
<file path=[Content_Types].xml><?xml version="1.0" encoding="utf-8"?>
<Types xmlns="http://schemas.openxmlformats.org/package/2006/content-types">
  <Default Extension="png" ContentType="image/png"/>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ellimages.xml" ContentType="application/vnd.wps-officedocument.cellim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7945" windowHeight="12255" activeTab="1"/>
  </bookViews>
  <sheets>
    <sheet name="Sheet1" sheetId="1" r:id="rId1"/>
    <sheet name="Sheet2" sheetId="2" r:id="rId2"/>
  </sheets>
  <definedNames>
    <definedName name="_xlnm._FilterDatabase" localSheetId="0" hidden="1">Sheet1!$A$1:$Q$100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ellimages.xml><?xml version="1.0" encoding="utf-8"?>
<etc:cellImages xmlns:xdr="http://schemas.openxmlformats.org/drawingml/2006/spreadsheetDrawing" xmlns:r="http://schemas.openxmlformats.org/officeDocument/2006/relationships" xmlns:a="http://schemas.openxmlformats.org/drawingml/2006/main" xmlns:etc="http://www.wps.cn/officeDocument/2017/etCustomData">
  <etc:cellImage>
    <xdr:pic>
      <xdr:nvPicPr>
        <xdr:cNvPr id="198" name="ID_B926096BB73A4592BD7F9A968749A565" descr="Picture"/>
        <xdr:cNvPicPr/>
      </xdr:nvPicPr>
      <xdr:blipFill>
        <a:blip r:embed="rId1" cstate="print"/>
        <a:stretch>
          <a:fillRect/>
        </a:stretch>
      </xdr:blipFill>
      <xdr:spPr>
        <a:xfrm>
          <a:off x="17449800" y="186861450"/>
          <a:ext cx="3333750" cy="1905000"/>
        </a:xfrm>
        <a:prstGeom prst="rect">
          <a:avLst/>
        </a:prstGeom>
        <a:ln>
          <a:prstDash val="solid"/>
        </a:ln>
      </xdr:spPr>
    </xdr:pic>
  </etc:cellImage>
  <etc:cellImage>
    <xdr:pic>
      <xdr:nvPicPr>
        <xdr:cNvPr id="197" name="ID_DC158FAAA5DE40498B1F6A675C9C9BCC" descr="Picture"/>
        <xdr:cNvPicPr/>
      </xdr:nvPicPr>
      <xdr:blipFill>
        <a:blip r:embed="rId2" cstate="print"/>
        <a:stretch>
          <a:fillRect/>
        </a:stretch>
      </xdr:blipFill>
      <xdr:spPr>
        <a:xfrm>
          <a:off x="17449800" y="184956450"/>
          <a:ext cx="3333750" cy="1905000"/>
        </a:xfrm>
        <a:prstGeom prst="rect">
          <a:avLst/>
        </a:prstGeom>
        <a:ln>
          <a:prstDash val="solid"/>
        </a:ln>
      </xdr:spPr>
    </xdr:pic>
  </etc:cellImage>
  <etc:cellImage>
    <xdr:pic>
      <xdr:nvPicPr>
        <xdr:cNvPr id="196" name="ID_4FC7CDA481DE46099EC115C1CD3CE5EB" descr="Picture"/>
        <xdr:cNvPicPr/>
      </xdr:nvPicPr>
      <xdr:blipFill>
        <a:blip r:embed="rId3" cstate="print"/>
        <a:stretch>
          <a:fillRect/>
        </a:stretch>
      </xdr:blipFill>
      <xdr:spPr>
        <a:xfrm>
          <a:off x="17449800" y="183051450"/>
          <a:ext cx="3333750" cy="1905000"/>
        </a:xfrm>
        <a:prstGeom prst="rect">
          <a:avLst/>
        </a:prstGeom>
        <a:ln>
          <a:prstDash val="solid"/>
        </a:ln>
      </xdr:spPr>
    </xdr:pic>
  </etc:cellImage>
  <etc:cellImage>
    <xdr:pic>
      <xdr:nvPicPr>
        <xdr:cNvPr id="195" name="ID_415D4D68FF504BF2B06E128810A2DF8B" descr="Picture"/>
        <xdr:cNvPicPr/>
      </xdr:nvPicPr>
      <xdr:blipFill>
        <a:blip r:embed="rId4" cstate="print"/>
        <a:stretch>
          <a:fillRect/>
        </a:stretch>
      </xdr:blipFill>
      <xdr:spPr>
        <a:xfrm>
          <a:off x="17449800" y="181146450"/>
          <a:ext cx="3333750" cy="1905000"/>
        </a:xfrm>
        <a:prstGeom prst="rect">
          <a:avLst/>
        </a:prstGeom>
        <a:ln>
          <a:prstDash val="solid"/>
        </a:ln>
      </xdr:spPr>
    </xdr:pic>
  </etc:cellImage>
  <etc:cellImage>
    <xdr:pic>
      <xdr:nvPicPr>
        <xdr:cNvPr id="194" name="ID_521E06E0598D4A52B4F5AE5A8A7DBDFE" descr="Picture"/>
        <xdr:cNvPicPr/>
      </xdr:nvPicPr>
      <xdr:blipFill>
        <a:blip r:embed="rId5" cstate="print"/>
        <a:stretch>
          <a:fillRect/>
        </a:stretch>
      </xdr:blipFill>
      <xdr:spPr>
        <a:xfrm>
          <a:off x="17449800" y="179241450"/>
          <a:ext cx="3333750" cy="1905000"/>
        </a:xfrm>
        <a:prstGeom prst="rect">
          <a:avLst/>
        </a:prstGeom>
        <a:ln>
          <a:prstDash val="solid"/>
        </a:ln>
      </xdr:spPr>
    </xdr:pic>
  </etc:cellImage>
  <etc:cellImage>
    <xdr:pic>
      <xdr:nvPicPr>
        <xdr:cNvPr id="193" name="ID_22FBC07AD4C1485E8C39C1BB3EB5A64F" descr="Picture"/>
        <xdr:cNvPicPr/>
      </xdr:nvPicPr>
      <xdr:blipFill>
        <a:blip r:embed="rId6" cstate="print"/>
        <a:stretch>
          <a:fillRect/>
        </a:stretch>
      </xdr:blipFill>
      <xdr:spPr>
        <a:xfrm>
          <a:off x="17449800" y="177336450"/>
          <a:ext cx="3333750" cy="1905000"/>
        </a:xfrm>
        <a:prstGeom prst="rect">
          <a:avLst/>
        </a:prstGeom>
        <a:ln>
          <a:prstDash val="solid"/>
        </a:ln>
      </xdr:spPr>
    </xdr:pic>
  </etc:cellImage>
  <etc:cellImage>
    <xdr:pic>
      <xdr:nvPicPr>
        <xdr:cNvPr id="192" name="ID_554646698CA04D25BF548A707AA0955D" descr="Picture"/>
        <xdr:cNvPicPr/>
      </xdr:nvPicPr>
      <xdr:blipFill>
        <a:blip r:embed="rId7" cstate="print"/>
        <a:stretch>
          <a:fillRect/>
        </a:stretch>
      </xdr:blipFill>
      <xdr:spPr>
        <a:xfrm>
          <a:off x="17449800" y="175431450"/>
          <a:ext cx="3333750" cy="1905000"/>
        </a:xfrm>
        <a:prstGeom prst="rect">
          <a:avLst/>
        </a:prstGeom>
        <a:ln>
          <a:prstDash val="solid"/>
        </a:ln>
      </xdr:spPr>
    </xdr:pic>
  </etc:cellImage>
  <etc:cellImage>
    <xdr:pic>
      <xdr:nvPicPr>
        <xdr:cNvPr id="191" name="ID_D9E1F9873095433D8122F2A848C03EB4" descr="Picture"/>
        <xdr:cNvPicPr/>
      </xdr:nvPicPr>
      <xdr:blipFill>
        <a:blip r:embed="rId8" cstate="print"/>
        <a:stretch>
          <a:fillRect/>
        </a:stretch>
      </xdr:blipFill>
      <xdr:spPr>
        <a:xfrm>
          <a:off x="17449800" y="173526450"/>
          <a:ext cx="3333750" cy="1905000"/>
        </a:xfrm>
        <a:prstGeom prst="rect">
          <a:avLst/>
        </a:prstGeom>
        <a:ln>
          <a:prstDash val="solid"/>
        </a:ln>
      </xdr:spPr>
    </xdr:pic>
  </etc:cellImage>
  <etc:cellImage>
    <xdr:pic>
      <xdr:nvPicPr>
        <xdr:cNvPr id="190" name="ID_EA9948E06AA54A438733DEFB7DA64E3C" descr="Picture"/>
        <xdr:cNvPicPr/>
      </xdr:nvPicPr>
      <xdr:blipFill>
        <a:blip r:embed="rId9" cstate="print"/>
        <a:stretch>
          <a:fillRect/>
        </a:stretch>
      </xdr:blipFill>
      <xdr:spPr>
        <a:xfrm>
          <a:off x="17449800" y="171621450"/>
          <a:ext cx="3333750" cy="1905000"/>
        </a:xfrm>
        <a:prstGeom prst="rect">
          <a:avLst/>
        </a:prstGeom>
        <a:ln>
          <a:prstDash val="solid"/>
        </a:ln>
      </xdr:spPr>
    </xdr:pic>
  </etc:cellImage>
  <etc:cellImage>
    <xdr:pic>
      <xdr:nvPicPr>
        <xdr:cNvPr id="189" name="ID_4428186A9AFD4C01A64E32270EA53224" descr="Picture"/>
        <xdr:cNvPicPr/>
      </xdr:nvPicPr>
      <xdr:blipFill>
        <a:blip r:embed="rId10" cstate="print"/>
        <a:stretch>
          <a:fillRect/>
        </a:stretch>
      </xdr:blipFill>
      <xdr:spPr>
        <a:xfrm>
          <a:off x="17449800" y="169716450"/>
          <a:ext cx="3333750" cy="1905000"/>
        </a:xfrm>
        <a:prstGeom prst="rect">
          <a:avLst/>
        </a:prstGeom>
        <a:ln>
          <a:prstDash val="solid"/>
        </a:ln>
      </xdr:spPr>
    </xdr:pic>
  </etc:cellImage>
  <etc:cellImage>
    <xdr:pic>
      <xdr:nvPicPr>
        <xdr:cNvPr id="188" name="ID_8ECDD70D3A544CCE8F1F43807C34A6A7" descr="Picture"/>
        <xdr:cNvPicPr/>
      </xdr:nvPicPr>
      <xdr:blipFill>
        <a:blip r:embed="rId11" cstate="print"/>
        <a:stretch>
          <a:fillRect/>
        </a:stretch>
      </xdr:blipFill>
      <xdr:spPr>
        <a:xfrm>
          <a:off x="17449800" y="167811450"/>
          <a:ext cx="3333750" cy="1905000"/>
        </a:xfrm>
        <a:prstGeom prst="rect">
          <a:avLst/>
        </a:prstGeom>
        <a:ln>
          <a:prstDash val="solid"/>
        </a:ln>
      </xdr:spPr>
    </xdr:pic>
  </etc:cellImage>
  <etc:cellImage>
    <xdr:pic>
      <xdr:nvPicPr>
        <xdr:cNvPr id="187" name="ID_1C99B308F03244C0A0E81527F4491660" descr="Picture"/>
        <xdr:cNvPicPr/>
      </xdr:nvPicPr>
      <xdr:blipFill>
        <a:blip r:embed="rId3" cstate="print"/>
        <a:stretch>
          <a:fillRect/>
        </a:stretch>
      </xdr:blipFill>
      <xdr:spPr>
        <a:xfrm>
          <a:off x="17449800" y="165906450"/>
          <a:ext cx="3333750" cy="1905000"/>
        </a:xfrm>
        <a:prstGeom prst="rect">
          <a:avLst/>
        </a:prstGeom>
        <a:ln>
          <a:prstDash val="solid"/>
        </a:ln>
      </xdr:spPr>
    </xdr:pic>
  </etc:cellImage>
  <etc:cellImage>
    <xdr:pic>
      <xdr:nvPicPr>
        <xdr:cNvPr id="186" name="ID_3A6A75AF3CF04D859B804ADC60C5AC16" descr="Picture"/>
        <xdr:cNvPicPr/>
      </xdr:nvPicPr>
      <xdr:blipFill>
        <a:blip r:embed="rId12" cstate="print"/>
        <a:stretch>
          <a:fillRect/>
        </a:stretch>
      </xdr:blipFill>
      <xdr:spPr>
        <a:xfrm>
          <a:off x="17449800" y="164001450"/>
          <a:ext cx="3333750" cy="1905000"/>
        </a:xfrm>
        <a:prstGeom prst="rect">
          <a:avLst/>
        </a:prstGeom>
        <a:ln>
          <a:prstDash val="solid"/>
        </a:ln>
      </xdr:spPr>
    </xdr:pic>
  </etc:cellImage>
  <etc:cellImage>
    <xdr:pic>
      <xdr:nvPicPr>
        <xdr:cNvPr id="185" name="ID_DD5B00857BF7498EBD36B059411BD171" descr="Picture"/>
        <xdr:cNvPicPr/>
      </xdr:nvPicPr>
      <xdr:blipFill>
        <a:blip r:embed="rId13" cstate="print"/>
        <a:stretch>
          <a:fillRect/>
        </a:stretch>
      </xdr:blipFill>
      <xdr:spPr>
        <a:xfrm>
          <a:off x="17449800" y="162096450"/>
          <a:ext cx="3333750" cy="1905000"/>
        </a:xfrm>
        <a:prstGeom prst="rect">
          <a:avLst/>
        </a:prstGeom>
        <a:ln>
          <a:prstDash val="solid"/>
        </a:ln>
      </xdr:spPr>
    </xdr:pic>
  </etc:cellImage>
  <etc:cellImage>
    <xdr:pic>
      <xdr:nvPicPr>
        <xdr:cNvPr id="184" name="ID_AAAFCB76FF5B43A7A111449380543E56" descr="Picture"/>
        <xdr:cNvPicPr/>
      </xdr:nvPicPr>
      <xdr:blipFill>
        <a:blip r:embed="rId14" cstate="print"/>
        <a:stretch>
          <a:fillRect/>
        </a:stretch>
      </xdr:blipFill>
      <xdr:spPr>
        <a:xfrm>
          <a:off x="17449800" y="160191450"/>
          <a:ext cx="3333750" cy="1905000"/>
        </a:xfrm>
        <a:prstGeom prst="rect">
          <a:avLst/>
        </a:prstGeom>
        <a:ln>
          <a:prstDash val="solid"/>
        </a:ln>
      </xdr:spPr>
    </xdr:pic>
  </etc:cellImage>
  <etc:cellImage>
    <xdr:pic>
      <xdr:nvPicPr>
        <xdr:cNvPr id="183" name="ID_D7B6628872C2482EB1A9187B1991D64E" descr="Picture"/>
        <xdr:cNvPicPr/>
      </xdr:nvPicPr>
      <xdr:blipFill>
        <a:blip r:embed="rId15" cstate="print"/>
        <a:stretch>
          <a:fillRect/>
        </a:stretch>
      </xdr:blipFill>
      <xdr:spPr>
        <a:xfrm>
          <a:off x="17449800" y="158286450"/>
          <a:ext cx="3333750" cy="1905000"/>
        </a:xfrm>
        <a:prstGeom prst="rect">
          <a:avLst/>
        </a:prstGeom>
        <a:ln>
          <a:prstDash val="solid"/>
        </a:ln>
      </xdr:spPr>
    </xdr:pic>
  </etc:cellImage>
  <etc:cellImage>
    <xdr:pic>
      <xdr:nvPicPr>
        <xdr:cNvPr id="182" name="ID_10AF43C128604E7984968BE6A33D1DE1" descr="Picture"/>
        <xdr:cNvPicPr/>
      </xdr:nvPicPr>
      <xdr:blipFill>
        <a:blip r:embed="rId16" cstate="print"/>
        <a:stretch>
          <a:fillRect/>
        </a:stretch>
      </xdr:blipFill>
      <xdr:spPr>
        <a:xfrm>
          <a:off x="17449800" y="156381450"/>
          <a:ext cx="3333750" cy="1905000"/>
        </a:xfrm>
        <a:prstGeom prst="rect">
          <a:avLst/>
        </a:prstGeom>
        <a:ln>
          <a:prstDash val="solid"/>
        </a:ln>
      </xdr:spPr>
    </xdr:pic>
  </etc:cellImage>
  <etc:cellImage>
    <xdr:pic>
      <xdr:nvPicPr>
        <xdr:cNvPr id="181" name="ID_22A148C8C7CC4FE6ADACDE7F3E68435F" descr="Picture"/>
        <xdr:cNvPicPr/>
      </xdr:nvPicPr>
      <xdr:blipFill>
        <a:blip r:embed="rId17" cstate="print"/>
        <a:stretch>
          <a:fillRect/>
        </a:stretch>
      </xdr:blipFill>
      <xdr:spPr>
        <a:xfrm>
          <a:off x="17449800" y="154476450"/>
          <a:ext cx="3333750" cy="1905000"/>
        </a:xfrm>
        <a:prstGeom prst="rect">
          <a:avLst/>
        </a:prstGeom>
        <a:ln>
          <a:prstDash val="solid"/>
        </a:ln>
      </xdr:spPr>
    </xdr:pic>
  </etc:cellImage>
  <etc:cellImage>
    <xdr:pic>
      <xdr:nvPicPr>
        <xdr:cNvPr id="180" name="ID_85050610AADD4439A682691008501158" descr="Picture"/>
        <xdr:cNvPicPr/>
      </xdr:nvPicPr>
      <xdr:blipFill>
        <a:blip r:embed="rId18" cstate="print"/>
        <a:stretch>
          <a:fillRect/>
        </a:stretch>
      </xdr:blipFill>
      <xdr:spPr>
        <a:xfrm>
          <a:off x="17449800" y="152571450"/>
          <a:ext cx="3333750" cy="1905000"/>
        </a:xfrm>
        <a:prstGeom prst="rect">
          <a:avLst/>
        </a:prstGeom>
        <a:ln>
          <a:prstDash val="solid"/>
        </a:ln>
      </xdr:spPr>
    </xdr:pic>
  </etc:cellImage>
  <etc:cellImage>
    <xdr:pic>
      <xdr:nvPicPr>
        <xdr:cNvPr id="179" name="ID_C287EA863D304B32A855C2C829F6BBE1" descr="Picture"/>
        <xdr:cNvPicPr/>
      </xdr:nvPicPr>
      <xdr:blipFill>
        <a:blip r:embed="rId19" cstate="print"/>
        <a:stretch>
          <a:fillRect/>
        </a:stretch>
      </xdr:blipFill>
      <xdr:spPr>
        <a:xfrm>
          <a:off x="17449800" y="150666450"/>
          <a:ext cx="3333750" cy="1905000"/>
        </a:xfrm>
        <a:prstGeom prst="rect">
          <a:avLst/>
        </a:prstGeom>
        <a:ln>
          <a:prstDash val="solid"/>
        </a:ln>
      </xdr:spPr>
    </xdr:pic>
  </etc:cellImage>
  <etc:cellImage>
    <xdr:pic>
      <xdr:nvPicPr>
        <xdr:cNvPr id="178" name="ID_5B5A5B5F9B774E34BE95E5A0666F1777" descr="Picture"/>
        <xdr:cNvPicPr/>
      </xdr:nvPicPr>
      <xdr:blipFill>
        <a:blip r:embed="rId20" cstate="print"/>
        <a:stretch>
          <a:fillRect/>
        </a:stretch>
      </xdr:blipFill>
      <xdr:spPr>
        <a:xfrm>
          <a:off x="17449800" y="148761450"/>
          <a:ext cx="3333750" cy="1905000"/>
        </a:xfrm>
        <a:prstGeom prst="rect">
          <a:avLst/>
        </a:prstGeom>
        <a:ln>
          <a:prstDash val="solid"/>
        </a:ln>
      </xdr:spPr>
    </xdr:pic>
  </etc:cellImage>
  <etc:cellImage>
    <xdr:pic>
      <xdr:nvPicPr>
        <xdr:cNvPr id="177" name="ID_9AE7929B89BC404C98F5A367057741D2" descr="Picture"/>
        <xdr:cNvPicPr/>
      </xdr:nvPicPr>
      <xdr:blipFill>
        <a:blip r:embed="rId21" cstate="print"/>
        <a:stretch>
          <a:fillRect/>
        </a:stretch>
      </xdr:blipFill>
      <xdr:spPr>
        <a:xfrm>
          <a:off x="17449800" y="146856450"/>
          <a:ext cx="3333750" cy="1905000"/>
        </a:xfrm>
        <a:prstGeom prst="rect">
          <a:avLst/>
        </a:prstGeom>
        <a:ln>
          <a:prstDash val="solid"/>
        </a:ln>
      </xdr:spPr>
    </xdr:pic>
  </etc:cellImage>
  <etc:cellImage>
    <xdr:pic>
      <xdr:nvPicPr>
        <xdr:cNvPr id="176" name="ID_946971E7763C41A9B7A869E27B425A6C" descr="Picture"/>
        <xdr:cNvPicPr/>
      </xdr:nvPicPr>
      <xdr:blipFill>
        <a:blip r:embed="rId3" cstate="print"/>
        <a:stretch>
          <a:fillRect/>
        </a:stretch>
      </xdr:blipFill>
      <xdr:spPr>
        <a:xfrm>
          <a:off x="17449800" y="144951450"/>
          <a:ext cx="3333750" cy="1905000"/>
        </a:xfrm>
        <a:prstGeom prst="rect">
          <a:avLst/>
        </a:prstGeom>
        <a:ln>
          <a:prstDash val="solid"/>
        </a:ln>
      </xdr:spPr>
    </xdr:pic>
  </etc:cellImage>
  <etc:cellImage>
    <xdr:pic>
      <xdr:nvPicPr>
        <xdr:cNvPr id="175" name="ID_589F62FBDB024E1FA8121BE5AD2DF24F" descr="Picture"/>
        <xdr:cNvPicPr/>
      </xdr:nvPicPr>
      <xdr:blipFill>
        <a:blip r:embed="rId22" cstate="print"/>
        <a:stretch>
          <a:fillRect/>
        </a:stretch>
      </xdr:blipFill>
      <xdr:spPr>
        <a:xfrm>
          <a:off x="17449800" y="143046450"/>
          <a:ext cx="3333750" cy="1905000"/>
        </a:xfrm>
        <a:prstGeom prst="rect">
          <a:avLst/>
        </a:prstGeom>
        <a:ln>
          <a:prstDash val="solid"/>
        </a:ln>
      </xdr:spPr>
    </xdr:pic>
  </etc:cellImage>
  <etc:cellImage>
    <xdr:pic>
      <xdr:nvPicPr>
        <xdr:cNvPr id="174" name="ID_3A27DE0D90C24C50BDCB5BC2B6E54A09" descr="Picture"/>
        <xdr:cNvPicPr/>
      </xdr:nvPicPr>
      <xdr:blipFill>
        <a:blip r:embed="rId23" cstate="print"/>
        <a:stretch>
          <a:fillRect/>
        </a:stretch>
      </xdr:blipFill>
      <xdr:spPr>
        <a:xfrm>
          <a:off x="17449800" y="141141450"/>
          <a:ext cx="3333750" cy="1905000"/>
        </a:xfrm>
        <a:prstGeom prst="rect">
          <a:avLst/>
        </a:prstGeom>
        <a:ln>
          <a:prstDash val="solid"/>
        </a:ln>
      </xdr:spPr>
    </xdr:pic>
  </etc:cellImage>
  <etc:cellImage>
    <xdr:pic>
      <xdr:nvPicPr>
        <xdr:cNvPr id="173" name="ID_B811F688C9144A37BF087CCB06CD5F33" descr="Picture"/>
        <xdr:cNvPicPr/>
      </xdr:nvPicPr>
      <xdr:blipFill>
        <a:blip r:embed="rId24" cstate="print"/>
        <a:stretch>
          <a:fillRect/>
        </a:stretch>
      </xdr:blipFill>
      <xdr:spPr>
        <a:xfrm>
          <a:off x="17449800" y="139236450"/>
          <a:ext cx="3333750" cy="1905000"/>
        </a:xfrm>
        <a:prstGeom prst="rect">
          <a:avLst/>
        </a:prstGeom>
        <a:ln>
          <a:prstDash val="solid"/>
        </a:ln>
      </xdr:spPr>
    </xdr:pic>
  </etc:cellImage>
  <etc:cellImage>
    <xdr:pic>
      <xdr:nvPicPr>
        <xdr:cNvPr id="172" name="ID_FD09B6E8D501420DA5ACC3D492EBBF60" descr="Picture"/>
        <xdr:cNvPicPr/>
      </xdr:nvPicPr>
      <xdr:blipFill>
        <a:blip r:embed="rId25" cstate="print"/>
        <a:stretch>
          <a:fillRect/>
        </a:stretch>
      </xdr:blipFill>
      <xdr:spPr>
        <a:xfrm>
          <a:off x="17449800" y="137331450"/>
          <a:ext cx="3333750" cy="1905000"/>
        </a:xfrm>
        <a:prstGeom prst="rect">
          <a:avLst/>
        </a:prstGeom>
        <a:ln>
          <a:prstDash val="solid"/>
        </a:ln>
      </xdr:spPr>
    </xdr:pic>
  </etc:cellImage>
  <etc:cellImage>
    <xdr:pic>
      <xdr:nvPicPr>
        <xdr:cNvPr id="171" name="ID_2C1A0AAF403643C19C80476F5368B88B" descr="Picture"/>
        <xdr:cNvPicPr/>
      </xdr:nvPicPr>
      <xdr:blipFill>
        <a:blip r:embed="rId26" cstate="print"/>
        <a:stretch>
          <a:fillRect/>
        </a:stretch>
      </xdr:blipFill>
      <xdr:spPr>
        <a:xfrm>
          <a:off x="17449800" y="135426450"/>
          <a:ext cx="3333750" cy="1905000"/>
        </a:xfrm>
        <a:prstGeom prst="rect">
          <a:avLst/>
        </a:prstGeom>
        <a:ln>
          <a:prstDash val="solid"/>
        </a:ln>
      </xdr:spPr>
    </xdr:pic>
  </etc:cellImage>
  <etc:cellImage>
    <xdr:pic>
      <xdr:nvPicPr>
        <xdr:cNvPr id="170" name="ID_E89290514B6345F0B16AF34BB022B399" descr="Picture"/>
        <xdr:cNvPicPr/>
      </xdr:nvPicPr>
      <xdr:blipFill>
        <a:blip r:embed="rId27" cstate="print"/>
        <a:stretch>
          <a:fillRect/>
        </a:stretch>
      </xdr:blipFill>
      <xdr:spPr>
        <a:xfrm>
          <a:off x="17449800" y="133521450"/>
          <a:ext cx="3333750" cy="1905000"/>
        </a:xfrm>
        <a:prstGeom prst="rect">
          <a:avLst/>
        </a:prstGeom>
        <a:ln>
          <a:prstDash val="solid"/>
        </a:ln>
      </xdr:spPr>
    </xdr:pic>
  </etc:cellImage>
  <etc:cellImage>
    <xdr:pic>
      <xdr:nvPicPr>
        <xdr:cNvPr id="169" name="ID_EB88B49F642A4D6DB41BF9D9B65555A8" descr="Picture"/>
        <xdr:cNvPicPr/>
      </xdr:nvPicPr>
      <xdr:blipFill>
        <a:blip r:embed="rId28" cstate="print"/>
        <a:stretch>
          <a:fillRect/>
        </a:stretch>
      </xdr:blipFill>
      <xdr:spPr>
        <a:xfrm>
          <a:off x="17449800" y="131616450"/>
          <a:ext cx="3333750" cy="1905000"/>
        </a:xfrm>
        <a:prstGeom prst="rect">
          <a:avLst/>
        </a:prstGeom>
        <a:ln>
          <a:prstDash val="solid"/>
        </a:ln>
      </xdr:spPr>
    </xdr:pic>
  </etc:cellImage>
  <etc:cellImage>
    <xdr:pic>
      <xdr:nvPicPr>
        <xdr:cNvPr id="168" name="ID_F6EA5C0FE9C243C1BA81E80982D691A3" descr="Picture"/>
        <xdr:cNvPicPr/>
      </xdr:nvPicPr>
      <xdr:blipFill>
        <a:blip r:embed="rId29" cstate="print"/>
        <a:stretch>
          <a:fillRect/>
        </a:stretch>
      </xdr:blipFill>
      <xdr:spPr>
        <a:xfrm>
          <a:off x="17449800" y="129711450"/>
          <a:ext cx="3333750" cy="1905000"/>
        </a:xfrm>
        <a:prstGeom prst="rect">
          <a:avLst/>
        </a:prstGeom>
        <a:ln>
          <a:prstDash val="solid"/>
        </a:ln>
      </xdr:spPr>
    </xdr:pic>
  </etc:cellImage>
  <etc:cellImage>
    <xdr:pic>
      <xdr:nvPicPr>
        <xdr:cNvPr id="167" name="ID_EE8AF2BCDEE548CB80AA3CAB86382BED" descr="Picture"/>
        <xdr:cNvPicPr/>
      </xdr:nvPicPr>
      <xdr:blipFill>
        <a:blip r:embed="rId30" cstate="print"/>
        <a:stretch>
          <a:fillRect/>
        </a:stretch>
      </xdr:blipFill>
      <xdr:spPr>
        <a:xfrm>
          <a:off x="17449800" y="127806450"/>
          <a:ext cx="3333750" cy="1905000"/>
        </a:xfrm>
        <a:prstGeom prst="rect">
          <a:avLst/>
        </a:prstGeom>
        <a:ln>
          <a:prstDash val="solid"/>
        </a:ln>
      </xdr:spPr>
    </xdr:pic>
  </etc:cellImage>
  <etc:cellImage>
    <xdr:pic>
      <xdr:nvPicPr>
        <xdr:cNvPr id="166" name="ID_4FA628BC45EB421AB56F16AD9854E413" descr="Picture"/>
        <xdr:cNvPicPr/>
      </xdr:nvPicPr>
      <xdr:blipFill>
        <a:blip r:embed="rId31" cstate="print"/>
        <a:stretch>
          <a:fillRect/>
        </a:stretch>
      </xdr:blipFill>
      <xdr:spPr>
        <a:xfrm>
          <a:off x="17449800" y="125901450"/>
          <a:ext cx="3333750" cy="1905000"/>
        </a:xfrm>
        <a:prstGeom prst="rect">
          <a:avLst/>
        </a:prstGeom>
        <a:ln>
          <a:prstDash val="solid"/>
        </a:ln>
      </xdr:spPr>
    </xdr:pic>
  </etc:cellImage>
  <etc:cellImage>
    <xdr:pic>
      <xdr:nvPicPr>
        <xdr:cNvPr id="165" name="ID_F6D05E4BC5754040A04F448DE530F03D" descr="Picture"/>
        <xdr:cNvPicPr/>
      </xdr:nvPicPr>
      <xdr:blipFill>
        <a:blip r:embed="rId32" cstate="print"/>
        <a:stretch>
          <a:fillRect/>
        </a:stretch>
      </xdr:blipFill>
      <xdr:spPr>
        <a:xfrm>
          <a:off x="17449800" y="123996450"/>
          <a:ext cx="3333750" cy="1905000"/>
        </a:xfrm>
        <a:prstGeom prst="rect">
          <a:avLst/>
        </a:prstGeom>
        <a:ln>
          <a:prstDash val="solid"/>
        </a:ln>
      </xdr:spPr>
    </xdr:pic>
  </etc:cellImage>
  <etc:cellImage>
    <xdr:pic>
      <xdr:nvPicPr>
        <xdr:cNvPr id="164" name="ID_F9DE7D4F82C84B94B9732CD4BBDE853A" descr="Picture"/>
        <xdr:cNvPicPr/>
      </xdr:nvPicPr>
      <xdr:blipFill>
        <a:blip r:embed="rId33" cstate="print"/>
        <a:stretch>
          <a:fillRect/>
        </a:stretch>
      </xdr:blipFill>
      <xdr:spPr>
        <a:xfrm>
          <a:off x="17449800" y="122091450"/>
          <a:ext cx="3333750" cy="1905000"/>
        </a:xfrm>
        <a:prstGeom prst="rect">
          <a:avLst/>
        </a:prstGeom>
        <a:ln>
          <a:prstDash val="solid"/>
        </a:ln>
      </xdr:spPr>
    </xdr:pic>
  </etc:cellImage>
  <etc:cellImage>
    <xdr:pic>
      <xdr:nvPicPr>
        <xdr:cNvPr id="163" name="ID_F8B2E33E626D44FAB95600711344A7A8" descr="Picture"/>
        <xdr:cNvPicPr/>
      </xdr:nvPicPr>
      <xdr:blipFill>
        <a:blip r:embed="rId34" cstate="print"/>
        <a:stretch>
          <a:fillRect/>
        </a:stretch>
      </xdr:blipFill>
      <xdr:spPr>
        <a:xfrm>
          <a:off x="17449800" y="120186450"/>
          <a:ext cx="3333750" cy="1905000"/>
        </a:xfrm>
        <a:prstGeom prst="rect">
          <a:avLst/>
        </a:prstGeom>
        <a:ln>
          <a:prstDash val="solid"/>
        </a:ln>
      </xdr:spPr>
    </xdr:pic>
  </etc:cellImage>
  <etc:cellImage>
    <xdr:pic>
      <xdr:nvPicPr>
        <xdr:cNvPr id="162" name="ID_50FF859582F94849B49E8968F6047D84" descr="Picture"/>
        <xdr:cNvPicPr/>
      </xdr:nvPicPr>
      <xdr:blipFill>
        <a:blip r:embed="rId35" cstate="print"/>
        <a:stretch>
          <a:fillRect/>
        </a:stretch>
      </xdr:blipFill>
      <xdr:spPr>
        <a:xfrm>
          <a:off x="17449800" y="118281450"/>
          <a:ext cx="3333750" cy="1905000"/>
        </a:xfrm>
        <a:prstGeom prst="rect">
          <a:avLst/>
        </a:prstGeom>
        <a:ln>
          <a:prstDash val="solid"/>
        </a:ln>
      </xdr:spPr>
    </xdr:pic>
  </etc:cellImage>
  <etc:cellImage>
    <xdr:pic>
      <xdr:nvPicPr>
        <xdr:cNvPr id="161" name="ID_D82D09E3A97F416D92F34B7C20039504" descr="Picture"/>
        <xdr:cNvPicPr/>
      </xdr:nvPicPr>
      <xdr:blipFill>
        <a:blip r:embed="rId36" cstate="print"/>
        <a:stretch>
          <a:fillRect/>
        </a:stretch>
      </xdr:blipFill>
      <xdr:spPr>
        <a:xfrm>
          <a:off x="17449800" y="116376450"/>
          <a:ext cx="3333750" cy="1905000"/>
        </a:xfrm>
        <a:prstGeom prst="rect">
          <a:avLst/>
        </a:prstGeom>
        <a:ln>
          <a:prstDash val="solid"/>
        </a:ln>
      </xdr:spPr>
    </xdr:pic>
  </etc:cellImage>
  <etc:cellImage>
    <xdr:pic>
      <xdr:nvPicPr>
        <xdr:cNvPr id="160" name="ID_13D41B6570D441BD9376A2C45DC35FCA" descr="Picture"/>
        <xdr:cNvPicPr/>
      </xdr:nvPicPr>
      <xdr:blipFill>
        <a:blip r:embed="rId37" cstate="print"/>
        <a:stretch>
          <a:fillRect/>
        </a:stretch>
      </xdr:blipFill>
      <xdr:spPr>
        <a:xfrm>
          <a:off x="17449800" y="114471450"/>
          <a:ext cx="3333750" cy="1905000"/>
        </a:xfrm>
        <a:prstGeom prst="rect">
          <a:avLst/>
        </a:prstGeom>
        <a:ln>
          <a:prstDash val="solid"/>
        </a:ln>
      </xdr:spPr>
    </xdr:pic>
  </etc:cellImage>
  <etc:cellImage>
    <xdr:pic>
      <xdr:nvPicPr>
        <xdr:cNvPr id="159" name="ID_446C5F354CE4425CB0803CE5798C957E" descr="Picture"/>
        <xdr:cNvPicPr/>
      </xdr:nvPicPr>
      <xdr:blipFill>
        <a:blip r:embed="rId38" cstate="print"/>
        <a:stretch>
          <a:fillRect/>
        </a:stretch>
      </xdr:blipFill>
      <xdr:spPr>
        <a:xfrm>
          <a:off x="17449800" y="112566450"/>
          <a:ext cx="3333750" cy="1905000"/>
        </a:xfrm>
        <a:prstGeom prst="rect">
          <a:avLst/>
        </a:prstGeom>
        <a:ln>
          <a:prstDash val="solid"/>
        </a:ln>
      </xdr:spPr>
    </xdr:pic>
  </etc:cellImage>
  <etc:cellImage>
    <xdr:pic>
      <xdr:nvPicPr>
        <xdr:cNvPr id="158" name="ID_C79CD1D7FE1B46F5BE62774E21724269" descr="Picture"/>
        <xdr:cNvPicPr/>
      </xdr:nvPicPr>
      <xdr:blipFill>
        <a:blip r:embed="rId39" cstate="print"/>
        <a:stretch>
          <a:fillRect/>
        </a:stretch>
      </xdr:blipFill>
      <xdr:spPr>
        <a:xfrm>
          <a:off x="17449800" y="110661450"/>
          <a:ext cx="3333750" cy="1905000"/>
        </a:xfrm>
        <a:prstGeom prst="rect">
          <a:avLst/>
        </a:prstGeom>
        <a:ln>
          <a:prstDash val="solid"/>
        </a:ln>
      </xdr:spPr>
    </xdr:pic>
  </etc:cellImage>
  <etc:cellImage>
    <xdr:pic>
      <xdr:nvPicPr>
        <xdr:cNvPr id="157" name="ID_9B9E239334F04C55BD1967673EEAD70D" descr="Picture"/>
        <xdr:cNvPicPr/>
      </xdr:nvPicPr>
      <xdr:blipFill>
        <a:blip r:embed="rId40" cstate="print"/>
        <a:stretch>
          <a:fillRect/>
        </a:stretch>
      </xdr:blipFill>
      <xdr:spPr>
        <a:xfrm>
          <a:off x="17449800" y="108756450"/>
          <a:ext cx="3333750" cy="1905000"/>
        </a:xfrm>
        <a:prstGeom prst="rect">
          <a:avLst/>
        </a:prstGeom>
        <a:ln>
          <a:prstDash val="solid"/>
        </a:ln>
      </xdr:spPr>
    </xdr:pic>
  </etc:cellImage>
  <etc:cellImage>
    <xdr:pic>
      <xdr:nvPicPr>
        <xdr:cNvPr id="156" name="ID_677956DA62CD4584B94B40A688F08180" descr="Picture"/>
        <xdr:cNvPicPr/>
      </xdr:nvPicPr>
      <xdr:blipFill>
        <a:blip r:embed="rId41" cstate="print"/>
        <a:stretch>
          <a:fillRect/>
        </a:stretch>
      </xdr:blipFill>
      <xdr:spPr>
        <a:xfrm>
          <a:off x="17449800" y="106851450"/>
          <a:ext cx="3333750" cy="1905000"/>
        </a:xfrm>
        <a:prstGeom prst="rect">
          <a:avLst/>
        </a:prstGeom>
        <a:ln>
          <a:prstDash val="solid"/>
        </a:ln>
      </xdr:spPr>
    </xdr:pic>
  </etc:cellImage>
  <etc:cellImage>
    <xdr:pic>
      <xdr:nvPicPr>
        <xdr:cNvPr id="155" name="ID_03EE62450C564501954C832CFB2F1267" descr="Picture"/>
        <xdr:cNvPicPr/>
      </xdr:nvPicPr>
      <xdr:blipFill>
        <a:blip r:embed="rId24" cstate="print"/>
        <a:stretch>
          <a:fillRect/>
        </a:stretch>
      </xdr:blipFill>
      <xdr:spPr>
        <a:xfrm>
          <a:off x="17449800" y="104946450"/>
          <a:ext cx="3333750" cy="1905000"/>
        </a:xfrm>
        <a:prstGeom prst="rect">
          <a:avLst/>
        </a:prstGeom>
        <a:ln>
          <a:prstDash val="solid"/>
        </a:ln>
      </xdr:spPr>
    </xdr:pic>
  </etc:cellImage>
  <etc:cellImage>
    <xdr:pic>
      <xdr:nvPicPr>
        <xdr:cNvPr id="154" name="ID_C8D088C2E4774608ADCB2B7CEFFA7DAF" descr="Picture"/>
        <xdr:cNvPicPr/>
      </xdr:nvPicPr>
      <xdr:blipFill>
        <a:blip r:embed="rId3" cstate="print"/>
        <a:stretch>
          <a:fillRect/>
        </a:stretch>
      </xdr:blipFill>
      <xdr:spPr>
        <a:xfrm>
          <a:off x="17449800" y="103041450"/>
          <a:ext cx="3333750" cy="1905000"/>
        </a:xfrm>
        <a:prstGeom prst="rect">
          <a:avLst/>
        </a:prstGeom>
        <a:ln>
          <a:prstDash val="solid"/>
        </a:ln>
      </xdr:spPr>
    </xdr:pic>
  </etc:cellImage>
  <etc:cellImage>
    <xdr:pic>
      <xdr:nvPicPr>
        <xdr:cNvPr id="153" name="ID_431558F2089841A4A1A12C252993B2B0" descr="Picture"/>
        <xdr:cNvPicPr/>
      </xdr:nvPicPr>
      <xdr:blipFill>
        <a:blip r:embed="rId3" cstate="print"/>
        <a:stretch>
          <a:fillRect/>
        </a:stretch>
      </xdr:blipFill>
      <xdr:spPr>
        <a:xfrm>
          <a:off x="17449800" y="101136450"/>
          <a:ext cx="3333750" cy="1905000"/>
        </a:xfrm>
        <a:prstGeom prst="rect">
          <a:avLst/>
        </a:prstGeom>
        <a:ln>
          <a:prstDash val="solid"/>
        </a:ln>
      </xdr:spPr>
    </xdr:pic>
  </etc:cellImage>
  <etc:cellImage>
    <xdr:pic>
      <xdr:nvPicPr>
        <xdr:cNvPr id="152" name="ID_9BFA6B754897402E91CD5A26B373A077" descr="Picture"/>
        <xdr:cNvPicPr/>
      </xdr:nvPicPr>
      <xdr:blipFill>
        <a:blip r:embed="rId42" cstate="print"/>
        <a:stretch>
          <a:fillRect/>
        </a:stretch>
      </xdr:blipFill>
      <xdr:spPr>
        <a:xfrm>
          <a:off x="17449800" y="99231450"/>
          <a:ext cx="3333750" cy="1905000"/>
        </a:xfrm>
        <a:prstGeom prst="rect">
          <a:avLst/>
        </a:prstGeom>
        <a:ln>
          <a:prstDash val="solid"/>
        </a:ln>
      </xdr:spPr>
    </xdr:pic>
  </etc:cellImage>
  <etc:cellImage>
    <xdr:pic>
      <xdr:nvPicPr>
        <xdr:cNvPr id="151" name="ID_0424BD2C16BF45B8AF3BEBB1D2039704" descr="Picture"/>
        <xdr:cNvPicPr/>
      </xdr:nvPicPr>
      <xdr:blipFill>
        <a:blip r:embed="rId43" cstate="print"/>
        <a:stretch>
          <a:fillRect/>
        </a:stretch>
      </xdr:blipFill>
      <xdr:spPr>
        <a:xfrm>
          <a:off x="17449800" y="97326450"/>
          <a:ext cx="3333750" cy="1905000"/>
        </a:xfrm>
        <a:prstGeom prst="rect">
          <a:avLst/>
        </a:prstGeom>
        <a:ln>
          <a:prstDash val="solid"/>
        </a:ln>
      </xdr:spPr>
    </xdr:pic>
  </etc:cellImage>
  <etc:cellImage>
    <xdr:pic>
      <xdr:nvPicPr>
        <xdr:cNvPr id="150" name="ID_0477963B7F754B9CBA9B64622D7C47BA" descr="Picture"/>
        <xdr:cNvPicPr/>
      </xdr:nvPicPr>
      <xdr:blipFill>
        <a:blip r:embed="rId44" cstate="print"/>
        <a:stretch>
          <a:fillRect/>
        </a:stretch>
      </xdr:blipFill>
      <xdr:spPr>
        <a:xfrm>
          <a:off x="17449800" y="95421450"/>
          <a:ext cx="3333750" cy="1905000"/>
        </a:xfrm>
        <a:prstGeom prst="rect">
          <a:avLst/>
        </a:prstGeom>
        <a:ln>
          <a:prstDash val="solid"/>
        </a:ln>
      </xdr:spPr>
    </xdr:pic>
  </etc:cellImage>
  <etc:cellImage>
    <xdr:pic>
      <xdr:nvPicPr>
        <xdr:cNvPr id="149" name="ID_F9FA1EFD741346C9948CCF0EF3A35CDE" descr="Picture"/>
        <xdr:cNvPicPr/>
      </xdr:nvPicPr>
      <xdr:blipFill>
        <a:blip r:embed="rId45" cstate="print"/>
        <a:stretch>
          <a:fillRect/>
        </a:stretch>
      </xdr:blipFill>
      <xdr:spPr>
        <a:xfrm>
          <a:off x="17449800" y="93516450"/>
          <a:ext cx="3333750" cy="1905000"/>
        </a:xfrm>
        <a:prstGeom prst="rect">
          <a:avLst/>
        </a:prstGeom>
        <a:ln>
          <a:prstDash val="solid"/>
        </a:ln>
      </xdr:spPr>
    </xdr:pic>
  </etc:cellImage>
  <etc:cellImage>
    <xdr:pic>
      <xdr:nvPicPr>
        <xdr:cNvPr id="148" name="ID_9DCA2596E9F84446A05DEE52EE63436B" descr="Picture"/>
        <xdr:cNvPicPr/>
      </xdr:nvPicPr>
      <xdr:blipFill>
        <a:blip r:embed="rId39" cstate="print"/>
        <a:stretch>
          <a:fillRect/>
        </a:stretch>
      </xdr:blipFill>
      <xdr:spPr>
        <a:xfrm>
          <a:off x="17449800" y="91611450"/>
          <a:ext cx="3333750" cy="1905000"/>
        </a:xfrm>
        <a:prstGeom prst="rect">
          <a:avLst/>
        </a:prstGeom>
        <a:ln>
          <a:prstDash val="solid"/>
        </a:ln>
      </xdr:spPr>
    </xdr:pic>
  </etc:cellImage>
  <etc:cellImage>
    <xdr:pic>
      <xdr:nvPicPr>
        <xdr:cNvPr id="147" name="ID_5DFD444A2CBC4B14813717B7894C6F42" descr="Picture"/>
        <xdr:cNvPicPr/>
      </xdr:nvPicPr>
      <xdr:blipFill>
        <a:blip r:embed="rId24" cstate="print"/>
        <a:stretch>
          <a:fillRect/>
        </a:stretch>
      </xdr:blipFill>
      <xdr:spPr>
        <a:xfrm>
          <a:off x="17449800" y="89706450"/>
          <a:ext cx="3333750" cy="1905000"/>
        </a:xfrm>
        <a:prstGeom prst="rect">
          <a:avLst/>
        </a:prstGeom>
        <a:ln>
          <a:prstDash val="solid"/>
        </a:ln>
      </xdr:spPr>
    </xdr:pic>
  </etc:cellImage>
  <etc:cellImage>
    <xdr:pic>
      <xdr:nvPicPr>
        <xdr:cNvPr id="146" name="ID_D7BBE93F1EED430F8C98A4FC3AA7AED8" descr="Picture"/>
        <xdr:cNvPicPr/>
      </xdr:nvPicPr>
      <xdr:blipFill>
        <a:blip r:embed="rId46" cstate="print"/>
        <a:stretch>
          <a:fillRect/>
        </a:stretch>
      </xdr:blipFill>
      <xdr:spPr>
        <a:xfrm>
          <a:off x="17449800" y="87801450"/>
          <a:ext cx="3333750" cy="1905000"/>
        </a:xfrm>
        <a:prstGeom prst="rect">
          <a:avLst/>
        </a:prstGeom>
        <a:ln>
          <a:prstDash val="solid"/>
        </a:ln>
      </xdr:spPr>
    </xdr:pic>
  </etc:cellImage>
  <etc:cellImage>
    <xdr:pic>
      <xdr:nvPicPr>
        <xdr:cNvPr id="145" name="ID_3CDD52A3F6DC4ABF9BDF32E7F37DE3E5" descr="Picture"/>
        <xdr:cNvPicPr/>
      </xdr:nvPicPr>
      <xdr:blipFill>
        <a:blip r:embed="rId47" cstate="print"/>
        <a:stretch>
          <a:fillRect/>
        </a:stretch>
      </xdr:blipFill>
      <xdr:spPr>
        <a:xfrm>
          <a:off x="17449800" y="85896450"/>
          <a:ext cx="3333750" cy="1905000"/>
        </a:xfrm>
        <a:prstGeom prst="rect">
          <a:avLst/>
        </a:prstGeom>
        <a:ln>
          <a:prstDash val="solid"/>
        </a:ln>
      </xdr:spPr>
    </xdr:pic>
  </etc:cellImage>
  <etc:cellImage>
    <xdr:pic>
      <xdr:nvPicPr>
        <xdr:cNvPr id="144" name="ID_717A9994B3A0493B84B4302557212F26" descr="Picture"/>
        <xdr:cNvPicPr/>
      </xdr:nvPicPr>
      <xdr:blipFill>
        <a:blip r:embed="rId48" cstate="print"/>
        <a:stretch>
          <a:fillRect/>
        </a:stretch>
      </xdr:blipFill>
      <xdr:spPr>
        <a:xfrm>
          <a:off x="17449800" y="83991450"/>
          <a:ext cx="3333750" cy="1905000"/>
        </a:xfrm>
        <a:prstGeom prst="rect">
          <a:avLst/>
        </a:prstGeom>
        <a:ln>
          <a:prstDash val="solid"/>
        </a:ln>
      </xdr:spPr>
    </xdr:pic>
  </etc:cellImage>
  <etc:cellImage>
    <xdr:pic>
      <xdr:nvPicPr>
        <xdr:cNvPr id="143" name="ID_87EB98D8F3BD472B821FD5CC6CC53F82" descr="Picture"/>
        <xdr:cNvPicPr/>
      </xdr:nvPicPr>
      <xdr:blipFill>
        <a:blip r:embed="rId49" cstate="print"/>
        <a:stretch>
          <a:fillRect/>
        </a:stretch>
      </xdr:blipFill>
      <xdr:spPr>
        <a:xfrm>
          <a:off x="17449800" y="82086450"/>
          <a:ext cx="3333750" cy="1905000"/>
        </a:xfrm>
        <a:prstGeom prst="rect">
          <a:avLst/>
        </a:prstGeom>
        <a:ln>
          <a:prstDash val="solid"/>
        </a:ln>
      </xdr:spPr>
    </xdr:pic>
  </etc:cellImage>
  <etc:cellImage>
    <xdr:pic>
      <xdr:nvPicPr>
        <xdr:cNvPr id="142" name="ID_9F6A953B99604E6FB3BFBCAF06E443CB" descr="Picture"/>
        <xdr:cNvPicPr/>
      </xdr:nvPicPr>
      <xdr:blipFill>
        <a:blip r:embed="rId50" cstate="print"/>
        <a:stretch>
          <a:fillRect/>
        </a:stretch>
      </xdr:blipFill>
      <xdr:spPr>
        <a:xfrm>
          <a:off x="17449800" y="80181450"/>
          <a:ext cx="3333750" cy="1905000"/>
        </a:xfrm>
        <a:prstGeom prst="rect">
          <a:avLst/>
        </a:prstGeom>
        <a:ln>
          <a:prstDash val="solid"/>
        </a:ln>
      </xdr:spPr>
    </xdr:pic>
  </etc:cellImage>
  <etc:cellImage>
    <xdr:pic>
      <xdr:nvPicPr>
        <xdr:cNvPr id="141" name="ID_BDC9ED2529574E94BD4384463FA87460" descr="Picture"/>
        <xdr:cNvPicPr/>
      </xdr:nvPicPr>
      <xdr:blipFill>
        <a:blip r:embed="rId51" cstate="print"/>
        <a:stretch>
          <a:fillRect/>
        </a:stretch>
      </xdr:blipFill>
      <xdr:spPr>
        <a:xfrm>
          <a:off x="17449800" y="78276450"/>
          <a:ext cx="3333750" cy="1905000"/>
        </a:xfrm>
        <a:prstGeom prst="rect">
          <a:avLst/>
        </a:prstGeom>
        <a:ln>
          <a:prstDash val="solid"/>
        </a:ln>
      </xdr:spPr>
    </xdr:pic>
  </etc:cellImage>
  <etc:cellImage>
    <xdr:pic>
      <xdr:nvPicPr>
        <xdr:cNvPr id="140" name="ID_41EDB584213245EB9B3684339675A302" descr="Picture"/>
        <xdr:cNvPicPr/>
      </xdr:nvPicPr>
      <xdr:blipFill>
        <a:blip r:embed="rId3" cstate="print"/>
        <a:stretch>
          <a:fillRect/>
        </a:stretch>
      </xdr:blipFill>
      <xdr:spPr>
        <a:xfrm>
          <a:off x="17449800" y="76371450"/>
          <a:ext cx="3333750" cy="1905000"/>
        </a:xfrm>
        <a:prstGeom prst="rect">
          <a:avLst/>
        </a:prstGeom>
        <a:ln>
          <a:prstDash val="solid"/>
        </a:ln>
      </xdr:spPr>
    </xdr:pic>
  </etc:cellImage>
  <etc:cellImage>
    <xdr:pic>
      <xdr:nvPicPr>
        <xdr:cNvPr id="139" name="ID_CD7CDBEE27AF448393EBF2BFE6881355" descr="Picture"/>
        <xdr:cNvPicPr/>
      </xdr:nvPicPr>
      <xdr:blipFill>
        <a:blip r:embed="rId52" cstate="print"/>
        <a:stretch>
          <a:fillRect/>
        </a:stretch>
      </xdr:blipFill>
      <xdr:spPr>
        <a:xfrm>
          <a:off x="17449800" y="74466450"/>
          <a:ext cx="3333750" cy="1905000"/>
        </a:xfrm>
        <a:prstGeom prst="rect">
          <a:avLst/>
        </a:prstGeom>
        <a:ln>
          <a:prstDash val="solid"/>
        </a:ln>
      </xdr:spPr>
    </xdr:pic>
  </etc:cellImage>
  <etc:cellImage>
    <xdr:pic>
      <xdr:nvPicPr>
        <xdr:cNvPr id="138" name="ID_5F262E1B52924E84B62C159850CD44C6" descr="Picture"/>
        <xdr:cNvPicPr/>
      </xdr:nvPicPr>
      <xdr:blipFill>
        <a:blip r:embed="rId53" cstate="print"/>
        <a:stretch>
          <a:fillRect/>
        </a:stretch>
      </xdr:blipFill>
      <xdr:spPr>
        <a:xfrm>
          <a:off x="17449800" y="72561450"/>
          <a:ext cx="3333750" cy="1905000"/>
        </a:xfrm>
        <a:prstGeom prst="rect">
          <a:avLst/>
        </a:prstGeom>
        <a:ln>
          <a:prstDash val="solid"/>
        </a:ln>
      </xdr:spPr>
    </xdr:pic>
  </etc:cellImage>
  <etc:cellImage>
    <xdr:pic>
      <xdr:nvPicPr>
        <xdr:cNvPr id="137" name="ID_2060521EFC4541CFB5AECC11F8662C46" descr="Picture"/>
        <xdr:cNvPicPr/>
      </xdr:nvPicPr>
      <xdr:blipFill>
        <a:blip r:embed="rId54" cstate="print"/>
        <a:stretch>
          <a:fillRect/>
        </a:stretch>
      </xdr:blipFill>
      <xdr:spPr>
        <a:xfrm>
          <a:off x="17449800" y="70656450"/>
          <a:ext cx="3333750" cy="1905000"/>
        </a:xfrm>
        <a:prstGeom prst="rect">
          <a:avLst/>
        </a:prstGeom>
        <a:ln>
          <a:prstDash val="solid"/>
        </a:ln>
      </xdr:spPr>
    </xdr:pic>
  </etc:cellImage>
  <etc:cellImage>
    <xdr:pic>
      <xdr:nvPicPr>
        <xdr:cNvPr id="136" name="ID_AB3F0DA25CB74445854570E60C8F75BB" descr="Picture"/>
        <xdr:cNvPicPr/>
      </xdr:nvPicPr>
      <xdr:blipFill>
        <a:blip r:embed="rId55" cstate="print"/>
        <a:stretch>
          <a:fillRect/>
        </a:stretch>
      </xdr:blipFill>
      <xdr:spPr>
        <a:xfrm>
          <a:off x="17449800" y="68751450"/>
          <a:ext cx="3333750" cy="1905000"/>
        </a:xfrm>
        <a:prstGeom prst="rect">
          <a:avLst/>
        </a:prstGeom>
        <a:ln>
          <a:prstDash val="solid"/>
        </a:ln>
      </xdr:spPr>
    </xdr:pic>
  </etc:cellImage>
  <etc:cellImage>
    <xdr:pic>
      <xdr:nvPicPr>
        <xdr:cNvPr id="135" name="ID_C0075A940F16455FBCBDCF733C18417B" descr="Picture"/>
        <xdr:cNvPicPr/>
      </xdr:nvPicPr>
      <xdr:blipFill>
        <a:blip r:embed="rId52" cstate="print"/>
        <a:stretch>
          <a:fillRect/>
        </a:stretch>
      </xdr:blipFill>
      <xdr:spPr>
        <a:xfrm>
          <a:off x="17449800" y="66846450"/>
          <a:ext cx="3333750" cy="1905000"/>
        </a:xfrm>
        <a:prstGeom prst="rect">
          <a:avLst/>
        </a:prstGeom>
        <a:ln>
          <a:prstDash val="solid"/>
        </a:ln>
      </xdr:spPr>
    </xdr:pic>
  </etc:cellImage>
  <etc:cellImage>
    <xdr:pic>
      <xdr:nvPicPr>
        <xdr:cNvPr id="134" name="ID_0F059B98890542F29A6ADF6237C54BE5" descr="Picture"/>
        <xdr:cNvPicPr/>
      </xdr:nvPicPr>
      <xdr:blipFill>
        <a:blip r:embed="rId56" cstate="print"/>
        <a:stretch>
          <a:fillRect/>
        </a:stretch>
      </xdr:blipFill>
      <xdr:spPr>
        <a:xfrm>
          <a:off x="17449800" y="64941450"/>
          <a:ext cx="3333750" cy="1905000"/>
        </a:xfrm>
        <a:prstGeom prst="rect">
          <a:avLst/>
        </a:prstGeom>
        <a:ln>
          <a:prstDash val="solid"/>
        </a:ln>
      </xdr:spPr>
    </xdr:pic>
  </etc:cellImage>
  <etc:cellImage>
    <xdr:pic>
      <xdr:nvPicPr>
        <xdr:cNvPr id="133" name="ID_B188B6BD28084717A7446FC92D928CAE" descr="Picture"/>
        <xdr:cNvPicPr/>
      </xdr:nvPicPr>
      <xdr:blipFill>
        <a:blip r:embed="rId41" cstate="print"/>
        <a:stretch>
          <a:fillRect/>
        </a:stretch>
      </xdr:blipFill>
      <xdr:spPr>
        <a:xfrm>
          <a:off x="17449800" y="63036450"/>
          <a:ext cx="3333750" cy="1905000"/>
        </a:xfrm>
        <a:prstGeom prst="rect">
          <a:avLst/>
        </a:prstGeom>
        <a:ln>
          <a:prstDash val="solid"/>
        </a:ln>
      </xdr:spPr>
    </xdr:pic>
  </etc:cellImage>
  <etc:cellImage>
    <xdr:pic>
      <xdr:nvPicPr>
        <xdr:cNvPr id="132" name="ID_239C1B83BDE84E1DA854E5D65D4969D6" descr="Picture"/>
        <xdr:cNvPicPr/>
      </xdr:nvPicPr>
      <xdr:blipFill>
        <a:blip r:embed="rId48" cstate="print"/>
        <a:stretch>
          <a:fillRect/>
        </a:stretch>
      </xdr:blipFill>
      <xdr:spPr>
        <a:xfrm>
          <a:off x="17449800" y="61131450"/>
          <a:ext cx="3333750" cy="1905000"/>
        </a:xfrm>
        <a:prstGeom prst="rect">
          <a:avLst/>
        </a:prstGeom>
        <a:ln>
          <a:prstDash val="solid"/>
        </a:ln>
      </xdr:spPr>
    </xdr:pic>
  </etc:cellImage>
  <etc:cellImage>
    <xdr:pic>
      <xdr:nvPicPr>
        <xdr:cNvPr id="131" name="ID_1074560D2CB3407EA31585AB43B096B3" descr="Picture"/>
        <xdr:cNvPicPr/>
      </xdr:nvPicPr>
      <xdr:blipFill>
        <a:blip r:embed="rId57" cstate="print"/>
        <a:stretch>
          <a:fillRect/>
        </a:stretch>
      </xdr:blipFill>
      <xdr:spPr>
        <a:xfrm>
          <a:off x="17449800" y="59226450"/>
          <a:ext cx="3333750" cy="1905000"/>
        </a:xfrm>
        <a:prstGeom prst="rect">
          <a:avLst/>
        </a:prstGeom>
        <a:ln>
          <a:prstDash val="solid"/>
        </a:ln>
      </xdr:spPr>
    </xdr:pic>
  </etc:cellImage>
  <etc:cellImage>
    <xdr:pic>
      <xdr:nvPicPr>
        <xdr:cNvPr id="130" name="ID_E2BAFBBFA15A4ACC948FE0F73B437626" descr="Picture"/>
        <xdr:cNvPicPr/>
      </xdr:nvPicPr>
      <xdr:blipFill>
        <a:blip r:embed="rId58" cstate="print"/>
        <a:stretch>
          <a:fillRect/>
        </a:stretch>
      </xdr:blipFill>
      <xdr:spPr>
        <a:xfrm>
          <a:off x="17449800" y="57321450"/>
          <a:ext cx="3333750" cy="1905000"/>
        </a:xfrm>
        <a:prstGeom prst="rect">
          <a:avLst/>
        </a:prstGeom>
        <a:ln>
          <a:prstDash val="solid"/>
        </a:ln>
      </xdr:spPr>
    </xdr:pic>
  </etc:cellImage>
  <etc:cellImage>
    <xdr:pic>
      <xdr:nvPicPr>
        <xdr:cNvPr id="129" name="ID_97E63FD550EE4424985505C762245A28" descr="Picture"/>
        <xdr:cNvPicPr/>
      </xdr:nvPicPr>
      <xdr:blipFill>
        <a:blip r:embed="rId59" cstate="print"/>
        <a:stretch>
          <a:fillRect/>
        </a:stretch>
      </xdr:blipFill>
      <xdr:spPr>
        <a:xfrm>
          <a:off x="17449800" y="55416450"/>
          <a:ext cx="3333750" cy="1905000"/>
        </a:xfrm>
        <a:prstGeom prst="rect">
          <a:avLst/>
        </a:prstGeom>
        <a:ln>
          <a:prstDash val="solid"/>
        </a:ln>
      </xdr:spPr>
    </xdr:pic>
  </etc:cellImage>
  <etc:cellImage>
    <xdr:pic>
      <xdr:nvPicPr>
        <xdr:cNvPr id="128" name="ID_5FF5F2B4DF4D4B148ADF80B07EF421CF" descr="Picture"/>
        <xdr:cNvPicPr/>
      </xdr:nvPicPr>
      <xdr:blipFill>
        <a:blip r:embed="rId48" cstate="print"/>
        <a:stretch>
          <a:fillRect/>
        </a:stretch>
      </xdr:blipFill>
      <xdr:spPr>
        <a:xfrm>
          <a:off x="17449800" y="53511450"/>
          <a:ext cx="3333750" cy="1905000"/>
        </a:xfrm>
        <a:prstGeom prst="rect">
          <a:avLst/>
        </a:prstGeom>
        <a:ln>
          <a:prstDash val="solid"/>
        </a:ln>
      </xdr:spPr>
    </xdr:pic>
  </etc:cellImage>
  <etc:cellImage>
    <xdr:pic>
      <xdr:nvPicPr>
        <xdr:cNvPr id="127" name="ID_73F203927F9246E3A16BC5BEAE011422" descr="Picture"/>
        <xdr:cNvPicPr/>
      </xdr:nvPicPr>
      <xdr:blipFill>
        <a:blip r:embed="rId60" cstate="print"/>
        <a:stretch>
          <a:fillRect/>
        </a:stretch>
      </xdr:blipFill>
      <xdr:spPr>
        <a:xfrm>
          <a:off x="17449800" y="51606450"/>
          <a:ext cx="3333750" cy="1905000"/>
        </a:xfrm>
        <a:prstGeom prst="rect">
          <a:avLst/>
        </a:prstGeom>
        <a:ln>
          <a:prstDash val="solid"/>
        </a:ln>
      </xdr:spPr>
    </xdr:pic>
  </etc:cellImage>
  <etc:cellImage>
    <xdr:pic>
      <xdr:nvPicPr>
        <xdr:cNvPr id="126" name="ID_9A83FBE8932E4DC4BD3581E0C7F4FDFE" descr="Picture"/>
        <xdr:cNvPicPr/>
      </xdr:nvPicPr>
      <xdr:blipFill>
        <a:blip r:embed="rId61" cstate="print"/>
        <a:stretch>
          <a:fillRect/>
        </a:stretch>
      </xdr:blipFill>
      <xdr:spPr>
        <a:xfrm>
          <a:off x="17449800" y="49701450"/>
          <a:ext cx="3333750" cy="1905000"/>
        </a:xfrm>
        <a:prstGeom prst="rect">
          <a:avLst/>
        </a:prstGeom>
        <a:ln>
          <a:prstDash val="solid"/>
        </a:ln>
      </xdr:spPr>
    </xdr:pic>
  </etc:cellImage>
  <etc:cellImage>
    <xdr:pic>
      <xdr:nvPicPr>
        <xdr:cNvPr id="125" name="ID_87E1A0C17F2A4FAEA2166D867577E725" descr="Picture"/>
        <xdr:cNvPicPr/>
      </xdr:nvPicPr>
      <xdr:blipFill>
        <a:blip r:embed="rId62" cstate="print"/>
        <a:stretch>
          <a:fillRect/>
        </a:stretch>
      </xdr:blipFill>
      <xdr:spPr>
        <a:xfrm>
          <a:off x="17449800" y="47796450"/>
          <a:ext cx="3333750" cy="1905000"/>
        </a:xfrm>
        <a:prstGeom prst="rect">
          <a:avLst/>
        </a:prstGeom>
        <a:ln>
          <a:prstDash val="solid"/>
        </a:ln>
      </xdr:spPr>
    </xdr:pic>
  </etc:cellImage>
  <etc:cellImage>
    <xdr:pic>
      <xdr:nvPicPr>
        <xdr:cNvPr id="124" name="ID_D58B7C94CE6C4074A0FC9FF5AB0EE23E" descr="Picture"/>
        <xdr:cNvPicPr/>
      </xdr:nvPicPr>
      <xdr:blipFill>
        <a:blip r:embed="rId63" cstate="print"/>
        <a:stretch>
          <a:fillRect/>
        </a:stretch>
      </xdr:blipFill>
      <xdr:spPr>
        <a:xfrm>
          <a:off x="17449800" y="45891450"/>
          <a:ext cx="3333750" cy="1905000"/>
        </a:xfrm>
        <a:prstGeom prst="rect">
          <a:avLst/>
        </a:prstGeom>
        <a:ln>
          <a:prstDash val="solid"/>
        </a:ln>
      </xdr:spPr>
    </xdr:pic>
  </etc:cellImage>
  <etc:cellImage>
    <xdr:pic>
      <xdr:nvPicPr>
        <xdr:cNvPr id="123" name="ID_6221F9FCD13B49A2B0F1F90548084342" descr="Picture"/>
        <xdr:cNvPicPr/>
      </xdr:nvPicPr>
      <xdr:blipFill>
        <a:blip r:embed="rId52" cstate="print"/>
        <a:stretch>
          <a:fillRect/>
        </a:stretch>
      </xdr:blipFill>
      <xdr:spPr>
        <a:xfrm>
          <a:off x="17449800" y="43986450"/>
          <a:ext cx="3333750" cy="1905000"/>
        </a:xfrm>
        <a:prstGeom prst="rect">
          <a:avLst/>
        </a:prstGeom>
        <a:ln>
          <a:prstDash val="solid"/>
        </a:ln>
      </xdr:spPr>
    </xdr:pic>
  </etc:cellImage>
  <etc:cellImage>
    <xdr:pic>
      <xdr:nvPicPr>
        <xdr:cNvPr id="122" name="ID_92EE6CE8D010435C855D2893DB3917F0" descr="Picture"/>
        <xdr:cNvPicPr/>
      </xdr:nvPicPr>
      <xdr:blipFill>
        <a:blip r:embed="rId64" cstate="print"/>
        <a:stretch>
          <a:fillRect/>
        </a:stretch>
      </xdr:blipFill>
      <xdr:spPr>
        <a:xfrm>
          <a:off x="17449800" y="42081450"/>
          <a:ext cx="3333750" cy="1905000"/>
        </a:xfrm>
        <a:prstGeom prst="rect">
          <a:avLst/>
        </a:prstGeom>
        <a:ln>
          <a:prstDash val="solid"/>
        </a:ln>
      </xdr:spPr>
    </xdr:pic>
  </etc:cellImage>
  <etc:cellImage>
    <xdr:pic>
      <xdr:nvPicPr>
        <xdr:cNvPr id="121" name="ID_63540DC00EA245F6B84750C0DA7D10C7" descr="Picture"/>
        <xdr:cNvPicPr/>
      </xdr:nvPicPr>
      <xdr:blipFill>
        <a:blip r:embed="rId65" cstate="print"/>
        <a:stretch>
          <a:fillRect/>
        </a:stretch>
      </xdr:blipFill>
      <xdr:spPr>
        <a:xfrm>
          <a:off x="17449800" y="40176450"/>
          <a:ext cx="3333750" cy="1905000"/>
        </a:xfrm>
        <a:prstGeom prst="rect">
          <a:avLst/>
        </a:prstGeom>
        <a:ln>
          <a:prstDash val="solid"/>
        </a:ln>
      </xdr:spPr>
    </xdr:pic>
  </etc:cellImage>
  <etc:cellImage>
    <xdr:pic>
      <xdr:nvPicPr>
        <xdr:cNvPr id="120" name="ID_06C2F438E0374418910378CD30132D11" descr="Picture"/>
        <xdr:cNvPicPr/>
      </xdr:nvPicPr>
      <xdr:blipFill>
        <a:blip r:embed="rId66" cstate="print"/>
        <a:stretch>
          <a:fillRect/>
        </a:stretch>
      </xdr:blipFill>
      <xdr:spPr>
        <a:xfrm>
          <a:off x="17449800" y="38271450"/>
          <a:ext cx="3333750" cy="1905000"/>
        </a:xfrm>
        <a:prstGeom prst="rect">
          <a:avLst/>
        </a:prstGeom>
        <a:ln>
          <a:prstDash val="solid"/>
        </a:ln>
      </xdr:spPr>
    </xdr:pic>
  </etc:cellImage>
  <etc:cellImage>
    <xdr:pic>
      <xdr:nvPicPr>
        <xdr:cNvPr id="119" name="ID_69C74F3A01C34195B3AB3B7F0991CED4" descr="Picture"/>
        <xdr:cNvPicPr/>
      </xdr:nvPicPr>
      <xdr:blipFill>
        <a:blip r:embed="rId67" cstate="print"/>
        <a:stretch>
          <a:fillRect/>
        </a:stretch>
      </xdr:blipFill>
      <xdr:spPr>
        <a:xfrm>
          <a:off x="17449800" y="36366450"/>
          <a:ext cx="3333750" cy="1905000"/>
        </a:xfrm>
        <a:prstGeom prst="rect">
          <a:avLst/>
        </a:prstGeom>
        <a:ln>
          <a:prstDash val="solid"/>
        </a:ln>
      </xdr:spPr>
    </xdr:pic>
  </etc:cellImage>
  <etc:cellImage>
    <xdr:pic>
      <xdr:nvPicPr>
        <xdr:cNvPr id="118" name="ID_0E85CE256C734842B0E009E5B7132CE9" descr="Picture"/>
        <xdr:cNvPicPr/>
      </xdr:nvPicPr>
      <xdr:blipFill>
        <a:blip r:embed="rId68" cstate="print"/>
        <a:stretch>
          <a:fillRect/>
        </a:stretch>
      </xdr:blipFill>
      <xdr:spPr>
        <a:xfrm>
          <a:off x="17449800" y="34461450"/>
          <a:ext cx="3333750" cy="1905000"/>
        </a:xfrm>
        <a:prstGeom prst="rect">
          <a:avLst/>
        </a:prstGeom>
        <a:ln>
          <a:prstDash val="solid"/>
        </a:ln>
      </xdr:spPr>
    </xdr:pic>
  </etc:cellImage>
  <etc:cellImage>
    <xdr:pic>
      <xdr:nvPicPr>
        <xdr:cNvPr id="117" name="ID_28785C5FCB614CA39E3269740E1FB1B7" descr="Picture"/>
        <xdr:cNvPicPr/>
      </xdr:nvPicPr>
      <xdr:blipFill>
        <a:blip r:embed="rId48" cstate="print"/>
        <a:stretch>
          <a:fillRect/>
        </a:stretch>
      </xdr:blipFill>
      <xdr:spPr>
        <a:xfrm>
          <a:off x="17449800" y="32556450"/>
          <a:ext cx="3333750" cy="1905000"/>
        </a:xfrm>
        <a:prstGeom prst="rect">
          <a:avLst/>
        </a:prstGeom>
        <a:ln>
          <a:prstDash val="solid"/>
        </a:ln>
      </xdr:spPr>
    </xdr:pic>
  </etc:cellImage>
  <etc:cellImage>
    <xdr:pic>
      <xdr:nvPicPr>
        <xdr:cNvPr id="116" name="ID_C2C2ED391DED424E895D41449162B31C" descr="Picture"/>
        <xdr:cNvPicPr/>
      </xdr:nvPicPr>
      <xdr:blipFill>
        <a:blip r:embed="rId52" cstate="print"/>
        <a:stretch>
          <a:fillRect/>
        </a:stretch>
      </xdr:blipFill>
      <xdr:spPr>
        <a:xfrm>
          <a:off x="17449800" y="30651450"/>
          <a:ext cx="3333750" cy="1905000"/>
        </a:xfrm>
        <a:prstGeom prst="rect">
          <a:avLst/>
        </a:prstGeom>
        <a:ln>
          <a:prstDash val="solid"/>
        </a:ln>
      </xdr:spPr>
    </xdr:pic>
  </etc:cellImage>
  <etc:cellImage>
    <xdr:pic>
      <xdr:nvPicPr>
        <xdr:cNvPr id="115" name="ID_4750CE40550B48D99C78F99B0846A0E9" descr="Picture"/>
        <xdr:cNvPicPr/>
      </xdr:nvPicPr>
      <xdr:blipFill>
        <a:blip r:embed="rId5" cstate="print"/>
        <a:stretch>
          <a:fillRect/>
        </a:stretch>
      </xdr:blipFill>
      <xdr:spPr>
        <a:xfrm>
          <a:off x="17449800" y="28746450"/>
          <a:ext cx="3333750" cy="1905000"/>
        </a:xfrm>
        <a:prstGeom prst="rect">
          <a:avLst/>
        </a:prstGeom>
        <a:ln>
          <a:prstDash val="solid"/>
        </a:ln>
      </xdr:spPr>
    </xdr:pic>
  </etc:cellImage>
  <etc:cellImage>
    <xdr:pic>
      <xdr:nvPicPr>
        <xdr:cNvPr id="114" name="ID_D715395557A94B1CA883D266F3F56D7E" descr="Picture"/>
        <xdr:cNvPicPr/>
      </xdr:nvPicPr>
      <xdr:blipFill>
        <a:blip r:embed="rId38" cstate="print"/>
        <a:stretch>
          <a:fillRect/>
        </a:stretch>
      </xdr:blipFill>
      <xdr:spPr>
        <a:xfrm>
          <a:off x="17449800" y="26841450"/>
          <a:ext cx="3333750" cy="1905000"/>
        </a:xfrm>
        <a:prstGeom prst="rect">
          <a:avLst/>
        </a:prstGeom>
        <a:ln>
          <a:prstDash val="solid"/>
        </a:ln>
      </xdr:spPr>
    </xdr:pic>
  </etc:cellImage>
  <etc:cellImage>
    <xdr:pic>
      <xdr:nvPicPr>
        <xdr:cNvPr id="113" name="ID_2B36441E00D74E5C9B47F14696926C14" descr="Picture"/>
        <xdr:cNvPicPr/>
      </xdr:nvPicPr>
      <xdr:blipFill>
        <a:blip r:embed="rId69" cstate="print"/>
        <a:stretch>
          <a:fillRect/>
        </a:stretch>
      </xdr:blipFill>
      <xdr:spPr>
        <a:xfrm>
          <a:off x="17449800" y="24936450"/>
          <a:ext cx="3333750" cy="1905000"/>
        </a:xfrm>
        <a:prstGeom prst="rect">
          <a:avLst/>
        </a:prstGeom>
        <a:ln>
          <a:prstDash val="solid"/>
        </a:ln>
      </xdr:spPr>
    </xdr:pic>
  </etc:cellImage>
  <etc:cellImage>
    <xdr:pic>
      <xdr:nvPicPr>
        <xdr:cNvPr id="112" name="ID_9A4C7EC24E34475FB031D092BEAA606A" descr="Picture"/>
        <xdr:cNvPicPr/>
      </xdr:nvPicPr>
      <xdr:blipFill>
        <a:blip r:embed="rId70" cstate="print"/>
        <a:stretch>
          <a:fillRect/>
        </a:stretch>
      </xdr:blipFill>
      <xdr:spPr>
        <a:xfrm>
          <a:off x="17449800" y="23031450"/>
          <a:ext cx="3333750" cy="1905000"/>
        </a:xfrm>
        <a:prstGeom prst="rect">
          <a:avLst/>
        </a:prstGeom>
        <a:ln>
          <a:prstDash val="solid"/>
        </a:ln>
      </xdr:spPr>
    </xdr:pic>
  </etc:cellImage>
  <etc:cellImage>
    <xdr:pic>
      <xdr:nvPicPr>
        <xdr:cNvPr id="111" name="ID_2BBB8D1954E4498FB53DA850CBAC2E3D" descr="Picture"/>
        <xdr:cNvPicPr/>
      </xdr:nvPicPr>
      <xdr:blipFill>
        <a:blip r:embed="rId71" cstate="print"/>
        <a:stretch>
          <a:fillRect/>
        </a:stretch>
      </xdr:blipFill>
      <xdr:spPr>
        <a:xfrm>
          <a:off x="17449800" y="21126450"/>
          <a:ext cx="3333750" cy="1905000"/>
        </a:xfrm>
        <a:prstGeom prst="rect">
          <a:avLst/>
        </a:prstGeom>
        <a:ln>
          <a:prstDash val="solid"/>
        </a:ln>
      </xdr:spPr>
    </xdr:pic>
  </etc:cellImage>
  <etc:cellImage>
    <xdr:pic>
      <xdr:nvPicPr>
        <xdr:cNvPr id="110" name="ID_203AB2888C4C4DBC96D384F121549A92" descr="Picture"/>
        <xdr:cNvPicPr/>
      </xdr:nvPicPr>
      <xdr:blipFill>
        <a:blip r:embed="rId40" cstate="print"/>
        <a:stretch>
          <a:fillRect/>
        </a:stretch>
      </xdr:blipFill>
      <xdr:spPr>
        <a:xfrm>
          <a:off x="17449800" y="19221450"/>
          <a:ext cx="3333750" cy="1905000"/>
        </a:xfrm>
        <a:prstGeom prst="rect">
          <a:avLst/>
        </a:prstGeom>
        <a:ln>
          <a:prstDash val="solid"/>
        </a:ln>
      </xdr:spPr>
    </xdr:pic>
  </etc:cellImage>
  <etc:cellImage>
    <xdr:pic>
      <xdr:nvPicPr>
        <xdr:cNvPr id="109" name="ID_1A1E87AC33E34784ACF0440A1173D90E" descr="Picture"/>
        <xdr:cNvPicPr/>
      </xdr:nvPicPr>
      <xdr:blipFill>
        <a:blip r:embed="rId72" cstate="print"/>
        <a:stretch>
          <a:fillRect/>
        </a:stretch>
      </xdr:blipFill>
      <xdr:spPr>
        <a:xfrm>
          <a:off x="17449800" y="17316450"/>
          <a:ext cx="3333750" cy="1905000"/>
        </a:xfrm>
        <a:prstGeom prst="rect">
          <a:avLst/>
        </a:prstGeom>
        <a:ln>
          <a:prstDash val="solid"/>
        </a:ln>
      </xdr:spPr>
    </xdr:pic>
  </etc:cellImage>
  <etc:cellImage>
    <xdr:pic>
      <xdr:nvPicPr>
        <xdr:cNvPr id="108" name="ID_686AFA8DBA6E481BBE3C808CB011F9FE" descr="Picture"/>
        <xdr:cNvPicPr/>
      </xdr:nvPicPr>
      <xdr:blipFill>
        <a:blip r:embed="rId52" cstate="print"/>
        <a:stretch>
          <a:fillRect/>
        </a:stretch>
      </xdr:blipFill>
      <xdr:spPr>
        <a:xfrm>
          <a:off x="17449800" y="15411450"/>
          <a:ext cx="3333750" cy="1905000"/>
        </a:xfrm>
        <a:prstGeom prst="rect">
          <a:avLst/>
        </a:prstGeom>
        <a:ln>
          <a:prstDash val="solid"/>
        </a:ln>
      </xdr:spPr>
    </xdr:pic>
  </etc:cellImage>
  <etc:cellImage>
    <xdr:pic>
      <xdr:nvPicPr>
        <xdr:cNvPr id="107" name="ID_02346A2FF47A43DD8E77A34BC326ACB2" descr="Picture"/>
        <xdr:cNvPicPr/>
      </xdr:nvPicPr>
      <xdr:blipFill>
        <a:blip r:embed="rId73" cstate="print"/>
        <a:stretch>
          <a:fillRect/>
        </a:stretch>
      </xdr:blipFill>
      <xdr:spPr>
        <a:xfrm>
          <a:off x="17449800" y="13506450"/>
          <a:ext cx="3333750" cy="1905000"/>
        </a:xfrm>
        <a:prstGeom prst="rect">
          <a:avLst/>
        </a:prstGeom>
        <a:ln>
          <a:prstDash val="solid"/>
        </a:ln>
      </xdr:spPr>
    </xdr:pic>
  </etc:cellImage>
  <etc:cellImage>
    <xdr:pic>
      <xdr:nvPicPr>
        <xdr:cNvPr id="106" name="ID_B828F60056974C819070C4E6DE49E13F" descr="Picture"/>
        <xdr:cNvPicPr/>
      </xdr:nvPicPr>
      <xdr:blipFill>
        <a:blip r:embed="rId74" cstate="print"/>
        <a:stretch>
          <a:fillRect/>
        </a:stretch>
      </xdr:blipFill>
      <xdr:spPr>
        <a:xfrm>
          <a:off x="17449800" y="11601450"/>
          <a:ext cx="3333750" cy="1905000"/>
        </a:xfrm>
        <a:prstGeom prst="rect">
          <a:avLst/>
        </a:prstGeom>
        <a:ln>
          <a:prstDash val="solid"/>
        </a:ln>
      </xdr:spPr>
    </xdr:pic>
  </etc:cellImage>
  <etc:cellImage>
    <xdr:pic>
      <xdr:nvPicPr>
        <xdr:cNvPr id="105" name="ID_D4AEF65F2FFE4D89B8B101713C3E62AB" descr="Picture"/>
        <xdr:cNvPicPr/>
      </xdr:nvPicPr>
      <xdr:blipFill>
        <a:blip r:embed="rId75" cstate="print"/>
        <a:stretch>
          <a:fillRect/>
        </a:stretch>
      </xdr:blipFill>
      <xdr:spPr>
        <a:xfrm>
          <a:off x="17449800" y="9696450"/>
          <a:ext cx="3333750" cy="1905000"/>
        </a:xfrm>
        <a:prstGeom prst="rect">
          <a:avLst/>
        </a:prstGeom>
        <a:ln>
          <a:prstDash val="solid"/>
        </a:ln>
      </xdr:spPr>
    </xdr:pic>
  </etc:cellImage>
  <etc:cellImage>
    <xdr:pic>
      <xdr:nvPicPr>
        <xdr:cNvPr id="104" name="ID_177BE66BD7D6435C9ED13AB05EF4F456" descr="Picture"/>
        <xdr:cNvPicPr/>
      </xdr:nvPicPr>
      <xdr:blipFill>
        <a:blip r:embed="rId76" cstate="print"/>
        <a:stretch>
          <a:fillRect/>
        </a:stretch>
      </xdr:blipFill>
      <xdr:spPr>
        <a:xfrm>
          <a:off x="17449800" y="7791450"/>
          <a:ext cx="3333750" cy="1905000"/>
        </a:xfrm>
        <a:prstGeom prst="rect">
          <a:avLst/>
        </a:prstGeom>
        <a:ln>
          <a:prstDash val="solid"/>
        </a:ln>
      </xdr:spPr>
    </xdr:pic>
  </etc:cellImage>
  <etc:cellImage>
    <xdr:pic>
      <xdr:nvPicPr>
        <xdr:cNvPr id="103" name="ID_95AC8EFA7DF641F7A6079983FEC3A993" descr="Picture"/>
        <xdr:cNvPicPr/>
      </xdr:nvPicPr>
      <xdr:blipFill>
        <a:blip r:embed="rId77" cstate="print"/>
        <a:stretch>
          <a:fillRect/>
        </a:stretch>
      </xdr:blipFill>
      <xdr:spPr>
        <a:xfrm>
          <a:off x="17449800" y="5886450"/>
          <a:ext cx="3333750" cy="1905000"/>
        </a:xfrm>
        <a:prstGeom prst="rect">
          <a:avLst/>
        </a:prstGeom>
        <a:ln>
          <a:prstDash val="solid"/>
        </a:ln>
      </xdr:spPr>
    </xdr:pic>
  </etc:cellImage>
  <etc:cellImage>
    <xdr:pic>
      <xdr:nvPicPr>
        <xdr:cNvPr id="102" name="ID_98362A9DFA69498CA38B5FEEE4128BB5" descr="Picture"/>
        <xdr:cNvPicPr/>
      </xdr:nvPicPr>
      <xdr:blipFill>
        <a:blip r:embed="rId78" cstate="print"/>
        <a:stretch>
          <a:fillRect/>
        </a:stretch>
      </xdr:blipFill>
      <xdr:spPr>
        <a:xfrm>
          <a:off x="17449800" y="3981450"/>
          <a:ext cx="3333750" cy="1905000"/>
        </a:xfrm>
        <a:prstGeom prst="rect">
          <a:avLst/>
        </a:prstGeom>
        <a:ln>
          <a:prstDash val="solid"/>
        </a:ln>
      </xdr:spPr>
    </xdr:pic>
  </etc:cellImage>
  <etc:cellImage>
    <xdr:pic>
      <xdr:nvPicPr>
        <xdr:cNvPr id="101" name="ID_54ADD6B4176A43DDA095AC071E0DBB23" descr="Picture"/>
        <xdr:cNvPicPr/>
      </xdr:nvPicPr>
      <xdr:blipFill>
        <a:blip r:embed="rId79" cstate="print"/>
        <a:stretch>
          <a:fillRect/>
        </a:stretch>
      </xdr:blipFill>
      <xdr:spPr>
        <a:xfrm>
          <a:off x="17449800" y="2076450"/>
          <a:ext cx="3333750" cy="1905000"/>
        </a:xfrm>
        <a:prstGeom prst="rect">
          <a:avLst/>
        </a:prstGeom>
        <a:ln>
          <a:prstDash val="solid"/>
        </a:ln>
      </xdr:spPr>
    </xdr:pic>
  </etc:cellImage>
  <etc:cellImage>
    <xdr:pic>
      <xdr:nvPicPr>
        <xdr:cNvPr id="100" name="ID_ED4818AA4612473CA644D9E9F2910DB2" descr="Picture"/>
        <xdr:cNvPicPr/>
      </xdr:nvPicPr>
      <xdr:blipFill>
        <a:blip r:embed="rId80" cstate="print"/>
        <a:stretch>
          <a:fillRect/>
        </a:stretch>
      </xdr:blipFill>
      <xdr:spPr>
        <a:xfrm>
          <a:off x="17449800" y="171450"/>
          <a:ext cx="3333750" cy="1905000"/>
        </a:xfrm>
        <a:prstGeom prst="rect">
          <a:avLst/>
        </a:prstGeom>
        <a:ln>
          <a:prstDash val="solid"/>
        </a:ln>
      </xdr:spPr>
    </xdr:pic>
  </etc:cellImage>
  <etc:cellImage>
    <xdr:pic>
      <xdr:nvPicPr>
        <xdr:cNvPr id="99" name="ID_BD0A35DFA1A74C52ADAEA2287DF5E313" descr="Picture"/>
        <xdr:cNvPicPr/>
      </xdr:nvPicPr>
      <xdr:blipFill>
        <a:blip r:embed="rId81" cstate="print"/>
        <a:stretch>
          <a:fillRect/>
        </a:stretch>
      </xdr:blipFill>
      <xdr:spPr>
        <a:xfrm>
          <a:off x="9829800" y="186861450"/>
          <a:ext cx="3810000" cy="1905000"/>
        </a:xfrm>
        <a:prstGeom prst="rect">
          <a:avLst/>
        </a:prstGeom>
        <a:ln>
          <a:prstDash val="solid"/>
        </a:ln>
      </xdr:spPr>
    </xdr:pic>
  </etc:cellImage>
  <etc:cellImage>
    <xdr:pic>
      <xdr:nvPicPr>
        <xdr:cNvPr id="98" name="ID_CCE7CF59DC854AFE9DAACFF158CD93E4" descr="Picture"/>
        <xdr:cNvPicPr/>
      </xdr:nvPicPr>
      <xdr:blipFill>
        <a:blip r:embed="rId82" cstate="print"/>
        <a:stretch>
          <a:fillRect/>
        </a:stretch>
      </xdr:blipFill>
      <xdr:spPr>
        <a:xfrm>
          <a:off x="9829800" y="184956450"/>
          <a:ext cx="3810000" cy="1905000"/>
        </a:xfrm>
        <a:prstGeom prst="rect">
          <a:avLst/>
        </a:prstGeom>
        <a:ln>
          <a:prstDash val="solid"/>
        </a:ln>
      </xdr:spPr>
    </xdr:pic>
  </etc:cellImage>
  <etc:cellImage>
    <xdr:pic>
      <xdr:nvPicPr>
        <xdr:cNvPr id="97" name="ID_90ED101C75234EA0A5F6ADD22E21BCBE" descr="Picture"/>
        <xdr:cNvPicPr/>
      </xdr:nvPicPr>
      <xdr:blipFill>
        <a:blip r:embed="rId83" cstate="print"/>
        <a:stretch>
          <a:fillRect/>
        </a:stretch>
      </xdr:blipFill>
      <xdr:spPr>
        <a:xfrm>
          <a:off x="9829800" y="183051450"/>
          <a:ext cx="3810000" cy="1905000"/>
        </a:xfrm>
        <a:prstGeom prst="rect">
          <a:avLst/>
        </a:prstGeom>
        <a:ln>
          <a:prstDash val="solid"/>
        </a:ln>
      </xdr:spPr>
    </xdr:pic>
  </etc:cellImage>
  <etc:cellImage>
    <xdr:pic>
      <xdr:nvPicPr>
        <xdr:cNvPr id="96" name="ID_7B281911807940259EAC03E94CD1157F" descr="Picture"/>
        <xdr:cNvPicPr/>
      </xdr:nvPicPr>
      <xdr:blipFill>
        <a:blip r:embed="rId84" cstate="print"/>
        <a:stretch>
          <a:fillRect/>
        </a:stretch>
      </xdr:blipFill>
      <xdr:spPr>
        <a:xfrm>
          <a:off x="9829800" y="181146450"/>
          <a:ext cx="3810000" cy="1905000"/>
        </a:xfrm>
        <a:prstGeom prst="rect">
          <a:avLst/>
        </a:prstGeom>
        <a:ln>
          <a:prstDash val="solid"/>
        </a:ln>
      </xdr:spPr>
    </xdr:pic>
  </etc:cellImage>
  <etc:cellImage>
    <xdr:pic>
      <xdr:nvPicPr>
        <xdr:cNvPr id="95" name="ID_DFBC1CCAAA814123876F316D8A845560" descr="Picture"/>
        <xdr:cNvPicPr/>
      </xdr:nvPicPr>
      <xdr:blipFill>
        <a:blip r:embed="rId85" cstate="print"/>
        <a:stretch>
          <a:fillRect/>
        </a:stretch>
      </xdr:blipFill>
      <xdr:spPr>
        <a:xfrm>
          <a:off x="9829800" y="179241450"/>
          <a:ext cx="3810000" cy="1905000"/>
        </a:xfrm>
        <a:prstGeom prst="rect">
          <a:avLst/>
        </a:prstGeom>
        <a:ln>
          <a:prstDash val="solid"/>
        </a:ln>
      </xdr:spPr>
    </xdr:pic>
  </etc:cellImage>
  <etc:cellImage>
    <xdr:pic>
      <xdr:nvPicPr>
        <xdr:cNvPr id="94" name="ID_378BD7EDD5B14587B9DE70AF2EA57D05" descr="Picture"/>
        <xdr:cNvPicPr/>
      </xdr:nvPicPr>
      <xdr:blipFill>
        <a:blip r:embed="rId86" cstate="print"/>
        <a:stretch>
          <a:fillRect/>
        </a:stretch>
      </xdr:blipFill>
      <xdr:spPr>
        <a:xfrm>
          <a:off x="9829800" y="177336450"/>
          <a:ext cx="3810000" cy="1905000"/>
        </a:xfrm>
        <a:prstGeom prst="rect">
          <a:avLst/>
        </a:prstGeom>
        <a:ln>
          <a:prstDash val="solid"/>
        </a:ln>
      </xdr:spPr>
    </xdr:pic>
  </etc:cellImage>
  <etc:cellImage>
    <xdr:pic>
      <xdr:nvPicPr>
        <xdr:cNvPr id="93" name="ID_B8B20FDA76E040949EB418F7E30327CC" descr="Picture"/>
        <xdr:cNvPicPr/>
      </xdr:nvPicPr>
      <xdr:blipFill>
        <a:blip r:embed="rId87" cstate="print"/>
        <a:stretch>
          <a:fillRect/>
        </a:stretch>
      </xdr:blipFill>
      <xdr:spPr>
        <a:xfrm>
          <a:off x="9829800" y="175431450"/>
          <a:ext cx="3810000" cy="1905000"/>
        </a:xfrm>
        <a:prstGeom prst="rect">
          <a:avLst/>
        </a:prstGeom>
        <a:ln>
          <a:prstDash val="solid"/>
        </a:ln>
      </xdr:spPr>
    </xdr:pic>
  </etc:cellImage>
  <etc:cellImage>
    <xdr:pic>
      <xdr:nvPicPr>
        <xdr:cNvPr id="92" name="ID_8369DCDC47A44E408A29CBF2903BF142" descr="Picture"/>
        <xdr:cNvPicPr/>
      </xdr:nvPicPr>
      <xdr:blipFill>
        <a:blip r:embed="rId88" cstate="print"/>
        <a:stretch>
          <a:fillRect/>
        </a:stretch>
      </xdr:blipFill>
      <xdr:spPr>
        <a:xfrm>
          <a:off x="9829800" y="173526450"/>
          <a:ext cx="3810000" cy="1905000"/>
        </a:xfrm>
        <a:prstGeom prst="rect">
          <a:avLst/>
        </a:prstGeom>
        <a:ln>
          <a:prstDash val="solid"/>
        </a:ln>
      </xdr:spPr>
    </xdr:pic>
  </etc:cellImage>
  <etc:cellImage>
    <xdr:pic>
      <xdr:nvPicPr>
        <xdr:cNvPr id="91" name="ID_AE2F1B5022254143A6456E82FD65B7A1" descr="Picture"/>
        <xdr:cNvPicPr/>
      </xdr:nvPicPr>
      <xdr:blipFill>
        <a:blip r:embed="rId89" cstate="print"/>
        <a:stretch>
          <a:fillRect/>
        </a:stretch>
      </xdr:blipFill>
      <xdr:spPr>
        <a:xfrm>
          <a:off x="9829800" y="171621450"/>
          <a:ext cx="3810000" cy="1905000"/>
        </a:xfrm>
        <a:prstGeom prst="rect">
          <a:avLst/>
        </a:prstGeom>
        <a:ln>
          <a:prstDash val="solid"/>
        </a:ln>
      </xdr:spPr>
    </xdr:pic>
  </etc:cellImage>
  <etc:cellImage>
    <xdr:pic>
      <xdr:nvPicPr>
        <xdr:cNvPr id="90" name="ID_B6A9737F417344CBA2D86087812E905E" descr="Picture"/>
        <xdr:cNvPicPr/>
      </xdr:nvPicPr>
      <xdr:blipFill>
        <a:blip r:embed="rId90" cstate="print"/>
        <a:stretch>
          <a:fillRect/>
        </a:stretch>
      </xdr:blipFill>
      <xdr:spPr>
        <a:xfrm>
          <a:off x="9829800" y="169716450"/>
          <a:ext cx="3810000" cy="1905000"/>
        </a:xfrm>
        <a:prstGeom prst="rect">
          <a:avLst/>
        </a:prstGeom>
        <a:ln>
          <a:prstDash val="solid"/>
        </a:ln>
      </xdr:spPr>
    </xdr:pic>
  </etc:cellImage>
  <etc:cellImage>
    <xdr:pic>
      <xdr:nvPicPr>
        <xdr:cNvPr id="89" name="ID_104CA33DD73F45E395609EB954468D25" descr="Picture"/>
        <xdr:cNvPicPr/>
      </xdr:nvPicPr>
      <xdr:blipFill>
        <a:blip r:embed="rId91" cstate="print"/>
        <a:stretch>
          <a:fillRect/>
        </a:stretch>
      </xdr:blipFill>
      <xdr:spPr>
        <a:xfrm>
          <a:off x="9829800" y="167811450"/>
          <a:ext cx="3810000" cy="1905000"/>
        </a:xfrm>
        <a:prstGeom prst="rect">
          <a:avLst/>
        </a:prstGeom>
        <a:ln>
          <a:prstDash val="solid"/>
        </a:ln>
      </xdr:spPr>
    </xdr:pic>
  </etc:cellImage>
  <etc:cellImage>
    <xdr:pic>
      <xdr:nvPicPr>
        <xdr:cNvPr id="88" name="ID_D9790F32EDA14A29B48EE0031B5181A1" descr="Picture"/>
        <xdr:cNvPicPr/>
      </xdr:nvPicPr>
      <xdr:blipFill>
        <a:blip r:embed="rId92" cstate="print"/>
        <a:stretch>
          <a:fillRect/>
        </a:stretch>
      </xdr:blipFill>
      <xdr:spPr>
        <a:xfrm>
          <a:off x="9829800" y="165906450"/>
          <a:ext cx="3810000" cy="1905000"/>
        </a:xfrm>
        <a:prstGeom prst="rect">
          <a:avLst/>
        </a:prstGeom>
        <a:ln>
          <a:prstDash val="solid"/>
        </a:ln>
      </xdr:spPr>
    </xdr:pic>
  </etc:cellImage>
  <etc:cellImage>
    <xdr:pic>
      <xdr:nvPicPr>
        <xdr:cNvPr id="87" name="ID_2FF70F72974D40389FE02B335817152B" descr="Picture"/>
        <xdr:cNvPicPr/>
      </xdr:nvPicPr>
      <xdr:blipFill>
        <a:blip r:embed="rId93" cstate="print"/>
        <a:stretch>
          <a:fillRect/>
        </a:stretch>
      </xdr:blipFill>
      <xdr:spPr>
        <a:xfrm>
          <a:off x="9829800" y="164001450"/>
          <a:ext cx="3810000" cy="1905000"/>
        </a:xfrm>
        <a:prstGeom prst="rect">
          <a:avLst/>
        </a:prstGeom>
        <a:ln>
          <a:prstDash val="solid"/>
        </a:ln>
      </xdr:spPr>
    </xdr:pic>
  </etc:cellImage>
  <etc:cellImage>
    <xdr:pic>
      <xdr:nvPicPr>
        <xdr:cNvPr id="86" name="ID_6311D3D9A100439CBB72B8D8AD0CD1EA" descr="Picture"/>
        <xdr:cNvPicPr/>
      </xdr:nvPicPr>
      <xdr:blipFill>
        <a:blip r:embed="rId94" cstate="print"/>
        <a:stretch>
          <a:fillRect/>
        </a:stretch>
      </xdr:blipFill>
      <xdr:spPr>
        <a:xfrm>
          <a:off x="9829800" y="162096450"/>
          <a:ext cx="3810000" cy="1905000"/>
        </a:xfrm>
        <a:prstGeom prst="rect">
          <a:avLst/>
        </a:prstGeom>
        <a:ln>
          <a:prstDash val="solid"/>
        </a:ln>
      </xdr:spPr>
    </xdr:pic>
  </etc:cellImage>
  <etc:cellImage>
    <xdr:pic>
      <xdr:nvPicPr>
        <xdr:cNvPr id="85" name="ID_AF18F90CD2EA4130A0B515ACA431FF7B" descr="Picture"/>
        <xdr:cNvPicPr/>
      </xdr:nvPicPr>
      <xdr:blipFill>
        <a:blip r:embed="rId95" cstate="print"/>
        <a:stretch>
          <a:fillRect/>
        </a:stretch>
      </xdr:blipFill>
      <xdr:spPr>
        <a:xfrm>
          <a:off x="9829800" y="160191450"/>
          <a:ext cx="3810000" cy="1905000"/>
        </a:xfrm>
        <a:prstGeom prst="rect">
          <a:avLst/>
        </a:prstGeom>
        <a:ln>
          <a:prstDash val="solid"/>
        </a:ln>
      </xdr:spPr>
    </xdr:pic>
  </etc:cellImage>
  <etc:cellImage>
    <xdr:pic>
      <xdr:nvPicPr>
        <xdr:cNvPr id="84" name="ID_AF96B25D79E14F0E9F385F9FD65D3478" descr="Picture"/>
        <xdr:cNvPicPr/>
      </xdr:nvPicPr>
      <xdr:blipFill>
        <a:blip r:embed="rId96" cstate="print"/>
        <a:stretch>
          <a:fillRect/>
        </a:stretch>
      </xdr:blipFill>
      <xdr:spPr>
        <a:xfrm>
          <a:off x="9829800" y="158286450"/>
          <a:ext cx="3810000" cy="1905000"/>
        </a:xfrm>
        <a:prstGeom prst="rect">
          <a:avLst/>
        </a:prstGeom>
        <a:ln>
          <a:prstDash val="solid"/>
        </a:ln>
      </xdr:spPr>
    </xdr:pic>
  </etc:cellImage>
  <etc:cellImage>
    <xdr:pic>
      <xdr:nvPicPr>
        <xdr:cNvPr id="83" name="ID_97F4BDCFED074F3690A54A74EC341148" descr="Picture"/>
        <xdr:cNvPicPr/>
      </xdr:nvPicPr>
      <xdr:blipFill>
        <a:blip r:embed="rId97" cstate="print"/>
        <a:stretch>
          <a:fillRect/>
        </a:stretch>
      </xdr:blipFill>
      <xdr:spPr>
        <a:xfrm>
          <a:off x="9829800" y="156381450"/>
          <a:ext cx="3810000" cy="1905000"/>
        </a:xfrm>
        <a:prstGeom prst="rect">
          <a:avLst/>
        </a:prstGeom>
        <a:ln>
          <a:prstDash val="solid"/>
        </a:ln>
      </xdr:spPr>
    </xdr:pic>
  </etc:cellImage>
  <etc:cellImage>
    <xdr:pic>
      <xdr:nvPicPr>
        <xdr:cNvPr id="82" name="ID_ADD54D0555AE4783B24DE88BD570E7E3" descr="Picture"/>
        <xdr:cNvPicPr/>
      </xdr:nvPicPr>
      <xdr:blipFill>
        <a:blip r:embed="rId98" cstate="print"/>
        <a:stretch>
          <a:fillRect/>
        </a:stretch>
      </xdr:blipFill>
      <xdr:spPr>
        <a:xfrm>
          <a:off x="9829800" y="154476450"/>
          <a:ext cx="3810000" cy="1905000"/>
        </a:xfrm>
        <a:prstGeom prst="rect">
          <a:avLst/>
        </a:prstGeom>
        <a:ln>
          <a:prstDash val="solid"/>
        </a:ln>
      </xdr:spPr>
    </xdr:pic>
  </etc:cellImage>
  <etc:cellImage>
    <xdr:pic>
      <xdr:nvPicPr>
        <xdr:cNvPr id="81" name="ID_9406D03F31CC42B8AF37AFA94089FD82" descr="Picture"/>
        <xdr:cNvPicPr/>
      </xdr:nvPicPr>
      <xdr:blipFill>
        <a:blip r:embed="rId99" cstate="print"/>
        <a:stretch>
          <a:fillRect/>
        </a:stretch>
      </xdr:blipFill>
      <xdr:spPr>
        <a:xfrm>
          <a:off x="9829800" y="152571450"/>
          <a:ext cx="3810000" cy="1905000"/>
        </a:xfrm>
        <a:prstGeom prst="rect">
          <a:avLst/>
        </a:prstGeom>
        <a:ln>
          <a:prstDash val="solid"/>
        </a:ln>
      </xdr:spPr>
    </xdr:pic>
  </etc:cellImage>
  <etc:cellImage>
    <xdr:pic>
      <xdr:nvPicPr>
        <xdr:cNvPr id="80" name="ID_198D9C940B654CEAB4A574445FAF3059" descr="Picture"/>
        <xdr:cNvPicPr/>
      </xdr:nvPicPr>
      <xdr:blipFill>
        <a:blip r:embed="rId100" cstate="print"/>
        <a:stretch>
          <a:fillRect/>
        </a:stretch>
      </xdr:blipFill>
      <xdr:spPr>
        <a:xfrm>
          <a:off x="9829800" y="150666450"/>
          <a:ext cx="3810000" cy="1905000"/>
        </a:xfrm>
        <a:prstGeom prst="rect">
          <a:avLst/>
        </a:prstGeom>
        <a:ln>
          <a:prstDash val="solid"/>
        </a:ln>
      </xdr:spPr>
    </xdr:pic>
  </etc:cellImage>
  <etc:cellImage>
    <xdr:pic>
      <xdr:nvPicPr>
        <xdr:cNvPr id="79" name="ID_003989801062403985BD2B19B89ECAAC" descr="Picture"/>
        <xdr:cNvPicPr/>
      </xdr:nvPicPr>
      <xdr:blipFill>
        <a:blip r:embed="rId101" cstate="print"/>
        <a:stretch>
          <a:fillRect/>
        </a:stretch>
      </xdr:blipFill>
      <xdr:spPr>
        <a:xfrm>
          <a:off x="9829800" y="148761450"/>
          <a:ext cx="3810000" cy="1905000"/>
        </a:xfrm>
        <a:prstGeom prst="rect">
          <a:avLst/>
        </a:prstGeom>
        <a:ln>
          <a:prstDash val="solid"/>
        </a:ln>
      </xdr:spPr>
    </xdr:pic>
  </etc:cellImage>
  <etc:cellImage>
    <xdr:pic>
      <xdr:nvPicPr>
        <xdr:cNvPr id="78" name="ID_77120E2648CF4CC59F467A29D60C7326" descr="Picture"/>
        <xdr:cNvPicPr/>
      </xdr:nvPicPr>
      <xdr:blipFill>
        <a:blip r:embed="rId102" cstate="print"/>
        <a:stretch>
          <a:fillRect/>
        </a:stretch>
      </xdr:blipFill>
      <xdr:spPr>
        <a:xfrm>
          <a:off x="9829800" y="146856450"/>
          <a:ext cx="3810000" cy="1905000"/>
        </a:xfrm>
        <a:prstGeom prst="rect">
          <a:avLst/>
        </a:prstGeom>
        <a:ln>
          <a:prstDash val="solid"/>
        </a:ln>
      </xdr:spPr>
    </xdr:pic>
  </etc:cellImage>
  <etc:cellImage>
    <xdr:pic>
      <xdr:nvPicPr>
        <xdr:cNvPr id="77" name="ID_7E58262891CD4D668B80098DEF0112A8" descr="Picture"/>
        <xdr:cNvPicPr/>
      </xdr:nvPicPr>
      <xdr:blipFill>
        <a:blip r:embed="rId103" cstate="print"/>
        <a:stretch>
          <a:fillRect/>
        </a:stretch>
      </xdr:blipFill>
      <xdr:spPr>
        <a:xfrm>
          <a:off x="9829800" y="144951450"/>
          <a:ext cx="3810000" cy="1905000"/>
        </a:xfrm>
        <a:prstGeom prst="rect">
          <a:avLst/>
        </a:prstGeom>
        <a:ln>
          <a:prstDash val="solid"/>
        </a:ln>
      </xdr:spPr>
    </xdr:pic>
  </etc:cellImage>
  <etc:cellImage>
    <xdr:pic>
      <xdr:nvPicPr>
        <xdr:cNvPr id="76" name="ID_9F48618EF3D246BD896B53AABAD3DB2F" descr="Picture"/>
        <xdr:cNvPicPr/>
      </xdr:nvPicPr>
      <xdr:blipFill>
        <a:blip r:embed="rId104" cstate="print"/>
        <a:stretch>
          <a:fillRect/>
        </a:stretch>
      </xdr:blipFill>
      <xdr:spPr>
        <a:xfrm>
          <a:off x="9829800" y="141141450"/>
          <a:ext cx="3810000" cy="1905000"/>
        </a:xfrm>
        <a:prstGeom prst="rect">
          <a:avLst/>
        </a:prstGeom>
        <a:ln>
          <a:prstDash val="solid"/>
        </a:ln>
      </xdr:spPr>
    </xdr:pic>
  </etc:cellImage>
  <etc:cellImage>
    <xdr:pic>
      <xdr:nvPicPr>
        <xdr:cNvPr id="75" name="ID_3B0BF48C724D482F9411E4F526DA06E1" descr="Picture"/>
        <xdr:cNvPicPr/>
      </xdr:nvPicPr>
      <xdr:blipFill>
        <a:blip r:embed="rId105" cstate="print"/>
        <a:stretch>
          <a:fillRect/>
        </a:stretch>
      </xdr:blipFill>
      <xdr:spPr>
        <a:xfrm>
          <a:off x="9829800" y="139236450"/>
          <a:ext cx="3810000" cy="1905000"/>
        </a:xfrm>
        <a:prstGeom prst="rect">
          <a:avLst/>
        </a:prstGeom>
        <a:ln>
          <a:prstDash val="solid"/>
        </a:ln>
      </xdr:spPr>
    </xdr:pic>
  </etc:cellImage>
  <etc:cellImage>
    <xdr:pic>
      <xdr:nvPicPr>
        <xdr:cNvPr id="74" name="ID_43BFD64AFCF149E78AC652BAF4BE785D" descr="Picture"/>
        <xdr:cNvPicPr/>
      </xdr:nvPicPr>
      <xdr:blipFill>
        <a:blip r:embed="rId106" cstate="print"/>
        <a:stretch>
          <a:fillRect/>
        </a:stretch>
      </xdr:blipFill>
      <xdr:spPr>
        <a:xfrm>
          <a:off x="9829800" y="137331450"/>
          <a:ext cx="3810000" cy="1905000"/>
        </a:xfrm>
        <a:prstGeom prst="rect">
          <a:avLst/>
        </a:prstGeom>
        <a:ln>
          <a:prstDash val="solid"/>
        </a:ln>
      </xdr:spPr>
    </xdr:pic>
  </etc:cellImage>
  <etc:cellImage>
    <xdr:pic>
      <xdr:nvPicPr>
        <xdr:cNvPr id="73" name="ID_2BCEC468023F4B11A45BA09C26C0FF0F" descr="Picture"/>
        <xdr:cNvPicPr/>
      </xdr:nvPicPr>
      <xdr:blipFill>
        <a:blip r:embed="rId107" cstate="print"/>
        <a:stretch>
          <a:fillRect/>
        </a:stretch>
      </xdr:blipFill>
      <xdr:spPr>
        <a:xfrm>
          <a:off x="9829800" y="135426450"/>
          <a:ext cx="3810000" cy="1905000"/>
        </a:xfrm>
        <a:prstGeom prst="rect">
          <a:avLst/>
        </a:prstGeom>
        <a:ln>
          <a:prstDash val="solid"/>
        </a:ln>
      </xdr:spPr>
    </xdr:pic>
  </etc:cellImage>
  <etc:cellImage>
    <xdr:pic>
      <xdr:nvPicPr>
        <xdr:cNvPr id="72" name="ID_72687A5035D748B8B3A10D9CC5DC2111" descr="Picture"/>
        <xdr:cNvPicPr/>
      </xdr:nvPicPr>
      <xdr:blipFill>
        <a:blip r:embed="rId108" cstate="print"/>
        <a:stretch>
          <a:fillRect/>
        </a:stretch>
      </xdr:blipFill>
      <xdr:spPr>
        <a:xfrm>
          <a:off x="9829800" y="133521450"/>
          <a:ext cx="3810000" cy="1905000"/>
        </a:xfrm>
        <a:prstGeom prst="rect">
          <a:avLst/>
        </a:prstGeom>
        <a:ln>
          <a:prstDash val="solid"/>
        </a:ln>
      </xdr:spPr>
    </xdr:pic>
  </etc:cellImage>
  <etc:cellImage>
    <xdr:pic>
      <xdr:nvPicPr>
        <xdr:cNvPr id="71" name="ID_5324D1A8110D44D1A22364765B4899A5" descr="Picture"/>
        <xdr:cNvPicPr/>
      </xdr:nvPicPr>
      <xdr:blipFill>
        <a:blip r:embed="rId109" cstate="print"/>
        <a:stretch>
          <a:fillRect/>
        </a:stretch>
      </xdr:blipFill>
      <xdr:spPr>
        <a:xfrm>
          <a:off x="9829800" y="131616450"/>
          <a:ext cx="3810000" cy="1905000"/>
        </a:xfrm>
        <a:prstGeom prst="rect">
          <a:avLst/>
        </a:prstGeom>
        <a:ln>
          <a:prstDash val="solid"/>
        </a:ln>
      </xdr:spPr>
    </xdr:pic>
  </etc:cellImage>
  <etc:cellImage>
    <xdr:pic>
      <xdr:nvPicPr>
        <xdr:cNvPr id="70" name="ID_EC70F34054934E3F8523323B3925962C" descr="Picture"/>
        <xdr:cNvPicPr/>
      </xdr:nvPicPr>
      <xdr:blipFill>
        <a:blip r:embed="rId110" cstate="print"/>
        <a:stretch>
          <a:fillRect/>
        </a:stretch>
      </xdr:blipFill>
      <xdr:spPr>
        <a:xfrm>
          <a:off x="9829800" y="129711450"/>
          <a:ext cx="3810000" cy="1905000"/>
        </a:xfrm>
        <a:prstGeom prst="rect">
          <a:avLst/>
        </a:prstGeom>
        <a:ln>
          <a:prstDash val="solid"/>
        </a:ln>
      </xdr:spPr>
    </xdr:pic>
  </etc:cellImage>
  <etc:cellImage>
    <xdr:pic>
      <xdr:nvPicPr>
        <xdr:cNvPr id="69" name="ID_2AEB17AF302344248CDA61662359B447" descr="Picture"/>
        <xdr:cNvPicPr/>
      </xdr:nvPicPr>
      <xdr:blipFill>
        <a:blip r:embed="rId111" cstate="print"/>
        <a:stretch>
          <a:fillRect/>
        </a:stretch>
      </xdr:blipFill>
      <xdr:spPr>
        <a:xfrm>
          <a:off x="9829800" y="127806450"/>
          <a:ext cx="3810000" cy="1905000"/>
        </a:xfrm>
        <a:prstGeom prst="rect">
          <a:avLst/>
        </a:prstGeom>
        <a:ln>
          <a:prstDash val="solid"/>
        </a:ln>
      </xdr:spPr>
    </xdr:pic>
  </etc:cellImage>
  <etc:cellImage>
    <xdr:pic>
      <xdr:nvPicPr>
        <xdr:cNvPr id="68" name="ID_1F98BAA4636B4BC7823AD9DA560A1F49" descr="Picture"/>
        <xdr:cNvPicPr/>
      </xdr:nvPicPr>
      <xdr:blipFill>
        <a:blip r:embed="rId112" cstate="print"/>
        <a:stretch>
          <a:fillRect/>
        </a:stretch>
      </xdr:blipFill>
      <xdr:spPr>
        <a:xfrm>
          <a:off x="9829800" y="125901450"/>
          <a:ext cx="3810000" cy="1905000"/>
        </a:xfrm>
        <a:prstGeom prst="rect">
          <a:avLst/>
        </a:prstGeom>
        <a:ln>
          <a:prstDash val="solid"/>
        </a:ln>
      </xdr:spPr>
    </xdr:pic>
  </etc:cellImage>
  <etc:cellImage>
    <xdr:pic>
      <xdr:nvPicPr>
        <xdr:cNvPr id="67" name="ID_B08671E6F2874A1A8B317C327883E0C1" descr="Picture"/>
        <xdr:cNvPicPr/>
      </xdr:nvPicPr>
      <xdr:blipFill>
        <a:blip r:embed="rId113" cstate="print"/>
        <a:stretch>
          <a:fillRect/>
        </a:stretch>
      </xdr:blipFill>
      <xdr:spPr>
        <a:xfrm>
          <a:off x="9829800" y="123996450"/>
          <a:ext cx="3810000" cy="1905000"/>
        </a:xfrm>
        <a:prstGeom prst="rect">
          <a:avLst/>
        </a:prstGeom>
        <a:ln>
          <a:prstDash val="solid"/>
        </a:ln>
      </xdr:spPr>
    </xdr:pic>
  </etc:cellImage>
  <etc:cellImage>
    <xdr:pic>
      <xdr:nvPicPr>
        <xdr:cNvPr id="66" name="ID_04970E677C004B9FA8190B0CF3E26676" descr="Picture"/>
        <xdr:cNvPicPr/>
      </xdr:nvPicPr>
      <xdr:blipFill>
        <a:blip r:embed="rId114" cstate="print"/>
        <a:stretch>
          <a:fillRect/>
        </a:stretch>
      </xdr:blipFill>
      <xdr:spPr>
        <a:xfrm>
          <a:off x="9829800" y="122091450"/>
          <a:ext cx="3810000" cy="1905000"/>
        </a:xfrm>
        <a:prstGeom prst="rect">
          <a:avLst/>
        </a:prstGeom>
        <a:ln>
          <a:prstDash val="solid"/>
        </a:ln>
      </xdr:spPr>
    </xdr:pic>
  </etc:cellImage>
  <etc:cellImage>
    <xdr:pic>
      <xdr:nvPicPr>
        <xdr:cNvPr id="65" name="ID_255C6D2083234E268255272126BEA383" descr="Picture"/>
        <xdr:cNvPicPr/>
      </xdr:nvPicPr>
      <xdr:blipFill>
        <a:blip r:embed="rId115" cstate="print"/>
        <a:stretch>
          <a:fillRect/>
        </a:stretch>
      </xdr:blipFill>
      <xdr:spPr>
        <a:xfrm>
          <a:off x="9829800" y="120186450"/>
          <a:ext cx="3810000" cy="1905000"/>
        </a:xfrm>
        <a:prstGeom prst="rect">
          <a:avLst/>
        </a:prstGeom>
        <a:ln>
          <a:prstDash val="solid"/>
        </a:ln>
      </xdr:spPr>
    </xdr:pic>
  </etc:cellImage>
  <etc:cellImage>
    <xdr:pic>
      <xdr:nvPicPr>
        <xdr:cNvPr id="8" name="ID_F5465CD80BD142F3BCCD5616AEC1B953" descr="Picture"/>
        <xdr:cNvPicPr/>
      </xdr:nvPicPr>
      <xdr:blipFill>
        <a:blip r:embed="rId116" cstate="print"/>
        <a:stretch>
          <a:fillRect/>
        </a:stretch>
      </xdr:blipFill>
      <xdr:spPr>
        <a:xfrm>
          <a:off x="9829800" y="11601450"/>
          <a:ext cx="3810000" cy="1905000"/>
        </a:xfrm>
        <a:prstGeom prst="rect">
          <a:avLst/>
        </a:prstGeom>
        <a:ln>
          <a:prstDash val="solid"/>
        </a:ln>
      </xdr:spPr>
    </xdr:pic>
  </etc:cellImage>
  <etc:cellImage>
    <xdr:pic>
      <xdr:nvPicPr>
        <xdr:cNvPr id="7" name="ID_52FAB28CC33D491CB5726CE47A832A1E" descr="Picture"/>
        <xdr:cNvPicPr/>
      </xdr:nvPicPr>
      <xdr:blipFill>
        <a:blip r:embed="rId117" cstate="print"/>
        <a:stretch>
          <a:fillRect/>
        </a:stretch>
      </xdr:blipFill>
      <xdr:spPr>
        <a:xfrm>
          <a:off x="9829800" y="9696450"/>
          <a:ext cx="3810000" cy="1905000"/>
        </a:xfrm>
        <a:prstGeom prst="rect">
          <a:avLst/>
        </a:prstGeom>
        <a:ln>
          <a:prstDash val="solid"/>
        </a:ln>
      </xdr:spPr>
    </xdr:pic>
  </etc:cellImage>
  <etc:cellImage>
    <xdr:pic>
      <xdr:nvPicPr>
        <xdr:cNvPr id="6" name="ID_FEB2A35687114C95AEA470842115037F" descr="Picture"/>
        <xdr:cNvPicPr/>
      </xdr:nvPicPr>
      <xdr:blipFill>
        <a:blip r:embed="rId118" cstate="print"/>
        <a:stretch>
          <a:fillRect/>
        </a:stretch>
      </xdr:blipFill>
      <xdr:spPr>
        <a:xfrm>
          <a:off x="9829800" y="7791450"/>
          <a:ext cx="3810000" cy="1905000"/>
        </a:xfrm>
        <a:prstGeom prst="rect">
          <a:avLst/>
        </a:prstGeom>
        <a:ln>
          <a:prstDash val="solid"/>
        </a:ln>
      </xdr:spPr>
    </xdr:pic>
  </etc:cellImage>
  <etc:cellImage>
    <xdr:pic>
      <xdr:nvPicPr>
        <xdr:cNvPr id="5" name="ID_E9675194F40D411CBF248D44FD8662E2" descr="Picture"/>
        <xdr:cNvPicPr/>
      </xdr:nvPicPr>
      <xdr:blipFill>
        <a:blip r:embed="rId119" cstate="print"/>
        <a:stretch>
          <a:fillRect/>
        </a:stretch>
      </xdr:blipFill>
      <xdr:spPr>
        <a:xfrm>
          <a:off x="9829800" y="5886450"/>
          <a:ext cx="3810000" cy="1905000"/>
        </a:xfrm>
        <a:prstGeom prst="rect">
          <a:avLst/>
        </a:prstGeom>
        <a:ln>
          <a:prstDash val="solid"/>
        </a:ln>
      </xdr:spPr>
    </xdr:pic>
  </etc:cellImage>
  <etc:cellImage>
    <xdr:pic>
      <xdr:nvPicPr>
        <xdr:cNvPr id="4" name="ID_580263003D3F433482EB6DED36131DB2" descr="Picture"/>
        <xdr:cNvPicPr/>
      </xdr:nvPicPr>
      <xdr:blipFill>
        <a:blip r:embed="rId120" cstate="print"/>
        <a:stretch>
          <a:fillRect/>
        </a:stretch>
      </xdr:blipFill>
      <xdr:spPr>
        <a:xfrm>
          <a:off x="9829800" y="3981450"/>
          <a:ext cx="3810000" cy="1905000"/>
        </a:xfrm>
        <a:prstGeom prst="rect">
          <a:avLst/>
        </a:prstGeom>
        <a:ln>
          <a:prstDash val="solid"/>
        </a:ln>
      </xdr:spPr>
    </xdr:pic>
  </etc:cellImage>
  <etc:cellImage>
    <xdr:pic>
      <xdr:nvPicPr>
        <xdr:cNvPr id="3" name="ID_5ED2B911AA8B4816987884D6121936C3" descr="Picture"/>
        <xdr:cNvPicPr/>
      </xdr:nvPicPr>
      <xdr:blipFill>
        <a:blip r:embed="rId121" cstate="print"/>
        <a:stretch>
          <a:fillRect/>
        </a:stretch>
      </xdr:blipFill>
      <xdr:spPr>
        <a:xfrm>
          <a:off x="9829800" y="2076450"/>
          <a:ext cx="3810000" cy="1905000"/>
        </a:xfrm>
        <a:prstGeom prst="rect">
          <a:avLst/>
        </a:prstGeom>
        <a:ln>
          <a:prstDash val="solid"/>
        </a:ln>
      </xdr:spPr>
    </xdr:pic>
  </etc:cellImage>
  <etc:cellImage>
    <xdr:pic>
      <xdr:nvPicPr>
        <xdr:cNvPr id="2" name="ID_C2D94819A70A4D918B5888800BBB98B4" descr="Picture"/>
        <xdr:cNvPicPr/>
      </xdr:nvPicPr>
      <xdr:blipFill>
        <a:blip r:embed="rId122" cstate="print"/>
        <a:stretch>
          <a:fillRect/>
        </a:stretch>
      </xdr:blipFill>
      <xdr:spPr>
        <a:xfrm>
          <a:off x="9829800" y="171450"/>
          <a:ext cx="3810000" cy="1905000"/>
        </a:xfrm>
        <a:prstGeom prst="rect">
          <a:avLst/>
        </a:prstGeom>
        <a:ln>
          <a:prstDash val="solid"/>
        </a:ln>
      </xdr:spPr>
    </xdr:pic>
  </etc:cellImage>
  <etc:cellImage>
    <xdr:pic>
      <xdr:nvPicPr>
        <xdr:cNvPr id="9" name="ID_C26E2EDCBF1D472DA868D4D66E182903" descr="Picture"/>
        <xdr:cNvPicPr/>
      </xdr:nvPicPr>
      <xdr:blipFill>
        <a:blip r:embed="rId123" cstate="print"/>
        <a:stretch>
          <a:fillRect/>
        </a:stretch>
      </xdr:blipFill>
      <xdr:spPr>
        <a:xfrm>
          <a:off x="9829800" y="13506450"/>
          <a:ext cx="3810000" cy="1905000"/>
        </a:xfrm>
        <a:prstGeom prst="rect">
          <a:avLst/>
        </a:prstGeom>
        <a:ln>
          <a:prstDash val="solid"/>
        </a:ln>
      </xdr:spPr>
    </xdr:pic>
  </etc:cellImage>
  <etc:cellImage>
    <xdr:pic>
      <xdr:nvPicPr>
        <xdr:cNvPr id="10" name="ID_C44A371FA01A4925A92B017ABB7912D1" descr="Picture"/>
        <xdr:cNvPicPr/>
      </xdr:nvPicPr>
      <xdr:blipFill>
        <a:blip r:embed="rId124" cstate="print"/>
        <a:stretch>
          <a:fillRect/>
        </a:stretch>
      </xdr:blipFill>
      <xdr:spPr>
        <a:xfrm>
          <a:off x="9829800" y="15411450"/>
          <a:ext cx="3810000" cy="1905000"/>
        </a:xfrm>
        <a:prstGeom prst="rect">
          <a:avLst/>
        </a:prstGeom>
        <a:ln>
          <a:prstDash val="solid"/>
        </a:ln>
      </xdr:spPr>
    </xdr:pic>
  </etc:cellImage>
  <etc:cellImage>
    <xdr:pic>
      <xdr:nvPicPr>
        <xdr:cNvPr id="11" name="ID_E505F18FC45C400C818A5F0D748B8ED3" descr="Picture"/>
        <xdr:cNvPicPr/>
      </xdr:nvPicPr>
      <xdr:blipFill>
        <a:blip r:embed="rId125" cstate="print"/>
        <a:stretch>
          <a:fillRect/>
        </a:stretch>
      </xdr:blipFill>
      <xdr:spPr>
        <a:xfrm>
          <a:off x="9829800" y="17316450"/>
          <a:ext cx="3810000" cy="1905000"/>
        </a:xfrm>
        <a:prstGeom prst="rect">
          <a:avLst/>
        </a:prstGeom>
        <a:ln>
          <a:prstDash val="solid"/>
        </a:ln>
      </xdr:spPr>
    </xdr:pic>
  </etc:cellImage>
  <etc:cellImage>
    <xdr:pic>
      <xdr:nvPicPr>
        <xdr:cNvPr id="12" name="ID_4522617B73EE4F2BA00A37C2BAEA0E18" descr="Picture"/>
        <xdr:cNvPicPr/>
      </xdr:nvPicPr>
      <xdr:blipFill>
        <a:blip r:embed="rId126" cstate="print"/>
        <a:stretch>
          <a:fillRect/>
        </a:stretch>
      </xdr:blipFill>
      <xdr:spPr>
        <a:xfrm>
          <a:off x="9829800" y="19221450"/>
          <a:ext cx="3810000" cy="1905000"/>
        </a:xfrm>
        <a:prstGeom prst="rect">
          <a:avLst/>
        </a:prstGeom>
        <a:ln>
          <a:prstDash val="solid"/>
        </a:ln>
      </xdr:spPr>
    </xdr:pic>
  </etc:cellImage>
  <etc:cellImage>
    <xdr:pic>
      <xdr:nvPicPr>
        <xdr:cNvPr id="13" name="ID_504E59F9644B4FF29A453B95BEDE659A" descr="Picture"/>
        <xdr:cNvPicPr/>
      </xdr:nvPicPr>
      <xdr:blipFill>
        <a:blip r:embed="rId127" cstate="print"/>
        <a:stretch>
          <a:fillRect/>
        </a:stretch>
      </xdr:blipFill>
      <xdr:spPr>
        <a:xfrm>
          <a:off x="9829800" y="21126450"/>
          <a:ext cx="3810000" cy="1905000"/>
        </a:xfrm>
        <a:prstGeom prst="rect">
          <a:avLst/>
        </a:prstGeom>
        <a:ln>
          <a:prstDash val="solid"/>
        </a:ln>
      </xdr:spPr>
    </xdr:pic>
  </etc:cellImage>
  <etc:cellImage>
    <xdr:pic>
      <xdr:nvPicPr>
        <xdr:cNvPr id="14" name="ID_A56E61F688EA4C27B5D6B3DA913EF2EF" descr="Picture"/>
        <xdr:cNvPicPr/>
      </xdr:nvPicPr>
      <xdr:blipFill>
        <a:blip r:embed="rId128" cstate="print"/>
        <a:stretch>
          <a:fillRect/>
        </a:stretch>
      </xdr:blipFill>
      <xdr:spPr>
        <a:xfrm>
          <a:off x="9829800" y="23031450"/>
          <a:ext cx="3810000" cy="1905000"/>
        </a:xfrm>
        <a:prstGeom prst="rect">
          <a:avLst/>
        </a:prstGeom>
        <a:ln>
          <a:prstDash val="solid"/>
        </a:ln>
      </xdr:spPr>
    </xdr:pic>
  </etc:cellImage>
  <etc:cellImage>
    <xdr:pic>
      <xdr:nvPicPr>
        <xdr:cNvPr id="15" name="ID_FB22FA42D65E4EE381A17574F4B3C8DC" descr="Picture"/>
        <xdr:cNvPicPr/>
      </xdr:nvPicPr>
      <xdr:blipFill>
        <a:blip r:embed="rId129" cstate="print"/>
        <a:stretch>
          <a:fillRect/>
        </a:stretch>
      </xdr:blipFill>
      <xdr:spPr>
        <a:xfrm>
          <a:off x="9829800" y="24936450"/>
          <a:ext cx="3810000" cy="1905000"/>
        </a:xfrm>
        <a:prstGeom prst="rect">
          <a:avLst/>
        </a:prstGeom>
        <a:ln>
          <a:prstDash val="solid"/>
        </a:ln>
      </xdr:spPr>
    </xdr:pic>
  </etc:cellImage>
  <etc:cellImage>
    <xdr:pic>
      <xdr:nvPicPr>
        <xdr:cNvPr id="16" name="ID_C95E5E6471694568B38E5E79BBC37E32" descr="Picture"/>
        <xdr:cNvPicPr/>
      </xdr:nvPicPr>
      <xdr:blipFill>
        <a:blip r:embed="rId130" cstate="print"/>
        <a:stretch>
          <a:fillRect/>
        </a:stretch>
      </xdr:blipFill>
      <xdr:spPr>
        <a:xfrm>
          <a:off x="9829800" y="26841450"/>
          <a:ext cx="3810000" cy="1905000"/>
        </a:xfrm>
        <a:prstGeom prst="rect">
          <a:avLst/>
        </a:prstGeom>
        <a:ln>
          <a:prstDash val="solid"/>
        </a:ln>
      </xdr:spPr>
    </xdr:pic>
  </etc:cellImage>
  <etc:cellImage>
    <xdr:pic>
      <xdr:nvPicPr>
        <xdr:cNvPr id="17" name="ID_400068B0D94D41ADB16D794B8E39C328" descr="Picture"/>
        <xdr:cNvPicPr/>
      </xdr:nvPicPr>
      <xdr:blipFill>
        <a:blip r:embed="rId131" cstate="print"/>
        <a:stretch>
          <a:fillRect/>
        </a:stretch>
      </xdr:blipFill>
      <xdr:spPr>
        <a:xfrm>
          <a:off x="9829800" y="28746450"/>
          <a:ext cx="3810000" cy="1905000"/>
        </a:xfrm>
        <a:prstGeom prst="rect">
          <a:avLst/>
        </a:prstGeom>
        <a:ln>
          <a:prstDash val="solid"/>
        </a:ln>
      </xdr:spPr>
    </xdr:pic>
  </etc:cellImage>
  <etc:cellImage>
    <xdr:pic>
      <xdr:nvPicPr>
        <xdr:cNvPr id="18" name="ID_5AEFEA714DCA4A2E92D7A075967E6A35" descr="Picture"/>
        <xdr:cNvPicPr/>
      </xdr:nvPicPr>
      <xdr:blipFill>
        <a:blip r:embed="rId132" cstate="print"/>
        <a:stretch>
          <a:fillRect/>
        </a:stretch>
      </xdr:blipFill>
      <xdr:spPr>
        <a:xfrm>
          <a:off x="9829800" y="30651450"/>
          <a:ext cx="3810000" cy="1905000"/>
        </a:xfrm>
        <a:prstGeom prst="rect">
          <a:avLst/>
        </a:prstGeom>
        <a:ln>
          <a:prstDash val="solid"/>
        </a:ln>
      </xdr:spPr>
    </xdr:pic>
  </etc:cellImage>
  <etc:cellImage>
    <xdr:pic>
      <xdr:nvPicPr>
        <xdr:cNvPr id="19" name="ID_BF2EB83BCE154CF58C7411CA42C34CE9" descr="Picture"/>
        <xdr:cNvPicPr/>
      </xdr:nvPicPr>
      <xdr:blipFill>
        <a:blip r:embed="rId133" cstate="print"/>
        <a:stretch>
          <a:fillRect/>
        </a:stretch>
      </xdr:blipFill>
      <xdr:spPr>
        <a:xfrm>
          <a:off x="9829800" y="32556450"/>
          <a:ext cx="3810000" cy="1905000"/>
        </a:xfrm>
        <a:prstGeom prst="rect">
          <a:avLst/>
        </a:prstGeom>
        <a:ln>
          <a:prstDash val="solid"/>
        </a:ln>
      </xdr:spPr>
    </xdr:pic>
  </etc:cellImage>
  <etc:cellImage>
    <xdr:pic>
      <xdr:nvPicPr>
        <xdr:cNvPr id="20" name="ID_A34437CB8AC043338E10615BAAC71490" descr="Picture"/>
        <xdr:cNvPicPr/>
      </xdr:nvPicPr>
      <xdr:blipFill>
        <a:blip r:embed="rId134" cstate="print"/>
        <a:stretch>
          <a:fillRect/>
        </a:stretch>
      </xdr:blipFill>
      <xdr:spPr>
        <a:xfrm>
          <a:off x="9829800" y="34461450"/>
          <a:ext cx="3810000" cy="1905000"/>
        </a:xfrm>
        <a:prstGeom prst="rect">
          <a:avLst/>
        </a:prstGeom>
        <a:ln>
          <a:prstDash val="solid"/>
        </a:ln>
      </xdr:spPr>
    </xdr:pic>
  </etc:cellImage>
  <etc:cellImage>
    <xdr:pic>
      <xdr:nvPicPr>
        <xdr:cNvPr id="21" name="ID_A64B125D05BF4AC7897BE2699FF0D4E0" descr="Picture"/>
        <xdr:cNvPicPr/>
      </xdr:nvPicPr>
      <xdr:blipFill>
        <a:blip r:embed="rId135" cstate="print"/>
        <a:stretch>
          <a:fillRect/>
        </a:stretch>
      </xdr:blipFill>
      <xdr:spPr>
        <a:xfrm>
          <a:off x="9829800" y="36366450"/>
          <a:ext cx="3810000" cy="1905000"/>
        </a:xfrm>
        <a:prstGeom prst="rect">
          <a:avLst/>
        </a:prstGeom>
        <a:ln>
          <a:prstDash val="solid"/>
        </a:ln>
      </xdr:spPr>
    </xdr:pic>
  </etc:cellImage>
  <etc:cellImage>
    <xdr:pic>
      <xdr:nvPicPr>
        <xdr:cNvPr id="22" name="ID_CE0A7481D1AF4AA5A0BFFC1B8D4416FA" descr="Picture"/>
        <xdr:cNvPicPr/>
      </xdr:nvPicPr>
      <xdr:blipFill>
        <a:blip r:embed="rId136" cstate="print"/>
        <a:stretch>
          <a:fillRect/>
        </a:stretch>
      </xdr:blipFill>
      <xdr:spPr>
        <a:xfrm>
          <a:off x="9829800" y="38271450"/>
          <a:ext cx="3810000" cy="1905000"/>
        </a:xfrm>
        <a:prstGeom prst="rect">
          <a:avLst/>
        </a:prstGeom>
        <a:ln>
          <a:prstDash val="solid"/>
        </a:ln>
      </xdr:spPr>
    </xdr:pic>
  </etc:cellImage>
  <etc:cellImage>
    <xdr:pic>
      <xdr:nvPicPr>
        <xdr:cNvPr id="23" name="ID_00049028724C4455A0B067D63AA53BF0" descr="Picture"/>
        <xdr:cNvPicPr/>
      </xdr:nvPicPr>
      <xdr:blipFill>
        <a:blip r:embed="rId137" cstate="print"/>
        <a:stretch>
          <a:fillRect/>
        </a:stretch>
      </xdr:blipFill>
      <xdr:spPr>
        <a:xfrm>
          <a:off x="9829800" y="40176450"/>
          <a:ext cx="3810000" cy="1905000"/>
        </a:xfrm>
        <a:prstGeom prst="rect">
          <a:avLst/>
        </a:prstGeom>
        <a:ln>
          <a:prstDash val="solid"/>
        </a:ln>
      </xdr:spPr>
    </xdr:pic>
  </etc:cellImage>
  <etc:cellImage>
    <xdr:pic>
      <xdr:nvPicPr>
        <xdr:cNvPr id="24" name="ID_FF6CD8090F5340A189D4BBCF0930B789" descr="Picture"/>
        <xdr:cNvPicPr/>
      </xdr:nvPicPr>
      <xdr:blipFill>
        <a:blip r:embed="rId138" cstate="print"/>
        <a:stretch>
          <a:fillRect/>
        </a:stretch>
      </xdr:blipFill>
      <xdr:spPr>
        <a:xfrm>
          <a:off x="9829800" y="42081450"/>
          <a:ext cx="3810000" cy="1905000"/>
        </a:xfrm>
        <a:prstGeom prst="rect">
          <a:avLst/>
        </a:prstGeom>
        <a:ln>
          <a:prstDash val="solid"/>
        </a:ln>
      </xdr:spPr>
    </xdr:pic>
  </etc:cellImage>
  <etc:cellImage>
    <xdr:pic>
      <xdr:nvPicPr>
        <xdr:cNvPr id="25" name="ID_403DEB9CA2D048B5880CC592CADC6DC3" descr="Picture"/>
        <xdr:cNvPicPr/>
      </xdr:nvPicPr>
      <xdr:blipFill>
        <a:blip r:embed="rId139" cstate="print"/>
        <a:stretch>
          <a:fillRect/>
        </a:stretch>
      </xdr:blipFill>
      <xdr:spPr>
        <a:xfrm>
          <a:off x="9829800" y="43986450"/>
          <a:ext cx="3810000" cy="1905000"/>
        </a:xfrm>
        <a:prstGeom prst="rect">
          <a:avLst/>
        </a:prstGeom>
        <a:ln>
          <a:prstDash val="solid"/>
        </a:ln>
      </xdr:spPr>
    </xdr:pic>
  </etc:cellImage>
  <etc:cellImage>
    <xdr:pic>
      <xdr:nvPicPr>
        <xdr:cNvPr id="26" name="ID_24CB76F4006E40C99EEE4929813DEADC" descr="Picture"/>
        <xdr:cNvPicPr/>
      </xdr:nvPicPr>
      <xdr:blipFill>
        <a:blip r:embed="rId140" cstate="print"/>
        <a:stretch>
          <a:fillRect/>
        </a:stretch>
      </xdr:blipFill>
      <xdr:spPr>
        <a:xfrm>
          <a:off x="9829800" y="45891450"/>
          <a:ext cx="3810000" cy="1905000"/>
        </a:xfrm>
        <a:prstGeom prst="rect">
          <a:avLst/>
        </a:prstGeom>
        <a:ln>
          <a:prstDash val="solid"/>
        </a:ln>
      </xdr:spPr>
    </xdr:pic>
  </etc:cellImage>
  <etc:cellImage>
    <xdr:pic>
      <xdr:nvPicPr>
        <xdr:cNvPr id="27" name="ID_BAC77C065F924B73A5B6CACDC0E5BEB8" descr="Picture"/>
        <xdr:cNvPicPr/>
      </xdr:nvPicPr>
      <xdr:blipFill>
        <a:blip r:embed="rId141" cstate="print"/>
        <a:stretch>
          <a:fillRect/>
        </a:stretch>
      </xdr:blipFill>
      <xdr:spPr>
        <a:xfrm>
          <a:off x="9829800" y="47796450"/>
          <a:ext cx="3810000" cy="1905000"/>
        </a:xfrm>
        <a:prstGeom prst="rect">
          <a:avLst/>
        </a:prstGeom>
        <a:ln>
          <a:prstDash val="solid"/>
        </a:ln>
      </xdr:spPr>
    </xdr:pic>
  </etc:cellImage>
  <etc:cellImage>
    <xdr:pic>
      <xdr:nvPicPr>
        <xdr:cNvPr id="28" name="ID_262607B2A5D44082AB6ECE96F5FF6674" descr="Picture"/>
        <xdr:cNvPicPr/>
      </xdr:nvPicPr>
      <xdr:blipFill>
        <a:blip r:embed="rId142" cstate="print"/>
        <a:stretch>
          <a:fillRect/>
        </a:stretch>
      </xdr:blipFill>
      <xdr:spPr>
        <a:xfrm>
          <a:off x="9829800" y="49701450"/>
          <a:ext cx="3810000" cy="1905000"/>
        </a:xfrm>
        <a:prstGeom prst="rect">
          <a:avLst/>
        </a:prstGeom>
        <a:ln>
          <a:prstDash val="solid"/>
        </a:ln>
      </xdr:spPr>
    </xdr:pic>
  </etc:cellImage>
  <etc:cellImage>
    <xdr:pic>
      <xdr:nvPicPr>
        <xdr:cNvPr id="29" name="ID_31DBE857AF624808ACC5F560EE187E42" descr="Picture"/>
        <xdr:cNvPicPr/>
      </xdr:nvPicPr>
      <xdr:blipFill>
        <a:blip r:embed="rId143" cstate="print"/>
        <a:stretch>
          <a:fillRect/>
        </a:stretch>
      </xdr:blipFill>
      <xdr:spPr>
        <a:xfrm>
          <a:off x="9829800" y="51606450"/>
          <a:ext cx="3810000" cy="1905000"/>
        </a:xfrm>
        <a:prstGeom prst="rect">
          <a:avLst/>
        </a:prstGeom>
        <a:ln>
          <a:prstDash val="solid"/>
        </a:ln>
      </xdr:spPr>
    </xdr:pic>
  </etc:cellImage>
  <etc:cellImage>
    <xdr:pic>
      <xdr:nvPicPr>
        <xdr:cNvPr id="30" name="ID_6948ABC79DFA4B6DBD5B45E0191B40F4" descr="Picture"/>
        <xdr:cNvPicPr/>
      </xdr:nvPicPr>
      <xdr:blipFill>
        <a:blip r:embed="rId144" cstate="print"/>
        <a:stretch>
          <a:fillRect/>
        </a:stretch>
      </xdr:blipFill>
      <xdr:spPr>
        <a:xfrm>
          <a:off x="9829800" y="53511450"/>
          <a:ext cx="3810000" cy="1905000"/>
        </a:xfrm>
        <a:prstGeom prst="rect">
          <a:avLst/>
        </a:prstGeom>
        <a:ln>
          <a:prstDash val="solid"/>
        </a:ln>
      </xdr:spPr>
    </xdr:pic>
  </etc:cellImage>
  <etc:cellImage>
    <xdr:pic>
      <xdr:nvPicPr>
        <xdr:cNvPr id="31" name="ID_B1BDA03ED5D44CA986859703EC49A6CE" descr="Picture"/>
        <xdr:cNvPicPr/>
      </xdr:nvPicPr>
      <xdr:blipFill>
        <a:blip r:embed="rId145" cstate="print"/>
        <a:stretch>
          <a:fillRect/>
        </a:stretch>
      </xdr:blipFill>
      <xdr:spPr>
        <a:xfrm>
          <a:off x="9829800" y="55416450"/>
          <a:ext cx="3810000" cy="1905000"/>
        </a:xfrm>
        <a:prstGeom prst="rect">
          <a:avLst/>
        </a:prstGeom>
        <a:ln>
          <a:prstDash val="solid"/>
        </a:ln>
      </xdr:spPr>
    </xdr:pic>
  </etc:cellImage>
  <etc:cellImage>
    <xdr:pic>
      <xdr:nvPicPr>
        <xdr:cNvPr id="32" name="ID_D9EFCE8786B045E8BD1F2BFF8CC01750" descr="Picture"/>
        <xdr:cNvPicPr/>
      </xdr:nvPicPr>
      <xdr:blipFill>
        <a:blip r:embed="rId146" cstate="print"/>
        <a:stretch>
          <a:fillRect/>
        </a:stretch>
      </xdr:blipFill>
      <xdr:spPr>
        <a:xfrm>
          <a:off x="9829800" y="57321450"/>
          <a:ext cx="3810000" cy="1905000"/>
        </a:xfrm>
        <a:prstGeom prst="rect">
          <a:avLst/>
        </a:prstGeom>
        <a:ln>
          <a:prstDash val="solid"/>
        </a:ln>
      </xdr:spPr>
    </xdr:pic>
  </etc:cellImage>
  <etc:cellImage>
    <xdr:pic>
      <xdr:nvPicPr>
        <xdr:cNvPr id="33" name="ID_5E7C053D63A14F9CB8A73E4FD4574F6E" descr="Picture"/>
        <xdr:cNvPicPr/>
      </xdr:nvPicPr>
      <xdr:blipFill>
        <a:blip r:embed="rId147" cstate="print"/>
        <a:stretch>
          <a:fillRect/>
        </a:stretch>
      </xdr:blipFill>
      <xdr:spPr>
        <a:xfrm>
          <a:off x="9829800" y="59226450"/>
          <a:ext cx="3810000" cy="1905000"/>
        </a:xfrm>
        <a:prstGeom prst="rect">
          <a:avLst/>
        </a:prstGeom>
        <a:ln>
          <a:prstDash val="solid"/>
        </a:ln>
      </xdr:spPr>
    </xdr:pic>
  </etc:cellImage>
  <etc:cellImage>
    <xdr:pic>
      <xdr:nvPicPr>
        <xdr:cNvPr id="34" name="ID_36AB7C65497A44CDBB260AE241F72C58" descr="Picture"/>
        <xdr:cNvPicPr/>
      </xdr:nvPicPr>
      <xdr:blipFill>
        <a:blip r:embed="rId148" cstate="print"/>
        <a:stretch>
          <a:fillRect/>
        </a:stretch>
      </xdr:blipFill>
      <xdr:spPr>
        <a:xfrm>
          <a:off x="9829800" y="61131450"/>
          <a:ext cx="3810000" cy="1905000"/>
        </a:xfrm>
        <a:prstGeom prst="rect">
          <a:avLst/>
        </a:prstGeom>
        <a:ln>
          <a:prstDash val="solid"/>
        </a:ln>
      </xdr:spPr>
    </xdr:pic>
  </etc:cellImage>
  <etc:cellImage>
    <xdr:pic>
      <xdr:nvPicPr>
        <xdr:cNvPr id="35" name="ID_27F333100AB14ACC857B9381F774A321" descr="Picture"/>
        <xdr:cNvPicPr/>
      </xdr:nvPicPr>
      <xdr:blipFill>
        <a:blip r:embed="rId149" cstate="print"/>
        <a:stretch>
          <a:fillRect/>
        </a:stretch>
      </xdr:blipFill>
      <xdr:spPr>
        <a:xfrm>
          <a:off x="9829800" y="63036450"/>
          <a:ext cx="3810000" cy="1905000"/>
        </a:xfrm>
        <a:prstGeom prst="rect">
          <a:avLst/>
        </a:prstGeom>
        <a:ln>
          <a:prstDash val="solid"/>
        </a:ln>
      </xdr:spPr>
    </xdr:pic>
  </etc:cellImage>
  <etc:cellImage>
    <xdr:pic>
      <xdr:nvPicPr>
        <xdr:cNvPr id="36" name="ID_D4351F6C92C945A8993806662AAFAB9D" descr="Picture"/>
        <xdr:cNvPicPr/>
      </xdr:nvPicPr>
      <xdr:blipFill>
        <a:blip r:embed="rId150" cstate="print"/>
        <a:stretch>
          <a:fillRect/>
        </a:stretch>
      </xdr:blipFill>
      <xdr:spPr>
        <a:xfrm>
          <a:off x="9829800" y="64941450"/>
          <a:ext cx="3810000" cy="1905000"/>
        </a:xfrm>
        <a:prstGeom prst="rect">
          <a:avLst/>
        </a:prstGeom>
        <a:ln>
          <a:prstDash val="solid"/>
        </a:ln>
      </xdr:spPr>
    </xdr:pic>
  </etc:cellImage>
  <etc:cellImage>
    <xdr:pic>
      <xdr:nvPicPr>
        <xdr:cNvPr id="37" name="ID_9B8CDBAB63E645EB8C1B370115F9E15E" descr="Picture"/>
        <xdr:cNvPicPr/>
      </xdr:nvPicPr>
      <xdr:blipFill>
        <a:blip r:embed="rId151" cstate="print"/>
        <a:stretch>
          <a:fillRect/>
        </a:stretch>
      </xdr:blipFill>
      <xdr:spPr>
        <a:xfrm>
          <a:off x="9829800" y="66846450"/>
          <a:ext cx="3810000" cy="1905000"/>
        </a:xfrm>
        <a:prstGeom prst="rect">
          <a:avLst/>
        </a:prstGeom>
        <a:ln>
          <a:prstDash val="solid"/>
        </a:ln>
      </xdr:spPr>
    </xdr:pic>
  </etc:cellImage>
  <etc:cellImage>
    <xdr:pic>
      <xdr:nvPicPr>
        <xdr:cNvPr id="38" name="ID_76CA5FC3C1394AA39B4E5DF7E5D91477" descr="Picture"/>
        <xdr:cNvPicPr/>
      </xdr:nvPicPr>
      <xdr:blipFill>
        <a:blip r:embed="rId152" cstate="print"/>
        <a:stretch>
          <a:fillRect/>
        </a:stretch>
      </xdr:blipFill>
      <xdr:spPr>
        <a:xfrm>
          <a:off x="9829800" y="68751450"/>
          <a:ext cx="3810000" cy="1905000"/>
        </a:xfrm>
        <a:prstGeom prst="rect">
          <a:avLst/>
        </a:prstGeom>
        <a:ln>
          <a:prstDash val="solid"/>
        </a:ln>
      </xdr:spPr>
    </xdr:pic>
  </etc:cellImage>
  <etc:cellImage>
    <xdr:pic>
      <xdr:nvPicPr>
        <xdr:cNvPr id="39" name="ID_E7ECDBE8119F4F9D8289343E1153EF4C" descr="Picture"/>
        <xdr:cNvPicPr/>
      </xdr:nvPicPr>
      <xdr:blipFill>
        <a:blip r:embed="rId153" cstate="print"/>
        <a:stretch>
          <a:fillRect/>
        </a:stretch>
      </xdr:blipFill>
      <xdr:spPr>
        <a:xfrm>
          <a:off x="9829800" y="70656450"/>
          <a:ext cx="3810000" cy="1905000"/>
        </a:xfrm>
        <a:prstGeom prst="rect">
          <a:avLst/>
        </a:prstGeom>
        <a:ln>
          <a:prstDash val="solid"/>
        </a:ln>
      </xdr:spPr>
    </xdr:pic>
  </etc:cellImage>
  <etc:cellImage>
    <xdr:pic>
      <xdr:nvPicPr>
        <xdr:cNvPr id="40" name="ID_6BC4C738B78B455AA0A3329E8C30CC10" descr="Picture"/>
        <xdr:cNvPicPr/>
      </xdr:nvPicPr>
      <xdr:blipFill>
        <a:blip r:embed="rId154" cstate="print"/>
        <a:stretch>
          <a:fillRect/>
        </a:stretch>
      </xdr:blipFill>
      <xdr:spPr>
        <a:xfrm>
          <a:off x="9829800" y="72561450"/>
          <a:ext cx="3810000" cy="1905000"/>
        </a:xfrm>
        <a:prstGeom prst="rect">
          <a:avLst/>
        </a:prstGeom>
        <a:ln>
          <a:prstDash val="solid"/>
        </a:ln>
      </xdr:spPr>
    </xdr:pic>
  </etc:cellImage>
  <etc:cellImage>
    <xdr:pic>
      <xdr:nvPicPr>
        <xdr:cNvPr id="41" name="ID_E448E162BC804BCC87540F22435137FD" descr="Picture"/>
        <xdr:cNvPicPr/>
      </xdr:nvPicPr>
      <xdr:blipFill>
        <a:blip r:embed="rId155" cstate="print"/>
        <a:stretch>
          <a:fillRect/>
        </a:stretch>
      </xdr:blipFill>
      <xdr:spPr>
        <a:xfrm>
          <a:off x="9829800" y="74466450"/>
          <a:ext cx="3810000" cy="1905000"/>
        </a:xfrm>
        <a:prstGeom prst="rect">
          <a:avLst/>
        </a:prstGeom>
        <a:ln>
          <a:prstDash val="solid"/>
        </a:ln>
      </xdr:spPr>
    </xdr:pic>
  </etc:cellImage>
  <etc:cellImage>
    <xdr:pic>
      <xdr:nvPicPr>
        <xdr:cNvPr id="42" name="ID_5643E18DE00F4599ABE7D3B00F445EE3" descr="Picture"/>
        <xdr:cNvPicPr/>
      </xdr:nvPicPr>
      <xdr:blipFill>
        <a:blip r:embed="rId156" cstate="print"/>
        <a:stretch>
          <a:fillRect/>
        </a:stretch>
      </xdr:blipFill>
      <xdr:spPr>
        <a:xfrm>
          <a:off x="9829800" y="76371450"/>
          <a:ext cx="3810000" cy="1905000"/>
        </a:xfrm>
        <a:prstGeom prst="rect">
          <a:avLst/>
        </a:prstGeom>
        <a:ln>
          <a:prstDash val="solid"/>
        </a:ln>
      </xdr:spPr>
    </xdr:pic>
  </etc:cellImage>
  <etc:cellImage>
    <xdr:pic>
      <xdr:nvPicPr>
        <xdr:cNvPr id="43" name="ID_DEC5DC3EE6BA418791B51A16BDE93B9B" descr="Picture"/>
        <xdr:cNvPicPr/>
      </xdr:nvPicPr>
      <xdr:blipFill>
        <a:blip r:embed="rId157" cstate="print"/>
        <a:stretch>
          <a:fillRect/>
        </a:stretch>
      </xdr:blipFill>
      <xdr:spPr>
        <a:xfrm>
          <a:off x="9829800" y="78276450"/>
          <a:ext cx="3810000" cy="1905000"/>
        </a:xfrm>
        <a:prstGeom prst="rect">
          <a:avLst/>
        </a:prstGeom>
        <a:ln>
          <a:prstDash val="solid"/>
        </a:ln>
      </xdr:spPr>
    </xdr:pic>
  </etc:cellImage>
  <etc:cellImage>
    <xdr:pic>
      <xdr:nvPicPr>
        <xdr:cNvPr id="44" name="ID_A6827C76AD3D46F0B6158022201E0A4A" descr="Picture"/>
        <xdr:cNvPicPr/>
      </xdr:nvPicPr>
      <xdr:blipFill>
        <a:blip r:embed="rId158" cstate="print"/>
        <a:stretch>
          <a:fillRect/>
        </a:stretch>
      </xdr:blipFill>
      <xdr:spPr>
        <a:xfrm>
          <a:off x="9829800" y="80181450"/>
          <a:ext cx="3810000" cy="1905000"/>
        </a:xfrm>
        <a:prstGeom prst="rect">
          <a:avLst/>
        </a:prstGeom>
        <a:ln>
          <a:prstDash val="solid"/>
        </a:ln>
      </xdr:spPr>
    </xdr:pic>
  </etc:cellImage>
  <etc:cellImage>
    <xdr:pic>
      <xdr:nvPicPr>
        <xdr:cNvPr id="45" name="ID_F90B145A52CB4DE782AD1927C9611E66" descr="Picture"/>
        <xdr:cNvPicPr/>
      </xdr:nvPicPr>
      <xdr:blipFill>
        <a:blip r:embed="rId159" cstate="print"/>
        <a:stretch>
          <a:fillRect/>
        </a:stretch>
      </xdr:blipFill>
      <xdr:spPr>
        <a:xfrm>
          <a:off x="9829800" y="82086450"/>
          <a:ext cx="3810000" cy="1905000"/>
        </a:xfrm>
        <a:prstGeom prst="rect">
          <a:avLst/>
        </a:prstGeom>
        <a:ln>
          <a:prstDash val="solid"/>
        </a:ln>
      </xdr:spPr>
    </xdr:pic>
  </etc:cellImage>
  <etc:cellImage>
    <xdr:pic>
      <xdr:nvPicPr>
        <xdr:cNvPr id="46" name="ID_E7342E33D15940468548DF40FC50E0E0" descr="Picture"/>
        <xdr:cNvPicPr/>
      </xdr:nvPicPr>
      <xdr:blipFill>
        <a:blip r:embed="rId160" cstate="print"/>
        <a:stretch>
          <a:fillRect/>
        </a:stretch>
      </xdr:blipFill>
      <xdr:spPr>
        <a:xfrm>
          <a:off x="9829800" y="83991450"/>
          <a:ext cx="3810000" cy="1905000"/>
        </a:xfrm>
        <a:prstGeom prst="rect">
          <a:avLst/>
        </a:prstGeom>
        <a:ln>
          <a:prstDash val="solid"/>
        </a:ln>
      </xdr:spPr>
    </xdr:pic>
  </etc:cellImage>
  <etc:cellImage>
    <xdr:pic>
      <xdr:nvPicPr>
        <xdr:cNvPr id="47" name="ID_3292564A159E43B785C12497C44561B8" descr="Picture"/>
        <xdr:cNvPicPr/>
      </xdr:nvPicPr>
      <xdr:blipFill>
        <a:blip r:embed="rId161" cstate="print"/>
        <a:stretch>
          <a:fillRect/>
        </a:stretch>
      </xdr:blipFill>
      <xdr:spPr>
        <a:xfrm>
          <a:off x="9829800" y="85896450"/>
          <a:ext cx="3810000" cy="1905000"/>
        </a:xfrm>
        <a:prstGeom prst="rect">
          <a:avLst/>
        </a:prstGeom>
        <a:ln>
          <a:prstDash val="solid"/>
        </a:ln>
      </xdr:spPr>
    </xdr:pic>
  </etc:cellImage>
  <etc:cellImage>
    <xdr:pic>
      <xdr:nvPicPr>
        <xdr:cNvPr id="48" name="ID_BA0D33FECBCD4FF8B32BA8665377AEFF" descr="Picture"/>
        <xdr:cNvPicPr/>
      </xdr:nvPicPr>
      <xdr:blipFill>
        <a:blip r:embed="rId162" cstate="print"/>
        <a:stretch>
          <a:fillRect/>
        </a:stretch>
      </xdr:blipFill>
      <xdr:spPr>
        <a:xfrm>
          <a:off x="9829800" y="87801450"/>
          <a:ext cx="3810000" cy="1905000"/>
        </a:xfrm>
        <a:prstGeom prst="rect">
          <a:avLst/>
        </a:prstGeom>
        <a:ln>
          <a:prstDash val="solid"/>
        </a:ln>
      </xdr:spPr>
    </xdr:pic>
  </etc:cellImage>
  <etc:cellImage>
    <xdr:pic>
      <xdr:nvPicPr>
        <xdr:cNvPr id="49" name="ID_1CE513CEFEBD4291B79A64C276098408" descr="Picture"/>
        <xdr:cNvPicPr/>
      </xdr:nvPicPr>
      <xdr:blipFill>
        <a:blip r:embed="rId163" cstate="print"/>
        <a:stretch>
          <a:fillRect/>
        </a:stretch>
      </xdr:blipFill>
      <xdr:spPr>
        <a:xfrm>
          <a:off x="9829800" y="89706450"/>
          <a:ext cx="3810000" cy="1905000"/>
        </a:xfrm>
        <a:prstGeom prst="rect">
          <a:avLst/>
        </a:prstGeom>
        <a:ln>
          <a:prstDash val="solid"/>
        </a:ln>
      </xdr:spPr>
    </xdr:pic>
  </etc:cellImage>
  <etc:cellImage>
    <xdr:pic>
      <xdr:nvPicPr>
        <xdr:cNvPr id="50" name="ID_A5A3275F52424DA9B3CE11A86D90734F" descr="Picture"/>
        <xdr:cNvPicPr/>
      </xdr:nvPicPr>
      <xdr:blipFill>
        <a:blip r:embed="rId164" cstate="print"/>
        <a:stretch>
          <a:fillRect/>
        </a:stretch>
      </xdr:blipFill>
      <xdr:spPr>
        <a:xfrm>
          <a:off x="9829800" y="91611450"/>
          <a:ext cx="3810000" cy="1905000"/>
        </a:xfrm>
        <a:prstGeom prst="rect">
          <a:avLst/>
        </a:prstGeom>
        <a:ln>
          <a:prstDash val="solid"/>
        </a:ln>
      </xdr:spPr>
    </xdr:pic>
  </etc:cellImage>
  <etc:cellImage>
    <xdr:pic>
      <xdr:nvPicPr>
        <xdr:cNvPr id="51" name="ID_A3EBD08EF48C414C9D27CF22D1B9C5C7" descr="Picture"/>
        <xdr:cNvPicPr/>
      </xdr:nvPicPr>
      <xdr:blipFill>
        <a:blip r:embed="rId165" cstate="print"/>
        <a:stretch>
          <a:fillRect/>
        </a:stretch>
      </xdr:blipFill>
      <xdr:spPr>
        <a:xfrm>
          <a:off x="9829800" y="93516450"/>
          <a:ext cx="3810000" cy="1905000"/>
        </a:xfrm>
        <a:prstGeom prst="rect">
          <a:avLst/>
        </a:prstGeom>
        <a:ln>
          <a:prstDash val="solid"/>
        </a:ln>
      </xdr:spPr>
    </xdr:pic>
  </etc:cellImage>
  <etc:cellImage>
    <xdr:pic>
      <xdr:nvPicPr>
        <xdr:cNvPr id="52" name="ID_FA361D4920F84F73ABACF557DE89BB3A" descr="Picture"/>
        <xdr:cNvPicPr/>
      </xdr:nvPicPr>
      <xdr:blipFill>
        <a:blip r:embed="rId166" cstate="print"/>
        <a:stretch>
          <a:fillRect/>
        </a:stretch>
      </xdr:blipFill>
      <xdr:spPr>
        <a:xfrm>
          <a:off x="9829800" y="95421450"/>
          <a:ext cx="3810000" cy="1905000"/>
        </a:xfrm>
        <a:prstGeom prst="rect">
          <a:avLst/>
        </a:prstGeom>
        <a:ln>
          <a:prstDash val="solid"/>
        </a:ln>
      </xdr:spPr>
    </xdr:pic>
  </etc:cellImage>
  <etc:cellImage>
    <xdr:pic>
      <xdr:nvPicPr>
        <xdr:cNvPr id="53" name="ID_E3F61B12418E4644B177933E4041719A" descr="Picture"/>
        <xdr:cNvPicPr/>
      </xdr:nvPicPr>
      <xdr:blipFill>
        <a:blip r:embed="rId167" cstate="print"/>
        <a:stretch>
          <a:fillRect/>
        </a:stretch>
      </xdr:blipFill>
      <xdr:spPr>
        <a:xfrm>
          <a:off x="9829800" y="97326450"/>
          <a:ext cx="3810000" cy="1905000"/>
        </a:xfrm>
        <a:prstGeom prst="rect">
          <a:avLst/>
        </a:prstGeom>
        <a:ln>
          <a:prstDash val="solid"/>
        </a:ln>
      </xdr:spPr>
    </xdr:pic>
  </etc:cellImage>
  <etc:cellImage>
    <xdr:pic>
      <xdr:nvPicPr>
        <xdr:cNvPr id="54" name="ID_125CA85ED1284E07B46D847C3A70410A" descr="Picture"/>
        <xdr:cNvPicPr/>
      </xdr:nvPicPr>
      <xdr:blipFill>
        <a:blip r:embed="rId168" cstate="print"/>
        <a:stretch>
          <a:fillRect/>
        </a:stretch>
      </xdr:blipFill>
      <xdr:spPr>
        <a:xfrm>
          <a:off x="9829800" y="99231450"/>
          <a:ext cx="3810000" cy="1905000"/>
        </a:xfrm>
        <a:prstGeom prst="rect">
          <a:avLst/>
        </a:prstGeom>
        <a:ln>
          <a:prstDash val="solid"/>
        </a:ln>
      </xdr:spPr>
    </xdr:pic>
  </etc:cellImage>
  <etc:cellImage>
    <xdr:pic>
      <xdr:nvPicPr>
        <xdr:cNvPr id="55" name="ID_9C4438C06A984521862EC3630D3F60E4" descr="Picture"/>
        <xdr:cNvPicPr/>
      </xdr:nvPicPr>
      <xdr:blipFill>
        <a:blip r:embed="rId169" cstate="print"/>
        <a:stretch>
          <a:fillRect/>
        </a:stretch>
      </xdr:blipFill>
      <xdr:spPr>
        <a:xfrm>
          <a:off x="9829800" y="101136450"/>
          <a:ext cx="3810000" cy="1905000"/>
        </a:xfrm>
        <a:prstGeom prst="rect">
          <a:avLst/>
        </a:prstGeom>
        <a:ln>
          <a:prstDash val="solid"/>
        </a:ln>
      </xdr:spPr>
    </xdr:pic>
  </etc:cellImage>
  <etc:cellImage>
    <xdr:pic>
      <xdr:nvPicPr>
        <xdr:cNvPr id="56" name="ID_D2C0DC4854E245ECB2E5E3309B3DDC4B" descr="Picture"/>
        <xdr:cNvPicPr/>
      </xdr:nvPicPr>
      <xdr:blipFill>
        <a:blip r:embed="rId170" cstate="print"/>
        <a:stretch>
          <a:fillRect/>
        </a:stretch>
      </xdr:blipFill>
      <xdr:spPr>
        <a:xfrm>
          <a:off x="9829800" y="103041450"/>
          <a:ext cx="3810000" cy="1905000"/>
        </a:xfrm>
        <a:prstGeom prst="rect">
          <a:avLst/>
        </a:prstGeom>
        <a:ln>
          <a:prstDash val="solid"/>
        </a:ln>
      </xdr:spPr>
    </xdr:pic>
  </etc:cellImage>
  <etc:cellImage>
    <xdr:pic>
      <xdr:nvPicPr>
        <xdr:cNvPr id="57" name="ID_E87576B9B1A24E5694CDAEA168B54156" descr="Picture"/>
        <xdr:cNvPicPr/>
      </xdr:nvPicPr>
      <xdr:blipFill>
        <a:blip r:embed="rId171" cstate="print"/>
        <a:stretch>
          <a:fillRect/>
        </a:stretch>
      </xdr:blipFill>
      <xdr:spPr>
        <a:xfrm>
          <a:off x="9829800" y="104946450"/>
          <a:ext cx="3810000" cy="1905000"/>
        </a:xfrm>
        <a:prstGeom prst="rect">
          <a:avLst/>
        </a:prstGeom>
        <a:ln>
          <a:prstDash val="solid"/>
        </a:ln>
      </xdr:spPr>
    </xdr:pic>
  </etc:cellImage>
  <etc:cellImage>
    <xdr:pic>
      <xdr:nvPicPr>
        <xdr:cNvPr id="58" name="ID_22939054A1444AAFAB07016272E1442B" descr="Picture"/>
        <xdr:cNvPicPr/>
      </xdr:nvPicPr>
      <xdr:blipFill>
        <a:blip r:embed="rId172" cstate="print"/>
        <a:stretch>
          <a:fillRect/>
        </a:stretch>
      </xdr:blipFill>
      <xdr:spPr>
        <a:xfrm>
          <a:off x="9829800" y="106851450"/>
          <a:ext cx="3810000" cy="1905000"/>
        </a:xfrm>
        <a:prstGeom prst="rect">
          <a:avLst/>
        </a:prstGeom>
        <a:ln>
          <a:prstDash val="solid"/>
        </a:ln>
      </xdr:spPr>
    </xdr:pic>
  </etc:cellImage>
  <etc:cellImage>
    <xdr:pic>
      <xdr:nvPicPr>
        <xdr:cNvPr id="59" name="ID_867FA38BAA8846E3835BD39E2FA35B40" descr="Picture"/>
        <xdr:cNvPicPr/>
      </xdr:nvPicPr>
      <xdr:blipFill>
        <a:blip r:embed="rId173" cstate="print"/>
        <a:stretch>
          <a:fillRect/>
        </a:stretch>
      </xdr:blipFill>
      <xdr:spPr>
        <a:xfrm>
          <a:off x="9829800" y="108756450"/>
          <a:ext cx="3810000" cy="1905000"/>
        </a:xfrm>
        <a:prstGeom prst="rect">
          <a:avLst/>
        </a:prstGeom>
        <a:ln>
          <a:prstDash val="solid"/>
        </a:ln>
      </xdr:spPr>
    </xdr:pic>
  </etc:cellImage>
  <etc:cellImage>
    <xdr:pic>
      <xdr:nvPicPr>
        <xdr:cNvPr id="60" name="ID_697D972FFE7149B8964742C705C3A376" descr="Picture"/>
        <xdr:cNvPicPr/>
      </xdr:nvPicPr>
      <xdr:blipFill>
        <a:blip r:embed="rId174" cstate="print"/>
        <a:stretch>
          <a:fillRect/>
        </a:stretch>
      </xdr:blipFill>
      <xdr:spPr>
        <a:xfrm>
          <a:off x="9829800" y="110661450"/>
          <a:ext cx="3810000" cy="1905000"/>
        </a:xfrm>
        <a:prstGeom prst="rect">
          <a:avLst/>
        </a:prstGeom>
        <a:ln>
          <a:prstDash val="solid"/>
        </a:ln>
      </xdr:spPr>
    </xdr:pic>
  </etc:cellImage>
  <etc:cellImage>
    <xdr:pic>
      <xdr:nvPicPr>
        <xdr:cNvPr id="61" name="ID_B89773D85E7B4FB4B01300853D713E53" descr="Picture"/>
        <xdr:cNvPicPr/>
      </xdr:nvPicPr>
      <xdr:blipFill>
        <a:blip r:embed="rId175" cstate="print"/>
        <a:stretch>
          <a:fillRect/>
        </a:stretch>
      </xdr:blipFill>
      <xdr:spPr>
        <a:xfrm>
          <a:off x="9829800" y="112566450"/>
          <a:ext cx="3810000" cy="1905000"/>
        </a:xfrm>
        <a:prstGeom prst="rect">
          <a:avLst/>
        </a:prstGeom>
        <a:ln>
          <a:prstDash val="solid"/>
        </a:ln>
      </xdr:spPr>
    </xdr:pic>
  </etc:cellImage>
  <etc:cellImage>
    <xdr:pic>
      <xdr:nvPicPr>
        <xdr:cNvPr id="62" name="ID_AEED29ED3D6A478BB3C1BF0E792AF070" descr="Picture"/>
        <xdr:cNvPicPr/>
      </xdr:nvPicPr>
      <xdr:blipFill>
        <a:blip r:embed="rId176" cstate="print"/>
        <a:stretch>
          <a:fillRect/>
        </a:stretch>
      </xdr:blipFill>
      <xdr:spPr>
        <a:xfrm>
          <a:off x="9829800" y="114471450"/>
          <a:ext cx="3810000" cy="1905000"/>
        </a:xfrm>
        <a:prstGeom prst="rect">
          <a:avLst/>
        </a:prstGeom>
        <a:ln>
          <a:prstDash val="solid"/>
        </a:ln>
      </xdr:spPr>
    </xdr:pic>
  </etc:cellImage>
  <etc:cellImage>
    <xdr:pic>
      <xdr:nvPicPr>
        <xdr:cNvPr id="63" name="ID_0D139657C2C1406FAFCD5AF3B200BDA5" descr="Picture"/>
        <xdr:cNvPicPr/>
      </xdr:nvPicPr>
      <xdr:blipFill>
        <a:blip r:embed="rId177" cstate="print"/>
        <a:stretch>
          <a:fillRect/>
        </a:stretch>
      </xdr:blipFill>
      <xdr:spPr>
        <a:xfrm>
          <a:off x="9829800" y="116376450"/>
          <a:ext cx="3810000" cy="1905000"/>
        </a:xfrm>
        <a:prstGeom prst="rect">
          <a:avLst/>
        </a:prstGeom>
        <a:ln>
          <a:prstDash val="solid"/>
        </a:ln>
      </xdr:spPr>
    </xdr:pic>
  </etc:cellImage>
  <etc:cellImage>
    <xdr:pic>
      <xdr:nvPicPr>
        <xdr:cNvPr id="64" name="ID_A7920838CF41479091941AFFF9903F13" descr="Picture"/>
        <xdr:cNvPicPr/>
      </xdr:nvPicPr>
      <xdr:blipFill>
        <a:blip r:embed="rId178" cstate="print"/>
        <a:stretch>
          <a:fillRect/>
        </a:stretch>
      </xdr:blipFill>
      <xdr:spPr>
        <a:xfrm>
          <a:off x="9829800" y="118281450"/>
          <a:ext cx="3810000" cy="1905000"/>
        </a:xfrm>
        <a:prstGeom prst="rect">
          <a:avLst/>
        </a:prstGeom>
        <a:ln>
          <a:prstDash val="solid"/>
        </a:ln>
      </xdr:spPr>
    </xdr:pic>
  </etc:cellImage>
  <etc:cellImage>
    <xdr:pic>
      <xdr:nvPicPr>
        <xdr:cNvPr id="297" name="ID_39085CED808F42499603F427147D194A" descr="Picture"/>
        <xdr:cNvPicPr/>
      </xdr:nvPicPr>
      <xdr:blipFill>
        <a:blip r:embed="rId179" cstate="print"/>
        <a:stretch>
          <a:fillRect/>
        </a:stretch>
      </xdr:blipFill>
      <xdr:spPr>
        <a:xfrm>
          <a:off x="21945600" y="186861450"/>
          <a:ext cx="3333750" cy="1905000"/>
        </a:xfrm>
        <a:prstGeom prst="rect">
          <a:avLst/>
        </a:prstGeom>
        <a:ln>
          <a:prstDash val="solid"/>
        </a:ln>
      </xdr:spPr>
    </xdr:pic>
  </etc:cellImage>
  <etc:cellImage>
    <xdr:pic>
      <xdr:nvPicPr>
        <xdr:cNvPr id="296" name="ID_03254FA753934D82AD35961AF44780EF" descr="Picture"/>
        <xdr:cNvPicPr/>
      </xdr:nvPicPr>
      <xdr:blipFill>
        <a:blip r:embed="rId180" cstate="print"/>
        <a:stretch>
          <a:fillRect/>
        </a:stretch>
      </xdr:blipFill>
      <xdr:spPr>
        <a:xfrm>
          <a:off x="21945600" y="184956450"/>
          <a:ext cx="3333750" cy="1905000"/>
        </a:xfrm>
        <a:prstGeom prst="rect">
          <a:avLst/>
        </a:prstGeom>
        <a:ln>
          <a:prstDash val="solid"/>
        </a:ln>
      </xdr:spPr>
    </xdr:pic>
  </etc:cellImage>
  <etc:cellImage>
    <xdr:pic>
      <xdr:nvPicPr>
        <xdr:cNvPr id="295" name="ID_0C7116B3F05745D09E4365BB6475428E" descr="Picture"/>
        <xdr:cNvPicPr/>
      </xdr:nvPicPr>
      <xdr:blipFill>
        <a:blip r:embed="rId181" cstate="print"/>
        <a:stretch>
          <a:fillRect/>
        </a:stretch>
      </xdr:blipFill>
      <xdr:spPr>
        <a:xfrm>
          <a:off x="21945600" y="183051450"/>
          <a:ext cx="3333750" cy="1905000"/>
        </a:xfrm>
        <a:prstGeom prst="rect">
          <a:avLst/>
        </a:prstGeom>
        <a:ln>
          <a:prstDash val="solid"/>
        </a:ln>
      </xdr:spPr>
    </xdr:pic>
  </etc:cellImage>
  <etc:cellImage>
    <xdr:pic>
      <xdr:nvPicPr>
        <xdr:cNvPr id="294" name="ID_2B3930EF5E6F41289CC40819FF095BB0" descr="Picture"/>
        <xdr:cNvPicPr/>
      </xdr:nvPicPr>
      <xdr:blipFill>
        <a:blip r:embed="rId182" cstate="print"/>
        <a:stretch>
          <a:fillRect/>
        </a:stretch>
      </xdr:blipFill>
      <xdr:spPr>
        <a:xfrm>
          <a:off x="21945600" y="181146450"/>
          <a:ext cx="3333750" cy="1905000"/>
        </a:xfrm>
        <a:prstGeom prst="rect">
          <a:avLst/>
        </a:prstGeom>
        <a:ln>
          <a:prstDash val="solid"/>
        </a:ln>
      </xdr:spPr>
    </xdr:pic>
  </etc:cellImage>
  <etc:cellImage>
    <xdr:pic>
      <xdr:nvPicPr>
        <xdr:cNvPr id="293" name="ID_E9FFA8F7858F4FD9BB7A9E70C9174D77" descr="Picture"/>
        <xdr:cNvPicPr/>
      </xdr:nvPicPr>
      <xdr:blipFill>
        <a:blip r:embed="rId183" cstate="print"/>
        <a:stretch>
          <a:fillRect/>
        </a:stretch>
      </xdr:blipFill>
      <xdr:spPr>
        <a:xfrm>
          <a:off x="21945600" y="179241450"/>
          <a:ext cx="3333750" cy="1905000"/>
        </a:xfrm>
        <a:prstGeom prst="rect">
          <a:avLst/>
        </a:prstGeom>
        <a:ln>
          <a:prstDash val="solid"/>
        </a:ln>
      </xdr:spPr>
    </xdr:pic>
  </etc:cellImage>
  <etc:cellImage>
    <xdr:pic>
      <xdr:nvPicPr>
        <xdr:cNvPr id="292" name="ID_2F680C69035447A19BB02522C8037E2A" descr="Picture"/>
        <xdr:cNvPicPr/>
      </xdr:nvPicPr>
      <xdr:blipFill>
        <a:blip r:embed="rId184" cstate="print"/>
        <a:stretch>
          <a:fillRect/>
        </a:stretch>
      </xdr:blipFill>
      <xdr:spPr>
        <a:xfrm>
          <a:off x="21945600" y="177336450"/>
          <a:ext cx="3333750" cy="1905000"/>
        </a:xfrm>
        <a:prstGeom prst="rect">
          <a:avLst/>
        </a:prstGeom>
        <a:ln>
          <a:prstDash val="solid"/>
        </a:ln>
      </xdr:spPr>
    </xdr:pic>
  </etc:cellImage>
  <etc:cellImage>
    <xdr:pic>
      <xdr:nvPicPr>
        <xdr:cNvPr id="291" name="ID_E4F2A3760F2041EAA829F7BF985470D4" descr="Picture"/>
        <xdr:cNvPicPr/>
      </xdr:nvPicPr>
      <xdr:blipFill>
        <a:blip r:embed="rId185" cstate="print"/>
        <a:stretch>
          <a:fillRect/>
        </a:stretch>
      </xdr:blipFill>
      <xdr:spPr>
        <a:xfrm>
          <a:off x="21945600" y="175431450"/>
          <a:ext cx="3333750" cy="1905000"/>
        </a:xfrm>
        <a:prstGeom prst="rect">
          <a:avLst/>
        </a:prstGeom>
        <a:ln>
          <a:prstDash val="solid"/>
        </a:ln>
      </xdr:spPr>
    </xdr:pic>
  </etc:cellImage>
  <etc:cellImage>
    <xdr:pic>
      <xdr:nvPicPr>
        <xdr:cNvPr id="290" name="ID_2ABC2DF232F0456D989F97B6AB861865" descr="Picture"/>
        <xdr:cNvPicPr/>
      </xdr:nvPicPr>
      <xdr:blipFill>
        <a:blip r:embed="rId186" cstate="print"/>
        <a:stretch>
          <a:fillRect/>
        </a:stretch>
      </xdr:blipFill>
      <xdr:spPr>
        <a:xfrm>
          <a:off x="21945600" y="173526450"/>
          <a:ext cx="3333750" cy="1905000"/>
        </a:xfrm>
        <a:prstGeom prst="rect">
          <a:avLst/>
        </a:prstGeom>
        <a:ln>
          <a:prstDash val="solid"/>
        </a:ln>
      </xdr:spPr>
    </xdr:pic>
  </etc:cellImage>
  <etc:cellImage>
    <xdr:pic>
      <xdr:nvPicPr>
        <xdr:cNvPr id="289" name="ID_CBCECCB40A92469D90AE2DEF4C0B16EC" descr="Picture"/>
        <xdr:cNvPicPr/>
      </xdr:nvPicPr>
      <xdr:blipFill>
        <a:blip r:embed="rId187" cstate="print"/>
        <a:stretch>
          <a:fillRect/>
        </a:stretch>
      </xdr:blipFill>
      <xdr:spPr>
        <a:xfrm>
          <a:off x="21945600" y="171621450"/>
          <a:ext cx="3333750" cy="1905000"/>
        </a:xfrm>
        <a:prstGeom prst="rect">
          <a:avLst/>
        </a:prstGeom>
        <a:ln>
          <a:prstDash val="solid"/>
        </a:ln>
      </xdr:spPr>
    </xdr:pic>
  </etc:cellImage>
  <etc:cellImage>
    <xdr:pic>
      <xdr:nvPicPr>
        <xdr:cNvPr id="288" name="ID_90A30F7F2BCD42DDAC9BF97D039A97EF" descr="Picture"/>
        <xdr:cNvPicPr/>
      </xdr:nvPicPr>
      <xdr:blipFill>
        <a:blip r:embed="rId188" cstate="print"/>
        <a:stretch>
          <a:fillRect/>
        </a:stretch>
      </xdr:blipFill>
      <xdr:spPr>
        <a:xfrm>
          <a:off x="21945600" y="169716450"/>
          <a:ext cx="3333750" cy="1905000"/>
        </a:xfrm>
        <a:prstGeom prst="rect">
          <a:avLst/>
        </a:prstGeom>
        <a:ln>
          <a:prstDash val="solid"/>
        </a:ln>
      </xdr:spPr>
    </xdr:pic>
  </etc:cellImage>
  <etc:cellImage>
    <xdr:pic>
      <xdr:nvPicPr>
        <xdr:cNvPr id="287" name="ID_B1982CD002724F1F8BB19393F34FB05B" descr="Picture"/>
        <xdr:cNvPicPr/>
      </xdr:nvPicPr>
      <xdr:blipFill>
        <a:blip r:embed="rId189" cstate="print"/>
        <a:stretch>
          <a:fillRect/>
        </a:stretch>
      </xdr:blipFill>
      <xdr:spPr>
        <a:xfrm>
          <a:off x="21945600" y="167811450"/>
          <a:ext cx="3333750" cy="1905000"/>
        </a:xfrm>
        <a:prstGeom prst="rect">
          <a:avLst/>
        </a:prstGeom>
        <a:ln>
          <a:prstDash val="solid"/>
        </a:ln>
      </xdr:spPr>
    </xdr:pic>
  </etc:cellImage>
  <etc:cellImage>
    <xdr:pic>
      <xdr:nvPicPr>
        <xdr:cNvPr id="286" name="ID_AD80B048012E48E7A19EEAE3A7A869A3" descr="Picture"/>
        <xdr:cNvPicPr/>
      </xdr:nvPicPr>
      <xdr:blipFill>
        <a:blip r:embed="rId190" cstate="print"/>
        <a:stretch>
          <a:fillRect/>
        </a:stretch>
      </xdr:blipFill>
      <xdr:spPr>
        <a:xfrm>
          <a:off x="21945600" y="165906450"/>
          <a:ext cx="3333750" cy="1905000"/>
        </a:xfrm>
        <a:prstGeom prst="rect">
          <a:avLst/>
        </a:prstGeom>
        <a:ln>
          <a:prstDash val="solid"/>
        </a:ln>
      </xdr:spPr>
    </xdr:pic>
  </etc:cellImage>
  <etc:cellImage>
    <xdr:pic>
      <xdr:nvPicPr>
        <xdr:cNvPr id="285" name="ID_998CAD5D4C1742B183BFC7A127D1796F" descr="Picture"/>
        <xdr:cNvPicPr/>
      </xdr:nvPicPr>
      <xdr:blipFill>
        <a:blip r:embed="rId191" cstate="print"/>
        <a:stretch>
          <a:fillRect/>
        </a:stretch>
      </xdr:blipFill>
      <xdr:spPr>
        <a:xfrm>
          <a:off x="21945600" y="164001450"/>
          <a:ext cx="3333750" cy="1905000"/>
        </a:xfrm>
        <a:prstGeom prst="rect">
          <a:avLst/>
        </a:prstGeom>
        <a:ln>
          <a:prstDash val="solid"/>
        </a:ln>
      </xdr:spPr>
    </xdr:pic>
  </etc:cellImage>
  <etc:cellImage>
    <xdr:pic>
      <xdr:nvPicPr>
        <xdr:cNvPr id="284" name="ID_E279C0055493487986958BA8F14A291D" descr="Picture"/>
        <xdr:cNvPicPr/>
      </xdr:nvPicPr>
      <xdr:blipFill>
        <a:blip r:embed="rId192" cstate="print"/>
        <a:stretch>
          <a:fillRect/>
        </a:stretch>
      </xdr:blipFill>
      <xdr:spPr>
        <a:xfrm>
          <a:off x="21945600" y="162096450"/>
          <a:ext cx="3333750" cy="1905000"/>
        </a:xfrm>
        <a:prstGeom prst="rect">
          <a:avLst/>
        </a:prstGeom>
        <a:ln>
          <a:prstDash val="solid"/>
        </a:ln>
      </xdr:spPr>
    </xdr:pic>
  </etc:cellImage>
  <etc:cellImage>
    <xdr:pic>
      <xdr:nvPicPr>
        <xdr:cNvPr id="283" name="ID_148F56F0FD1243A0A2139252EAACB7B1" descr="Picture"/>
        <xdr:cNvPicPr/>
      </xdr:nvPicPr>
      <xdr:blipFill>
        <a:blip r:embed="rId193" cstate="print"/>
        <a:stretch>
          <a:fillRect/>
        </a:stretch>
      </xdr:blipFill>
      <xdr:spPr>
        <a:xfrm>
          <a:off x="21945600" y="160191450"/>
          <a:ext cx="3333750" cy="1905000"/>
        </a:xfrm>
        <a:prstGeom prst="rect">
          <a:avLst/>
        </a:prstGeom>
        <a:ln>
          <a:prstDash val="solid"/>
        </a:ln>
      </xdr:spPr>
    </xdr:pic>
  </etc:cellImage>
  <etc:cellImage>
    <xdr:pic>
      <xdr:nvPicPr>
        <xdr:cNvPr id="282" name="ID_20E0326980E347078298B5C062206441" descr="Picture"/>
        <xdr:cNvPicPr/>
      </xdr:nvPicPr>
      <xdr:blipFill>
        <a:blip r:embed="rId194" cstate="print"/>
        <a:stretch>
          <a:fillRect/>
        </a:stretch>
      </xdr:blipFill>
      <xdr:spPr>
        <a:xfrm>
          <a:off x="21945600" y="158286450"/>
          <a:ext cx="3333750" cy="1905000"/>
        </a:xfrm>
        <a:prstGeom prst="rect">
          <a:avLst/>
        </a:prstGeom>
        <a:ln>
          <a:prstDash val="solid"/>
        </a:ln>
      </xdr:spPr>
    </xdr:pic>
  </etc:cellImage>
  <etc:cellImage>
    <xdr:pic>
      <xdr:nvPicPr>
        <xdr:cNvPr id="281" name="ID_7F5CC58DFC324E50AF3F18C93DC8B99E" descr="Picture"/>
        <xdr:cNvPicPr/>
      </xdr:nvPicPr>
      <xdr:blipFill>
        <a:blip r:embed="rId195" cstate="print"/>
        <a:stretch>
          <a:fillRect/>
        </a:stretch>
      </xdr:blipFill>
      <xdr:spPr>
        <a:xfrm>
          <a:off x="21945600" y="156381450"/>
          <a:ext cx="3333750" cy="1905000"/>
        </a:xfrm>
        <a:prstGeom prst="rect">
          <a:avLst/>
        </a:prstGeom>
        <a:ln>
          <a:prstDash val="solid"/>
        </a:ln>
      </xdr:spPr>
    </xdr:pic>
  </etc:cellImage>
  <etc:cellImage>
    <xdr:pic>
      <xdr:nvPicPr>
        <xdr:cNvPr id="280" name="ID_1299FDD6744244F48A2BF484B6E11135" descr="Picture"/>
        <xdr:cNvPicPr/>
      </xdr:nvPicPr>
      <xdr:blipFill>
        <a:blip r:embed="rId196" cstate="print"/>
        <a:stretch>
          <a:fillRect/>
        </a:stretch>
      </xdr:blipFill>
      <xdr:spPr>
        <a:xfrm>
          <a:off x="21945600" y="154476450"/>
          <a:ext cx="3333750" cy="1905000"/>
        </a:xfrm>
        <a:prstGeom prst="rect">
          <a:avLst/>
        </a:prstGeom>
        <a:ln>
          <a:prstDash val="solid"/>
        </a:ln>
      </xdr:spPr>
    </xdr:pic>
  </etc:cellImage>
  <etc:cellImage>
    <xdr:pic>
      <xdr:nvPicPr>
        <xdr:cNvPr id="279" name="ID_CBB70B9D9AC44C108EB387EC715C978B" descr="Picture"/>
        <xdr:cNvPicPr/>
      </xdr:nvPicPr>
      <xdr:blipFill>
        <a:blip r:embed="rId197" cstate="print"/>
        <a:stretch>
          <a:fillRect/>
        </a:stretch>
      </xdr:blipFill>
      <xdr:spPr>
        <a:xfrm>
          <a:off x="21945600" y="152571450"/>
          <a:ext cx="3333750" cy="1905000"/>
        </a:xfrm>
        <a:prstGeom prst="rect">
          <a:avLst/>
        </a:prstGeom>
        <a:ln>
          <a:prstDash val="solid"/>
        </a:ln>
      </xdr:spPr>
    </xdr:pic>
  </etc:cellImage>
  <etc:cellImage>
    <xdr:pic>
      <xdr:nvPicPr>
        <xdr:cNvPr id="278" name="ID_E99473B6C101411081CBE28A5E59E6DD" descr="Picture"/>
        <xdr:cNvPicPr/>
      </xdr:nvPicPr>
      <xdr:blipFill>
        <a:blip r:embed="rId198" cstate="print"/>
        <a:stretch>
          <a:fillRect/>
        </a:stretch>
      </xdr:blipFill>
      <xdr:spPr>
        <a:xfrm>
          <a:off x="21945600" y="150666450"/>
          <a:ext cx="3333750" cy="1905000"/>
        </a:xfrm>
        <a:prstGeom prst="rect">
          <a:avLst/>
        </a:prstGeom>
        <a:ln>
          <a:prstDash val="solid"/>
        </a:ln>
      </xdr:spPr>
    </xdr:pic>
  </etc:cellImage>
  <etc:cellImage>
    <xdr:pic>
      <xdr:nvPicPr>
        <xdr:cNvPr id="277" name="ID_58176E2A17A247349BAB1F044B56ADA7" descr="Picture"/>
        <xdr:cNvPicPr/>
      </xdr:nvPicPr>
      <xdr:blipFill>
        <a:blip r:embed="rId199" cstate="print"/>
        <a:stretch>
          <a:fillRect/>
        </a:stretch>
      </xdr:blipFill>
      <xdr:spPr>
        <a:xfrm>
          <a:off x="21945600" y="148761450"/>
          <a:ext cx="3333750" cy="1905000"/>
        </a:xfrm>
        <a:prstGeom prst="rect">
          <a:avLst/>
        </a:prstGeom>
        <a:ln>
          <a:prstDash val="solid"/>
        </a:ln>
      </xdr:spPr>
    </xdr:pic>
  </etc:cellImage>
  <etc:cellImage>
    <xdr:pic>
      <xdr:nvPicPr>
        <xdr:cNvPr id="276" name="ID_5A1565B68A904F3697EC153D69923C5C" descr="Picture"/>
        <xdr:cNvPicPr/>
      </xdr:nvPicPr>
      <xdr:blipFill>
        <a:blip r:embed="rId200" cstate="print"/>
        <a:stretch>
          <a:fillRect/>
        </a:stretch>
      </xdr:blipFill>
      <xdr:spPr>
        <a:xfrm>
          <a:off x="21945600" y="146856450"/>
          <a:ext cx="3333750" cy="1905000"/>
        </a:xfrm>
        <a:prstGeom prst="rect">
          <a:avLst/>
        </a:prstGeom>
        <a:ln>
          <a:prstDash val="solid"/>
        </a:ln>
      </xdr:spPr>
    </xdr:pic>
  </etc:cellImage>
  <etc:cellImage>
    <xdr:pic>
      <xdr:nvPicPr>
        <xdr:cNvPr id="275" name="ID_C0BA340336E842DC9294E5640156B4F2" descr="Picture"/>
        <xdr:cNvPicPr/>
      </xdr:nvPicPr>
      <xdr:blipFill>
        <a:blip r:embed="rId201" cstate="print"/>
        <a:stretch>
          <a:fillRect/>
        </a:stretch>
      </xdr:blipFill>
      <xdr:spPr>
        <a:xfrm>
          <a:off x="21945600" y="144951450"/>
          <a:ext cx="3333750" cy="1905000"/>
        </a:xfrm>
        <a:prstGeom prst="rect">
          <a:avLst/>
        </a:prstGeom>
        <a:ln>
          <a:prstDash val="solid"/>
        </a:ln>
      </xdr:spPr>
    </xdr:pic>
  </etc:cellImage>
  <etc:cellImage>
    <xdr:pic>
      <xdr:nvPicPr>
        <xdr:cNvPr id="274" name="ID_C882AAAC6FF04ADEBB7674A2B3A2DCF5" descr="Picture"/>
        <xdr:cNvPicPr/>
      </xdr:nvPicPr>
      <xdr:blipFill>
        <a:blip r:embed="rId202" cstate="print"/>
        <a:stretch>
          <a:fillRect/>
        </a:stretch>
      </xdr:blipFill>
      <xdr:spPr>
        <a:xfrm>
          <a:off x="21945600" y="143046450"/>
          <a:ext cx="3333750" cy="1905000"/>
        </a:xfrm>
        <a:prstGeom prst="rect">
          <a:avLst/>
        </a:prstGeom>
        <a:ln>
          <a:prstDash val="solid"/>
        </a:ln>
      </xdr:spPr>
    </xdr:pic>
  </etc:cellImage>
  <etc:cellImage>
    <xdr:pic>
      <xdr:nvPicPr>
        <xdr:cNvPr id="273" name="ID_A0E3F42FBF92475ABBA8FDF195A72E61" descr="Picture"/>
        <xdr:cNvPicPr/>
      </xdr:nvPicPr>
      <xdr:blipFill>
        <a:blip r:embed="rId203" cstate="print"/>
        <a:stretch>
          <a:fillRect/>
        </a:stretch>
      </xdr:blipFill>
      <xdr:spPr>
        <a:xfrm>
          <a:off x="21945600" y="141141450"/>
          <a:ext cx="3333750" cy="1905000"/>
        </a:xfrm>
        <a:prstGeom prst="rect">
          <a:avLst/>
        </a:prstGeom>
        <a:ln>
          <a:prstDash val="solid"/>
        </a:ln>
      </xdr:spPr>
    </xdr:pic>
  </etc:cellImage>
  <etc:cellImage>
    <xdr:pic>
      <xdr:nvPicPr>
        <xdr:cNvPr id="272" name="ID_52A26B7180074D8AA84D355E174E4B56" descr="Picture"/>
        <xdr:cNvPicPr/>
      </xdr:nvPicPr>
      <xdr:blipFill>
        <a:blip r:embed="rId204" cstate="print"/>
        <a:stretch>
          <a:fillRect/>
        </a:stretch>
      </xdr:blipFill>
      <xdr:spPr>
        <a:xfrm>
          <a:off x="21945600" y="139236450"/>
          <a:ext cx="3333750" cy="1905000"/>
        </a:xfrm>
        <a:prstGeom prst="rect">
          <a:avLst/>
        </a:prstGeom>
        <a:ln>
          <a:prstDash val="solid"/>
        </a:ln>
      </xdr:spPr>
    </xdr:pic>
  </etc:cellImage>
  <etc:cellImage>
    <xdr:pic>
      <xdr:nvPicPr>
        <xdr:cNvPr id="271" name="ID_9D15B9B70E6C419ABBC40845F21B7FCA" descr="Picture"/>
        <xdr:cNvPicPr/>
      </xdr:nvPicPr>
      <xdr:blipFill>
        <a:blip r:embed="rId205" cstate="print"/>
        <a:stretch>
          <a:fillRect/>
        </a:stretch>
      </xdr:blipFill>
      <xdr:spPr>
        <a:xfrm>
          <a:off x="21945600" y="137331450"/>
          <a:ext cx="3333750" cy="1905000"/>
        </a:xfrm>
        <a:prstGeom prst="rect">
          <a:avLst/>
        </a:prstGeom>
        <a:ln>
          <a:prstDash val="solid"/>
        </a:ln>
      </xdr:spPr>
    </xdr:pic>
  </etc:cellImage>
  <etc:cellImage>
    <xdr:pic>
      <xdr:nvPicPr>
        <xdr:cNvPr id="270" name="ID_D4A625C1BD6B4E07BA81D39DA8FB2262" descr="Picture"/>
        <xdr:cNvPicPr/>
      </xdr:nvPicPr>
      <xdr:blipFill>
        <a:blip r:embed="rId206" cstate="print"/>
        <a:stretch>
          <a:fillRect/>
        </a:stretch>
      </xdr:blipFill>
      <xdr:spPr>
        <a:xfrm>
          <a:off x="21945600" y="135426450"/>
          <a:ext cx="3333750" cy="1905000"/>
        </a:xfrm>
        <a:prstGeom prst="rect">
          <a:avLst/>
        </a:prstGeom>
        <a:ln>
          <a:prstDash val="solid"/>
        </a:ln>
      </xdr:spPr>
    </xdr:pic>
  </etc:cellImage>
  <etc:cellImage>
    <xdr:pic>
      <xdr:nvPicPr>
        <xdr:cNvPr id="269" name="ID_BD4B62D384994C58A28DC3534DF2B884" descr="Picture"/>
        <xdr:cNvPicPr/>
      </xdr:nvPicPr>
      <xdr:blipFill>
        <a:blip r:embed="rId207" cstate="print"/>
        <a:stretch>
          <a:fillRect/>
        </a:stretch>
      </xdr:blipFill>
      <xdr:spPr>
        <a:xfrm>
          <a:off x="21945600" y="133521450"/>
          <a:ext cx="3333750" cy="1905000"/>
        </a:xfrm>
        <a:prstGeom prst="rect">
          <a:avLst/>
        </a:prstGeom>
        <a:ln>
          <a:prstDash val="solid"/>
        </a:ln>
      </xdr:spPr>
    </xdr:pic>
  </etc:cellImage>
  <etc:cellImage>
    <xdr:pic>
      <xdr:nvPicPr>
        <xdr:cNvPr id="268" name="ID_FADC0E219356412AAFE0E6B2C17D09C4" descr="Picture"/>
        <xdr:cNvPicPr/>
      </xdr:nvPicPr>
      <xdr:blipFill>
        <a:blip r:embed="rId208" cstate="print"/>
        <a:stretch>
          <a:fillRect/>
        </a:stretch>
      </xdr:blipFill>
      <xdr:spPr>
        <a:xfrm>
          <a:off x="21945600" y="131616450"/>
          <a:ext cx="3333750" cy="1905000"/>
        </a:xfrm>
        <a:prstGeom prst="rect">
          <a:avLst/>
        </a:prstGeom>
        <a:ln>
          <a:prstDash val="solid"/>
        </a:ln>
      </xdr:spPr>
    </xdr:pic>
  </etc:cellImage>
  <etc:cellImage>
    <xdr:pic>
      <xdr:nvPicPr>
        <xdr:cNvPr id="267" name="ID_B95AB57626BF4A60909BC50CF9DFEFE7" descr="Picture"/>
        <xdr:cNvPicPr/>
      </xdr:nvPicPr>
      <xdr:blipFill>
        <a:blip r:embed="rId209" cstate="print"/>
        <a:stretch>
          <a:fillRect/>
        </a:stretch>
      </xdr:blipFill>
      <xdr:spPr>
        <a:xfrm>
          <a:off x="21945600" y="129711450"/>
          <a:ext cx="3333750" cy="1905000"/>
        </a:xfrm>
        <a:prstGeom prst="rect">
          <a:avLst/>
        </a:prstGeom>
        <a:ln>
          <a:prstDash val="solid"/>
        </a:ln>
      </xdr:spPr>
    </xdr:pic>
  </etc:cellImage>
  <etc:cellImage>
    <xdr:pic>
      <xdr:nvPicPr>
        <xdr:cNvPr id="266" name="ID_4B921B76DB0040A7A4E844C386C52BB9" descr="Picture"/>
        <xdr:cNvPicPr/>
      </xdr:nvPicPr>
      <xdr:blipFill>
        <a:blip r:embed="rId210" cstate="print"/>
        <a:stretch>
          <a:fillRect/>
        </a:stretch>
      </xdr:blipFill>
      <xdr:spPr>
        <a:xfrm>
          <a:off x="21945600" y="127806450"/>
          <a:ext cx="3333750" cy="1905000"/>
        </a:xfrm>
        <a:prstGeom prst="rect">
          <a:avLst/>
        </a:prstGeom>
        <a:ln>
          <a:prstDash val="solid"/>
        </a:ln>
      </xdr:spPr>
    </xdr:pic>
  </etc:cellImage>
  <etc:cellImage>
    <xdr:pic>
      <xdr:nvPicPr>
        <xdr:cNvPr id="265" name="ID_A3E7A1D1A8A7438D9AA871357E7FD66C" descr="Picture"/>
        <xdr:cNvPicPr/>
      </xdr:nvPicPr>
      <xdr:blipFill>
        <a:blip r:embed="rId211" cstate="print"/>
        <a:stretch>
          <a:fillRect/>
        </a:stretch>
      </xdr:blipFill>
      <xdr:spPr>
        <a:xfrm>
          <a:off x="21945600" y="125901450"/>
          <a:ext cx="3333750" cy="1905000"/>
        </a:xfrm>
        <a:prstGeom prst="rect">
          <a:avLst/>
        </a:prstGeom>
        <a:ln>
          <a:prstDash val="solid"/>
        </a:ln>
      </xdr:spPr>
    </xdr:pic>
  </etc:cellImage>
  <etc:cellImage>
    <xdr:pic>
      <xdr:nvPicPr>
        <xdr:cNvPr id="264" name="ID_E6D39F5AC0F84AB9A2308CC78B151A43" descr="Picture"/>
        <xdr:cNvPicPr/>
      </xdr:nvPicPr>
      <xdr:blipFill>
        <a:blip r:embed="rId212" cstate="print"/>
        <a:stretch>
          <a:fillRect/>
        </a:stretch>
      </xdr:blipFill>
      <xdr:spPr>
        <a:xfrm>
          <a:off x="21945600" y="123996450"/>
          <a:ext cx="3333750" cy="1905000"/>
        </a:xfrm>
        <a:prstGeom prst="rect">
          <a:avLst/>
        </a:prstGeom>
        <a:ln>
          <a:prstDash val="solid"/>
        </a:ln>
      </xdr:spPr>
    </xdr:pic>
  </etc:cellImage>
  <etc:cellImage>
    <xdr:pic>
      <xdr:nvPicPr>
        <xdr:cNvPr id="263" name="ID_3FEEF0E5224B441CB007504BA2FD99B7" descr="Picture"/>
        <xdr:cNvPicPr/>
      </xdr:nvPicPr>
      <xdr:blipFill>
        <a:blip r:embed="rId213" cstate="print"/>
        <a:stretch>
          <a:fillRect/>
        </a:stretch>
      </xdr:blipFill>
      <xdr:spPr>
        <a:xfrm>
          <a:off x="21945600" y="122091450"/>
          <a:ext cx="3333750" cy="1905000"/>
        </a:xfrm>
        <a:prstGeom prst="rect">
          <a:avLst/>
        </a:prstGeom>
        <a:ln>
          <a:prstDash val="solid"/>
        </a:ln>
      </xdr:spPr>
    </xdr:pic>
  </etc:cellImage>
  <etc:cellImage>
    <xdr:pic>
      <xdr:nvPicPr>
        <xdr:cNvPr id="262" name="ID_B32F932A12494E9B9FAC0DA510841A2F" descr="Picture"/>
        <xdr:cNvPicPr/>
      </xdr:nvPicPr>
      <xdr:blipFill>
        <a:blip r:embed="rId214" cstate="print"/>
        <a:stretch>
          <a:fillRect/>
        </a:stretch>
      </xdr:blipFill>
      <xdr:spPr>
        <a:xfrm>
          <a:off x="21945600" y="120186450"/>
          <a:ext cx="3333750" cy="1905000"/>
        </a:xfrm>
        <a:prstGeom prst="rect">
          <a:avLst/>
        </a:prstGeom>
        <a:ln>
          <a:prstDash val="solid"/>
        </a:ln>
      </xdr:spPr>
    </xdr:pic>
  </etc:cellImage>
  <etc:cellImage>
    <xdr:pic>
      <xdr:nvPicPr>
        <xdr:cNvPr id="261" name="ID_E1880F3E6A224D01B6F45415C7C7A417" descr="Picture"/>
        <xdr:cNvPicPr/>
      </xdr:nvPicPr>
      <xdr:blipFill>
        <a:blip r:embed="rId215" cstate="print"/>
        <a:stretch>
          <a:fillRect/>
        </a:stretch>
      </xdr:blipFill>
      <xdr:spPr>
        <a:xfrm>
          <a:off x="21945600" y="118281450"/>
          <a:ext cx="3333750" cy="1905000"/>
        </a:xfrm>
        <a:prstGeom prst="rect">
          <a:avLst/>
        </a:prstGeom>
        <a:ln>
          <a:prstDash val="solid"/>
        </a:ln>
      </xdr:spPr>
    </xdr:pic>
  </etc:cellImage>
  <etc:cellImage>
    <xdr:pic>
      <xdr:nvPicPr>
        <xdr:cNvPr id="260" name="ID_D087F04F2F254537B9E00754D1DE38A5" descr="Picture"/>
        <xdr:cNvPicPr/>
      </xdr:nvPicPr>
      <xdr:blipFill>
        <a:blip r:embed="rId216" cstate="print"/>
        <a:stretch>
          <a:fillRect/>
        </a:stretch>
      </xdr:blipFill>
      <xdr:spPr>
        <a:xfrm>
          <a:off x="21945600" y="116376450"/>
          <a:ext cx="3333750" cy="1905000"/>
        </a:xfrm>
        <a:prstGeom prst="rect">
          <a:avLst/>
        </a:prstGeom>
        <a:ln>
          <a:prstDash val="solid"/>
        </a:ln>
      </xdr:spPr>
    </xdr:pic>
  </etc:cellImage>
  <etc:cellImage>
    <xdr:pic>
      <xdr:nvPicPr>
        <xdr:cNvPr id="259" name="ID_4DF85E05E0C344B0B68324D23EF5EF8F" descr="Picture"/>
        <xdr:cNvPicPr/>
      </xdr:nvPicPr>
      <xdr:blipFill>
        <a:blip r:embed="rId217" cstate="print"/>
        <a:stretch>
          <a:fillRect/>
        </a:stretch>
      </xdr:blipFill>
      <xdr:spPr>
        <a:xfrm>
          <a:off x="21945600" y="114471450"/>
          <a:ext cx="3333750" cy="1905000"/>
        </a:xfrm>
        <a:prstGeom prst="rect">
          <a:avLst/>
        </a:prstGeom>
        <a:ln>
          <a:prstDash val="solid"/>
        </a:ln>
      </xdr:spPr>
    </xdr:pic>
  </etc:cellImage>
  <etc:cellImage>
    <xdr:pic>
      <xdr:nvPicPr>
        <xdr:cNvPr id="258" name="ID_F927566B4CC94615BC67058F5B344302" descr="Picture"/>
        <xdr:cNvPicPr/>
      </xdr:nvPicPr>
      <xdr:blipFill>
        <a:blip r:embed="rId218" cstate="print"/>
        <a:stretch>
          <a:fillRect/>
        </a:stretch>
      </xdr:blipFill>
      <xdr:spPr>
        <a:xfrm>
          <a:off x="21945600" y="112566450"/>
          <a:ext cx="3333750" cy="1905000"/>
        </a:xfrm>
        <a:prstGeom prst="rect">
          <a:avLst/>
        </a:prstGeom>
        <a:ln>
          <a:prstDash val="solid"/>
        </a:ln>
      </xdr:spPr>
    </xdr:pic>
  </etc:cellImage>
  <etc:cellImage>
    <xdr:pic>
      <xdr:nvPicPr>
        <xdr:cNvPr id="257" name="ID_4C17EF15BC8D4121BA83B73B02F9C2A1" descr="Picture"/>
        <xdr:cNvPicPr/>
      </xdr:nvPicPr>
      <xdr:blipFill>
        <a:blip r:embed="rId219" cstate="print"/>
        <a:stretch>
          <a:fillRect/>
        </a:stretch>
      </xdr:blipFill>
      <xdr:spPr>
        <a:xfrm>
          <a:off x="21945600" y="110661450"/>
          <a:ext cx="3333750" cy="1905000"/>
        </a:xfrm>
        <a:prstGeom prst="rect">
          <a:avLst/>
        </a:prstGeom>
        <a:ln>
          <a:prstDash val="solid"/>
        </a:ln>
      </xdr:spPr>
    </xdr:pic>
  </etc:cellImage>
  <etc:cellImage>
    <xdr:pic>
      <xdr:nvPicPr>
        <xdr:cNvPr id="256" name="ID_CBA5874548B94B71AF498C22BDFA0C60" descr="Picture"/>
        <xdr:cNvPicPr/>
      </xdr:nvPicPr>
      <xdr:blipFill>
        <a:blip r:embed="rId220" cstate="print"/>
        <a:stretch>
          <a:fillRect/>
        </a:stretch>
      </xdr:blipFill>
      <xdr:spPr>
        <a:xfrm>
          <a:off x="21945600" y="108756450"/>
          <a:ext cx="3333750" cy="1905000"/>
        </a:xfrm>
        <a:prstGeom prst="rect">
          <a:avLst/>
        </a:prstGeom>
        <a:ln>
          <a:prstDash val="solid"/>
        </a:ln>
      </xdr:spPr>
    </xdr:pic>
  </etc:cellImage>
  <etc:cellImage>
    <xdr:pic>
      <xdr:nvPicPr>
        <xdr:cNvPr id="255" name="ID_3D260884FCB8405D85D4EC88E0AB6472" descr="Picture"/>
        <xdr:cNvPicPr/>
      </xdr:nvPicPr>
      <xdr:blipFill>
        <a:blip r:embed="rId221" cstate="print"/>
        <a:stretch>
          <a:fillRect/>
        </a:stretch>
      </xdr:blipFill>
      <xdr:spPr>
        <a:xfrm>
          <a:off x="21945600" y="106851450"/>
          <a:ext cx="3333750" cy="1905000"/>
        </a:xfrm>
        <a:prstGeom prst="rect">
          <a:avLst/>
        </a:prstGeom>
        <a:ln>
          <a:prstDash val="solid"/>
        </a:ln>
      </xdr:spPr>
    </xdr:pic>
  </etc:cellImage>
  <etc:cellImage>
    <xdr:pic>
      <xdr:nvPicPr>
        <xdr:cNvPr id="254" name="ID_C8A109AEA1F144A380E03BDE0651AE30" descr="Picture"/>
        <xdr:cNvPicPr/>
      </xdr:nvPicPr>
      <xdr:blipFill>
        <a:blip r:embed="rId222" cstate="print"/>
        <a:stretch>
          <a:fillRect/>
        </a:stretch>
      </xdr:blipFill>
      <xdr:spPr>
        <a:xfrm>
          <a:off x="21945600" y="104946450"/>
          <a:ext cx="3333750" cy="1905000"/>
        </a:xfrm>
        <a:prstGeom prst="rect">
          <a:avLst/>
        </a:prstGeom>
        <a:ln>
          <a:prstDash val="solid"/>
        </a:ln>
      </xdr:spPr>
    </xdr:pic>
  </etc:cellImage>
  <etc:cellImage>
    <xdr:pic>
      <xdr:nvPicPr>
        <xdr:cNvPr id="253" name="ID_514C5EB730B64A6AA61AF81C2B90FBF0" descr="Picture"/>
        <xdr:cNvPicPr/>
      </xdr:nvPicPr>
      <xdr:blipFill>
        <a:blip r:embed="rId223" cstate="print"/>
        <a:stretch>
          <a:fillRect/>
        </a:stretch>
      </xdr:blipFill>
      <xdr:spPr>
        <a:xfrm>
          <a:off x="21945600" y="103041450"/>
          <a:ext cx="3333750" cy="1905000"/>
        </a:xfrm>
        <a:prstGeom prst="rect">
          <a:avLst/>
        </a:prstGeom>
        <a:ln>
          <a:prstDash val="solid"/>
        </a:ln>
      </xdr:spPr>
    </xdr:pic>
  </etc:cellImage>
  <etc:cellImage>
    <xdr:pic>
      <xdr:nvPicPr>
        <xdr:cNvPr id="252" name="ID_A507634C2D0343E3913A7C95AF1637E0" descr="Picture"/>
        <xdr:cNvPicPr/>
      </xdr:nvPicPr>
      <xdr:blipFill>
        <a:blip r:embed="rId224" cstate="print"/>
        <a:stretch>
          <a:fillRect/>
        </a:stretch>
      </xdr:blipFill>
      <xdr:spPr>
        <a:xfrm>
          <a:off x="21945600" y="101136450"/>
          <a:ext cx="3333750" cy="1905000"/>
        </a:xfrm>
        <a:prstGeom prst="rect">
          <a:avLst/>
        </a:prstGeom>
        <a:ln>
          <a:prstDash val="solid"/>
        </a:ln>
      </xdr:spPr>
    </xdr:pic>
  </etc:cellImage>
  <etc:cellImage>
    <xdr:pic>
      <xdr:nvPicPr>
        <xdr:cNvPr id="251" name="ID_4CD41DC56CBC43C8B818CAF1A0C57349" descr="Picture"/>
        <xdr:cNvPicPr/>
      </xdr:nvPicPr>
      <xdr:blipFill>
        <a:blip r:embed="rId225" cstate="print"/>
        <a:stretch>
          <a:fillRect/>
        </a:stretch>
      </xdr:blipFill>
      <xdr:spPr>
        <a:xfrm>
          <a:off x="21945600" y="99231450"/>
          <a:ext cx="3333750" cy="1905000"/>
        </a:xfrm>
        <a:prstGeom prst="rect">
          <a:avLst/>
        </a:prstGeom>
        <a:ln>
          <a:prstDash val="solid"/>
        </a:ln>
      </xdr:spPr>
    </xdr:pic>
  </etc:cellImage>
  <etc:cellImage>
    <xdr:pic>
      <xdr:nvPicPr>
        <xdr:cNvPr id="250" name="ID_305FE1BD80E947F8AC16E61D4CC11838" descr="Picture"/>
        <xdr:cNvPicPr/>
      </xdr:nvPicPr>
      <xdr:blipFill>
        <a:blip r:embed="rId226" cstate="print"/>
        <a:stretch>
          <a:fillRect/>
        </a:stretch>
      </xdr:blipFill>
      <xdr:spPr>
        <a:xfrm>
          <a:off x="21945600" y="97326450"/>
          <a:ext cx="3333750" cy="1905000"/>
        </a:xfrm>
        <a:prstGeom prst="rect">
          <a:avLst/>
        </a:prstGeom>
        <a:ln>
          <a:prstDash val="solid"/>
        </a:ln>
      </xdr:spPr>
    </xdr:pic>
  </etc:cellImage>
  <etc:cellImage>
    <xdr:pic>
      <xdr:nvPicPr>
        <xdr:cNvPr id="249" name="ID_835EBC6034C8422D9CFD52103EDE2962" descr="Picture"/>
        <xdr:cNvPicPr/>
      </xdr:nvPicPr>
      <xdr:blipFill>
        <a:blip r:embed="rId227" cstate="print"/>
        <a:stretch>
          <a:fillRect/>
        </a:stretch>
      </xdr:blipFill>
      <xdr:spPr>
        <a:xfrm>
          <a:off x="21945600" y="95421450"/>
          <a:ext cx="3333750" cy="1905000"/>
        </a:xfrm>
        <a:prstGeom prst="rect">
          <a:avLst/>
        </a:prstGeom>
        <a:ln>
          <a:prstDash val="solid"/>
        </a:ln>
      </xdr:spPr>
    </xdr:pic>
  </etc:cellImage>
  <etc:cellImage>
    <xdr:pic>
      <xdr:nvPicPr>
        <xdr:cNvPr id="248" name="ID_5F5012960771414287C0D7F7DBAB972C" descr="Picture"/>
        <xdr:cNvPicPr/>
      </xdr:nvPicPr>
      <xdr:blipFill>
        <a:blip r:embed="rId228" cstate="print"/>
        <a:stretch>
          <a:fillRect/>
        </a:stretch>
      </xdr:blipFill>
      <xdr:spPr>
        <a:xfrm>
          <a:off x="21945600" y="93516450"/>
          <a:ext cx="3333750" cy="1905000"/>
        </a:xfrm>
        <a:prstGeom prst="rect">
          <a:avLst/>
        </a:prstGeom>
        <a:ln>
          <a:prstDash val="solid"/>
        </a:ln>
      </xdr:spPr>
    </xdr:pic>
  </etc:cellImage>
  <etc:cellImage>
    <xdr:pic>
      <xdr:nvPicPr>
        <xdr:cNvPr id="247" name="ID_AA478B28F77A48FBA8EF846405049319" descr="Picture"/>
        <xdr:cNvPicPr/>
      </xdr:nvPicPr>
      <xdr:blipFill>
        <a:blip r:embed="rId229" cstate="print"/>
        <a:stretch>
          <a:fillRect/>
        </a:stretch>
      </xdr:blipFill>
      <xdr:spPr>
        <a:xfrm>
          <a:off x="21945600" y="91611450"/>
          <a:ext cx="3333750" cy="1905000"/>
        </a:xfrm>
        <a:prstGeom prst="rect">
          <a:avLst/>
        </a:prstGeom>
        <a:ln>
          <a:prstDash val="solid"/>
        </a:ln>
      </xdr:spPr>
    </xdr:pic>
  </etc:cellImage>
  <etc:cellImage>
    <xdr:pic>
      <xdr:nvPicPr>
        <xdr:cNvPr id="246" name="ID_60503BDE402941C997C7AFF470925ECE" descr="Picture"/>
        <xdr:cNvPicPr/>
      </xdr:nvPicPr>
      <xdr:blipFill>
        <a:blip r:embed="rId230" cstate="print"/>
        <a:stretch>
          <a:fillRect/>
        </a:stretch>
      </xdr:blipFill>
      <xdr:spPr>
        <a:xfrm>
          <a:off x="21945600" y="89706450"/>
          <a:ext cx="3333750" cy="1905000"/>
        </a:xfrm>
        <a:prstGeom prst="rect">
          <a:avLst/>
        </a:prstGeom>
        <a:ln>
          <a:prstDash val="solid"/>
        </a:ln>
      </xdr:spPr>
    </xdr:pic>
  </etc:cellImage>
  <etc:cellImage>
    <xdr:pic>
      <xdr:nvPicPr>
        <xdr:cNvPr id="245" name="ID_018FB2FA9B614BE7AACAB037D378BD18" descr="Picture"/>
        <xdr:cNvPicPr/>
      </xdr:nvPicPr>
      <xdr:blipFill>
        <a:blip r:embed="rId231" cstate="print"/>
        <a:stretch>
          <a:fillRect/>
        </a:stretch>
      </xdr:blipFill>
      <xdr:spPr>
        <a:xfrm>
          <a:off x="21945600" y="87801450"/>
          <a:ext cx="3333750" cy="1905000"/>
        </a:xfrm>
        <a:prstGeom prst="rect">
          <a:avLst/>
        </a:prstGeom>
        <a:ln>
          <a:prstDash val="solid"/>
        </a:ln>
      </xdr:spPr>
    </xdr:pic>
  </etc:cellImage>
  <etc:cellImage>
    <xdr:pic>
      <xdr:nvPicPr>
        <xdr:cNvPr id="244" name="ID_449C17085761489F8183343FD58D96E2" descr="Picture"/>
        <xdr:cNvPicPr/>
      </xdr:nvPicPr>
      <xdr:blipFill>
        <a:blip r:embed="rId232" cstate="print"/>
        <a:stretch>
          <a:fillRect/>
        </a:stretch>
      </xdr:blipFill>
      <xdr:spPr>
        <a:xfrm>
          <a:off x="21945600" y="85896450"/>
          <a:ext cx="3333750" cy="1905000"/>
        </a:xfrm>
        <a:prstGeom prst="rect">
          <a:avLst/>
        </a:prstGeom>
        <a:ln>
          <a:prstDash val="solid"/>
        </a:ln>
      </xdr:spPr>
    </xdr:pic>
  </etc:cellImage>
  <etc:cellImage>
    <xdr:pic>
      <xdr:nvPicPr>
        <xdr:cNvPr id="243" name="ID_0F71B5F6B4884B09A2799881C866786F" descr="Picture"/>
        <xdr:cNvPicPr/>
      </xdr:nvPicPr>
      <xdr:blipFill>
        <a:blip r:embed="rId233" cstate="print"/>
        <a:stretch>
          <a:fillRect/>
        </a:stretch>
      </xdr:blipFill>
      <xdr:spPr>
        <a:xfrm>
          <a:off x="21945600" y="83991450"/>
          <a:ext cx="3333750" cy="1905000"/>
        </a:xfrm>
        <a:prstGeom prst="rect">
          <a:avLst/>
        </a:prstGeom>
        <a:ln>
          <a:prstDash val="solid"/>
        </a:ln>
      </xdr:spPr>
    </xdr:pic>
  </etc:cellImage>
  <etc:cellImage>
    <xdr:pic>
      <xdr:nvPicPr>
        <xdr:cNvPr id="242" name="ID_894B854F746144F6812EFD45C633F194" descr="Picture"/>
        <xdr:cNvPicPr/>
      </xdr:nvPicPr>
      <xdr:blipFill>
        <a:blip r:embed="rId234" cstate="print"/>
        <a:stretch>
          <a:fillRect/>
        </a:stretch>
      </xdr:blipFill>
      <xdr:spPr>
        <a:xfrm>
          <a:off x="21945600" y="82086450"/>
          <a:ext cx="3333750" cy="1905000"/>
        </a:xfrm>
        <a:prstGeom prst="rect">
          <a:avLst/>
        </a:prstGeom>
        <a:ln>
          <a:prstDash val="solid"/>
        </a:ln>
      </xdr:spPr>
    </xdr:pic>
  </etc:cellImage>
  <etc:cellImage>
    <xdr:pic>
      <xdr:nvPicPr>
        <xdr:cNvPr id="241" name="ID_AC8FCAB173EA40199537212E588D6052" descr="Picture"/>
        <xdr:cNvPicPr/>
      </xdr:nvPicPr>
      <xdr:blipFill>
        <a:blip r:embed="rId235" cstate="print"/>
        <a:stretch>
          <a:fillRect/>
        </a:stretch>
      </xdr:blipFill>
      <xdr:spPr>
        <a:xfrm>
          <a:off x="21945600" y="80181450"/>
          <a:ext cx="3333750" cy="1905000"/>
        </a:xfrm>
        <a:prstGeom prst="rect">
          <a:avLst/>
        </a:prstGeom>
        <a:ln>
          <a:prstDash val="solid"/>
        </a:ln>
      </xdr:spPr>
    </xdr:pic>
  </etc:cellImage>
  <etc:cellImage>
    <xdr:pic>
      <xdr:nvPicPr>
        <xdr:cNvPr id="240" name="ID_AA5C71999913440A9D5F0D74EED1FB15" descr="Picture"/>
        <xdr:cNvPicPr/>
      </xdr:nvPicPr>
      <xdr:blipFill>
        <a:blip r:embed="rId236" cstate="print"/>
        <a:stretch>
          <a:fillRect/>
        </a:stretch>
      </xdr:blipFill>
      <xdr:spPr>
        <a:xfrm>
          <a:off x="21945600" y="78276450"/>
          <a:ext cx="3333750" cy="1905000"/>
        </a:xfrm>
        <a:prstGeom prst="rect">
          <a:avLst/>
        </a:prstGeom>
        <a:ln>
          <a:prstDash val="solid"/>
        </a:ln>
      </xdr:spPr>
    </xdr:pic>
  </etc:cellImage>
  <etc:cellImage>
    <xdr:pic>
      <xdr:nvPicPr>
        <xdr:cNvPr id="239" name="ID_063C483ABD9F4B689DC17CD7C526549A" descr="Picture"/>
        <xdr:cNvPicPr/>
      </xdr:nvPicPr>
      <xdr:blipFill>
        <a:blip r:embed="rId237" cstate="print"/>
        <a:stretch>
          <a:fillRect/>
        </a:stretch>
      </xdr:blipFill>
      <xdr:spPr>
        <a:xfrm>
          <a:off x="21945600" y="76371450"/>
          <a:ext cx="3333750" cy="1905000"/>
        </a:xfrm>
        <a:prstGeom prst="rect">
          <a:avLst/>
        </a:prstGeom>
        <a:ln>
          <a:prstDash val="solid"/>
        </a:ln>
      </xdr:spPr>
    </xdr:pic>
  </etc:cellImage>
  <etc:cellImage>
    <xdr:pic>
      <xdr:nvPicPr>
        <xdr:cNvPr id="238" name="ID_0E002BDC800E49E794A1FB016D8FCDC2" descr="Picture"/>
        <xdr:cNvPicPr/>
      </xdr:nvPicPr>
      <xdr:blipFill>
        <a:blip r:embed="rId238" cstate="print"/>
        <a:stretch>
          <a:fillRect/>
        </a:stretch>
      </xdr:blipFill>
      <xdr:spPr>
        <a:xfrm>
          <a:off x="21945600" y="74466450"/>
          <a:ext cx="3333750" cy="1905000"/>
        </a:xfrm>
        <a:prstGeom prst="rect">
          <a:avLst/>
        </a:prstGeom>
        <a:ln>
          <a:prstDash val="solid"/>
        </a:ln>
      </xdr:spPr>
    </xdr:pic>
  </etc:cellImage>
  <etc:cellImage>
    <xdr:pic>
      <xdr:nvPicPr>
        <xdr:cNvPr id="237" name="ID_CAAC6B961D7B4FE79837EADFF64A173D" descr="Picture"/>
        <xdr:cNvPicPr/>
      </xdr:nvPicPr>
      <xdr:blipFill>
        <a:blip r:embed="rId239" cstate="print"/>
        <a:stretch>
          <a:fillRect/>
        </a:stretch>
      </xdr:blipFill>
      <xdr:spPr>
        <a:xfrm>
          <a:off x="21945600" y="72561450"/>
          <a:ext cx="3333750" cy="1905000"/>
        </a:xfrm>
        <a:prstGeom prst="rect">
          <a:avLst/>
        </a:prstGeom>
        <a:ln>
          <a:prstDash val="solid"/>
        </a:ln>
      </xdr:spPr>
    </xdr:pic>
  </etc:cellImage>
  <etc:cellImage>
    <xdr:pic>
      <xdr:nvPicPr>
        <xdr:cNvPr id="236" name="ID_8B8D889CD3044C2780E55833A96E2AAF" descr="Picture"/>
        <xdr:cNvPicPr/>
      </xdr:nvPicPr>
      <xdr:blipFill>
        <a:blip r:embed="rId240" cstate="print"/>
        <a:stretch>
          <a:fillRect/>
        </a:stretch>
      </xdr:blipFill>
      <xdr:spPr>
        <a:xfrm>
          <a:off x="21945600" y="70656450"/>
          <a:ext cx="3333750" cy="1905000"/>
        </a:xfrm>
        <a:prstGeom prst="rect">
          <a:avLst/>
        </a:prstGeom>
        <a:ln>
          <a:prstDash val="solid"/>
        </a:ln>
      </xdr:spPr>
    </xdr:pic>
  </etc:cellImage>
  <etc:cellImage>
    <xdr:pic>
      <xdr:nvPicPr>
        <xdr:cNvPr id="235" name="ID_8F20C78478B54323BC92594D4C6AA103" descr="Picture"/>
        <xdr:cNvPicPr/>
      </xdr:nvPicPr>
      <xdr:blipFill>
        <a:blip r:embed="rId241" cstate="print"/>
        <a:stretch>
          <a:fillRect/>
        </a:stretch>
      </xdr:blipFill>
      <xdr:spPr>
        <a:xfrm>
          <a:off x="21945600" y="68751450"/>
          <a:ext cx="3333750" cy="1905000"/>
        </a:xfrm>
        <a:prstGeom prst="rect">
          <a:avLst/>
        </a:prstGeom>
        <a:ln>
          <a:prstDash val="solid"/>
        </a:ln>
      </xdr:spPr>
    </xdr:pic>
  </etc:cellImage>
  <etc:cellImage>
    <xdr:pic>
      <xdr:nvPicPr>
        <xdr:cNvPr id="234" name="ID_CF9085CAB9AF4D709CCB7521A273278C" descr="Picture"/>
        <xdr:cNvPicPr/>
      </xdr:nvPicPr>
      <xdr:blipFill>
        <a:blip r:embed="rId242" cstate="print"/>
        <a:stretch>
          <a:fillRect/>
        </a:stretch>
      </xdr:blipFill>
      <xdr:spPr>
        <a:xfrm>
          <a:off x="21945600" y="66846450"/>
          <a:ext cx="3333750" cy="1905000"/>
        </a:xfrm>
        <a:prstGeom prst="rect">
          <a:avLst/>
        </a:prstGeom>
        <a:ln>
          <a:prstDash val="solid"/>
        </a:ln>
      </xdr:spPr>
    </xdr:pic>
  </etc:cellImage>
  <etc:cellImage>
    <xdr:pic>
      <xdr:nvPicPr>
        <xdr:cNvPr id="233" name="ID_6453E195B8F64452907ADA0FFBE587DB" descr="Picture"/>
        <xdr:cNvPicPr/>
      </xdr:nvPicPr>
      <xdr:blipFill>
        <a:blip r:embed="rId243" cstate="print"/>
        <a:stretch>
          <a:fillRect/>
        </a:stretch>
      </xdr:blipFill>
      <xdr:spPr>
        <a:xfrm>
          <a:off x="21945600" y="64941450"/>
          <a:ext cx="3333750" cy="1905000"/>
        </a:xfrm>
        <a:prstGeom prst="rect">
          <a:avLst/>
        </a:prstGeom>
        <a:ln>
          <a:prstDash val="solid"/>
        </a:ln>
      </xdr:spPr>
    </xdr:pic>
  </etc:cellImage>
  <etc:cellImage>
    <xdr:pic>
      <xdr:nvPicPr>
        <xdr:cNvPr id="232" name="ID_A98F8BAC4B7F4532BDDCC714EC820428" descr="Picture"/>
        <xdr:cNvPicPr/>
      </xdr:nvPicPr>
      <xdr:blipFill>
        <a:blip r:embed="rId244" cstate="print"/>
        <a:stretch>
          <a:fillRect/>
        </a:stretch>
      </xdr:blipFill>
      <xdr:spPr>
        <a:xfrm>
          <a:off x="21945600" y="63036450"/>
          <a:ext cx="3333750" cy="1905000"/>
        </a:xfrm>
        <a:prstGeom prst="rect">
          <a:avLst/>
        </a:prstGeom>
        <a:ln>
          <a:prstDash val="solid"/>
        </a:ln>
      </xdr:spPr>
    </xdr:pic>
  </etc:cellImage>
  <etc:cellImage>
    <xdr:pic>
      <xdr:nvPicPr>
        <xdr:cNvPr id="231" name="ID_957C539B857445269858921C74869AE5" descr="Picture"/>
        <xdr:cNvPicPr/>
      </xdr:nvPicPr>
      <xdr:blipFill>
        <a:blip r:embed="rId245" cstate="print"/>
        <a:stretch>
          <a:fillRect/>
        </a:stretch>
      </xdr:blipFill>
      <xdr:spPr>
        <a:xfrm>
          <a:off x="21945600" y="61131450"/>
          <a:ext cx="3333750" cy="1905000"/>
        </a:xfrm>
        <a:prstGeom prst="rect">
          <a:avLst/>
        </a:prstGeom>
        <a:ln>
          <a:prstDash val="solid"/>
        </a:ln>
      </xdr:spPr>
    </xdr:pic>
  </etc:cellImage>
  <etc:cellImage>
    <xdr:pic>
      <xdr:nvPicPr>
        <xdr:cNvPr id="230" name="ID_82A9CFCAC4284E6081533A553824E94A" descr="Picture"/>
        <xdr:cNvPicPr/>
      </xdr:nvPicPr>
      <xdr:blipFill>
        <a:blip r:embed="rId246" cstate="print"/>
        <a:stretch>
          <a:fillRect/>
        </a:stretch>
      </xdr:blipFill>
      <xdr:spPr>
        <a:xfrm>
          <a:off x="21945600" y="59226450"/>
          <a:ext cx="3333750" cy="1905000"/>
        </a:xfrm>
        <a:prstGeom prst="rect">
          <a:avLst/>
        </a:prstGeom>
        <a:ln>
          <a:prstDash val="solid"/>
        </a:ln>
      </xdr:spPr>
    </xdr:pic>
  </etc:cellImage>
  <etc:cellImage>
    <xdr:pic>
      <xdr:nvPicPr>
        <xdr:cNvPr id="229" name="ID_9E2BC8E0D99240A1932C4C1CB821D7F0" descr="Picture"/>
        <xdr:cNvPicPr/>
      </xdr:nvPicPr>
      <xdr:blipFill>
        <a:blip r:embed="rId247" cstate="print"/>
        <a:stretch>
          <a:fillRect/>
        </a:stretch>
      </xdr:blipFill>
      <xdr:spPr>
        <a:xfrm>
          <a:off x="21945600" y="57321450"/>
          <a:ext cx="3333750" cy="1905000"/>
        </a:xfrm>
        <a:prstGeom prst="rect">
          <a:avLst/>
        </a:prstGeom>
        <a:ln>
          <a:prstDash val="solid"/>
        </a:ln>
      </xdr:spPr>
    </xdr:pic>
  </etc:cellImage>
  <etc:cellImage>
    <xdr:pic>
      <xdr:nvPicPr>
        <xdr:cNvPr id="228" name="ID_FC50C467D4CD4CF5914C8E11159CB1A9" descr="Picture"/>
        <xdr:cNvPicPr/>
      </xdr:nvPicPr>
      <xdr:blipFill>
        <a:blip r:embed="rId248" cstate="print"/>
        <a:stretch>
          <a:fillRect/>
        </a:stretch>
      </xdr:blipFill>
      <xdr:spPr>
        <a:xfrm>
          <a:off x="21945600" y="55416450"/>
          <a:ext cx="3333750" cy="1905000"/>
        </a:xfrm>
        <a:prstGeom prst="rect">
          <a:avLst/>
        </a:prstGeom>
        <a:ln>
          <a:prstDash val="solid"/>
        </a:ln>
      </xdr:spPr>
    </xdr:pic>
  </etc:cellImage>
  <etc:cellImage>
    <xdr:pic>
      <xdr:nvPicPr>
        <xdr:cNvPr id="227" name="ID_16D6264141424978846B49FC788122A3" descr="Picture"/>
        <xdr:cNvPicPr/>
      </xdr:nvPicPr>
      <xdr:blipFill>
        <a:blip r:embed="rId249" cstate="print"/>
        <a:stretch>
          <a:fillRect/>
        </a:stretch>
      </xdr:blipFill>
      <xdr:spPr>
        <a:xfrm>
          <a:off x="21945600" y="53511450"/>
          <a:ext cx="3333750" cy="1905000"/>
        </a:xfrm>
        <a:prstGeom prst="rect">
          <a:avLst/>
        </a:prstGeom>
        <a:ln>
          <a:prstDash val="solid"/>
        </a:ln>
      </xdr:spPr>
    </xdr:pic>
  </etc:cellImage>
  <etc:cellImage>
    <xdr:pic>
      <xdr:nvPicPr>
        <xdr:cNvPr id="226" name="ID_C616FE68BA004CB18037D90AAB50A4CE" descr="Picture"/>
        <xdr:cNvPicPr/>
      </xdr:nvPicPr>
      <xdr:blipFill>
        <a:blip r:embed="rId250" cstate="print"/>
        <a:stretch>
          <a:fillRect/>
        </a:stretch>
      </xdr:blipFill>
      <xdr:spPr>
        <a:xfrm>
          <a:off x="21945600" y="51606450"/>
          <a:ext cx="3333750" cy="1905000"/>
        </a:xfrm>
        <a:prstGeom prst="rect">
          <a:avLst/>
        </a:prstGeom>
        <a:ln>
          <a:prstDash val="solid"/>
        </a:ln>
      </xdr:spPr>
    </xdr:pic>
  </etc:cellImage>
  <etc:cellImage>
    <xdr:pic>
      <xdr:nvPicPr>
        <xdr:cNvPr id="225" name="ID_D679BE9D046A4D8E9F4C26275E44BA4D" descr="Picture"/>
        <xdr:cNvPicPr/>
      </xdr:nvPicPr>
      <xdr:blipFill>
        <a:blip r:embed="rId251" cstate="print"/>
        <a:stretch>
          <a:fillRect/>
        </a:stretch>
      </xdr:blipFill>
      <xdr:spPr>
        <a:xfrm>
          <a:off x="21945600" y="49701450"/>
          <a:ext cx="3333750" cy="1905000"/>
        </a:xfrm>
        <a:prstGeom prst="rect">
          <a:avLst/>
        </a:prstGeom>
        <a:ln>
          <a:prstDash val="solid"/>
        </a:ln>
      </xdr:spPr>
    </xdr:pic>
  </etc:cellImage>
  <etc:cellImage>
    <xdr:pic>
      <xdr:nvPicPr>
        <xdr:cNvPr id="224" name="ID_6555B78E5E81435E9648A01ACA6DDD94" descr="Picture"/>
        <xdr:cNvPicPr/>
      </xdr:nvPicPr>
      <xdr:blipFill>
        <a:blip r:embed="rId252" cstate="print"/>
        <a:stretch>
          <a:fillRect/>
        </a:stretch>
      </xdr:blipFill>
      <xdr:spPr>
        <a:xfrm>
          <a:off x="21945600" y="47796450"/>
          <a:ext cx="3333750" cy="1905000"/>
        </a:xfrm>
        <a:prstGeom prst="rect">
          <a:avLst/>
        </a:prstGeom>
        <a:ln>
          <a:prstDash val="solid"/>
        </a:ln>
      </xdr:spPr>
    </xdr:pic>
  </etc:cellImage>
  <etc:cellImage>
    <xdr:pic>
      <xdr:nvPicPr>
        <xdr:cNvPr id="223" name="ID_309CDCDAC94F4020A4DFA31D3C9B60E0" descr="Picture"/>
        <xdr:cNvPicPr/>
      </xdr:nvPicPr>
      <xdr:blipFill>
        <a:blip r:embed="rId253" cstate="print"/>
        <a:stretch>
          <a:fillRect/>
        </a:stretch>
      </xdr:blipFill>
      <xdr:spPr>
        <a:xfrm>
          <a:off x="21945600" y="45891450"/>
          <a:ext cx="3333750" cy="1905000"/>
        </a:xfrm>
        <a:prstGeom prst="rect">
          <a:avLst/>
        </a:prstGeom>
        <a:ln>
          <a:prstDash val="solid"/>
        </a:ln>
      </xdr:spPr>
    </xdr:pic>
  </etc:cellImage>
  <etc:cellImage>
    <xdr:pic>
      <xdr:nvPicPr>
        <xdr:cNvPr id="222" name="ID_28FE3723016B4DA5BAB9A8F4216BE7BC" descr="Picture"/>
        <xdr:cNvPicPr/>
      </xdr:nvPicPr>
      <xdr:blipFill>
        <a:blip r:embed="rId254" cstate="print"/>
        <a:stretch>
          <a:fillRect/>
        </a:stretch>
      </xdr:blipFill>
      <xdr:spPr>
        <a:xfrm>
          <a:off x="21945600" y="43986450"/>
          <a:ext cx="3333750" cy="1905000"/>
        </a:xfrm>
        <a:prstGeom prst="rect">
          <a:avLst/>
        </a:prstGeom>
        <a:ln>
          <a:prstDash val="solid"/>
        </a:ln>
      </xdr:spPr>
    </xdr:pic>
  </etc:cellImage>
  <etc:cellImage>
    <xdr:pic>
      <xdr:nvPicPr>
        <xdr:cNvPr id="221" name="ID_4882112BE6224C2193AFDDBE2E41F981" descr="Picture"/>
        <xdr:cNvPicPr/>
      </xdr:nvPicPr>
      <xdr:blipFill>
        <a:blip r:embed="rId255" cstate="print"/>
        <a:stretch>
          <a:fillRect/>
        </a:stretch>
      </xdr:blipFill>
      <xdr:spPr>
        <a:xfrm>
          <a:off x="21945600" y="42081450"/>
          <a:ext cx="3333750" cy="1905000"/>
        </a:xfrm>
        <a:prstGeom prst="rect">
          <a:avLst/>
        </a:prstGeom>
        <a:ln>
          <a:prstDash val="solid"/>
        </a:ln>
      </xdr:spPr>
    </xdr:pic>
  </etc:cellImage>
  <etc:cellImage>
    <xdr:pic>
      <xdr:nvPicPr>
        <xdr:cNvPr id="220" name="ID_55C7F02758964260AD9015E63A061EDC" descr="Picture"/>
        <xdr:cNvPicPr/>
      </xdr:nvPicPr>
      <xdr:blipFill>
        <a:blip r:embed="rId256" cstate="print"/>
        <a:stretch>
          <a:fillRect/>
        </a:stretch>
      </xdr:blipFill>
      <xdr:spPr>
        <a:xfrm>
          <a:off x="21945600" y="40176450"/>
          <a:ext cx="3333750" cy="1905000"/>
        </a:xfrm>
        <a:prstGeom prst="rect">
          <a:avLst/>
        </a:prstGeom>
        <a:ln>
          <a:prstDash val="solid"/>
        </a:ln>
      </xdr:spPr>
    </xdr:pic>
  </etc:cellImage>
  <etc:cellImage>
    <xdr:pic>
      <xdr:nvPicPr>
        <xdr:cNvPr id="219" name="ID_3F3AC07E99214F95BD7D2B0749C93091" descr="Picture"/>
        <xdr:cNvPicPr/>
      </xdr:nvPicPr>
      <xdr:blipFill>
        <a:blip r:embed="rId257" cstate="print"/>
        <a:stretch>
          <a:fillRect/>
        </a:stretch>
      </xdr:blipFill>
      <xdr:spPr>
        <a:xfrm>
          <a:off x="21945600" y="38271450"/>
          <a:ext cx="3333750" cy="1905000"/>
        </a:xfrm>
        <a:prstGeom prst="rect">
          <a:avLst/>
        </a:prstGeom>
        <a:ln>
          <a:prstDash val="solid"/>
        </a:ln>
      </xdr:spPr>
    </xdr:pic>
  </etc:cellImage>
  <etc:cellImage>
    <xdr:pic>
      <xdr:nvPicPr>
        <xdr:cNvPr id="218" name="ID_522F15971ADA4D2BB94B502FA3896E87" descr="Picture"/>
        <xdr:cNvPicPr/>
      </xdr:nvPicPr>
      <xdr:blipFill>
        <a:blip r:embed="rId258" cstate="print"/>
        <a:stretch>
          <a:fillRect/>
        </a:stretch>
      </xdr:blipFill>
      <xdr:spPr>
        <a:xfrm>
          <a:off x="21945600" y="36366450"/>
          <a:ext cx="3333750" cy="1905000"/>
        </a:xfrm>
        <a:prstGeom prst="rect">
          <a:avLst/>
        </a:prstGeom>
        <a:ln>
          <a:prstDash val="solid"/>
        </a:ln>
      </xdr:spPr>
    </xdr:pic>
  </etc:cellImage>
  <etc:cellImage>
    <xdr:pic>
      <xdr:nvPicPr>
        <xdr:cNvPr id="217" name="ID_6ACD1D735AC84FD385609429FD5BD5BE" descr="Picture"/>
        <xdr:cNvPicPr/>
      </xdr:nvPicPr>
      <xdr:blipFill>
        <a:blip r:embed="rId259" cstate="print"/>
        <a:stretch>
          <a:fillRect/>
        </a:stretch>
      </xdr:blipFill>
      <xdr:spPr>
        <a:xfrm>
          <a:off x="21945600" y="34461450"/>
          <a:ext cx="3333750" cy="1905000"/>
        </a:xfrm>
        <a:prstGeom prst="rect">
          <a:avLst/>
        </a:prstGeom>
        <a:ln>
          <a:prstDash val="solid"/>
        </a:ln>
      </xdr:spPr>
    </xdr:pic>
  </etc:cellImage>
  <etc:cellImage>
    <xdr:pic>
      <xdr:nvPicPr>
        <xdr:cNvPr id="216" name="ID_D50099CBBE4044BCA2FAA5E002E6E256" descr="Picture"/>
        <xdr:cNvPicPr/>
      </xdr:nvPicPr>
      <xdr:blipFill>
        <a:blip r:embed="rId260" cstate="print"/>
        <a:stretch>
          <a:fillRect/>
        </a:stretch>
      </xdr:blipFill>
      <xdr:spPr>
        <a:xfrm>
          <a:off x="21945600" y="32556450"/>
          <a:ext cx="3333750" cy="1905000"/>
        </a:xfrm>
        <a:prstGeom prst="rect">
          <a:avLst/>
        </a:prstGeom>
        <a:ln>
          <a:prstDash val="solid"/>
        </a:ln>
      </xdr:spPr>
    </xdr:pic>
  </etc:cellImage>
  <etc:cellImage>
    <xdr:pic>
      <xdr:nvPicPr>
        <xdr:cNvPr id="215" name="ID_31A7185434F045CBBFE3526205174178" descr="Picture"/>
        <xdr:cNvPicPr/>
      </xdr:nvPicPr>
      <xdr:blipFill>
        <a:blip r:embed="rId261" cstate="print"/>
        <a:stretch>
          <a:fillRect/>
        </a:stretch>
      </xdr:blipFill>
      <xdr:spPr>
        <a:xfrm>
          <a:off x="21945600" y="30651450"/>
          <a:ext cx="3333750" cy="1905000"/>
        </a:xfrm>
        <a:prstGeom prst="rect">
          <a:avLst/>
        </a:prstGeom>
        <a:ln>
          <a:prstDash val="solid"/>
        </a:ln>
      </xdr:spPr>
    </xdr:pic>
  </etc:cellImage>
  <etc:cellImage>
    <xdr:pic>
      <xdr:nvPicPr>
        <xdr:cNvPr id="214" name="ID_3CC927C4A7AA447C8BF4815BDA120325" descr="Picture"/>
        <xdr:cNvPicPr/>
      </xdr:nvPicPr>
      <xdr:blipFill>
        <a:blip r:embed="rId262" cstate="print"/>
        <a:stretch>
          <a:fillRect/>
        </a:stretch>
      </xdr:blipFill>
      <xdr:spPr>
        <a:xfrm>
          <a:off x="21945600" y="28746450"/>
          <a:ext cx="3333750" cy="1905000"/>
        </a:xfrm>
        <a:prstGeom prst="rect">
          <a:avLst/>
        </a:prstGeom>
        <a:ln>
          <a:prstDash val="solid"/>
        </a:ln>
      </xdr:spPr>
    </xdr:pic>
  </etc:cellImage>
  <etc:cellImage>
    <xdr:pic>
      <xdr:nvPicPr>
        <xdr:cNvPr id="213" name="ID_80CDF76D266A490C9ECF902F3C725B4A" descr="Picture"/>
        <xdr:cNvPicPr/>
      </xdr:nvPicPr>
      <xdr:blipFill>
        <a:blip r:embed="rId263" cstate="print"/>
        <a:stretch>
          <a:fillRect/>
        </a:stretch>
      </xdr:blipFill>
      <xdr:spPr>
        <a:xfrm>
          <a:off x="21945600" y="26841450"/>
          <a:ext cx="3333750" cy="1905000"/>
        </a:xfrm>
        <a:prstGeom prst="rect">
          <a:avLst/>
        </a:prstGeom>
        <a:ln>
          <a:prstDash val="solid"/>
        </a:ln>
      </xdr:spPr>
    </xdr:pic>
  </etc:cellImage>
  <etc:cellImage>
    <xdr:pic>
      <xdr:nvPicPr>
        <xdr:cNvPr id="212" name="ID_11F90F2851FE4E31BF1BC9F86CA86F4E" descr="Picture"/>
        <xdr:cNvPicPr/>
      </xdr:nvPicPr>
      <xdr:blipFill>
        <a:blip r:embed="rId264" cstate="print"/>
        <a:stretch>
          <a:fillRect/>
        </a:stretch>
      </xdr:blipFill>
      <xdr:spPr>
        <a:xfrm>
          <a:off x="21945600" y="24936450"/>
          <a:ext cx="3333750" cy="1905000"/>
        </a:xfrm>
        <a:prstGeom prst="rect">
          <a:avLst/>
        </a:prstGeom>
        <a:ln>
          <a:prstDash val="solid"/>
        </a:ln>
      </xdr:spPr>
    </xdr:pic>
  </etc:cellImage>
  <etc:cellImage>
    <xdr:pic>
      <xdr:nvPicPr>
        <xdr:cNvPr id="211" name="ID_E0B45980D358403DA1FDBC59DBFA7272" descr="Picture"/>
        <xdr:cNvPicPr/>
      </xdr:nvPicPr>
      <xdr:blipFill>
        <a:blip r:embed="rId265" cstate="print"/>
        <a:stretch>
          <a:fillRect/>
        </a:stretch>
      </xdr:blipFill>
      <xdr:spPr>
        <a:xfrm>
          <a:off x="21945600" y="23031450"/>
          <a:ext cx="3333750" cy="1905000"/>
        </a:xfrm>
        <a:prstGeom prst="rect">
          <a:avLst/>
        </a:prstGeom>
        <a:ln>
          <a:prstDash val="solid"/>
        </a:ln>
      </xdr:spPr>
    </xdr:pic>
  </etc:cellImage>
  <etc:cellImage>
    <xdr:pic>
      <xdr:nvPicPr>
        <xdr:cNvPr id="210" name="ID_A9B10AF7D66544D0AF017B1B258CBC74" descr="Picture"/>
        <xdr:cNvPicPr/>
      </xdr:nvPicPr>
      <xdr:blipFill>
        <a:blip r:embed="rId266" cstate="print"/>
        <a:stretch>
          <a:fillRect/>
        </a:stretch>
      </xdr:blipFill>
      <xdr:spPr>
        <a:xfrm>
          <a:off x="21945600" y="21126450"/>
          <a:ext cx="3333750" cy="1905000"/>
        </a:xfrm>
        <a:prstGeom prst="rect">
          <a:avLst/>
        </a:prstGeom>
        <a:ln>
          <a:prstDash val="solid"/>
        </a:ln>
      </xdr:spPr>
    </xdr:pic>
  </etc:cellImage>
  <etc:cellImage>
    <xdr:pic>
      <xdr:nvPicPr>
        <xdr:cNvPr id="209" name="ID_0E79E331B6F04A3EBC5C53F24219DEC2" descr="Picture"/>
        <xdr:cNvPicPr/>
      </xdr:nvPicPr>
      <xdr:blipFill>
        <a:blip r:embed="rId267" cstate="print"/>
        <a:stretch>
          <a:fillRect/>
        </a:stretch>
      </xdr:blipFill>
      <xdr:spPr>
        <a:xfrm>
          <a:off x="21945600" y="19221450"/>
          <a:ext cx="3333750" cy="1905000"/>
        </a:xfrm>
        <a:prstGeom prst="rect">
          <a:avLst/>
        </a:prstGeom>
        <a:ln>
          <a:prstDash val="solid"/>
        </a:ln>
      </xdr:spPr>
    </xdr:pic>
  </etc:cellImage>
  <etc:cellImage>
    <xdr:pic>
      <xdr:nvPicPr>
        <xdr:cNvPr id="208" name="ID_647BD48941A34F28ADDB84807C7532B9" descr="Picture"/>
        <xdr:cNvPicPr/>
      </xdr:nvPicPr>
      <xdr:blipFill>
        <a:blip r:embed="rId268" cstate="print"/>
        <a:stretch>
          <a:fillRect/>
        </a:stretch>
      </xdr:blipFill>
      <xdr:spPr>
        <a:xfrm>
          <a:off x="21945600" y="17316450"/>
          <a:ext cx="3333750" cy="1905000"/>
        </a:xfrm>
        <a:prstGeom prst="rect">
          <a:avLst/>
        </a:prstGeom>
        <a:ln>
          <a:prstDash val="solid"/>
        </a:ln>
      </xdr:spPr>
    </xdr:pic>
  </etc:cellImage>
  <etc:cellImage>
    <xdr:pic>
      <xdr:nvPicPr>
        <xdr:cNvPr id="207" name="ID_2D1CB4F037E943D2AC6BFA93F23C0D98" descr="Picture"/>
        <xdr:cNvPicPr/>
      </xdr:nvPicPr>
      <xdr:blipFill>
        <a:blip r:embed="rId269" cstate="print"/>
        <a:stretch>
          <a:fillRect/>
        </a:stretch>
      </xdr:blipFill>
      <xdr:spPr>
        <a:xfrm>
          <a:off x="21945600" y="15411450"/>
          <a:ext cx="3333750" cy="1905000"/>
        </a:xfrm>
        <a:prstGeom prst="rect">
          <a:avLst/>
        </a:prstGeom>
        <a:ln>
          <a:prstDash val="solid"/>
        </a:ln>
      </xdr:spPr>
    </xdr:pic>
  </etc:cellImage>
  <etc:cellImage>
    <xdr:pic>
      <xdr:nvPicPr>
        <xdr:cNvPr id="206" name="ID_8EDD0DD91EB34D019B4B893226C24D05" descr="Picture"/>
        <xdr:cNvPicPr/>
      </xdr:nvPicPr>
      <xdr:blipFill>
        <a:blip r:embed="rId270" cstate="print"/>
        <a:stretch>
          <a:fillRect/>
        </a:stretch>
      </xdr:blipFill>
      <xdr:spPr>
        <a:xfrm>
          <a:off x="21945600" y="13506450"/>
          <a:ext cx="3333750" cy="1905000"/>
        </a:xfrm>
        <a:prstGeom prst="rect">
          <a:avLst/>
        </a:prstGeom>
        <a:ln>
          <a:prstDash val="solid"/>
        </a:ln>
      </xdr:spPr>
    </xdr:pic>
  </etc:cellImage>
  <etc:cellImage>
    <xdr:pic>
      <xdr:nvPicPr>
        <xdr:cNvPr id="205" name="ID_31667A9392E04F0AB0150895DBADAF78" descr="Picture"/>
        <xdr:cNvPicPr/>
      </xdr:nvPicPr>
      <xdr:blipFill>
        <a:blip r:embed="rId271" cstate="print"/>
        <a:stretch>
          <a:fillRect/>
        </a:stretch>
      </xdr:blipFill>
      <xdr:spPr>
        <a:xfrm>
          <a:off x="21945600" y="11601450"/>
          <a:ext cx="3333750" cy="1905000"/>
        </a:xfrm>
        <a:prstGeom prst="rect">
          <a:avLst/>
        </a:prstGeom>
        <a:ln>
          <a:prstDash val="solid"/>
        </a:ln>
      </xdr:spPr>
    </xdr:pic>
  </etc:cellImage>
  <etc:cellImage>
    <xdr:pic>
      <xdr:nvPicPr>
        <xdr:cNvPr id="204" name="ID_8B5735D8D2064C3482CD2269790DF590" descr="Picture"/>
        <xdr:cNvPicPr/>
      </xdr:nvPicPr>
      <xdr:blipFill>
        <a:blip r:embed="rId272" cstate="print"/>
        <a:stretch>
          <a:fillRect/>
        </a:stretch>
      </xdr:blipFill>
      <xdr:spPr>
        <a:xfrm>
          <a:off x="21945600" y="9696450"/>
          <a:ext cx="3333750" cy="1905000"/>
        </a:xfrm>
        <a:prstGeom prst="rect">
          <a:avLst/>
        </a:prstGeom>
        <a:ln>
          <a:prstDash val="solid"/>
        </a:ln>
      </xdr:spPr>
    </xdr:pic>
  </etc:cellImage>
  <etc:cellImage>
    <xdr:pic>
      <xdr:nvPicPr>
        <xdr:cNvPr id="203" name="ID_BA8634FD38514F52B136757277C744FE" descr="Picture"/>
        <xdr:cNvPicPr/>
      </xdr:nvPicPr>
      <xdr:blipFill>
        <a:blip r:embed="rId273" cstate="print"/>
        <a:stretch>
          <a:fillRect/>
        </a:stretch>
      </xdr:blipFill>
      <xdr:spPr>
        <a:xfrm>
          <a:off x="21945600" y="7791450"/>
          <a:ext cx="3333750" cy="1905000"/>
        </a:xfrm>
        <a:prstGeom prst="rect">
          <a:avLst/>
        </a:prstGeom>
        <a:ln>
          <a:prstDash val="solid"/>
        </a:ln>
      </xdr:spPr>
    </xdr:pic>
  </etc:cellImage>
  <etc:cellImage>
    <xdr:pic>
      <xdr:nvPicPr>
        <xdr:cNvPr id="202" name="ID_967F87DAF6F248629C806C426B137E52" descr="Picture"/>
        <xdr:cNvPicPr/>
      </xdr:nvPicPr>
      <xdr:blipFill>
        <a:blip r:embed="rId274" cstate="print"/>
        <a:stretch>
          <a:fillRect/>
        </a:stretch>
      </xdr:blipFill>
      <xdr:spPr>
        <a:xfrm>
          <a:off x="21945600" y="5886450"/>
          <a:ext cx="3333750" cy="1905000"/>
        </a:xfrm>
        <a:prstGeom prst="rect">
          <a:avLst/>
        </a:prstGeom>
        <a:ln>
          <a:prstDash val="solid"/>
        </a:ln>
      </xdr:spPr>
    </xdr:pic>
  </etc:cellImage>
  <etc:cellImage>
    <xdr:pic>
      <xdr:nvPicPr>
        <xdr:cNvPr id="201" name="ID_C91F2696D7F8499AA23BAE266445A647" descr="Picture"/>
        <xdr:cNvPicPr/>
      </xdr:nvPicPr>
      <xdr:blipFill>
        <a:blip r:embed="rId275" cstate="print"/>
        <a:stretch>
          <a:fillRect/>
        </a:stretch>
      </xdr:blipFill>
      <xdr:spPr>
        <a:xfrm>
          <a:off x="21945600" y="3981450"/>
          <a:ext cx="3333750" cy="1905000"/>
        </a:xfrm>
        <a:prstGeom prst="rect">
          <a:avLst/>
        </a:prstGeom>
        <a:ln>
          <a:prstDash val="solid"/>
        </a:ln>
      </xdr:spPr>
    </xdr:pic>
  </etc:cellImage>
  <etc:cellImage>
    <xdr:pic>
      <xdr:nvPicPr>
        <xdr:cNvPr id="200" name="ID_ABB4EE94B0394D22A61113DBF48A48D1" descr="Picture"/>
        <xdr:cNvPicPr/>
      </xdr:nvPicPr>
      <xdr:blipFill>
        <a:blip r:embed="rId276" cstate="print"/>
        <a:stretch>
          <a:fillRect/>
        </a:stretch>
      </xdr:blipFill>
      <xdr:spPr>
        <a:xfrm>
          <a:off x="21945600" y="2076450"/>
          <a:ext cx="3333750" cy="1905000"/>
        </a:xfrm>
        <a:prstGeom prst="rect">
          <a:avLst/>
        </a:prstGeom>
        <a:ln>
          <a:prstDash val="solid"/>
        </a:ln>
      </xdr:spPr>
    </xdr:pic>
  </etc:cellImage>
  <etc:cellImage>
    <xdr:pic>
      <xdr:nvPicPr>
        <xdr:cNvPr id="199" name="ID_05F66A7ECADC4F329979730F884530B0" descr="Picture"/>
        <xdr:cNvPicPr/>
      </xdr:nvPicPr>
      <xdr:blipFill>
        <a:blip r:embed="rId277" cstate="print"/>
        <a:stretch>
          <a:fillRect/>
        </a:stretch>
      </xdr:blipFill>
      <xdr:spPr>
        <a:xfrm>
          <a:off x="21945600" y="171450"/>
          <a:ext cx="3333750" cy="1905000"/>
        </a:xfrm>
        <a:prstGeom prst="rect">
          <a:avLst/>
        </a:prstGeom>
        <a:ln>
          <a:prstDash val="solid"/>
        </a:ln>
      </xdr:spPr>
    </xdr:pic>
  </etc:cellImage>
  <etc:cellImage>
    <xdr:pic>
      <xdr:nvPicPr>
        <xdr:cNvPr id="396" name="ID_528804CFB45B4DA585BB43D18F07F835" descr="Picture"/>
        <xdr:cNvPicPr/>
      </xdr:nvPicPr>
      <xdr:blipFill>
        <a:blip r:embed="rId278" cstate="print"/>
        <a:stretch>
          <a:fillRect/>
        </a:stretch>
      </xdr:blipFill>
      <xdr:spPr>
        <a:xfrm>
          <a:off x="2286000" y="186861450"/>
          <a:ext cx="714375" cy="714375"/>
        </a:xfrm>
        <a:prstGeom prst="rect">
          <a:avLst/>
        </a:prstGeom>
        <a:ln>
          <a:prstDash val="solid"/>
        </a:ln>
      </xdr:spPr>
    </xdr:pic>
  </etc:cellImage>
  <etc:cellImage>
    <xdr:pic>
      <xdr:nvPicPr>
        <xdr:cNvPr id="395" name="ID_FDFC3C9A4F8D4455BAB3DEEAF082294A" descr="Picture"/>
        <xdr:cNvPicPr/>
      </xdr:nvPicPr>
      <xdr:blipFill>
        <a:blip r:embed="rId279" cstate="print"/>
        <a:stretch>
          <a:fillRect/>
        </a:stretch>
      </xdr:blipFill>
      <xdr:spPr>
        <a:xfrm>
          <a:off x="2286000" y="184956450"/>
          <a:ext cx="714375" cy="714375"/>
        </a:xfrm>
        <a:prstGeom prst="rect">
          <a:avLst/>
        </a:prstGeom>
        <a:ln>
          <a:prstDash val="solid"/>
        </a:ln>
      </xdr:spPr>
    </xdr:pic>
  </etc:cellImage>
  <etc:cellImage>
    <xdr:pic>
      <xdr:nvPicPr>
        <xdr:cNvPr id="394" name="ID_7A496D8FBE2E4A7B8E6BA7B202D168CD" descr="Picture"/>
        <xdr:cNvPicPr/>
      </xdr:nvPicPr>
      <xdr:blipFill>
        <a:blip r:embed="rId280" cstate="print"/>
        <a:stretch>
          <a:fillRect/>
        </a:stretch>
      </xdr:blipFill>
      <xdr:spPr>
        <a:xfrm>
          <a:off x="2286000" y="183051450"/>
          <a:ext cx="714375" cy="714375"/>
        </a:xfrm>
        <a:prstGeom prst="rect">
          <a:avLst/>
        </a:prstGeom>
        <a:ln>
          <a:prstDash val="solid"/>
        </a:ln>
      </xdr:spPr>
    </xdr:pic>
  </etc:cellImage>
  <etc:cellImage>
    <xdr:pic>
      <xdr:nvPicPr>
        <xdr:cNvPr id="393" name="ID_ED7C5728294D40E5A1F940AF75B18BD9" descr="Picture"/>
        <xdr:cNvPicPr/>
      </xdr:nvPicPr>
      <xdr:blipFill>
        <a:blip r:embed="rId281" cstate="print"/>
        <a:stretch>
          <a:fillRect/>
        </a:stretch>
      </xdr:blipFill>
      <xdr:spPr>
        <a:xfrm>
          <a:off x="2286000" y="181146450"/>
          <a:ext cx="714375" cy="714375"/>
        </a:xfrm>
        <a:prstGeom prst="rect">
          <a:avLst/>
        </a:prstGeom>
        <a:ln>
          <a:prstDash val="solid"/>
        </a:ln>
      </xdr:spPr>
    </xdr:pic>
  </etc:cellImage>
  <etc:cellImage>
    <xdr:pic>
      <xdr:nvPicPr>
        <xdr:cNvPr id="392" name="ID_20D0B836487242B3BB4561811E8758AA" descr="Picture"/>
        <xdr:cNvPicPr/>
      </xdr:nvPicPr>
      <xdr:blipFill>
        <a:blip r:embed="rId282" cstate="print"/>
        <a:stretch>
          <a:fillRect/>
        </a:stretch>
      </xdr:blipFill>
      <xdr:spPr>
        <a:xfrm>
          <a:off x="2286000" y="179241450"/>
          <a:ext cx="714375" cy="714375"/>
        </a:xfrm>
        <a:prstGeom prst="rect">
          <a:avLst/>
        </a:prstGeom>
        <a:ln>
          <a:prstDash val="solid"/>
        </a:ln>
      </xdr:spPr>
    </xdr:pic>
  </etc:cellImage>
  <etc:cellImage>
    <xdr:pic>
      <xdr:nvPicPr>
        <xdr:cNvPr id="391" name="ID_06033CE32F0949B28D3EDE7DD616EDF5" descr="Picture"/>
        <xdr:cNvPicPr/>
      </xdr:nvPicPr>
      <xdr:blipFill>
        <a:blip r:embed="rId283" cstate="print"/>
        <a:stretch>
          <a:fillRect/>
        </a:stretch>
      </xdr:blipFill>
      <xdr:spPr>
        <a:xfrm>
          <a:off x="2286000" y="177336450"/>
          <a:ext cx="714375" cy="714375"/>
        </a:xfrm>
        <a:prstGeom prst="rect">
          <a:avLst/>
        </a:prstGeom>
        <a:ln>
          <a:prstDash val="solid"/>
        </a:ln>
      </xdr:spPr>
    </xdr:pic>
  </etc:cellImage>
  <etc:cellImage>
    <xdr:pic>
      <xdr:nvPicPr>
        <xdr:cNvPr id="390" name="ID_F1AEB88A251F4D9AA15A261ED9C38D54" descr="Picture"/>
        <xdr:cNvPicPr/>
      </xdr:nvPicPr>
      <xdr:blipFill>
        <a:blip r:embed="rId284" cstate="print"/>
        <a:stretch>
          <a:fillRect/>
        </a:stretch>
      </xdr:blipFill>
      <xdr:spPr>
        <a:xfrm>
          <a:off x="2286000" y="175431450"/>
          <a:ext cx="714375" cy="714375"/>
        </a:xfrm>
        <a:prstGeom prst="rect">
          <a:avLst/>
        </a:prstGeom>
        <a:ln>
          <a:prstDash val="solid"/>
        </a:ln>
      </xdr:spPr>
    </xdr:pic>
  </etc:cellImage>
  <etc:cellImage>
    <xdr:pic>
      <xdr:nvPicPr>
        <xdr:cNvPr id="389" name="ID_923759F0C02D4362809E432AC698AFF4" descr="Picture"/>
        <xdr:cNvPicPr/>
      </xdr:nvPicPr>
      <xdr:blipFill>
        <a:blip r:embed="rId285" cstate="print"/>
        <a:stretch>
          <a:fillRect/>
        </a:stretch>
      </xdr:blipFill>
      <xdr:spPr>
        <a:xfrm>
          <a:off x="2286000" y="173526450"/>
          <a:ext cx="714375" cy="714375"/>
        </a:xfrm>
        <a:prstGeom prst="rect">
          <a:avLst/>
        </a:prstGeom>
        <a:ln>
          <a:prstDash val="solid"/>
        </a:ln>
      </xdr:spPr>
    </xdr:pic>
  </etc:cellImage>
  <etc:cellImage>
    <xdr:pic>
      <xdr:nvPicPr>
        <xdr:cNvPr id="388" name="ID_55B90E3E9E2F4BFF8553BABE6D00EA08" descr="Picture"/>
        <xdr:cNvPicPr/>
      </xdr:nvPicPr>
      <xdr:blipFill>
        <a:blip r:embed="rId286" cstate="print"/>
        <a:stretch>
          <a:fillRect/>
        </a:stretch>
      </xdr:blipFill>
      <xdr:spPr>
        <a:xfrm>
          <a:off x="2286000" y="171621450"/>
          <a:ext cx="714375" cy="714375"/>
        </a:xfrm>
        <a:prstGeom prst="rect">
          <a:avLst/>
        </a:prstGeom>
        <a:ln>
          <a:prstDash val="solid"/>
        </a:ln>
      </xdr:spPr>
    </xdr:pic>
  </etc:cellImage>
  <etc:cellImage>
    <xdr:pic>
      <xdr:nvPicPr>
        <xdr:cNvPr id="387" name="ID_F869439D8B124CD9B6005D105CB6A190" descr="Picture"/>
        <xdr:cNvPicPr/>
      </xdr:nvPicPr>
      <xdr:blipFill>
        <a:blip r:embed="rId287" cstate="print"/>
        <a:stretch>
          <a:fillRect/>
        </a:stretch>
      </xdr:blipFill>
      <xdr:spPr>
        <a:xfrm>
          <a:off x="2286000" y="169716450"/>
          <a:ext cx="714375" cy="714375"/>
        </a:xfrm>
        <a:prstGeom prst="rect">
          <a:avLst/>
        </a:prstGeom>
        <a:ln>
          <a:prstDash val="solid"/>
        </a:ln>
      </xdr:spPr>
    </xdr:pic>
  </etc:cellImage>
  <etc:cellImage>
    <xdr:pic>
      <xdr:nvPicPr>
        <xdr:cNvPr id="386" name="ID_A972CD7DD033400191915D984E7430A4" descr="Picture"/>
        <xdr:cNvPicPr/>
      </xdr:nvPicPr>
      <xdr:blipFill>
        <a:blip r:embed="rId288" cstate="print"/>
        <a:stretch>
          <a:fillRect/>
        </a:stretch>
      </xdr:blipFill>
      <xdr:spPr>
        <a:xfrm>
          <a:off x="2286000" y="167811450"/>
          <a:ext cx="714375" cy="714375"/>
        </a:xfrm>
        <a:prstGeom prst="rect">
          <a:avLst/>
        </a:prstGeom>
        <a:ln>
          <a:prstDash val="solid"/>
        </a:ln>
      </xdr:spPr>
    </xdr:pic>
  </etc:cellImage>
  <etc:cellImage>
    <xdr:pic>
      <xdr:nvPicPr>
        <xdr:cNvPr id="385" name="ID_EDD1A17C9CF34D5B99536D95FBF3354B" descr="Picture"/>
        <xdr:cNvPicPr/>
      </xdr:nvPicPr>
      <xdr:blipFill>
        <a:blip r:embed="rId289" cstate="print"/>
        <a:stretch>
          <a:fillRect/>
        </a:stretch>
      </xdr:blipFill>
      <xdr:spPr>
        <a:xfrm>
          <a:off x="2286000" y="165906450"/>
          <a:ext cx="714375" cy="714375"/>
        </a:xfrm>
        <a:prstGeom prst="rect">
          <a:avLst/>
        </a:prstGeom>
        <a:ln>
          <a:prstDash val="solid"/>
        </a:ln>
      </xdr:spPr>
    </xdr:pic>
  </etc:cellImage>
  <etc:cellImage>
    <xdr:pic>
      <xdr:nvPicPr>
        <xdr:cNvPr id="384" name="ID_56FFA83381824E21A715AF0829ED7F3E" descr="Picture"/>
        <xdr:cNvPicPr/>
      </xdr:nvPicPr>
      <xdr:blipFill>
        <a:blip r:embed="rId290" cstate="print"/>
        <a:stretch>
          <a:fillRect/>
        </a:stretch>
      </xdr:blipFill>
      <xdr:spPr>
        <a:xfrm>
          <a:off x="2286000" y="164001450"/>
          <a:ext cx="714375" cy="714375"/>
        </a:xfrm>
        <a:prstGeom prst="rect">
          <a:avLst/>
        </a:prstGeom>
        <a:ln>
          <a:prstDash val="solid"/>
        </a:ln>
      </xdr:spPr>
    </xdr:pic>
  </etc:cellImage>
  <etc:cellImage>
    <xdr:pic>
      <xdr:nvPicPr>
        <xdr:cNvPr id="383" name="ID_05036C87D52D4EFEAC527C4FF785DF68" descr="Picture"/>
        <xdr:cNvPicPr/>
      </xdr:nvPicPr>
      <xdr:blipFill>
        <a:blip r:embed="rId291" cstate="print"/>
        <a:stretch>
          <a:fillRect/>
        </a:stretch>
      </xdr:blipFill>
      <xdr:spPr>
        <a:xfrm>
          <a:off x="2286000" y="162096450"/>
          <a:ext cx="714375" cy="714375"/>
        </a:xfrm>
        <a:prstGeom prst="rect">
          <a:avLst/>
        </a:prstGeom>
        <a:ln>
          <a:prstDash val="solid"/>
        </a:ln>
      </xdr:spPr>
    </xdr:pic>
  </etc:cellImage>
  <etc:cellImage>
    <xdr:pic>
      <xdr:nvPicPr>
        <xdr:cNvPr id="382" name="ID_289E37AF81374257BE4AF54CA3B3CDD4" descr="Picture"/>
        <xdr:cNvPicPr/>
      </xdr:nvPicPr>
      <xdr:blipFill>
        <a:blip r:embed="rId292" cstate="print"/>
        <a:stretch>
          <a:fillRect/>
        </a:stretch>
      </xdr:blipFill>
      <xdr:spPr>
        <a:xfrm>
          <a:off x="2286000" y="160191450"/>
          <a:ext cx="714375" cy="714375"/>
        </a:xfrm>
        <a:prstGeom prst="rect">
          <a:avLst/>
        </a:prstGeom>
        <a:ln>
          <a:prstDash val="solid"/>
        </a:ln>
      </xdr:spPr>
    </xdr:pic>
  </etc:cellImage>
  <etc:cellImage>
    <xdr:pic>
      <xdr:nvPicPr>
        <xdr:cNvPr id="381" name="ID_5091C118469B47389BD5AAA409F8A1EC" descr="Picture"/>
        <xdr:cNvPicPr/>
      </xdr:nvPicPr>
      <xdr:blipFill>
        <a:blip r:embed="rId293" cstate="print"/>
        <a:stretch>
          <a:fillRect/>
        </a:stretch>
      </xdr:blipFill>
      <xdr:spPr>
        <a:xfrm>
          <a:off x="2286000" y="158286450"/>
          <a:ext cx="714375" cy="714375"/>
        </a:xfrm>
        <a:prstGeom prst="rect">
          <a:avLst/>
        </a:prstGeom>
        <a:ln>
          <a:prstDash val="solid"/>
        </a:ln>
      </xdr:spPr>
    </xdr:pic>
  </etc:cellImage>
  <etc:cellImage>
    <xdr:pic>
      <xdr:nvPicPr>
        <xdr:cNvPr id="380" name="ID_C8B2FB32931749F6B27FFD3D426C69F0" descr="Picture"/>
        <xdr:cNvPicPr/>
      </xdr:nvPicPr>
      <xdr:blipFill>
        <a:blip r:embed="rId294" cstate="print"/>
        <a:stretch>
          <a:fillRect/>
        </a:stretch>
      </xdr:blipFill>
      <xdr:spPr>
        <a:xfrm>
          <a:off x="2286000" y="156381450"/>
          <a:ext cx="714375" cy="714375"/>
        </a:xfrm>
        <a:prstGeom prst="rect">
          <a:avLst/>
        </a:prstGeom>
        <a:ln>
          <a:prstDash val="solid"/>
        </a:ln>
      </xdr:spPr>
    </xdr:pic>
  </etc:cellImage>
  <etc:cellImage>
    <xdr:pic>
      <xdr:nvPicPr>
        <xdr:cNvPr id="379" name="ID_B63735C683C14A189B8E3C452E65249A" descr="Picture"/>
        <xdr:cNvPicPr/>
      </xdr:nvPicPr>
      <xdr:blipFill>
        <a:blip r:embed="rId295" cstate="print"/>
        <a:stretch>
          <a:fillRect/>
        </a:stretch>
      </xdr:blipFill>
      <xdr:spPr>
        <a:xfrm>
          <a:off x="2286000" y="154476450"/>
          <a:ext cx="714375" cy="714375"/>
        </a:xfrm>
        <a:prstGeom prst="rect">
          <a:avLst/>
        </a:prstGeom>
        <a:ln>
          <a:prstDash val="solid"/>
        </a:ln>
      </xdr:spPr>
    </xdr:pic>
  </etc:cellImage>
  <etc:cellImage>
    <xdr:pic>
      <xdr:nvPicPr>
        <xdr:cNvPr id="378" name="ID_8063628F4C344D629B60845BB1D25CCD" descr="Picture"/>
        <xdr:cNvPicPr/>
      </xdr:nvPicPr>
      <xdr:blipFill>
        <a:blip r:embed="rId296" cstate="print"/>
        <a:stretch>
          <a:fillRect/>
        </a:stretch>
      </xdr:blipFill>
      <xdr:spPr>
        <a:xfrm>
          <a:off x="2286000" y="152571450"/>
          <a:ext cx="714375" cy="714375"/>
        </a:xfrm>
        <a:prstGeom prst="rect">
          <a:avLst/>
        </a:prstGeom>
        <a:ln>
          <a:prstDash val="solid"/>
        </a:ln>
      </xdr:spPr>
    </xdr:pic>
  </etc:cellImage>
  <etc:cellImage>
    <xdr:pic>
      <xdr:nvPicPr>
        <xdr:cNvPr id="377" name="ID_21BEE0405F4E450E810339D0B4D3F551" descr="Picture"/>
        <xdr:cNvPicPr/>
      </xdr:nvPicPr>
      <xdr:blipFill>
        <a:blip r:embed="rId297" cstate="print"/>
        <a:stretch>
          <a:fillRect/>
        </a:stretch>
      </xdr:blipFill>
      <xdr:spPr>
        <a:xfrm>
          <a:off x="2286000" y="150666450"/>
          <a:ext cx="714375" cy="714375"/>
        </a:xfrm>
        <a:prstGeom prst="rect">
          <a:avLst/>
        </a:prstGeom>
        <a:ln>
          <a:prstDash val="solid"/>
        </a:ln>
      </xdr:spPr>
    </xdr:pic>
  </etc:cellImage>
  <etc:cellImage>
    <xdr:pic>
      <xdr:nvPicPr>
        <xdr:cNvPr id="376" name="ID_836BEFBD82544BF1B78CC932A44244D1" descr="Picture"/>
        <xdr:cNvPicPr/>
      </xdr:nvPicPr>
      <xdr:blipFill>
        <a:blip r:embed="rId298" cstate="print"/>
        <a:stretch>
          <a:fillRect/>
        </a:stretch>
      </xdr:blipFill>
      <xdr:spPr>
        <a:xfrm>
          <a:off x="2286000" y="148761450"/>
          <a:ext cx="714375" cy="714375"/>
        </a:xfrm>
        <a:prstGeom prst="rect">
          <a:avLst/>
        </a:prstGeom>
        <a:ln>
          <a:prstDash val="solid"/>
        </a:ln>
      </xdr:spPr>
    </xdr:pic>
  </etc:cellImage>
  <etc:cellImage>
    <xdr:pic>
      <xdr:nvPicPr>
        <xdr:cNvPr id="375" name="ID_8BEA894CAA554B6C97FF0000AAB37745" descr="Picture"/>
        <xdr:cNvPicPr/>
      </xdr:nvPicPr>
      <xdr:blipFill>
        <a:blip r:embed="rId299" cstate="print"/>
        <a:stretch>
          <a:fillRect/>
        </a:stretch>
      </xdr:blipFill>
      <xdr:spPr>
        <a:xfrm>
          <a:off x="2286000" y="146856450"/>
          <a:ext cx="714375" cy="714375"/>
        </a:xfrm>
        <a:prstGeom prst="rect">
          <a:avLst/>
        </a:prstGeom>
        <a:ln>
          <a:prstDash val="solid"/>
        </a:ln>
      </xdr:spPr>
    </xdr:pic>
  </etc:cellImage>
  <etc:cellImage>
    <xdr:pic>
      <xdr:nvPicPr>
        <xdr:cNvPr id="374" name="ID_2296734FF23C4C6B988396B9A4BAE808" descr="Picture"/>
        <xdr:cNvPicPr/>
      </xdr:nvPicPr>
      <xdr:blipFill>
        <a:blip r:embed="rId300" cstate="print"/>
        <a:stretch>
          <a:fillRect/>
        </a:stretch>
      </xdr:blipFill>
      <xdr:spPr>
        <a:xfrm>
          <a:off x="2286000" y="144951450"/>
          <a:ext cx="714375" cy="714375"/>
        </a:xfrm>
        <a:prstGeom prst="rect">
          <a:avLst/>
        </a:prstGeom>
        <a:ln>
          <a:prstDash val="solid"/>
        </a:ln>
      </xdr:spPr>
    </xdr:pic>
  </etc:cellImage>
  <etc:cellImage>
    <xdr:pic>
      <xdr:nvPicPr>
        <xdr:cNvPr id="373" name="ID_222A0DF6D2BA46EFBD9D208FB554D9B4" descr="Picture"/>
        <xdr:cNvPicPr/>
      </xdr:nvPicPr>
      <xdr:blipFill>
        <a:blip r:embed="rId301" cstate="print"/>
        <a:stretch>
          <a:fillRect/>
        </a:stretch>
      </xdr:blipFill>
      <xdr:spPr>
        <a:xfrm>
          <a:off x="2286000" y="143046450"/>
          <a:ext cx="714375" cy="714375"/>
        </a:xfrm>
        <a:prstGeom prst="rect">
          <a:avLst/>
        </a:prstGeom>
        <a:ln>
          <a:prstDash val="solid"/>
        </a:ln>
      </xdr:spPr>
    </xdr:pic>
  </etc:cellImage>
  <etc:cellImage>
    <xdr:pic>
      <xdr:nvPicPr>
        <xdr:cNvPr id="372" name="ID_277E43D9BC724DB0B2CEBA4B5EC8C5D0" descr="Picture"/>
        <xdr:cNvPicPr/>
      </xdr:nvPicPr>
      <xdr:blipFill>
        <a:blip r:embed="rId302" cstate="print"/>
        <a:stretch>
          <a:fillRect/>
        </a:stretch>
      </xdr:blipFill>
      <xdr:spPr>
        <a:xfrm>
          <a:off x="2286000" y="141141450"/>
          <a:ext cx="714375" cy="714375"/>
        </a:xfrm>
        <a:prstGeom prst="rect">
          <a:avLst/>
        </a:prstGeom>
        <a:ln>
          <a:prstDash val="solid"/>
        </a:ln>
      </xdr:spPr>
    </xdr:pic>
  </etc:cellImage>
  <etc:cellImage>
    <xdr:pic>
      <xdr:nvPicPr>
        <xdr:cNvPr id="371" name="ID_900C122C239F4AA4BE22C837DED2B3F7" descr="Picture"/>
        <xdr:cNvPicPr/>
      </xdr:nvPicPr>
      <xdr:blipFill>
        <a:blip r:embed="rId303" cstate="print"/>
        <a:stretch>
          <a:fillRect/>
        </a:stretch>
      </xdr:blipFill>
      <xdr:spPr>
        <a:xfrm>
          <a:off x="2286000" y="139236450"/>
          <a:ext cx="714375" cy="714375"/>
        </a:xfrm>
        <a:prstGeom prst="rect">
          <a:avLst/>
        </a:prstGeom>
        <a:ln>
          <a:prstDash val="solid"/>
        </a:ln>
      </xdr:spPr>
    </xdr:pic>
  </etc:cellImage>
  <etc:cellImage>
    <xdr:pic>
      <xdr:nvPicPr>
        <xdr:cNvPr id="370" name="ID_F904C07341004D9D8B220292546AC1BB" descr="Picture"/>
        <xdr:cNvPicPr/>
      </xdr:nvPicPr>
      <xdr:blipFill>
        <a:blip r:embed="rId304" cstate="print"/>
        <a:stretch>
          <a:fillRect/>
        </a:stretch>
      </xdr:blipFill>
      <xdr:spPr>
        <a:xfrm>
          <a:off x="2286000" y="137331450"/>
          <a:ext cx="714375" cy="714375"/>
        </a:xfrm>
        <a:prstGeom prst="rect">
          <a:avLst/>
        </a:prstGeom>
        <a:ln>
          <a:prstDash val="solid"/>
        </a:ln>
      </xdr:spPr>
    </xdr:pic>
  </etc:cellImage>
  <etc:cellImage>
    <xdr:pic>
      <xdr:nvPicPr>
        <xdr:cNvPr id="369" name="ID_979287A38ACF433AAA309A4DF615FA02" descr="Picture"/>
        <xdr:cNvPicPr/>
      </xdr:nvPicPr>
      <xdr:blipFill>
        <a:blip r:embed="rId305" cstate="print"/>
        <a:stretch>
          <a:fillRect/>
        </a:stretch>
      </xdr:blipFill>
      <xdr:spPr>
        <a:xfrm>
          <a:off x="2286000" y="135426450"/>
          <a:ext cx="714375" cy="714375"/>
        </a:xfrm>
        <a:prstGeom prst="rect">
          <a:avLst/>
        </a:prstGeom>
        <a:ln>
          <a:prstDash val="solid"/>
        </a:ln>
      </xdr:spPr>
    </xdr:pic>
  </etc:cellImage>
  <etc:cellImage>
    <xdr:pic>
      <xdr:nvPicPr>
        <xdr:cNvPr id="368" name="ID_00639BDA7DEF42289674CF3BDDC04FAE" descr="Picture"/>
        <xdr:cNvPicPr/>
      </xdr:nvPicPr>
      <xdr:blipFill>
        <a:blip r:embed="rId306" cstate="print"/>
        <a:stretch>
          <a:fillRect/>
        </a:stretch>
      </xdr:blipFill>
      <xdr:spPr>
        <a:xfrm>
          <a:off x="2286000" y="133521450"/>
          <a:ext cx="714375" cy="714375"/>
        </a:xfrm>
        <a:prstGeom prst="rect">
          <a:avLst/>
        </a:prstGeom>
        <a:ln>
          <a:prstDash val="solid"/>
        </a:ln>
      </xdr:spPr>
    </xdr:pic>
  </etc:cellImage>
  <etc:cellImage>
    <xdr:pic>
      <xdr:nvPicPr>
        <xdr:cNvPr id="367" name="ID_27462CDAB60B4F789967AF937C85103D" descr="Picture"/>
        <xdr:cNvPicPr/>
      </xdr:nvPicPr>
      <xdr:blipFill>
        <a:blip r:embed="rId307" cstate="print"/>
        <a:stretch>
          <a:fillRect/>
        </a:stretch>
      </xdr:blipFill>
      <xdr:spPr>
        <a:xfrm>
          <a:off x="2286000" y="131616450"/>
          <a:ext cx="714375" cy="714375"/>
        </a:xfrm>
        <a:prstGeom prst="rect">
          <a:avLst/>
        </a:prstGeom>
        <a:ln>
          <a:prstDash val="solid"/>
        </a:ln>
      </xdr:spPr>
    </xdr:pic>
  </etc:cellImage>
  <etc:cellImage>
    <xdr:pic>
      <xdr:nvPicPr>
        <xdr:cNvPr id="366" name="ID_0A31DF8B13C545CB8AD212481AD076C6" descr="Picture"/>
        <xdr:cNvPicPr/>
      </xdr:nvPicPr>
      <xdr:blipFill>
        <a:blip r:embed="rId308" cstate="print"/>
        <a:stretch>
          <a:fillRect/>
        </a:stretch>
      </xdr:blipFill>
      <xdr:spPr>
        <a:xfrm>
          <a:off x="2286000" y="129711450"/>
          <a:ext cx="714375" cy="714375"/>
        </a:xfrm>
        <a:prstGeom prst="rect">
          <a:avLst/>
        </a:prstGeom>
        <a:ln>
          <a:prstDash val="solid"/>
        </a:ln>
      </xdr:spPr>
    </xdr:pic>
  </etc:cellImage>
  <etc:cellImage>
    <xdr:pic>
      <xdr:nvPicPr>
        <xdr:cNvPr id="365" name="ID_8E38B19B455744E7BC5E9FBA30107863" descr="Picture"/>
        <xdr:cNvPicPr/>
      </xdr:nvPicPr>
      <xdr:blipFill>
        <a:blip r:embed="rId309" cstate="print"/>
        <a:stretch>
          <a:fillRect/>
        </a:stretch>
      </xdr:blipFill>
      <xdr:spPr>
        <a:xfrm>
          <a:off x="2286000" y="127806450"/>
          <a:ext cx="714375" cy="714375"/>
        </a:xfrm>
        <a:prstGeom prst="rect">
          <a:avLst/>
        </a:prstGeom>
        <a:ln>
          <a:prstDash val="solid"/>
        </a:ln>
      </xdr:spPr>
    </xdr:pic>
  </etc:cellImage>
  <etc:cellImage>
    <xdr:pic>
      <xdr:nvPicPr>
        <xdr:cNvPr id="364" name="ID_289921985B274AF8A6723C0E66D012AD" descr="Picture"/>
        <xdr:cNvPicPr/>
      </xdr:nvPicPr>
      <xdr:blipFill>
        <a:blip r:embed="rId310" cstate="print"/>
        <a:stretch>
          <a:fillRect/>
        </a:stretch>
      </xdr:blipFill>
      <xdr:spPr>
        <a:xfrm>
          <a:off x="2286000" y="125901450"/>
          <a:ext cx="714375" cy="714375"/>
        </a:xfrm>
        <a:prstGeom prst="rect">
          <a:avLst/>
        </a:prstGeom>
        <a:ln>
          <a:prstDash val="solid"/>
        </a:ln>
      </xdr:spPr>
    </xdr:pic>
  </etc:cellImage>
  <etc:cellImage>
    <xdr:pic>
      <xdr:nvPicPr>
        <xdr:cNvPr id="363" name="ID_E02744C6DA3E488395710DC31F17CEE3" descr="Picture"/>
        <xdr:cNvPicPr/>
      </xdr:nvPicPr>
      <xdr:blipFill>
        <a:blip r:embed="rId311" cstate="print"/>
        <a:stretch>
          <a:fillRect/>
        </a:stretch>
      </xdr:blipFill>
      <xdr:spPr>
        <a:xfrm>
          <a:off x="2286000" y="123996450"/>
          <a:ext cx="714375" cy="714375"/>
        </a:xfrm>
        <a:prstGeom prst="rect">
          <a:avLst/>
        </a:prstGeom>
        <a:ln>
          <a:prstDash val="solid"/>
        </a:ln>
      </xdr:spPr>
    </xdr:pic>
  </etc:cellImage>
  <etc:cellImage>
    <xdr:pic>
      <xdr:nvPicPr>
        <xdr:cNvPr id="362" name="ID_5356A97697424FE28B330EB4165FF38A" descr="Picture"/>
        <xdr:cNvPicPr/>
      </xdr:nvPicPr>
      <xdr:blipFill>
        <a:blip r:embed="rId312" cstate="print"/>
        <a:stretch>
          <a:fillRect/>
        </a:stretch>
      </xdr:blipFill>
      <xdr:spPr>
        <a:xfrm>
          <a:off x="2286000" y="122091450"/>
          <a:ext cx="714375" cy="714375"/>
        </a:xfrm>
        <a:prstGeom prst="rect">
          <a:avLst/>
        </a:prstGeom>
        <a:ln>
          <a:prstDash val="solid"/>
        </a:ln>
      </xdr:spPr>
    </xdr:pic>
  </etc:cellImage>
  <etc:cellImage>
    <xdr:pic>
      <xdr:nvPicPr>
        <xdr:cNvPr id="361" name="ID_ACBE416101CC45C385CBF793C19A7911" descr="Picture"/>
        <xdr:cNvPicPr/>
      </xdr:nvPicPr>
      <xdr:blipFill>
        <a:blip r:embed="rId313" cstate="print"/>
        <a:stretch>
          <a:fillRect/>
        </a:stretch>
      </xdr:blipFill>
      <xdr:spPr>
        <a:xfrm>
          <a:off x="2286000" y="120186450"/>
          <a:ext cx="714375" cy="714375"/>
        </a:xfrm>
        <a:prstGeom prst="rect">
          <a:avLst/>
        </a:prstGeom>
        <a:ln>
          <a:prstDash val="solid"/>
        </a:ln>
      </xdr:spPr>
    </xdr:pic>
  </etc:cellImage>
  <etc:cellImage>
    <xdr:pic>
      <xdr:nvPicPr>
        <xdr:cNvPr id="360" name="ID_461FF0D039944A989E8B8A1FB8599BD7" descr="Picture"/>
        <xdr:cNvPicPr/>
      </xdr:nvPicPr>
      <xdr:blipFill>
        <a:blip r:embed="rId314" cstate="print"/>
        <a:stretch>
          <a:fillRect/>
        </a:stretch>
      </xdr:blipFill>
      <xdr:spPr>
        <a:xfrm>
          <a:off x="2286000" y="118281450"/>
          <a:ext cx="714375" cy="714375"/>
        </a:xfrm>
        <a:prstGeom prst="rect">
          <a:avLst/>
        </a:prstGeom>
        <a:ln>
          <a:prstDash val="solid"/>
        </a:ln>
      </xdr:spPr>
    </xdr:pic>
  </etc:cellImage>
  <etc:cellImage>
    <xdr:pic>
      <xdr:nvPicPr>
        <xdr:cNvPr id="359" name="ID_C51BC5E1D8FF428092C2552C6BF994DB" descr="Picture"/>
        <xdr:cNvPicPr/>
      </xdr:nvPicPr>
      <xdr:blipFill>
        <a:blip r:embed="rId315" cstate="print"/>
        <a:stretch>
          <a:fillRect/>
        </a:stretch>
      </xdr:blipFill>
      <xdr:spPr>
        <a:xfrm>
          <a:off x="2286000" y="116376450"/>
          <a:ext cx="714375" cy="714375"/>
        </a:xfrm>
        <a:prstGeom prst="rect">
          <a:avLst/>
        </a:prstGeom>
        <a:ln>
          <a:prstDash val="solid"/>
        </a:ln>
      </xdr:spPr>
    </xdr:pic>
  </etc:cellImage>
  <etc:cellImage>
    <xdr:pic>
      <xdr:nvPicPr>
        <xdr:cNvPr id="358" name="ID_CFDB97F545F3476F8B504A6584F883BE" descr="Picture"/>
        <xdr:cNvPicPr/>
      </xdr:nvPicPr>
      <xdr:blipFill>
        <a:blip r:embed="rId316" cstate="print"/>
        <a:stretch>
          <a:fillRect/>
        </a:stretch>
      </xdr:blipFill>
      <xdr:spPr>
        <a:xfrm>
          <a:off x="2286000" y="114471450"/>
          <a:ext cx="714375" cy="714375"/>
        </a:xfrm>
        <a:prstGeom prst="rect">
          <a:avLst/>
        </a:prstGeom>
        <a:ln>
          <a:prstDash val="solid"/>
        </a:ln>
      </xdr:spPr>
    </xdr:pic>
  </etc:cellImage>
  <etc:cellImage>
    <xdr:pic>
      <xdr:nvPicPr>
        <xdr:cNvPr id="357" name="ID_04FC0C0CEC374E818D31EBCBB0B95E38" descr="Picture"/>
        <xdr:cNvPicPr/>
      </xdr:nvPicPr>
      <xdr:blipFill>
        <a:blip r:embed="rId317" cstate="print"/>
        <a:stretch>
          <a:fillRect/>
        </a:stretch>
      </xdr:blipFill>
      <xdr:spPr>
        <a:xfrm>
          <a:off x="2286000" y="112566450"/>
          <a:ext cx="714375" cy="714375"/>
        </a:xfrm>
        <a:prstGeom prst="rect">
          <a:avLst/>
        </a:prstGeom>
        <a:ln>
          <a:prstDash val="solid"/>
        </a:ln>
      </xdr:spPr>
    </xdr:pic>
  </etc:cellImage>
  <etc:cellImage>
    <xdr:pic>
      <xdr:nvPicPr>
        <xdr:cNvPr id="356" name="ID_656F115F606541F983D9E80A8DAE3EC2" descr="Picture"/>
        <xdr:cNvPicPr/>
      </xdr:nvPicPr>
      <xdr:blipFill>
        <a:blip r:embed="rId318" cstate="print"/>
        <a:stretch>
          <a:fillRect/>
        </a:stretch>
      </xdr:blipFill>
      <xdr:spPr>
        <a:xfrm>
          <a:off x="2286000" y="110661450"/>
          <a:ext cx="714375" cy="714375"/>
        </a:xfrm>
        <a:prstGeom prst="rect">
          <a:avLst/>
        </a:prstGeom>
        <a:ln>
          <a:prstDash val="solid"/>
        </a:ln>
      </xdr:spPr>
    </xdr:pic>
  </etc:cellImage>
  <etc:cellImage>
    <xdr:pic>
      <xdr:nvPicPr>
        <xdr:cNvPr id="355" name="ID_44FA3A96D4674435B3604F0A6DD9C84A" descr="Picture"/>
        <xdr:cNvPicPr/>
      </xdr:nvPicPr>
      <xdr:blipFill>
        <a:blip r:embed="rId319" cstate="print"/>
        <a:stretch>
          <a:fillRect/>
        </a:stretch>
      </xdr:blipFill>
      <xdr:spPr>
        <a:xfrm>
          <a:off x="2286000" y="108756450"/>
          <a:ext cx="714375" cy="714375"/>
        </a:xfrm>
        <a:prstGeom prst="rect">
          <a:avLst/>
        </a:prstGeom>
        <a:ln>
          <a:prstDash val="solid"/>
        </a:ln>
      </xdr:spPr>
    </xdr:pic>
  </etc:cellImage>
  <etc:cellImage>
    <xdr:pic>
      <xdr:nvPicPr>
        <xdr:cNvPr id="354" name="ID_BC62874A5C1345ECABBEDF4ECD403077" descr="Picture"/>
        <xdr:cNvPicPr/>
      </xdr:nvPicPr>
      <xdr:blipFill>
        <a:blip r:embed="rId320" cstate="print"/>
        <a:stretch>
          <a:fillRect/>
        </a:stretch>
      </xdr:blipFill>
      <xdr:spPr>
        <a:xfrm>
          <a:off x="2286000" y="106851450"/>
          <a:ext cx="714375" cy="714375"/>
        </a:xfrm>
        <a:prstGeom prst="rect">
          <a:avLst/>
        </a:prstGeom>
        <a:ln>
          <a:prstDash val="solid"/>
        </a:ln>
      </xdr:spPr>
    </xdr:pic>
  </etc:cellImage>
  <etc:cellImage>
    <xdr:pic>
      <xdr:nvPicPr>
        <xdr:cNvPr id="353" name="ID_97BDD32C6F5F45C187D22EB2C7AC2C99" descr="Picture"/>
        <xdr:cNvPicPr/>
      </xdr:nvPicPr>
      <xdr:blipFill>
        <a:blip r:embed="rId321" cstate="print"/>
        <a:stretch>
          <a:fillRect/>
        </a:stretch>
      </xdr:blipFill>
      <xdr:spPr>
        <a:xfrm>
          <a:off x="2286000" y="104946450"/>
          <a:ext cx="714375" cy="714375"/>
        </a:xfrm>
        <a:prstGeom prst="rect">
          <a:avLst/>
        </a:prstGeom>
        <a:ln>
          <a:prstDash val="solid"/>
        </a:ln>
      </xdr:spPr>
    </xdr:pic>
  </etc:cellImage>
  <etc:cellImage>
    <xdr:pic>
      <xdr:nvPicPr>
        <xdr:cNvPr id="352" name="ID_0725F47BD94742359CB87155B01EA327" descr="Picture"/>
        <xdr:cNvPicPr/>
      </xdr:nvPicPr>
      <xdr:blipFill>
        <a:blip r:embed="rId322" cstate="print"/>
        <a:stretch>
          <a:fillRect/>
        </a:stretch>
      </xdr:blipFill>
      <xdr:spPr>
        <a:xfrm>
          <a:off x="2286000" y="103041450"/>
          <a:ext cx="714375" cy="714375"/>
        </a:xfrm>
        <a:prstGeom prst="rect">
          <a:avLst/>
        </a:prstGeom>
        <a:ln>
          <a:prstDash val="solid"/>
        </a:ln>
      </xdr:spPr>
    </xdr:pic>
  </etc:cellImage>
  <etc:cellImage>
    <xdr:pic>
      <xdr:nvPicPr>
        <xdr:cNvPr id="351" name="ID_5BA298ED32B2439186DA43D26C1A544A" descr="Picture"/>
        <xdr:cNvPicPr/>
      </xdr:nvPicPr>
      <xdr:blipFill>
        <a:blip r:embed="rId323" cstate="print"/>
        <a:stretch>
          <a:fillRect/>
        </a:stretch>
      </xdr:blipFill>
      <xdr:spPr>
        <a:xfrm>
          <a:off x="2286000" y="101136450"/>
          <a:ext cx="714375" cy="714375"/>
        </a:xfrm>
        <a:prstGeom prst="rect">
          <a:avLst/>
        </a:prstGeom>
        <a:ln>
          <a:prstDash val="solid"/>
        </a:ln>
      </xdr:spPr>
    </xdr:pic>
  </etc:cellImage>
  <etc:cellImage>
    <xdr:pic>
      <xdr:nvPicPr>
        <xdr:cNvPr id="350" name="ID_F1CAA9F4B3254BC69DDFFD083554F48F" descr="Picture"/>
        <xdr:cNvPicPr/>
      </xdr:nvPicPr>
      <xdr:blipFill>
        <a:blip r:embed="rId324" cstate="print"/>
        <a:stretch>
          <a:fillRect/>
        </a:stretch>
      </xdr:blipFill>
      <xdr:spPr>
        <a:xfrm>
          <a:off x="2286000" y="99231450"/>
          <a:ext cx="714375" cy="714375"/>
        </a:xfrm>
        <a:prstGeom prst="rect">
          <a:avLst/>
        </a:prstGeom>
        <a:ln>
          <a:prstDash val="solid"/>
        </a:ln>
      </xdr:spPr>
    </xdr:pic>
  </etc:cellImage>
  <etc:cellImage>
    <xdr:pic>
      <xdr:nvPicPr>
        <xdr:cNvPr id="349" name="ID_A5FEFDF5AD9A456E8BBDAEC775A9DFF7" descr="Picture"/>
        <xdr:cNvPicPr/>
      </xdr:nvPicPr>
      <xdr:blipFill>
        <a:blip r:embed="rId325" cstate="print"/>
        <a:stretch>
          <a:fillRect/>
        </a:stretch>
      </xdr:blipFill>
      <xdr:spPr>
        <a:xfrm>
          <a:off x="2286000" y="97326450"/>
          <a:ext cx="714375" cy="714375"/>
        </a:xfrm>
        <a:prstGeom prst="rect">
          <a:avLst/>
        </a:prstGeom>
        <a:ln>
          <a:prstDash val="solid"/>
        </a:ln>
      </xdr:spPr>
    </xdr:pic>
  </etc:cellImage>
  <etc:cellImage>
    <xdr:pic>
      <xdr:nvPicPr>
        <xdr:cNvPr id="348" name="ID_8CB095AA2A8F402DA71851B19EB1218E" descr="Picture"/>
        <xdr:cNvPicPr/>
      </xdr:nvPicPr>
      <xdr:blipFill>
        <a:blip r:embed="rId326" cstate="print"/>
        <a:stretch>
          <a:fillRect/>
        </a:stretch>
      </xdr:blipFill>
      <xdr:spPr>
        <a:xfrm>
          <a:off x="2286000" y="95421450"/>
          <a:ext cx="714375" cy="714375"/>
        </a:xfrm>
        <a:prstGeom prst="rect">
          <a:avLst/>
        </a:prstGeom>
        <a:ln>
          <a:prstDash val="solid"/>
        </a:ln>
      </xdr:spPr>
    </xdr:pic>
  </etc:cellImage>
  <etc:cellImage>
    <xdr:pic>
      <xdr:nvPicPr>
        <xdr:cNvPr id="347" name="ID_57790F40FD6043FE926447DA4D45810C" descr="Picture"/>
        <xdr:cNvPicPr/>
      </xdr:nvPicPr>
      <xdr:blipFill>
        <a:blip r:embed="rId327" cstate="print"/>
        <a:stretch>
          <a:fillRect/>
        </a:stretch>
      </xdr:blipFill>
      <xdr:spPr>
        <a:xfrm>
          <a:off x="2286000" y="93516450"/>
          <a:ext cx="714375" cy="714375"/>
        </a:xfrm>
        <a:prstGeom prst="rect">
          <a:avLst/>
        </a:prstGeom>
        <a:ln>
          <a:prstDash val="solid"/>
        </a:ln>
      </xdr:spPr>
    </xdr:pic>
  </etc:cellImage>
  <etc:cellImage>
    <xdr:pic>
      <xdr:nvPicPr>
        <xdr:cNvPr id="346" name="ID_4761D7C804BF491ABDA71957A72776B2" descr="Picture"/>
        <xdr:cNvPicPr/>
      </xdr:nvPicPr>
      <xdr:blipFill>
        <a:blip r:embed="rId328" cstate="print"/>
        <a:stretch>
          <a:fillRect/>
        </a:stretch>
      </xdr:blipFill>
      <xdr:spPr>
        <a:xfrm>
          <a:off x="2286000" y="91611450"/>
          <a:ext cx="714375" cy="714375"/>
        </a:xfrm>
        <a:prstGeom prst="rect">
          <a:avLst/>
        </a:prstGeom>
        <a:ln>
          <a:prstDash val="solid"/>
        </a:ln>
      </xdr:spPr>
    </xdr:pic>
  </etc:cellImage>
  <etc:cellImage>
    <xdr:pic>
      <xdr:nvPicPr>
        <xdr:cNvPr id="345" name="ID_F97EA39AB26D4A1C9C8770967E4DB648" descr="Picture"/>
        <xdr:cNvPicPr/>
      </xdr:nvPicPr>
      <xdr:blipFill>
        <a:blip r:embed="rId329" cstate="print"/>
        <a:stretch>
          <a:fillRect/>
        </a:stretch>
      </xdr:blipFill>
      <xdr:spPr>
        <a:xfrm>
          <a:off x="2286000" y="89706450"/>
          <a:ext cx="714375" cy="714375"/>
        </a:xfrm>
        <a:prstGeom prst="rect">
          <a:avLst/>
        </a:prstGeom>
        <a:ln>
          <a:prstDash val="solid"/>
        </a:ln>
      </xdr:spPr>
    </xdr:pic>
  </etc:cellImage>
  <etc:cellImage>
    <xdr:pic>
      <xdr:nvPicPr>
        <xdr:cNvPr id="344" name="ID_4494D9487F824B9BA58E3077853DF0A5" descr="Picture"/>
        <xdr:cNvPicPr/>
      </xdr:nvPicPr>
      <xdr:blipFill>
        <a:blip r:embed="rId330" cstate="print"/>
        <a:stretch>
          <a:fillRect/>
        </a:stretch>
      </xdr:blipFill>
      <xdr:spPr>
        <a:xfrm>
          <a:off x="2286000" y="87801450"/>
          <a:ext cx="714375" cy="714375"/>
        </a:xfrm>
        <a:prstGeom prst="rect">
          <a:avLst/>
        </a:prstGeom>
        <a:ln>
          <a:prstDash val="solid"/>
        </a:ln>
      </xdr:spPr>
    </xdr:pic>
  </etc:cellImage>
  <etc:cellImage>
    <xdr:pic>
      <xdr:nvPicPr>
        <xdr:cNvPr id="343" name="ID_563CDA3BB33C44A8870F190D016E4D46" descr="Picture"/>
        <xdr:cNvPicPr/>
      </xdr:nvPicPr>
      <xdr:blipFill>
        <a:blip r:embed="rId331" cstate="print"/>
        <a:stretch>
          <a:fillRect/>
        </a:stretch>
      </xdr:blipFill>
      <xdr:spPr>
        <a:xfrm>
          <a:off x="2286000" y="85896450"/>
          <a:ext cx="714375" cy="714375"/>
        </a:xfrm>
        <a:prstGeom prst="rect">
          <a:avLst/>
        </a:prstGeom>
        <a:ln>
          <a:prstDash val="solid"/>
        </a:ln>
      </xdr:spPr>
    </xdr:pic>
  </etc:cellImage>
  <etc:cellImage>
    <xdr:pic>
      <xdr:nvPicPr>
        <xdr:cNvPr id="342" name="ID_9484531A04244C39B2DE0A9EC2F424A3" descr="Picture"/>
        <xdr:cNvPicPr/>
      </xdr:nvPicPr>
      <xdr:blipFill>
        <a:blip r:embed="rId332" cstate="print"/>
        <a:stretch>
          <a:fillRect/>
        </a:stretch>
      </xdr:blipFill>
      <xdr:spPr>
        <a:xfrm>
          <a:off x="2286000" y="83991450"/>
          <a:ext cx="714375" cy="714375"/>
        </a:xfrm>
        <a:prstGeom prst="rect">
          <a:avLst/>
        </a:prstGeom>
        <a:ln>
          <a:prstDash val="solid"/>
        </a:ln>
      </xdr:spPr>
    </xdr:pic>
  </etc:cellImage>
  <etc:cellImage>
    <xdr:pic>
      <xdr:nvPicPr>
        <xdr:cNvPr id="341" name="ID_167128B3CA304B79A3EF259559E6CAC8" descr="Picture"/>
        <xdr:cNvPicPr/>
      </xdr:nvPicPr>
      <xdr:blipFill>
        <a:blip r:embed="rId333" cstate="print"/>
        <a:stretch>
          <a:fillRect/>
        </a:stretch>
      </xdr:blipFill>
      <xdr:spPr>
        <a:xfrm>
          <a:off x="2286000" y="82086450"/>
          <a:ext cx="714375" cy="714375"/>
        </a:xfrm>
        <a:prstGeom prst="rect">
          <a:avLst/>
        </a:prstGeom>
        <a:ln>
          <a:prstDash val="solid"/>
        </a:ln>
      </xdr:spPr>
    </xdr:pic>
  </etc:cellImage>
  <etc:cellImage>
    <xdr:pic>
      <xdr:nvPicPr>
        <xdr:cNvPr id="340" name="ID_4F9DC16D8D2E4663A8A7C2CD6620D0CB" descr="Picture"/>
        <xdr:cNvPicPr/>
      </xdr:nvPicPr>
      <xdr:blipFill>
        <a:blip r:embed="rId334" cstate="print"/>
        <a:stretch>
          <a:fillRect/>
        </a:stretch>
      </xdr:blipFill>
      <xdr:spPr>
        <a:xfrm>
          <a:off x="2286000" y="80181450"/>
          <a:ext cx="714375" cy="714375"/>
        </a:xfrm>
        <a:prstGeom prst="rect">
          <a:avLst/>
        </a:prstGeom>
        <a:ln>
          <a:prstDash val="solid"/>
        </a:ln>
      </xdr:spPr>
    </xdr:pic>
  </etc:cellImage>
  <etc:cellImage>
    <xdr:pic>
      <xdr:nvPicPr>
        <xdr:cNvPr id="339" name="ID_7391B9E995C24CA6AA3AD6FD03D70DBF" descr="Picture"/>
        <xdr:cNvPicPr/>
      </xdr:nvPicPr>
      <xdr:blipFill>
        <a:blip r:embed="rId335" cstate="print"/>
        <a:stretch>
          <a:fillRect/>
        </a:stretch>
      </xdr:blipFill>
      <xdr:spPr>
        <a:xfrm>
          <a:off x="2286000" y="78276450"/>
          <a:ext cx="714375" cy="714375"/>
        </a:xfrm>
        <a:prstGeom prst="rect">
          <a:avLst/>
        </a:prstGeom>
        <a:ln>
          <a:prstDash val="solid"/>
        </a:ln>
      </xdr:spPr>
    </xdr:pic>
  </etc:cellImage>
  <etc:cellImage>
    <xdr:pic>
      <xdr:nvPicPr>
        <xdr:cNvPr id="338" name="ID_946924C28FE842C291D369143D86BEA4" descr="Picture"/>
        <xdr:cNvPicPr/>
      </xdr:nvPicPr>
      <xdr:blipFill>
        <a:blip r:embed="rId336" cstate="print"/>
        <a:stretch>
          <a:fillRect/>
        </a:stretch>
      </xdr:blipFill>
      <xdr:spPr>
        <a:xfrm>
          <a:off x="2286000" y="76371450"/>
          <a:ext cx="714375" cy="714375"/>
        </a:xfrm>
        <a:prstGeom prst="rect">
          <a:avLst/>
        </a:prstGeom>
        <a:ln>
          <a:prstDash val="solid"/>
        </a:ln>
      </xdr:spPr>
    </xdr:pic>
  </etc:cellImage>
  <etc:cellImage>
    <xdr:pic>
      <xdr:nvPicPr>
        <xdr:cNvPr id="337" name="ID_72F8EFFD49644D41AA23D51EE10CAC35" descr="Picture"/>
        <xdr:cNvPicPr/>
      </xdr:nvPicPr>
      <xdr:blipFill>
        <a:blip r:embed="rId337" cstate="print"/>
        <a:stretch>
          <a:fillRect/>
        </a:stretch>
      </xdr:blipFill>
      <xdr:spPr>
        <a:xfrm>
          <a:off x="2286000" y="74466450"/>
          <a:ext cx="714375" cy="714375"/>
        </a:xfrm>
        <a:prstGeom prst="rect">
          <a:avLst/>
        </a:prstGeom>
        <a:ln>
          <a:prstDash val="solid"/>
        </a:ln>
      </xdr:spPr>
    </xdr:pic>
  </etc:cellImage>
  <etc:cellImage>
    <xdr:pic>
      <xdr:nvPicPr>
        <xdr:cNvPr id="336" name="ID_272ECF515BC4461A8C8613B914E98A0E" descr="Picture"/>
        <xdr:cNvPicPr/>
      </xdr:nvPicPr>
      <xdr:blipFill>
        <a:blip r:embed="rId338" cstate="print"/>
        <a:stretch>
          <a:fillRect/>
        </a:stretch>
      </xdr:blipFill>
      <xdr:spPr>
        <a:xfrm>
          <a:off x="2286000" y="72561450"/>
          <a:ext cx="714375" cy="714375"/>
        </a:xfrm>
        <a:prstGeom prst="rect">
          <a:avLst/>
        </a:prstGeom>
        <a:ln>
          <a:prstDash val="solid"/>
        </a:ln>
      </xdr:spPr>
    </xdr:pic>
  </etc:cellImage>
  <etc:cellImage>
    <xdr:pic>
      <xdr:nvPicPr>
        <xdr:cNvPr id="335" name="ID_2B1AA1AA6A9A4A95A94074AC707C67C7" descr="Picture"/>
        <xdr:cNvPicPr/>
      </xdr:nvPicPr>
      <xdr:blipFill>
        <a:blip r:embed="rId339" cstate="print"/>
        <a:stretch>
          <a:fillRect/>
        </a:stretch>
      </xdr:blipFill>
      <xdr:spPr>
        <a:xfrm>
          <a:off x="2286000" y="70656450"/>
          <a:ext cx="714375" cy="714375"/>
        </a:xfrm>
        <a:prstGeom prst="rect">
          <a:avLst/>
        </a:prstGeom>
        <a:ln>
          <a:prstDash val="solid"/>
        </a:ln>
      </xdr:spPr>
    </xdr:pic>
  </etc:cellImage>
  <etc:cellImage>
    <xdr:pic>
      <xdr:nvPicPr>
        <xdr:cNvPr id="334" name="ID_11669D0CDF294CE0B163C7D04A12F65E" descr="Picture"/>
        <xdr:cNvPicPr/>
      </xdr:nvPicPr>
      <xdr:blipFill>
        <a:blip r:embed="rId340" cstate="print"/>
        <a:stretch>
          <a:fillRect/>
        </a:stretch>
      </xdr:blipFill>
      <xdr:spPr>
        <a:xfrm>
          <a:off x="2286000" y="68751450"/>
          <a:ext cx="714375" cy="714375"/>
        </a:xfrm>
        <a:prstGeom prst="rect">
          <a:avLst/>
        </a:prstGeom>
        <a:ln>
          <a:prstDash val="solid"/>
        </a:ln>
      </xdr:spPr>
    </xdr:pic>
  </etc:cellImage>
  <etc:cellImage>
    <xdr:pic>
      <xdr:nvPicPr>
        <xdr:cNvPr id="333" name="ID_B655A62DAD204DD1A06DDA9CBB28BB69" descr="Picture"/>
        <xdr:cNvPicPr/>
      </xdr:nvPicPr>
      <xdr:blipFill>
        <a:blip r:embed="rId341" cstate="print"/>
        <a:stretch>
          <a:fillRect/>
        </a:stretch>
      </xdr:blipFill>
      <xdr:spPr>
        <a:xfrm>
          <a:off x="2286000" y="66846450"/>
          <a:ext cx="714375" cy="714375"/>
        </a:xfrm>
        <a:prstGeom prst="rect">
          <a:avLst/>
        </a:prstGeom>
        <a:ln>
          <a:prstDash val="solid"/>
        </a:ln>
      </xdr:spPr>
    </xdr:pic>
  </etc:cellImage>
  <etc:cellImage>
    <xdr:pic>
      <xdr:nvPicPr>
        <xdr:cNvPr id="332" name="ID_5B96628186A5457D8674043B0499BF37" descr="Picture"/>
        <xdr:cNvPicPr/>
      </xdr:nvPicPr>
      <xdr:blipFill>
        <a:blip r:embed="rId342" cstate="print"/>
        <a:stretch>
          <a:fillRect/>
        </a:stretch>
      </xdr:blipFill>
      <xdr:spPr>
        <a:xfrm>
          <a:off x="2286000" y="64941450"/>
          <a:ext cx="714375" cy="714375"/>
        </a:xfrm>
        <a:prstGeom prst="rect">
          <a:avLst/>
        </a:prstGeom>
        <a:ln>
          <a:prstDash val="solid"/>
        </a:ln>
      </xdr:spPr>
    </xdr:pic>
  </etc:cellImage>
  <etc:cellImage>
    <xdr:pic>
      <xdr:nvPicPr>
        <xdr:cNvPr id="331" name="ID_45F974139E004A2CA95EAE4291C81178" descr="Picture"/>
        <xdr:cNvPicPr/>
      </xdr:nvPicPr>
      <xdr:blipFill>
        <a:blip r:embed="rId343" cstate="print"/>
        <a:stretch>
          <a:fillRect/>
        </a:stretch>
      </xdr:blipFill>
      <xdr:spPr>
        <a:xfrm>
          <a:off x="2286000" y="63036450"/>
          <a:ext cx="714375" cy="714375"/>
        </a:xfrm>
        <a:prstGeom prst="rect">
          <a:avLst/>
        </a:prstGeom>
        <a:ln>
          <a:prstDash val="solid"/>
        </a:ln>
      </xdr:spPr>
    </xdr:pic>
  </etc:cellImage>
  <etc:cellImage>
    <xdr:pic>
      <xdr:nvPicPr>
        <xdr:cNvPr id="330" name="ID_01091697725F49E7A16E60BEDA7052BB" descr="Picture"/>
        <xdr:cNvPicPr/>
      </xdr:nvPicPr>
      <xdr:blipFill>
        <a:blip r:embed="rId344" cstate="print"/>
        <a:stretch>
          <a:fillRect/>
        </a:stretch>
      </xdr:blipFill>
      <xdr:spPr>
        <a:xfrm>
          <a:off x="2286000" y="61131450"/>
          <a:ext cx="714375" cy="714375"/>
        </a:xfrm>
        <a:prstGeom prst="rect">
          <a:avLst/>
        </a:prstGeom>
        <a:ln>
          <a:prstDash val="solid"/>
        </a:ln>
      </xdr:spPr>
    </xdr:pic>
  </etc:cellImage>
  <etc:cellImage>
    <xdr:pic>
      <xdr:nvPicPr>
        <xdr:cNvPr id="329" name="ID_F610C65597E34B6C82F09420757D62CA" descr="Picture"/>
        <xdr:cNvPicPr/>
      </xdr:nvPicPr>
      <xdr:blipFill>
        <a:blip r:embed="rId345" cstate="print"/>
        <a:stretch>
          <a:fillRect/>
        </a:stretch>
      </xdr:blipFill>
      <xdr:spPr>
        <a:xfrm>
          <a:off x="2286000" y="59226450"/>
          <a:ext cx="714375" cy="714375"/>
        </a:xfrm>
        <a:prstGeom prst="rect">
          <a:avLst/>
        </a:prstGeom>
        <a:ln>
          <a:prstDash val="solid"/>
        </a:ln>
      </xdr:spPr>
    </xdr:pic>
  </etc:cellImage>
  <etc:cellImage>
    <xdr:pic>
      <xdr:nvPicPr>
        <xdr:cNvPr id="328" name="ID_C2463766045F40289BBA2C14C3B6C9B8" descr="Picture"/>
        <xdr:cNvPicPr/>
      </xdr:nvPicPr>
      <xdr:blipFill>
        <a:blip r:embed="rId346" cstate="print"/>
        <a:stretch>
          <a:fillRect/>
        </a:stretch>
      </xdr:blipFill>
      <xdr:spPr>
        <a:xfrm>
          <a:off x="2286000" y="57321450"/>
          <a:ext cx="714375" cy="714375"/>
        </a:xfrm>
        <a:prstGeom prst="rect">
          <a:avLst/>
        </a:prstGeom>
        <a:ln>
          <a:prstDash val="solid"/>
        </a:ln>
      </xdr:spPr>
    </xdr:pic>
  </etc:cellImage>
  <etc:cellImage>
    <xdr:pic>
      <xdr:nvPicPr>
        <xdr:cNvPr id="327" name="ID_6F5193D6F3A4435FA0DEC326D6C68EC2" descr="Picture"/>
        <xdr:cNvPicPr/>
      </xdr:nvPicPr>
      <xdr:blipFill>
        <a:blip r:embed="rId347" cstate="print"/>
        <a:stretch>
          <a:fillRect/>
        </a:stretch>
      </xdr:blipFill>
      <xdr:spPr>
        <a:xfrm>
          <a:off x="2286000" y="55416450"/>
          <a:ext cx="714375" cy="714375"/>
        </a:xfrm>
        <a:prstGeom prst="rect">
          <a:avLst/>
        </a:prstGeom>
        <a:ln>
          <a:prstDash val="solid"/>
        </a:ln>
      </xdr:spPr>
    </xdr:pic>
  </etc:cellImage>
  <etc:cellImage>
    <xdr:pic>
      <xdr:nvPicPr>
        <xdr:cNvPr id="326" name="ID_88D2F45AA805499BBDA0445F84F80E1A" descr="Picture"/>
        <xdr:cNvPicPr/>
      </xdr:nvPicPr>
      <xdr:blipFill>
        <a:blip r:embed="rId348" cstate="print"/>
        <a:stretch>
          <a:fillRect/>
        </a:stretch>
      </xdr:blipFill>
      <xdr:spPr>
        <a:xfrm>
          <a:off x="2286000" y="53511450"/>
          <a:ext cx="714375" cy="714375"/>
        </a:xfrm>
        <a:prstGeom prst="rect">
          <a:avLst/>
        </a:prstGeom>
        <a:ln>
          <a:prstDash val="solid"/>
        </a:ln>
      </xdr:spPr>
    </xdr:pic>
  </etc:cellImage>
  <etc:cellImage>
    <xdr:pic>
      <xdr:nvPicPr>
        <xdr:cNvPr id="325" name="ID_4F7A35D25E6C4041AACD31AB0760A9AD" descr="Picture"/>
        <xdr:cNvPicPr/>
      </xdr:nvPicPr>
      <xdr:blipFill>
        <a:blip r:embed="rId349" cstate="print"/>
        <a:stretch>
          <a:fillRect/>
        </a:stretch>
      </xdr:blipFill>
      <xdr:spPr>
        <a:xfrm>
          <a:off x="2286000" y="51606450"/>
          <a:ext cx="714375" cy="714375"/>
        </a:xfrm>
        <a:prstGeom prst="rect">
          <a:avLst/>
        </a:prstGeom>
        <a:ln>
          <a:prstDash val="solid"/>
        </a:ln>
      </xdr:spPr>
    </xdr:pic>
  </etc:cellImage>
  <etc:cellImage>
    <xdr:pic>
      <xdr:nvPicPr>
        <xdr:cNvPr id="324" name="ID_07C53A142D374A659CB30161B14301A8" descr="Picture"/>
        <xdr:cNvPicPr/>
      </xdr:nvPicPr>
      <xdr:blipFill>
        <a:blip r:embed="rId350" cstate="print"/>
        <a:stretch>
          <a:fillRect/>
        </a:stretch>
      </xdr:blipFill>
      <xdr:spPr>
        <a:xfrm>
          <a:off x="2286000" y="49701450"/>
          <a:ext cx="714375" cy="714375"/>
        </a:xfrm>
        <a:prstGeom prst="rect">
          <a:avLst/>
        </a:prstGeom>
        <a:ln>
          <a:prstDash val="solid"/>
        </a:ln>
      </xdr:spPr>
    </xdr:pic>
  </etc:cellImage>
  <etc:cellImage>
    <xdr:pic>
      <xdr:nvPicPr>
        <xdr:cNvPr id="323" name="ID_8A97DFF2C89D4E76997C5D1E9F530957" descr="Picture"/>
        <xdr:cNvPicPr/>
      </xdr:nvPicPr>
      <xdr:blipFill>
        <a:blip r:embed="rId351" cstate="print"/>
        <a:stretch>
          <a:fillRect/>
        </a:stretch>
      </xdr:blipFill>
      <xdr:spPr>
        <a:xfrm>
          <a:off x="2286000" y="47796450"/>
          <a:ext cx="714375" cy="714375"/>
        </a:xfrm>
        <a:prstGeom prst="rect">
          <a:avLst/>
        </a:prstGeom>
        <a:ln>
          <a:prstDash val="solid"/>
        </a:ln>
      </xdr:spPr>
    </xdr:pic>
  </etc:cellImage>
  <etc:cellImage>
    <xdr:pic>
      <xdr:nvPicPr>
        <xdr:cNvPr id="322" name="ID_EF291FD39D964C909C299D94C7BC5C40" descr="Picture"/>
        <xdr:cNvPicPr/>
      </xdr:nvPicPr>
      <xdr:blipFill>
        <a:blip r:embed="rId352" cstate="print"/>
        <a:stretch>
          <a:fillRect/>
        </a:stretch>
      </xdr:blipFill>
      <xdr:spPr>
        <a:xfrm>
          <a:off x="2286000" y="45891450"/>
          <a:ext cx="714375" cy="714375"/>
        </a:xfrm>
        <a:prstGeom prst="rect">
          <a:avLst/>
        </a:prstGeom>
        <a:ln>
          <a:prstDash val="solid"/>
        </a:ln>
      </xdr:spPr>
    </xdr:pic>
  </etc:cellImage>
  <etc:cellImage>
    <xdr:pic>
      <xdr:nvPicPr>
        <xdr:cNvPr id="321" name="ID_9A4E6744205D47BDBC3E05A9D22E9827" descr="Picture"/>
        <xdr:cNvPicPr/>
      </xdr:nvPicPr>
      <xdr:blipFill>
        <a:blip r:embed="rId353" cstate="print"/>
        <a:stretch>
          <a:fillRect/>
        </a:stretch>
      </xdr:blipFill>
      <xdr:spPr>
        <a:xfrm>
          <a:off x="2286000" y="43986450"/>
          <a:ext cx="714375" cy="714375"/>
        </a:xfrm>
        <a:prstGeom prst="rect">
          <a:avLst/>
        </a:prstGeom>
        <a:ln>
          <a:prstDash val="solid"/>
        </a:ln>
      </xdr:spPr>
    </xdr:pic>
  </etc:cellImage>
  <etc:cellImage>
    <xdr:pic>
      <xdr:nvPicPr>
        <xdr:cNvPr id="320" name="ID_61D70CE02A524DAA8E40ABBC47FAA20D" descr="Picture"/>
        <xdr:cNvPicPr/>
      </xdr:nvPicPr>
      <xdr:blipFill>
        <a:blip r:embed="rId354" cstate="print"/>
        <a:stretch>
          <a:fillRect/>
        </a:stretch>
      </xdr:blipFill>
      <xdr:spPr>
        <a:xfrm>
          <a:off x="2286000" y="42081450"/>
          <a:ext cx="714375" cy="714375"/>
        </a:xfrm>
        <a:prstGeom prst="rect">
          <a:avLst/>
        </a:prstGeom>
        <a:ln>
          <a:prstDash val="solid"/>
        </a:ln>
      </xdr:spPr>
    </xdr:pic>
  </etc:cellImage>
  <etc:cellImage>
    <xdr:pic>
      <xdr:nvPicPr>
        <xdr:cNvPr id="319" name="ID_6BF117841FB54823B3F8C58A0C857A09" descr="Picture"/>
        <xdr:cNvPicPr/>
      </xdr:nvPicPr>
      <xdr:blipFill>
        <a:blip r:embed="rId355" cstate="print"/>
        <a:stretch>
          <a:fillRect/>
        </a:stretch>
      </xdr:blipFill>
      <xdr:spPr>
        <a:xfrm>
          <a:off x="2286000" y="40176450"/>
          <a:ext cx="714375" cy="714375"/>
        </a:xfrm>
        <a:prstGeom prst="rect">
          <a:avLst/>
        </a:prstGeom>
        <a:ln>
          <a:prstDash val="solid"/>
        </a:ln>
      </xdr:spPr>
    </xdr:pic>
  </etc:cellImage>
  <etc:cellImage>
    <xdr:pic>
      <xdr:nvPicPr>
        <xdr:cNvPr id="318" name="ID_06E09F3557B24343807AADCB12EBC1B3" descr="Picture"/>
        <xdr:cNvPicPr/>
      </xdr:nvPicPr>
      <xdr:blipFill>
        <a:blip r:embed="rId356" cstate="print"/>
        <a:stretch>
          <a:fillRect/>
        </a:stretch>
      </xdr:blipFill>
      <xdr:spPr>
        <a:xfrm>
          <a:off x="2286000" y="38271450"/>
          <a:ext cx="714375" cy="714375"/>
        </a:xfrm>
        <a:prstGeom prst="rect">
          <a:avLst/>
        </a:prstGeom>
        <a:ln>
          <a:prstDash val="solid"/>
        </a:ln>
      </xdr:spPr>
    </xdr:pic>
  </etc:cellImage>
  <etc:cellImage>
    <xdr:pic>
      <xdr:nvPicPr>
        <xdr:cNvPr id="317" name="ID_0CCC68B22649489C8D83DDBC5EE89117" descr="Picture"/>
        <xdr:cNvPicPr/>
      </xdr:nvPicPr>
      <xdr:blipFill>
        <a:blip r:embed="rId357" cstate="print"/>
        <a:stretch>
          <a:fillRect/>
        </a:stretch>
      </xdr:blipFill>
      <xdr:spPr>
        <a:xfrm>
          <a:off x="2286000" y="36366450"/>
          <a:ext cx="714375" cy="714375"/>
        </a:xfrm>
        <a:prstGeom prst="rect">
          <a:avLst/>
        </a:prstGeom>
        <a:ln>
          <a:prstDash val="solid"/>
        </a:ln>
      </xdr:spPr>
    </xdr:pic>
  </etc:cellImage>
  <etc:cellImage>
    <xdr:pic>
      <xdr:nvPicPr>
        <xdr:cNvPr id="316" name="ID_BCDB955E4C2F47E4912C92C20D83957F" descr="Picture"/>
        <xdr:cNvPicPr/>
      </xdr:nvPicPr>
      <xdr:blipFill>
        <a:blip r:embed="rId358" cstate="print"/>
        <a:stretch>
          <a:fillRect/>
        </a:stretch>
      </xdr:blipFill>
      <xdr:spPr>
        <a:xfrm>
          <a:off x="2286000" y="34461450"/>
          <a:ext cx="714375" cy="714375"/>
        </a:xfrm>
        <a:prstGeom prst="rect">
          <a:avLst/>
        </a:prstGeom>
        <a:ln>
          <a:prstDash val="solid"/>
        </a:ln>
      </xdr:spPr>
    </xdr:pic>
  </etc:cellImage>
  <etc:cellImage>
    <xdr:pic>
      <xdr:nvPicPr>
        <xdr:cNvPr id="315" name="ID_C6FE642CA0B64D728869F91F23911F72" descr="Picture"/>
        <xdr:cNvPicPr/>
      </xdr:nvPicPr>
      <xdr:blipFill>
        <a:blip r:embed="rId359" cstate="print"/>
        <a:stretch>
          <a:fillRect/>
        </a:stretch>
      </xdr:blipFill>
      <xdr:spPr>
        <a:xfrm>
          <a:off x="2286000" y="32556450"/>
          <a:ext cx="714375" cy="714375"/>
        </a:xfrm>
        <a:prstGeom prst="rect">
          <a:avLst/>
        </a:prstGeom>
        <a:ln>
          <a:prstDash val="solid"/>
        </a:ln>
      </xdr:spPr>
    </xdr:pic>
  </etc:cellImage>
  <etc:cellImage>
    <xdr:pic>
      <xdr:nvPicPr>
        <xdr:cNvPr id="314" name="ID_50571DA2DEA440FF95FB8368954E3AC5" descr="Picture"/>
        <xdr:cNvPicPr/>
      </xdr:nvPicPr>
      <xdr:blipFill>
        <a:blip r:embed="rId360" cstate="print"/>
        <a:stretch>
          <a:fillRect/>
        </a:stretch>
      </xdr:blipFill>
      <xdr:spPr>
        <a:xfrm>
          <a:off x="2286000" y="30651450"/>
          <a:ext cx="714375" cy="714375"/>
        </a:xfrm>
        <a:prstGeom prst="rect">
          <a:avLst/>
        </a:prstGeom>
        <a:ln>
          <a:prstDash val="solid"/>
        </a:ln>
      </xdr:spPr>
    </xdr:pic>
  </etc:cellImage>
  <etc:cellImage>
    <xdr:pic>
      <xdr:nvPicPr>
        <xdr:cNvPr id="313" name="ID_57889EF456BA4CDA89FD9652FC97FA44" descr="Picture"/>
        <xdr:cNvPicPr/>
      </xdr:nvPicPr>
      <xdr:blipFill>
        <a:blip r:embed="rId361" cstate="print"/>
        <a:stretch>
          <a:fillRect/>
        </a:stretch>
      </xdr:blipFill>
      <xdr:spPr>
        <a:xfrm>
          <a:off x="2286000" y="28746450"/>
          <a:ext cx="714375" cy="714375"/>
        </a:xfrm>
        <a:prstGeom prst="rect">
          <a:avLst/>
        </a:prstGeom>
        <a:ln>
          <a:prstDash val="solid"/>
        </a:ln>
      </xdr:spPr>
    </xdr:pic>
  </etc:cellImage>
  <etc:cellImage>
    <xdr:pic>
      <xdr:nvPicPr>
        <xdr:cNvPr id="312" name="ID_292800540D5046A5A80B6B92A41FDE18" descr="Picture"/>
        <xdr:cNvPicPr/>
      </xdr:nvPicPr>
      <xdr:blipFill>
        <a:blip r:embed="rId362" cstate="print"/>
        <a:stretch>
          <a:fillRect/>
        </a:stretch>
      </xdr:blipFill>
      <xdr:spPr>
        <a:xfrm>
          <a:off x="2286000" y="26841450"/>
          <a:ext cx="714375" cy="714375"/>
        </a:xfrm>
        <a:prstGeom prst="rect">
          <a:avLst/>
        </a:prstGeom>
        <a:ln>
          <a:prstDash val="solid"/>
        </a:ln>
      </xdr:spPr>
    </xdr:pic>
  </etc:cellImage>
  <etc:cellImage>
    <xdr:pic>
      <xdr:nvPicPr>
        <xdr:cNvPr id="311" name="ID_632F6EFD6BF64E36AD6DD5A40E82D2DA" descr="Picture"/>
        <xdr:cNvPicPr/>
      </xdr:nvPicPr>
      <xdr:blipFill>
        <a:blip r:embed="rId363" cstate="print"/>
        <a:stretch>
          <a:fillRect/>
        </a:stretch>
      </xdr:blipFill>
      <xdr:spPr>
        <a:xfrm>
          <a:off x="2286000" y="24936450"/>
          <a:ext cx="714375" cy="714375"/>
        </a:xfrm>
        <a:prstGeom prst="rect">
          <a:avLst/>
        </a:prstGeom>
        <a:ln>
          <a:prstDash val="solid"/>
        </a:ln>
      </xdr:spPr>
    </xdr:pic>
  </etc:cellImage>
  <etc:cellImage>
    <xdr:pic>
      <xdr:nvPicPr>
        <xdr:cNvPr id="310" name="ID_04820A27CAD34532B968FB4D0579FADB" descr="Picture"/>
        <xdr:cNvPicPr/>
      </xdr:nvPicPr>
      <xdr:blipFill>
        <a:blip r:embed="rId364" cstate="print"/>
        <a:stretch>
          <a:fillRect/>
        </a:stretch>
      </xdr:blipFill>
      <xdr:spPr>
        <a:xfrm>
          <a:off x="2286000" y="23031450"/>
          <a:ext cx="714375" cy="714375"/>
        </a:xfrm>
        <a:prstGeom prst="rect">
          <a:avLst/>
        </a:prstGeom>
        <a:ln>
          <a:prstDash val="solid"/>
        </a:ln>
      </xdr:spPr>
    </xdr:pic>
  </etc:cellImage>
  <etc:cellImage>
    <xdr:pic>
      <xdr:nvPicPr>
        <xdr:cNvPr id="309" name="ID_30DB5121B8D249A68F76985188AD565F" descr="Picture"/>
        <xdr:cNvPicPr/>
      </xdr:nvPicPr>
      <xdr:blipFill>
        <a:blip r:embed="rId365" cstate="print"/>
        <a:stretch>
          <a:fillRect/>
        </a:stretch>
      </xdr:blipFill>
      <xdr:spPr>
        <a:xfrm>
          <a:off x="2286000" y="21126450"/>
          <a:ext cx="714375" cy="714375"/>
        </a:xfrm>
        <a:prstGeom prst="rect">
          <a:avLst/>
        </a:prstGeom>
        <a:ln>
          <a:prstDash val="solid"/>
        </a:ln>
      </xdr:spPr>
    </xdr:pic>
  </etc:cellImage>
  <etc:cellImage>
    <xdr:pic>
      <xdr:nvPicPr>
        <xdr:cNvPr id="308" name="ID_AD24DE003A2E4D618BBF7DF6CC48C648" descr="Picture"/>
        <xdr:cNvPicPr/>
      </xdr:nvPicPr>
      <xdr:blipFill>
        <a:blip r:embed="rId366" cstate="print"/>
        <a:stretch>
          <a:fillRect/>
        </a:stretch>
      </xdr:blipFill>
      <xdr:spPr>
        <a:xfrm>
          <a:off x="2286000" y="19221450"/>
          <a:ext cx="714375" cy="714375"/>
        </a:xfrm>
        <a:prstGeom prst="rect">
          <a:avLst/>
        </a:prstGeom>
        <a:ln>
          <a:prstDash val="solid"/>
        </a:ln>
      </xdr:spPr>
    </xdr:pic>
  </etc:cellImage>
  <etc:cellImage>
    <xdr:pic>
      <xdr:nvPicPr>
        <xdr:cNvPr id="307" name="ID_1A39283E6BEA46ECAA45C135F2DC02AF" descr="Picture"/>
        <xdr:cNvPicPr/>
      </xdr:nvPicPr>
      <xdr:blipFill>
        <a:blip r:embed="rId367" cstate="print"/>
        <a:stretch>
          <a:fillRect/>
        </a:stretch>
      </xdr:blipFill>
      <xdr:spPr>
        <a:xfrm>
          <a:off x="2286000" y="17316450"/>
          <a:ext cx="714375" cy="714375"/>
        </a:xfrm>
        <a:prstGeom prst="rect">
          <a:avLst/>
        </a:prstGeom>
        <a:ln>
          <a:prstDash val="solid"/>
        </a:ln>
      </xdr:spPr>
    </xdr:pic>
  </etc:cellImage>
  <etc:cellImage>
    <xdr:pic>
      <xdr:nvPicPr>
        <xdr:cNvPr id="306" name="ID_BF86901EE9DF492EA387DC440AA91848" descr="Picture"/>
        <xdr:cNvPicPr/>
      </xdr:nvPicPr>
      <xdr:blipFill>
        <a:blip r:embed="rId368" cstate="print"/>
        <a:stretch>
          <a:fillRect/>
        </a:stretch>
      </xdr:blipFill>
      <xdr:spPr>
        <a:xfrm>
          <a:off x="2286000" y="15411450"/>
          <a:ext cx="714375" cy="714375"/>
        </a:xfrm>
        <a:prstGeom prst="rect">
          <a:avLst/>
        </a:prstGeom>
        <a:ln>
          <a:prstDash val="solid"/>
        </a:ln>
      </xdr:spPr>
    </xdr:pic>
  </etc:cellImage>
  <etc:cellImage>
    <xdr:pic>
      <xdr:nvPicPr>
        <xdr:cNvPr id="305" name="ID_F3A8DA0781C148A39BC50D4702EDD240" descr="Picture"/>
        <xdr:cNvPicPr/>
      </xdr:nvPicPr>
      <xdr:blipFill>
        <a:blip r:embed="rId369" cstate="print"/>
        <a:stretch>
          <a:fillRect/>
        </a:stretch>
      </xdr:blipFill>
      <xdr:spPr>
        <a:xfrm>
          <a:off x="2286000" y="13506450"/>
          <a:ext cx="714375" cy="714375"/>
        </a:xfrm>
        <a:prstGeom prst="rect">
          <a:avLst/>
        </a:prstGeom>
        <a:ln>
          <a:prstDash val="solid"/>
        </a:ln>
      </xdr:spPr>
    </xdr:pic>
  </etc:cellImage>
  <etc:cellImage>
    <xdr:pic>
      <xdr:nvPicPr>
        <xdr:cNvPr id="304" name="ID_B01668744610447895A09CCA6F968166" descr="Picture"/>
        <xdr:cNvPicPr/>
      </xdr:nvPicPr>
      <xdr:blipFill>
        <a:blip r:embed="rId370" cstate="print"/>
        <a:stretch>
          <a:fillRect/>
        </a:stretch>
      </xdr:blipFill>
      <xdr:spPr>
        <a:xfrm>
          <a:off x="2286000" y="11601450"/>
          <a:ext cx="714375" cy="714375"/>
        </a:xfrm>
        <a:prstGeom prst="rect">
          <a:avLst/>
        </a:prstGeom>
        <a:ln>
          <a:prstDash val="solid"/>
        </a:ln>
      </xdr:spPr>
    </xdr:pic>
  </etc:cellImage>
  <etc:cellImage>
    <xdr:pic>
      <xdr:nvPicPr>
        <xdr:cNvPr id="303" name="ID_477468D3D66E444687DBE13252754C92" descr="Picture"/>
        <xdr:cNvPicPr/>
      </xdr:nvPicPr>
      <xdr:blipFill>
        <a:blip r:embed="rId371" cstate="print"/>
        <a:stretch>
          <a:fillRect/>
        </a:stretch>
      </xdr:blipFill>
      <xdr:spPr>
        <a:xfrm>
          <a:off x="2286000" y="9696450"/>
          <a:ext cx="714375" cy="714375"/>
        </a:xfrm>
        <a:prstGeom prst="rect">
          <a:avLst/>
        </a:prstGeom>
        <a:ln>
          <a:prstDash val="solid"/>
        </a:ln>
      </xdr:spPr>
    </xdr:pic>
  </etc:cellImage>
  <etc:cellImage>
    <xdr:pic>
      <xdr:nvPicPr>
        <xdr:cNvPr id="302" name="ID_1F72007529AA42EBBD118E24501DD577" descr="Picture"/>
        <xdr:cNvPicPr/>
      </xdr:nvPicPr>
      <xdr:blipFill>
        <a:blip r:embed="rId372" cstate="print"/>
        <a:stretch>
          <a:fillRect/>
        </a:stretch>
      </xdr:blipFill>
      <xdr:spPr>
        <a:xfrm>
          <a:off x="2286000" y="7791450"/>
          <a:ext cx="714375" cy="714375"/>
        </a:xfrm>
        <a:prstGeom prst="rect">
          <a:avLst/>
        </a:prstGeom>
        <a:ln>
          <a:prstDash val="solid"/>
        </a:ln>
      </xdr:spPr>
    </xdr:pic>
  </etc:cellImage>
  <etc:cellImage>
    <xdr:pic>
      <xdr:nvPicPr>
        <xdr:cNvPr id="301" name="ID_76DEEB6B831D4D3B85A87892CBAEA869" descr="Picture"/>
        <xdr:cNvPicPr/>
      </xdr:nvPicPr>
      <xdr:blipFill>
        <a:blip r:embed="rId373" cstate="print"/>
        <a:stretch>
          <a:fillRect/>
        </a:stretch>
      </xdr:blipFill>
      <xdr:spPr>
        <a:xfrm>
          <a:off x="2286000" y="5886450"/>
          <a:ext cx="714375" cy="714375"/>
        </a:xfrm>
        <a:prstGeom prst="rect">
          <a:avLst/>
        </a:prstGeom>
        <a:ln>
          <a:prstDash val="solid"/>
        </a:ln>
      </xdr:spPr>
    </xdr:pic>
  </etc:cellImage>
  <etc:cellImage>
    <xdr:pic>
      <xdr:nvPicPr>
        <xdr:cNvPr id="300" name="ID_878A2ED4F9304AABB734889217160C91" descr="Picture"/>
        <xdr:cNvPicPr/>
      </xdr:nvPicPr>
      <xdr:blipFill>
        <a:blip r:embed="rId374" cstate="print"/>
        <a:stretch>
          <a:fillRect/>
        </a:stretch>
      </xdr:blipFill>
      <xdr:spPr>
        <a:xfrm>
          <a:off x="2286000" y="3981450"/>
          <a:ext cx="714375" cy="714375"/>
        </a:xfrm>
        <a:prstGeom prst="rect">
          <a:avLst/>
        </a:prstGeom>
        <a:ln>
          <a:prstDash val="solid"/>
        </a:ln>
      </xdr:spPr>
    </xdr:pic>
  </etc:cellImage>
  <etc:cellImage>
    <xdr:pic>
      <xdr:nvPicPr>
        <xdr:cNvPr id="299" name="ID_848D12BD34AD4BF9B1B43715B9194589" descr="Picture"/>
        <xdr:cNvPicPr/>
      </xdr:nvPicPr>
      <xdr:blipFill>
        <a:blip r:embed="rId375" cstate="print"/>
        <a:stretch>
          <a:fillRect/>
        </a:stretch>
      </xdr:blipFill>
      <xdr:spPr>
        <a:xfrm>
          <a:off x="2286000" y="2076450"/>
          <a:ext cx="714375" cy="714375"/>
        </a:xfrm>
        <a:prstGeom prst="rect">
          <a:avLst/>
        </a:prstGeom>
        <a:ln>
          <a:prstDash val="solid"/>
        </a:ln>
      </xdr:spPr>
    </xdr:pic>
  </etc:cellImage>
  <etc:cellImage>
    <xdr:pic>
      <xdr:nvPicPr>
        <xdr:cNvPr id="298" name="ID_6FC0A95148FA424C8B8A9140255C4BD7" descr="Picture"/>
        <xdr:cNvPicPr/>
      </xdr:nvPicPr>
      <xdr:blipFill>
        <a:blip r:embed="rId376" cstate="print"/>
        <a:stretch>
          <a:fillRect/>
        </a:stretch>
      </xdr:blipFill>
      <xdr:spPr>
        <a:xfrm>
          <a:off x="2286000" y="171450"/>
          <a:ext cx="714375" cy="714375"/>
        </a:xfrm>
        <a:prstGeom prst="rect">
          <a:avLst/>
        </a:prstGeom>
        <a:ln>
          <a:prstDash val="solid"/>
        </a:ln>
      </xdr:spPr>
    </xdr:pic>
  </etc:cellImage>
</etc:cellImages>
</file>

<file path=xl/sharedStrings.xml><?xml version="1.0" encoding="utf-8"?>
<sst xmlns="http://schemas.openxmlformats.org/spreadsheetml/2006/main" count="1364" uniqueCount="483">
  <si>
    <t>商品链接</t>
  </si>
  <si>
    <t>图片</t>
  </si>
  <si>
    <t>asin</t>
  </si>
  <si>
    <t>产品标题</t>
  </si>
  <si>
    <t>主题</t>
  </si>
  <si>
    <t>上架时间</t>
  </si>
  <si>
    <t>核心词周期图</t>
  </si>
  <si>
    <t>核心词周期</t>
  </si>
  <si>
    <t>销量趋势图</t>
  </si>
  <si>
    <t>上月销量</t>
  </si>
  <si>
    <t>价格趋势图</t>
  </si>
  <si>
    <t>价格趋势类型</t>
  </si>
  <si>
    <t>价格</t>
  </si>
  <si>
    <t>pcs</t>
  </si>
  <si>
    <t>是否开发</t>
  </si>
  <si>
    <t>原因</t>
  </si>
  <si>
    <t>商品潜力说明</t>
  </si>
  <si>
    <t>https://www.amazon.com/dp/B0FQTWFX3W</t>
  </si>
  <si>
    <t>B0FQTWFX3W</t>
  </si>
  <si>
    <t>Christmas Banner Grinches Party Decorations Drink Up Banners Indoor, Glittery Christmas Decor Banner, Red Green Banner for Home Fireplace Decor</t>
  </si>
  <si>
    <t>Grinch</t>
  </si>
  <si>
    <t>2025-09-15</t>
  </si>
  <si>
    <t>流量类型：强周期型
流量周期：
• 第 1 个周期：[10, 11, 12]
低流量月份：1、2、3、4、5、6、7、8 月</t>
  </si>
  <si>
    <t>下降</t>
  </si>
  <si>
    <t>$6.99</t>
  </si>
  <si>
    <t>待定</t>
  </si>
  <si>
    <t>pcs解析失败</t>
  </si>
  <si>
    <t>价格下降但仍有销量，说明市场进入竞争阶段，需谨慎评估利润空间</t>
  </si>
  <si>
    <t>https://www.amazon.com/dp/B0FY2TMJWK</t>
  </si>
  <si>
    <t>B0FY2TMJWK</t>
  </si>
  <si>
    <t>Pre-Strung Hello 2026 Happy New Year Banner with Balloon, No DIY Glitter Gold New Years Decorations 2026 for NYE Decorations 2026 Happy New Years Eve Party Supplies</t>
  </si>
  <si>
    <t>New Year</t>
  </si>
  <si>
    <t>2025-12-05</t>
  </si>
  <si>
    <t>流量类型：强周期型
流量周期：
• 第 1 个周期：[1, 10, 11, 12]
低流量月份：2、3、4、5、6、7、8、9 月</t>
  </si>
  <si>
    <t>上升</t>
  </si>
  <si>
    <t>$12.99</t>
  </si>
  <si>
    <t>目前无法判断潜在价值，建议持续观察</t>
  </si>
  <si>
    <t>https://www.amazon.com/dp/B0FMXT2X47</t>
  </si>
  <si>
    <t>B0FMXT2X47</t>
  </si>
  <si>
    <t>Demon Movie Hunters Birthday Decorations,Demon Movie Hunters Happy Birthday Banner Backdrop for Kids Birthday Party Supplies 60 * 40 inches</t>
  </si>
  <si>
    <t>Demon Hunters</t>
  </si>
  <si>
    <t>2025-08-20</t>
  </si>
  <si>
    <t>流量类型：无
说明：近几年核心词才有搜索量，无法判断流量周期</t>
  </si>
  <si>
    <t>$18.99</t>
  </si>
  <si>
    <t>https://www.amazon.com/dp/B0FXG6Z49X</t>
  </si>
  <si>
    <t>B0FXG6Z49X</t>
  </si>
  <si>
    <t>New Year Decorations 2026, Black Gold New Years Eve Party Supplies 2026 with Happy New Year Banner Photo Booth Props Fringe Curtains 32inch 2026 Balloons for Happy New YearS Decorations 2026</t>
  </si>
  <si>
    <t>2025-11-19</t>
  </si>
  <si>
    <t>波动</t>
  </si>
  <si>
    <t>$13.99</t>
  </si>
  <si>
    <t>https://www.amazon.com/dp/B0FXGQL2GB</t>
  </si>
  <si>
    <t>B0FXGQL2GB</t>
  </si>
  <si>
    <t>Miucat Pre-Strung Happy New Year Banner 2026, New Years Eve Party Supplies 2026, Black Gold NYE Party Decorations 2026</t>
  </si>
  <si>
    <t>2025-11-03</t>
  </si>
  <si>
    <t>$7.99</t>
  </si>
  <si>
    <t>https://www.amazon.com/dp/B0FY68LZMF</t>
  </si>
  <si>
    <t>B0FY68LZMF</t>
  </si>
  <si>
    <t>Happy New Year Banner, 71x44 Inch Happy New Year 2026 New Years Backdrop Reusable New Years Eve Party Supplies 2026 with Firework Pattern for n ew Year Photo Booth Background Party NYE Decoration 2026</t>
  </si>
  <si>
    <t>2025-11-26</t>
  </si>
  <si>
    <t>流量类型：强周期型
流量周期：
• 第 1 个周期：[10, 11, 12]
低流量月份：1、2、3、4、5、6、7、8、9 月</t>
  </si>
  <si>
    <t>$8.99</t>
  </si>
  <si>
    <t>https://www.amazon.com/dp/B0FY5476GW</t>
  </si>
  <si>
    <t>B0FY5476GW</t>
  </si>
  <si>
    <t>Happy New Year 2026, Happy New Year Banner 71x44 Inch New Years Backdrop Reusable New Years Eve Party Supplies 2026 with Fireworks Pattern for New yea r Photo Booth Background Party Decorations</t>
  </si>
  <si>
    <t>https://www.amazon.com/dp/B0FQ2RMCSQ</t>
  </si>
  <si>
    <t>B0FQ2RMCSQ</t>
  </si>
  <si>
    <t>BINQOO 2026 New Year Eve Backdrop Black Gold Happy New Year Photo Background City Night Scene Countdown Cheer to 2026 Party Decorations Banner Booth Props (Gold, 7x5FT(82 x 59 inch))</t>
  </si>
  <si>
    <t>2025-10-21</t>
  </si>
  <si>
    <t>流量类型：强周期型
流量周期：
• 第 1 个周期：[11, 12]
低流量月份：1、2、3、4、5、6、7、8、9 月</t>
  </si>
  <si>
    <t>平稳</t>
  </si>
  <si>
    <t>$9.33</t>
  </si>
  <si>
    <t>https://www.amazon.com/dp/B0FXGM9N2Q</t>
  </si>
  <si>
    <t>B0FXGM9N2Q</t>
  </si>
  <si>
    <t>Happy New Year Banner Glitter Silver - Pre-Strung Happy New Years Eve Party Decorations Supplies 2026 for Happy New Year 2026, Happy New Years Decorations</t>
  </si>
  <si>
    <t>2025-10-30</t>
  </si>
  <si>
    <t>https://www.amazon.com/dp/B0FT7V596K</t>
  </si>
  <si>
    <t>B0FT7V596K</t>
  </si>
  <si>
    <t>2026 Happy New Year Banner with String Lights, 72x12 Inch Large Front Door Porch Sign, One Pair Black and Gold Hanging Banner Decorations, New Years Eve Party Supplies for Outdoor Indoor Home Wall Decor</t>
  </si>
  <si>
    <t>2025-11-02</t>
  </si>
  <si>
    <t>$17.99</t>
  </si>
  <si>
    <t>在已有销量基础上价格仍能上涨，需求强度提升，具备潜力</t>
  </si>
  <si>
    <t>https://www.amazon.com/dp/B0FY2RT7Z3</t>
  </si>
  <si>
    <t>B0FY2RT7Z3</t>
  </si>
  <si>
    <t>PARTY TONIGHT New Years Eve Party Supplies 2026, Black Gold Happy New Year Eve Decorations 2026 New Years Decorations 2026 Kit</t>
  </si>
  <si>
    <t>Christmas</t>
  </si>
  <si>
    <t>2025-12-04</t>
  </si>
  <si>
    <t>$11.99</t>
  </si>
  <si>
    <t>https://www.amazon.com/dp/B0FTMT88BB</t>
  </si>
  <si>
    <t>B0FTMT88BB</t>
  </si>
  <si>
    <t>Pre Strung Glitter Hello 2026 Happy New Year Banner Decorations Gold New Years Eve Banner Sign Party Supplies 2026 Happy New Year for Party Supplies 2026 Home Holiday Decorations NO DIY</t>
  </si>
  <si>
    <t>2025-11-24</t>
  </si>
  <si>
    <t>$8.68</t>
  </si>
  <si>
    <t>https://www.amazon.com/dp/B0FV8CS59N</t>
  </si>
  <si>
    <t>B0FV8CS59N</t>
  </si>
  <si>
    <t>Party Decorations, Birthday Decorations Include 1 Pc Happy Birthday Banner and 8 Pcs Decors Hanging Swirls, Decorations for Birthday</t>
  </si>
  <si>
    <t>2025-11-07</t>
  </si>
  <si>
    <t>1 pcs</t>
  </si>
  <si>
    <t>否</t>
  </si>
  <si>
    <t>该类目下没有1pcs规则</t>
  </si>
  <si>
    <t>https://www.amazon.com/dp/B0FPF184RS</t>
  </si>
  <si>
    <t>B0FPF184RS</t>
  </si>
  <si>
    <t>Large Merry Christmas Banner Decorations,Gingerbread House Christmas Background Decor Gingerbread House Backdrop for Winter Merry Xmas Backdrop Indoor Outdoor Winter Holiday Party Supply</t>
  </si>
  <si>
    <t>2025-10-23</t>
  </si>
  <si>
    <t>https://www.amazon.com/dp/B0FSLT3684</t>
  </si>
  <si>
    <t>B0FSLT3684</t>
  </si>
  <si>
    <t>Merry Christmas Decoration Backdrop Party Banner Blue Christmas Eve Be Merry Garland Xmas Background Family Photo Sign Outdoor Indoor for Home Holiday Supplies 70.8 x 43.3 Inch</t>
  </si>
  <si>
    <t>$6.86</t>
  </si>
  <si>
    <t>价格下降且销量不足，需求疲软，不建议开发</t>
  </si>
  <si>
    <t>https://www.amazon.com/dp/B0FS94HDNS</t>
  </si>
  <si>
    <t>B0FS94HDNS</t>
  </si>
  <si>
    <t>Christmas Banner Backdrop Large 71 x 43 Inch Christmas and Happy New Year Party Decorations for Indoor Outdoor Decorations</t>
  </si>
  <si>
    <t>流量类型：强周期型
流量周期：
• 第 1 个周期：[11, 12]
低流量月份：1、2、3、4、5、6、7、8、9、10 月</t>
  </si>
  <si>
    <t>https://www.amazon.com/dp/B0FV34PDNN</t>
  </si>
  <si>
    <t>B0FV34PDNN</t>
  </si>
  <si>
    <t>2026 New Year Decorations – Black Gold New Year’s Eve Party Supplies with Happy New Year Banner, Hanging Swirls with Cutouts, Foil Tassel Garland, Paper Fans &amp; Balloons for New Years Decorations</t>
  </si>
  <si>
    <t>2025-10-24</t>
  </si>
  <si>
    <t>https://www.amazon.com/dp/B0FS7NRSJM</t>
  </si>
  <si>
    <t>B0FS7NRSJM</t>
  </si>
  <si>
    <t>Christmas Happy Birthday Banner Backdrop 71 * 43 Inch Christmas Birthday Party Decorations</t>
  </si>
  <si>
    <t>Birthday</t>
  </si>
  <si>
    <t>流量类型：强周期型
流量周期：
• 第 1 个周期：[10, 11, 12]
低流量月份：2、3、4、5、6、7 月</t>
  </si>
  <si>
    <t>https://www.amazon.com/dp/B0FSXVMS82</t>
  </si>
  <si>
    <t>B0FSXVMS82</t>
  </si>
  <si>
    <t>aqwtihaj Christmas Door Cover Climbing Santa Claus Door Banner Decorations Merry Xmas Front Door Cover Xmas Door Hanging Banner Santa Claus Porch Sign Backdrop for Home Winter Holiday Christmas Supply</t>
  </si>
  <si>
    <t>$3.50</t>
  </si>
  <si>
    <t>https://www.amazon.com/dp/B0FSRRQ624</t>
  </si>
  <si>
    <t>B0FSRRQ624</t>
  </si>
  <si>
    <t>There's Some HoHoHo's in This House Banner - Christmas Party Decorations Xmas Holiday Party Home Office Fireplace Mantel Decorations Red Green Glitter</t>
  </si>
  <si>
    <t>Gingerbread House</t>
  </si>
  <si>
    <t>2025-10-09</t>
  </si>
  <si>
    <t>https://www.amazon.com/dp/B0FT787C13</t>
  </si>
  <si>
    <t>B0FT787C13</t>
  </si>
  <si>
    <t>Monster Christmas Door Cover Funny Holiday Door Banner for Front Porch, Indoor/Outdoor Xmas Party Decorations, Mischievous Creature Theme Backdrop (Red)</t>
  </si>
  <si>
    <t>2025-11-05</t>
  </si>
  <si>
    <t>https://www.amazon.com/dp/B0FWCMNKGL</t>
  </si>
  <si>
    <t>B0FWCMNKGL</t>
  </si>
  <si>
    <t>2026 Happy New Year Banner, New Years Eve Party Supplies 2026, Gold Black Glitter Disco Ball Banner for Happy Newyears Eve Party Decorations Supplies</t>
  </si>
  <si>
    <t>2025-11-13</t>
  </si>
  <si>
    <t>$3.99</t>
  </si>
  <si>
    <t>https://www.amazon.com/dp/B0FQBW6KX7</t>
  </si>
  <si>
    <t>B0FQBW6KX7</t>
  </si>
  <si>
    <t>Happy New Year 2026 Black Silver Backdrop 2026 New Year Eve Countdown Photo Background Cheer to 2026 Party Decoration Banner Photo Supplies</t>
  </si>
  <si>
    <t>Winter Wonderland</t>
  </si>
  <si>
    <t>流量类型：混合季节型
流量周期：
• 第 1 个周期：[4, 5, 6, 7, 8]
• 第 2 个周期：[1, 11, 12]
低流量月份：2、10 月</t>
  </si>
  <si>
    <t>$6.88</t>
  </si>
  <si>
    <t>https://www.amazon.com/dp/B0FXGQFT2M</t>
  </si>
  <si>
    <t>B0FXGQFT2M</t>
  </si>
  <si>
    <t>Happy New Year Banner 2026 - No DIY New Years Eve Party Decorations Supplies 2026 for New Years Eve Decorations</t>
  </si>
  <si>
    <t>$5.99</t>
  </si>
  <si>
    <t>https://www.amazon.com/dp/B0FV2S9SB7</t>
  </si>
  <si>
    <t>B0FV2S9SB7</t>
  </si>
  <si>
    <t>New Year Party 2026 Banner Backdrop, Gold Black 2026 Banner New Years Eve Party Supplies for Sign Poster Photo Props Background Decoration</t>
  </si>
  <si>
    <t>2025-11-06</t>
  </si>
  <si>
    <t>流量类型：混合季节型
流量周期：
• 第 1 个周期：[4, 5, 6, 7, 8]
低流量月份：12 月</t>
  </si>
  <si>
    <t>$16.99</t>
  </si>
  <si>
    <t>https://www.amazon.com/dp/B0FXBC59YG</t>
  </si>
  <si>
    <t>B0FXBC59YG</t>
  </si>
  <si>
    <t>3 Pcs Happy New Year Party Decorations Happy New Year Pom Triangle Flag Banner Swirls Garland Hanging Bunting Black Banner With Gold Black Christmas Themed Supplies Decorations</t>
  </si>
  <si>
    <t>2025-11-09</t>
  </si>
  <si>
    <t>流量类型：强周期型
流量周期：
• 第 1 个周期：[1, 11, 12]
低流量月份：2、3、4、5、6、7、8、9、10 月</t>
  </si>
  <si>
    <t>3 pcs</t>
  </si>
  <si>
    <t>该类目下没有3pcs规则</t>
  </si>
  <si>
    <t>https://www.amazon.com/dp/B0FY2TSC4D</t>
  </si>
  <si>
    <t>B0FY2TSC4D</t>
  </si>
  <si>
    <t>Froova Happy New Year Banner 2026 Colorful New Years Eve Decorations Banners Backdrop with Pattern Firework Star Cheers Banners for Home Yard Indoor Outdoor Wall Door Hanger Nye Party Supplies Decor</t>
  </si>
  <si>
    <t>$14.99</t>
  </si>
  <si>
    <t>https://www.amazon.com/dp/B0FQ1QCN5F</t>
  </si>
  <si>
    <t>B0FQ1QCN5F</t>
  </si>
  <si>
    <t>Mario Wall Decor Backdrop for Kids Birthday Decorations, Mario Banner for Birthday Party Supplies (5x3ft)</t>
  </si>
  <si>
    <t>2025-09-25</t>
  </si>
  <si>
    <t>流量类型：全年流量型
流量周期：
• 第 1 个周期：[1, 2, 3, 4, 5, 6, 7, 8, 9, 10]
低流量月份：11、12 月</t>
  </si>
  <si>
    <t>$15.99</t>
  </si>
  <si>
    <t>全年型需求且价格呈上升趋势，说明具备长期可持续开发价值</t>
  </si>
  <si>
    <t>https://www.amazon.com/dp/B0G1M3638L</t>
  </si>
  <si>
    <t>B0G1M3638L</t>
  </si>
  <si>
    <t>Half Birthday Decorations Banner Kit - 20 Pcs Beige Brown 1/2 Year Birthday Hat Banner Cake Toppers Balloons Photo Props For Baby Boy 6 Months Party Table Sign Deocr Supplies</t>
  </si>
  <si>
    <t>2025-12-12</t>
  </si>
  <si>
    <t>流量类型：全年流量型
流量周期：
• 第 1 个周期：[4, 5, 6, 7, 8, 9, 10]
低流量月份：11、12 月</t>
  </si>
  <si>
    <t>20 pcs</t>
  </si>
  <si>
    <t>该类目下没有20pcs规则</t>
  </si>
  <si>
    <t>https://www.amazon.com/dp/B0FSRKYQM3</t>
  </si>
  <si>
    <t>B0FSRKYQM3</t>
  </si>
  <si>
    <t>Red Cheetah Print Backdrop Birthday Party Decorations, Y2K Cherry Leopard 3 x 5Ft Polyester Fabric Background Banner for Big Mama Women Girl Night</t>
  </si>
  <si>
    <t>Black and Gold</t>
  </si>
  <si>
    <t>2025-09-28</t>
  </si>
  <si>
    <t>流量类型：全年流量型
流量周期：
• 第 1 个周期：[1, 2, 3, 4, 7, 8, 9, 10, 11, 12]
低流量月份：5、6 月</t>
  </si>
  <si>
    <t>$9.99</t>
  </si>
  <si>
    <t>https://www.amazon.com/dp/B0FNN4TGYZ</t>
  </si>
  <si>
    <t>B0FNN4TGYZ</t>
  </si>
  <si>
    <t>Mindsoft Apres Ski Party Decoration Backdrop 3 x 5 ft Apres Ski Banner Decor for Winter Bachelorette Party Embellishment Atmosphere Creation</t>
  </si>
  <si>
    <t>2025-09-23</t>
  </si>
  <si>
    <t>流量类型：强周期型
流量周期：
• 第 1 个周期：[1, 2, 11, 12]
低流量月份：5、6 月</t>
  </si>
  <si>
    <t>https://www.amazon.com/dp/B0FN85R4JT</t>
  </si>
  <si>
    <t>B0FN85R4JT</t>
  </si>
  <si>
    <t>LISGICABIN Race Car Birthday Decorations – Race Car Party Supplies Kit with 71×43 Inch Tablecloth, Happy Birthday Banner &amp; Hanging Swirls for Race Car Themed Party</t>
  </si>
  <si>
    <t>2025-10-03</t>
  </si>
  <si>
    <t>流量类型：全年流量型
流量周期：
• 第 1 个周期：[1, 3, 4, 5, 6, 7, 8, 9, 10, 11, 12]
低流量月份：2 月</t>
  </si>
  <si>
    <t>https://www.amazon.com/dp/B0FSCHP9QL</t>
  </si>
  <si>
    <t>B0FSCHP9QL</t>
  </si>
  <si>
    <t>Red Plaid Christmas Banner 71x43 inch Christmas Party Decorations Backdrop for Home Party &amp; Store Holiday Decorations</t>
  </si>
  <si>
    <t>https://www.amazon.com/dp/B0FRXYVWGL</t>
  </si>
  <si>
    <t>B0FRXYVWGL</t>
  </si>
  <si>
    <t>Merry Christmas Banner, Vintage Merry Christmas Backdrop for Xmas Party Decorations, 71 x 43 inch</t>
  </si>
  <si>
    <t>Santa Claus</t>
  </si>
  <si>
    <t>2025-10-16</t>
  </si>
  <si>
    <t>https://www.amazon.com/dp/B0FP4LFQZB</t>
  </si>
  <si>
    <t>B0FP4LFQZB</t>
  </si>
  <si>
    <t>Feliz Navidad Backdrop Red Merry Christmas Party Decorations Feliz Navidad Banner for Winter Xmas Holiday Festival Home Office Wall Decor Supplies Photobooth Props 6X4FT</t>
  </si>
  <si>
    <t>2025-10-07</t>
  </si>
  <si>
    <t>$6.66</t>
  </si>
  <si>
    <t>https://www.amazon.com/dp/B0FXGQM8M8</t>
  </si>
  <si>
    <t>B0FXGQM8M8</t>
  </si>
  <si>
    <t>Happy New Year Banner Glitter, NO DIY | New Years Eve Party Decorations Supplies 2026, Black and Gold Happy New Year 2026 for New Years Decorations</t>
  </si>
  <si>
    <t>Christmas Tree</t>
  </si>
  <si>
    <t>https://www.amazon.com/dp/B0FVL4NK4V</t>
  </si>
  <si>
    <t>B0FVL4NK4V</t>
  </si>
  <si>
    <t>Happy New Year Door Banner - 72x12 Inch | Large Front Door Porch Sign Hanging Banner | Happy 2026 Decorations for Outdoor Indoor Home Wall</t>
  </si>
  <si>
    <t>Monster</t>
  </si>
  <si>
    <t>2025-11-17</t>
  </si>
  <si>
    <t>流量类型：强周期型
流量周期：
• 第 1 个周期：[1, 11, 12]
低流量月份：2、3、6 月</t>
  </si>
  <si>
    <t>$8.59</t>
  </si>
  <si>
    <t>https://www.amazon.com/dp/B0FV8WTGXH</t>
  </si>
  <si>
    <t>B0FV8WTGXH</t>
  </si>
  <si>
    <t>Happy New Year 2026 Banner Decorations Backdrop Large Polyester Sign Poster Black Background with Pattern for Hello 2026 New Year Party Festival Home Decor Photo</t>
  </si>
  <si>
    <t>$8.86</t>
  </si>
  <si>
    <t>https://www.amazon.com/dp/B0FWRJ11VH</t>
  </si>
  <si>
    <t>B0FWRJ11VH</t>
  </si>
  <si>
    <t>New Year Decorations 2026 – Black &amp; Gold Happy New Year Banner with Honeycomb Centerpieces, Glitter NYE Party Decoration Set for Home, Office &amp; New Year’s Eve Celebrations</t>
  </si>
  <si>
    <t>North Pole</t>
  </si>
  <si>
    <t>2025-10-29</t>
  </si>
  <si>
    <t>https://www.amazon.com/dp/B0FYZ1HTPV</t>
  </si>
  <si>
    <t>B0FYZ1HTPV</t>
  </si>
  <si>
    <t>QIOOLEEO Half Birthday Decorations Set for 6 Months Party - Includes Baby Cone Hat, Glitter Cake Topper, Happy 1/2 Birthday Banner, Triangle Flags for Baby Boy Girl Shower Photoshoot</t>
  </si>
  <si>
    <t>2025-11-30</t>
  </si>
  <si>
    <t>流量类型：全年流量型
流量周期：
• 第 1 个周期：[8, 9]
低流量月份：11、12 月</t>
  </si>
  <si>
    <t>https://www.amazon.com/dp/B0FXWDMVJP</t>
  </si>
  <si>
    <t>B0FXWDMVJP</t>
  </si>
  <si>
    <t>New Year’s Eve Party Supplies 2026, Tumwisk 3PCS Hello 2026&amp;Happy New Years Banner, Funny Black and Gold Selfie Background for NYE Party（Paper)</t>
  </si>
  <si>
    <t>2025-11-01</t>
  </si>
  <si>
    <t>https://www.amazon.com/dp/B0FTFYW5NY</t>
  </si>
  <si>
    <t>B0FTFYW5NY</t>
  </si>
  <si>
    <t>Showgirl Bday Decor - The Life of a Birthday Girl Banner, in My Showgirl Era Birthday Party Decorations Orange Glitter 2</t>
  </si>
  <si>
    <t>2025-10-11</t>
  </si>
  <si>
    <t>流量类型：全年流量型
流量周期：
• 第 1 个周期：[1, 2, 3, 4, 5, 6, 7, 8, 9, 10, 11, 12]
流量低谷期：未识别到明显低谷</t>
  </si>
  <si>
    <t>https://www.amazon.com/dp/B0FWJC94GL</t>
  </si>
  <si>
    <t>B0FWJC94GL</t>
  </si>
  <si>
    <t>Glitter Welcome to the Other Side Banner for Birthday Party Decorations Upside Down Banner Stranger Party Decorations for Boys Girls Spooky Theme Party Supplies Birthday Backdrop Wall Decors Photo Props</t>
  </si>
  <si>
    <t>2025-11-11</t>
  </si>
  <si>
    <t>流量类型：全年流量型
流量周期：
• 第 1 个周期：[1, 2]
• 第 2 个周期：[8, 9, 10, 11]
低流量月份：5、6、12 月</t>
  </si>
  <si>
    <t>https://www.amazon.com/dp/B0FQHZCYXT</t>
  </si>
  <si>
    <t>B0FQHZCYXT</t>
  </si>
  <si>
    <t>XtraLarge, Glitter Happy New Year Banner with 20 Feet Star Garland - No DIY | Goodbye 2025 Welcome 2026 Banner | New Years Eve Party Supplies 2026 | New Years Decorations 2026 | New Year Backdrop</t>
  </si>
  <si>
    <t>2025-09-27</t>
  </si>
  <si>
    <t>$13.97</t>
  </si>
  <si>
    <t>https://www.amazon.com/dp/B0FWRFM3ZZ</t>
  </si>
  <si>
    <t>B0FWRFM3ZZ</t>
  </si>
  <si>
    <t>Merry Christmas Banner - Christmas Holiday Bunting Garlands - Festive Party Decor/Winter Mantle Home Decor/Xmas Party Decoration Supplies, Red and Green Glitter</t>
  </si>
  <si>
    <t>Mario</t>
  </si>
  <si>
    <t>2025-11-20</t>
  </si>
  <si>
    <t>https://www.amazon.com/dp/B0FW3RPPDB</t>
  </si>
  <si>
    <t>B0FW3RPPDB</t>
  </si>
  <si>
    <t>166 Pcs Oh Twodles Birthday Party Supplies Girl, 2nd Birthday Decorations for Girl Paper Plates Napkins Cups Tablecloth Banner for Pink Gold Oh Twodles Birth day Decorations for Girls Serve 16 Guests</t>
  </si>
  <si>
    <t>Half Birthday</t>
  </si>
  <si>
    <t>流量类型：全年流量型
流量周期：
• 第 1 个周期：[1, 2, 3, 4, 5, 6, 7, 8, 9, 10, 11]
低流量月份：12 月</t>
  </si>
  <si>
    <t>$25.99</t>
  </si>
  <si>
    <t>166 pcs</t>
  </si>
  <si>
    <t>该类目下没有166pcs规则</t>
  </si>
  <si>
    <t>https://www.amazon.com/dp/B0FKH1KG37</t>
  </si>
  <si>
    <t>B0FKH1KG37</t>
  </si>
  <si>
    <t>AIBIIN 3Pcs Red Black Buffalo Christmas Decorations, Merry Christmas Hanging Proch Sign Banner&amp;Front Door New Year Christmas Banners for Indoor Outdoor Xmas Holiday Decor</t>
  </si>
  <si>
    <t>Cheetah Print</t>
  </si>
  <si>
    <t>2025-10-28</t>
  </si>
  <si>
    <t>https://www.amazon.com/dp/B0FZHN9F5B</t>
  </si>
  <si>
    <t>B0FZHN9F5B</t>
  </si>
  <si>
    <t>Happy New Year Banner 2026 New Year's Eve Blue Silver Fireworks Happy New Year Party Decorations Extra Large Fabric New Year's Background Banner for 2026 New Years Eve Party Supplies 70.8 x 43.3 Inch</t>
  </si>
  <si>
    <t>Apres Ski</t>
  </si>
  <si>
    <t>https://www.amazon.com/dp/B0FVY21DNG</t>
  </si>
  <si>
    <t>B0FVY21DNG</t>
  </si>
  <si>
    <t>Yellow Glitter 25th Birthday Banner &amp; Cake Topper Kit – “What’s Funnier Than 24?” Party Decoration Set for Milestone 25th Birthday Celebrations</t>
  </si>
  <si>
    <t>Race Car</t>
  </si>
  <si>
    <t>流量类型：全年流量型
流量周期：
• 第 1 个周期：[1, 2, 3, 4, 5, 6, 7, 8, 9]
低流量月份：11、12 月</t>
  </si>
  <si>
    <t>https://www.amazon.com/dp/B0FK4WGSLN</t>
  </si>
  <si>
    <t>B0FK4WGSLN</t>
  </si>
  <si>
    <t>Mocsicka Christmas Gingerbread House Backdrop Banner Pink Merry Christmas Candyland Backdrop Winter Xmas Baby Shower Birthday Family Holiday Party Decortaions Photo Booth Props</t>
  </si>
  <si>
    <t>2025-08-26</t>
  </si>
  <si>
    <t>https://www.amazon.com/dp/B0FX8Q7VCJ</t>
  </si>
  <si>
    <t>B0FX8Q7VCJ</t>
  </si>
  <si>
    <t>A Baby Is Brewing Banner Coffee Bean Baby Shower Decoration Gender Reveal Clothes Line Bodysuit Garlands Brown</t>
  </si>
  <si>
    <t>流量类型：强周期型
流量周期：
• 第 1 个周期：[8, 9, 10]
低流量月份：3、4、12 月</t>
  </si>
  <si>
    <t>https://www.amazon.com/dp/B0FRZHKKJW</t>
  </si>
  <si>
    <t>B0FRZHKKJW</t>
  </si>
  <si>
    <t>Merry Christmas Birthday Banner Decorations Party Backdrop Blue Christmas Xmas Tree Background Family Photo Decoration Happy Birthday Baby Shower Vacation Holiday Party Supplies 70.8 x 43.3 Inch</t>
  </si>
  <si>
    <t>$6.68</t>
  </si>
  <si>
    <t>https://www.amazon.com/dp/B0FRMVDHGN</t>
  </si>
  <si>
    <t>B0FRMVDHGN</t>
  </si>
  <si>
    <t>Feliz Año Nuevo Banner Backdrop 7x5FT 2026 Spanish Happy New Year Background Black Gold New Years Party Decorations Supplies Photo Props</t>
  </si>
  <si>
    <t>流量类型：强周期型
流量周期：
• 第 1 个周期：[11, 12]
低流量月份：1、2、4、5、6、7、8、9、10 月</t>
  </si>
  <si>
    <t>$11.66</t>
  </si>
  <si>
    <t>https://www.amazon.com/dp/B0FXLCF96Q</t>
  </si>
  <si>
    <t>B0FXLCF96Q</t>
  </si>
  <si>
    <t>Feliz Navidad Banner, Spanish Christmas Theme Party Decorations, New Years Eve Xmas Santa Holiday Festival Party Supplies, Home Office Indoor Fireplace Photot Props</t>
  </si>
  <si>
    <t>$9.59</t>
  </si>
  <si>
    <t>https://www.amazon.com/dp/B0FXLQP52S</t>
  </si>
  <si>
    <t>B0FXLQP52S</t>
  </si>
  <si>
    <t>Pink Glitter Hello 2026 Happy New Year Banner, 2026 New Year's Eve Photo Background, Cherrs to the New Year 2026 Party Decorations Supplies</t>
  </si>
  <si>
    <t>2025-10-31</t>
  </si>
  <si>
    <t>https://www.amazon.com/dp/B0FV87MPMZ</t>
  </si>
  <si>
    <t>B0FV87MPMZ</t>
  </si>
  <si>
    <t>Happy New Year Banner 71 x 43 Inch, Silver Glitter Decor Backdrop with White Ribbon – Sparkling Fireworks and Gift Boxes New Year Eve Party Decorations</t>
  </si>
  <si>
    <t>https://www.amazon.com/dp/B0FXBF3MNH</t>
  </si>
  <si>
    <t>B0FXBF3MNH</t>
  </si>
  <si>
    <t>Happy New Year Banner 2026-72x44 Inch Extra Large Happy New Year Backdrop, New Years Decorations 2026, NYE Decorations 2026 for Indoor Outdoor Celebration Photography Background</t>
  </si>
  <si>
    <t>2025-12-09</t>
  </si>
  <si>
    <t>https://www.amazon.com/dp/B0FRY5MKPH</t>
  </si>
  <si>
    <t>B0FRY5MKPH</t>
  </si>
  <si>
    <t>Vintage Merry Christmas Banner, Christmas Backdrop, Xmas Photography Background for Xmas Party Decorations, 71x43 Inch</t>
  </si>
  <si>
    <t>$4.70</t>
  </si>
  <si>
    <t>https://www.amazon.com/dp/B0FQBWTCFS</t>
  </si>
  <si>
    <t>B0FQBWTCFS</t>
  </si>
  <si>
    <t>2026 Happy New Year Neon Backdrop 2026 New Years Eve Photography Background NYE Colorful Firework Year's Eve Party Decorations Banner Booth Props (7x5FT(2.1m x 1.5m))</t>
  </si>
  <si>
    <t>https://www.amazon.com/dp/B0FRY1KHB4</t>
  </si>
  <si>
    <t>B0FRY1KHB4</t>
  </si>
  <si>
    <t>Merry Christmas Banner, Winter Snowman Christmas Banner Backdrop, Xmas Photography Background for Xmas Party Decorations, 71x43 Inch</t>
  </si>
  <si>
    <t>2025-10-15</t>
  </si>
  <si>
    <t>https://www.amazon.com/dp/B0FNMG4HH9</t>
  </si>
  <si>
    <t>B0FNMG4HH9</t>
  </si>
  <si>
    <t>Pink Christmas Backdrop for Photography Pink Christmas Tree Fireplace Background for Winter Xmas Holiday Family Party Decoration Banner Photo Studio Props Pictures (7x5FT: 84x60 inch)</t>
  </si>
  <si>
    <t>https://www.amazon.com/dp/B0FRLJ8SSG</t>
  </si>
  <si>
    <t>B0FRLJ8SSG</t>
  </si>
  <si>
    <t>Happy New Year Banner Backdrop 7x5FT 2026 Black and Gold Glitter New Year Background for Photography Fireworks New Years Eve Party Decorations Supplies Photo Props</t>
  </si>
  <si>
    <t>2025-10-10</t>
  </si>
  <si>
    <t>https://www.amazon.com/dp/B0FMR37YKM</t>
  </si>
  <si>
    <t>B0FMR37YKM</t>
  </si>
  <si>
    <t>Christmas Fireplace Photography Backdrop Merry Christmas Party Decorations Banner Indoor Vintage Xmas Tree Background for Winter Holiday Family Studio Decor Booth Props (82x59 inch (7x5FT))</t>
  </si>
  <si>
    <t>2025-10-14</t>
  </si>
  <si>
    <t>https://www.amazon.com/dp/B0FLXLGWNV</t>
  </si>
  <si>
    <t>B0FLXLGWNV</t>
  </si>
  <si>
    <t>Blue Winter Christmas Backdrop 7x5FT North Pole Winter Forest Scene Wonderland Photography Background Xmas Snowflake Moon Night Happy New Year Party Decorations Banner</t>
  </si>
  <si>
    <t>2025-09-26</t>
  </si>
  <si>
    <t>流量类型：强周期型
流量周期：
• 第 1 个周期：[10, 11, 12]
低流量月份：2、3、4、5、6、7、8、9 月</t>
  </si>
  <si>
    <t>https://www.amazon.com/dp/B0FSC6Y29P</t>
  </si>
  <si>
    <t>B0FSC6Y29P</t>
  </si>
  <si>
    <t>Merry Christmas Banner, 71 * 43 Inch, Christmas Party Decorations, Xmas Photography Backdrop for Indoor Outdoor Holiday Family Gatherings</t>
  </si>
  <si>
    <t>Valentines Day</t>
  </si>
  <si>
    <t>https://www.amazon.com/dp/B0FQSV33ZS</t>
  </si>
  <si>
    <t>B0FQSV33ZS</t>
  </si>
  <si>
    <t>Black Silver Happy New Year Backdrop 2026 New Year Eve Party Photography Background Disco Fireworks Glitter Dots Cheers to 2026 Decor Banner Photo Booth Props (7x5FT: 84x60 inch)</t>
  </si>
  <si>
    <t>https://www.amazon.com/dp/B0FPWTT38Y</t>
  </si>
  <si>
    <t>B0FPWTT38Y</t>
  </si>
  <si>
    <t>Blue Merry Christmas Backdrop Glitter Happy New Year Photography Background Christmas Tree Snowflake Banner for Xmas New Years Eve Party Decoration Supplies</t>
  </si>
  <si>
    <t>2025-10-27</t>
  </si>
  <si>
    <t>$12.96</t>
  </si>
  <si>
    <t>https://www.amazon.com/dp/B0FN6Z6KND</t>
  </si>
  <si>
    <t>B0FN6Z6KND</t>
  </si>
  <si>
    <t>Winter Christmas Backdrop Winter Wonderland Christmas Photography Background Xmas Snowflake Wood Floor Holiday Party Decorations Banner Booth Props (7x5FT(82x59 inch))</t>
  </si>
  <si>
    <t>Candy Cane</t>
  </si>
  <si>
    <t>2025-10-17</t>
  </si>
  <si>
    <t>https://www.amazon.com/dp/B0FQ1PJ49L</t>
  </si>
  <si>
    <t>B0FQ1PJ49L</t>
  </si>
  <si>
    <t>Black Gold Glitter Backdrop Black and Gold Ballon Photography Background Prom New Years Wedding Birthday Party Decoration Banner Photo Supplies (Gold, 7x5FT(82 x 59 inch))</t>
  </si>
  <si>
    <t>Winter Forest</t>
  </si>
  <si>
    <t>流量类型：混合季节型
流量周期：
• 第 1 个周期：[1, 11, 12]
低流量月份：7、8、10 月</t>
  </si>
  <si>
    <t>https://www.amazon.com/dp/B0FP285QBJ</t>
  </si>
  <si>
    <t>B0FP285QBJ</t>
  </si>
  <si>
    <t>Feliz Navidad Banner Backdrop Red Feliz Navidad Christmas Photography Background for Winter Merry Christmas Holiday Party Decorations Supplies Photo Props (70x40 inch (6x4FT))</t>
  </si>
  <si>
    <t>2025-10-13</t>
  </si>
  <si>
    <t>https://www.amazon.com/dp/B0FPQKWD37</t>
  </si>
  <si>
    <t>B0FPQKWD37</t>
  </si>
  <si>
    <t>2026 New Year Backdrop Happy New Year Fireworks Photography Background City Night Scene Family New Year's Eve Party Decoration Banner Studio Props (82x59 inch (7x5FT))</t>
  </si>
  <si>
    <t>$14.96</t>
  </si>
  <si>
    <t>https://www.amazon.com/dp/B0FLTS7CVR</t>
  </si>
  <si>
    <t>B0FLTS7CVR</t>
  </si>
  <si>
    <t>Winter Christmas Tree Backdrop 7x5ft Xmas Pine Tree Photography Background Christmas Glitter Bokeh Party Decorations Holiday Banner Booth Props</t>
  </si>
  <si>
    <t>https://www.amazon.com/dp/B0FLTBH467</t>
  </si>
  <si>
    <t>B0FLTBH467</t>
  </si>
  <si>
    <t>North Pole Backdrop Merry Christmas Winter Xmas Tree Photography Background Cane Candy House Santa Party Decorations Holiday Banner Booth Props (7x5FT(2.1m x 1.5m))</t>
  </si>
  <si>
    <t>2025-09-18</t>
  </si>
  <si>
    <t>https://www.amazon.com/dp/B0FRY26JKB</t>
  </si>
  <si>
    <t>B0FRY26JKB</t>
  </si>
  <si>
    <t>Merry Christmas Banner, Christmas Banner Backdrop, Xmas Photography Background for Xmas Party Decorations, 71x43 Inch</t>
  </si>
  <si>
    <t>https://www.amazon.com/dp/B0FMD1STPC</t>
  </si>
  <si>
    <t>B0FMD1STPC</t>
  </si>
  <si>
    <t>Blue Christmas Backdrop 7x5FT Winter Wonderland Photography Backdrop Merry Christmas Snowflake Xmas Tree Gift Banner New Year Birthday Party Decorations Supplies</t>
  </si>
  <si>
    <t>Showgirl</t>
  </si>
  <si>
    <t>2025-09-02</t>
  </si>
  <si>
    <t>https://www.amazon.com/dp/B0FRMRTBXN</t>
  </si>
  <si>
    <t>B0FRMRTBXN</t>
  </si>
  <si>
    <t>Blue Happy New Year Backdrop Cheers to 2026 New Year Eve Party Photography Background Navy Blue Silver Glitter Fireworks Champagne Disco Decor Banner Photo Prop (Blue, 82x59 inch (7x5FT))</t>
  </si>
  <si>
    <t>Stranger Things</t>
  </si>
  <si>
    <t>流量类型：
流量周期：未识别到明显周期
流量低谷期：未识别到明显低谷</t>
  </si>
  <si>
    <t>https://www.amazon.com/dp/B0FNZZTJY1</t>
  </si>
  <si>
    <t>B0FNZZTJY1</t>
  </si>
  <si>
    <t>AIBIIN 2026 Happy New Year Door Cover Banner Black and Sliver Photography Background New Years Eve Party Decoration Backdrop Holiday Party Hanging Poster Background Banner 35.4x70.8inch</t>
  </si>
  <si>
    <t>Tet</t>
  </si>
  <si>
    <t>$7.39</t>
  </si>
  <si>
    <t>https://www.amazon.com/dp/B0FR7Y5L6F</t>
  </si>
  <si>
    <t>B0FR7Y5L6F</t>
  </si>
  <si>
    <t>Merry Christmas Banner 71 x 43 Inch Decoration – Large Red Christmas Photography Background Backdrop for Indoor Outdoor Xmas Party Decorations, Fireplace, Wall, and Photo Booth</t>
  </si>
  <si>
    <t>https://www.amazon.com/dp/B0FNCTTHPQ</t>
  </si>
  <si>
    <t>B0FNCTTHPQ</t>
  </si>
  <si>
    <t>Christmas Fireplace Backdrop White Red Christmas Tree Photography Background Winter Holiday New Year Family Party Decoration Banner Photo Booth Props (6x4FT: 72x48 inch)</t>
  </si>
  <si>
    <t>流量类型：强周期型
流量周期：
• 第 1 个周期：[10, 11, 12]
低流量月份：1、3、4、7、8、9 月</t>
  </si>
  <si>
    <t>https://www.amazon.com/dp/B0FP1L1L3J</t>
  </si>
  <si>
    <t>B0FP1L1L3J</t>
  </si>
  <si>
    <t>Christmas Photography Background Vintage Christmas Fireplace Photo Backdrop Xmas Tree Red Socks Family Holiday Party Decoration Banner Supplies (82x59 inch (7x5FT))</t>
  </si>
  <si>
    <t>2025-09-05</t>
  </si>
  <si>
    <t>$4.99</t>
  </si>
  <si>
    <t>https://www.amazon.com/dp/B0FLJRXQ12</t>
  </si>
  <si>
    <t>B0FLJRXQ12</t>
  </si>
  <si>
    <t>Winter Wonderland Scene Backdrop 7x5FT Winter Snowflake Christmas Tree Forest Scene Photography Background Snowy Xmas Party Decorations Supplies Photo Props</t>
  </si>
  <si>
    <t>2025-09-01</t>
  </si>
  <si>
    <t>https://www.amazon.com/dp/B0FPCWVYR1</t>
  </si>
  <si>
    <t>B0FPCWVYR1</t>
  </si>
  <si>
    <t>Comic Christmas Red House Backdrop 7x5FT Winter Snowy Night Xmas Tree Kennel Photography Background for Kids Winter Holiday Christmas Party Decorations Supplies Photo Props</t>
  </si>
  <si>
    <t>https://www.amazon.com/dp/B0FSZT77SR</t>
  </si>
  <si>
    <t>B0FSZT77SR</t>
  </si>
  <si>
    <t>Sweet Valentines Day Backdrop Pink Heart Happy Valentine's Day Photography Background Red Roses Wall Love Wedding Anniversary Birthday Party Decoration Banner Photo Supplies (7x5FT(82 x 59 inch))</t>
  </si>
  <si>
    <t>Oh Twodles</t>
  </si>
  <si>
    <t>流量类型：强周期型
流量周期：
• 第 1 个周期：[1, 2, 12]
低流量月份：3、4、5、6、7、8、9、10、11 月</t>
  </si>
  <si>
    <t>https://www.amazon.com/dp/B0FN721M6R</t>
  </si>
  <si>
    <t>B0FN721M6R</t>
  </si>
  <si>
    <t>Christmas Photography Backdrop Christmas Tree Fireplace Decoration Background for Winter Xmas Family Party Banner Studio Props Supplies (6x4FT: 72x48 inch)</t>
  </si>
  <si>
    <t>流量类型：全年流量型
流量周期：
• 第 1 个周期：[11, 12]
低流量月份：5、6、7 月</t>
  </si>
  <si>
    <t>https://www.amazon.com/dp/B0FLNF15GZ</t>
  </si>
  <si>
    <t>B0FLNF15GZ</t>
  </si>
  <si>
    <t>Christmas Cane Candy Backdrop 7x5FT Winter Snow Scene Merry Christmas Photography Background Winter Xmas Holiday New Year Eve Party Decorations Photo Props</t>
  </si>
  <si>
    <t>$12.66</t>
  </si>
  <si>
    <t>https://www.amazon.com/dp/B0FLT67PQ5</t>
  </si>
  <si>
    <t>B0FLT67PQ5</t>
  </si>
  <si>
    <t>Winter Forest Backdrop 7x5FT Winter Snowy Mountain Wonderland Snow Scenery Landscape Photography Backdrop for Christmas New Year Event Party Decorations Banner</t>
  </si>
  <si>
    <t>25th Birthday</t>
  </si>
  <si>
    <t>2025-09-14</t>
  </si>
  <si>
    <t>https://www.amazon.com/dp/B0FNMLJPR1</t>
  </si>
  <si>
    <t>B0FNMLJPR1</t>
  </si>
  <si>
    <t>Winter Snowy Forest Backdrop Winter Wonderland Christmas Tree Snow Scene Photography Background Christmas Family Holiday Party Decoration Banner Supplies (7x5FT: 84x60 inch)</t>
  </si>
  <si>
    <t>https://www.amazon.com/dp/B0FS73CMC7</t>
  </si>
  <si>
    <t>B0FS73CMC7</t>
  </si>
  <si>
    <t>INRUI Happy New Year Photography Backdrop Sparklers Colorful Fireworks for Celebrate New Year Eve Ceremonies Holiday Party Decorations Banner (7x5FT)</t>
  </si>
  <si>
    <t>2025-11-18</t>
  </si>
  <si>
    <t>流量类型：混合季节型
流量周期：
• 第 1 个周期：[5, 6, 7]
• 第 2 个周期：[10, 11, 12]
低流量月份：2、3 月</t>
  </si>
  <si>
    <t>https://www.amazon.com/dp/B0FQH7V88B</t>
  </si>
  <si>
    <t>B0FQH7V88B</t>
  </si>
  <si>
    <t>North Pole Christmas Backdrop Winter Snowy Night Forest Landscape Photography Background Christmas Cane Candy Party Decoration Banner Xmas New Year Eve Photos Props (7x5FT: 84x60 inch)</t>
  </si>
  <si>
    <t>Coffee</t>
  </si>
  <si>
    <t>https://www.amazon.com/dp/B0FNC7GPCH</t>
  </si>
  <si>
    <t>B0FNC7GPCH</t>
  </si>
  <si>
    <t>Avezano Vietnamese New Year Backdrop TET Decorations 2026 Chúc mừng năm mới Photography Background for Vietnam Lunar New Year Celebrations Party Supplies (6x3.6ft)</t>
  </si>
  <si>
    <t>2025-09-07</t>
  </si>
  <si>
    <t>流量类型：强周期型
流量周期：
• 第 1 个周期：[1, 11, 12]
低流量月份：2、3、4、5、6、7、8、9 月</t>
  </si>
  <si>
    <t>https://www.amazon.com/dp/B0FM6QS8BW</t>
  </si>
  <si>
    <t>B0FM6QS8BW</t>
  </si>
  <si>
    <t>Christmas Wood Wall Backdrop Winter Snowflake Christmas Tree Wood Floor Photography Background Xmas New Year Vintage Family Holiday Party Decoration Banner (5x7FT: 60x84 inch)</t>
  </si>
  <si>
    <t>流量类型：强周期型
流量周期：
• 第 1 个周期：[11, 12]
低流量月份：2、3、4、5、6、7、8、9、10 月</t>
  </si>
  <si>
    <t>$8.96</t>
  </si>
  <si>
    <t>https://www.amazon.com/dp/B0FR13KKJ9</t>
  </si>
  <si>
    <t>B0FR13KKJ9</t>
  </si>
  <si>
    <t>Neon Happy New Year 2026 Backdrop 2026 NYE Prom City Fireworks Photography Background Glow Neon City Night New Years Eve Party Decoration Banner Supplies (82x59inch (7x5FT))</t>
  </si>
  <si>
    <t>流量类型：强周期型
流量周期：
• 第 1 个周期：[1, 10, 11, 12]
低流量月份：6、7 月</t>
  </si>
  <si>
    <t>https://www.amazon.com/dp/B0FQ1G7BM1</t>
  </si>
  <si>
    <t>B0FQ1G7BM1</t>
  </si>
  <si>
    <t>Christmas Backdrops for Photography 8x6ft Xmas White Brick Wall Background Merry Christmas Wreaths Red Candy Cane Banner for Winter New Year Eve Family Party Decorations Photo Booth Props</t>
  </si>
  <si>
    <t>https://www.amazon.com/dp/B0FPKMM79W</t>
  </si>
  <si>
    <t>B0FPKMM79W</t>
  </si>
  <si>
    <t>Happy New Year Banner Backdrop 2026, 7x5FT Black and Gold Fireworks New Years Eve Photography Background for NYE Decorations 2026 New Years Eve Party Supplies NYE Party Favor</t>
  </si>
  <si>
    <t>https://www.amazon.com/dp/B0FRXY37D8</t>
  </si>
  <si>
    <t>B0FRXY37D8</t>
  </si>
  <si>
    <t>Merry Christmas Banner, Classic Holiday Christmas Banner Backdrop, Xmas Photography Background for Xmas Party Decorations, 71x43 Inch</t>
  </si>
  <si>
    <t>Jesus</t>
  </si>
  <si>
    <t>https://www.amazon.com/dp/B0FM3DZCCJ</t>
  </si>
  <si>
    <t>B0FM3DZCCJ</t>
  </si>
  <si>
    <t>Happy Birthday Jesus Backdrop Red Christmas Jesus's Birthday Photography Background Winter Snowflake Xmas Party Decorations Banner Photo Props (7x5FT: 84x60 inch)</t>
  </si>
  <si>
    <t>2025-09-09</t>
  </si>
  <si>
    <t>https://www.amazon.com/dp/B0FR4GBZ27</t>
  </si>
  <si>
    <t>B0FR4GBZ27</t>
  </si>
  <si>
    <t>Cheers to 2026 Happy New Year Backdrop Black and Gold New Years Eve Party Photography Background Firework Champagne Goodbye 2025 Hello 2026 NYE Holiday Party Decorations Banner (7x5FT: 84x60 inch)</t>
  </si>
  <si>
    <t>$13.96</t>
  </si>
  <si>
    <t>https://www.amazon.com/dp/B0FP1YX8FY</t>
  </si>
  <si>
    <t>B0FP1YX8FY</t>
  </si>
  <si>
    <t>Winter Wonderland Snowflake Scene Backdrop Winter Forest Christmas Tree Photography Background Snow Tree Landscape Christmas Holiday Party Decorations Banner Booth Props (7x5FT(82x59 inch))</t>
  </si>
  <si>
    <t>2025-10-01</t>
  </si>
  <si>
    <t>https://www.amazon.com/dp/B0FRFFPG7L</t>
  </si>
  <si>
    <t>B0FRFFPG7L</t>
  </si>
  <si>
    <t>Feliz Año Nuevo 2026 Backdrop Spanish Happy New Year Photography Background Black and Gold New Years Eve Party Decoracion Año Nuevo Banner (82x59 inch (7x5FT))</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</si>
</sst>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u/>
      <sz val="11"/>
      <color theme="10"/>
      <name val="Calibri"/>
      <charset val="134"/>
    </font>
    <font>
      <sz val="11"/>
      <color theme="1"/>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2" fillId="0" borderId="0">
      <alignment vertical="top"/>
      <protection locked="0"/>
    </xf>
    <xf numFmtId="0" fontId="4" fillId="0" borderId="0" applyNumberFormat="0" applyFill="0" applyBorder="0" applyAlignment="0" applyProtection="0">
      <alignment vertical="center"/>
    </xf>
    <xf numFmtId="0" fontId="3"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5">
    <xf numFmtId="0" fontId="0" fillId="0" borderId="0" xfId="0"/>
    <xf numFmtId="0" fontId="1" fillId="0" borderId="1" xfId="0" applyFont="1" applyBorder="1" applyAlignment="1">
      <alignment horizontal="center" vertical="top"/>
    </xf>
    <xf numFmtId="0" fontId="2" fillId="0" borderId="0" xfId="6" applyAlignment="1" applyProtection="1">
      <alignment vertical="top" wrapText="1"/>
    </xf>
    <xf numFmtId="0" fontId="1" fillId="0" borderId="0" xfId="0" applyFont="1"/>
    <xf numFmtId="0" fontId="0" fillId="0" borderId="0" xfId="0" applyAlignment="1">
      <alignment vertical="top"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cellimages.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6" Type="http://schemas.openxmlformats.org/officeDocument/2006/relationships/image" Target="media/image376.jpeg"/><Relationship Id="rId375" Type="http://schemas.openxmlformats.org/officeDocument/2006/relationships/image" Target="media/image375.jpeg"/><Relationship Id="rId374" Type="http://schemas.openxmlformats.org/officeDocument/2006/relationships/image" Target="media/image374.jpeg"/><Relationship Id="rId373" Type="http://schemas.openxmlformats.org/officeDocument/2006/relationships/image" Target="media/image373.jpeg"/><Relationship Id="rId372" Type="http://schemas.openxmlformats.org/officeDocument/2006/relationships/image" Target="media/image372.jpeg"/><Relationship Id="rId371" Type="http://schemas.openxmlformats.org/officeDocument/2006/relationships/image" Target="media/image371.jpeg"/><Relationship Id="rId370" Type="http://schemas.openxmlformats.org/officeDocument/2006/relationships/image" Target="media/image370.jpeg"/><Relationship Id="rId37" Type="http://schemas.openxmlformats.org/officeDocument/2006/relationships/image" Target="media/image37.png"/><Relationship Id="rId369" Type="http://schemas.openxmlformats.org/officeDocument/2006/relationships/image" Target="media/image369.jpeg"/><Relationship Id="rId368" Type="http://schemas.openxmlformats.org/officeDocument/2006/relationships/image" Target="media/image368.jpeg"/><Relationship Id="rId367" Type="http://schemas.openxmlformats.org/officeDocument/2006/relationships/image" Target="media/image367.jpeg"/><Relationship Id="rId366" Type="http://schemas.openxmlformats.org/officeDocument/2006/relationships/image" Target="media/image366.jpeg"/><Relationship Id="rId365" Type="http://schemas.openxmlformats.org/officeDocument/2006/relationships/image" Target="media/image365.jpeg"/><Relationship Id="rId364" Type="http://schemas.openxmlformats.org/officeDocument/2006/relationships/image" Target="media/image364.jpeg"/><Relationship Id="rId363" Type="http://schemas.openxmlformats.org/officeDocument/2006/relationships/image" Target="media/image363.jpeg"/><Relationship Id="rId362" Type="http://schemas.openxmlformats.org/officeDocument/2006/relationships/image" Target="media/image362.jpeg"/><Relationship Id="rId361" Type="http://schemas.openxmlformats.org/officeDocument/2006/relationships/image" Target="media/image361.jpeg"/><Relationship Id="rId360" Type="http://schemas.openxmlformats.org/officeDocument/2006/relationships/image" Target="media/image360.jpeg"/><Relationship Id="rId36" Type="http://schemas.openxmlformats.org/officeDocument/2006/relationships/image" Target="media/image36.png"/><Relationship Id="rId359" Type="http://schemas.openxmlformats.org/officeDocument/2006/relationships/image" Target="media/image359.jpeg"/><Relationship Id="rId358" Type="http://schemas.openxmlformats.org/officeDocument/2006/relationships/image" Target="media/image358.jpeg"/><Relationship Id="rId357" Type="http://schemas.openxmlformats.org/officeDocument/2006/relationships/image" Target="media/image357.jpeg"/><Relationship Id="rId356" Type="http://schemas.openxmlformats.org/officeDocument/2006/relationships/image" Target="media/image356.jpeg"/><Relationship Id="rId355" Type="http://schemas.openxmlformats.org/officeDocument/2006/relationships/image" Target="media/image355.jpeg"/><Relationship Id="rId354" Type="http://schemas.openxmlformats.org/officeDocument/2006/relationships/image" Target="media/image354.jpeg"/><Relationship Id="rId353" Type="http://schemas.openxmlformats.org/officeDocument/2006/relationships/image" Target="media/image353.jpeg"/><Relationship Id="rId352" Type="http://schemas.openxmlformats.org/officeDocument/2006/relationships/image" Target="media/image352.jpeg"/><Relationship Id="rId351" Type="http://schemas.openxmlformats.org/officeDocument/2006/relationships/image" Target="media/image351.jpeg"/><Relationship Id="rId350" Type="http://schemas.openxmlformats.org/officeDocument/2006/relationships/image" Target="media/image350.jpeg"/><Relationship Id="rId35" Type="http://schemas.openxmlformats.org/officeDocument/2006/relationships/image" Target="media/image35.png"/><Relationship Id="rId349" Type="http://schemas.openxmlformats.org/officeDocument/2006/relationships/image" Target="media/image349.jpeg"/><Relationship Id="rId348" Type="http://schemas.openxmlformats.org/officeDocument/2006/relationships/image" Target="media/image348.jpeg"/><Relationship Id="rId347" Type="http://schemas.openxmlformats.org/officeDocument/2006/relationships/image" Target="media/image347.jpeg"/><Relationship Id="rId346" Type="http://schemas.openxmlformats.org/officeDocument/2006/relationships/image" Target="media/image346.jpeg"/><Relationship Id="rId345" Type="http://schemas.openxmlformats.org/officeDocument/2006/relationships/image" Target="media/image345.jpeg"/><Relationship Id="rId344" Type="http://schemas.openxmlformats.org/officeDocument/2006/relationships/image" Target="media/image344.jpeg"/><Relationship Id="rId343" Type="http://schemas.openxmlformats.org/officeDocument/2006/relationships/image" Target="media/image343.jpeg"/><Relationship Id="rId342" Type="http://schemas.openxmlformats.org/officeDocument/2006/relationships/image" Target="media/image342.jpeg"/><Relationship Id="rId341" Type="http://schemas.openxmlformats.org/officeDocument/2006/relationships/image" Target="media/image341.jpeg"/><Relationship Id="rId340" Type="http://schemas.openxmlformats.org/officeDocument/2006/relationships/image" Target="media/image340.jpeg"/><Relationship Id="rId34" Type="http://schemas.openxmlformats.org/officeDocument/2006/relationships/image" Target="media/image34.png"/><Relationship Id="rId339" Type="http://schemas.openxmlformats.org/officeDocument/2006/relationships/image" Target="media/image339.jpeg"/><Relationship Id="rId338" Type="http://schemas.openxmlformats.org/officeDocument/2006/relationships/image" Target="media/image338.jpeg"/><Relationship Id="rId337" Type="http://schemas.openxmlformats.org/officeDocument/2006/relationships/image" Target="media/image337.jpeg"/><Relationship Id="rId336" Type="http://schemas.openxmlformats.org/officeDocument/2006/relationships/image" Target="media/image336.jpeg"/><Relationship Id="rId335" Type="http://schemas.openxmlformats.org/officeDocument/2006/relationships/image" Target="media/image335.jpeg"/><Relationship Id="rId334" Type="http://schemas.openxmlformats.org/officeDocument/2006/relationships/image" Target="media/image334.jpeg"/><Relationship Id="rId333" Type="http://schemas.openxmlformats.org/officeDocument/2006/relationships/image" Target="media/image333.jpeg"/><Relationship Id="rId332" Type="http://schemas.openxmlformats.org/officeDocument/2006/relationships/image" Target="media/image332.jpeg"/><Relationship Id="rId331" Type="http://schemas.openxmlformats.org/officeDocument/2006/relationships/image" Target="media/image331.jpeg"/><Relationship Id="rId330" Type="http://schemas.openxmlformats.org/officeDocument/2006/relationships/image" Target="media/image330.jpeg"/><Relationship Id="rId33" Type="http://schemas.openxmlformats.org/officeDocument/2006/relationships/image" Target="media/image33.png"/><Relationship Id="rId329" Type="http://schemas.openxmlformats.org/officeDocument/2006/relationships/image" Target="media/image329.jpeg"/><Relationship Id="rId328" Type="http://schemas.openxmlformats.org/officeDocument/2006/relationships/image" Target="media/image328.jpeg"/><Relationship Id="rId327" Type="http://schemas.openxmlformats.org/officeDocument/2006/relationships/image" Target="media/image327.jpeg"/><Relationship Id="rId326" Type="http://schemas.openxmlformats.org/officeDocument/2006/relationships/image" Target="media/image326.jpeg"/><Relationship Id="rId325" Type="http://schemas.openxmlformats.org/officeDocument/2006/relationships/image" Target="media/image325.jpeg"/><Relationship Id="rId324" Type="http://schemas.openxmlformats.org/officeDocument/2006/relationships/image" Target="media/image324.jpeg"/><Relationship Id="rId323" Type="http://schemas.openxmlformats.org/officeDocument/2006/relationships/image" Target="media/image323.jpeg"/><Relationship Id="rId322" Type="http://schemas.openxmlformats.org/officeDocument/2006/relationships/image" Target="media/image322.jpeg"/><Relationship Id="rId321" Type="http://schemas.openxmlformats.org/officeDocument/2006/relationships/image" Target="media/image321.jpeg"/><Relationship Id="rId320" Type="http://schemas.openxmlformats.org/officeDocument/2006/relationships/image" Target="media/image320.jpeg"/><Relationship Id="rId32" Type="http://schemas.openxmlformats.org/officeDocument/2006/relationships/image" Target="media/image32.png"/><Relationship Id="rId319" Type="http://schemas.openxmlformats.org/officeDocument/2006/relationships/image" Target="media/image319.jpeg"/><Relationship Id="rId318" Type="http://schemas.openxmlformats.org/officeDocument/2006/relationships/image" Target="media/image318.jpeg"/><Relationship Id="rId317" Type="http://schemas.openxmlformats.org/officeDocument/2006/relationships/image" Target="media/image317.jpeg"/><Relationship Id="rId316" Type="http://schemas.openxmlformats.org/officeDocument/2006/relationships/image" Target="media/image316.jpeg"/><Relationship Id="rId315" Type="http://schemas.openxmlformats.org/officeDocument/2006/relationships/image" Target="media/image315.jpeg"/><Relationship Id="rId314" Type="http://schemas.openxmlformats.org/officeDocument/2006/relationships/image" Target="media/image314.jpeg"/><Relationship Id="rId313" Type="http://schemas.openxmlformats.org/officeDocument/2006/relationships/image" Target="media/image313.jpeg"/><Relationship Id="rId312" Type="http://schemas.openxmlformats.org/officeDocument/2006/relationships/image" Target="media/image312.jpeg"/><Relationship Id="rId311" Type="http://schemas.openxmlformats.org/officeDocument/2006/relationships/image" Target="media/image311.jpeg"/><Relationship Id="rId310" Type="http://schemas.openxmlformats.org/officeDocument/2006/relationships/image" Target="media/image310.jpeg"/><Relationship Id="rId31" Type="http://schemas.openxmlformats.org/officeDocument/2006/relationships/image" Target="media/image31.png"/><Relationship Id="rId309" Type="http://schemas.openxmlformats.org/officeDocument/2006/relationships/image" Target="media/image309.jpeg"/><Relationship Id="rId308" Type="http://schemas.openxmlformats.org/officeDocument/2006/relationships/image" Target="media/image308.jpeg"/><Relationship Id="rId307" Type="http://schemas.openxmlformats.org/officeDocument/2006/relationships/image" Target="media/image307.jpeg"/><Relationship Id="rId306" Type="http://schemas.openxmlformats.org/officeDocument/2006/relationships/image" Target="media/image306.jpeg"/><Relationship Id="rId305" Type="http://schemas.openxmlformats.org/officeDocument/2006/relationships/image" Target="media/image305.jpeg"/><Relationship Id="rId304" Type="http://schemas.openxmlformats.org/officeDocument/2006/relationships/image" Target="media/image304.jpeg"/><Relationship Id="rId303" Type="http://schemas.openxmlformats.org/officeDocument/2006/relationships/image" Target="media/image303.jpeg"/><Relationship Id="rId302" Type="http://schemas.openxmlformats.org/officeDocument/2006/relationships/image" Target="media/image302.jpeg"/><Relationship Id="rId301" Type="http://schemas.openxmlformats.org/officeDocument/2006/relationships/image" Target="media/image301.jpeg"/><Relationship Id="rId300" Type="http://schemas.openxmlformats.org/officeDocument/2006/relationships/image" Target="media/image300.jpeg"/><Relationship Id="rId30" Type="http://schemas.openxmlformats.org/officeDocument/2006/relationships/image" Target="media/image30.png"/><Relationship Id="rId3" Type="http://schemas.openxmlformats.org/officeDocument/2006/relationships/image" Target="media/image3.png"/><Relationship Id="rId299" Type="http://schemas.openxmlformats.org/officeDocument/2006/relationships/image" Target="media/image299.jpeg"/><Relationship Id="rId298" Type="http://schemas.openxmlformats.org/officeDocument/2006/relationships/image" Target="media/image298.jpeg"/><Relationship Id="rId297" Type="http://schemas.openxmlformats.org/officeDocument/2006/relationships/image" Target="media/image297.jpeg"/><Relationship Id="rId296" Type="http://schemas.openxmlformats.org/officeDocument/2006/relationships/image" Target="media/image296.jpeg"/><Relationship Id="rId295" Type="http://schemas.openxmlformats.org/officeDocument/2006/relationships/image" Target="media/image295.jpeg"/><Relationship Id="rId294" Type="http://schemas.openxmlformats.org/officeDocument/2006/relationships/image" Target="media/image294.jpeg"/><Relationship Id="rId293" Type="http://schemas.openxmlformats.org/officeDocument/2006/relationships/image" Target="media/image293.jpeg"/><Relationship Id="rId292" Type="http://schemas.openxmlformats.org/officeDocument/2006/relationships/image" Target="media/image292.jpeg"/><Relationship Id="rId291" Type="http://schemas.openxmlformats.org/officeDocument/2006/relationships/image" Target="media/image291.jpeg"/><Relationship Id="rId290" Type="http://schemas.openxmlformats.org/officeDocument/2006/relationships/image" Target="media/image290.jpeg"/><Relationship Id="rId29" Type="http://schemas.openxmlformats.org/officeDocument/2006/relationships/image" Target="media/image29.png"/><Relationship Id="rId289" Type="http://schemas.openxmlformats.org/officeDocument/2006/relationships/image" Target="media/image289.jpeg"/><Relationship Id="rId288" Type="http://schemas.openxmlformats.org/officeDocument/2006/relationships/image" Target="media/image288.jpeg"/><Relationship Id="rId287" Type="http://schemas.openxmlformats.org/officeDocument/2006/relationships/image" Target="media/image287.jpeg"/><Relationship Id="rId286" Type="http://schemas.openxmlformats.org/officeDocument/2006/relationships/image" Target="media/image286.jpeg"/><Relationship Id="rId285" Type="http://schemas.openxmlformats.org/officeDocument/2006/relationships/image" Target="media/image285.jpeg"/><Relationship Id="rId284" Type="http://schemas.openxmlformats.org/officeDocument/2006/relationships/image" Target="media/image284.jpeg"/><Relationship Id="rId283" Type="http://schemas.openxmlformats.org/officeDocument/2006/relationships/image" Target="media/image283.jpeg"/><Relationship Id="rId282" Type="http://schemas.openxmlformats.org/officeDocument/2006/relationships/image" Target="media/image282.jpeg"/><Relationship Id="rId281" Type="http://schemas.openxmlformats.org/officeDocument/2006/relationships/image" Target="media/image281.jpeg"/><Relationship Id="rId280" Type="http://schemas.openxmlformats.org/officeDocument/2006/relationships/image" Target="media/image280.jpeg"/><Relationship Id="rId28" Type="http://schemas.openxmlformats.org/officeDocument/2006/relationships/image" Target="media/image28.png"/><Relationship Id="rId279" Type="http://schemas.openxmlformats.org/officeDocument/2006/relationships/image" Target="media/image279.jpeg"/><Relationship Id="rId278" Type="http://schemas.openxmlformats.org/officeDocument/2006/relationships/image" Target="media/image278.jpeg"/><Relationship Id="rId277" Type="http://schemas.openxmlformats.org/officeDocument/2006/relationships/image" Target="media/image277.png"/><Relationship Id="rId276" Type="http://schemas.openxmlformats.org/officeDocument/2006/relationships/image" Target="media/image276.png"/><Relationship Id="rId275" Type="http://schemas.openxmlformats.org/officeDocument/2006/relationships/image" Target="media/image275.png"/><Relationship Id="rId274" Type="http://schemas.openxmlformats.org/officeDocument/2006/relationships/image" Target="media/image274.png"/><Relationship Id="rId273" Type="http://schemas.openxmlformats.org/officeDocument/2006/relationships/image" Target="media/image273.png"/><Relationship Id="rId272" Type="http://schemas.openxmlformats.org/officeDocument/2006/relationships/image" Target="media/image272.png"/><Relationship Id="rId271" Type="http://schemas.openxmlformats.org/officeDocument/2006/relationships/image" Target="media/image271.png"/><Relationship Id="rId270" Type="http://schemas.openxmlformats.org/officeDocument/2006/relationships/image" Target="media/image270.png"/><Relationship Id="rId27" Type="http://schemas.openxmlformats.org/officeDocument/2006/relationships/image" Target="media/image27.png"/><Relationship Id="rId269" Type="http://schemas.openxmlformats.org/officeDocument/2006/relationships/image" Target="media/image269.png"/><Relationship Id="rId268" Type="http://schemas.openxmlformats.org/officeDocument/2006/relationships/image" Target="media/image268.png"/><Relationship Id="rId267" Type="http://schemas.openxmlformats.org/officeDocument/2006/relationships/image" Target="media/image267.png"/><Relationship Id="rId266" Type="http://schemas.openxmlformats.org/officeDocument/2006/relationships/image" Target="media/image266.png"/><Relationship Id="rId265" Type="http://schemas.openxmlformats.org/officeDocument/2006/relationships/image" Target="media/image265.png"/><Relationship Id="rId264" Type="http://schemas.openxmlformats.org/officeDocument/2006/relationships/image" Target="media/image264.png"/><Relationship Id="rId263" Type="http://schemas.openxmlformats.org/officeDocument/2006/relationships/image" Target="media/image263.png"/><Relationship Id="rId262" Type="http://schemas.openxmlformats.org/officeDocument/2006/relationships/image" Target="media/image262.png"/><Relationship Id="rId261" Type="http://schemas.openxmlformats.org/officeDocument/2006/relationships/image" Target="media/image261.png"/><Relationship Id="rId260" Type="http://schemas.openxmlformats.org/officeDocument/2006/relationships/image" Target="media/image260.png"/><Relationship Id="rId26" Type="http://schemas.openxmlformats.org/officeDocument/2006/relationships/image" Target="media/image26.png"/><Relationship Id="rId259" Type="http://schemas.openxmlformats.org/officeDocument/2006/relationships/image" Target="media/image259.png"/><Relationship Id="rId258" Type="http://schemas.openxmlformats.org/officeDocument/2006/relationships/image" Target="media/image258.png"/><Relationship Id="rId257" Type="http://schemas.openxmlformats.org/officeDocument/2006/relationships/image" Target="media/image257.png"/><Relationship Id="rId256" Type="http://schemas.openxmlformats.org/officeDocument/2006/relationships/image" Target="media/image256.png"/><Relationship Id="rId255" Type="http://schemas.openxmlformats.org/officeDocument/2006/relationships/image" Target="media/image255.png"/><Relationship Id="rId254" Type="http://schemas.openxmlformats.org/officeDocument/2006/relationships/image" Target="media/image254.png"/><Relationship Id="rId253" Type="http://schemas.openxmlformats.org/officeDocument/2006/relationships/image" Target="media/image253.png"/><Relationship Id="rId252" Type="http://schemas.openxmlformats.org/officeDocument/2006/relationships/image" Target="media/image252.png"/><Relationship Id="rId251" Type="http://schemas.openxmlformats.org/officeDocument/2006/relationships/image" Target="media/image251.png"/><Relationship Id="rId250" Type="http://schemas.openxmlformats.org/officeDocument/2006/relationships/image" Target="media/image250.png"/><Relationship Id="rId25" Type="http://schemas.openxmlformats.org/officeDocument/2006/relationships/image" Target="media/image25.png"/><Relationship Id="rId249" Type="http://schemas.openxmlformats.org/officeDocument/2006/relationships/image" Target="media/image249.png"/><Relationship Id="rId248" Type="http://schemas.openxmlformats.org/officeDocument/2006/relationships/image" Target="media/image248.png"/><Relationship Id="rId247" Type="http://schemas.openxmlformats.org/officeDocument/2006/relationships/image" Target="media/image247.png"/><Relationship Id="rId246" Type="http://schemas.openxmlformats.org/officeDocument/2006/relationships/image" Target="media/image246.png"/><Relationship Id="rId245" Type="http://schemas.openxmlformats.org/officeDocument/2006/relationships/image" Target="media/image245.png"/><Relationship Id="rId244" Type="http://schemas.openxmlformats.org/officeDocument/2006/relationships/image" Target="media/image244.png"/><Relationship Id="rId243" Type="http://schemas.openxmlformats.org/officeDocument/2006/relationships/image" Target="media/image243.png"/><Relationship Id="rId242" Type="http://schemas.openxmlformats.org/officeDocument/2006/relationships/image" Target="media/image242.png"/><Relationship Id="rId241" Type="http://schemas.openxmlformats.org/officeDocument/2006/relationships/image" Target="media/image241.png"/><Relationship Id="rId240" Type="http://schemas.openxmlformats.org/officeDocument/2006/relationships/image" Target="media/image240.png"/><Relationship Id="rId24" Type="http://schemas.openxmlformats.org/officeDocument/2006/relationships/image" Target="media/image24.png"/><Relationship Id="rId239" Type="http://schemas.openxmlformats.org/officeDocument/2006/relationships/image" Target="media/image239.png"/><Relationship Id="rId238" Type="http://schemas.openxmlformats.org/officeDocument/2006/relationships/image" Target="media/image238.png"/><Relationship Id="rId237" Type="http://schemas.openxmlformats.org/officeDocument/2006/relationships/image" Target="media/image237.png"/><Relationship Id="rId236" Type="http://schemas.openxmlformats.org/officeDocument/2006/relationships/image" Target="media/image236.png"/><Relationship Id="rId235" Type="http://schemas.openxmlformats.org/officeDocument/2006/relationships/image" Target="media/image235.png"/><Relationship Id="rId234" Type="http://schemas.openxmlformats.org/officeDocument/2006/relationships/image" Target="media/image234.png"/><Relationship Id="rId233" Type="http://schemas.openxmlformats.org/officeDocument/2006/relationships/image" Target="media/image233.png"/><Relationship Id="rId232" Type="http://schemas.openxmlformats.org/officeDocument/2006/relationships/image" Target="media/image232.png"/><Relationship Id="rId231" Type="http://schemas.openxmlformats.org/officeDocument/2006/relationships/image" Target="media/image231.png"/><Relationship Id="rId230" Type="http://schemas.openxmlformats.org/officeDocument/2006/relationships/image" Target="media/image230.png"/><Relationship Id="rId23" Type="http://schemas.openxmlformats.org/officeDocument/2006/relationships/image" Target="media/image23.png"/><Relationship Id="rId229" Type="http://schemas.openxmlformats.org/officeDocument/2006/relationships/image" Target="media/image229.png"/><Relationship Id="rId228" Type="http://schemas.openxmlformats.org/officeDocument/2006/relationships/image" Target="media/image228.png"/><Relationship Id="rId227" Type="http://schemas.openxmlformats.org/officeDocument/2006/relationships/image" Target="media/image227.png"/><Relationship Id="rId226" Type="http://schemas.openxmlformats.org/officeDocument/2006/relationships/image" Target="media/image226.png"/><Relationship Id="rId225" Type="http://schemas.openxmlformats.org/officeDocument/2006/relationships/image" Target="media/image225.png"/><Relationship Id="rId224" Type="http://schemas.openxmlformats.org/officeDocument/2006/relationships/image" Target="media/image224.png"/><Relationship Id="rId223" Type="http://schemas.openxmlformats.org/officeDocument/2006/relationships/image" Target="media/image223.png"/><Relationship Id="rId222" Type="http://schemas.openxmlformats.org/officeDocument/2006/relationships/image" Target="media/image222.png"/><Relationship Id="rId221" Type="http://schemas.openxmlformats.org/officeDocument/2006/relationships/image" Target="media/image221.png"/><Relationship Id="rId220" Type="http://schemas.openxmlformats.org/officeDocument/2006/relationships/image" Target="media/image220.png"/><Relationship Id="rId22" Type="http://schemas.openxmlformats.org/officeDocument/2006/relationships/image" Target="media/image22.png"/><Relationship Id="rId219" Type="http://schemas.openxmlformats.org/officeDocument/2006/relationships/image" Target="media/image219.png"/><Relationship Id="rId218" Type="http://schemas.openxmlformats.org/officeDocument/2006/relationships/image" Target="media/image218.png"/><Relationship Id="rId217" Type="http://schemas.openxmlformats.org/officeDocument/2006/relationships/image" Target="media/image217.png"/><Relationship Id="rId216" Type="http://schemas.openxmlformats.org/officeDocument/2006/relationships/image" Target="media/image216.png"/><Relationship Id="rId215" Type="http://schemas.openxmlformats.org/officeDocument/2006/relationships/image" Target="media/image215.png"/><Relationship Id="rId214" Type="http://schemas.openxmlformats.org/officeDocument/2006/relationships/image" Target="media/image214.png"/><Relationship Id="rId213" Type="http://schemas.openxmlformats.org/officeDocument/2006/relationships/image" Target="media/image213.png"/><Relationship Id="rId212" Type="http://schemas.openxmlformats.org/officeDocument/2006/relationships/image" Target="media/image212.png"/><Relationship Id="rId211" Type="http://schemas.openxmlformats.org/officeDocument/2006/relationships/image" Target="media/image211.png"/><Relationship Id="rId210" Type="http://schemas.openxmlformats.org/officeDocument/2006/relationships/image" Target="media/image210.png"/><Relationship Id="rId21" Type="http://schemas.openxmlformats.org/officeDocument/2006/relationships/image" Target="media/image21.png"/><Relationship Id="rId209" Type="http://schemas.openxmlformats.org/officeDocument/2006/relationships/image" Target="media/image209.png"/><Relationship Id="rId208" Type="http://schemas.openxmlformats.org/officeDocument/2006/relationships/image" Target="media/image208.png"/><Relationship Id="rId207" Type="http://schemas.openxmlformats.org/officeDocument/2006/relationships/image" Target="media/image207.png"/><Relationship Id="rId206" Type="http://schemas.openxmlformats.org/officeDocument/2006/relationships/image" Target="media/image206.png"/><Relationship Id="rId205" Type="http://schemas.openxmlformats.org/officeDocument/2006/relationships/image" Target="media/image205.png"/><Relationship Id="rId204" Type="http://schemas.openxmlformats.org/officeDocument/2006/relationships/image" Target="media/image204.png"/><Relationship Id="rId203" Type="http://schemas.openxmlformats.org/officeDocument/2006/relationships/image" Target="media/image203.png"/><Relationship Id="rId202" Type="http://schemas.openxmlformats.org/officeDocument/2006/relationships/image" Target="media/image202.png"/><Relationship Id="rId201" Type="http://schemas.openxmlformats.org/officeDocument/2006/relationships/image" Target="media/image201.png"/><Relationship Id="rId200" Type="http://schemas.openxmlformats.org/officeDocument/2006/relationships/image" Target="media/image200.png"/><Relationship Id="rId20" Type="http://schemas.openxmlformats.org/officeDocument/2006/relationships/image" Target="media/image20.png"/><Relationship Id="rId2" Type="http://schemas.openxmlformats.org/officeDocument/2006/relationships/image" Target="media/image2.png"/><Relationship Id="rId199" Type="http://schemas.openxmlformats.org/officeDocument/2006/relationships/image" Target="media/image199.png"/><Relationship Id="rId198" Type="http://schemas.openxmlformats.org/officeDocument/2006/relationships/image" Target="media/image198.png"/><Relationship Id="rId197" Type="http://schemas.openxmlformats.org/officeDocument/2006/relationships/image" Target="media/image197.png"/><Relationship Id="rId196" Type="http://schemas.openxmlformats.org/officeDocument/2006/relationships/image" Target="media/image196.png"/><Relationship Id="rId195" Type="http://schemas.openxmlformats.org/officeDocument/2006/relationships/image" Target="media/image195.png"/><Relationship Id="rId194" Type="http://schemas.openxmlformats.org/officeDocument/2006/relationships/image" Target="media/image194.png"/><Relationship Id="rId193" Type="http://schemas.openxmlformats.org/officeDocument/2006/relationships/image" Target="media/image193.png"/><Relationship Id="rId192" Type="http://schemas.openxmlformats.org/officeDocument/2006/relationships/image" Target="media/image192.png"/><Relationship Id="rId191" Type="http://schemas.openxmlformats.org/officeDocument/2006/relationships/image" Target="media/image191.png"/><Relationship Id="rId190" Type="http://schemas.openxmlformats.org/officeDocument/2006/relationships/image" Target="media/image190.png"/><Relationship Id="rId19" Type="http://schemas.openxmlformats.org/officeDocument/2006/relationships/image" Target="media/image19.png"/><Relationship Id="rId189" Type="http://schemas.openxmlformats.org/officeDocument/2006/relationships/image" Target="media/image189.png"/><Relationship Id="rId188" Type="http://schemas.openxmlformats.org/officeDocument/2006/relationships/image" Target="media/image188.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www.wps.cn/officeDocument/2020/cellImage" Target="cellimag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www.amazon.com/dp/B0FRFFPG7L" TargetMode="External"/><Relationship Id="rId98" Type="http://schemas.openxmlformats.org/officeDocument/2006/relationships/hyperlink" Target="https://www.amazon.com/dp/B0FP1YX8FY" TargetMode="External"/><Relationship Id="rId97" Type="http://schemas.openxmlformats.org/officeDocument/2006/relationships/hyperlink" Target="https://www.amazon.com/dp/B0FR4GBZ27" TargetMode="External"/><Relationship Id="rId96" Type="http://schemas.openxmlformats.org/officeDocument/2006/relationships/hyperlink" Target="https://www.amazon.com/dp/B0FM3DZCCJ" TargetMode="External"/><Relationship Id="rId95" Type="http://schemas.openxmlformats.org/officeDocument/2006/relationships/hyperlink" Target="https://www.amazon.com/dp/B0FRXY37D8" TargetMode="External"/><Relationship Id="rId94" Type="http://schemas.openxmlformats.org/officeDocument/2006/relationships/hyperlink" Target="https://www.amazon.com/dp/B0FPKMM79W" TargetMode="External"/><Relationship Id="rId93" Type="http://schemas.openxmlformats.org/officeDocument/2006/relationships/hyperlink" Target="https://www.amazon.com/dp/B0FQ1G7BM1" TargetMode="External"/><Relationship Id="rId92" Type="http://schemas.openxmlformats.org/officeDocument/2006/relationships/hyperlink" Target="https://www.amazon.com/dp/B0FR13KKJ9" TargetMode="External"/><Relationship Id="rId91" Type="http://schemas.openxmlformats.org/officeDocument/2006/relationships/hyperlink" Target="https://www.amazon.com/dp/B0FM6QS8BW" TargetMode="External"/><Relationship Id="rId90" Type="http://schemas.openxmlformats.org/officeDocument/2006/relationships/hyperlink" Target="https://www.amazon.com/dp/B0FNC7GPCH" TargetMode="External"/><Relationship Id="rId9" Type="http://schemas.openxmlformats.org/officeDocument/2006/relationships/hyperlink" Target="https://www.amazon.com/dp/B0FXGM9N2Q" TargetMode="External"/><Relationship Id="rId89" Type="http://schemas.openxmlformats.org/officeDocument/2006/relationships/hyperlink" Target="https://www.amazon.com/dp/B0FQH7V88B" TargetMode="External"/><Relationship Id="rId88" Type="http://schemas.openxmlformats.org/officeDocument/2006/relationships/hyperlink" Target="https://www.amazon.com/dp/B0FS73CMC7" TargetMode="External"/><Relationship Id="rId87" Type="http://schemas.openxmlformats.org/officeDocument/2006/relationships/hyperlink" Target="https://www.amazon.com/dp/B0FNMLJPR1" TargetMode="External"/><Relationship Id="rId86" Type="http://schemas.openxmlformats.org/officeDocument/2006/relationships/hyperlink" Target="https://www.amazon.com/dp/B0FLT67PQ5" TargetMode="External"/><Relationship Id="rId85" Type="http://schemas.openxmlformats.org/officeDocument/2006/relationships/hyperlink" Target="https://www.amazon.com/dp/B0FLNF15GZ" TargetMode="External"/><Relationship Id="rId84" Type="http://schemas.openxmlformats.org/officeDocument/2006/relationships/hyperlink" Target="https://www.amazon.com/dp/B0FN721M6R" TargetMode="External"/><Relationship Id="rId83" Type="http://schemas.openxmlformats.org/officeDocument/2006/relationships/hyperlink" Target="https://www.amazon.com/dp/B0FSZT77SR" TargetMode="External"/><Relationship Id="rId82" Type="http://schemas.openxmlformats.org/officeDocument/2006/relationships/hyperlink" Target="https://www.amazon.com/dp/B0FPCWVYR1" TargetMode="External"/><Relationship Id="rId81" Type="http://schemas.openxmlformats.org/officeDocument/2006/relationships/hyperlink" Target="https://www.amazon.com/dp/B0FLJRXQ12" TargetMode="External"/><Relationship Id="rId80" Type="http://schemas.openxmlformats.org/officeDocument/2006/relationships/hyperlink" Target="https://www.amazon.com/dp/B0FP1L1L3J" TargetMode="External"/><Relationship Id="rId8" Type="http://schemas.openxmlformats.org/officeDocument/2006/relationships/hyperlink" Target="https://www.amazon.com/dp/B0FQ2RMCSQ" TargetMode="External"/><Relationship Id="rId79" Type="http://schemas.openxmlformats.org/officeDocument/2006/relationships/hyperlink" Target="https://www.amazon.com/dp/B0FNCTTHPQ" TargetMode="External"/><Relationship Id="rId78" Type="http://schemas.openxmlformats.org/officeDocument/2006/relationships/hyperlink" Target="https://www.amazon.com/dp/B0FR7Y5L6F" TargetMode="External"/><Relationship Id="rId77" Type="http://schemas.openxmlformats.org/officeDocument/2006/relationships/hyperlink" Target="https://www.amazon.com/dp/B0FNZZTJY1" TargetMode="External"/><Relationship Id="rId76" Type="http://schemas.openxmlformats.org/officeDocument/2006/relationships/hyperlink" Target="https://www.amazon.com/dp/B0FRMRTBXN" TargetMode="External"/><Relationship Id="rId75" Type="http://schemas.openxmlformats.org/officeDocument/2006/relationships/hyperlink" Target="https://www.amazon.com/dp/B0FMD1STPC" TargetMode="External"/><Relationship Id="rId74" Type="http://schemas.openxmlformats.org/officeDocument/2006/relationships/hyperlink" Target="https://www.amazon.com/dp/B0FRY26JKB" TargetMode="External"/><Relationship Id="rId73" Type="http://schemas.openxmlformats.org/officeDocument/2006/relationships/hyperlink" Target="https://www.amazon.com/dp/B0FLTBH467" TargetMode="External"/><Relationship Id="rId72" Type="http://schemas.openxmlformats.org/officeDocument/2006/relationships/hyperlink" Target="https://www.amazon.com/dp/B0FLTS7CVR" TargetMode="External"/><Relationship Id="rId71" Type="http://schemas.openxmlformats.org/officeDocument/2006/relationships/hyperlink" Target="https://www.amazon.com/dp/B0FPQKWD37" TargetMode="External"/><Relationship Id="rId70" Type="http://schemas.openxmlformats.org/officeDocument/2006/relationships/hyperlink" Target="https://www.amazon.com/dp/B0FP285QBJ" TargetMode="External"/><Relationship Id="rId7" Type="http://schemas.openxmlformats.org/officeDocument/2006/relationships/hyperlink" Target="https://www.amazon.com/dp/B0FY5476GW" TargetMode="External"/><Relationship Id="rId69" Type="http://schemas.openxmlformats.org/officeDocument/2006/relationships/hyperlink" Target="https://www.amazon.com/dp/B0FQ1PJ49L" TargetMode="External"/><Relationship Id="rId68" Type="http://schemas.openxmlformats.org/officeDocument/2006/relationships/hyperlink" Target="https://www.amazon.com/dp/B0FN6Z6KND" TargetMode="External"/><Relationship Id="rId67" Type="http://schemas.openxmlformats.org/officeDocument/2006/relationships/hyperlink" Target="https://www.amazon.com/dp/B0FPWTT38Y" TargetMode="External"/><Relationship Id="rId66" Type="http://schemas.openxmlformats.org/officeDocument/2006/relationships/hyperlink" Target="https://www.amazon.com/dp/B0FQSV33ZS" TargetMode="External"/><Relationship Id="rId65" Type="http://schemas.openxmlformats.org/officeDocument/2006/relationships/hyperlink" Target="https://www.amazon.com/dp/B0FSC6Y29P" TargetMode="External"/><Relationship Id="rId64" Type="http://schemas.openxmlformats.org/officeDocument/2006/relationships/hyperlink" Target="https://www.amazon.com/dp/B0FLXLGWNV" TargetMode="External"/><Relationship Id="rId63" Type="http://schemas.openxmlformats.org/officeDocument/2006/relationships/hyperlink" Target="https://www.amazon.com/dp/B0FMR37YKM" TargetMode="External"/><Relationship Id="rId62" Type="http://schemas.openxmlformats.org/officeDocument/2006/relationships/hyperlink" Target="https://www.amazon.com/dp/B0FRLJ8SSG" TargetMode="External"/><Relationship Id="rId61" Type="http://schemas.openxmlformats.org/officeDocument/2006/relationships/hyperlink" Target="https://www.amazon.com/dp/B0FNMG4HH9" TargetMode="External"/><Relationship Id="rId60" Type="http://schemas.openxmlformats.org/officeDocument/2006/relationships/hyperlink" Target="https://www.amazon.com/dp/B0FRY1KHB4" TargetMode="External"/><Relationship Id="rId6" Type="http://schemas.openxmlformats.org/officeDocument/2006/relationships/hyperlink" Target="https://www.amazon.com/dp/B0FY68LZMF" TargetMode="External"/><Relationship Id="rId59" Type="http://schemas.openxmlformats.org/officeDocument/2006/relationships/hyperlink" Target="https://www.amazon.com/dp/B0FQBWTCFS" TargetMode="External"/><Relationship Id="rId58" Type="http://schemas.openxmlformats.org/officeDocument/2006/relationships/hyperlink" Target="https://www.amazon.com/dp/B0FRY5MKPH" TargetMode="External"/><Relationship Id="rId57" Type="http://schemas.openxmlformats.org/officeDocument/2006/relationships/hyperlink" Target="https://www.amazon.com/dp/B0FXBF3MNH" TargetMode="External"/><Relationship Id="rId56" Type="http://schemas.openxmlformats.org/officeDocument/2006/relationships/hyperlink" Target="https://www.amazon.com/dp/B0FV87MPMZ" TargetMode="External"/><Relationship Id="rId55" Type="http://schemas.openxmlformats.org/officeDocument/2006/relationships/hyperlink" Target="https://www.amazon.com/dp/B0FXLQP52S" TargetMode="External"/><Relationship Id="rId54" Type="http://schemas.openxmlformats.org/officeDocument/2006/relationships/hyperlink" Target="https://www.amazon.com/dp/B0FXLCF96Q" TargetMode="External"/><Relationship Id="rId53" Type="http://schemas.openxmlformats.org/officeDocument/2006/relationships/hyperlink" Target="https://www.amazon.com/dp/B0FRMVDHGN" TargetMode="External"/><Relationship Id="rId52" Type="http://schemas.openxmlformats.org/officeDocument/2006/relationships/hyperlink" Target="https://www.amazon.com/dp/B0FRZHKKJW" TargetMode="External"/><Relationship Id="rId51" Type="http://schemas.openxmlformats.org/officeDocument/2006/relationships/hyperlink" Target="https://www.amazon.com/dp/B0FX8Q7VCJ" TargetMode="External"/><Relationship Id="rId50" Type="http://schemas.openxmlformats.org/officeDocument/2006/relationships/hyperlink" Target="https://www.amazon.com/dp/B0FK4WGSLN" TargetMode="External"/><Relationship Id="rId5" Type="http://schemas.openxmlformats.org/officeDocument/2006/relationships/hyperlink" Target="https://www.amazon.com/dp/B0FXGQL2GB" TargetMode="External"/><Relationship Id="rId49" Type="http://schemas.openxmlformats.org/officeDocument/2006/relationships/hyperlink" Target="https://www.amazon.com/dp/B0FVY21DNG" TargetMode="External"/><Relationship Id="rId48" Type="http://schemas.openxmlformats.org/officeDocument/2006/relationships/hyperlink" Target="https://www.amazon.com/dp/B0FZHN9F5B" TargetMode="External"/><Relationship Id="rId47" Type="http://schemas.openxmlformats.org/officeDocument/2006/relationships/hyperlink" Target="https://www.amazon.com/dp/B0FKH1KG37" TargetMode="External"/><Relationship Id="rId46" Type="http://schemas.openxmlformats.org/officeDocument/2006/relationships/hyperlink" Target="https://www.amazon.com/dp/B0FW3RPPDB" TargetMode="External"/><Relationship Id="rId45" Type="http://schemas.openxmlformats.org/officeDocument/2006/relationships/hyperlink" Target="https://www.amazon.com/dp/B0FWRFM3ZZ" TargetMode="External"/><Relationship Id="rId44" Type="http://schemas.openxmlformats.org/officeDocument/2006/relationships/hyperlink" Target="https://www.amazon.com/dp/B0FQHZCYXT" TargetMode="External"/><Relationship Id="rId43" Type="http://schemas.openxmlformats.org/officeDocument/2006/relationships/hyperlink" Target="https://www.amazon.com/dp/B0FWJC94GL" TargetMode="External"/><Relationship Id="rId42" Type="http://schemas.openxmlformats.org/officeDocument/2006/relationships/hyperlink" Target="https://www.amazon.com/dp/B0FTFYW5NY" TargetMode="External"/><Relationship Id="rId41" Type="http://schemas.openxmlformats.org/officeDocument/2006/relationships/hyperlink" Target="https://www.amazon.com/dp/B0FXWDMVJP" TargetMode="External"/><Relationship Id="rId40" Type="http://schemas.openxmlformats.org/officeDocument/2006/relationships/hyperlink" Target="https://www.amazon.com/dp/B0FYZ1HTPV" TargetMode="External"/><Relationship Id="rId4" Type="http://schemas.openxmlformats.org/officeDocument/2006/relationships/hyperlink" Target="https://www.amazon.com/dp/B0FXG6Z49X" TargetMode="External"/><Relationship Id="rId39" Type="http://schemas.openxmlformats.org/officeDocument/2006/relationships/hyperlink" Target="https://www.amazon.com/dp/B0FWRJ11VH" TargetMode="External"/><Relationship Id="rId38" Type="http://schemas.openxmlformats.org/officeDocument/2006/relationships/hyperlink" Target="https://www.amazon.com/dp/B0FV8WTGXH" TargetMode="External"/><Relationship Id="rId37" Type="http://schemas.openxmlformats.org/officeDocument/2006/relationships/hyperlink" Target="https://www.amazon.com/dp/B0FVL4NK4V" TargetMode="External"/><Relationship Id="rId36" Type="http://schemas.openxmlformats.org/officeDocument/2006/relationships/hyperlink" Target="https://www.amazon.com/dp/B0FXGQM8M8" TargetMode="External"/><Relationship Id="rId35" Type="http://schemas.openxmlformats.org/officeDocument/2006/relationships/hyperlink" Target="https://www.amazon.com/dp/B0FP4LFQZB" TargetMode="External"/><Relationship Id="rId34" Type="http://schemas.openxmlformats.org/officeDocument/2006/relationships/hyperlink" Target="https://www.amazon.com/dp/B0FRXYVWGL" TargetMode="External"/><Relationship Id="rId33" Type="http://schemas.openxmlformats.org/officeDocument/2006/relationships/hyperlink" Target="https://www.amazon.com/dp/B0FSCHP9QL" TargetMode="External"/><Relationship Id="rId32" Type="http://schemas.openxmlformats.org/officeDocument/2006/relationships/hyperlink" Target="https://www.amazon.com/dp/B0FN85R4JT" TargetMode="External"/><Relationship Id="rId31" Type="http://schemas.openxmlformats.org/officeDocument/2006/relationships/hyperlink" Target="https://www.amazon.com/dp/B0FNN4TGYZ" TargetMode="External"/><Relationship Id="rId30" Type="http://schemas.openxmlformats.org/officeDocument/2006/relationships/hyperlink" Target="https://www.amazon.com/dp/B0FSRKYQM3" TargetMode="External"/><Relationship Id="rId3" Type="http://schemas.openxmlformats.org/officeDocument/2006/relationships/hyperlink" Target="https://www.amazon.com/dp/B0FMXT2X47" TargetMode="External"/><Relationship Id="rId29" Type="http://schemas.openxmlformats.org/officeDocument/2006/relationships/hyperlink" Target="https://www.amazon.com/dp/B0G1M3638L" TargetMode="External"/><Relationship Id="rId28" Type="http://schemas.openxmlformats.org/officeDocument/2006/relationships/hyperlink" Target="https://www.amazon.com/dp/B0FQ1QCN5F" TargetMode="External"/><Relationship Id="rId27" Type="http://schemas.openxmlformats.org/officeDocument/2006/relationships/hyperlink" Target="https://www.amazon.com/dp/B0FY2TSC4D" TargetMode="External"/><Relationship Id="rId26" Type="http://schemas.openxmlformats.org/officeDocument/2006/relationships/hyperlink" Target="https://www.amazon.com/dp/B0FXBC59YG" TargetMode="External"/><Relationship Id="rId25" Type="http://schemas.openxmlformats.org/officeDocument/2006/relationships/hyperlink" Target="https://www.amazon.com/dp/B0FV2S9SB7" TargetMode="External"/><Relationship Id="rId24" Type="http://schemas.openxmlformats.org/officeDocument/2006/relationships/hyperlink" Target="https://www.amazon.com/dp/B0FXGQFT2M" TargetMode="External"/><Relationship Id="rId23" Type="http://schemas.openxmlformats.org/officeDocument/2006/relationships/hyperlink" Target="https://www.amazon.com/dp/B0FQBW6KX7" TargetMode="External"/><Relationship Id="rId22" Type="http://schemas.openxmlformats.org/officeDocument/2006/relationships/hyperlink" Target="https://www.amazon.com/dp/B0FWCMNKGL" TargetMode="External"/><Relationship Id="rId21" Type="http://schemas.openxmlformats.org/officeDocument/2006/relationships/hyperlink" Target="https://www.amazon.com/dp/B0FT787C13" TargetMode="External"/><Relationship Id="rId20" Type="http://schemas.openxmlformats.org/officeDocument/2006/relationships/hyperlink" Target="https://www.amazon.com/dp/B0FSRRQ624" TargetMode="External"/><Relationship Id="rId2" Type="http://schemas.openxmlformats.org/officeDocument/2006/relationships/hyperlink" Target="https://www.amazon.com/dp/B0FY2TMJWK" TargetMode="External"/><Relationship Id="rId19" Type="http://schemas.openxmlformats.org/officeDocument/2006/relationships/hyperlink" Target="https://www.amazon.com/dp/B0FSXVMS82" TargetMode="External"/><Relationship Id="rId18" Type="http://schemas.openxmlformats.org/officeDocument/2006/relationships/hyperlink" Target="https://www.amazon.com/dp/B0FS7NRSJM" TargetMode="External"/><Relationship Id="rId17" Type="http://schemas.openxmlformats.org/officeDocument/2006/relationships/hyperlink" Target="https://www.amazon.com/dp/B0FV34PDNN" TargetMode="External"/><Relationship Id="rId16" Type="http://schemas.openxmlformats.org/officeDocument/2006/relationships/hyperlink" Target="https://www.amazon.com/dp/B0FS94HDNS" TargetMode="External"/><Relationship Id="rId15" Type="http://schemas.openxmlformats.org/officeDocument/2006/relationships/hyperlink" Target="https://www.amazon.com/dp/B0FSLT3684" TargetMode="External"/><Relationship Id="rId14" Type="http://schemas.openxmlformats.org/officeDocument/2006/relationships/hyperlink" Target="https://www.amazon.com/dp/B0FPF184RS" TargetMode="External"/><Relationship Id="rId13" Type="http://schemas.openxmlformats.org/officeDocument/2006/relationships/hyperlink" Target="https://www.amazon.com/dp/B0FV8CS59N" TargetMode="External"/><Relationship Id="rId12" Type="http://schemas.openxmlformats.org/officeDocument/2006/relationships/hyperlink" Target="https://www.amazon.com/dp/B0FTMT88BB" TargetMode="External"/><Relationship Id="rId11" Type="http://schemas.openxmlformats.org/officeDocument/2006/relationships/hyperlink" Target="https://www.amazon.com/dp/B0FY2RT7Z3" TargetMode="External"/><Relationship Id="rId10" Type="http://schemas.openxmlformats.org/officeDocument/2006/relationships/hyperlink" Target="https://www.amazon.com/dp/B0FT7V596K" TargetMode="External"/><Relationship Id="rId1" Type="http://schemas.openxmlformats.org/officeDocument/2006/relationships/hyperlink" Target="https://www.amazon.com/dp/B0FQTWFX3W"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s://www.amazon.com/dp/B0FP4LFQZB" TargetMode="External"/><Relationship Id="rId8" Type="http://schemas.openxmlformats.org/officeDocument/2006/relationships/hyperlink" Target="https://www.amazon.com/dp/B0FXBC59YG" TargetMode="External"/><Relationship Id="rId7" Type="http://schemas.openxmlformats.org/officeDocument/2006/relationships/hyperlink" Target="https://www.amazon.com/dp/B0FQBW6KX7" TargetMode="External"/><Relationship Id="rId6" Type="http://schemas.openxmlformats.org/officeDocument/2006/relationships/hyperlink" Target="https://www.amazon.com/dp/B0FWCMNKGL" TargetMode="External"/><Relationship Id="rId5" Type="http://schemas.openxmlformats.org/officeDocument/2006/relationships/hyperlink" Target="https://www.amazon.com/dp/B0FT787C13" TargetMode="External"/><Relationship Id="rId4" Type="http://schemas.openxmlformats.org/officeDocument/2006/relationships/hyperlink" Target="https://www.amazon.com/dp/B0FSXVMS82" TargetMode="External"/><Relationship Id="rId30" Type="http://schemas.openxmlformats.org/officeDocument/2006/relationships/hyperlink" Target="https://www.amazon.com/dp/B0FP1YX8FY" TargetMode="External"/><Relationship Id="rId3" Type="http://schemas.openxmlformats.org/officeDocument/2006/relationships/hyperlink" Target="https://www.amazon.com/dp/B0FPF184RS" TargetMode="External"/><Relationship Id="rId29" Type="http://schemas.openxmlformats.org/officeDocument/2006/relationships/hyperlink" Target="https://www.amazon.com/dp/B0FM3DZCCJ" TargetMode="External"/><Relationship Id="rId28" Type="http://schemas.openxmlformats.org/officeDocument/2006/relationships/hyperlink" Target="https://www.amazon.com/dp/B0FQ1G7BM1" TargetMode="External"/><Relationship Id="rId27" Type="http://schemas.openxmlformats.org/officeDocument/2006/relationships/hyperlink" Target="https://www.amazon.com/dp/B0FNC7GPCH" TargetMode="External"/><Relationship Id="rId26" Type="http://schemas.openxmlformats.org/officeDocument/2006/relationships/hyperlink" Target="https://www.amazon.com/dp/B0FLT67PQ5" TargetMode="External"/><Relationship Id="rId25" Type="http://schemas.openxmlformats.org/officeDocument/2006/relationships/hyperlink" Target="https://www.amazon.com/dp/B0FPCWVYR1" TargetMode="External"/><Relationship Id="rId24" Type="http://schemas.openxmlformats.org/officeDocument/2006/relationships/hyperlink" Target="https://www.amazon.com/dp/B0FLJRXQ12" TargetMode="External"/><Relationship Id="rId23" Type="http://schemas.openxmlformats.org/officeDocument/2006/relationships/hyperlink" Target="https://www.amazon.com/dp/B0FP1L1L3J" TargetMode="External"/><Relationship Id="rId22" Type="http://schemas.openxmlformats.org/officeDocument/2006/relationships/hyperlink" Target="https://www.amazon.com/dp/B0FNCTTHPQ" TargetMode="External"/><Relationship Id="rId21" Type="http://schemas.openxmlformats.org/officeDocument/2006/relationships/hyperlink" Target="https://www.amazon.com/dp/B0FMD1STPC" TargetMode="External"/><Relationship Id="rId20" Type="http://schemas.openxmlformats.org/officeDocument/2006/relationships/hyperlink" Target="https://www.amazon.com/dp/B0FLTS7CVR" TargetMode="External"/><Relationship Id="rId2" Type="http://schemas.openxmlformats.org/officeDocument/2006/relationships/hyperlink" Target="https://www.amazon.com/dp/B0FMXT2X47" TargetMode="External"/><Relationship Id="rId19" Type="http://schemas.openxmlformats.org/officeDocument/2006/relationships/hyperlink" Target="https://www.amazon.com/dp/B0FP285QBJ" TargetMode="External"/><Relationship Id="rId18" Type="http://schemas.openxmlformats.org/officeDocument/2006/relationships/hyperlink" Target="https://www.amazon.com/dp/B0FQ1PJ49L" TargetMode="External"/><Relationship Id="rId17" Type="http://schemas.openxmlformats.org/officeDocument/2006/relationships/hyperlink" Target="https://www.amazon.com/dp/B0FN6Z6KND" TargetMode="External"/><Relationship Id="rId16" Type="http://schemas.openxmlformats.org/officeDocument/2006/relationships/hyperlink" Target="https://www.amazon.com/dp/B0FLXLGWNV" TargetMode="External"/><Relationship Id="rId15" Type="http://schemas.openxmlformats.org/officeDocument/2006/relationships/hyperlink" Target="https://www.amazon.com/dp/B0FMR37YKM" TargetMode="External"/><Relationship Id="rId14" Type="http://schemas.openxmlformats.org/officeDocument/2006/relationships/hyperlink" Target="https://www.amazon.com/dp/B0FQBWTCFS" TargetMode="External"/><Relationship Id="rId13" Type="http://schemas.openxmlformats.org/officeDocument/2006/relationships/hyperlink" Target="https://www.amazon.com/dp/B0FRZHKKJW" TargetMode="External"/><Relationship Id="rId12" Type="http://schemas.openxmlformats.org/officeDocument/2006/relationships/hyperlink" Target="https://www.amazon.com/dp/B0FKH1KG37" TargetMode="External"/><Relationship Id="rId11" Type="http://schemas.openxmlformats.org/officeDocument/2006/relationships/hyperlink" Target="https://www.amazon.com/dp/B0FTFYW5NY" TargetMode="External"/><Relationship Id="rId10" Type="http://schemas.openxmlformats.org/officeDocument/2006/relationships/hyperlink" Target="https://www.amazon.com/dp/B0FVL4NK4V" TargetMode="External"/><Relationship Id="rId1" Type="http://schemas.openxmlformats.org/officeDocument/2006/relationships/hyperlink" Target="https://www.amazon.com/dp/B0FQTWFX3W"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Q100"/>
  <sheetViews>
    <sheetView workbookViewId="0">
      <selection activeCell="Q1" sqref="A$1:Q$1048576"/>
    </sheetView>
  </sheetViews>
  <sheetFormatPr defaultColWidth="9" defaultRowHeight="13.5"/>
  <cols>
    <col min="1" max="1" width="30" customWidth="1"/>
    <col min="2" max="2" width="14" customWidth="1"/>
    <col min="3" max="3" width="15" customWidth="1"/>
    <col min="4" max="4" width="40" customWidth="1"/>
    <col min="5" max="6" width="15" customWidth="1"/>
    <col min="7" max="7" width="60" customWidth="1"/>
    <col min="8" max="8" width="40" customWidth="1"/>
    <col min="9" max="9" width="50" customWidth="1"/>
    <col min="11" max="11" width="50" customWidth="1"/>
    <col min="12" max="12" width="13.75" customWidth="1"/>
    <col min="13" max="16" width="9" hidden="1" customWidth="1"/>
    <col min="17" max="17" width="14.125" customWidth="1"/>
  </cols>
  <sheetData>
    <row r="1" spans="1:17">
      <c r="A1" s="1" t="s">
        <v>0</v>
      </c>
      <c r="B1" s="3"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ht="150" customHeight="1" spans="1:17">
      <c r="A2" s="2" t="s">
        <v>17</v>
      </c>
      <c r="B2" t="str">
        <f>_xlfn.DISPIMG("ID_6FC0A95148FA424C8B8A9140255C4BD7",1)</f>
        <v>=DISPIMG("ID_6FC0A95148FA424C8B8A9140255C4BD7",1)</v>
      </c>
      <c r="C2" t="s">
        <v>18</v>
      </c>
      <c r="D2" s="4" t="s">
        <v>19</v>
      </c>
      <c r="E2" t="s">
        <v>20</v>
      </c>
      <c r="F2" t="s">
        <v>21</v>
      </c>
      <c r="G2" t="str">
        <f>_xlfn.DISPIMG("ID_C2D94819A70A4D918B5888800BBB98B4",1)</f>
        <v>=DISPIMG("ID_C2D94819A70A4D918B5888800BBB98B4",1)</v>
      </c>
      <c r="H2" s="4" t="s">
        <v>22</v>
      </c>
      <c r="I2" t="str">
        <f>_xlfn.DISPIMG("ID_ED4818AA4612473CA644D9E9F2910DB2",1)</f>
        <v>=DISPIMG("ID_ED4818AA4612473CA644D9E9F2910DB2",1)</v>
      </c>
      <c r="J2">
        <v>884</v>
      </c>
      <c r="K2" t="str">
        <f>_xlfn.DISPIMG("ID_05F66A7ECADC4F329979730F884530B0",1)</f>
        <v>=DISPIMG("ID_05F66A7ECADC4F329979730F884530B0",1)</v>
      </c>
      <c r="L2" t="s">
        <v>23</v>
      </c>
      <c r="M2" t="s">
        <v>24</v>
      </c>
      <c r="O2" t="s">
        <v>25</v>
      </c>
      <c r="P2" t="s">
        <v>26</v>
      </c>
      <c r="Q2" t="s">
        <v>27</v>
      </c>
    </row>
    <row r="3" ht="150" hidden="1" customHeight="1" spans="1:17">
      <c r="A3" s="2" t="s">
        <v>28</v>
      </c>
      <c r="B3" t="str">
        <f>_xlfn.DISPIMG("ID_848D12BD34AD4BF9B1B43715B9194589",1)</f>
        <v>=DISPIMG("ID_848D12BD34AD4BF9B1B43715B9194589",1)</v>
      </c>
      <c r="C3" t="s">
        <v>29</v>
      </c>
      <c r="D3" s="4" t="s">
        <v>30</v>
      </c>
      <c r="E3" t="s">
        <v>31</v>
      </c>
      <c r="F3" t="s">
        <v>32</v>
      </c>
      <c r="G3" t="str">
        <f>_xlfn.DISPIMG("ID_5ED2B911AA8B4816987884D6121936C3",1)</f>
        <v>=DISPIMG("ID_5ED2B911AA8B4816987884D6121936C3",1)</v>
      </c>
      <c r="H3" s="4" t="s">
        <v>33</v>
      </c>
      <c r="I3" t="str">
        <f>_xlfn.DISPIMG("ID_54ADD6B4176A43DDA095AC071E0DBB23",1)</f>
        <v>=DISPIMG("ID_54ADD6B4176A43DDA095AC071E0DBB23",1)</v>
      </c>
      <c r="J3">
        <v>0</v>
      </c>
      <c r="K3" t="str">
        <f>_xlfn.DISPIMG("ID_ABB4EE94B0394D22A61113DBF48A48D1",1)</f>
        <v>=DISPIMG("ID_ABB4EE94B0394D22A61113DBF48A48D1",1)</v>
      </c>
      <c r="L3" t="s">
        <v>34</v>
      </c>
      <c r="M3" t="s">
        <v>35</v>
      </c>
      <c r="O3" t="s">
        <v>25</v>
      </c>
      <c r="P3" t="s">
        <v>26</v>
      </c>
      <c r="Q3" t="s">
        <v>36</v>
      </c>
    </row>
    <row r="4" ht="150" customHeight="1" spans="1:17">
      <c r="A4" s="2" t="s">
        <v>37</v>
      </c>
      <c r="B4" t="str">
        <f>_xlfn.DISPIMG("ID_878A2ED4F9304AABB734889217160C91",1)</f>
        <v>=DISPIMG("ID_878A2ED4F9304AABB734889217160C91",1)</v>
      </c>
      <c r="C4" t="s">
        <v>38</v>
      </c>
      <c r="D4" s="4" t="s">
        <v>39</v>
      </c>
      <c r="E4" t="s">
        <v>40</v>
      </c>
      <c r="F4" t="s">
        <v>41</v>
      </c>
      <c r="G4" t="str">
        <f>_xlfn.DISPIMG("ID_580263003D3F433482EB6DED36131DB2",1)</f>
        <v>=DISPIMG("ID_580263003D3F433482EB6DED36131DB2",1)</v>
      </c>
      <c r="H4" s="4" t="s">
        <v>42</v>
      </c>
      <c r="I4" t="str">
        <f>_xlfn.DISPIMG("ID_98362A9DFA69498CA38B5FEEE4128BB5",1)</f>
        <v>=DISPIMG("ID_98362A9DFA69498CA38B5FEEE4128BB5",1)</v>
      </c>
      <c r="J4">
        <v>677</v>
      </c>
      <c r="K4" t="str">
        <f>_xlfn.DISPIMG("ID_C91F2696D7F8499AA23BAE266445A647",1)</f>
        <v>=DISPIMG("ID_C91F2696D7F8499AA23BAE266445A647",1)</v>
      </c>
      <c r="L4" t="s">
        <v>23</v>
      </c>
      <c r="M4" t="s">
        <v>43</v>
      </c>
      <c r="O4" t="s">
        <v>25</v>
      </c>
      <c r="P4" t="s">
        <v>26</v>
      </c>
      <c r="Q4" t="s">
        <v>27</v>
      </c>
    </row>
    <row r="5" ht="150" hidden="1" customHeight="1" spans="1:17">
      <c r="A5" s="2" t="s">
        <v>44</v>
      </c>
      <c r="B5" t="str">
        <f>_xlfn.DISPIMG("ID_76DEEB6B831D4D3B85A87892CBAEA869",1)</f>
        <v>=DISPIMG("ID_76DEEB6B831D4D3B85A87892CBAEA869",1)</v>
      </c>
      <c r="C5" t="s">
        <v>45</v>
      </c>
      <c r="D5" s="4" t="s">
        <v>46</v>
      </c>
      <c r="E5" t="s">
        <v>31</v>
      </c>
      <c r="F5" t="s">
        <v>47</v>
      </c>
      <c r="G5" t="str">
        <f>_xlfn.DISPIMG("ID_E9675194F40D411CBF248D44FD8662E2",1)</f>
        <v>=DISPIMG("ID_E9675194F40D411CBF248D44FD8662E2",1)</v>
      </c>
      <c r="H5" s="4" t="s">
        <v>33</v>
      </c>
      <c r="I5" t="str">
        <f>_xlfn.DISPIMG("ID_95AC8EFA7DF641F7A6079983FEC3A993",1)</f>
        <v>=DISPIMG("ID_95AC8EFA7DF641F7A6079983FEC3A993",1)</v>
      </c>
      <c r="J5">
        <v>27</v>
      </c>
      <c r="K5" t="str">
        <f>_xlfn.DISPIMG("ID_967F87DAF6F248629C806C426B137E52",1)</f>
        <v>=DISPIMG("ID_967F87DAF6F248629C806C426B137E52",1)</v>
      </c>
      <c r="L5" t="s">
        <v>48</v>
      </c>
      <c r="M5" t="s">
        <v>49</v>
      </c>
      <c r="O5" t="s">
        <v>25</v>
      </c>
      <c r="P5" t="s">
        <v>26</v>
      </c>
      <c r="Q5" t="s">
        <v>36</v>
      </c>
    </row>
    <row r="6" ht="150" hidden="1" customHeight="1" spans="1:17">
      <c r="A6" s="2" t="s">
        <v>50</v>
      </c>
      <c r="B6" t="str">
        <f>_xlfn.DISPIMG("ID_1F72007529AA42EBBD118E24501DD577",1)</f>
        <v>=DISPIMG("ID_1F72007529AA42EBBD118E24501DD577",1)</v>
      </c>
      <c r="C6" t="s">
        <v>51</v>
      </c>
      <c r="D6" s="4" t="s">
        <v>52</v>
      </c>
      <c r="E6" t="s">
        <v>31</v>
      </c>
      <c r="F6" t="s">
        <v>53</v>
      </c>
      <c r="G6" t="str">
        <f>_xlfn.DISPIMG("ID_FEB2A35687114C95AEA470842115037F",1)</f>
        <v>=DISPIMG("ID_FEB2A35687114C95AEA470842115037F",1)</v>
      </c>
      <c r="H6" s="4" t="s">
        <v>33</v>
      </c>
      <c r="I6" t="str">
        <f>_xlfn.DISPIMG("ID_177BE66BD7D6435C9ED13AB05EF4F456",1)</f>
        <v>=DISPIMG("ID_177BE66BD7D6435C9ED13AB05EF4F456",1)</v>
      </c>
      <c r="J6">
        <v>0</v>
      </c>
      <c r="K6" t="str">
        <f>_xlfn.DISPIMG("ID_BA8634FD38514F52B136757277C744FE",1)</f>
        <v>=DISPIMG("ID_BA8634FD38514F52B136757277C744FE",1)</v>
      </c>
      <c r="L6" t="s">
        <v>48</v>
      </c>
      <c r="M6" t="s">
        <v>54</v>
      </c>
      <c r="O6" t="s">
        <v>25</v>
      </c>
      <c r="P6" t="s">
        <v>26</v>
      </c>
      <c r="Q6" t="s">
        <v>36</v>
      </c>
    </row>
    <row r="7" ht="150" hidden="1" customHeight="1" spans="1:17">
      <c r="A7" s="2" t="s">
        <v>55</v>
      </c>
      <c r="B7" t="str">
        <f>_xlfn.DISPIMG("ID_477468D3D66E444687DBE13252754C92",1)</f>
        <v>=DISPIMG("ID_477468D3D66E444687DBE13252754C92",1)</v>
      </c>
      <c r="C7" t="s">
        <v>56</v>
      </c>
      <c r="D7" s="4" t="s">
        <v>57</v>
      </c>
      <c r="E7" t="s">
        <v>31</v>
      </c>
      <c r="F7" t="s">
        <v>58</v>
      </c>
      <c r="G7" t="str">
        <f>_xlfn.DISPIMG("ID_52FAB28CC33D491CB5726CE47A832A1E",1)</f>
        <v>=DISPIMG("ID_52FAB28CC33D491CB5726CE47A832A1E",1)</v>
      </c>
      <c r="H7" s="4" t="s">
        <v>59</v>
      </c>
      <c r="I7" t="str">
        <f>_xlfn.DISPIMG("ID_D4AEF65F2FFE4D89B8B101713C3E62AB",1)</f>
        <v>=DISPIMG("ID_D4AEF65F2FFE4D89B8B101713C3E62AB",1)</v>
      </c>
      <c r="J7">
        <v>3</v>
      </c>
      <c r="K7" t="str">
        <f>_xlfn.DISPIMG("ID_8B5735D8D2064C3482CD2269790DF590",1)</f>
        <v>=DISPIMG("ID_8B5735D8D2064C3482CD2269790DF590",1)</v>
      </c>
      <c r="L7" t="s">
        <v>34</v>
      </c>
      <c r="M7" t="s">
        <v>60</v>
      </c>
      <c r="O7" t="s">
        <v>25</v>
      </c>
      <c r="P7" t="s">
        <v>26</v>
      </c>
      <c r="Q7" t="s">
        <v>36</v>
      </c>
    </row>
    <row r="8" ht="150" hidden="1" customHeight="1" spans="1:17">
      <c r="A8" s="2" t="s">
        <v>61</v>
      </c>
      <c r="B8" t="str">
        <f>_xlfn.DISPIMG("ID_B01668744610447895A09CCA6F968166",1)</f>
        <v>=DISPIMG("ID_B01668744610447895A09CCA6F968166",1)</v>
      </c>
      <c r="C8" t="s">
        <v>62</v>
      </c>
      <c r="D8" s="4" t="s">
        <v>63</v>
      </c>
      <c r="E8" t="s">
        <v>31</v>
      </c>
      <c r="F8" t="s">
        <v>58</v>
      </c>
      <c r="G8" t="str">
        <f>_xlfn.DISPIMG("ID_F5465CD80BD142F3BCCD5616AEC1B953",1)</f>
        <v>=DISPIMG("ID_F5465CD80BD142F3BCCD5616AEC1B953",1)</v>
      </c>
      <c r="H8" s="4" t="s">
        <v>33</v>
      </c>
      <c r="I8" t="str">
        <f>_xlfn.DISPIMG("ID_B828F60056974C819070C4E6DE49E13F",1)</f>
        <v>=DISPIMG("ID_B828F60056974C819070C4E6DE49E13F",1)</v>
      </c>
      <c r="J8">
        <v>5</v>
      </c>
      <c r="K8" t="str">
        <f>_xlfn.DISPIMG("ID_31667A9392E04F0AB0150895DBADAF78",1)</f>
        <v>=DISPIMG("ID_31667A9392E04F0AB0150895DBADAF78",1)</v>
      </c>
      <c r="L8" t="s">
        <v>48</v>
      </c>
      <c r="M8" t="s">
        <v>54</v>
      </c>
      <c r="O8" t="s">
        <v>25</v>
      </c>
      <c r="P8" t="s">
        <v>26</v>
      </c>
      <c r="Q8" t="s">
        <v>36</v>
      </c>
    </row>
    <row r="9" ht="150" hidden="1" customHeight="1" spans="1:17">
      <c r="A9" s="2" t="s">
        <v>64</v>
      </c>
      <c r="B9" t="str">
        <f>_xlfn.DISPIMG("ID_F3A8DA0781C148A39BC50D4702EDD240",1)</f>
        <v>=DISPIMG("ID_F3A8DA0781C148A39BC50D4702EDD240",1)</v>
      </c>
      <c r="C9" t="s">
        <v>65</v>
      </c>
      <c r="D9" s="4" t="s">
        <v>66</v>
      </c>
      <c r="E9" t="s">
        <v>31</v>
      </c>
      <c r="F9" t="s">
        <v>67</v>
      </c>
      <c r="G9" t="str">
        <f>_xlfn.DISPIMG("ID_C26E2EDCBF1D472DA868D4D66E182903",1)</f>
        <v>=DISPIMG("ID_C26E2EDCBF1D472DA868D4D66E182903",1)</v>
      </c>
      <c r="H9" s="4" t="s">
        <v>68</v>
      </c>
      <c r="I9" t="str">
        <f>_xlfn.DISPIMG("ID_02346A2FF47A43DD8E77A34BC326ACB2",1)</f>
        <v>=DISPIMG("ID_02346A2FF47A43DD8E77A34BC326ACB2",1)</v>
      </c>
      <c r="J9">
        <v>49</v>
      </c>
      <c r="K9" t="str">
        <f>_xlfn.DISPIMG("ID_8EDD0DD91EB34D019B4B893226C24D05",1)</f>
        <v>=DISPIMG("ID_8EDD0DD91EB34D019B4B893226C24D05",1)</v>
      </c>
      <c r="L9" t="s">
        <v>69</v>
      </c>
      <c r="M9" t="s">
        <v>70</v>
      </c>
      <c r="O9" t="s">
        <v>25</v>
      </c>
      <c r="P9" t="s">
        <v>26</v>
      </c>
      <c r="Q9" t="s">
        <v>36</v>
      </c>
    </row>
    <row r="10" ht="150" hidden="1" customHeight="1" spans="1:17">
      <c r="A10" s="2" t="s">
        <v>71</v>
      </c>
      <c r="B10" t="str">
        <f>_xlfn.DISPIMG("ID_BF86901EE9DF492EA387DC440AA91848",1)</f>
        <v>=DISPIMG("ID_BF86901EE9DF492EA387DC440AA91848",1)</v>
      </c>
      <c r="C10" t="s">
        <v>72</v>
      </c>
      <c r="D10" s="4" t="s">
        <v>73</v>
      </c>
      <c r="E10" t="s">
        <v>31</v>
      </c>
      <c r="F10" t="s">
        <v>74</v>
      </c>
      <c r="G10" t="str">
        <f>_xlfn.DISPIMG("ID_C44A371FA01A4925A92B017ABB7912D1",1)</f>
        <v>=DISPIMG("ID_C44A371FA01A4925A92B017ABB7912D1",1)</v>
      </c>
      <c r="H10" s="4" t="s">
        <v>33</v>
      </c>
      <c r="I10" t="str">
        <f>_xlfn.DISPIMG("ID_686AFA8DBA6E481BBE3C808CB011F9FE",1)</f>
        <v>=DISPIMG("ID_686AFA8DBA6E481BBE3C808CB011F9FE",1)</v>
      </c>
      <c r="J10">
        <v>0</v>
      </c>
      <c r="K10" t="str">
        <f>_xlfn.DISPIMG("ID_2D1CB4F037E943D2AC6BFA93F23C0D98",1)</f>
        <v>=DISPIMG("ID_2D1CB4F037E943D2AC6BFA93F23C0D98",1)</v>
      </c>
      <c r="L10" t="s">
        <v>69</v>
      </c>
      <c r="M10" t="s">
        <v>54</v>
      </c>
      <c r="O10" t="s">
        <v>25</v>
      </c>
      <c r="P10" t="s">
        <v>26</v>
      </c>
      <c r="Q10" t="s">
        <v>36</v>
      </c>
    </row>
    <row r="11" ht="150" hidden="1" customHeight="1" spans="1:17">
      <c r="A11" s="2" t="s">
        <v>75</v>
      </c>
      <c r="B11" t="str">
        <f>_xlfn.DISPIMG("ID_1A39283E6BEA46ECAA45C135F2DC02AF",1)</f>
        <v>=DISPIMG("ID_1A39283E6BEA46ECAA45C135F2DC02AF",1)</v>
      </c>
      <c r="C11" t="s">
        <v>76</v>
      </c>
      <c r="D11" s="4" t="s">
        <v>77</v>
      </c>
      <c r="E11" t="s">
        <v>31</v>
      </c>
      <c r="F11" t="s">
        <v>78</v>
      </c>
      <c r="G11" t="str">
        <f>_xlfn.DISPIMG("ID_E505F18FC45C400C818A5F0D748B8ED3",1)</f>
        <v>=DISPIMG("ID_E505F18FC45C400C818A5F0D748B8ED3",1)</v>
      </c>
      <c r="H11" s="4" t="s">
        <v>33</v>
      </c>
      <c r="I11" t="str">
        <f>_xlfn.DISPIMG("ID_1A1E87AC33E34784ACF0440A1173D90E",1)</f>
        <v>=DISPIMG("ID_1A1E87AC33E34784ACF0440A1173D90E",1)</v>
      </c>
      <c r="J11">
        <v>38</v>
      </c>
      <c r="K11" t="str">
        <f>_xlfn.DISPIMG("ID_647BD48941A34F28ADDB84807C7532B9",1)</f>
        <v>=DISPIMG("ID_647BD48941A34F28ADDB84807C7532B9",1)</v>
      </c>
      <c r="L11" t="s">
        <v>34</v>
      </c>
      <c r="M11" t="s">
        <v>79</v>
      </c>
      <c r="O11" t="s">
        <v>25</v>
      </c>
      <c r="P11" t="s">
        <v>26</v>
      </c>
      <c r="Q11" t="s">
        <v>80</v>
      </c>
    </row>
    <row r="12" ht="150" hidden="1" customHeight="1" spans="1:17">
      <c r="A12" s="2" t="s">
        <v>81</v>
      </c>
      <c r="B12" t="str">
        <f>_xlfn.DISPIMG("ID_AD24DE003A2E4D618BBF7DF6CC48C648",1)</f>
        <v>=DISPIMG("ID_AD24DE003A2E4D618BBF7DF6CC48C648",1)</v>
      </c>
      <c r="C12" t="s">
        <v>82</v>
      </c>
      <c r="D12" s="4" t="s">
        <v>83</v>
      </c>
      <c r="E12" t="s">
        <v>84</v>
      </c>
      <c r="F12" t="s">
        <v>85</v>
      </c>
      <c r="G12" t="str">
        <f>_xlfn.DISPIMG("ID_4522617B73EE4F2BA00A37C2BAEA0E18",1)</f>
        <v>=DISPIMG("ID_4522617B73EE4F2BA00A37C2BAEA0E18",1)</v>
      </c>
      <c r="H12" s="4" t="s">
        <v>33</v>
      </c>
      <c r="I12" t="str">
        <f>_xlfn.DISPIMG("ID_203AB2888C4C4DBC96D384F121549A92",1)</f>
        <v>=DISPIMG("ID_203AB2888C4C4DBC96D384F121549A92",1)</v>
      </c>
      <c r="J12">
        <v>0</v>
      </c>
      <c r="K12" t="str">
        <f>_xlfn.DISPIMG("ID_0E79E331B6F04A3EBC5C53F24219DEC2",1)</f>
        <v>=DISPIMG("ID_0E79E331B6F04A3EBC5C53F24219DEC2",1)</v>
      </c>
      <c r="L12" t="s">
        <v>48</v>
      </c>
      <c r="M12" t="s">
        <v>86</v>
      </c>
      <c r="O12" t="s">
        <v>25</v>
      </c>
      <c r="P12" t="s">
        <v>26</v>
      </c>
      <c r="Q12" t="s">
        <v>36</v>
      </c>
    </row>
    <row r="13" ht="150" hidden="1" customHeight="1" spans="1:17">
      <c r="A13" s="2" t="s">
        <v>87</v>
      </c>
      <c r="B13" t="str">
        <f>_xlfn.DISPIMG("ID_30DB5121B8D249A68F76985188AD565F",1)</f>
        <v>=DISPIMG("ID_30DB5121B8D249A68F76985188AD565F",1)</v>
      </c>
      <c r="C13" t="s">
        <v>88</v>
      </c>
      <c r="D13" s="4" t="s">
        <v>89</v>
      </c>
      <c r="E13" t="s">
        <v>31</v>
      </c>
      <c r="F13" t="s">
        <v>90</v>
      </c>
      <c r="G13" t="str">
        <f>_xlfn.DISPIMG("ID_504E59F9644B4FF29A453B95BEDE659A",1)</f>
        <v>=DISPIMG("ID_504E59F9644B4FF29A453B95BEDE659A",1)</v>
      </c>
      <c r="H13" s="4" t="s">
        <v>33</v>
      </c>
      <c r="I13" t="str">
        <f>_xlfn.DISPIMG("ID_2BBB8D1954E4498FB53DA850CBAC2E3D",1)</f>
        <v>=DISPIMG("ID_2BBB8D1954E4498FB53DA850CBAC2E3D",1)</v>
      </c>
      <c r="J13">
        <v>5</v>
      </c>
      <c r="K13" t="str">
        <f>_xlfn.DISPIMG("ID_A9B10AF7D66544D0AF017B1B258CBC74",1)</f>
        <v>=DISPIMG("ID_A9B10AF7D66544D0AF017B1B258CBC74",1)</v>
      </c>
      <c r="L13" t="s">
        <v>34</v>
      </c>
      <c r="M13" t="s">
        <v>91</v>
      </c>
      <c r="O13" t="s">
        <v>25</v>
      </c>
      <c r="P13" t="s">
        <v>26</v>
      </c>
      <c r="Q13" t="s">
        <v>80</v>
      </c>
    </row>
    <row r="14" ht="150" hidden="1" customHeight="1" spans="1:17">
      <c r="A14" s="2" t="s">
        <v>92</v>
      </c>
      <c r="B14" t="str">
        <f>_xlfn.DISPIMG("ID_04820A27CAD34532B968FB4D0579FADB",1)</f>
        <v>=DISPIMG("ID_04820A27CAD34532B968FB4D0579FADB",1)</v>
      </c>
      <c r="C14" t="s">
        <v>93</v>
      </c>
      <c r="D14" s="4" t="s">
        <v>94</v>
      </c>
      <c r="E14" t="s">
        <v>31</v>
      </c>
      <c r="F14" t="s">
        <v>95</v>
      </c>
      <c r="G14" t="str">
        <f>_xlfn.DISPIMG("ID_A56E61F688EA4C27B5D6B3DA913EF2EF",1)</f>
        <v>=DISPIMG("ID_A56E61F688EA4C27B5D6B3DA913EF2EF",1)</v>
      </c>
      <c r="H14" s="4" t="s">
        <v>42</v>
      </c>
      <c r="I14" t="str">
        <f>_xlfn.DISPIMG("ID_9A4C7EC24E34475FB031D092BEAA606A",1)</f>
        <v>=DISPIMG("ID_9A4C7EC24E34475FB031D092BEAA606A",1)</v>
      </c>
      <c r="J14">
        <v>256</v>
      </c>
      <c r="K14" t="str">
        <f>_xlfn.DISPIMG("ID_E0B45980D358403DA1FDBC59DBFA7272",1)</f>
        <v>=DISPIMG("ID_E0B45980D358403DA1FDBC59DBFA7272",1)</v>
      </c>
      <c r="L14" t="s">
        <v>34</v>
      </c>
      <c r="M14" t="s">
        <v>35</v>
      </c>
      <c r="N14" t="s">
        <v>96</v>
      </c>
      <c r="O14" t="s">
        <v>97</v>
      </c>
      <c r="P14" t="s">
        <v>98</v>
      </c>
      <c r="Q14" t="s">
        <v>80</v>
      </c>
    </row>
    <row r="15" ht="150" customHeight="1" spans="1:17">
      <c r="A15" s="2" t="s">
        <v>99</v>
      </c>
      <c r="B15" t="str">
        <f>_xlfn.DISPIMG("ID_632F6EFD6BF64E36AD6DD5A40E82D2DA",1)</f>
        <v>=DISPIMG("ID_632F6EFD6BF64E36AD6DD5A40E82D2DA",1)</v>
      </c>
      <c r="C15" t="s">
        <v>100</v>
      </c>
      <c r="D15" s="4" t="s">
        <v>101</v>
      </c>
      <c r="E15" t="s">
        <v>31</v>
      </c>
      <c r="F15" t="s">
        <v>102</v>
      </c>
      <c r="G15" t="str">
        <f>_xlfn.DISPIMG("ID_FB22FA42D65E4EE381A17574F4B3C8DC",1)</f>
        <v>=DISPIMG("ID_FB22FA42D65E4EE381A17574F4B3C8DC",1)</v>
      </c>
      <c r="H15" s="4" t="s">
        <v>59</v>
      </c>
      <c r="I15" t="str">
        <f>_xlfn.DISPIMG("ID_2B36441E00D74E5C9B47F14696926C14",1)</f>
        <v>=DISPIMG("ID_2B36441E00D74E5C9B47F14696926C14",1)</v>
      </c>
      <c r="J15">
        <v>21</v>
      </c>
      <c r="K15" t="str">
        <f>_xlfn.DISPIMG("ID_11F90F2851FE4E31BF1BC9F86CA86F4E",1)</f>
        <v>=DISPIMG("ID_11F90F2851FE4E31BF1BC9F86CA86F4E",1)</v>
      </c>
      <c r="L15" t="s">
        <v>23</v>
      </c>
      <c r="M15" t="s">
        <v>54</v>
      </c>
      <c r="O15" t="s">
        <v>25</v>
      </c>
      <c r="P15" t="s">
        <v>26</v>
      </c>
      <c r="Q15" t="s">
        <v>27</v>
      </c>
    </row>
    <row r="16" ht="150" hidden="1" customHeight="1" spans="1:17">
      <c r="A16" s="2" t="s">
        <v>103</v>
      </c>
      <c r="B16" t="str">
        <f>_xlfn.DISPIMG("ID_292800540D5046A5A80B6B92A41FDE18",1)</f>
        <v>=DISPIMG("ID_292800540D5046A5A80B6B92A41FDE18",1)</v>
      </c>
      <c r="C16" t="s">
        <v>104</v>
      </c>
      <c r="D16" s="4" t="s">
        <v>105</v>
      </c>
      <c r="E16" t="s">
        <v>31</v>
      </c>
      <c r="F16" t="s">
        <v>90</v>
      </c>
      <c r="G16" t="str">
        <f>_xlfn.DISPIMG("ID_C95E5E6471694568B38E5E79BBC37E32",1)</f>
        <v>=DISPIMG("ID_C95E5E6471694568B38E5E79BBC37E32",1)</v>
      </c>
      <c r="H16" s="4" t="s">
        <v>59</v>
      </c>
      <c r="I16" t="str">
        <f>_xlfn.DISPIMG("ID_D715395557A94B1CA883D266F3F56D7E",1)</f>
        <v>=DISPIMG("ID_D715395557A94B1CA883D266F3F56D7E",1)</v>
      </c>
      <c r="J16">
        <v>0</v>
      </c>
      <c r="K16" t="str">
        <f>_xlfn.DISPIMG("ID_80CDF76D266A490C9ECF902F3C725B4A",1)</f>
        <v>=DISPIMG("ID_80CDF76D266A490C9ECF902F3C725B4A",1)</v>
      </c>
      <c r="L16" t="s">
        <v>23</v>
      </c>
      <c r="M16" t="s">
        <v>106</v>
      </c>
      <c r="O16" t="s">
        <v>25</v>
      </c>
      <c r="P16" t="s">
        <v>26</v>
      </c>
      <c r="Q16" t="s">
        <v>107</v>
      </c>
    </row>
    <row r="17" ht="150" hidden="1" customHeight="1" spans="1:17">
      <c r="A17" s="2" t="s">
        <v>108</v>
      </c>
      <c r="B17" t="str">
        <f>_xlfn.DISPIMG("ID_57889EF456BA4CDA89FD9652FC97FA44",1)</f>
        <v>=DISPIMG("ID_57889EF456BA4CDA89FD9652FC97FA44",1)</v>
      </c>
      <c r="C17" t="s">
        <v>109</v>
      </c>
      <c r="D17" s="4" t="s">
        <v>110</v>
      </c>
      <c r="E17" t="s">
        <v>84</v>
      </c>
      <c r="F17" t="s">
        <v>53</v>
      </c>
      <c r="G17" t="str">
        <f>_xlfn.DISPIMG("ID_400068B0D94D41ADB16D794B8E39C328",1)</f>
        <v>=DISPIMG("ID_400068B0D94D41ADB16D794B8E39C328",1)</v>
      </c>
      <c r="H17" s="4" t="s">
        <v>111</v>
      </c>
      <c r="I17" t="str">
        <f>_xlfn.DISPIMG("ID_4750CE40550B48D99C78F99B0846A0E9",1)</f>
        <v>=DISPIMG("ID_4750CE40550B48D99C78F99B0846A0E9",1)</v>
      </c>
      <c r="J17">
        <v>0</v>
      </c>
      <c r="K17" t="str">
        <f>_xlfn.DISPIMG("ID_3CC927C4A7AA447C8BF4815BDA120325",1)</f>
        <v>=DISPIMG("ID_3CC927C4A7AA447C8BF4815BDA120325",1)</v>
      </c>
      <c r="L17" t="s">
        <v>34</v>
      </c>
      <c r="M17" t="s">
        <v>60</v>
      </c>
      <c r="O17" t="s">
        <v>25</v>
      </c>
      <c r="P17" t="s">
        <v>26</v>
      </c>
      <c r="Q17" t="s">
        <v>36</v>
      </c>
    </row>
    <row r="18" ht="150" hidden="1" customHeight="1" spans="1:17">
      <c r="A18" s="2" t="s">
        <v>112</v>
      </c>
      <c r="B18" t="str">
        <f>_xlfn.DISPIMG("ID_50571DA2DEA440FF95FB8368954E3AC5",1)</f>
        <v>=DISPIMG("ID_50571DA2DEA440FF95FB8368954E3AC5",1)</v>
      </c>
      <c r="C18" t="s">
        <v>113</v>
      </c>
      <c r="D18" s="4" t="s">
        <v>114</v>
      </c>
      <c r="E18" t="s">
        <v>84</v>
      </c>
      <c r="F18" t="s">
        <v>115</v>
      </c>
      <c r="G18" t="str">
        <f>_xlfn.DISPIMG("ID_5AEFEA714DCA4A2E92D7A075967E6A35",1)</f>
        <v>=DISPIMG("ID_5AEFEA714DCA4A2E92D7A075967E6A35",1)</v>
      </c>
      <c r="H18" s="4" t="s">
        <v>33</v>
      </c>
      <c r="I18" t="str">
        <f>_xlfn.DISPIMG("ID_C2C2ED391DED424E895D41449162B31C",1)</f>
        <v>=DISPIMG("ID_C2C2ED391DED424E895D41449162B31C",1)</v>
      </c>
      <c r="J18">
        <v>0</v>
      </c>
      <c r="K18" t="str">
        <f>_xlfn.DISPIMG("ID_31A7185434F045CBBFE3526205174178",1)</f>
        <v>=DISPIMG("ID_31A7185434F045CBBFE3526205174178",1)</v>
      </c>
      <c r="L18" t="s">
        <v>23</v>
      </c>
      <c r="M18" t="s">
        <v>35</v>
      </c>
      <c r="O18" t="s">
        <v>25</v>
      </c>
      <c r="P18" t="s">
        <v>26</v>
      </c>
      <c r="Q18" t="s">
        <v>107</v>
      </c>
    </row>
    <row r="19" ht="150" hidden="1" customHeight="1" spans="1:17">
      <c r="A19" s="2" t="s">
        <v>116</v>
      </c>
      <c r="B19" t="str">
        <f>_xlfn.DISPIMG("ID_C6FE642CA0B64D728869F91F23911F72",1)</f>
        <v>=DISPIMG("ID_C6FE642CA0B64D728869F91F23911F72",1)</v>
      </c>
      <c r="C19" t="s">
        <v>117</v>
      </c>
      <c r="D19" s="4" t="s">
        <v>118</v>
      </c>
      <c r="E19" t="s">
        <v>119</v>
      </c>
      <c r="F19" t="s">
        <v>53</v>
      </c>
      <c r="G19" t="str">
        <f>_xlfn.DISPIMG("ID_BF2EB83BCE154CF58C7411CA42C34CE9",1)</f>
        <v>=DISPIMG("ID_BF2EB83BCE154CF58C7411CA42C34CE9",1)</v>
      </c>
      <c r="H19" s="4" t="s">
        <v>120</v>
      </c>
      <c r="I19" t="str">
        <f>_xlfn.DISPIMG("ID_28785C5FCB614CA39E3269740E1FB1B7",1)</f>
        <v>=DISPIMG("ID_28785C5FCB614CA39E3269740E1FB1B7",1)</v>
      </c>
      <c r="J19">
        <v>0</v>
      </c>
      <c r="K19" t="str">
        <f>_xlfn.DISPIMG("ID_D50099CBBE4044BCA2FAA5E002E6E256",1)</f>
        <v>=DISPIMG("ID_D50099CBBE4044BCA2FAA5E002E6E256",1)</v>
      </c>
      <c r="L19" t="s">
        <v>34</v>
      </c>
      <c r="M19" t="s">
        <v>60</v>
      </c>
      <c r="O19" t="s">
        <v>25</v>
      </c>
      <c r="P19" t="s">
        <v>26</v>
      </c>
      <c r="Q19" t="s">
        <v>36</v>
      </c>
    </row>
    <row r="20" ht="150" customHeight="1" spans="1:17">
      <c r="A20" s="2" t="s">
        <v>121</v>
      </c>
      <c r="B20" t="str">
        <f>_xlfn.DISPIMG("ID_BCDB955E4C2F47E4912C92C20D83957F",1)</f>
        <v>=DISPIMG("ID_BCDB955E4C2F47E4912C92C20D83957F",1)</v>
      </c>
      <c r="C20" t="s">
        <v>122</v>
      </c>
      <c r="D20" s="4" t="s">
        <v>123</v>
      </c>
      <c r="E20" t="s">
        <v>31</v>
      </c>
      <c r="F20" t="s">
        <v>102</v>
      </c>
      <c r="G20" t="str">
        <f>_xlfn.DISPIMG("ID_A34437CB8AC043338E10615BAAC71490",1)</f>
        <v>=DISPIMG("ID_A34437CB8AC043338E10615BAAC71490",1)</v>
      </c>
      <c r="H20" s="4" t="s">
        <v>59</v>
      </c>
      <c r="I20" t="str">
        <f>_xlfn.DISPIMG("ID_0E85CE256C734842B0E009E5B7132CE9",1)</f>
        <v>=DISPIMG("ID_0E85CE256C734842B0E009E5B7132CE9",1)</v>
      </c>
      <c r="J20">
        <v>275</v>
      </c>
      <c r="K20" t="str">
        <f>_xlfn.DISPIMG("ID_6ACD1D735AC84FD385609429FD5BD5BE",1)</f>
        <v>=DISPIMG("ID_6ACD1D735AC84FD385609429FD5BD5BE",1)</v>
      </c>
      <c r="L20" t="s">
        <v>23</v>
      </c>
      <c r="M20" t="s">
        <v>124</v>
      </c>
      <c r="O20" t="s">
        <v>25</v>
      </c>
      <c r="P20" t="s">
        <v>26</v>
      </c>
      <c r="Q20" t="s">
        <v>27</v>
      </c>
    </row>
    <row r="21" ht="150" hidden="1" customHeight="1" spans="1:17">
      <c r="A21" s="2" t="s">
        <v>125</v>
      </c>
      <c r="B21" t="str">
        <f>_xlfn.DISPIMG("ID_0CCC68B22649489C8D83DDBC5EE89117",1)</f>
        <v>=DISPIMG("ID_0CCC68B22649489C8D83DDBC5EE89117",1)</v>
      </c>
      <c r="C21" t="s">
        <v>126</v>
      </c>
      <c r="D21" s="4" t="s">
        <v>127</v>
      </c>
      <c r="E21" t="s">
        <v>128</v>
      </c>
      <c r="F21" t="s">
        <v>129</v>
      </c>
      <c r="G21" t="str">
        <f>_xlfn.DISPIMG("ID_A64B125D05BF4AC7897BE2699FF0D4E0",1)</f>
        <v>=DISPIMG("ID_A64B125D05BF4AC7897BE2699FF0D4E0",1)</v>
      </c>
      <c r="H21" s="4" t="s">
        <v>111</v>
      </c>
      <c r="I21" t="str">
        <f>_xlfn.DISPIMG("ID_69C74F3A01C34195B3AB3B7F0991CED4",1)</f>
        <v>=DISPIMG("ID_69C74F3A01C34195B3AB3B7F0991CED4",1)</v>
      </c>
      <c r="J21">
        <v>58</v>
      </c>
      <c r="K21" t="str">
        <f>_xlfn.DISPIMG("ID_522F15971ADA4D2BB94B502FA3896E87",1)</f>
        <v>=DISPIMG("ID_522F15971ADA4D2BB94B502FA3896E87",1)</v>
      </c>
      <c r="L21" t="s">
        <v>34</v>
      </c>
      <c r="M21" t="s">
        <v>86</v>
      </c>
      <c r="O21" t="s">
        <v>25</v>
      </c>
      <c r="P21" t="s">
        <v>26</v>
      </c>
      <c r="Q21" t="s">
        <v>80</v>
      </c>
    </row>
    <row r="22" ht="150" customHeight="1" spans="1:17">
      <c r="A22" s="2" t="s">
        <v>130</v>
      </c>
      <c r="B22" t="str">
        <f>_xlfn.DISPIMG("ID_06E09F3557B24343807AADCB12EBC1B3",1)</f>
        <v>=DISPIMG("ID_06E09F3557B24343807AADCB12EBC1B3",1)</v>
      </c>
      <c r="C22" t="s">
        <v>131</v>
      </c>
      <c r="D22" s="4" t="s">
        <v>132</v>
      </c>
      <c r="E22" t="s">
        <v>84</v>
      </c>
      <c r="F22" t="s">
        <v>133</v>
      </c>
      <c r="G22" t="str">
        <f>_xlfn.DISPIMG("ID_CE0A7481D1AF4AA5A0BFFC1B8D4416FA",1)</f>
        <v>=DISPIMG("ID_CE0A7481D1AF4AA5A0BFFC1B8D4416FA",1)</v>
      </c>
      <c r="H22" s="4" t="s">
        <v>59</v>
      </c>
      <c r="I22" t="str">
        <f>_xlfn.DISPIMG("ID_06C2F438E0374418910378CD30132D11",1)</f>
        <v>=DISPIMG("ID_06C2F438E0374418910378CD30132D11",1)</v>
      </c>
      <c r="J22">
        <v>163</v>
      </c>
      <c r="K22" t="str">
        <f>_xlfn.DISPIMG("ID_3F3AC07E99214F95BD7D2B0749C93091",1)</f>
        <v>=DISPIMG("ID_3F3AC07E99214F95BD7D2B0749C93091",1)</v>
      </c>
      <c r="L22" t="s">
        <v>23</v>
      </c>
      <c r="M22" t="s">
        <v>35</v>
      </c>
      <c r="O22" t="s">
        <v>25</v>
      </c>
      <c r="P22" t="s">
        <v>26</v>
      </c>
      <c r="Q22" t="s">
        <v>27</v>
      </c>
    </row>
    <row r="23" ht="150" customHeight="1" spans="1:17">
      <c r="A23" s="2" t="s">
        <v>134</v>
      </c>
      <c r="B23" t="str">
        <f>_xlfn.DISPIMG("ID_6BF117841FB54823B3F8C58A0C857A09",1)</f>
        <v>=DISPIMG("ID_6BF117841FB54823B3F8C58A0C857A09",1)</v>
      </c>
      <c r="C23" t="s">
        <v>135</v>
      </c>
      <c r="D23" s="4" t="s">
        <v>136</v>
      </c>
      <c r="E23" t="s">
        <v>84</v>
      </c>
      <c r="F23" t="s">
        <v>137</v>
      </c>
      <c r="G23" t="str">
        <f>_xlfn.DISPIMG("ID_00049028724C4455A0B067D63AA53BF0",1)</f>
        <v>=DISPIMG("ID_00049028724C4455A0B067D63AA53BF0",1)</v>
      </c>
      <c r="H23" s="4" t="s">
        <v>33</v>
      </c>
      <c r="I23" t="str">
        <f>_xlfn.DISPIMG("ID_63540DC00EA245F6B84750C0DA7D10C7",1)</f>
        <v>=DISPIMG("ID_63540DC00EA245F6B84750C0DA7D10C7",1)</v>
      </c>
      <c r="J23">
        <v>2</v>
      </c>
      <c r="K23" t="str">
        <f>_xlfn.DISPIMG("ID_55C7F02758964260AD9015E63A061EDC",1)</f>
        <v>=DISPIMG("ID_55C7F02758964260AD9015E63A061EDC",1)</v>
      </c>
      <c r="L23" t="s">
        <v>23</v>
      </c>
      <c r="M23" t="s">
        <v>138</v>
      </c>
      <c r="O23" t="s">
        <v>25</v>
      </c>
      <c r="P23" t="s">
        <v>26</v>
      </c>
      <c r="Q23" t="s">
        <v>27</v>
      </c>
    </row>
    <row r="24" ht="150" customHeight="1" spans="1:17">
      <c r="A24" s="2" t="s">
        <v>139</v>
      </c>
      <c r="B24" t="str">
        <f>_xlfn.DISPIMG("ID_61D70CE02A524DAA8E40ABBC47FAA20D",1)</f>
        <v>=DISPIMG("ID_61D70CE02A524DAA8E40ABBC47FAA20D",1)</v>
      </c>
      <c r="C24" t="s">
        <v>140</v>
      </c>
      <c r="D24" s="4" t="s">
        <v>141</v>
      </c>
      <c r="E24" t="s">
        <v>142</v>
      </c>
      <c r="F24" t="s">
        <v>53</v>
      </c>
      <c r="G24" t="str">
        <f>_xlfn.DISPIMG("ID_FF6CD8090F5340A189D4BBCF0930B789",1)</f>
        <v>=DISPIMG("ID_FF6CD8090F5340A189D4BBCF0930B789",1)</v>
      </c>
      <c r="H24" s="4" t="s">
        <v>143</v>
      </c>
      <c r="I24" t="str">
        <f>_xlfn.DISPIMG("ID_92EE6CE8D010435C855D2893DB3917F0",1)</f>
        <v>=DISPIMG("ID_92EE6CE8D010435C855D2893DB3917F0",1)</v>
      </c>
      <c r="J24">
        <v>15</v>
      </c>
      <c r="K24" t="str">
        <f>_xlfn.DISPIMG("ID_4882112BE6224C2193AFDDBE2E41F981",1)</f>
        <v>=DISPIMG("ID_4882112BE6224C2193AFDDBE2E41F981",1)</v>
      </c>
      <c r="L24" t="s">
        <v>23</v>
      </c>
      <c r="M24" t="s">
        <v>144</v>
      </c>
      <c r="O24" t="s">
        <v>25</v>
      </c>
      <c r="P24" t="s">
        <v>26</v>
      </c>
      <c r="Q24" t="s">
        <v>27</v>
      </c>
    </row>
    <row r="25" ht="150" hidden="1" customHeight="1" spans="1:17">
      <c r="A25" s="2" t="s">
        <v>145</v>
      </c>
      <c r="B25" t="str">
        <f>_xlfn.DISPIMG("ID_9A4E6744205D47BDBC3E05A9D22E9827",1)</f>
        <v>=DISPIMG("ID_9A4E6744205D47BDBC3E05A9D22E9827",1)</v>
      </c>
      <c r="C25" t="s">
        <v>146</v>
      </c>
      <c r="D25" s="4" t="s">
        <v>147</v>
      </c>
      <c r="E25" t="s">
        <v>84</v>
      </c>
      <c r="F25" t="s">
        <v>53</v>
      </c>
      <c r="G25" t="str">
        <f>_xlfn.DISPIMG("ID_403DEB9CA2D048B5880CC592CADC6DC3",1)</f>
        <v>=DISPIMG("ID_403DEB9CA2D048B5880CC592CADC6DC3",1)</v>
      </c>
      <c r="H25" s="4" t="s">
        <v>59</v>
      </c>
      <c r="I25" t="str">
        <f>_xlfn.DISPIMG("ID_6221F9FCD13B49A2B0F1F90548084342",1)</f>
        <v>=DISPIMG("ID_6221F9FCD13B49A2B0F1F90548084342",1)</v>
      </c>
      <c r="J25">
        <v>0</v>
      </c>
      <c r="K25" t="str">
        <f>_xlfn.DISPIMG("ID_28FE3723016B4DA5BAB9A8F4216BE7BC",1)</f>
        <v>=DISPIMG("ID_28FE3723016B4DA5BAB9A8F4216BE7BC",1)</v>
      </c>
      <c r="L25" t="s">
        <v>23</v>
      </c>
      <c r="M25" t="s">
        <v>148</v>
      </c>
      <c r="O25" t="s">
        <v>25</v>
      </c>
      <c r="P25" t="s">
        <v>26</v>
      </c>
      <c r="Q25" t="s">
        <v>107</v>
      </c>
    </row>
    <row r="26" ht="150" hidden="1" customHeight="1" spans="1:17">
      <c r="A26" s="2" t="s">
        <v>149</v>
      </c>
      <c r="B26" t="str">
        <f>_xlfn.DISPIMG("ID_EF291FD39D964C909C299D94C7BC5C40",1)</f>
        <v>=DISPIMG("ID_EF291FD39D964C909C299D94C7BC5C40",1)</v>
      </c>
      <c r="C26" t="s">
        <v>150</v>
      </c>
      <c r="D26" s="4" t="s">
        <v>151</v>
      </c>
      <c r="E26" t="s">
        <v>84</v>
      </c>
      <c r="F26" t="s">
        <v>152</v>
      </c>
      <c r="G26" t="str">
        <f>_xlfn.DISPIMG("ID_24CB76F4006E40C99EEE4929813DEADC",1)</f>
        <v>=DISPIMG("ID_24CB76F4006E40C99EEE4929813DEADC",1)</v>
      </c>
      <c r="H26" s="4" t="s">
        <v>153</v>
      </c>
      <c r="I26" t="str">
        <f>_xlfn.DISPIMG("ID_D58B7C94CE6C4074A0FC9FF5AB0EE23E",1)</f>
        <v>=DISPIMG("ID_D58B7C94CE6C4074A0FC9FF5AB0EE23E",1)</v>
      </c>
      <c r="J26">
        <v>92</v>
      </c>
      <c r="K26" t="str">
        <f>_xlfn.DISPIMG("ID_309CDCDAC94F4020A4DFA31D3C9B60E0",1)</f>
        <v>=DISPIMG("ID_309CDCDAC94F4020A4DFA31D3C9B60E0",1)</v>
      </c>
      <c r="L26" t="s">
        <v>34</v>
      </c>
      <c r="M26" t="s">
        <v>154</v>
      </c>
      <c r="O26" t="s">
        <v>25</v>
      </c>
      <c r="P26" t="s">
        <v>26</v>
      </c>
      <c r="Q26" t="s">
        <v>80</v>
      </c>
    </row>
    <row r="27" ht="150" customHeight="1" spans="1:17">
      <c r="A27" s="2" t="s">
        <v>155</v>
      </c>
      <c r="B27" t="str">
        <f>_xlfn.DISPIMG("ID_8A97DFF2C89D4E76997C5D1E9F530957",1)</f>
        <v>=DISPIMG("ID_8A97DFF2C89D4E76997C5D1E9F530957",1)</v>
      </c>
      <c r="C27" t="s">
        <v>156</v>
      </c>
      <c r="D27" s="4" t="s">
        <v>157</v>
      </c>
      <c r="E27" t="s">
        <v>31</v>
      </c>
      <c r="F27" t="s">
        <v>158</v>
      </c>
      <c r="G27" t="str">
        <f>_xlfn.DISPIMG("ID_BAC77C065F924B73A5B6CACDC0E5BEB8",1)</f>
        <v>=DISPIMG("ID_BAC77C065F924B73A5B6CACDC0E5BEB8",1)</v>
      </c>
      <c r="H27" s="4" t="s">
        <v>159</v>
      </c>
      <c r="I27" t="str">
        <f>_xlfn.DISPIMG("ID_87E1A0C17F2A4FAEA2166D867577E725",1)</f>
        <v>=DISPIMG("ID_87E1A0C17F2A4FAEA2166D867577E725",1)</v>
      </c>
      <c r="J27">
        <v>7</v>
      </c>
      <c r="K27" t="str">
        <f>_xlfn.DISPIMG("ID_6555B78E5E81435E9648A01ACA6DDD94",1)</f>
        <v>=DISPIMG("ID_6555B78E5E81435E9648A01ACA6DDD94",1)</v>
      </c>
      <c r="L27" t="s">
        <v>23</v>
      </c>
      <c r="M27" t="s">
        <v>138</v>
      </c>
      <c r="N27" t="s">
        <v>160</v>
      </c>
      <c r="O27" t="s">
        <v>97</v>
      </c>
      <c r="P27" t="s">
        <v>161</v>
      </c>
      <c r="Q27" t="s">
        <v>27</v>
      </c>
    </row>
    <row r="28" ht="150" hidden="1" customHeight="1" spans="1:17">
      <c r="A28" s="2" t="s">
        <v>162</v>
      </c>
      <c r="B28" t="str">
        <f>_xlfn.DISPIMG("ID_07C53A142D374A659CB30161B14301A8",1)</f>
        <v>=DISPIMG("ID_07C53A142D374A659CB30161B14301A8",1)</v>
      </c>
      <c r="C28" t="s">
        <v>163</v>
      </c>
      <c r="D28" s="4" t="s">
        <v>164</v>
      </c>
      <c r="E28" t="s">
        <v>84</v>
      </c>
      <c r="F28" t="s">
        <v>90</v>
      </c>
      <c r="G28" t="str">
        <f>_xlfn.DISPIMG("ID_262607B2A5D44082AB6ECE96F5FF6674",1)</f>
        <v>=DISPIMG("ID_262607B2A5D44082AB6ECE96F5FF6674",1)</v>
      </c>
      <c r="H28" s="4" t="s">
        <v>111</v>
      </c>
      <c r="I28" t="str">
        <f>_xlfn.DISPIMG("ID_9A83FBE8932E4DC4BD3581E0C7F4FDFE",1)</f>
        <v>=DISPIMG("ID_9A83FBE8932E4DC4BD3581E0C7F4FDFE",1)</v>
      </c>
      <c r="J28">
        <v>1</v>
      </c>
      <c r="K28" t="str">
        <f>_xlfn.DISPIMG("ID_D679BE9D046A4D8E9F4C26275E44BA4D",1)</f>
        <v>=DISPIMG("ID_D679BE9D046A4D8E9F4C26275E44BA4D",1)</v>
      </c>
      <c r="L28" t="s">
        <v>34</v>
      </c>
      <c r="M28" t="s">
        <v>165</v>
      </c>
      <c r="O28" t="s">
        <v>25</v>
      </c>
      <c r="P28" t="s">
        <v>26</v>
      </c>
      <c r="Q28" t="s">
        <v>36</v>
      </c>
    </row>
    <row r="29" ht="150" hidden="1" customHeight="1" spans="1:17">
      <c r="A29" s="2" t="s">
        <v>166</v>
      </c>
      <c r="B29" t="str">
        <f>_xlfn.DISPIMG("ID_4F7A35D25E6C4041AACD31AB0760A9AD",1)</f>
        <v>=DISPIMG("ID_4F7A35D25E6C4041AACD31AB0760A9AD",1)</v>
      </c>
      <c r="C29" t="s">
        <v>167</v>
      </c>
      <c r="D29" s="4" t="s">
        <v>168</v>
      </c>
      <c r="E29" t="s">
        <v>31</v>
      </c>
      <c r="F29" t="s">
        <v>169</v>
      </c>
      <c r="G29" t="str">
        <f>_xlfn.DISPIMG("ID_31DBE857AF624808ACC5F560EE187E42",1)</f>
        <v>=DISPIMG("ID_31DBE857AF624808ACC5F560EE187E42",1)</v>
      </c>
      <c r="H29" s="4" t="s">
        <v>170</v>
      </c>
      <c r="I29" t="str">
        <f>_xlfn.DISPIMG("ID_73F203927F9246E3A16BC5BEAE011422",1)</f>
        <v>=DISPIMG("ID_73F203927F9246E3A16BC5BEAE011422",1)</v>
      </c>
      <c r="J29">
        <v>372</v>
      </c>
      <c r="K29" t="str">
        <f>_xlfn.DISPIMG("ID_C616FE68BA004CB18037D90AAB50A4CE",1)</f>
        <v>=DISPIMG("ID_C616FE68BA004CB18037D90AAB50A4CE",1)</v>
      </c>
      <c r="L29" t="s">
        <v>34</v>
      </c>
      <c r="M29" t="s">
        <v>171</v>
      </c>
      <c r="O29" t="s">
        <v>25</v>
      </c>
      <c r="P29" t="s">
        <v>26</v>
      </c>
      <c r="Q29" t="s">
        <v>172</v>
      </c>
    </row>
    <row r="30" ht="150" hidden="1" customHeight="1" spans="1:17">
      <c r="A30" s="2" t="s">
        <v>173</v>
      </c>
      <c r="B30" t="str">
        <f>_xlfn.DISPIMG("ID_88D2F45AA805499BBDA0445F84F80E1A",1)</f>
        <v>=DISPIMG("ID_88D2F45AA805499BBDA0445F84F80E1A",1)</v>
      </c>
      <c r="C30" t="s">
        <v>174</v>
      </c>
      <c r="D30" s="4" t="s">
        <v>175</v>
      </c>
      <c r="E30" t="s">
        <v>142</v>
      </c>
      <c r="F30" t="s">
        <v>176</v>
      </c>
      <c r="G30" t="str">
        <f>_xlfn.DISPIMG("ID_6948ABC79DFA4B6DBD5B45E0191B40F4",1)</f>
        <v>=DISPIMG("ID_6948ABC79DFA4B6DBD5B45E0191B40F4",1)</v>
      </c>
      <c r="H30" s="4" t="s">
        <v>177</v>
      </c>
      <c r="I30" t="str">
        <f>_xlfn.DISPIMG("ID_5FF5F2B4DF4D4B148ADF80B07EF421CF",1)</f>
        <v>=DISPIMG("ID_5FF5F2B4DF4D4B148ADF80B07EF421CF",1)</v>
      </c>
      <c r="J30">
        <v>0</v>
      </c>
      <c r="K30" t="str">
        <f>_xlfn.DISPIMG("ID_16D6264141424978846B49FC788122A3",1)</f>
        <v>=DISPIMG("ID_16D6264141424978846B49FC788122A3",1)</v>
      </c>
      <c r="L30" t="s">
        <v>34</v>
      </c>
      <c r="M30" t="s">
        <v>35</v>
      </c>
      <c r="N30" t="s">
        <v>178</v>
      </c>
      <c r="O30" t="s">
        <v>97</v>
      </c>
      <c r="P30" t="s">
        <v>179</v>
      </c>
      <c r="Q30" t="s">
        <v>172</v>
      </c>
    </row>
    <row r="31" ht="150" hidden="1" customHeight="1" spans="1:17">
      <c r="A31" s="2" t="s">
        <v>180</v>
      </c>
      <c r="B31" t="str">
        <f>_xlfn.DISPIMG("ID_6F5193D6F3A4435FA0DEC326D6C68EC2",1)</f>
        <v>=DISPIMG("ID_6F5193D6F3A4435FA0DEC326D6C68EC2",1)</v>
      </c>
      <c r="C31" t="s">
        <v>181</v>
      </c>
      <c r="D31" s="4" t="s">
        <v>182</v>
      </c>
      <c r="E31" t="s">
        <v>183</v>
      </c>
      <c r="F31" t="s">
        <v>184</v>
      </c>
      <c r="G31" t="str">
        <f>_xlfn.DISPIMG("ID_B1BDA03ED5D44CA986859703EC49A6CE",1)</f>
        <v>=DISPIMG("ID_B1BDA03ED5D44CA986859703EC49A6CE",1)</v>
      </c>
      <c r="H31" s="4" t="s">
        <v>185</v>
      </c>
      <c r="I31" t="str">
        <f>_xlfn.DISPIMG("ID_97E63FD550EE4424985505C762245A28",1)</f>
        <v>=DISPIMG("ID_97E63FD550EE4424985505C762245A28",1)</v>
      </c>
      <c r="J31">
        <v>165</v>
      </c>
      <c r="K31" t="str">
        <f>_xlfn.DISPIMG("ID_FC50C467D4CD4CF5914C8E11159CB1A9",1)</f>
        <v>=DISPIMG("ID_FC50C467D4CD4CF5914C8E11159CB1A9",1)</v>
      </c>
      <c r="L31" t="s">
        <v>48</v>
      </c>
      <c r="M31" t="s">
        <v>186</v>
      </c>
      <c r="O31" t="s">
        <v>25</v>
      </c>
      <c r="P31" t="s">
        <v>26</v>
      </c>
      <c r="Q31" t="s">
        <v>36</v>
      </c>
    </row>
    <row r="32" ht="150" hidden="1" customHeight="1" spans="1:17">
      <c r="A32" s="2" t="s">
        <v>187</v>
      </c>
      <c r="B32" t="str">
        <f>_xlfn.DISPIMG("ID_C2463766045F40289BBA2C14C3B6C9B8",1)</f>
        <v>=DISPIMG("ID_C2463766045F40289BBA2C14C3B6C9B8",1)</v>
      </c>
      <c r="C32" t="s">
        <v>188</v>
      </c>
      <c r="D32" s="4" t="s">
        <v>189</v>
      </c>
      <c r="E32" t="s">
        <v>84</v>
      </c>
      <c r="F32" t="s">
        <v>190</v>
      </c>
      <c r="G32" t="str">
        <f>_xlfn.DISPIMG("ID_D9EFCE8786B045E8BD1F2BFF8CC01750",1)</f>
        <v>=DISPIMG("ID_D9EFCE8786B045E8BD1F2BFF8CC01750",1)</v>
      </c>
      <c r="H32" s="4" t="s">
        <v>191</v>
      </c>
      <c r="I32" t="str">
        <f>_xlfn.DISPIMG("ID_E2BAFBBFA15A4ACC948FE0F73B437626",1)</f>
        <v>=DISPIMG("ID_E2BAFBBFA15A4ACC948FE0F73B437626",1)</v>
      </c>
      <c r="J32">
        <v>90</v>
      </c>
      <c r="K32" t="str">
        <f>_xlfn.DISPIMG("ID_9E2BC8E0D99240A1932C4C1CB821D7F0",1)</f>
        <v>=DISPIMG("ID_9E2BC8E0D99240A1932C4C1CB821D7F0",1)</v>
      </c>
      <c r="L32" t="s">
        <v>34</v>
      </c>
      <c r="M32" t="s">
        <v>79</v>
      </c>
      <c r="O32" t="s">
        <v>25</v>
      </c>
      <c r="P32" t="s">
        <v>26</v>
      </c>
      <c r="Q32" t="s">
        <v>80</v>
      </c>
    </row>
    <row r="33" ht="150" hidden="1" customHeight="1" spans="1:17">
      <c r="A33" s="2" t="s">
        <v>192</v>
      </c>
      <c r="B33" t="str">
        <f>_xlfn.DISPIMG("ID_F610C65597E34B6C82F09420757D62CA",1)</f>
        <v>=DISPIMG("ID_F610C65597E34B6C82F09420757D62CA",1)</v>
      </c>
      <c r="C33" t="s">
        <v>193</v>
      </c>
      <c r="D33" s="4" t="s">
        <v>194</v>
      </c>
      <c r="E33" t="s">
        <v>84</v>
      </c>
      <c r="F33" t="s">
        <v>195</v>
      </c>
      <c r="G33" t="str">
        <f>_xlfn.DISPIMG("ID_5E7C053D63A14F9CB8A73E4FD4574F6E",1)</f>
        <v>=DISPIMG("ID_5E7C053D63A14F9CB8A73E4FD4574F6E",1)</v>
      </c>
      <c r="H33" s="4" t="s">
        <v>196</v>
      </c>
      <c r="I33" t="str">
        <f>_xlfn.DISPIMG("ID_1074560D2CB3407EA31585AB43B096B3",1)</f>
        <v>=DISPIMG("ID_1074560D2CB3407EA31585AB43B096B3",1)</v>
      </c>
      <c r="J33">
        <v>195</v>
      </c>
      <c r="K33" t="str">
        <f>_xlfn.DISPIMG("ID_82A9CFCAC4284E6081533A553824E94A",1)</f>
        <v>=DISPIMG("ID_82A9CFCAC4284E6081533A553824E94A",1)</v>
      </c>
      <c r="L33" t="s">
        <v>48</v>
      </c>
      <c r="M33" t="s">
        <v>86</v>
      </c>
      <c r="O33" t="s">
        <v>25</v>
      </c>
      <c r="P33" t="s">
        <v>26</v>
      </c>
      <c r="Q33" t="s">
        <v>36</v>
      </c>
    </row>
    <row r="34" ht="150" hidden="1" customHeight="1" spans="1:17">
      <c r="A34" s="2" t="s">
        <v>197</v>
      </c>
      <c r="B34" t="str">
        <f>_xlfn.DISPIMG("ID_01091697725F49E7A16E60BEDA7052BB",1)</f>
        <v>=DISPIMG("ID_01091697725F49E7A16E60BEDA7052BB",1)</v>
      </c>
      <c r="C34" t="s">
        <v>198</v>
      </c>
      <c r="D34" s="4" t="s">
        <v>199</v>
      </c>
      <c r="E34" t="s">
        <v>31</v>
      </c>
      <c r="F34" t="s">
        <v>53</v>
      </c>
      <c r="G34" t="str">
        <f>_xlfn.DISPIMG("ID_36AB7C65497A44CDBB260AE241F72C58",1)</f>
        <v>=DISPIMG("ID_36AB7C65497A44CDBB260AE241F72C58",1)</v>
      </c>
      <c r="H34" s="4" t="s">
        <v>111</v>
      </c>
      <c r="I34" t="str">
        <f>_xlfn.DISPIMG("ID_239C1B83BDE84E1DA854E5D65D4969D6",1)</f>
        <v>=DISPIMG("ID_239C1B83BDE84E1DA854E5D65D4969D6",1)</v>
      </c>
      <c r="J34">
        <v>0</v>
      </c>
      <c r="K34" t="str">
        <f>_xlfn.DISPIMG("ID_957C539B857445269858921C74869AE5",1)</f>
        <v>=DISPIMG("ID_957C539B857445269858921C74869AE5",1)</v>
      </c>
      <c r="L34" t="s">
        <v>48</v>
      </c>
      <c r="M34" t="s">
        <v>54</v>
      </c>
      <c r="O34" t="s">
        <v>25</v>
      </c>
      <c r="P34" t="s">
        <v>26</v>
      </c>
      <c r="Q34" t="s">
        <v>36</v>
      </c>
    </row>
    <row r="35" ht="150" hidden="1" customHeight="1" spans="1:17">
      <c r="A35" s="2" t="s">
        <v>200</v>
      </c>
      <c r="B35" t="str">
        <f>_xlfn.DISPIMG("ID_45F974139E004A2CA95EAE4291C81178",1)</f>
        <v>=DISPIMG("ID_45F974139E004A2CA95EAE4291C81178",1)</v>
      </c>
      <c r="C35" t="s">
        <v>201</v>
      </c>
      <c r="D35" s="4" t="s">
        <v>202</v>
      </c>
      <c r="E35" t="s">
        <v>203</v>
      </c>
      <c r="F35" t="s">
        <v>204</v>
      </c>
      <c r="G35" t="str">
        <f>_xlfn.DISPIMG("ID_27F333100AB14ACC857B9381F774A321",1)</f>
        <v>=DISPIMG("ID_27F333100AB14ACC857B9381F774A321",1)</v>
      </c>
      <c r="H35" s="4" t="s">
        <v>59</v>
      </c>
      <c r="I35" t="str">
        <f>_xlfn.DISPIMG("ID_B188B6BD28084717A7446FC92D928CAE",1)</f>
        <v>=DISPIMG("ID_B188B6BD28084717A7446FC92D928CAE",1)</v>
      </c>
      <c r="J35">
        <v>0</v>
      </c>
      <c r="K35" t="str">
        <f>_xlfn.DISPIMG("ID_A98F8BAC4B7F4532BDDCC714EC820428",1)</f>
        <v>=DISPIMG("ID_A98F8BAC4B7F4532BDDCC714EC820428",1)</v>
      </c>
      <c r="L35" t="s">
        <v>48</v>
      </c>
      <c r="M35" t="s">
        <v>186</v>
      </c>
      <c r="O35" t="s">
        <v>25</v>
      </c>
      <c r="P35" t="s">
        <v>26</v>
      </c>
      <c r="Q35" t="s">
        <v>36</v>
      </c>
    </row>
    <row r="36" ht="150" customHeight="1" spans="1:17">
      <c r="A36" s="2" t="s">
        <v>205</v>
      </c>
      <c r="B36" t="str">
        <f>_xlfn.DISPIMG("ID_5B96628186A5457D8674043B0499BF37",1)</f>
        <v>=DISPIMG("ID_5B96628186A5457D8674043B0499BF37",1)</v>
      </c>
      <c r="C36" t="s">
        <v>206</v>
      </c>
      <c r="D36" s="4" t="s">
        <v>207</v>
      </c>
      <c r="E36" t="s">
        <v>84</v>
      </c>
      <c r="F36" t="s">
        <v>208</v>
      </c>
      <c r="G36" t="str">
        <f>_xlfn.DISPIMG("ID_D4351F6C92C945A8993806662AAFAB9D",1)</f>
        <v>=DISPIMG("ID_D4351F6C92C945A8993806662AAFAB9D",1)</v>
      </c>
      <c r="H36" s="4" t="s">
        <v>59</v>
      </c>
      <c r="I36" t="str">
        <f>_xlfn.DISPIMG("ID_0F059B98890542F29A6ADF6237C54BE5",1)</f>
        <v>=DISPIMG("ID_0F059B98890542F29A6ADF6237C54BE5",1)</v>
      </c>
      <c r="J36">
        <v>71</v>
      </c>
      <c r="K36" t="str">
        <f>_xlfn.DISPIMG("ID_6453E195B8F64452907ADA0FFBE587DB",1)</f>
        <v>=DISPIMG("ID_6453E195B8F64452907ADA0FFBE587DB",1)</v>
      </c>
      <c r="L36" t="s">
        <v>23</v>
      </c>
      <c r="M36" t="s">
        <v>209</v>
      </c>
      <c r="O36" t="s">
        <v>25</v>
      </c>
      <c r="P36" t="s">
        <v>26</v>
      </c>
      <c r="Q36" t="s">
        <v>27</v>
      </c>
    </row>
    <row r="37" ht="150" hidden="1" customHeight="1" spans="1:17">
      <c r="A37" s="2" t="s">
        <v>210</v>
      </c>
      <c r="B37" t="str">
        <f>_xlfn.DISPIMG("ID_B655A62DAD204DD1A06DDA9CBB28BB69",1)</f>
        <v>=DISPIMG("ID_B655A62DAD204DD1A06DDA9CBB28BB69",1)</v>
      </c>
      <c r="C37" t="s">
        <v>211</v>
      </c>
      <c r="D37" s="4" t="s">
        <v>212</v>
      </c>
      <c r="E37" t="s">
        <v>213</v>
      </c>
      <c r="F37" t="s">
        <v>74</v>
      </c>
      <c r="G37" t="str">
        <f>_xlfn.DISPIMG("ID_9B8CDBAB63E645EB8C1B370115F9E15E",1)</f>
        <v>=DISPIMG("ID_9B8CDBAB63E645EB8C1B370115F9E15E",1)</v>
      </c>
      <c r="H37" s="4" t="s">
        <v>33</v>
      </c>
      <c r="I37" t="str">
        <f>_xlfn.DISPIMG("ID_C0075A940F16455FBCBDCF733C18417B",1)</f>
        <v>=DISPIMG("ID_C0075A940F16455FBCBDCF733C18417B",1)</v>
      </c>
      <c r="J37">
        <v>0</v>
      </c>
      <c r="K37" t="str">
        <f>_xlfn.DISPIMG("ID_CF9085CAB9AF4D709CCB7521A273278C",1)</f>
        <v>=DISPIMG("ID_CF9085CAB9AF4D709CCB7521A273278C",1)</v>
      </c>
      <c r="L37" t="s">
        <v>23</v>
      </c>
      <c r="M37" t="s">
        <v>148</v>
      </c>
      <c r="O37" t="s">
        <v>25</v>
      </c>
      <c r="P37" t="s">
        <v>26</v>
      </c>
      <c r="Q37" t="s">
        <v>107</v>
      </c>
    </row>
    <row r="38" ht="150" customHeight="1" spans="1:17">
      <c r="A38" s="2" t="s">
        <v>214</v>
      </c>
      <c r="B38" t="str">
        <f>_xlfn.DISPIMG("ID_11669D0CDF294CE0B163C7D04A12F65E",1)</f>
        <v>=DISPIMG("ID_11669D0CDF294CE0B163C7D04A12F65E",1)</v>
      </c>
      <c r="C38" t="s">
        <v>215</v>
      </c>
      <c r="D38" s="4" t="s">
        <v>216</v>
      </c>
      <c r="E38" t="s">
        <v>217</v>
      </c>
      <c r="F38" t="s">
        <v>218</v>
      </c>
      <c r="G38" t="str">
        <f>_xlfn.DISPIMG("ID_76CA5FC3C1394AA39B4E5DF7E5D91477",1)</f>
        <v>=DISPIMG("ID_76CA5FC3C1394AA39B4E5DF7E5D91477",1)</v>
      </c>
      <c r="H38" s="4" t="s">
        <v>219</v>
      </c>
      <c r="I38" t="str">
        <f>_xlfn.DISPIMG("ID_AB3F0DA25CB74445854570E60C8F75BB",1)</f>
        <v>=DISPIMG("ID_AB3F0DA25CB74445854570E60C8F75BB",1)</v>
      </c>
      <c r="J38">
        <v>44</v>
      </c>
      <c r="K38" t="str">
        <f>_xlfn.DISPIMG("ID_8F20C78478B54323BC92594D4C6AA103",1)</f>
        <v>=DISPIMG("ID_8F20C78478B54323BC92594D4C6AA103",1)</v>
      </c>
      <c r="L38" t="s">
        <v>23</v>
      </c>
      <c r="M38" t="s">
        <v>220</v>
      </c>
      <c r="O38" t="s">
        <v>25</v>
      </c>
      <c r="P38" t="s">
        <v>26</v>
      </c>
      <c r="Q38" t="s">
        <v>27</v>
      </c>
    </row>
    <row r="39" ht="150" hidden="1" customHeight="1" spans="1:17">
      <c r="A39" s="2" t="s">
        <v>221</v>
      </c>
      <c r="B39" t="str">
        <f>_xlfn.DISPIMG("ID_2B1AA1AA6A9A4A95A94074AC707C67C7",1)</f>
        <v>=DISPIMG("ID_2B1AA1AA6A9A4A95A94074AC707C67C7",1)</v>
      </c>
      <c r="C39" t="s">
        <v>222</v>
      </c>
      <c r="D39" s="4" t="s">
        <v>223</v>
      </c>
      <c r="E39" t="s">
        <v>31</v>
      </c>
      <c r="F39" t="s">
        <v>58</v>
      </c>
      <c r="G39" t="str">
        <f>_xlfn.DISPIMG("ID_E7ECDBE8119F4F9D8289343E1153EF4C",1)</f>
        <v>=DISPIMG("ID_E7ECDBE8119F4F9D8289343E1153EF4C",1)</v>
      </c>
      <c r="H39" s="4" t="s">
        <v>159</v>
      </c>
      <c r="I39" t="str">
        <f>_xlfn.DISPIMG("ID_2060521EFC4541CFB5AECC11F8662C46",1)</f>
        <v>=DISPIMG("ID_2060521EFC4541CFB5AECC11F8662C46",1)</v>
      </c>
      <c r="J39">
        <v>5</v>
      </c>
      <c r="K39" t="str">
        <f>_xlfn.DISPIMG("ID_8B8D889CD3044C2780E55833A96E2AAF",1)</f>
        <v>=DISPIMG("ID_8B8D889CD3044C2780E55833A96E2AAF",1)</v>
      </c>
      <c r="L39" t="s">
        <v>34</v>
      </c>
      <c r="M39" t="s">
        <v>224</v>
      </c>
      <c r="O39" t="s">
        <v>25</v>
      </c>
      <c r="P39" t="s">
        <v>26</v>
      </c>
      <c r="Q39" t="s">
        <v>80</v>
      </c>
    </row>
    <row r="40" ht="150" hidden="1" customHeight="1" spans="1:17">
      <c r="A40" s="2" t="s">
        <v>225</v>
      </c>
      <c r="B40" t="str">
        <f>_xlfn.DISPIMG("ID_272ECF515BC4461A8C8613B914E98A0E",1)</f>
        <v>=DISPIMG("ID_272ECF515BC4461A8C8613B914E98A0E",1)</v>
      </c>
      <c r="C40" t="s">
        <v>226</v>
      </c>
      <c r="D40" s="4" t="s">
        <v>227</v>
      </c>
      <c r="E40" t="s">
        <v>228</v>
      </c>
      <c r="F40" t="s">
        <v>229</v>
      </c>
      <c r="G40" t="str">
        <f>_xlfn.DISPIMG("ID_6BC4C738B78B455AA0A3329E8C30CC10",1)</f>
        <v>=DISPIMG("ID_6BC4C738B78B455AA0A3329E8C30CC10",1)</v>
      </c>
      <c r="H40" s="4" t="s">
        <v>33</v>
      </c>
      <c r="I40" t="str">
        <f>_xlfn.DISPIMG("ID_5F262E1B52924E84B62C159850CD44C6",1)</f>
        <v>=DISPIMG("ID_5F262E1B52924E84B62C159850CD44C6",1)</v>
      </c>
      <c r="J40">
        <v>0</v>
      </c>
      <c r="K40" t="str">
        <f>_xlfn.DISPIMG("ID_CAAC6B961D7B4FE79837EADFF64A173D",1)</f>
        <v>=DISPIMG("ID_CAAC6B961D7B4FE79837EADFF64A173D",1)</v>
      </c>
      <c r="L40" t="s">
        <v>23</v>
      </c>
      <c r="M40" t="s">
        <v>54</v>
      </c>
      <c r="O40" t="s">
        <v>25</v>
      </c>
      <c r="P40" t="s">
        <v>26</v>
      </c>
      <c r="Q40" t="s">
        <v>107</v>
      </c>
    </row>
    <row r="41" ht="150" hidden="1" customHeight="1" spans="1:17">
      <c r="A41" s="2" t="s">
        <v>230</v>
      </c>
      <c r="B41" t="str">
        <f>_xlfn.DISPIMG("ID_72F8EFFD49644D41AA23D51EE10CAC35",1)</f>
        <v>=DISPIMG("ID_72F8EFFD49644D41AA23D51EE10CAC35",1)</v>
      </c>
      <c r="C41" t="s">
        <v>231</v>
      </c>
      <c r="D41" s="4" t="s">
        <v>232</v>
      </c>
      <c r="E41" t="s">
        <v>31</v>
      </c>
      <c r="F41" t="s">
        <v>233</v>
      </c>
      <c r="G41" t="str">
        <f>_xlfn.DISPIMG("ID_E448E162BC804BCC87540F22435137FD",1)</f>
        <v>=DISPIMG("ID_E448E162BC804BCC87540F22435137FD",1)</v>
      </c>
      <c r="H41" s="4" t="s">
        <v>234</v>
      </c>
      <c r="I41" t="str">
        <f>_xlfn.DISPIMG("ID_CD7CDBEE27AF448393EBF2BFE6881355",1)</f>
        <v>=DISPIMG("ID_CD7CDBEE27AF448393EBF2BFE6881355",1)</v>
      </c>
      <c r="J41">
        <v>0</v>
      </c>
      <c r="K41" t="str">
        <f>_xlfn.DISPIMG("ID_0E002BDC800E49E794A1FB016D8FCDC2",1)</f>
        <v>=DISPIMG("ID_0E002BDC800E49E794A1FB016D8FCDC2",1)</v>
      </c>
      <c r="L41" t="s">
        <v>69</v>
      </c>
      <c r="M41" t="s">
        <v>60</v>
      </c>
      <c r="O41" t="s">
        <v>25</v>
      </c>
      <c r="P41" t="s">
        <v>26</v>
      </c>
      <c r="Q41" t="s">
        <v>36</v>
      </c>
    </row>
    <row r="42" ht="150" hidden="1" customHeight="1" spans="1:17">
      <c r="A42" s="2" t="s">
        <v>235</v>
      </c>
      <c r="B42" t="str">
        <f>_xlfn.DISPIMG("ID_946924C28FE842C291D369143D86BEA4",1)</f>
        <v>=DISPIMG("ID_946924C28FE842C291D369143D86BEA4",1)</v>
      </c>
      <c r="C42" t="s">
        <v>236</v>
      </c>
      <c r="D42" s="4" t="s">
        <v>237</v>
      </c>
      <c r="E42" t="s">
        <v>31</v>
      </c>
      <c r="F42" t="s">
        <v>238</v>
      </c>
      <c r="G42" t="str">
        <f>_xlfn.DISPIMG("ID_5643E18DE00F4599ABE7D3B00F445EE3",1)</f>
        <v>=DISPIMG("ID_5643E18DE00F4599ABE7D3B00F445EE3",1)</v>
      </c>
      <c r="H42" s="4" t="s">
        <v>33</v>
      </c>
      <c r="I42" t="str">
        <f>_xlfn.DISPIMG("ID_41EDB584213245EB9B3684339675A302",1)</f>
        <v>=DISPIMG("ID_41EDB584213245EB9B3684339675A302",1)</v>
      </c>
      <c r="J42">
        <v>0</v>
      </c>
      <c r="K42" t="str">
        <f>_xlfn.DISPIMG("ID_063C483ABD9F4B689DC17CD7C526549A",1)</f>
        <v>=DISPIMG("ID_063C483ABD9F4B689DC17CD7C526549A",1)</v>
      </c>
      <c r="L42" t="s">
        <v>23</v>
      </c>
      <c r="M42" t="s">
        <v>24</v>
      </c>
      <c r="N42" t="s">
        <v>160</v>
      </c>
      <c r="O42" t="s">
        <v>97</v>
      </c>
      <c r="P42" t="s">
        <v>161</v>
      </c>
      <c r="Q42" t="s">
        <v>107</v>
      </c>
    </row>
    <row r="43" ht="150" customHeight="1" spans="1:17">
      <c r="A43" s="2" t="s">
        <v>239</v>
      </c>
      <c r="B43" t="str">
        <f>_xlfn.DISPIMG("ID_7391B9E995C24CA6AA3AD6FD03D70DBF",1)</f>
        <v>=DISPIMG("ID_7391B9E995C24CA6AA3AD6FD03D70DBF",1)</v>
      </c>
      <c r="C43" t="s">
        <v>240</v>
      </c>
      <c r="D43" s="4" t="s">
        <v>241</v>
      </c>
      <c r="E43" t="s">
        <v>31</v>
      </c>
      <c r="F43" t="s">
        <v>242</v>
      </c>
      <c r="G43" t="str">
        <f>_xlfn.DISPIMG("ID_DEC5DC3EE6BA418791B51A16BDE93B9B",1)</f>
        <v>=DISPIMG("ID_DEC5DC3EE6BA418791B51A16BDE93B9B",1)</v>
      </c>
      <c r="H43" s="4" t="s">
        <v>243</v>
      </c>
      <c r="I43" t="str">
        <f>_xlfn.DISPIMG("ID_BDC9ED2529574E94BD4384463FA87460",1)</f>
        <v>=DISPIMG("ID_BDC9ED2529574E94BD4384463FA87460",1)</v>
      </c>
      <c r="J43">
        <v>163</v>
      </c>
      <c r="K43" t="str">
        <f>_xlfn.DISPIMG("ID_AA5C71999913440A9D5F0D74EED1FB15",1)</f>
        <v>=DISPIMG("ID_AA5C71999913440A9D5F0D74EED1FB15",1)</v>
      </c>
      <c r="L43" t="s">
        <v>23</v>
      </c>
      <c r="M43" t="s">
        <v>60</v>
      </c>
      <c r="O43" t="s">
        <v>25</v>
      </c>
      <c r="P43" t="s">
        <v>26</v>
      </c>
      <c r="Q43" t="s">
        <v>27</v>
      </c>
    </row>
    <row r="44" ht="150" hidden="1" customHeight="1" spans="1:17">
      <c r="A44" s="2" t="s">
        <v>244</v>
      </c>
      <c r="B44" t="str">
        <f>_xlfn.DISPIMG("ID_4F9DC16D8D2E4663A8A7C2CD6620D0CB",1)</f>
        <v>=DISPIMG("ID_4F9DC16D8D2E4663A8A7C2CD6620D0CB",1)</v>
      </c>
      <c r="C44" t="s">
        <v>245</v>
      </c>
      <c r="D44" s="4" t="s">
        <v>246</v>
      </c>
      <c r="E44" t="s">
        <v>31</v>
      </c>
      <c r="F44" t="s">
        <v>247</v>
      </c>
      <c r="G44" t="str">
        <f>_xlfn.DISPIMG("ID_A6827C76AD3D46F0B6158022201E0A4A",1)</f>
        <v>=DISPIMG("ID_A6827C76AD3D46F0B6158022201E0A4A",1)</v>
      </c>
      <c r="H44" s="4" t="s">
        <v>248</v>
      </c>
      <c r="I44" t="str">
        <f>_xlfn.DISPIMG("ID_9F6A953B99604E6FB3BFBCAF06E443CB",1)</f>
        <v>=DISPIMG("ID_9F6A953B99604E6FB3BFBCAF06E443CB",1)</v>
      </c>
      <c r="J44">
        <v>32</v>
      </c>
      <c r="K44" t="str">
        <f>_xlfn.DISPIMG("ID_AC8FCAB173EA40199537212E588D6052",1)</f>
        <v>=DISPIMG("ID_AC8FCAB173EA40199537212E588D6052",1)</v>
      </c>
      <c r="L44" t="s">
        <v>34</v>
      </c>
      <c r="M44" t="s">
        <v>35</v>
      </c>
      <c r="O44" t="s">
        <v>25</v>
      </c>
      <c r="P44" t="s">
        <v>26</v>
      </c>
      <c r="Q44" t="s">
        <v>172</v>
      </c>
    </row>
    <row r="45" ht="150" hidden="1" customHeight="1" spans="1:17">
      <c r="A45" s="2" t="s">
        <v>249</v>
      </c>
      <c r="B45" t="str">
        <f>_xlfn.DISPIMG("ID_167128B3CA304B79A3EF259559E6CAC8",1)</f>
        <v>=DISPIMG("ID_167128B3CA304B79A3EF259559E6CAC8",1)</v>
      </c>
      <c r="C45" t="s">
        <v>250</v>
      </c>
      <c r="D45" s="4" t="s">
        <v>251</v>
      </c>
      <c r="E45" t="s">
        <v>31</v>
      </c>
      <c r="F45" t="s">
        <v>252</v>
      </c>
      <c r="G45" t="str">
        <f>_xlfn.DISPIMG("ID_F90B145A52CB4DE782AD1927C9611E66",1)</f>
        <v>=DISPIMG("ID_F90B145A52CB4DE782AD1927C9611E66",1)</v>
      </c>
      <c r="H45" s="4" t="s">
        <v>59</v>
      </c>
      <c r="I45" t="str">
        <f>_xlfn.DISPIMG("ID_87EB98D8F3BD472B821FD5CC6CC53F82",1)</f>
        <v>=DISPIMG("ID_87EB98D8F3BD472B821FD5CC6CC53F82",1)</v>
      </c>
      <c r="J45">
        <v>3</v>
      </c>
      <c r="K45" t="str">
        <f>_xlfn.DISPIMG("ID_894B854F746144F6812EFD45C633F194",1)</f>
        <v>=DISPIMG("ID_894B854F746144F6812EFD45C633F194",1)</v>
      </c>
      <c r="L45" t="s">
        <v>34</v>
      </c>
      <c r="M45" t="s">
        <v>253</v>
      </c>
      <c r="O45" t="s">
        <v>25</v>
      </c>
      <c r="P45" t="s">
        <v>26</v>
      </c>
      <c r="Q45" t="s">
        <v>36</v>
      </c>
    </row>
    <row r="46" ht="150" hidden="1" customHeight="1" spans="1:17">
      <c r="A46" s="2" t="s">
        <v>254</v>
      </c>
      <c r="B46" t="str">
        <f>_xlfn.DISPIMG("ID_9484531A04244C39B2DE0A9EC2F424A3",1)</f>
        <v>=DISPIMG("ID_9484531A04244C39B2DE0A9EC2F424A3",1)</v>
      </c>
      <c r="C46" t="s">
        <v>255</v>
      </c>
      <c r="D46" s="4" t="s">
        <v>256</v>
      </c>
      <c r="E46" t="s">
        <v>257</v>
      </c>
      <c r="F46" t="s">
        <v>258</v>
      </c>
      <c r="G46" t="str">
        <f>_xlfn.DISPIMG("ID_E7342E33D15940468548DF40FC50E0E0",1)</f>
        <v>=DISPIMG("ID_E7342E33D15940468548DF40FC50E0E0",1)</v>
      </c>
      <c r="H46" s="4" t="s">
        <v>59</v>
      </c>
      <c r="I46" t="str">
        <f>_xlfn.DISPIMG("ID_717A9994B3A0493B84B4302557212F26",1)</f>
        <v>=DISPIMG("ID_717A9994B3A0493B84B4302557212F26",1)</v>
      </c>
      <c r="J46">
        <v>0</v>
      </c>
      <c r="K46" t="str">
        <f>_xlfn.DISPIMG("ID_0F71B5F6B4884B09A2799881C866786F",1)</f>
        <v>=DISPIMG("ID_0F71B5F6B4884B09A2799881C866786F",1)</v>
      </c>
      <c r="L46" t="s">
        <v>69</v>
      </c>
      <c r="M46" t="s">
        <v>220</v>
      </c>
      <c r="O46" t="s">
        <v>25</v>
      </c>
      <c r="P46" t="s">
        <v>26</v>
      </c>
      <c r="Q46" t="s">
        <v>36</v>
      </c>
    </row>
    <row r="47" ht="150" hidden="1" customHeight="1" spans="1:17">
      <c r="A47" s="2" t="s">
        <v>259</v>
      </c>
      <c r="B47" t="str">
        <f>_xlfn.DISPIMG("ID_563CDA3BB33C44A8870F190D016E4D46",1)</f>
        <v>=DISPIMG("ID_563CDA3BB33C44A8870F190D016E4D46",1)</v>
      </c>
      <c r="C47" t="s">
        <v>260</v>
      </c>
      <c r="D47" s="4" t="s">
        <v>261</v>
      </c>
      <c r="E47" t="s">
        <v>262</v>
      </c>
      <c r="F47" t="s">
        <v>204</v>
      </c>
      <c r="G47" t="str">
        <f>_xlfn.DISPIMG("ID_3292564A159E43B785C12497C44561B8",1)</f>
        <v>=DISPIMG("ID_3292564A159E43B785C12497C44561B8",1)</v>
      </c>
      <c r="H47" s="4" t="s">
        <v>263</v>
      </c>
      <c r="I47" t="str">
        <f>_xlfn.DISPIMG("ID_3CDD52A3F6DC4ABF9BDF32E7F37DE3E5",1)</f>
        <v>=DISPIMG("ID_3CDD52A3F6DC4ABF9BDF32E7F37DE3E5",1)</v>
      </c>
      <c r="J47">
        <v>37</v>
      </c>
      <c r="K47" t="str">
        <f>_xlfn.DISPIMG("ID_449C17085761489F8183343FD58D96E2",1)</f>
        <v>=DISPIMG("ID_449C17085761489F8183343FD58D96E2",1)</v>
      </c>
      <c r="L47" t="s">
        <v>69</v>
      </c>
      <c r="M47" t="s">
        <v>264</v>
      </c>
      <c r="N47" t="s">
        <v>265</v>
      </c>
      <c r="O47" t="s">
        <v>97</v>
      </c>
      <c r="P47" t="s">
        <v>266</v>
      </c>
      <c r="Q47" t="s">
        <v>36</v>
      </c>
    </row>
    <row r="48" ht="150" customHeight="1" spans="1:17">
      <c r="A48" s="2" t="s">
        <v>267</v>
      </c>
      <c r="B48" t="str">
        <f>_xlfn.DISPIMG("ID_4494D9487F824B9BA58E3077853DF0A5",1)</f>
        <v>=DISPIMG("ID_4494D9487F824B9BA58E3077853DF0A5",1)</v>
      </c>
      <c r="C48" t="s">
        <v>268</v>
      </c>
      <c r="D48" s="4" t="s">
        <v>269</v>
      </c>
      <c r="E48" t="s">
        <v>270</v>
      </c>
      <c r="F48" t="s">
        <v>271</v>
      </c>
      <c r="G48" t="str">
        <f>_xlfn.DISPIMG("ID_BA0D33FECBCD4FF8B32BA8665377AEFF",1)</f>
        <v>=DISPIMG("ID_BA0D33FECBCD4FF8B32BA8665377AEFF",1)</v>
      </c>
      <c r="H48" s="4" t="s">
        <v>59</v>
      </c>
      <c r="I48" t="str">
        <f>_xlfn.DISPIMG("ID_D7BBE93F1EED430F8C98A4FC3AA7AED8",1)</f>
        <v>=DISPIMG("ID_D7BBE93F1EED430F8C98A4FC3AA7AED8",1)</v>
      </c>
      <c r="J48">
        <v>24</v>
      </c>
      <c r="K48" t="str">
        <f>_xlfn.DISPIMG("ID_018FB2FA9B614BE7AACAB037D378BD18",1)</f>
        <v>=DISPIMG("ID_018FB2FA9B614BE7AACAB037D378BD18",1)</v>
      </c>
      <c r="L48" t="s">
        <v>23</v>
      </c>
      <c r="M48" t="s">
        <v>186</v>
      </c>
      <c r="N48" t="s">
        <v>160</v>
      </c>
      <c r="O48" t="s">
        <v>97</v>
      </c>
      <c r="P48" t="s">
        <v>161</v>
      </c>
      <c r="Q48" t="s">
        <v>27</v>
      </c>
    </row>
    <row r="49" ht="150" hidden="1" customHeight="1" spans="1:17">
      <c r="A49" s="2" t="s">
        <v>272</v>
      </c>
      <c r="B49" t="str">
        <f>_xlfn.DISPIMG("ID_F97EA39AB26D4A1C9C8770967E4DB648",1)</f>
        <v>=DISPIMG("ID_F97EA39AB26D4A1C9C8770967E4DB648",1)</v>
      </c>
      <c r="C49" t="s">
        <v>273</v>
      </c>
      <c r="D49" s="4" t="s">
        <v>274</v>
      </c>
      <c r="E49" t="s">
        <v>275</v>
      </c>
      <c r="F49" t="s">
        <v>85</v>
      </c>
      <c r="G49" t="str">
        <f>_xlfn.DISPIMG("ID_1CE513CEFEBD4291B79A64C276098408",1)</f>
        <v>=DISPIMG("ID_1CE513CEFEBD4291B79A64C276098408",1)</v>
      </c>
      <c r="H49" s="4" t="s">
        <v>68</v>
      </c>
      <c r="I49" t="str">
        <f>_xlfn.DISPIMG("ID_5DFD444A2CBC4B14813717B7894C6F42",1)</f>
        <v>=DISPIMG("ID_5DFD444A2CBC4B14813717B7894C6F42",1)</v>
      </c>
      <c r="J49">
        <v>0</v>
      </c>
      <c r="K49" t="str">
        <f>_xlfn.DISPIMG("ID_60503BDE402941C997C7AFF470925ECE",1)</f>
        <v>=DISPIMG("ID_60503BDE402941C997C7AFF470925ECE",1)</v>
      </c>
      <c r="L49" t="s">
        <v>34</v>
      </c>
      <c r="M49" t="s">
        <v>86</v>
      </c>
      <c r="O49" t="s">
        <v>25</v>
      </c>
      <c r="P49" t="s">
        <v>26</v>
      </c>
      <c r="Q49" t="s">
        <v>36</v>
      </c>
    </row>
    <row r="50" ht="150" hidden="1" customHeight="1" spans="1:17">
      <c r="A50" s="2" t="s">
        <v>276</v>
      </c>
      <c r="B50" t="str">
        <f>_xlfn.DISPIMG("ID_4761D7C804BF491ABDA71957A72776B2",1)</f>
        <v>=DISPIMG("ID_4761D7C804BF491ABDA71957A72776B2",1)</v>
      </c>
      <c r="C50" t="s">
        <v>277</v>
      </c>
      <c r="D50" s="4" t="s">
        <v>278</v>
      </c>
      <c r="E50" t="s">
        <v>279</v>
      </c>
      <c r="F50" t="s">
        <v>47</v>
      </c>
      <c r="G50" t="str">
        <f>_xlfn.DISPIMG("ID_A5A3275F52424DA9B3CE11A86D90734F",1)</f>
        <v>=DISPIMG("ID_A5A3275F52424DA9B3CE11A86D90734F",1)</v>
      </c>
      <c r="H50" s="4" t="s">
        <v>280</v>
      </c>
      <c r="I50" t="str">
        <f>_xlfn.DISPIMG("ID_9DCA2596E9F84446A05DEE52EE63436B",1)</f>
        <v>=DISPIMG("ID_9DCA2596E9F84446A05DEE52EE63436B",1)</v>
      </c>
      <c r="J50">
        <v>23</v>
      </c>
      <c r="K50" t="str">
        <f>_xlfn.DISPIMG("ID_AA478B28F77A48FBA8EF846405049319",1)</f>
        <v>=DISPIMG("ID_AA478B28F77A48FBA8EF846405049319",1)</v>
      </c>
      <c r="L50" t="s">
        <v>69</v>
      </c>
      <c r="M50" t="s">
        <v>186</v>
      </c>
      <c r="O50" t="s">
        <v>25</v>
      </c>
      <c r="P50" t="s">
        <v>26</v>
      </c>
      <c r="Q50" t="s">
        <v>36</v>
      </c>
    </row>
    <row r="51" ht="150" hidden="1" customHeight="1" spans="1:17">
      <c r="A51" s="2" t="s">
        <v>281</v>
      </c>
      <c r="B51" t="str">
        <f>_xlfn.DISPIMG("ID_57790F40FD6043FE926447DA4D45810C",1)</f>
        <v>=DISPIMG("ID_57790F40FD6043FE926447DA4D45810C",1)</v>
      </c>
      <c r="C51" t="s">
        <v>282</v>
      </c>
      <c r="D51" s="4" t="s">
        <v>283</v>
      </c>
      <c r="E51" t="s">
        <v>84</v>
      </c>
      <c r="F51" t="s">
        <v>284</v>
      </c>
      <c r="G51" t="str">
        <f>_xlfn.DISPIMG("ID_A3EBD08EF48C414C9D27CF22D1B9C5C7",1)</f>
        <v>=DISPIMG("ID_A3EBD08EF48C414C9D27CF22D1B9C5C7",1)</v>
      </c>
      <c r="H51" s="4" t="s">
        <v>59</v>
      </c>
      <c r="I51" t="str">
        <f>_xlfn.DISPIMG("ID_F9FA1EFD741346C9948CCF0EF3A35CDE",1)</f>
        <v>=DISPIMG("ID_F9FA1EFD741346C9948CCF0EF3A35CDE",1)</v>
      </c>
      <c r="J51">
        <v>84</v>
      </c>
      <c r="K51" t="str">
        <f>_xlfn.DISPIMG("ID_5F5012960771414287C0D7F7DBAB972C",1)</f>
        <v>=DISPIMG("ID_5F5012960771414287C0D7F7DBAB972C",1)</v>
      </c>
      <c r="L51" t="s">
        <v>34</v>
      </c>
      <c r="M51" t="s">
        <v>60</v>
      </c>
      <c r="O51" t="s">
        <v>25</v>
      </c>
      <c r="P51" t="s">
        <v>26</v>
      </c>
      <c r="Q51" t="s">
        <v>80</v>
      </c>
    </row>
    <row r="52" ht="150" hidden="1" customHeight="1" spans="1:17">
      <c r="A52" s="2" t="s">
        <v>285</v>
      </c>
      <c r="B52" t="str">
        <f>_xlfn.DISPIMG("ID_8CB095AA2A8F402DA71851B19EB1218E",1)</f>
        <v>=DISPIMG("ID_8CB095AA2A8F402DA71851B19EB1218E",1)</v>
      </c>
      <c r="C52" t="s">
        <v>286</v>
      </c>
      <c r="D52" s="4" t="s">
        <v>287</v>
      </c>
      <c r="E52" t="s">
        <v>84</v>
      </c>
      <c r="F52" t="s">
        <v>152</v>
      </c>
      <c r="G52" t="str">
        <f>_xlfn.DISPIMG("ID_FA361D4920F84F73ABACF557DE89BB3A",1)</f>
        <v>=DISPIMG("ID_FA361D4920F84F73ABACF557DE89BB3A",1)</v>
      </c>
      <c r="H52" s="4" t="s">
        <v>288</v>
      </c>
      <c r="I52" t="str">
        <f>_xlfn.DISPIMG("ID_0477963B7F754B9CBA9B64622D7C47BA",1)</f>
        <v>=DISPIMG("ID_0477963B7F754B9CBA9B64622D7C47BA",1)</v>
      </c>
      <c r="J52">
        <v>110</v>
      </c>
      <c r="K52" t="str">
        <f>_xlfn.DISPIMG("ID_835EBC6034C8422D9CFD52103EDE2962",1)</f>
        <v>=DISPIMG("ID_835EBC6034C8422D9CFD52103EDE2962",1)</v>
      </c>
      <c r="L52" t="s">
        <v>69</v>
      </c>
      <c r="M52" t="s">
        <v>86</v>
      </c>
      <c r="O52" t="s">
        <v>25</v>
      </c>
      <c r="P52" t="s">
        <v>26</v>
      </c>
      <c r="Q52" t="s">
        <v>36</v>
      </c>
    </row>
    <row r="53" ht="150" customHeight="1" spans="1:17">
      <c r="A53" s="2" t="s">
        <v>289</v>
      </c>
      <c r="B53" t="str">
        <f>_xlfn.DISPIMG("ID_A5FEFDF5AD9A456E8BBDAEC775A9DFF7",1)</f>
        <v>=DISPIMG("ID_A5FEFDF5AD9A456E8BBDAEC775A9DFF7",1)</v>
      </c>
      <c r="C53" t="s">
        <v>290</v>
      </c>
      <c r="D53" s="4" t="s">
        <v>291</v>
      </c>
      <c r="E53" t="s">
        <v>142</v>
      </c>
      <c r="F53" t="s">
        <v>90</v>
      </c>
      <c r="G53" t="str">
        <f>_xlfn.DISPIMG("ID_E3F61B12418E4644B177933E4041719A",1)</f>
        <v>=DISPIMG("ID_E3F61B12418E4644B177933E4041719A",1)</v>
      </c>
      <c r="H53" s="4" t="s">
        <v>111</v>
      </c>
      <c r="I53" t="str">
        <f>_xlfn.DISPIMG("ID_0424BD2C16BF45B8AF3BEBB1D2039704",1)</f>
        <v>=DISPIMG("ID_0424BD2C16BF45B8AF3BEBB1D2039704",1)</v>
      </c>
      <c r="J53">
        <v>10</v>
      </c>
      <c r="K53" t="str">
        <f>_xlfn.DISPIMG("ID_305FE1BD80E947F8AC16E61D4CC11838",1)</f>
        <v>=DISPIMG("ID_305FE1BD80E947F8AC16E61D4CC11838",1)</v>
      </c>
      <c r="L53" t="s">
        <v>23</v>
      </c>
      <c r="M53" t="s">
        <v>292</v>
      </c>
      <c r="O53" t="s">
        <v>25</v>
      </c>
      <c r="P53" t="s">
        <v>26</v>
      </c>
      <c r="Q53" t="s">
        <v>27</v>
      </c>
    </row>
    <row r="54" ht="150" hidden="1" customHeight="1" spans="1:17">
      <c r="A54" s="2" t="s">
        <v>293</v>
      </c>
      <c r="B54" t="str">
        <f>_xlfn.DISPIMG("ID_F1CAA9F4B3254BC69DDFFD083554F48F",1)</f>
        <v>=DISPIMG("ID_F1CAA9F4B3254BC69DDFFD083554F48F",1)</v>
      </c>
      <c r="C54" t="s">
        <v>294</v>
      </c>
      <c r="D54" s="4" t="s">
        <v>295</v>
      </c>
      <c r="E54" t="s">
        <v>84</v>
      </c>
      <c r="F54" t="s">
        <v>169</v>
      </c>
      <c r="G54" t="str">
        <f>_xlfn.DISPIMG("ID_125CA85ED1284E07B46D847C3A70410A",1)</f>
        <v>=DISPIMG("ID_125CA85ED1284E07B46D847C3A70410A",1)</v>
      </c>
      <c r="H54" s="4" t="s">
        <v>296</v>
      </c>
      <c r="I54" t="str">
        <f>_xlfn.DISPIMG("ID_9BFA6B754897402E91CD5A26B373A077",1)</f>
        <v>=DISPIMG("ID_9BFA6B754897402E91CD5A26B373A077",1)</v>
      </c>
      <c r="J54">
        <v>19</v>
      </c>
      <c r="K54" t="str">
        <f>_xlfn.DISPIMG("ID_4CD41DC56CBC43C8B818CAF1A0C57349",1)</f>
        <v>=DISPIMG("ID_4CD41DC56CBC43C8B818CAF1A0C57349",1)</v>
      </c>
      <c r="L54" t="s">
        <v>34</v>
      </c>
      <c r="M54" t="s">
        <v>297</v>
      </c>
      <c r="O54" t="s">
        <v>25</v>
      </c>
      <c r="P54" t="s">
        <v>26</v>
      </c>
      <c r="Q54" t="s">
        <v>80</v>
      </c>
    </row>
    <row r="55" ht="150" hidden="1" customHeight="1" spans="1:17">
      <c r="A55" s="2" t="s">
        <v>298</v>
      </c>
      <c r="B55" t="str">
        <f>_xlfn.DISPIMG("ID_5BA298ED32B2439186DA43D26C1A544A",1)</f>
        <v>=DISPIMG("ID_5BA298ED32B2439186DA43D26C1A544A",1)</v>
      </c>
      <c r="C55" t="s">
        <v>299</v>
      </c>
      <c r="D55" s="4" t="s">
        <v>300</v>
      </c>
      <c r="E55" t="s">
        <v>31</v>
      </c>
      <c r="F55" t="s">
        <v>85</v>
      </c>
      <c r="G55" t="str">
        <f>_xlfn.DISPIMG("ID_9C4438C06A984521862EC3630D3F60E4",1)</f>
        <v>=DISPIMG("ID_9C4438C06A984521862EC3630D3F60E4",1)</v>
      </c>
      <c r="H55" s="4" t="s">
        <v>111</v>
      </c>
      <c r="I55" t="str">
        <f>_xlfn.DISPIMG("ID_431558F2089841A4A1A12C252993B2B0",1)</f>
        <v>=DISPIMG("ID_431558F2089841A4A1A12C252993B2B0",1)</v>
      </c>
      <c r="J55">
        <v>0</v>
      </c>
      <c r="K55" t="str">
        <f>_xlfn.DISPIMG("ID_A507634C2D0343E3913A7C95AF1637E0",1)</f>
        <v>=DISPIMG("ID_A507634C2D0343E3913A7C95AF1637E0",1)</v>
      </c>
      <c r="L55" t="s">
        <v>23</v>
      </c>
      <c r="M55" t="s">
        <v>301</v>
      </c>
      <c r="O55" t="s">
        <v>25</v>
      </c>
      <c r="P55" t="s">
        <v>26</v>
      </c>
      <c r="Q55" t="s">
        <v>107</v>
      </c>
    </row>
    <row r="56" ht="150" hidden="1" customHeight="1" spans="1:17">
      <c r="A56" s="2" t="s">
        <v>302</v>
      </c>
      <c r="B56" t="str">
        <f>_xlfn.DISPIMG("ID_0725F47BD94742359CB87155B01EA327",1)</f>
        <v>=DISPIMG("ID_0725F47BD94742359CB87155B01EA327",1)</v>
      </c>
      <c r="C56" t="s">
        <v>303</v>
      </c>
      <c r="D56" s="4" t="s">
        <v>304</v>
      </c>
      <c r="E56" t="s">
        <v>31</v>
      </c>
      <c r="F56" t="s">
        <v>305</v>
      </c>
      <c r="G56" t="str">
        <f>_xlfn.DISPIMG("ID_D2C0DC4854E245ECB2E5E3309B3DDC4B",1)</f>
        <v>=DISPIMG("ID_D2C0DC4854E245ECB2E5E3309B3DDC4B",1)</v>
      </c>
      <c r="H56" s="4" t="s">
        <v>33</v>
      </c>
      <c r="I56" t="str">
        <f>_xlfn.DISPIMG("ID_C8D088C2E4774608ADCB2B7CEFFA7DAF",1)</f>
        <v>=DISPIMG("ID_C8D088C2E4774608ADCB2B7CEFFA7DAF",1)</v>
      </c>
      <c r="J56">
        <v>0</v>
      </c>
      <c r="K56" t="str">
        <f>_xlfn.DISPIMG("ID_514C5EB730B64A6AA61AF81C2B90FBF0",1)</f>
        <v>=DISPIMG("ID_514C5EB730B64A6AA61AF81C2B90FBF0",1)</v>
      </c>
      <c r="L56" t="s">
        <v>69</v>
      </c>
      <c r="M56" t="s">
        <v>186</v>
      </c>
      <c r="O56" t="s">
        <v>25</v>
      </c>
      <c r="P56" t="s">
        <v>26</v>
      </c>
      <c r="Q56" t="s">
        <v>36</v>
      </c>
    </row>
    <row r="57" ht="150" hidden="1" customHeight="1" spans="1:17">
      <c r="A57" s="2" t="s">
        <v>306</v>
      </c>
      <c r="B57" t="str">
        <f>_xlfn.DISPIMG("ID_97BDD32C6F5F45C187D22EB2C7AC2C99",1)</f>
        <v>=DISPIMG("ID_97BDD32C6F5F45C187D22EB2C7AC2C99",1)</v>
      </c>
      <c r="C57" t="s">
        <v>307</v>
      </c>
      <c r="D57" s="4" t="s">
        <v>308</v>
      </c>
      <c r="E57" t="s">
        <v>84</v>
      </c>
      <c r="F57" t="s">
        <v>115</v>
      </c>
      <c r="G57" t="str">
        <f>_xlfn.DISPIMG("ID_E87576B9B1A24E5694CDAEA168B54156",1)</f>
        <v>=DISPIMG("ID_E87576B9B1A24E5694CDAEA168B54156",1)</v>
      </c>
      <c r="H57" s="4" t="s">
        <v>159</v>
      </c>
      <c r="I57" t="str">
        <f>_xlfn.DISPIMG("ID_03EE62450C564501954C832CFB2F1267",1)</f>
        <v>=DISPIMG("ID_03EE62450C564501954C832CFB2F1267",1)</v>
      </c>
      <c r="J57">
        <v>0</v>
      </c>
      <c r="K57" t="str">
        <f>_xlfn.DISPIMG("ID_C8A109AEA1F144A380E03BDE0651AE30",1)</f>
        <v>=DISPIMG("ID_C8A109AEA1F144A380E03BDE0651AE30",1)</v>
      </c>
      <c r="L57" t="s">
        <v>23</v>
      </c>
      <c r="M57" t="s">
        <v>24</v>
      </c>
      <c r="O57" t="s">
        <v>25</v>
      </c>
      <c r="P57" t="s">
        <v>26</v>
      </c>
      <c r="Q57" t="s">
        <v>107</v>
      </c>
    </row>
    <row r="58" ht="150" hidden="1" customHeight="1" spans="1:17">
      <c r="A58" s="2" t="s">
        <v>309</v>
      </c>
      <c r="B58" t="str">
        <f>_xlfn.DISPIMG("ID_BC62874A5C1345ECABBEDF4ECD403077",1)</f>
        <v>=DISPIMG("ID_BC62874A5C1345ECABBEDF4ECD403077",1)</v>
      </c>
      <c r="C58" t="s">
        <v>310</v>
      </c>
      <c r="D58" s="4" t="s">
        <v>311</v>
      </c>
      <c r="E58" t="s">
        <v>84</v>
      </c>
      <c r="F58" t="s">
        <v>312</v>
      </c>
      <c r="G58" t="str">
        <f>_xlfn.DISPIMG("ID_22939054A1444AAFAB07016272E1442B",1)</f>
        <v>=DISPIMG("ID_22939054A1444AAFAB07016272E1442B",1)</v>
      </c>
      <c r="H58" s="4" t="s">
        <v>159</v>
      </c>
      <c r="I58" t="str">
        <f>_xlfn.DISPIMG("ID_677956DA62CD4584B94B40A688F08180",1)</f>
        <v>=DISPIMG("ID_677956DA62CD4584B94B40A688F08180",1)</v>
      </c>
      <c r="J58">
        <v>0</v>
      </c>
      <c r="K58" t="str">
        <f>_xlfn.DISPIMG("ID_3D260884FCB8405D85D4EC88E0AB6472",1)</f>
        <v>=DISPIMG("ID_3D260884FCB8405D85D4EC88E0AB6472",1)</v>
      </c>
      <c r="L58" t="s">
        <v>34</v>
      </c>
      <c r="M58" t="s">
        <v>49</v>
      </c>
      <c r="O58" t="s">
        <v>25</v>
      </c>
      <c r="P58" t="s">
        <v>26</v>
      </c>
      <c r="Q58" t="s">
        <v>36</v>
      </c>
    </row>
    <row r="59" ht="150" hidden="1" customHeight="1" spans="1:17">
      <c r="A59" s="2" t="s">
        <v>313</v>
      </c>
      <c r="B59" t="str">
        <f>_xlfn.DISPIMG("ID_44FA3A96D4674435B3604F0A6DD9C84A",1)</f>
        <v>=DISPIMG("ID_44FA3A96D4674435B3604F0A6DD9C84A",1)</v>
      </c>
      <c r="C59" t="s">
        <v>314</v>
      </c>
      <c r="D59" s="4" t="s">
        <v>315</v>
      </c>
      <c r="E59" t="s">
        <v>84</v>
      </c>
      <c r="F59" t="s">
        <v>204</v>
      </c>
      <c r="G59" t="str">
        <f>_xlfn.DISPIMG("ID_867FA38BAA8846E3835BD39E2FA35B40",1)</f>
        <v>=DISPIMG("ID_867FA38BAA8846E3835BD39E2FA35B40",1)</v>
      </c>
      <c r="H59" s="4" t="s">
        <v>59</v>
      </c>
      <c r="I59" t="str">
        <f>_xlfn.DISPIMG("ID_9B9E239334F04C55BD1967673EEAD70D",1)</f>
        <v>=DISPIMG("ID_9B9E239334F04C55BD1967673EEAD70D",1)</v>
      </c>
      <c r="J59">
        <v>0</v>
      </c>
      <c r="K59" t="str">
        <f>_xlfn.DISPIMG("ID_CBA5874548B94B71AF498C22BDFA0C60",1)</f>
        <v>=DISPIMG("ID_CBA5874548B94B71AF498C22BDFA0C60",1)</v>
      </c>
      <c r="L59" t="s">
        <v>48</v>
      </c>
      <c r="M59" t="s">
        <v>316</v>
      </c>
      <c r="O59" t="s">
        <v>25</v>
      </c>
      <c r="P59" t="s">
        <v>26</v>
      </c>
      <c r="Q59" t="s">
        <v>36</v>
      </c>
    </row>
    <row r="60" ht="150" customHeight="1" spans="1:17">
      <c r="A60" s="2" t="s">
        <v>317</v>
      </c>
      <c r="B60" t="str">
        <f>_xlfn.DISPIMG("ID_656F115F606541F983D9E80A8DAE3EC2",1)</f>
        <v>=DISPIMG("ID_656F115F606541F983D9E80A8DAE3EC2",1)</v>
      </c>
      <c r="C60" t="s">
        <v>318</v>
      </c>
      <c r="D60" s="4" t="s">
        <v>319</v>
      </c>
      <c r="E60" t="s">
        <v>31</v>
      </c>
      <c r="F60" t="s">
        <v>67</v>
      </c>
      <c r="G60" t="str">
        <f>_xlfn.DISPIMG("ID_697D972FFE7149B8964742C705C3A376",1)</f>
        <v>=DISPIMG("ID_697D972FFE7149B8964742C705C3A376",1)</v>
      </c>
      <c r="H60" s="4" t="s">
        <v>68</v>
      </c>
      <c r="I60" t="str">
        <f>_xlfn.DISPIMG("ID_C79CD1D7FE1B46F5BE62774E21724269",1)</f>
        <v>=DISPIMG("ID_C79CD1D7FE1B46F5BE62774E21724269",1)</v>
      </c>
      <c r="J60">
        <v>23</v>
      </c>
      <c r="K60" t="str">
        <f>_xlfn.DISPIMG("ID_4C17EF15BC8D4121BA83B73B02F9C2A1",1)</f>
        <v>=DISPIMG("ID_4C17EF15BC8D4121BA83B73B02F9C2A1",1)</v>
      </c>
      <c r="L60" t="s">
        <v>23</v>
      </c>
      <c r="M60" t="s">
        <v>54</v>
      </c>
      <c r="O60" t="s">
        <v>25</v>
      </c>
      <c r="P60" t="s">
        <v>26</v>
      </c>
      <c r="Q60" t="s">
        <v>27</v>
      </c>
    </row>
    <row r="61" ht="150" hidden="1" customHeight="1" spans="1:17">
      <c r="A61" s="2" t="s">
        <v>320</v>
      </c>
      <c r="B61" t="str">
        <f>_xlfn.DISPIMG("ID_04FC0C0CEC374E818D31EBCBB0B95E38",1)</f>
        <v>=DISPIMG("ID_04FC0C0CEC374E818D31EBCBB0B95E38",1)</v>
      </c>
      <c r="C61" t="s">
        <v>321</v>
      </c>
      <c r="D61" s="4" t="s">
        <v>322</v>
      </c>
      <c r="E61" t="s">
        <v>31</v>
      </c>
      <c r="F61" t="s">
        <v>323</v>
      </c>
      <c r="G61" t="str">
        <f>_xlfn.DISPIMG("ID_B89773D85E7B4FB4B01300853D713E53",1)</f>
        <v>=DISPIMG("ID_B89773D85E7B4FB4B01300853D713E53",1)</v>
      </c>
      <c r="H61" s="4" t="s">
        <v>59</v>
      </c>
      <c r="I61" t="str">
        <f>_xlfn.DISPIMG("ID_446C5F354CE4425CB0803CE5798C957E",1)</f>
        <v>=DISPIMG("ID_446C5F354CE4425CB0803CE5798C957E",1)</v>
      </c>
      <c r="J61">
        <v>0</v>
      </c>
      <c r="K61" t="str">
        <f>_xlfn.DISPIMG("ID_F927566B4CC94615BC67058F5B344302",1)</f>
        <v>=DISPIMG("ID_F927566B4CC94615BC67058F5B344302",1)</v>
      </c>
      <c r="L61" t="s">
        <v>23</v>
      </c>
      <c r="M61" t="s">
        <v>316</v>
      </c>
      <c r="O61" t="s">
        <v>25</v>
      </c>
      <c r="P61" t="s">
        <v>26</v>
      </c>
      <c r="Q61" t="s">
        <v>107</v>
      </c>
    </row>
    <row r="62" ht="150" hidden="1" customHeight="1" spans="1:17">
      <c r="A62" s="2" t="s">
        <v>324</v>
      </c>
      <c r="B62" t="str">
        <f>_xlfn.DISPIMG("ID_CFDB97F545F3476F8B504A6584F883BE",1)</f>
        <v>=DISPIMG("ID_CFDB97F545F3476F8B504A6584F883BE",1)</v>
      </c>
      <c r="C62" t="s">
        <v>325</v>
      </c>
      <c r="D62" s="4" t="s">
        <v>326</v>
      </c>
      <c r="E62" t="s">
        <v>31</v>
      </c>
      <c r="F62" t="s">
        <v>21</v>
      </c>
      <c r="G62" t="str">
        <f>_xlfn.DISPIMG("ID_AEED29ED3D6A478BB3C1BF0E792AF070",1)</f>
        <v>=DISPIMG("ID_AEED29ED3D6A478BB3C1BF0E792AF070",1)</v>
      </c>
      <c r="H62" s="4" t="s">
        <v>59</v>
      </c>
      <c r="I62" t="str">
        <f>_xlfn.DISPIMG("ID_13D41B6570D441BD9376A2C45DC35FCA",1)</f>
        <v>=DISPIMG("ID_13D41B6570D441BD9376A2C45DC35FCA",1)</v>
      </c>
      <c r="J62">
        <v>59</v>
      </c>
      <c r="K62" t="str">
        <f>_xlfn.DISPIMG("ID_4DF85E05E0C344B0B68324D23EF5EF8F",1)</f>
        <v>=DISPIMG("ID_4DF85E05E0C344B0B68324D23EF5EF8F",1)</v>
      </c>
      <c r="L62" t="s">
        <v>48</v>
      </c>
      <c r="M62" t="s">
        <v>54</v>
      </c>
      <c r="O62" t="s">
        <v>25</v>
      </c>
      <c r="P62" t="s">
        <v>26</v>
      </c>
      <c r="Q62" t="s">
        <v>36</v>
      </c>
    </row>
    <row r="63" ht="150" hidden="1" customHeight="1" spans="1:17">
      <c r="A63" s="2" t="s">
        <v>327</v>
      </c>
      <c r="B63" t="str">
        <f>_xlfn.DISPIMG("ID_C51BC5E1D8FF428092C2552C6BF994DB",1)</f>
        <v>=DISPIMG("ID_C51BC5E1D8FF428092C2552C6BF994DB",1)</v>
      </c>
      <c r="C63" t="s">
        <v>328</v>
      </c>
      <c r="D63" s="4" t="s">
        <v>329</v>
      </c>
      <c r="E63" t="s">
        <v>84</v>
      </c>
      <c r="F63" t="s">
        <v>330</v>
      </c>
      <c r="G63" t="str">
        <f>_xlfn.DISPIMG("ID_0D139657C2C1406FAFCD5AF3B200BDA5",1)</f>
        <v>=DISPIMG("ID_0D139657C2C1406FAFCD5AF3B200BDA5",1)</v>
      </c>
      <c r="H63" s="4" t="s">
        <v>42</v>
      </c>
      <c r="I63" t="str">
        <f>_xlfn.DISPIMG("ID_D82D09E3A97F416D92F34B7C20039504",1)</f>
        <v>=DISPIMG("ID_D82D09E3A97F416D92F34B7C20039504",1)</v>
      </c>
      <c r="J63">
        <v>43</v>
      </c>
      <c r="K63" t="str">
        <f>_xlfn.DISPIMG("ID_D087F04F2F254537B9E00754D1DE38A5",1)</f>
        <v>=DISPIMG("ID_D087F04F2F254537B9E00754D1DE38A5",1)</v>
      </c>
      <c r="L63" t="s">
        <v>69</v>
      </c>
      <c r="M63" t="s">
        <v>70</v>
      </c>
      <c r="O63" t="s">
        <v>25</v>
      </c>
      <c r="P63" t="s">
        <v>26</v>
      </c>
      <c r="Q63" t="s">
        <v>36</v>
      </c>
    </row>
    <row r="64" ht="150" customHeight="1" spans="1:17">
      <c r="A64" s="2" t="s">
        <v>331</v>
      </c>
      <c r="B64" t="str">
        <f>_xlfn.DISPIMG("ID_461FF0D039944A989E8B8A1FB8599BD7",1)</f>
        <v>=DISPIMG("ID_461FF0D039944A989E8B8A1FB8599BD7",1)</v>
      </c>
      <c r="C64" t="s">
        <v>332</v>
      </c>
      <c r="D64" s="4" t="s">
        <v>333</v>
      </c>
      <c r="E64" t="s">
        <v>142</v>
      </c>
      <c r="F64" t="s">
        <v>334</v>
      </c>
      <c r="G64" t="str">
        <f>_xlfn.DISPIMG("ID_A7920838CF41479091941AFFF9903F13",1)</f>
        <v>=DISPIMG("ID_A7920838CF41479091941AFFF9903F13",1)</v>
      </c>
      <c r="H64" s="4" t="s">
        <v>59</v>
      </c>
      <c r="I64" t="str">
        <f>_xlfn.DISPIMG("ID_50FF859582F94849B49E8968F6047D84",1)</f>
        <v>=DISPIMG("ID_50FF859582F94849B49E8968F6047D84",1)</v>
      </c>
      <c r="J64">
        <v>13</v>
      </c>
      <c r="K64" t="str">
        <f>_xlfn.DISPIMG("ID_E1880F3E6A224D01B6F45415C7C7A417",1)</f>
        <v>=DISPIMG("ID_E1880F3E6A224D01B6F45415C7C7A417",1)</v>
      </c>
      <c r="L64" t="s">
        <v>23</v>
      </c>
      <c r="M64" t="s">
        <v>148</v>
      </c>
      <c r="O64" t="s">
        <v>25</v>
      </c>
      <c r="P64" t="s">
        <v>26</v>
      </c>
      <c r="Q64" t="s">
        <v>27</v>
      </c>
    </row>
    <row r="65" ht="150" customHeight="1" spans="1:17">
      <c r="A65" s="2" t="s">
        <v>335</v>
      </c>
      <c r="B65" t="str">
        <f>_xlfn.DISPIMG("ID_ACBE416101CC45C385CBF793C19A7911",1)</f>
        <v>=DISPIMG("ID_ACBE416101CC45C385CBF793C19A7911",1)</v>
      </c>
      <c r="C65" t="s">
        <v>336</v>
      </c>
      <c r="D65" s="4" t="s">
        <v>337</v>
      </c>
      <c r="E65" t="s">
        <v>84</v>
      </c>
      <c r="F65" t="s">
        <v>338</v>
      </c>
      <c r="G65" t="str">
        <f>_xlfn.DISPIMG("ID_255C6D2083234E268255272126BEA383",1)</f>
        <v>=DISPIMG("ID_255C6D2083234E268255272126BEA383",1)</v>
      </c>
      <c r="H65" s="4" t="s">
        <v>339</v>
      </c>
      <c r="I65" t="str">
        <f>_xlfn.DISPIMG("ID_F8B2E33E626D44FAB95600711344A7A8",1)</f>
        <v>=DISPIMG("ID_F8B2E33E626D44FAB95600711344A7A8",1)</v>
      </c>
      <c r="J65">
        <v>13</v>
      </c>
      <c r="K65" t="str">
        <f>_xlfn.DISPIMG("ID_B32F932A12494E9B9FAC0DA510841A2F",1)</f>
        <v>=DISPIMG("ID_B32F932A12494E9B9FAC0DA510841A2F",1)</v>
      </c>
      <c r="L65" t="s">
        <v>23</v>
      </c>
      <c r="M65" t="s">
        <v>148</v>
      </c>
      <c r="O65" t="s">
        <v>25</v>
      </c>
      <c r="P65" t="s">
        <v>26</v>
      </c>
      <c r="Q65" t="s">
        <v>27</v>
      </c>
    </row>
    <row r="66" ht="150" hidden="1" customHeight="1" spans="1:17">
      <c r="A66" s="2" t="s">
        <v>340</v>
      </c>
      <c r="B66" t="str">
        <f>_xlfn.DISPIMG("ID_5356A97697424FE28B330EB4165FF38A",1)</f>
        <v>=DISPIMG("ID_5356A97697424FE28B330EB4165FF38A",1)</v>
      </c>
      <c r="C66" t="s">
        <v>341</v>
      </c>
      <c r="D66" s="4" t="s">
        <v>342</v>
      </c>
      <c r="E66" t="s">
        <v>343</v>
      </c>
      <c r="F66" t="s">
        <v>53</v>
      </c>
      <c r="G66" t="str">
        <f>_xlfn.DISPIMG("ID_04970E677C004B9FA8190B0CF3E26676",1)</f>
        <v>=DISPIMG("ID_04970E677C004B9FA8190B0CF3E26676",1)</v>
      </c>
      <c r="H66" s="4" t="s">
        <v>59</v>
      </c>
      <c r="I66" t="str">
        <f>_xlfn.DISPIMG("ID_F9DE7D4F82C84B94B9732CD4BBDE853A",1)</f>
        <v>=DISPIMG("ID_F9DE7D4F82C84B94B9732CD4BBDE853A",1)</v>
      </c>
      <c r="J66">
        <v>18</v>
      </c>
      <c r="K66" t="str">
        <f>_xlfn.DISPIMG("ID_3FEEF0E5224B441CB007504BA2FD99B7",1)</f>
        <v>=DISPIMG("ID_3FEEF0E5224B441CB007504BA2FD99B7",1)</v>
      </c>
      <c r="L66" t="s">
        <v>48</v>
      </c>
      <c r="M66" t="s">
        <v>60</v>
      </c>
      <c r="O66" t="s">
        <v>25</v>
      </c>
      <c r="P66" t="s">
        <v>26</v>
      </c>
      <c r="Q66" t="s">
        <v>36</v>
      </c>
    </row>
    <row r="67" ht="150" hidden="1" customHeight="1" spans="1:17">
      <c r="A67" s="2" t="s">
        <v>344</v>
      </c>
      <c r="B67" t="str">
        <f>_xlfn.DISPIMG("ID_E02744C6DA3E488395710DC31F17CEE3",1)</f>
        <v>=DISPIMG("ID_E02744C6DA3E488395710DC31F17CEE3",1)</v>
      </c>
      <c r="C67" t="s">
        <v>345</v>
      </c>
      <c r="D67" s="4" t="s">
        <v>346</v>
      </c>
      <c r="E67" t="s">
        <v>31</v>
      </c>
      <c r="F67" t="s">
        <v>115</v>
      </c>
      <c r="G67" t="str">
        <f>_xlfn.DISPIMG("ID_B08671E6F2874A1A8B317C327883E0C1",1)</f>
        <v>=DISPIMG("ID_B08671E6F2874A1A8B317C327883E0C1",1)</v>
      </c>
      <c r="H67" s="4" t="s">
        <v>111</v>
      </c>
      <c r="I67" t="str">
        <f>_xlfn.DISPIMG("ID_F6D05E4BC5754040A04F448DE530F03D",1)</f>
        <v>=DISPIMG("ID_F6D05E4BC5754040A04F448DE530F03D",1)</v>
      </c>
      <c r="J67">
        <v>6</v>
      </c>
      <c r="K67" t="str">
        <f>_xlfn.DISPIMG("ID_E6D39F5AC0F84AB9A2308CC78B151A43",1)</f>
        <v>=DISPIMG("ID_E6D39F5AC0F84AB9A2308CC78B151A43",1)</v>
      </c>
      <c r="L67" t="s">
        <v>34</v>
      </c>
      <c r="M67" t="s">
        <v>297</v>
      </c>
      <c r="O67" t="s">
        <v>25</v>
      </c>
      <c r="P67" t="s">
        <v>26</v>
      </c>
      <c r="Q67" t="s">
        <v>80</v>
      </c>
    </row>
    <row r="68" ht="150" hidden="1" customHeight="1" spans="1:17">
      <c r="A68" s="2" t="s">
        <v>347</v>
      </c>
      <c r="B68" t="str">
        <f>_xlfn.DISPIMG("ID_289921985B274AF8A6723C0E66D012AD",1)</f>
        <v>=DISPIMG("ID_289921985B274AF8A6723C0E66D012AD",1)</v>
      </c>
      <c r="C68" t="s">
        <v>348</v>
      </c>
      <c r="D68" s="4" t="s">
        <v>349</v>
      </c>
      <c r="E68" t="s">
        <v>84</v>
      </c>
      <c r="F68" t="s">
        <v>350</v>
      </c>
      <c r="G68" t="str">
        <f>_xlfn.DISPIMG("ID_1F98BAA4636B4BC7823AD9DA560A1F49",1)</f>
        <v>=DISPIMG("ID_1F98BAA4636B4BC7823AD9DA560A1F49",1)</v>
      </c>
      <c r="H68" s="4" t="s">
        <v>111</v>
      </c>
      <c r="I68" t="str">
        <f>_xlfn.DISPIMG("ID_4FA628BC45EB421AB56F16AD9854E413",1)</f>
        <v>=DISPIMG("ID_4FA628BC45EB421AB56F16AD9854E413",1)</v>
      </c>
      <c r="J68">
        <v>20</v>
      </c>
      <c r="K68" t="str">
        <f>_xlfn.DISPIMG("ID_A3E7A1D1A8A7438D9AA871357E7FD66C",1)</f>
        <v>=DISPIMG("ID_A3E7A1D1A8A7438D9AA871357E7FD66C",1)</v>
      </c>
      <c r="L68" t="s">
        <v>34</v>
      </c>
      <c r="M68" t="s">
        <v>351</v>
      </c>
      <c r="O68" t="s">
        <v>25</v>
      </c>
      <c r="P68" t="s">
        <v>26</v>
      </c>
      <c r="Q68" t="s">
        <v>80</v>
      </c>
    </row>
    <row r="69" ht="150" customHeight="1" spans="1:17">
      <c r="A69" s="2" t="s">
        <v>352</v>
      </c>
      <c r="B69" t="str">
        <f>_xlfn.DISPIMG("ID_8E38B19B455744E7BC5E9FBA30107863",1)</f>
        <v>=DISPIMG("ID_8E38B19B455744E7BC5E9FBA30107863",1)</v>
      </c>
      <c r="C69" t="s">
        <v>353</v>
      </c>
      <c r="D69" s="4" t="s">
        <v>354</v>
      </c>
      <c r="E69" t="s">
        <v>355</v>
      </c>
      <c r="F69" t="s">
        <v>356</v>
      </c>
      <c r="G69" t="str">
        <f>_xlfn.DISPIMG("ID_2AEB17AF302344248CDA61662359B447",1)</f>
        <v>=DISPIMG("ID_2AEB17AF302344248CDA61662359B447",1)</v>
      </c>
      <c r="H69" s="4" t="s">
        <v>339</v>
      </c>
      <c r="I69" t="str">
        <f>_xlfn.DISPIMG("ID_EE8AF2BCDEE548CB80AA3CAB86382BED",1)</f>
        <v>=DISPIMG("ID_EE8AF2BCDEE548CB80AA3CAB86382BED",1)</v>
      </c>
      <c r="J69">
        <v>42</v>
      </c>
      <c r="K69" t="str">
        <f>_xlfn.DISPIMG("ID_4B921B76DB0040A7A4E844C386C52BB9",1)</f>
        <v>=DISPIMG("ID_4B921B76DB0040A7A4E844C386C52BB9",1)</v>
      </c>
      <c r="L69" t="s">
        <v>23</v>
      </c>
      <c r="M69" t="s">
        <v>144</v>
      </c>
      <c r="O69" t="s">
        <v>25</v>
      </c>
      <c r="P69" t="s">
        <v>26</v>
      </c>
      <c r="Q69" t="s">
        <v>27</v>
      </c>
    </row>
    <row r="70" ht="150" customHeight="1" spans="1:17">
      <c r="A70" s="2" t="s">
        <v>357</v>
      </c>
      <c r="B70" t="str">
        <f>_xlfn.DISPIMG("ID_0A31DF8B13C545CB8AD212481AD076C6",1)</f>
        <v>=DISPIMG("ID_0A31DF8B13C545CB8AD212481AD076C6",1)</v>
      </c>
      <c r="C70" t="s">
        <v>358</v>
      </c>
      <c r="D70" s="4" t="s">
        <v>359</v>
      </c>
      <c r="E70" t="s">
        <v>360</v>
      </c>
      <c r="F70" t="s">
        <v>67</v>
      </c>
      <c r="G70" t="str">
        <f>_xlfn.DISPIMG("ID_EC70F34054934E3F8523323B3925962C",1)</f>
        <v>=DISPIMG("ID_EC70F34054934E3F8523323B3925962C",1)</v>
      </c>
      <c r="H70" s="4" t="s">
        <v>361</v>
      </c>
      <c r="I70" t="str">
        <f>_xlfn.DISPIMG("ID_F6EA5C0FE9C243C1BA81E80982D691A3",1)</f>
        <v>=DISPIMG("ID_F6EA5C0FE9C243C1BA81E80982D691A3",1)</v>
      </c>
      <c r="J70">
        <v>22</v>
      </c>
      <c r="K70" t="str">
        <f>_xlfn.DISPIMG("ID_B95AB57626BF4A60909BC50CF9DFEFE7",1)</f>
        <v>=DISPIMG("ID_B95AB57626BF4A60909BC50CF9DFEFE7",1)</v>
      </c>
      <c r="L70" t="s">
        <v>23</v>
      </c>
      <c r="M70" t="s">
        <v>54</v>
      </c>
      <c r="O70" t="s">
        <v>25</v>
      </c>
      <c r="P70" t="s">
        <v>26</v>
      </c>
      <c r="Q70" t="s">
        <v>27</v>
      </c>
    </row>
    <row r="71" ht="150" customHeight="1" spans="1:17">
      <c r="A71" s="2" t="s">
        <v>362</v>
      </c>
      <c r="B71" t="str">
        <f>_xlfn.DISPIMG("ID_27462CDAB60B4F789967AF937C85103D",1)</f>
        <v>=DISPIMG("ID_27462CDAB60B4F789967AF937C85103D",1)</v>
      </c>
      <c r="C71" t="s">
        <v>363</v>
      </c>
      <c r="D71" s="4" t="s">
        <v>364</v>
      </c>
      <c r="E71" t="s">
        <v>142</v>
      </c>
      <c r="F71" t="s">
        <v>365</v>
      </c>
      <c r="G71" t="str">
        <f>_xlfn.DISPIMG("ID_5324D1A8110D44D1A22364765B4899A5",1)</f>
        <v>=DISPIMG("ID_5324D1A8110D44D1A22364765B4899A5",1)</v>
      </c>
      <c r="H71" s="4" t="s">
        <v>59</v>
      </c>
      <c r="I71" t="str">
        <f>_xlfn.DISPIMG("ID_EB88B49F642A4D6DB41BF9D9B65555A8",1)</f>
        <v>=DISPIMG("ID_EB88B49F642A4D6DB41BF9D9B65555A8",1)</v>
      </c>
      <c r="J71">
        <v>18</v>
      </c>
      <c r="K71" t="str">
        <f>_xlfn.DISPIMG("ID_FADC0E219356412AAFE0E6B2C17D09C4",1)</f>
        <v>=DISPIMG("ID_FADC0E219356412AAFE0E6B2C17D09C4",1)</v>
      </c>
      <c r="L71" t="s">
        <v>23</v>
      </c>
      <c r="M71" t="s">
        <v>148</v>
      </c>
      <c r="O71" t="s">
        <v>25</v>
      </c>
      <c r="P71" t="s">
        <v>26</v>
      </c>
      <c r="Q71" t="s">
        <v>27</v>
      </c>
    </row>
    <row r="72" ht="150" hidden="1" customHeight="1" spans="1:17">
      <c r="A72" s="2" t="s">
        <v>366</v>
      </c>
      <c r="B72" t="str">
        <f>_xlfn.DISPIMG("ID_00639BDA7DEF42289674CF3BDDC04FAE",1)</f>
        <v>=DISPIMG("ID_00639BDA7DEF42289674CF3BDDC04FAE",1)</v>
      </c>
      <c r="C72" t="s">
        <v>367</v>
      </c>
      <c r="D72" s="4" t="s">
        <v>368</v>
      </c>
      <c r="E72" t="s">
        <v>262</v>
      </c>
      <c r="F72" t="s">
        <v>74</v>
      </c>
      <c r="G72" t="str">
        <f>_xlfn.DISPIMG("ID_72687A5035D748B8B3A10D9CC5DC2111",1)</f>
        <v>=DISPIMG("ID_72687A5035D748B8B3A10D9CC5DC2111",1)</v>
      </c>
      <c r="H72" s="4" t="s">
        <v>159</v>
      </c>
      <c r="I72" t="str">
        <f>_xlfn.DISPIMG("ID_E89290514B6345F0B16AF34BB022B399",1)</f>
        <v>=DISPIMG("ID_E89290514B6345F0B16AF34BB022B399",1)</v>
      </c>
      <c r="J72">
        <v>48</v>
      </c>
      <c r="K72" t="str">
        <f>_xlfn.DISPIMG("ID_BD4B62D384994C58A28DC3534DF2B884",1)</f>
        <v>=DISPIMG("ID_BD4B62D384994C58A28DC3534DF2B884",1)</v>
      </c>
      <c r="L72" t="s">
        <v>34</v>
      </c>
      <c r="M72" t="s">
        <v>369</v>
      </c>
      <c r="O72" t="s">
        <v>25</v>
      </c>
      <c r="P72" t="s">
        <v>26</v>
      </c>
      <c r="Q72" t="s">
        <v>80</v>
      </c>
    </row>
    <row r="73" ht="150" customHeight="1" spans="1:17">
      <c r="A73" s="2" t="s">
        <v>370</v>
      </c>
      <c r="B73" t="str">
        <f>_xlfn.DISPIMG("ID_979287A38ACF433AAA309A4DF615FA02",1)</f>
        <v>=DISPIMG("ID_979287A38ACF433AAA309A4DF615FA02",1)</v>
      </c>
      <c r="C73" t="s">
        <v>371</v>
      </c>
      <c r="D73" s="4" t="s">
        <v>372</v>
      </c>
      <c r="E73" t="s">
        <v>31</v>
      </c>
      <c r="F73" t="s">
        <v>21</v>
      </c>
      <c r="G73" t="str">
        <f>_xlfn.DISPIMG("ID_2BCEC468023F4B11A45BA09C26C0FF0F",1)</f>
        <v>=DISPIMG("ID_2BCEC468023F4B11A45BA09C26C0FF0F",1)</v>
      </c>
      <c r="H73" s="4" t="s">
        <v>68</v>
      </c>
      <c r="I73" t="str">
        <f>_xlfn.DISPIMG("ID_2C1A0AAF403643C19C80476F5368B88B",1)</f>
        <v>=DISPIMG("ID_2C1A0AAF403643C19C80476F5368B88B",1)</v>
      </c>
      <c r="J73">
        <v>74</v>
      </c>
      <c r="K73" t="str">
        <f>_xlfn.DISPIMG("ID_D4A625C1BD6B4E07BA81D39DA8FB2262",1)</f>
        <v>=DISPIMG("ID_D4A625C1BD6B4E07BA81D39DA8FB2262",1)</v>
      </c>
      <c r="L73" t="s">
        <v>23</v>
      </c>
      <c r="M73" t="s">
        <v>148</v>
      </c>
      <c r="O73" t="s">
        <v>25</v>
      </c>
      <c r="P73" t="s">
        <v>26</v>
      </c>
      <c r="Q73" t="s">
        <v>27</v>
      </c>
    </row>
    <row r="74" ht="150" hidden="1" customHeight="1" spans="1:17">
      <c r="A74" s="2" t="s">
        <v>373</v>
      </c>
      <c r="B74" t="str">
        <f>_xlfn.DISPIMG("ID_F904C07341004D9D8B220292546AC1BB",1)</f>
        <v>=DISPIMG("ID_F904C07341004D9D8B220292546AC1BB",1)</v>
      </c>
      <c r="C74" t="s">
        <v>374</v>
      </c>
      <c r="D74" s="4" t="s">
        <v>375</v>
      </c>
      <c r="E74" t="s">
        <v>228</v>
      </c>
      <c r="F74" t="s">
        <v>376</v>
      </c>
      <c r="G74" t="str">
        <f>_xlfn.DISPIMG("ID_43BFD64AFCF149E78AC652BAF4BE785D",1)</f>
        <v>=DISPIMG("ID_43BFD64AFCF149E78AC652BAF4BE785D",1)</v>
      </c>
      <c r="H74" s="4" t="s">
        <v>59</v>
      </c>
      <c r="I74" t="str">
        <f>_xlfn.DISPIMG("ID_FD09B6E8D501420DA5ACC3D492EBBF60",1)</f>
        <v>=DISPIMG("ID_FD09B6E8D501420DA5ACC3D492EBBF60",1)</v>
      </c>
      <c r="J74">
        <v>185</v>
      </c>
      <c r="K74" t="str">
        <f>_xlfn.DISPIMG("ID_9D15B9B70E6C419ABBC40845F21B7FCA",1)</f>
        <v>=DISPIMG("ID_9D15B9B70E6C419ABBC40845F21B7FCA",1)</v>
      </c>
      <c r="L74" t="s">
        <v>48</v>
      </c>
      <c r="M74" t="s">
        <v>186</v>
      </c>
      <c r="O74" t="s">
        <v>25</v>
      </c>
      <c r="P74" t="s">
        <v>26</v>
      </c>
      <c r="Q74" t="s">
        <v>36</v>
      </c>
    </row>
    <row r="75" ht="150" hidden="1" customHeight="1" spans="1:17">
      <c r="A75" s="2" t="s">
        <v>377</v>
      </c>
      <c r="B75" t="str">
        <f>_xlfn.DISPIMG("ID_900C122C239F4AA4BE22C837DED2B3F7",1)</f>
        <v>=DISPIMG("ID_900C122C239F4AA4BE22C837DED2B3F7",1)</v>
      </c>
      <c r="C75" t="s">
        <v>378</v>
      </c>
      <c r="D75" s="4" t="s">
        <v>379</v>
      </c>
      <c r="E75" t="s">
        <v>31</v>
      </c>
      <c r="F75" t="s">
        <v>204</v>
      </c>
      <c r="G75" t="str">
        <f>_xlfn.DISPIMG("ID_3B0BF48C724D482F9411E4F526DA06E1",1)</f>
        <v>=DISPIMG("ID_3B0BF48C724D482F9411E4F526DA06E1",1)</v>
      </c>
      <c r="H75" s="4" t="s">
        <v>59</v>
      </c>
      <c r="I75" t="str">
        <f>_xlfn.DISPIMG("ID_B811F688C9144A37BF087CCB06CD5F33",1)</f>
        <v>=DISPIMG("ID_B811F688C9144A37BF087CCB06CD5F33",1)</v>
      </c>
      <c r="J75">
        <v>0</v>
      </c>
      <c r="K75" t="str">
        <f>_xlfn.DISPIMG("ID_52A26B7180074D8AA84D355E174E4B56",1)</f>
        <v>=DISPIMG("ID_52A26B7180074D8AA84D355E174E4B56",1)</v>
      </c>
      <c r="L75" t="s">
        <v>23</v>
      </c>
      <c r="M75" t="s">
        <v>186</v>
      </c>
      <c r="O75" t="s">
        <v>25</v>
      </c>
      <c r="P75" t="s">
        <v>26</v>
      </c>
      <c r="Q75" t="s">
        <v>107</v>
      </c>
    </row>
    <row r="76" ht="150" customHeight="1" spans="1:17">
      <c r="A76" s="2" t="s">
        <v>380</v>
      </c>
      <c r="B76" t="str">
        <f>_xlfn.DISPIMG("ID_277E43D9BC724DB0B2CEBA4B5EC8C5D0",1)</f>
        <v>=DISPIMG("ID_277E43D9BC724DB0B2CEBA4B5EC8C5D0",1)</v>
      </c>
      <c r="C76" t="s">
        <v>381</v>
      </c>
      <c r="D76" s="4" t="s">
        <v>382</v>
      </c>
      <c r="E76" t="s">
        <v>383</v>
      </c>
      <c r="F76" t="s">
        <v>384</v>
      </c>
      <c r="G76" t="str">
        <f>_xlfn.DISPIMG("ID_9F48618EF3D246BD896B53AABAD3DB2F",1)</f>
        <v>=DISPIMG("ID_9F48618EF3D246BD896B53AABAD3DB2F",1)</v>
      </c>
      <c r="H76" s="4" t="s">
        <v>68</v>
      </c>
      <c r="I76" t="str">
        <f>_xlfn.DISPIMG("ID_3A27DE0D90C24C50BDCB5BC2B6E54A09",1)</f>
        <v>=DISPIMG("ID_3A27DE0D90C24C50BDCB5BC2B6E54A09",1)</v>
      </c>
      <c r="J76">
        <v>25</v>
      </c>
      <c r="K76" t="str">
        <f>_xlfn.DISPIMG("ID_A0E3F42FBF92475ABBA8FDF195A72E61",1)</f>
        <v>=DISPIMG("ID_A0E3F42FBF92475ABBA8FDF195A72E61",1)</v>
      </c>
      <c r="L76" t="s">
        <v>23</v>
      </c>
      <c r="M76" t="s">
        <v>54</v>
      </c>
      <c r="O76" t="s">
        <v>25</v>
      </c>
      <c r="P76" t="s">
        <v>26</v>
      </c>
      <c r="Q76" t="s">
        <v>27</v>
      </c>
    </row>
    <row r="77" ht="150" hidden="1" customHeight="1" spans="1:17">
      <c r="A77" s="2" t="s">
        <v>385</v>
      </c>
      <c r="B77" t="str">
        <f>_xlfn.DISPIMG("ID_222A0DF6D2BA46EFBD9D208FB554D9B4",1)</f>
        <v>=DISPIMG("ID_222A0DF6D2BA46EFBD9D208FB554D9B4",1)</v>
      </c>
      <c r="C77" t="s">
        <v>386</v>
      </c>
      <c r="D77" s="4" t="s">
        <v>387</v>
      </c>
      <c r="E77" t="s">
        <v>388</v>
      </c>
      <c r="F77" t="s">
        <v>252</v>
      </c>
      <c r="H77" s="4" t="s">
        <v>389</v>
      </c>
      <c r="I77" t="str">
        <f>_xlfn.DISPIMG("ID_589F62FBDB024E1FA8121BE5AD2DF24F",1)</f>
        <v>=DISPIMG("ID_589F62FBDB024E1FA8121BE5AD2DF24F",1)</v>
      </c>
      <c r="J77">
        <v>17</v>
      </c>
      <c r="K77" t="str">
        <f>_xlfn.DISPIMG("ID_C882AAAC6FF04ADEBB7674A2B3A2DCF5",1)</f>
        <v>=DISPIMG("ID_C882AAAC6FF04ADEBB7674A2B3A2DCF5",1)</v>
      </c>
      <c r="L77" t="s">
        <v>34</v>
      </c>
      <c r="M77" t="s">
        <v>297</v>
      </c>
      <c r="O77" t="s">
        <v>25</v>
      </c>
      <c r="P77" t="s">
        <v>26</v>
      </c>
      <c r="Q77" t="s">
        <v>80</v>
      </c>
    </row>
    <row r="78" ht="150" hidden="1" customHeight="1" spans="1:17">
      <c r="A78" s="2" t="s">
        <v>390</v>
      </c>
      <c r="B78" t="str">
        <f>_xlfn.DISPIMG("ID_2296734FF23C4C6B988396B9A4BAE808",1)</f>
        <v>=DISPIMG("ID_2296734FF23C4C6B988396B9A4BAE808",1)</v>
      </c>
      <c r="C78" t="s">
        <v>391</v>
      </c>
      <c r="D78" s="4" t="s">
        <v>392</v>
      </c>
      <c r="E78" t="s">
        <v>393</v>
      </c>
      <c r="G78" t="str">
        <f>_xlfn.DISPIMG("ID_7E58262891CD4D668B80098DEF0112A8",1)</f>
        <v>=DISPIMG("ID_7E58262891CD4D668B80098DEF0112A8",1)</v>
      </c>
      <c r="H78" s="4" t="s">
        <v>111</v>
      </c>
      <c r="I78" t="str">
        <f>_xlfn.DISPIMG("ID_946971E7763C41A9B7A869E27B425A6C",1)</f>
        <v>=DISPIMG("ID_946971E7763C41A9B7A869E27B425A6C",1)</v>
      </c>
      <c r="J78">
        <v>0</v>
      </c>
      <c r="K78" t="str">
        <f>_xlfn.DISPIMG("ID_C0BA340336E842DC9294E5640156B4F2",1)</f>
        <v>=DISPIMG("ID_C0BA340336E842DC9294E5640156B4F2",1)</v>
      </c>
      <c r="L78" t="s">
        <v>23</v>
      </c>
      <c r="M78" t="s">
        <v>394</v>
      </c>
      <c r="O78" t="s">
        <v>25</v>
      </c>
      <c r="P78" t="s">
        <v>26</v>
      </c>
      <c r="Q78" t="s">
        <v>107</v>
      </c>
    </row>
    <row r="79" ht="150" hidden="1" customHeight="1" spans="1:17">
      <c r="A79" s="2" t="s">
        <v>395</v>
      </c>
      <c r="B79" t="str">
        <f>_xlfn.DISPIMG("ID_8BEA894CAA554B6C97FF0000AAB37745",1)</f>
        <v>=DISPIMG("ID_8BEA894CAA554B6C97FF0000AAB37745",1)</v>
      </c>
      <c r="C79" t="s">
        <v>396</v>
      </c>
      <c r="D79" s="4" t="s">
        <v>397</v>
      </c>
      <c r="E79" t="s">
        <v>84</v>
      </c>
      <c r="F79" t="s">
        <v>115</v>
      </c>
      <c r="G79" t="str">
        <f>_xlfn.DISPIMG("ID_77120E2648CF4CC59F467A29D60C7326",1)</f>
        <v>=DISPIMG("ID_77120E2648CF4CC59F467A29D60C7326",1)</v>
      </c>
      <c r="H79" s="4" t="s">
        <v>59</v>
      </c>
      <c r="I79" t="str">
        <f>_xlfn.DISPIMG("ID_9AE7929B89BC404C98F5A367057741D2",1)</f>
        <v>=DISPIMG("ID_9AE7929B89BC404C98F5A367057741D2",1)</v>
      </c>
      <c r="J79">
        <v>92</v>
      </c>
      <c r="K79" t="str">
        <f>_xlfn.DISPIMG("ID_5A1565B68A904F3697EC153D69923C5C",1)</f>
        <v>=DISPIMG("ID_5A1565B68A904F3697EC153D69923C5C",1)</v>
      </c>
      <c r="L79" t="s">
        <v>34</v>
      </c>
      <c r="M79" t="s">
        <v>35</v>
      </c>
      <c r="O79" t="s">
        <v>25</v>
      </c>
      <c r="P79" t="s">
        <v>26</v>
      </c>
      <c r="Q79" t="s">
        <v>80</v>
      </c>
    </row>
    <row r="80" ht="150" customHeight="1" spans="1:17">
      <c r="A80" s="2" t="s">
        <v>398</v>
      </c>
      <c r="B80" t="str">
        <f>_xlfn.DISPIMG("ID_836BEFBD82544BF1B78CC932A44244D1",1)</f>
        <v>=DISPIMG("ID_836BEFBD82544BF1B78CC932A44244D1",1)</v>
      </c>
      <c r="C80" t="s">
        <v>399</v>
      </c>
      <c r="D80" s="4" t="s">
        <v>400</v>
      </c>
      <c r="E80" t="s">
        <v>31</v>
      </c>
      <c r="F80" t="s">
        <v>21</v>
      </c>
      <c r="G80" t="str">
        <f>_xlfn.DISPIMG("ID_003989801062403985BD2B19B89ECAAC",1)</f>
        <v>=DISPIMG("ID_003989801062403985BD2B19B89ECAAC",1)</v>
      </c>
      <c r="H80" s="4" t="s">
        <v>401</v>
      </c>
      <c r="I80" t="str">
        <f>_xlfn.DISPIMG("ID_5B5A5B5F9B774E34BE95E5A0666F1777",1)</f>
        <v>=DISPIMG("ID_5B5A5B5F9B774E34BE95E5A0666F1777",1)</v>
      </c>
      <c r="J80">
        <v>30</v>
      </c>
      <c r="K80" t="str">
        <f>_xlfn.DISPIMG("ID_58176E2A17A247349BAB1F044B56ADA7",1)</f>
        <v>=DISPIMG("ID_58176E2A17A247349BAB1F044B56ADA7",1)</v>
      </c>
      <c r="L80" t="s">
        <v>23</v>
      </c>
      <c r="M80" t="s">
        <v>148</v>
      </c>
      <c r="O80" t="s">
        <v>25</v>
      </c>
      <c r="P80" t="s">
        <v>26</v>
      </c>
      <c r="Q80" t="s">
        <v>27</v>
      </c>
    </row>
    <row r="81" ht="150" customHeight="1" spans="1:17">
      <c r="A81" s="2" t="s">
        <v>402</v>
      </c>
      <c r="B81" t="str">
        <f>_xlfn.DISPIMG("ID_21BEE0405F4E450E810339D0B4D3F551",1)</f>
        <v>=DISPIMG("ID_21BEE0405F4E450E810339D0B4D3F551",1)</v>
      </c>
      <c r="C81" t="s">
        <v>403</v>
      </c>
      <c r="D81" s="4" t="s">
        <v>404</v>
      </c>
      <c r="E81" t="s">
        <v>84</v>
      </c>
      <c r="F81" t="s">
        <v>405</v>
      </c>
      <c r="G81" t="str">
        <f>_xlfn.DISPIMG("ID_198D9C940B654CEAB4A574445FAF3059",1)</f>
        <v>=DISPIMG("ID_198D9C940B654CEAB4A574445FAF3059",1)</v>
      </c>
      <c r="H81" s="4" t="s">
        <v>59</v>
      </c>
      <c r="I81" t="str">
        <f>_xlfn.DISPIMG("ID_C287EA863D304B32A855C2C829F6BBE1",1)</f>
        <v>=DISPIMG("ID_C287EA863D304B32A855C2C829F6BBE1",1)</v>
      </c>
      <c r="J81">
        <v>6</v>
      </c>
      <c r="K81" t="str">
        <f>_xlfn.DISPIMG("ID_E99473B6C101411081CBE28A5E59E6DD",1)</f>
        <v>=DISPIMG("ID_E99473B6C101411081CBE28A5E59E6DD",1)</v>
      </c>
      <c r="L81" t="s">
        <v>23</v>
      </c>
      <c r="M81" t="s">
        <v>406</v>
      </c>
      <c r="O81" t="s">
        <v>25</v>
      </c>
      <c r="P81" t="s">
        <v>26</v>
      </c>
      <c r="Q81" t="s">
        <v>27</v>
      </c>
    </row>
    <row r="82" ht="150" customHeight="1" spans="1:17">
      <c r="A82" s="2" t="s">
        <v>407</v>
      </c>
      <c r="B82" t="str">
        <f>_xlfn.DISPIMG("ID_8063628F4C344D629B60845BB1D25CCD",1)</f>
        <v>=DISPIMG("ID_8063628F4C344D629B60845BB1D25CCD",1)</v>
      </c>
      <c r="C82" t="s">
        <v>408</v>
      </c>
      <c r="D82" s="4" t="s">
        <v>409</v>
      </c>
      <c r="E82" t="s">
        <v>31</v>
      </c>
      <c r="F82" t="s">
        <v>410</v>
      </c>
      <c r="G82" t="str">
        <f>_xlfn.DISPIMG("ID_9406D03F31CC42B8AF37AFA94089FD82",1)</f>
        <v>=DISPIMG("ID_9406D03F31CC42B8AF37AFA94089FD82",1)</v>
      </c>
      <c r="H82" s="4" t="s">
        <v>33</v>
      </c>
      <c r="I82" t="str">
        <f>_xlfn.DISPIMG("ID_85050610AADD4439A682691008501158",1)</f>
        <v>=DISPIMG("ID_85050610AADD4439A682691008501158",1)</v>
      </c>
      <c r="J82">
        <v>202</v>
      </c>
      <c r="K82" t="str">
        <f>_xlfn.DISPIMG("ID_CBB70B9D9AC44C108EB387EC715C978B",1)</f>
        <v>=DISPIMG("ID_CBB70B9D9AC44C108EB387EC715C978B",1)</v>
      </c>
      <c r="L82" t="s">
        <v>23</v>
      </c>
      <c r="M82" t="s">
        <v>70</v>
      </c>
      <c r="O82" t="s">
        <v>25</v>
      </c>
      <c r="P82" t="s">
        <v>26</v>
      </c>
      <c r="Q82" t="s">
        <v>27</v>
      </c>
    </row>
    <row r="83" ht="150" customHeight="1" spans="1:17">
      <c r="A83" s="2" t="s">
        <v>411</v>
      </c>
      <c r="B83" t="str">
        <f>_xlfn.DISPIMG("ID_B63735C683C14A189B8E3C452E65249A",1)</f>
        <v>=DISPIMG("ID_B63735C683C14A189B8E3C452E65249A",1)</v>
      </c>
      <c r="C83" t="s">
        <v>412</v>
      </c>
      <c r="D83" s="4" t="s">
        <v>413</v>
      </c>
      <c r="E83" t="s">
        <v>84</v>
      </c>
      <c r="F83" t="s">
        <v>204</v>
      </c>
      <c r="G83" t="str">
        <f>_xlfn.DISPIMG("ID_ADD54D0555AE4783B24DE88BD570E7E3",1)</f>
        <v>=DISPIMG("ID_ADD54D0555AE4783B24DE88BD570E7E3",1)</v>
      </c>
      <c r="H83" s="4" t="s">
        <v>120</v>
      </c>
      <c r="I83" t="str">
        <f>_xlfn.DISPIMG("ID_22A148C8C7CC4FE6ADACDE7F3E68435F",1)</f>
        <v>=DISPIMG("ID_22A148C8C7CC4FE6ADACDE7F3E68435F",1)</v>
      </c>
      <c r="J83">
        <v>141</v>
      </c>
      <c r="K83" t="str">
        <f>_xlfn.DISPIMG("ID_1299FDD6744244F48A2BF484B6E11135",1)</f>
        <v>=DISPIMG("ID_1299FDD6744244F48A2BF484B6E11135",1)</v>
      </c>
      <c r="L83" t="s">
        <v>23</v>
      </c>
      <c r="M83" t="s">
        <v>70</v>
      </c>
      <c r="O83" t="s">
        <v>25</v>
      </c>
      <c r="P83" t="s">
        <v>26</v>
      </c>
      <c r="Q83" t="s">
        <v>27</v>
      </c>
    </row>
    <row r="84" ht="150" hidden="1" customHeight="1" spans="1:17">
      <c r="A84" s="2" t="s">
        <v>414</v>
      </c>
      <c r="B84" t="str">
        <f>_xlfn.DISPIMG("ID_C8B2FB32931749F6B27FFD3D426C69F0",1)</f>
        <v>=DISPIMG("ID_C8B2FB32931749F6B27FFD3D426C69F0",1)</v>
      </c>
      <c r="C84" t="s">
        <v>415</v>
      </c>
      <c r="D84" s="4" t="s">
        <v>416</v>
      </c>
      <c r="E84" t="s">
        <v>417</v>
      </c>
      <c r="F84" t="s">
        <v>271</v>
      </c>
      <c r="G84" t="str">
        <f>_xlfn.DISPIMG("ID_97F4BDCFED074F3690A54A74EC341148",1)</f>
        <v>=DISPIMG("ID_97F4BDCFED074F3690A54A74EC341148",1)</v>
      </c>
      <c r="H84" s="4" t="s">
        <v>418</v>
      </c>
      <c r="I84" t="str">
        <f>_xlfn.DISPIMG("ID_10AF43C128604E7984968BE6A33D1DE1",1)</f>
        <v>=DISPIMG("ID_10AF43C128604E7984968BE6A33D1DE1",1)</v>
      </c>
      <c r="J84">
        <v>2</v>
      </c>
      <c r="K84" t="str">
        <f>_xlfn.DISPIMG("ID_7F5CC58DFC324E50AF3F18C93DC8B99E",1)</f>
        <v>=DISPIMG("ID_7F5CC58DFC324E50AF3F18C93DC8B99E",1)</v>
      </c>
      <c r="L84" t="s">
        <v>48</v>
      </c>
      <c r="M84" t="s">
        <v>186</v>
      </c>
      <c r="O84" t="s">
        <v>25</v>
      </c>
      <c r="P84" t="s">
        <v>26</v>
      </c>
      <c r="Q84" t="s">
        <v>36</v>
      </c>
    </row>
    <row r="85" ht="150" hidden="1" customHeight="1" spans="1:17">
      <c r="A85" s="2" t="s">
        <v>419</v>
      </c>
      <c r="B85" t="str">
        <f>_xlfn.DISPIMG("ID_5091C118469B47389BD5AAA409F8A1EC",1)</f>
        <v>=DISPIMG("ID_5091C118469B47389BD5AAA409F8A1EC",1)</v>
      </c>
      <c r="C85" t="s">
        <v>420</v>
      </c>
      <c r="D85" s="4" t="s">
        <v>421</v>
      </c>
      <c r="E85" t="s">
        <v>84</v>
      </c>
      <c r="F85" t="s">
        <v>204</v>
      </c>
      <c r="G85" t="str">
        <f>_xlfn.DISPIMG("ID_AF96B25D79E14F0E9F385F9FD65D3478",1)</f>
        <v>=DISPIMG("ID_AF96B25D79E14F0E9F385F9FD65D3478",1)</v>
      </c>
      <c r="H85" s="4" t="s">
        <v>422</v>
      </c>
      <c r="I85" t="str">
        <f>_xlfn.DISPIMG("ID_D7B6628872C2482EB1A9187B1991D64E",1)</f>
        <v>=DISPIMG("ID_D7B6628872C2482EB1A9187B1991D64E",1)</v>
      </c>
      <c r="J85">
        <v>14</v>
      </c>
      <c r="K85" t="str">
        <f>_xlfn.DISPIMG("ID_20E0326980E347078298B5C062206441",1)</f>
        <v>=DISPIMG("ID_20E0326980E347078298B5C062206441",1)</v>
      </c>
      <c r="L85" t="s">
        <v>48</v>
      </c>
      <c r="M85" t="s">
        <v>148</v>
      </c>
      <c r="O85" t="s">
        <v>25</v>
      </c>
      <c r="P85" t="s">
        <v>26</v>
      </c>
      <c r="Q85" t="s">
        <v>36</v>
      </c>
    </row>
    <row r="86" ht="150" hidden="1" customHeight="1" spans="1:17">
      <c r="A86" s="2" t="s">
        <v>423</v>
      </c>
      <c r="B86" t="str">
        <f>_xlfn.DISPIMG("ID_289E37AF81374257BE4AF54CA3B3CDD4",1)</f>
        <v>=DISPIMG("ID_289E37AF81374257BE4AF54CA3B3CDD4",1)</v>
      </c>
      <c r="C86" t="s">
        <v>424</v>
      </c>
      <c r="D86" s="4" t="s">
        <v>425</v>
      </c>
      <c r="E86" t="s">
        <v>31</v>
      </c>
      <c r="F86" t="s">
        <v>334</v>
      </c>
      <c r="G86" t="str">
        <f>_xlfn.DISPIMG("ID_AF18F90CD2EA4130A0B515ACA431FF7B",1)</f>
        <v>=DISPIMG("ID_AF18F90CD2EA4130A0B515ACA431FF7B",1)</v>
      </c>
      <c r="H86" s="4" t="s">
        <v>111</v>
      </c>
      <c r="I86" t="str">
        <f>_xlfn.DISPIMG("ID_AAAFCB76FF5B43A7A111449380543E56",1)</f>
        <v>=DISPIMG("ID_AAAFCB76FF5B43A7A111449380543E56",1)</v>
      </c>
      <c r="J86">
        <v>114</v>
      </c>
      <c r="K86" t="str">
        <f>_xlfn.DISPIMG("ID_148F56F0FD1243A0A2139252EAACB7B1",1)</f>
        <v>=DISPIMG("ID_148F56F0FD1243A0A2139252EAACB7B1",1)</v>
      </c>
      <c r="L86" t="s">
        <v>34</v>
      </c>
      <c r="M86" t="s">
        <v>426</v>
      </c>
      <c r="O86" t="s">
        <v>25</v>
      </c>
      <c r="P86" t="s">
        <v>26</v>
      </c>
      <c r="Q86" t="s">
        <v>80</v>
      </c>
    </row>
    <row r="87" ht="150" customHeight="1" spans="1:17">
      <c r="A87" s="2" t="s">
        <v>427</v>
      </c>
      <c r="B87" t="str">
        <f>_xlfn.DISPIMG("ID_05036C87D52D4EFEAC527C4FF785DF68",1)</f>
        <v>=DISPIMG("ID_05036C87D52D4EFEAC527C4FF785DF68",1)</v>
      </c>
      <c r="C87" t="s">
        <v>428</v>
      </c>
      <c r="D87" s="4" t="s">
        <v>429</v>
      </c>
      <c r="E87" t="s">
        <v>430</v>
      </c>
      <c r="F87" t="s">
        <v>431</v>
      </c>
      <c r="G87" t="str">
        <f>_xlfn.DISPIMG("ID_6311D3D9A100439CBB72B8D8AD0CD1EA",1)</f>
        <v>=DISPIMG("ID_6311D3D9A100439CBB72B8D8AD0CD1EA",1)</v>
      </c>
      <c r="H87" s="4" t="s">
        <v>33</v>
      </c>
      <c r="I87" t="str">
        <f>_xlfn.DISPIMG("ID_DD5B00857BF7498EBD36B059411BD171",1)</f>
        <v>=DISPIMG("ID_DD5B00857BF7498EBD36B059411BD171",1)</v>
      </c>
      <c r="J87">
        <v>22</v>
      </c>
      <c r="K87" t="str">
        <f>_xlfn.DISPIMG("ID_E279C0055493487986958BA8F14A291D",1)</f>
        <v>=DISPIMG("ID_E279C0055493487986958BA8F14A291D",1)</v>
      </c>
      <c r="L87" t="s">
        <v>23</v>
      </c>
      <c r="M87" t="s">
        <v>209</v>
      </c>
      <c r="O87" t="s">
        <v>25</v>
      </c>
      <c r="P87" t="s">
        <v>26</v>
      </c>
      <c r="Q87" t="s">
        <v>27</v>
      </c>
    </row>
    <row r="88" ht="150" hidden="1" customHeight="1" spans="1:17">
      <c r="A88" s="2" t="s">
        <v>432</v>
      </c>
      <c r="B88" t="str">
        <f>_xlfn.DISPIMG("ID_56FFA83381824E21A715AF0829ED7F3E",1)</f>
        <v>=DISPIMG("ID_56FFA83381824E21A715AF0829ED7F3E",1)</v>
      </c>
      <c r="C88" t="s">
        <v>433</v>
      </c>
      <c r="D88" s="4" t="s">
        <v>434</v>
      </c>
      <c r="E88" t="s">
        <v>128</v>
      </c>
      <c r="F88" t="s">
        <v>384</v>
      </c>
      <c r="G88" t="str">
        <f>_xlfn.DISPIMG("ID_2FF70F72974D40389FE02B335817152B",1)</f>
        <v>=DISPIMG("ID_2FF70F72974D40389FE02B335817152B",1)</v>
      </c>
      <c r="H88" s="4" t="s">
        <v>33</v>
      </c>
      <c r="I88" t="str">
        <f>_xlfn.DISPIMG("ID_3A6A75AF3CF04D859B804ADC60C5AC16",1)</f>
        <v>=DISPIMG("ID_3A6A75AF3CF04D859B804ADC60C5AC16",1)</v>
      </c>
      <c r="J88">
        <v>123</v>
      </c>
      <c r="K88" t="str">
        <f>_xlfn.DISPIMG("ID_998CAD5D4C1742B183BFC7A127D1796F",1)</f>
        <v>=DISPIMG("ID_998CAD5D4C1742B183BFC7A127D1796F",1)</v>
      </c>
      <c r="L88" t="s">
        <v>48</v>
      </c>
      <c r="M88" t="s">
        <v>186</v>
      </c>
      <c r="O88" t="s">
        <v>25</v>
      </c>
      <c r="P88" t="s">
        <v>26</v>
      </c>
      <c r="Q88" t="s">
        <v>36</v>
      </c>
    </row>
    <row r="89" ht="150" hidden="1" customHeight="1" spans="1:17">
      <c r="A89" s="2" t="s">
        <v>435</v>
      </c>
      <c r="B89" t="str">
        <f>_xlfn.DISPIMG("ID_EDD1A17C9CF34D5B99536D95FBF3354B",1)</f>
        <v>=DISPIMG("ID_EDD1A17C9CF34D5B99536D95FBF3354B",1)</v>
      </c>
      <c r="C89" t="s">
        <v>436</v>
      </c>
      <c r="D89" s="4" t="s">
        <v>437</v>
      </c>
      <c r="E89" t="s">
        <v>31</v>
      </c>
      <c r="F89" t="s">
        <v>438</v>
      </c>
      <c r="G89" t="str">
        <f>_xlfn.DISPIMG("ID_D9790F32EDA14A29B48EE0031B5181A1",1)</f>
        <v>=DISPIMG("ID_D9790F32EDA14A29B48EE0031B5181A1",1)</v>
      </c>
      <c r="H89" s="4" t="s">
        <v>439</v>
      </c>
      <c r="I89" t="str">
        <f>_xlfn.DISPIMG("ID_1C99B308F03244C0A0E81527F4491660",1)</f>
        <v>=DISPIMG("ID_1C99B308F03244C0A0E81527F4491660",1)</v>
      </c>
      <c r="J89">
        <v>0</v>
      </c>
      <c r="K89" t="str">
        <f>_xlfn.DISPIMG("ID_AD80B048012E48E7A19EEAE3A7A869A3",1)</f>
        <v>=DISPIMG("ID_AD80B048012E48E7A19EEAE3A7A869A3",1)</v>
      </c>
      <c r="L89" t="s">
        <v>69</v>
      </c>
      <c r="M89" t="s">
        <v>24</v>
      </c>
      <c r="O89" t="s">
        <v>25</v>
      </c>
      <c r="P89" t="s">
        <v>26</v>
      </c>
      <c r="Q89" t="s">
        <v>36</v>
      </c>
    </row>
    <row r="90" ht="150" hidden="1" customHeight="1" spans="1:17">
      <c r="A90" s="2" t="s">
        <v>440</v>
      </c>
      <c r="B90" t="str">
        <f>_xlfn.DISPIMG("ID_A972CD7DD033400191915D984E7430A4",1)</f>
        <v>=DISPIMG("ID_A972CD7DD033400191915D984E7430A4",1)</v>
      </c>
      <c r="C90" t="s">
        <v>441</v>
      </c>
      <c r="D90" s="4" t="s">
        <v>442</v>
      </c>
      <c r="E90" t="s">
        <v>443</v>
      </c>
      <c r="F90" t="s">
        <v>334</v>
      </c>
      <c r="G90" t="str">
        <f>_xlfn.DISPIMG("ID_104CA33DD73F45E395609EB954468D25",1)</f>
        <v>=DISPIMG("ID_104CA33DD73F45E395609EB954468D25",1)</v>
      </c>
      <c r="H90" s="4" t="s">
        <v>59</v>
      </c>
      <c r="I90" t="str">
        <f>_xlfn.DISPIMG("ID_8ECDD70D3A544CCE8F1F43807C34A6A7",1)</f>
        <v>=DISPIMG("ID_8ECDD70D3A544CCE8F1F43807C34A6A7",1)</v>
      </c>
      <c r="J90">
        <v>35</v>
      </c>
      <c r="K90" t="str">
        <f>_xlfn.DISPIMG("ID_B1982CD002724F1F8BB19393F34FB05B",1)</f>
        <v>=DISPIMG("ID_B1982CD002724F1F8BB19393F34FB05B",1)</v>
      </c>
      <c r="L90" t="s">
        <v>48</v>
      </c>
      <c r="M90" t="s">
        <v>186</v>
      </c>
      <c r="O90" t="s">
        <v>25</v>
      </c>
      <c r="P90" t="s">
        <v>26</v>
      </c>
      <c r="Q90" t="s">
        <v>36</v>
      </c>
    </row>
    <row r="91" ht="150" customHeight="1" spans="1:17">
      <c r="A91" s="2" t="s">
        <v>444</v>
      </c>
      <c r="B91" t="str">
        <f>_xlfn.DISPIMG("ID_F869439D8B124CD9B6005D105CB6A190",1)</f>
        <v>=DISPIMG("ID_F869439D8B124CD9B6005D105CB6A190",1)</v>
      </c>
      <c r="C91" t="s">
        <v>445</v>
      </c>
      <c r="D91" s="4" t="s">
        <v>446</v>
      </c>
      <c r="E91" t="s">
        <v>84</v>
      </c>
      <c r="F91" t="s">
        <v>447</v>
      </c>
      <c r="G91" t="str">
        <f>_xlfn.DISPIMG("ID_B6A9737F417344CBA2D86087812E905E",1)</f>
        <v>=DISPIMG("ID_B6A9737F417344CBA2D86087812E905E",1)</v>
      </c>
      <c r="H91" s="4" t="s">
        <v>448</v>
      </c>
      <c r="I91" t="str">
        <f>_xlfn.DISPIMG("ID_4428186A9AFD4C01A64E32270EA53224",1)</f>
        <v>=DISPIMG("ID_4428186A9AFD4C01A64E32270EA53224",1)</v>
      </c>
      <c r="J91">
        <v>33</v>
      </c>
      <c r="K91" t="str">
        <f>_xlfn.DISPIMG("ID_90A30F7F2BCD42DDAC9BF97D039A97EF",1)</f>
        <v>=DISPIMG("ID_90A30F7F2BCD42DDAC9BF97D039A97EF",1)</v>
      </c>
      <c r="L91" t="s">
        <v>23</v>
      </c>
      <c r="M91" t="s">
        <v>60</v>
      </c>
      <c r="O91" t="s">
        <v>25</v>
      </c>
      <c r="P91" t="s">
        <v>26</v>
      </c>
      <c r="Q91" t="s">
        <v>27</v>
      </c>
    </row>
    <row r="92" ht="150" hidden="1" customHeight="1" spans="1:17">
      <c r="A92" s="2" t="s">
        <v>449</v>
      </c>
      <c r="B92" t="str">
        <f>_xlfn.DISPIMG("ID_55B90E3E9E2F4BFF8553BABE6D00EA08",1)</f>
        <v>=DISPIMG("ID_55B90E3E9E2F4BFF8553BABE6D00EA08",1)</v>
      </c>
      <c r="C92" t="s">
        <v>450</v>
      </c>
      <c r="D92" s="4" t="s">
        <v>451</v>
      </c>
      <c r="E92" t="s">
        <v>84</v>
      </c>
      <c r="F92" t="s">
        <v>21</v>
      </c>
      <c r="G92" t="str">
        <f>_xlfn.DISPIMG("ID_AE2F1B5022254143A6456E82FD65B7A1",1)</f>
        <v>=DISPIMG("ID_AE2F1B5022254143A6456E82FD65B7A1",1)</v>
      </c>
      <c r="H92" s="4" t="s">
        <v>452</v>
      </c>
      <c r="I92" t="str">
        <f>_xlfn.DISPIMG("ID_EA9948E06AA54A438733DEFB7DA64E3C",1)</f>
        <v>=DISPIMG("ID_EA9948E06AA54A438733DEFB7DA64E3C",1)</v>
      </c>
      <c r="J92">
        <v>56</v>
      </c>
      <c r="K92" t="str">
        <f>_xlfn.DISPIMG("ID_CBCECCB40A92469D90AE2DEF4C0B16EC",1)</f>
        <v>=DISPIMG("ID_CBCECCB40A92469D90AE2DEF4C0B16EC",1)</v>
      </c>
      <c r="L92" t="s">
        <v>69</v>
      </c>
      <c r="M92" t="s">
        <v>453</v>
      </c>
      <c r="O92" t="s">
        <v>25</v>
      </c>
      <c r="P92" t="s">
        <v>26</v>
      </c>
      <c r="Q92" t="s">
        <v>36</v>
      </c>
    </row>
    <row r="93" ht="150" hidden="1" customHeight="1" spans="1:17">
      <c r="A93" s="2" t="s">
        <v>454</v>
      </c>
      <c r="B93" t="str">
        <f>_xlfn.DISPIMG("ID_923759F0C02D4362809E432AC698AFF4",1)</f>
        <v>=DISPIMG("ID_923759F0C02D4362809E432AC698AFF4",1)</v>
      </c>
      <c r="C93" t="s">
        <v>455</v>
      </c>
      <c r="D93" s="4" t="s">
        <v>456</v>
      </c>
      <c r="E93" t="s">
        <v>31</v>
      </c>
      <c r="F93" t="s">
        <v>271</v>
      </c>
      <c r="G93" t="str">
        <f>_xlfn.DISPIMG("ID_8369DCDC47A44E408A29CBF2903BF142",1)</f>
        <v>=DISPIMG("ID_8369DCDC47A44E408A29CBF2903BF142",1)</v>
      </c>
      <c r="H93" s="4" t="s">
        <v>457</v>
      </c>
      <c r="I93" t="str">
        <f>_xlfn.DISPIMG("ID_D9E1F9873095433D8122F2A848C03EB4",1)</f>
        <v>=DISPIMG("ID_D9E1F9873095433D8122F2A848C03EB4",1)</v>
      </c>
      <c r="J93">
        <v>19</v>
      </c>
      <c r="K93" t="str">
        <f>_xlfn.DISPIMG("ID_2ABC2DF232F0456D989F97B6AB861865",1)</f>
        <v>=DISPIMG("ID_2ABC2DF232F0456D989F97B6AB861865",1)</v>
      </c>
      <c r="L93" t="s">
        <v>34</v>
      </c>
      <c r="M93" t="s">
        <v>35</v>
      </c>
      <c r="O93" t="s">
        <v>25</v>
      </c>
      <c r="P93" t="s">
        <v>26</v>
      </c>
      <c r="Q93" t="s">
        <v>80</v>
      </c>
    </row>
    <row r="94" ht="150" customHeight="1" spans="1:17">
      <c r="A94" s="2" t="s">
        <v>458</v>
      </c>
      <c r="B94" t="str">
        <f>_xlfn.DISPIMG("ID_F1AEB88A251F4D9AA15A261ED9C38D54",1)</f>
        <v>=DISPIMG("ID_F1AEB88A251F4D9AA15A261ED9C38D54",1)</v>
      </c>
      <c r="C94" t="s">
        <v>459</v>
      </c>
      <c r="D94" s="4" t="s">
        <v>460</v>
      </c>
      <c r="E94" t="s">
        <v>84</v>
      </c>
      <c r="F94" t="s">
        <v>229</v>
      </c>
      <c r="G94" t="str">
        <f>_xlfn.DISPIMG("ID_B8B20FDA76E040949EB418F7E30327CC",1)</f>
        <v>=DISPIMG("ID_B8B20FDA76E040949EB418F7E30327CC",1)</v>
      </c>
      <c r="H94" s="4" t="s">
        <v>111</v>
      </c>
      <c r="I94" t="str">
        <f>_xlfn.DISPIMG("ID_554646698CA04D25BF548A707AA0955D",1)</f>
        <v>=DISPIMG("ID_554646698CA04D25BF548A707AA0955D",1)</v>
      </c>
      <c r="J94">
        <v>15</v>
      </c>
      <c r="K94" t="str">
        <f>_xlfn.DISPIMG("ID_E4F2A3760F2041EAA829F7BF985470D4",1)</f>
        <v>=DISPIMG("ID_E4F2A3760F2041EAA829F7BF985470D4",1)</v>
      </c>
      <c r="L94" t="s">
        <v>23</v>
      </c>
      <c r="M94" t="s">
        <v>165</v>
      </c>
      <c r="O94" t="s">
        <v>25</v>
      </c>
      <c r="P94" t="s">
        <v>26</v>
      </c>
      <c r="Q94" t="s">
        <v>27</v>
      </c>
    </row>
    <row r="95" ht="150" hidden="1" customHeight="1" spans="1:17">
      <c r="A95" s="2" t="s">
        <v>461</v>
      </c>
      <c r="B95" t="str">
        <f>_xlfn.DISPIMG("ID_06033CE32F0949B28D3EDE7DD616EDF5",1)</f>
        <v>=DISPIMG("ID_06033CE32F0949B28D3EDE7DD616EDF5",1)</v>
      </c>
      <c r="C95" t="s">
        <v>462</v>
      </c>
      <c r="D95" s="4" t="s">
        <v>463</v>
      </c>
      <c r="E95" t="s">
        <v>31</v>
      </c>
      <c r="F95" t="s">
        <v>21</v>
      </c>
      <c r="G95" t="str">
        <f>_xlfn.DISPIMG("ID_378BD7EDD5B14587B9DE70AF2EA57D05",1)</f>
        <v>=DISPIMG("ID_378BD7EDD5B14587B9DE70AF2EA57D05",1)</v>
      </c>
      <c r="H95" s="4" t="s">
        <v>42</v>
      </c>
      <c r="I95" t="str">
        <f>_xlfn.DISPIMG("ID_22FBC07AD4C1485E8C39C1BB3EB5A64F",1)</f>
        <v>=DISPIMG("ID_22FBC07AD4C1485E8C39C1BB3EB5A64F",1)</v>
      </c>
      <c r="J95">
        <v>86</v>
      </c>
      <c r="K95" t="str">
        <f>_xlfn.DISPIMG("ID_2F680C69035447A19BB02522C8037E2A",1)</f>
        <v>=DISPIMG("ID_2F680C69035447A19BB02522C8037E2A",1)</v>
      </c>
      <c r="L95" t="s">
        <v>34</v>
      </c>
      <c r="M95" t="s">
        <v>49</v>
      </c>
      <c r="O95" t="s">
        <v>25</v>
      </c>
      <c r="P95" t="s">
        <v>26</v>
      </c>
      <c r="Q95" t="s">
        <v>80</v>
      </c>
    </row>
    <row r="96" ht="150" hidden="1" customHeight="1" spans="1:17">
      <c r="A96" s="2" t="s">
        <v>464</v>
      </c>
      <c r="B96" t="str">
        <f>_xlfn.DISPIMG("ID_20D0B836487242B3BB4561811E8758AA",1)</f>
        <v>=DISPIMG("ID_20D0B836487242B3BB4561811E8758AA",1)</v>
      </c>
      <c r="C96" t="s">
        <v>465</v>
      </c>
      <c r="D96" s="4" t="s">
        <v>466</v>
      </c>
      <c r="E96" t="s">
        <v>467</v>
      </c>
      <c r="F96" t="s">
        <v>204</v>
      </c>
      <c r="G96" t="str">
        <f>_xlfn.DISPIMG("ID_DFBC1CCAAA814123876F316D8A845560",1)</f>
        <v>=DISPIMG("ID_DFBC1CCAAA814123876F316D8A845560",1)</v>
      </c>
      <c r="H96" s="4" t="s">
        <v>59</v>
      </c>
      <c r="I96" t="str">
        <f>_xlfn.DISPIMG("ID_521E06E0598D4A52B4F5AE5A8A7DBDFE",1)</f>
        <v>=DISPIMG("ID_521E06E0598D4A52B4F5AE5A8A7DBDFE",1)</v>
      </c>
      <c r="J96">
        <v>0</v>
      </c>
      <c r="K96" t="str">
        <f>_xlfn.DISPIMG("ID_E9FFA8F7858F4FD9BB7A9E70C9174D77",1)</f>
        <v>=DISPIMG("ID_E9FFA8F7858F4FD9BB7A9E70C9174D77",1)</v>
      </c>
      <c r="L96" t="s">
        <v>34</v>
      </c>
      <c r="M96" t="s">
        <v>186</v>
      </c>
      <c r="O96" t="s">
        <v>25</v>
      </c>
      <c r="P96" t="s">
        <v>26</v>
      </c>
      <c r="Q96" t="s">
        <v>36</v>
      </c>
    </row>
    <row r="97" ht="150" customHeight="1" spans="1:17">
      <c r="A97" s="2" t="s">
        <v>468</v>
      </c>
      <c r="B97" t="str">
        <f>_xlfn.DISPIMG("ID_ED7C5728294D40E5A1F940AF75B18BD9",1)</f>
        <v>=DISPIMG("ID_ED7C5728294D40E5A1F940AF75B18BD9",1)</v>
      </c>
      <c r="C97" t="s">
        <v>469</v>
      </c>
      <c r="D97" s="4" t="s">
        <v>470</v>
      </c>
      <c r="E97" t="s">
        <v>31</v>
      </c>
      <c r="F97" t="s">
        <v>471</v>
      </c>
      <c r="G97" t="str">
        <f>_xlfn.DISPIMG("ID_7B281911807940259EAC03E94CD1157F",1)</f>
        <v>=DISPIMG("ID_7B281911807940259EAC03E94CD1157F",1)</v>
      </c>
      <c r="H97" s="4" t="s">
        <v>111</v>
      </c>
      <c r="I97" t="str">
        <f>_xlfn.DISPIMG("ID_415D4D68FF504BF2B06E128810A2DF8B",1)</f>
        <v>=DISPIMG("ID_415D4D68FF504BF2B06E128810A2DF8B",1)</v>
      </c>
      <c r="J97">
        <v>21</v>
      </c>
      <c r="K97" t="str">
        <f>_xlfn.DISPIMG("ID_2B3930EF5E6F41289CC40819FF095BB0",1)</f>
        <v>=DISPIMG("ID_2B3930EF5E6F41289CC40819FF095BB0",1)</v>
      </c>
      <c r="L97" t="s">
        <v>23</v>
      </c>
      <c r="M97" t="s">
        <v>148</v>
      </c>
      <c r="O97" t="s">
        <v>25</v>
      </c>
      <c r="P97" t="s">
        <v>26</v>
      </c>
      <c r="Q97" t="s">
        <v>27</v>
      </c>
    </row>
    <row r="98" ht="150" hidden="1" customHeight="1" spans="1:17">
      <c r="A98" s="2" t="s">
        <v>472</v>
      </c>
      <c r="B98" t="str">
        <f>_xlfn.DISPIMG("ID_7A496D8FBE2E4A7B8E6BA7B202D168CD",1)</f>
        <v>=DISPIMG("ID_7A496D8FBE2E4A7B8E6BA7B202D168CD",1)</v>
      </c>
      <c r="C98" t="s">
        <v>473</v>
      </c>
      <c r="D98" s="4" t="s">
        <v>474</v>
      </c>
      <c r="E98" t="s">
        <v>142</v>
      </c>
      <c r="F98" t="s">
        <v>242</v>
      </c>
      <c r="G98" t="str">
        <f>_xlfn.DISPIMG("ID_90ED101C75234EA0A5F6ADD22E21BCBE",1)</f>
        <v>=DISPIMG("ID_90ED101C75234EA0A5F6ADD22E21BCBE",1)</v>
      </c>
      <c r="H98" s="4" t="s">
        <v>111</v>
      </c>
      <c r="I98" t="str">
        <f>_xlfn.DISPIMG("ID_4FC7CDA481DE46099EC115C1CD3CE5EB",1)</f>
        <v>=DISPIMG("ID_4FC7CDA481DE46099EC115C1CD3CE5EB",1)</v>
      </c>
      <c r="J98">
        <v>0</v>
      </c>
      <c r="K98" t="str">
        <f>_xlfn.DISPIMG("ID_0C7116B3F05745D09E4365BB6475428E",1)</f>
        <v>=DISPIMG("ID_0C7116B3F05745D09E4365BB6475428E",1)</v>
      </c>
      <c r="L98" t="s">
        <v>69</v>
      </c>
      <c r="M98" t="s">
        <v>475</v>
      </c>
      <c r="O98" t="s">
        <v>25</v>
      </c>
      <c r="P98" t="s">
        <v>26</v>
      </c>
      <c r="Q98" t="s">
        <v>36</v>
      </c>
    </row>
    <row r="99" ht="150" customHeight="1" spans="1:17">
      <c r="A99" s="2" t="s">
        <v>476</v>
      </c>
      <c r="B99" t="str">
        <f>_xlfn.DISPIMG("ID_FDFC3C9A4F8D4455BAB3DEEAF082294A",1)</f>
        <v>=DISPIMG("ID_FDFC3C9A4F8D4455BAB3DEEAF082294A",1)</v>
      </c>
      <c r="C99" t="s">
        <v>477</v>
      </c>
      <c r="D99" s="4" t="s">
        <v>478</v>
      </c>
      <c r="E99" t="s">
        <v>31</v>
      </c>
      <c r="F99" t="s">
        <v>479</v>
      </c>
      <c r="G99" t="str">
        <f>_xlfn.DISPIMG("ID_CCE7CF59DC854AFE9DAACFF158CD93E4",1)</f>
        <v>=DISPIMG("ID_CCE7CF59DC854AFE9DAACFF158CD93E4",1)</v>
      </c>
      <c r="H99" s="4" t="s">
        <v>68</v>
      </c>
      <c r="I99" t="str">
        <f>_xlfn.DISPIMG("ID_DC158FAAA5DE40498B1F6A675C9C9BCC",1)</f>
        <v>=DISPIMG("ID_DC158FAAA5DE40498B1F6A675C9C9BCC",1)</v>
      </c>
      <c r="J99">
        <v>48</v>
      </c>
      <c r="K99" t="str">
        <f>_xlfn.DISPIMG("ID_03254FA753934D82AD35961AF44780EF",1)</f>
        <v>=DISPIMG("ID_03254FA753934D82AD35961AF44780EF",1)</v>
      </c>
      <c r="L99" t="s">
        <v>23</v>
      </c>
      <c r="M99" t="s">
        <v>24</v>
      </c>
      <c r="O99" t="s">
        <v>25</v>
      </c>
      <c r="P99" t="s">
        <v>26</v>
      </c>
      <c r="Q99" t="s">
        <v>27</v>
      </c>
    </row>
    <row r="100" ht="150" hidden="1" customHeight="1" spans="1:17">
      <c r="A100" s="2" t="s">
        <v>480</v>
      </c>
      <c r="B100" t="str">
        <f>_xlfn.DISPIMG("ID_528804CFB45B4DA585BB43D18F07F835",1)</f>
        <v>=DISPIMG("ID_528804CFB45B4DA585BB43D18F07F835",1)</v>
      </c>
      <c r="C100" t="s">
        <v>481</v>
      </c>
      <c r="D100" s="4" t="s">
        <v>482</v>
      </c>
      <c r="E100" t="s">
        <v>31</v>
      </c>
      <c r="G100" t="str">
        <f>_xlfn.DISPIMG("ID_BD0A35DFA1A74C52ADAEA2287DF5E313",1)</f>
        <v>=DISPIMG("ID_BD0A35DFA1A74C52ADAEA2287DF5E313",1)</v>
      </c>
      <c r="H100" s="4" t="s">
        <v>111</v>
      </c>
      <c r="I100" t="str">
        <f>_xlfn.DISPIMG("ID_B926096BB73A4592BD7F9A968749A565",1)</f>
        <v>=DISPIMG("ID_B926096BB73A4592BD7F9A968749A565",1)</v>
      </c>
      <c r="J100">
        <v>18</v>
      </c>
      <c r="K100" t="str">
        <f>_xlfn.DISPIMG("ID_39085CED808F42499603F427147D194A",1)</f>
        <v>=DISPIMG("ID_39085CED808F42499603F427147D194A",1)</v>
      </c>
      <c r="L100" t="s">
        <v>34</v>
      </c>
      <c r="M100" t="s">
        <v>297</v>
      </c>
      <c r="O100" t="s">
        <v>25</v>
      </c>
      <c r="P100" t="s">
        <v>26</v>
      </c>
      <c r="Q100" t="s">
        <v>80</v>
      </c>
    </row>
  </sheetData>
  <autoFilter xmlns:etc="http://www.wps.cn/officeDocument/2017/etCustomData" ref="A1:Q100" etc:filterBottomFollowUsedRange="0">
    <filterColumn colId="16">
      <filters>
        <filter val="价格下降但仍有销量，说明市场进入竞争阶段，需谨慎评估利润空间"/>
      </filters>
    </filterColumn>
    <extLst/>
  </autoFilter>
  <hyperlinks>
    <hyperlink ref="A2" r:id="rId1" display="https://www.amazon.com/dp/B0FQTWFX3W"/>
    <hyperlink ref="A3" r:id="rId2" display="https://www.amazon.com/dp/B0FY2TMJWK"/>
    <hyperlink ref="A4" r:id="rId3" display="https://www.amazon.com/dp/B0FMXT2X47"/>
    <hyperlink ref="A5" r:id="rId4" display="https://www.amazon.com/dp/B0FXG6Z49X"/>
    <hyperlink ref="A6" r:id="rId5" display="https://www.amazon.com/dp/B0FXGQL2GB"/>
    <hyperlink ref="A7" r:id="rId6" display="https://www.amazon.com/dp/B0FY68LZMF"/>
    <hyperlink ref="A8" r:id="rId7" display="https://www.amazon.com/dp/B0FY5476GW"/>
    <hyperlink ref="A9" r:id="rId8" display="https://www.amazon.com/dp/B0FQ2RMCSQ"/>
    <hyperlink ref="A10" r:id="rId9" display="https://www.amazon.com/dp/B0FXGM9N2Q"/>
    <hyperlink ref="A11" r:id="rId10" display="https://www.amazon.com/dp/B0FT7V596K"/>
    <hyperlink ref="A12" r:id="rId11" display="https://www.amazon.com/dp/B0FY2RT7Z3"/>
    <hyperlink ref="A13" r:id="rId12" display="https://www.amazon.com/dp/B0FTMT88BB"/>
    <hyperlink ref="A14" r:id="rId13" display="https://www.amazon.com/dp/B0FV8CS59N"/>
    <hyperlink ref="A15" r:id="rId14" display="https://www.amazon.com/dp/B0FPF184RS"/>
    <hyperlink ref="A16" r:id="rId15" display="https://www.amazon.com/dp/B0FSLT3684"/>
    <hyperlink ref="A17" r:id="rId16" display="https://www.amazon.com/dp/B0FS94HDNS"/>
    <hyperlink ref="A18" r:id="rId17" display="https://www.amazon.com/dp/B0FV34PDNN"/>
    <hyperlink ref="A19" r:id="rId18" display="https://www.amazon.com/dp/B0FS7NRSJM"/>
    <hyperlink ref="A20" r:id="rId19" display="https://www.amazon.com/dp/B0FSXVMS82"/>
    <hyperlink ref="A21" r:id="rId20" display="https://www.amazon.com/dp/B0FSRRQ624"/>
    <hyperlink ref="A22" r:id="rId21" display="https://www.amazon.com/dp/B0FT787C13"/>
    <hyperlink ref="A23" r:id="rId22" display="https://www.amazon.com/dp/B0FWCMNKGL"/>
    <hyperlink ref="A24" r:id="rId23" display="https://www.amazon.com/dp/B0FQBW6KX7"/>
    <hyperlink ref="A25" r:id="rId24" display="https://www.amazon.com/dp/B0FXGQFT2M"/>
    <hyperlink ref="A26" r:id="rId25" display="https://www.amazon.com/dp/B0FV2S9SB7"/>
    <hyperlink ref="A27" r:id="rId26" display="https://www.amazon.com/dp/B0FXBC59YG"/>
    <hyperlink ref="A28" r:id="rId27" display="https://www.amazon.com/dp/B0FY2TSC4D"/>
    <hyperlink ref="A29" r:id="rId28" display="https://www.amazon.com/dp/B0FQ1QCN5F"/>
    <hyperlink ref="A30" r:id="rId29" display="https://www.amazon.com/dp/B0G1M3638L"/>
    <hyperlink ref="A31" r:id="rId30" display="https://www.amazon.com/dp/B0FSRKYQM3"/>
    <hyperlink ref="A32" r:id="rId31" display="https://www.amazon.com/dp/B0FNN4TGYZ"/>
    <hyperlink ref="A33" r:id="rId32" display="https://www.amazon.com/dp/B0FN85R4JT"/>
    <hyperlink ref="A34" r:id="rId33" display="https://www.amazon.com/dp/B0FSCHP9QL"/>
    <hyperlink ref="A35" r:id="rId34" display="https://www.amazon.com/dp/B0FRXYVWGL"/>
    <hyperlink ref="A36" r:id="rId35" display="https://www.amazon.com/dp/B0FP4LFQZB"/>
    <hyperlink ref="A37" r:id="rId36" display="https://www.amazon.com/dp/B0FXGQM8M8"/>
    <hyperlink ref="A38" r:id="rId37" display="https://www.amazon.com/dp/B0FVL4NK4V"/>
    <hyperlink ref="A39" r:id="rId38" display="https://www.amazon.com/dp/B0FV8WTGXH"/>
    <hyperlink ref="A40" r:id="rId39" display="https://www.amazon.com/dp/B0FWRJ11VH"/>
    <hyperlink ref="A41" r:id="rId40" display="https://www.amazon.com/dp/B0FYZ1HTPV"/>
    <hyperlink ref="A42" r:id="rId41" display="https://www.amazon.com/dp/B0FXWDMVJP"/>
    <hyperlink ref="A43" r:id="rId42" display="https://www.amazon.com/dp/B0FTFYW5NY"/>
    <hyperlink ref="A44" r:id="rId43" display="https://www.amazon.com/dp/B0FWJC94GL"/>
    <hyperlink ref="A45" r:id="rId44" display="https://www.amazon.com/dp/B0FQHZCYXT"/>
    <hyperlink ref="A46" r:id="rId45" display="https://www.amazon.com/dp/B0FWRFM3ZZ"/>
    <hyperlink ref="A47" r:id="rId46" display="https://www.amazon.com/dp/B0FW3RPPDB"/>
    <hyperlink ref="A48" r:id="rId47" display="https://www.amazon.com/dp/B0FKH1KG37"/>
    <hyperlink ref="A49" r:id="rId48" display="https://www.amazon.com/dp/B0FZHN9F5B"/>
    <hyperlink ref="A50" r:id="rId49" display="https://www.amazon.com/dp/B0FVY21DNG"/>
    <hyperlink ref="A51" r:id="rId50" display="https://www.amazon.com/dp/B0FK4WGSLN"/>
    <hyperlink ref="A52" r:id="rId51" display="https://www.amazon.com/dp/B0FX8Q7VCJ"/>
    <hyperlink ref="A53" r:id="rId52" display="https://www.amazon.com/dp/B0FRZHKKJW"/>
    <hyperlink ref="A54" r:id="rId53" display="https://www.amazon.com/dp/B0FRMVDHGN"/>
    <hyperlink ref="A55" r:id="rId54" display="https://www.amazon.com/dp/B0FXLCF96Q"/>
    <hyperlink ref="A56" r:id="rId55" display="https://www.amazon.com/dp/B0FXLQP52S"/>
    <hyperlink ref="A57" r:id="rId56" display="https://www.amazon.com/dp/B0FV87MPMZ"/>
    <hyperlink ref="A58" r:id="rId57" display="https://www.amazon.com/dp/B0FXBF3MNH"/>
    <hyperlink ref="A59" r:id="rId58" display="https://www.amazon.com/dp/B0FRY5MKPH"/>
    <hyperlink ref="A60" r:id="rId59" display="https://www.amazon.com/dp/B0FQBWTCFS"/>
    <hyperlink ref="A61" r:id="rId60" display="https://www.amazon.com/dp/B0FRY1KHB4"/>
    <hyperlink ref="A62" r:id="rId61" display="https://www.amazon.com/dp/B0FNMG4HH9"/>
    <hyperlink ref="A63" r:id="rId62" display="https://www.amazon.com/dp/B0FRLJ8SSG"/>
    <hyperlink ref="A64" r:id="rId63" display="https://www.amazon.com/dp/B0FMR37YKM"/>
    <hyperlink ref="A65" r:id="rId64" display="https://www.amazon.com/dp/B0FLXLGWNV"/>
    <hyperlink ref="A66" r:id="rId65" display="https://www.amazon.com/dp/B0FSC6Y29P"/>
    <hyperlink ref="A67" r:id="rId66" display="https://www.amazon.com/dp/B0FQSV33ZS"/>
    <hyperlink ref="A68" r:id="rId67" display="https://www.amazon.com/dp/B0FPWTT38Y"/>
    <hyperlink ref="A69" r:id="rId68" display="https://www.amazon.com/dp/B0FN6Z6KND"/>
    <hyperlink ref="A70" r:id="rId69" display="https://www.amazon.com/dp/B0FQ1PJ49L"/>
    <hyperlink ref="A71" r:id="rId70" display="https://www.amazon.com/dp/B0FP285QBJ"/>
    <hyperlink ref="A72" r:id="rId71" display="https://www.amazon.com/dp/B0FPQKWD37"/>
    <hyperlink ref="A73" r:id="rId72" display="https://www.amazon.com/dp/B0FLTS7CVR"/>
    <hyperlink ref="A74" r:id="rId73" display="https://www.amazon.com/dp/B0FLTBH467"/>
    <hyperlink ref="A75" r:id="rId74" display="https://www.amazon.com/dp/B0FRY26JKB"/>
    <hyperlink ref="A76" r:id="rId75" display="https://www.amazon.com/dp/B0FMD1STPC"/>
    <hyperlink ref="A77" r:id="rId76" display="https://www.amazon.com/dp/B0FRMRTBXN"/>
    <hyperlink ref="A78" r:id="rId77" display="https://www.amazon.com/dp/B0FNZZTJY1"/>
    <hyperlink ref="A79" r:id="rId78" display="https://www.amazon.com/dp/B0FR7Y5L6F"/>
    <hyperlink ref="A80" r:id="rId79" display="https://www.amazon.com/dp/B0FNCTTHPQ"/>
    <hyperlink ref="A81" r:id="rId80" display="https://www.amazon.com/dp/B0FP1L1L3J"/>
    <hyperlink ref="A82" r:id="rId81" display="https://www.amazon.com/dp/B0FLJRXQ12"/>
    <hyperlink ref="A83" r:id="rId82" display="https://www.amazon.com/dp/B0FPCWVYR1"/>
    <hyperlink ref="A84" r:id="rId83" display="https://www.amazon.com/dp/B0FSZT77SR"/>
    <hyperlink ref="A85" r:id="rId84" display="https://www.amazon.com/dp/B0FN721M6R"/>
    <hyperlink ref="A86" r:id="rId85" display="https://www.amazon.com/dp/B0FLNF15GZ"/>
    <hyperlink ref="A87" r:id="rId86" display="https://www.amazon.com/dp/B0FLT67PQ5"/>
    <hyperlink ref="A88" r:id="rId87" display="https://www.amazon.com/dp/B0FNMLJPR1"/>
    <hyperlink ref="A89" r:id="rId88" display="https://www.amazon.com/dp/B0FS73CMC7"/>
    <hyperlink ref="A90" r:id="rId89" display="https://www.amazon.com/dp/B0FQH7V88B"/>
    <hyperlink ref="A91" r:id="rId90" display="https://www.amazon.com/dp/B0FNC7GPCH"/>
    <hyperlink ref="A92" r:id="rId91" display="https://www.amazon.com/dp/B0FM6QS8BW"/>
    <hyperlink ref="A93" r:id="rId92" display="https://www.amazon.com/dp/B0FR13KKJ9"/>
    <hyperlink ref="A94" r:id="rId93" display="https://www.amazon.com/dp/B0FQ1G7BM1"/>
    <hyperlink ref="A95" r:id="rId94" display="https://www.amazon.com/dp/B0FPKMM79W"/>
    <hyperlink ref="A96" r:id="rId95" display="https://www.amazon.com/dp/B0FRXY37D8"/>
    <hyperlink ref="A97" r:id="rId96" display="https://www.amazon.com/dp/B0FM3DZCCJ"/>
    <hyperlink ref="A98" r:id="rId97" display="https://www.amazon.com/dp/B0FR4GBZ27"/>
    <hyperlink ref="A99" r:id="rId98" display="https://www.amazon.com/dp/B0FP1YX8FY"/>
    <hyperlink ref="A100" r:id="rId99" display="https://www.amazon.com/dp/B0FRFFPG7L"/>
  </hyperlink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048538"/>
  <sheetViews>
    <sheetView tabSelected="1" workbookViewId="0">
      <selection activeCell="H3" sqref="H3"/>
    </sheetView>
  </sheetViews>
  <sheetFormatPr defaultColWidth="9" defaultRowHeight="13.5"/>
  <cols>
    <col min="1" max="1" width="30" customWidth="1"/>
    <col min="2" max="2" width="31.25" customWidth="1"/>
    <col min="3" max="3" width="15" customWidth="1"/>
    <col min="4" max="4" width="21.75" customWidth="1"/>
    <col min="7" max="7" width="50" customWidth="1"/>
    <col min="8" max="8" width="26" customWidth="1"/>
    <col min="9" max="9" width="22.75" customWidth="1"/>
    <col min="10" max="10" width="14.75" customWidth="1"/>
    <col min="11" max="11" width="18.75" customWidth="1"/>
    <col min="12" max="12" width="22.5" customWidth="1"/>
  </cols>
  <sheetData>
    <row r="1" spans="1:13">
      <c r="A1" s="1" t="s">
        <v>27</v>
      </c>
      <c r="G1" s="1"/>
    </row>
    <row r="2" spans="1:13">
      <c r="A2" s="2" t="s">
        <v>0</v>
      </c>
      <c r="B2" s="3" t="s">
        <v>1</v>
      </c>
      <c r="C2" s="1" t="s">
        <v>2</v>
      </c>
      <c r="D2" s="1" t="s">
        <v>3</v>
      </c>
      <c r="E2" s="1" t="s">
        <v>4</v>
      </c>
      <c r="F2" s="1" t="s">
        <v>5</v>
      </c>
      <c r="G2" t="s">
        <v>6</v>
      </c>
      <c r="H2" s="1" t="s">
        <v>7</v>
      </c>
      <c r="I2" s="1" t="s">
        <v>8</v>
      </c>
      <c r="J2" s="1" t="s">
        <v>9</v>
      </c>
      <c r="K2" s="1" t="s">
        <v>10</v>
      </c>
      <c r="L2" s="1" t="s">
        <v>11</v>
      </c>
      <c r="M2" s="1" t="s">
        <v>16</v>
      </c>
    </row>
    <row r="3" ht="146" customHeight="1" spans="1:13">
      <c r="A3" s="2" t="s">
        <v>17</v>
      </c>
      <c r="B3" t="str">
        <f>_xlfn.DISPIMG("ID_6FC0A95148FA424C8B8A9140255C4BD7",1)</f>
        <v>=DISPIMG("ID_6FC0A95148FA424C8B8A9140255C4BD7",1)</v>
      </c>
      <c r="C3" t="s">
        <v>18</v>
      </c>
      <c r="D3" s="4" t="s">
        <v>19</v>
      </c>
      <c r="E3" t="s">
        <v>20</v>
      </c>
      <c r="F3" t="s">
        <v>21</v>
      </c>
      <c r="G3" t="str">
        <f>_xlfn.DISPIMG("ID_C2D94819A70A4D918B5888800BBB98B4",1)</f>
        <v>=DISPIMG("ID_C2D94819A70A4D918B5888800BBB98B4",1)</v>
      </c>
      <c r="H3" s="4" t="s">
        <v>22</v>
      </c>
      <c r="I3" t="str">
        <f>_xlfn.DISPIMG("ID_ED4818AA4612473CA644D9E9F2910DB2",1)</f>
        <v>=DISPIMG("ID_ED4818AA4612473CA644D9E9F2910DB2",1)</v>
      </c>
      <c r="J3">
        <v>884</v>
      </c>
      <c r="K3" t="str">
        <f>_xlfn.DISPIMG("ID_05F66A7ECADC4F329979730F884530B0",1)</f>
        <v>=DISPIMG("ID_05F66A7ECADC4F329979730F884530B0",1)</v>
      </c>
      <c r="L3" t="s">
        <v>23</v>
      </c>
      <c r="M3" t="s">
        <v>27</v>
      </c>
    </row>
    <row r="4" ht="151.1" spans="1:13">
      <c r="A4" s="2" t="s">
        <v>37</v>
      </c>
      <c r="B4" t="str">
        <f>_xlfn.DISPIMG("ID_878A2ED4F9304AABB734889217160C91",1)</f>
        <v>=DISPIMG("ID_878A2ED4F9304AABB734889217160C91",1)</v>
      </c>
      <c r="C4" t="s">
        <v>38</v>
      </c>
      <c r="D4" s="4" t="s">
        <v>39</v>
      </c>
      <c r="E4" t="s">
        <v>40</v>
      </c>
      <c r="F4" t="s">
        <v>41</v>
      </c>
      <c r="G4" t="str">
        <f>_xlfn.DISPIMG("ID_580263003D3F433482EB6DED36131DB2",1)</f>
        <v>=DISPIMG("ID_580263003D3F433482EB6DED36131DB2",1)</v>
      </c>
      <c r="H4" s="4" t="s">
        <v>42</v>
      </c>
      <c r="I4" t="str">
        <f>_xlfn.DISPIMG("ID_98362A9DFA69498CA38B5FEEE4128BB5",1)</f>
        <v>=DISPIMG("ID_98362A9DFA69498CA38B5FEEE4128BB5",1)</v>
      </c>
      <c r="J4">
        <v>677</v>
      </c>
      <c r="K4" t="str">
        <f>_xlfn.DISPIMG("ID_C91F2696D7F8499AA23BAE266445A647",1)</f>
        <v>=DISPIMG("ID_C91F2696D7F8499AA23BAE266445A647",1)</v>
      </c>
      <c r="L4" t="s">
        <v>23</v>
      </c>
      <c r="M4" t="s">
        <v>27</v>
      </c>
    </row>
    <row r="5" ht="202.5" spans="1:13">
      <c r="A5" s="2" t="s">
        <v>99</v>
      </c>
      <c r="B5" t="str">
        <f>_xlfn.DISPIMG("ID_632F6EFD6BF64E36AD6DD5A40E82D2DA",1)</f>
        <v>=DISPIMG("ID_632F6EFD6BF64E36AD6DD5A40E82D2DA",1)</v>
      </c>
      <c r="C5" t="s">
        <v>100</v>
      </c>
      <c r="D5" s="4" t="s">
        <v>101</v>
      </c>
      <c r="E5" t="s">
        <v>31</v>
      </c>
      <c r="F5" t="s">
        <v>102</v>
      </c>
      <c r="G5" t="str">
        <f>_xlfn.DISPIMG("ID_FB22FA42D65E4EE381A17574F4B3C8DC",1)</f>
        <v>=DISPIMG("ID_FB22FA42D65E4EE381A17574F4B3C8DC",1)</v>
      </c>
      <c r="H5" s="4" t="s">
        <v>59</v>
      </c>
      <c r="I5" t="str">
        <f>_xlfn.DISPIMG("ID_2B36441E00D74E5C9B47F14696926C14",1)</f>
        <v>=DISPIMG("ID_2B36441E00D74E5C9B47F14696926C14",1)</v>
      </c>
      <c r="J5">
        <v>21</v>
      </c>
      <c r="K5" t="str">
        <f>_xlfn.DISPIMG("ID_11F90F2851FE4E31BF1BC9F86CA86F4E",1)</f>
        <v>=DISPIMG("ID_11F90F2851FE4E31BF1BC9F86CA86F4E",1)</v>
      </c>
      <c r="L5" t="s">
        <v>23</v>
      </c>
      <c r="M5" t="s">
        <v>27</v>
      </c>
    </row>
    <row r="6" ht="202.5" spans="1:13">
      <c r="A6" s="2" t="s">
        <v>121</v>
      </c>
      <c r="B6" t="str">
        <f>_xlfn.DISPIMG("ID_BCDB955E4C2F47E4912C92C20D83957F",1)</f>
        <v>=DISPIMG("ID_BCDB955E4C2F47E4912C92C20D83957F",1)</v>
      </c>
      <c r="C6" t="s">
        <v>122</v>
      </c>
      <c r="D6" s="4" t="s">
        <v>123</v>
      </c>
      <c r="E6" t="s">
        <v>31</v>
      </c>
      <c r="F6" t="s">
        <v>102</v>
      </c>
      <c r="G6" t="str">
        <f>_xlfn.DISPIMG("ID_A34437CB8AC043338E10615BAAC71490",1)</f>
        <v>=DISPIMG("ID_A34437CB8AC043338E10615BAAC71490",1)</v>
      </c>
      <c r="H6" s="4" t="s">
        <v>59</v>
      </c>
      <c r="I6" t="str">
        <f>_xlfn.DISPIMG("ID_0E85CE256C734842B0E009E5B7132CE9",1)</f>
        <v>=DISPIMG("ID_0E85CE256C734842B0E009E5B7132CE9",1)</v>
      </c>
      <c r="J6">
        <v>275</v>
      </c>
      <c r="K6" t="str">
        <f>_xlfn.DISPIMG("ID_6ACD1D735AC84FD385609429FD5BD5BE",1)</f>
        <v>=DISPIMG("ID_6ACD1D735AC84FD385609429FD5BD5BE",1)</v>
      </c>
      <c r="L6" t="s">
        <v>23</v>
      </c>
      <c r="M6" t="s">
        <v>27</v>
      </c>
    </row>
    <row r="7" ht="202.5" spans="1:13">
      <c r="A7" s="2" t="s">
        <v>130</v>
      </c>
      <c r="B7" t="str">
        <f>_xlfn.DISPIMG("ID_06E09F3557B24343807AADCB12EBC1B3",1)</f>
        <v>=DISPIMG("ID_06E09F3557B24343807AADCB12EBC1B3",1)</v>
      </c>
      <c r="C7" t="s">
        <v>131</v>
      </c>
      <c r="D7" s="4" t="s">
        <v>132</v>
      </c>
      <c r="E7" t="s">
        <v>84</v>
      </c>
      <c r="F7" t="s">
        <v>133</v>
      </c>
      <c r="G7" t="str">
        <f>_xlfn.DISPIMG("ID_CE0A7481D1AF4AA5A0BFFC1B8D4416FA",1)</f>
        <v>=DISPIMG("ID_CE0A7481D1AF4AA5A0BFFC1B8D4416FA",1)</v>
      </c>
      <c r="H7" s="4" t="s">
        <v>59</v>
      </c>
      <c r="I7" t="str">
        <f>_xlfn.DISPIMG("ID_06C2F438E0374418910378CD30132D11",1)</f>
        <v>=DISPIMG("ID_06C2F438E0374418910378CD30132D11",1)</v>
      </c>
      <c r="J7">
        <v>163</v>
      </c>
      <c r="K7" t="str">
        <f>_xlfn.DISPIMG("ID_3F3AC07E99214F95BD7D2B0749C93091",1)</f>
        <v>=DISPIMG("ID_3F3AC07E99214F95BD7D2B0749C93091",1)</v>
      </c>
      <c r="L7" t="s">
        <v>23</v>
      </c>
      <c r="M7" t="s">
        <v>27</v>
      </c>
    </row>
    <row r="8" ht="189" spans="1:13">
      <c r="A8" s="2" t="s">
        <v>134</v>
      </c>
      <c r="B8" t="str">
        <f>_xlfn.DISPIMG("ID_6BF117841FB54823B3F8C58A0C857A09",1)</f>
        <v>=DISPIMG("ID_6BF117841FB54823B3F8C58A0C857A09",1)</v>
      </c>
      <c r="C8" t="s">
        <v>135</v>
      </c>
      <c r="D8" s="4" t="s">
        <v>136</v>
      </c>
      <c r="E8" t="s">
        <v>84</v>
      </c>
      <c r="F8" t="s">
        <v>137</v>
      </c>
      <c r="G8" t="str">
        <f>_xlfn.DISPIMG("ID_00049028724C4455A0B067D63AA53BF0",1)</f>
        <v>=DISPIMG("ID_00049028724C4455A0B067D63AA53BF0",1)</v>
      </c>
      <c r="H8" s="4" t="s">
        <v>33</v>
      </c>
      <c r="I8" t="str">
        <f>_xlfn.DISPIMG("ID_63540DC00EA245F6B84750C0DA7D10C7",1)</f>
        <v>=DISPIMG("ID_63540DC00EA245F6B84750C0DA7D10C7",1)</v>
      </c>
      <c r="J8">
        <v>2</v>
      </c>
      <c r="K8" t="str">
        <f>_xlfn.DISPIMG("ID_55C7F02758964260AD9015E63A061EDC",1)</f>
        <v>=DISPIMG("ID_55C7F02758964260AD9015E63A061EDC",1)</v>
      </c>
      <c r="L8" t="s">
        <v>23</v>
      </c>
      <c r="M8" t="s">
        <v>27</v>
      </c>
    </row>
    <row r="9" ht="216" spans="1:13">
      <c r="A9" s="2" t="s">
        <v>139</v>
      </c>
      <c r="B9" t="str">
        <f>_xlfn.DISPIMG("ID_61D70CE02A524DAA8E40ABBC47FAA20D",1)</f>
        <v>=DISPIMG("ID_61D70CE02A524DAA8E40ABBC47FAA20D",1)</v>
      </c>
      <c r="C9" t="s">
        <v>140</v>
      </c>
      <c r="D9" s="4" t="s">
        <v>141</v>
      </c>
      <c r="E9" t="s">
        <v>142</v>
      </c>
      <c r="F9" t="s">
        <v>53</v>
      </c>
      <c r="G9" t="str">
        <f>_xlfn.DISPIMG("ID_FF6CD8090F5340A189D4BBCF0930B789",1)</f>
        <v>=DISPIMG("ID_FF6CD8090F5340A189D4BBCF0930B789",1)</v>
      </c>
      <c r="H9" s="4" t="s">
        <v>143</v>
      </c>
      <c r="I9" t="str">
        <f>_xlfn.DISPIMG("ID_92EE6CE8D010435C855D2893DB3917F0",1)</f>
        <v>=DISPIMG("ID_92EE6CE8D010435C855D2893DB3917F0",1)</v>
      </c>
      <c r="J9">
        <v>15</v>
      </c>
      <c r="K9" t="str">
        <f>_xlfn.DISPIMG("ID_4882112BE6224C2193AFDDBE2E41F981",1)</f>
        <v>=DISPIMG("ID_4882112BE6224C2193AFDDBE2E41F981",1)</v>
      </c>
      <c r="L9" t="s">
        <v>23</v>
      </c>
      <c r="M9" t="s">
        <v>27</v>
      </c>
    </row>
    <row r="10" ht="202.5" spans="1:13">
      <c r="A10" s="2" t="s">
        <v>155</v>
      </c>
      <c r="B10" t="str">
        <f>_xlfn.DISPIMG("ID_8A97DFF2C89D4E76997C5D1E9F530957",1)</f>
        <v>=DISPIMG("ID_8A97DFF2C89D4E76997C5D1E9F530957",1)</v>
      </c>
      <c r="C10" t="s">
        <v>156</v>
      </c>
      <c r="D10" s="4" t="s">
        <v>157</v>
      </c>
      <c r="E10" t="s">
        <v>31</v>
      </c>
      <c r="F10" t="s">
        <v>158</v>
      </c>
      <c r="G10" t="str">
        <f>_xlfn.DISPIMG("ID_BAC77C065F924B73A5B6CACDC0E5BEB8",1)</f>
        <v>=DISPIMG("ID_BAC77C065F924B73A5B6CACDC0E5BEB8",1)</v>
      </c>
      <c r="H10" s="4" t="s">
        <v>159</v>
      </c>
      <c r="I10" t="str">
        <f>_xlfn.DISPIMG("ID_87E1A0C17F2A4FAEA2166D867577E725",1)</f>
        <v>=DISPIMG("ID_87E1A0C17F2A4FAEA2166D867577E725",1)</v>
      </c>
      <c r="J10">
        <v>7</v>
      </c>
      <c r="K10" t="str">
        <f>_xlfn.DISPIMG("ID_6555B78E5E81435E9648A01ACA6DDD94",1)</f>
        <v>=DISPIMG("ID_6555B78E5E81435E9648A01ACA6DDD94",1)</v>
      </c>
      <c r="L10" t="s">
        <v>23</v>
      </c>
      <c r="M10" t="s">
        <v>27</v>
      </c>
    </row>
    <row r="11" ht="202.5" spans="1:13">
      <c r="A11" s="2" t="s">
        <v>205</v>
      </c>
      <c r="B11" t="str">
        <f>_xlfn.DISPIMG("ID_5B96628186A5457D8674043B0499BF37",1)</f>
        <v>=DISPIMG("ID_5B96628186A5457D8674043B0499BF37",1)</v>
      </c>
      <c r="C11" t="s">
        <v>206</v>
      </c>
      <c r="D11" s="4" t="s">
        <v>207</v>
      </c>
      <c r="E11" t="s">
        <v>84</v>
      </c>
      <c r="F11" t="s">
        <v>208</v>
      </c>
      <c r="G11" t="str">
        <f>_xlfn.DISPIMG("ID_D4351F6C92C945A8993806662AAFAB9D",1)</f>
        <v>=DISPIMG("ID_D4351F6C92C945A8993806662AAFAB9D",1)</v>
      </c>
      <c r="H11" s="4" t="s">
        <v>59</v>
      </c>
      <c r="I11" t="str">
        <f>_xlfn.DISPIMG("ID_0F059B98890542F29A6ADF6237C54BE5",1)</f>
        <v>=DISPIMG("ID_0F059B98890542F29A6ADF6237C54BE5",1)</v>
      </c>
      <c r="J11">
        <v>71</v>
      </c>
      <c r="K11" t="str">
        <f>_xlfn.DISPIMG("ID_6453E195B8F64452907ADA0FFBE587DB",1)</f>
        <v>=DISPIMG("ID_6453E195B8F64452907ADA0FFBE587DB",1)</v>
      </c>
      <c r="L11" t="s">
        <v>23</v>
      </c>
      <c r="M11" t="s">
        <v>27</v>
      </c>
    </row>
    <row r="12" ht="162" spans="1:13">
      <c r="A12" s="2" t="s">
        <v>214</v>
      </c>
      <c r="B12" t="str">
        <f>_xlfn.DISPIMG("ID_11669D0CDF294CE0B163C7D04A12F65E",1)</f>
        <v>=DISPIMG("ID_11669D0CDF294CE0B163C7D04A12F65E",1)</v>
      </c>
      <c r="C12" t="s">
        <v>215</v>
      </c>
      <c r="D12" s="4" t="s">
        <v>216</v>
      </c>
      <c r="E12" t="s">
        <v>217</v>
      </c>
      <c r="F12" t="s">
        <v>218</v>
      </c>
      <c r="G12" t="str">
        <f>_xlfn.DISPIMG("ID_76CA5FC3C1394AA39B4E5DF7E5D91477",1)</f>
        <v>=DISPIMG("ID_76CA5FC3C1394AA39B4E5DF7E5D91477",1)</v>
      </c>
      <c r="H12" s="4" t="s">
        <v>219</v>
      </c>
      <c r="I12" t="str">
        <f>_xlfn.DISPIMG("ID_AB3F0DA25CB74445854570E60C8F75BB",1)</f>
        <v>=DISPIMG("ID_AB3F0DA25CB74445854570E60C8F75BB",1)</v>
      </c>
      <c r="J12">
        <v>44</v>
      </c>
      <c r="K12" t="str">
        <f>_xlfn.DISPIMG("ID_8F20C78478B54323BC92594D4C6AA103",1)</f>
        <v>=DISPIMG("ID_8F20C78478B54323BC92594D4C6AA103",1)</v>
      </c>
      <c r="L12" t="s">
        <v>23</v>
      </c>
      <c r="M12" t="s">
        <v>27</v>
      </c>
    </row>
    <row r="13" ht="216" spans="1:13">
      <c r="A13" s="2" t="s">
        <v>239</v>
      </c>
      <c r="B13" t="str">
        <f>_xlfn.DISPIMG("ID_7391B9E995C24CA6AA3AD6FD03D70DBF",1)</f>
        <v>=DISPIMG("ID_7391B9E995C24CA6AA3AD6FD03D70DBF",1)</v>
      </c>
      <c r="C13" t="s">
        <v>240</v>
      </c>
      <c r="D13" s="4" t="s">
        <v>241</v>
      </c>
      <c r="E13" t="s">
        <v>31</v>
      </c>
      <c r="F13" t="s">
        <v>242</v>
      </c>
      <c r="G13" t="str">
        <f>_xlfn.DISPIMG("ID_DEC5DC3EE6BA418791B51A16BDE93B9B",1)</f>
        <v>=DISPIMG("ID_DEC5DC3EE6BA418791B51A16BDE93B9B",1)</v>
      </c>
      <c r="H13" s="4" t="s">
        <v>243</v>
      </c>
      <c r="I13" t="str">
        <f>_xlfn.DISPIMG("ID_BDC9ED2529574E94BD4384463FA87460",1)</f>
        <v>=DISPIMG("ID_BDC9ED2529574E94BD4384463FA87460",1)</v>
      </c>
      <c r="J13">
        <v>163</v>
      </c>
      <c r="K13" t="str">
        <f>_xlfn.DISPIMG("ID_AA5C71999913440A9D5F0D74EED1FB15",1)</f>
        <v>=DISPIMG("ID_AA5C71999913440A9D5F0D74EED1FB15",1)</v>
      </c>
      <c r="L13" t="s">
        <v>23</v>
      </c>
      <c r="M13" t="s">
        <v>27</v>
      </c>
    </row>
    <row r="14" ht="202.5" spans="1:13">
      <c r="A14" s="2" t="s">
        <v>267</v>
      </c>
      <c r="B14" t="str">
        <f>_xlfn.DISPIMG("ID_4494D9487F824B9BA58E3077853DF0A5",1)</f>
        <v>=DISPIMG("ID_4494D9487F824B9BA58E3077853DF0A5",1)</v>
      </c>
      <c r="C14" t="s">
        <v>268</v>
      </c>
      <c r="D14" s="4" t="s">
        <v>269</v>
      </c>
      <c r="E14" t="s">
        <v>270</v>
      </c>
      <c r="F14" t="s">
        <v>271</v>
      </c>
      <c r="G14" t="str">
        <f>_xlfn.DISPIMG("ID_BA0D33FECBCD4FF8B32BA8665377AEFF",1)</f>
        <v>=DISPIMG("ID_BA0D33FECBCD4FF8B32BA8665377AEFF",1)</v>
      </c>
      <c r="H14" s="4" t="s">
        <v>59</v>
      </c>
      <c r="I14" t="str">
        <f>_xlfn.DISPIMG("ID_D7BBE93F1EED430F8C98A4FC3AA7AED8",1)</f>
        <v>=DISPIMG("ID_D7BBE93F1EED430F8C98A4FC3AA7AED8",1)</v>
      </c>
      <c r="J14">
        <v>24</v>
      </c>
      <c r="K14" t="str">
        <f>_xlfn.DISPIMG("ID_018FB2FA9B614BE7AACAB037D378BD18",1)</f>
        <v>=DISPIMG("ID_018FB2FA9B614BE7AACAB037D378BD18",1)</v>
      </c>
      <c r="L14" t="s">
        <v>23</v>
      </c>
      <c r="M14" t="s">
        <v>27</v>
      </c>
    </row>
    <row r="15" ht="189" spans="1:13">
      <c r="A15" s="2" t="s">
        <v>289</v>
      </c>
      <c r="B15" t="str">
        <f>_xlfn.DISPIMG("ID_A5FEFDF5AD9A456E8BBDAEC775A9DFF7",1)</f>
        <v>=DISPIMG("ID_A5FEFDF5AD9A456E8BBDAEC775A9DFF7",1)</v>
      </c>
      <c r="C15" t="s">
        <v>290</v>
      </c>
      <c r="D15" s="4" t="s">
        <v>291</v>
      </c>
      <c r="E15" t="s">
        <v>142</v>
      </c>
      <c r="F15" t="s">
        <v>90</v>
      </c>
      <c r="G15" t="str">
        <f>_xlfn.DISPIMG("ID_E3F61B12418E4644B177933E4041719A",1)</f>
        <v>=DISPIMG("ID_E3F61B12418E4644B177933E4041719A",1)</v>
      </c>
      <c r="H15" s="4" t="s">
        <v>111</v>
      </c>
      <c r="I15" t="str">
        <f>_xlfn.DISPIMG("ID_0424BD2C16BF45B8AF3BEBB1D2039704",1)</f>
        <v>=DISPIMG("ID_0424BD2C16BF45B8AF3BEBB1D2039704",1)</v>
      </c>
      <c r="J15">
        <v>10</v>
      </c>
      <c r="K15" t="str">
        <f>_xlfn.DISPIMG("ID_305FE1BD80E947F8AC16E61D4CC11838",1)</f>
        <v>=DISPIMG("ID_305FE1BD80E947F8AC16E61D4CC11838",1)</v>
      </c>
      <c r="L15" t="s">
        <v>23</v>
      </c>
      <c r="M15" t="s">
        <v>27</v>
      </c>
    </row>
    <row r="16" ht="189" spans="1:13">
      <c r="A16" s="2" t="s">
        <v>317</v>
      </c>
      <c r="B16" t="str">
        <f>_xlfn.DISPIMG("ID_656F115F606541F983D9E80A8DAE3EC2",1)</f>
        <v>=DISPIMG("ID_656F115F606541F983D9E80A8DAE3EC2",1)</v>
      </c>
      <c r="C16" t="s">
        <v>318</v>
      </c>
      <c r="D16" s="4" t="s">
        <v>319</v>
      </c>
      <c r="E16" t="s">
        <v>31</v>
      </c>
      <c r="F16" t="s">
        <v>67</v>
      </c>
      <c r="G16" t="str">
        <f>_xlfn.DISPIMG("ID_697D972FFE7149B8964742C705C3A376",1)</f>
        <v>=DISPIMG("ID_697D972FFE7149B8964742C705C3A376",1)</v>
      </c>
      <c r="H16" s="4" t="s">
        <v>68</v>
      </c>
      <c r="I16" t="str">
        <f>_xlfn.DISPIMG("ID_C79CD1D7FE1B46F5BE62774E21724269",1)</f>
        <v>=DISPIMG("ID_C79CD1D7FE1B46F5BE62774E21724269",1)</v>
      </c>
      <c r="J16">
        <v>23</v>
      </c>
      <c r="K16" t="str">
        <f>_xlfn.DISPIMG("ID_4C17EF15BC8D4121BA83B73B02F9C2A1",1)</f>
        <v>=DISPIMG("ID_4C17EF15BC8D4121BA83B73B02F9C2A1",1)</v>
      </c>
      <c r="L16" t="s">
        <v>23</v>
      </c>
      <c r="M16" t="s">
        <v>27</v>
      </c>
    </row>
    <row r="17" ht="202.5" spans="1:13">
      <c r="A17" s="2" t="s">
        <v>331</v>
      </c>
      <c r="B17" t="str">
        <f>_xlfn.DISPIMG("ID_461FF0D039944A989E8B8A1FB8599BD7",1)</f>
        <v>=DISPIMG("ID_461FF0D039944A989E8B8A1FB8599BD7",1)</v>
      </c>
      <c r="C17" t="s">
        <v>332</v>
      </c>
      <c r="D17" s="4" t="s">
        <v>333</v>
      </c>
      <c r="E17" t="s">
        <v>142</v>
      </c>
      <c r="F17" t="s">
        <v>334</v>
      </c>
      <c r="G17" t="str">
        <f>_xlfn.DISPIMG("ID_A7920838CF41479091941AFFF9903F13",1)</f>
        <v>=DISPIMG("ID_A7920838CF41479091941AFFF9903F13",1)</v>
      </c>
      <c r="H17" s="4" t="s">
        <v>59</v>
      </c>
      <c r="I17" t="str">
        <f>_xlfn.DISPIMG("ID_50FF859582F94849B49E8968F6047D84",1)</f>
        <v>=DISPIMG("ID_50FF859582F94849B49E8968F6047D84",1)</v>
      </c>
      <c r="J17">
        <v>13</v>
      </c>
      <c r="K17" t="str">
        <f>_xlfn.DISPIMG("ID_E1880F3E6A224D01B6F45415C7C7A417",1)</f>
        <v>=DISPIMG("ID_E1880F3E6A224D01B6F45415C7C7A417",1)</v>
      </c>
      <c r="L17" t="s">
        <v>23</v>
      </c>
      <c r="M17" t="s">
        <v>27</v>
      </c>
    </row>
    <row r="18" ht="189" spans="1:13">
      <c r="A18" s="2" t="s">
        <v>335</v>
      </c>
      <c r="B18" t="str">
        <f>_xlfn.DISPIMG("ID_ACBE416101CC45C385CBF793C19A7911",1)</f>
        <v>=DISPIMG("ID_ACBE416101CC45C385CBF793C19A7911",1)</v>
      </c>
      <c r="C18" t="s">
        <v>336</v>
      </c>
      <c r="D18" s="4" t="s">
        <v>337</v>
      </c>
      <c r="E18" t="s">
        <v>84</v>
      </c>
      <c r="F18" t="s">
        <v>338</v>
      </c>
      <c r="G18" t="str">
        <f>_xlfn.DISPIMG("ID_255C6D2083234E268255272126BEA383",1)</f>
        <v>=DISPIMG("ID_255C6D2083234E268255272126BEA383",1)</v>
      </c>
      <c r="H18" s="4" t="s">
        <v>339</v>
      </c>
      <c r="I18" t="str">
        <f>_xlfn.DISPIMG("ID_F8B2E33E626D44FAB95600711344A7A8",1)</f>
        <v>=DISPIMG("ID_F8B2E33E626D44FAB95600711344A7A8",1)</v>
      </c>
      <c r="J18">
        <v>13</v>
      </c>
      <c r="K18" t="str">
        <f>_xlfn.DISPIMG("ID_B32F932A12494E9B9FAC0DA510841A2F",1)</f>
        <v>=DISPIMG("ID_B32F932A12494E9B9FAC0DA510841A2F",1)</v>
      </c>
      <c r="L18" t="s">
        <v>23</v>
      </c>
      <c r="M18" t="s">
        <v>27</v>
      </c>
    </row>
    <row r="19" ht="189" spans="1:13">
      <c r="A19" s="2" t="s">
        <v>352</v>
      </c>
      <c r="B19" t="str">
        <f>_xlfn.DISPIMG("ID_8E38B19B455744E7BC5E9FBA30107863",1)</f>
        <v>=DISPIMG("ID_8E38B19B455744E7BC5E9FBA30107863",1)</v>
      </c>
      <c r="C19" t="s">
        <v>353</v>
      </c>
      <c r="D19" s="4" t="s">
        <v>354</v>
      </c>
      <c r="E19" t="s">
        <v>355</v>
      </c>
      <c r="F19" t="s">
        <v>356</v>
      </c>
      <c r="G19" t="str">
        <f>_xlfn.DISPIMG("ID_2AEB17AF302344248CDA61662359B447",1)</f>
        <v>=DISPIMG("ID_2AEB17AF302344248CDA61662359B447",1)</v>
      </c>
      <c r="H19" s="4" t="s">
        <v>339</v>
      </c>
      <c r="I19" t="str">
        <f>_xlfn.DISPIMG("ID_EE8AF2BCDEE548CB80AA3CAB86382BED",1)</f>
        <v>=DISPIMG("ID_EE8AF2BCDEE548CB80AA3CAB86382BED",1)</v>
      </c>
      <c r="J19">
        <v>42</v>
      </c>
      <c r="K19" t="str">
        <f>_xlfn.DISPIMG("ID_4B921B76DB0040A7A4E844C386C52BB9",1)</f>
        <v>=DISPIMG("ID_4B921B76DB0040A7A4E844C386C52BB9",1)</v>
      </c>
      <c r="L19" t="s">
        <v>23</v>
      </c>
      <c r="M19" t="s">
        <v>27</v>
      </c>
    </row>
    <row r="20" ht="162" spans="1:13">
      <c r="A20" s="2" t="s">
        <v>357</v>
      </c>
      <c r="B20" t="str">
        <f>_xlfn.DISPIMG("ID_0A31DF8B13C545CB8AD212481AD076C6",1)</f>
        <v>=DISPIMG("ID_0A31DF8B13C545CB8AD212481AD076C6",1)</v>
      </c>
      <c r="C20" t="s">
        <v>358</v>
      </c>
      <c r="D20" s="4" t="s">
        <v>359</v>
      </c>
      <c r="E20" t="s">
        <v>360</v>
      </c>
      <c r="F20" t="s">
        <v>67</v>
      </c>
      <c r="G20" t="str">
        <f>_xlfn.DISPIMG("ID_EC70F34054934E3F8523323B3925962C",1)</f>
        <v>=DISPIMG("ID_EC70F34054934E3F8523323B3925962C",1)</v>
      </c>
      <c r="H20" s="4" t="s">
        <v>361</v>
      </c>
      <c r="I20" t="str">
        <f>_xlfn.DISPIMG("ID_F6EA5C0FE9C243C1BA81E80982D691A3",1)</f>
        <v>=DISPIMG("ID_F6EA5C0FE9C243C1BA81E80982D691A3",1)</v>
      </c>
      <c r="J20">
        <v>22</v>
      </c>
      <c r="K20" t="str">
        <f>_xlfn.DISPIMG("ID_B95AB57626BF4A60909BC50CF9DFEFE7",1)</f>
        <v>=DISPIMG("ID_B95AB57626BF4A60909BC50CF9DFEFE7",1)</v>
      </c>
      <c r="L20" t="s">
        <v>23</v>
      </c>
      <c r="M20" t="s">
        <v>27</v>
      </c>
    </row>
    <row r="21" ht="202.5" spans="1:13">
      <c r="A21" s="2" t="s">
        <v>362</v>
      </c>
      <c r="B21" t="str">
        <f>_xlfn.DISPIMG("ID_27462CDAB60B4F789967AF937C85103D",1)</f>
        <v>=DISPIMG("ID_27462CDAB60B4F789967AF937C85103D",1)</v>
      </c>
      <c r="C21" t="s">
        <v>363</v>
      </c>
      <c r="D21" s="4" t="s">
        <v>364</v>
      </c>
      <c r="E21" t="s">
        <v>142</v>
      </c>
      <c r="F21" t="s">
        <v>365</v>
      </c>
      <c r="G21" t="str">
        <f>_xlfn.DISPIMG("ID_5324D1A8110D44D1A22364765B4899A5",1)</f>
        <v>=DISPIMG("ID_5324D1A8110D44D1A22364765B4899A5",1)</v>
      </c>
      <c r="H21" s="4" t="s">
        <v>59</v>
      </c>
      <c r="I21" t="str">
        <f>_xlfn.DISPIMG("ID_EB88B49F642A4D6DB41BF9D9B65555A8",1)</f>
        <v>=DISPIMG("ID_EB88B49F642A4D6DB41BF9D9B65555A8",1)</v>
      </c>
      <c r="J21">
        <v>18</v>
      </c>
      <c r="K21" t="str">
        <f>_xlfn.DISPIMG("ID_FADC0E219356412AAFE0E6B2C17D09C4",1)</f>
        <v>=DISPIMG("ID_FADC0E219356412AAFE0E6B2C17D09C4",1)</v>
      </c>
      <c r="L21" t="s">
        <v>23</v>
      </c>
      <c r="M21" t="s">
        <v>27</v>
      </c>
    </row>
    <row r="22" ht="189" spans="1:13">
      <c r="A22" s="2" t="s">
        <v>370</v>
      </c>
      <c r="B22" t="str">
        <f>_xlfn.DISPIMG("ID_979287A38ACF433AAA309A4DF615FA02",1)</f>
        <v>=DISPIMG("ID_979287A38ACF433AAA309A4DF615FA02",1)</v>
      </c>
      <c r="C22" t="s">
        <v>371</v>
      </c>
      <c r="D22" s="4" t="s">
        <v>372</v>
      </c>
      <c r="E22" t="s">
        <v>31</v>
      </c>
      <c r="F22" t="s">
        <v>21</v>
      </c>
      <c r="G22" t="str">
        <f>_xlfn.DISPIMG("ID_2BCEC468023F4B11A45BA09C26C0FF0F",1)</f>
        <v>=DISPIMG("ID_2BCEC468023F4B11A45BA09C26C0FF0F",1)</v>
      </c>
      <c r="H22" s="4" t="s">
        <v>68</v>
      </c>
      <c r="I22" t="str">
        <f>_xlfn.DISPIMG("ID_2C1A0AAF403643C19C80476F5368B88B",1)</f>
        <v>=DISPIMG("ID_2C1A0AAF403643C19C80476F5368B88B",1)</v>
      </c>
      <c r="J22">
        <v>74</v>
      </c>
      <c r="K22" t="str">
        <f>_xlfn.DISPIMG("ID_D4A625C1BD6B4E07BA81D39DA8FB2262",1)</f>
        <v>=DISPIMG("ID_D4A625C1BD6B4E07BA81D39DA8FB2262",1)</v>
      </c>
      <c r="L22" t="s">
        <v>23</v>
      </c>
      <c r="M22" t="s">
        <v>27</v>
      </c>
    </row>
    <row r="23" ht="189" spans="1:13">
      <c r="A23" s="2" t="s">
        <v>380</v>
      </c>
      <c r="B23" t="str">
        <f>_xlfn.DISPIMG("ID_277E43D9BC724DB0B2CEBA4B5EC8C5D0",1)</f>
        <v>=DISPIMG("ID_277E43D9BC724DB0B2CEBA4B5EC8C5D0",1)</v>
      </c>
      <c r="C23" t="s">
        <v>381</v>
      </c>
      <c r="D23" s="4" t="s">
        <v>382</v>
      </c>
      <c r="E23" t="s">
        <v>383</v>
      </c>
      <c r="F23" t="s">
        <v>384</v>
      </c>
      <c r="G23" t="str">
        <f>_xlfn.DISPIMG("ID_9F48618EF3D246BD896B53AABAD3DB2F",1)</f>
        <v>=DISPIMG("ID_9F48618EF3D246BD896B53AABAD3DB2F",1)</v>
      </c>
      <c r="H23" s="4" t="s">
        <v>68</v>
      </c>
      <c r="I23" t="str">
        <f>_xlfn.DISPIMG("ID_3A27DE0D90C24C50BDCB5BC2B6E54A09",1)</f>
        <v>=DISPIMG("ID_3A27DE0D90C24C50BDCB5BC2B6E54A09",1)</v>
      </c>
      <c r="J23">
        <v>25</v>
      </c>
      <c r="K23" t="str">
        <f>_xlfn.DISPIMG("ID_A0E3F42FBF92475ABBA8FDF195A72E61",1)</f>
        <v>=DISPIMG("ID_A0E3F42FBF92475ABBA8FDF195A72E61",1)</v>
      </c>
      <c r="L23" t="s">
        <v>23</v>
      </c>
      <c r="M23" t="s">
        <v>27</v>
      </c>
    </row>
    <row r="24" ht="175.5" spans="1:13">
      <c r="A24" s="2" t="s">
        <v>398</v>
      </c>
      <c r="B24" t="str">
        <f>_xlfn.DISPIMG("ID_836BEFBD82544BF1B78CC932A44244D1",1)</f>
        <v>=DISPIMG("ID_836BEFBD82544BF1B78CC932A44244D1",1)</v>
      </c>
      <c r="C24" t="s">
        <v>399</v>
      </c>
      <c r="D24" s="4" t="s">
        <v>400</v>
      </c>
      <c r="E24" t="s">
        <v>31</v>
      </c>
      <c r="F24" t="s">
        <v>21</v>
      </c>
      <c r="G24" t="str">
        <f>_xlfn.DISPIMG("ID_003989801062403985BD2B19B89ECAAC",1)</f>
        <v>=DISPIMG("ID_003989801062403985BD2B19B89ECAAC",1)</v>
      </c>
      <c r="H24" s="4" t="s">
        <v>401</v>
      </c>
      <c r="I24" t="str">
        <f>_xlfn.DISPIMG("ID_5B5A5B5F9B774E34BE95E5A0666F1777",1)</f>
        <v>=DISPIMG("ID_5B5A5B5F9B774E34BE95E5A0666F1777",1)</v>
      </c>
      <c r="J24">
        <v>30</v>
      </c>
      <c r="K24" t="str">
        <f>_xlfn.DISPIMG("ID_58176E2A17A247349BAB1F044B56ADA7",1)</f>
        <v>=DISPIMG("ID_58176E2A17A247349BAB1F044B56ADA7",1)</v>
      </c>
      <c r="L24" t="s">
        <v>23</v>
      </c>
      <c r="M24" t="s">
        <v>27</v>
      </c>
    </row>
    <row r="25" ht="202.5" spans="1:13">
      <c r="A25" s="2" t="s">
        <v>402</v>
      </c>
      <c r="B25" t="str">
        <f>_xlfn.DISPIMG("ID_21BEE0405F4E450E810339D0B4D3F551",1)</f>
        <v>=DISPIMG("ID_21BEE0405F4E450E810339D0B4D3F551",1)</v>
      </c>
      <c r="C25" t="s">
        <v>403</v>
      </c>
      <c r="D25" s="4" t="s">
        <v>404</v>
      </c>
      <c r="E25" t="s">
        <v>84</v>
      </c>
      <c r="F25" t="s">
        <v>405</v>
      </c>
      <c r="G25" t="str">
        <f>_xlfn.DISPIMG("ID_198D9C940B654CEAB4A574445FAF3059",1)</f>
        <v>=DISPIMG("ID_198D9C940B654CEAB4A574445FAF3059",1)</v>
      </c>
      <c r="H25" s="4" t="s">
        <v>59</v>
      </c>
      <c r="I25" t="str">
        <f>_xlfn.DISPIMG("ID_C287EA863D304B32A855C2C829F6BBE1",1)</f>
        <v>=DISPIMG("ID_C287EA863D304B32A855C2C829F6BBE1",1)</v>
      </c>
      <c r="J25">
        <v>6</v>
      </c>
      <c r="K25" t="str">
        <f>_xlfn.DISPIMG("ID_E99473B6C101411081CBE28A5E59E6DD",1)</f>
        <v>=DISPIMG("ID_E99473B6C101411081CBE28A5E59E6DD",1)</v>
      </c>
      <c r="L25" t="s">
        <v>23</v>
      </c>
      <c r="M25" t="s">
        <v>27</v>
      </c>
    </row>
    <row r="26" ht="189" spans="1:13">
      <c r="A26" s="2" t="s">
        <v>407</v>
      </c>
      <c r="B26" t="str">
        <f>_xlfn.DISPIMG("ID_8063628F4C344D629B60845BB1D25CCD",1)</f>
        <v>=DISPIMG("ID_8063628F4C344D629B60845BB1D25CCD",1)</v>
      </c>
      <c r="C26" t="s">
        <v>408</v>
      </c>
      <c r="D26" s="4" t="s">
        <v>409</v>
      </c>
      <c r="E26" t="s">
        <v>31</v>
      </c>
      <c r="F26" t="s">
        <v>410</v>
      </c>
      <c r="G26" t="str">
        <f>_xlfn.DISPIMG("ID_9406D03F31CC42B8AF37AFA94089FD82",1)</f>
        <v>=DISPIMG("ID_9406D03F31CC42B8AF37AFA94089FD82",1)</v>
      </c>
      <c r="H26" s="4" t="s">
        <v>33</v>
      </c>
      <c r="I26" t="str">
        <f>_xlfn.DISPIMG("ID_85050610AADD4439A682691008501158",1)</f>
        <v>=DISPIMG("ID_85050610AADD4439A682691008501158",1)</v>
      </c>
      <c r="J26">
        <v>202</v>
      </c>
      <c r="K26" t="str">
        <f>_xlfn.DISPIMG("ID_CBB70B9D9AC44C108EB387EC715C978B",1)</f>
        <v>=DISPIMG("ID_CBB70B9D9AC44C108EB387EC715C978B",1)</v>
      </c>
      <c r="L26" t="s">
        <v>23</v>
      </c>
      <c r="M26" t="s">
        <v>27</v>
      </c>
    </row>
    <row r="27" ht="175.5" spans="1:13">
      <c r="A27" s="2" t="s">
        <v>411</v>
      </c>
      <c r="B27" t="str">
        <f>_xlfn.DISPIMG("ID_B63735C683C14A189B8E3C452E65249A",1)</f>
        <v>=DISPIMG("ID_B63735C683C14A189B8E3C452E65249A",1)</v>
      </c>
      <c r="C27" t="s">
        <v>412</v>
      </c>
      <c r="D27" s="4" t="s">
        <v>413</v>
      </c>
      <c r="E27" t="s">
        <v>84</v>
      </c>
      <c r="F27" t="s">
        <v>204</v>
      </c>
      <c r="G27" t="str">
        <f>_xlfn.DISPIMG("ID_ADD54D0555AE4783B24DE88BD570E7E3",1)</f>
        <v>=DISPIMG("ID_ADD54D0555AE4783B24DE88BD570E7E3",1)</v>
      </c>
      <c r="H27" s="4" t="s">
        <v>120</v>
      </c>
      <c r="I27" t="str">
        <f>_xlfn.DISPIMG("ID_22A148C8C7CC4FE6ADACDE7F3E68435F",1)</f>
        <v>=DISPIMG("ID_22A148C8C7CC4FE6ADACDE7F3E68435F",1)</v>
      </c>
      <c r="J27">
        <v>141</v>
      </c>
      <c r="K27" t="str">
        <f>_xlfn.DISPIMG("ID_1299FDD6744244F48A2BF484B6E11135",1)</f>
        <v>=DISPIMG("ID_1299FDD6744244F48A2BF484B6E11135",1)</v>
      </c>
      <c r="L27" t="s">
        <v>23</v>
      </c>
      <c r="M27" t="s">
        <v>27</v>
      </c>
    </row>
    <row r="28" ht="189" spans="1:13">
      <c r="A28" s="2" t="s">
        <v>427</v>
      </c>
      <c r="B28" t="str">
        <f>_xlfn.DISPIMG("ID_05036C87D52D4EFEAC527C4FF785DF68",1)</f>
        <v>=DISPIMG("ID_05036C87D52D4EFEAC527C4FF785DF68",1)</v>
      </c>
      <c r="C28" t="s">
        <v>428</v>
      </c>
      <c r="D28" s="4" t="s">
        <v>429</v>
      </c>
      <c r="E28" t="s">
        <v>430</v>
      </c>
      <c r="F28" t="s">
        <v>431</v>
      </c>
      <c r="G28" t="str">
        <f>_xlfn.DISPIMG("ID_6311D3D9A100439CBB72B8D8AD0CD1EA",1)</f>
        <v>=DISPIMG("ID_6311D3D9A100439CBB72B8D8AD0CD1EA",1)</v>
      </c>
      <c r="H28" s="4" t="s">
        <v>33</v>
      </c>
      <c r="I28" t="str">
        <f>_xlfn.DISPIMG("ID_DD5B00857BF7498EBD36B059411BD171",1)</f>
        <v>=DISPIMG("ID_DD5B00857BF7498EBD36B059411BD171",1)</v>
      </c>
      <c r="J28">
        <v>22</v>
      </c>
      <c r="K28" t="str">
        <f>_xlfn.DISPIMG("ID_E279C0055493487986958BA8F14A291D",1)</f>
        <v>=DISPIMG("ID_E279C0055493487986958BA8F14A291D",1)</v>
      </c>
      <c r="L28" t="s">
        <v>23</v>
      </c>
      <c r="M28" t="s">
        <v>27</v>
      </c>
    </row>
    <row r="29" ht="189" spans="1:13">
      <c r="A29" s="2" t="s">
        <v>444</v>
      </c>
      <c r="B29" t="str">
        <f>_xlfn.DISPIMG("ID_F869439D8B124CD9B6005D105CB6A190",1)</f>
        <v>=DISPIMG("ID_F869439D8B124CD9B6005D105CB6A190",1)</v>
      </c>
      <c r="C29" t="s">
        <v>445</v>
      </c>
      <c r="D29" s="4" t="s">
        <v>446</v>
      </c>
      <c r="E29" t="s">
        <v>84</v>
      </c>
      <c r="F29" t="s">
        <v>447</v>
      </c>
      <c r="G29" t="str">
        <f>_xlfn.DISPIMG("ID_B6A9737F417344CBA2D86087812E905E",1)</f>
        <v>=DISPIMG("ID_B6A9737F417344CBA2D86087812E905E",1)</v>
      </c>
      <c r="H29" s="4" t="s">
        <v>448</v>
      </c>
      <c r="I29" t="str">
        <f>_xlfn.DISPIMG("ID_4428186A9AFD4C01A64E32270EA53224",1)</f>
        <v>=DISPIMG("ID_4428186A9AFD4C01A64E32270EA53224",1)</v>
      </c>
      <c r="J29">
        <v>33</v>
      </c>
      <c r="K29" t="str">
        <f>_xlfn.DISPIMG("ID_90A30F7F2BCD42DDAC9BF97D039A97EF",1)</f>
        <v>=DISPIMG("ID_90A30F7F2BCD42DDAC9BF97D039A97EF",1)</v>
      </c>
      <c r="L29" t="s">
        <v>23</v>
      </c>
      <c r="M29" t="s">
        <v>27</v>
      </c>
    </row>
    <row r="30" ht="189" spans="1:13">
      <c r="A30" s="2" t="s">
        <v>458</v>
      </c>
      <c r="B30" t="str">
        <f>_xlfn.DISPIMG("ID_F1AEB88A251F4D9AA15A261ED9C38D54",1)</f>
        <v>=DISPIMG("ID_F1AEB88A251F4D9AA15A261ED9C38D54",1)</v>
      </c>
      <c r="C30" t="s">
        <v>459</v>
      </c>
      <c r="D30" s="4" t="s">
        <v>460</v>
      </c>
      <c r="E30" t="s">
        <v>84</v>
      </c>
      <c r="F30" t="s">
        <v>229</v>
      </c>
      <c r="G30" t="str">
        <f>_xlfn.DISPIMG("ID_B8B20FDA76E040949EB418F7E30327CC",1)</f>
        <v>=DISPIMG("ID_B8B20FDA76E040949EB418F7E30327CC",1)</v>
      </c>
      <c r="H30" s="4" t="s">
        <v>111</v>
      </c>
      <c r="I30" t="str">
        <f>_xlfn.DISPIMG("ID_554646698CA04D25BF548A707AA0955D",1)</f>
        <v>=DISPIMG("ID_554646698CA04D25BF548A707AA0955D",1)</v>
      </c>
      <c r="J30">
        <v>15</v>
      </c>
      <c r="K30" t="str">
        <f>_xlfn.DISPIMG("ID_E4F2A3760F2041EAA829F7BF985470D4",1)</f>
        <v>=DISPIMG("ID_E4F2A3760F2041EAA829F7BF985470D4",1)</v>
      </c>
      <c r="L30" t="s">
        <v>23</v>
      </c>
      <c r="M30" t="s">
        <v>27</v>
      </c>
    </row>
    <row r="31" ht="189" spans="1:13">
      <c r="A31" s="2" t="s">
        <v>468</v>
      </c>
      <c r="B31" t="str">
        <f>_xlfn.DISPIMG("ID_ED7C5728294D40E5A1F940AF75B18BD9",1)</f>
        <v>=DISPIMG("ID_ED7C5728294D40E5A1F940AF75B18BD9",1)</v>
      </c>
      <c r="C31" t="s">
        <v>469</v>
      </c>
      <c r="D31" s="4" t="s">
        <v>470</v>
      </c>
      <c r="E31" t="s">
        <v>31</v>
      </c>
      <c r="F31" t="s">
        <v>471</v>
      </c>
      <c r="G31" t="str">
        <f>_xlfn.DISPIMG("ID_7B281911807940259EAC03E94CD1157F",1)</f>
        <v>=DISPIMG("ID_7B281911807940259EAC03E94CD1157F",1)</v>
      </c>
      <c r="H31" s="4" t="s">
        <v>111</v>
      </c>
      <c r="I31" t="str">
        <f>_xlfn.DISPIMG("ID_415D4D68FF504BF2B06E128810A2DF8B",1)</f>
        <v>=DISPIMG("ID_415D4D68FF504BF2B06E128810A2DF8B",1)</v>
      </c>
      <c r="J31">
        <v>21</v>
      </c>
      <c r="K31" t="str">
        <f>_xlfn.DISPIMG("ID_2B3930EF5E6F41289CC40819FF095BB0",1)</f>
        <v>=DISPIMG("ID_2B3930EF5E6F41289CC40819FF095BB0",1)</v>
      </c>
      <c r="L31" t="s">
        <v>23</v>
      </c>
      <c r="M31" t="s">
        <v>27</v>
      </c>
    </row>
    <row r="32" ht="189" spans="1:13">
      <c r="A32" t="s">
        <v>476</v>
      </c>
      <c r="B32" t="str">
        <f>_xlfn.DISPIMG("ID_FDFC3C9A4F8D4455BAB3DEEAF082294A",1)</f>
        <v>=DISPIMG("ID_FDFC3C9A4F8D4455BAB3DEEAF082294A",1)</v>
      </c>
      <c r="C32" t="s">
        <v>477</v>
      </c>
      <c r="D32" s="4" t="s">
        <v>478</v>
      </c>
      <c r="E32" t="s">
        <v>31</v>
      </c>
      <c r="F32" t="s">
        <v>479</v>
      </c>
      <c r="G32" t="str">
        <f>_xlfn.DISPIMG("ID_CCE7CF59DC854AFE9DAACFF158CD93E4",1)</f>
        <v>=DISPIMG("ID_CCE7CF59DC854AFE9DAACFF158CD93E4",1)</v>
      </c>
      <c r="H32" s="4" t="s">
        <v>68</v>
      </c>
      <c r="I32" t="str">
        <f>_xlfn.DISPIMG("ID_DC158FAAA5DE40498B1F6A675C9C9BCC",1)</f>
        <v>=DISPIMG("ID_DC158FAAA5DE40498B1F6A675C9C9BCC",1)</v>
      </c>
      <c r="J32">
        <v>48</v>
      </c>
      <c r="K32" t="str">
        <f>_xlfn.DISPIMG("ID_03254FA753934D82AD35961AF44780EF",1)</f>
        <v>=DISPIMG("ID_03254FA753934D82AD35961AF44780EF",1)</v>
      </c>
      <c r="L32" t="s">
        <v>23</v>
      </c>
      <c r="M32" t="s">
        <v>27</v>
      </c>
    </row>
    <row r="1048508" spans="1:7">
      <c r="A1048508" s="1"/>
      <c r="G1048508" s="1"/>
    </row>
    <row r="1048509" ht="15" spans="1:7">
      <c r="A1048509" s="2"/>
    </row>
    <row r="1048510" ht="15" spans="1:7">
      <c r="A1048510" s="2"/>
    </row>
    <row r="1048511" ht="15" spans="1:7">
      <c r="A1048511" s="2"/>
    </row>
    <row r="1048512" ht="15" spans="1:7">
      <c r="A1048512" s="2"/>
    </row>
    <row r="1048513" ht="15" spans="1:1">
      <c r="A1048513" s="2"/>
    </row>
    <row r="1048514" ht="15" spans="1:1">
      <c r="A1048514" s="2"/>
    </row>
    <row r="1048515" ht="15" spans="1:1">
      <c r="A1048515" s="2"/>
    </row>
    <row r="1048516" ht="15" spans="1:1">
      <c r="A1048516" s="2"/>
    </row>
    <row r="1048517" ht="15" spans="1:1">
      <c r="A1048517" s="2"/>
    </row>
    <row r="1048518" ht="15" spans="1:1">
      <c r="A1048518" s="2"/>
    </row>
    <row r="1048519" ht="15" spans="1:1">
      <c r="A1048519" s="2"/>
    </row>
    <row r="1048520" ht="15" spans="1:1">
      <c r="A1048520" s="2"/>
    </row>
    <row r="1048521" ht="15" spans="1:1">
      <c r="A1048521" s="2"/>
    </row>
    <row r="1048522" ht="15" spans="1:1">
      <c r="A1048522" s="2"/>
    </row>
    <row r="1048523" ht="15" spans="1:1">
      <c r="A1048523" s="2"/>
    </row>
    <row r="1048524" ht="15" spans="1:1">
      <c r="A1048524" s="2"/>
    </row>
    <row r="1048525" ht="15" spans="1:1">
      <c r="A1048525" s="2"/>
    </row>
    <row r="1048526" ht="15" spans="1:1">
      <c r="A1048526" s="2"/>
    </row>
    <row r="1048527" ht="15" spans="1:1">
      <c r="A1048527" s="2"/>
    </row>
    <row r="1048528" ht="15" spans="1:1">
      <c r="A1048528" s="2"/>
    </row>
    <row r="1048529" ht="15" spans="1:1">
      <c r="A1048529" s="2"/>
    </row>
    <row r="1048530" ht="15" spans="1:1">
      <c r="A1048530" s="2"/>
    </row>
    <row r="1048531" ht="15" spans="1:1">
      <c r="A1048531" s="2"/>
    </row>
    <row r="1048532" ht="15" spans="1:1">
      <c r="A1048532" s="2"/>
    </row>
    <row r="1048533" ht="15" spans="1:1">
      <c r="A1048533" s="2"/>
    </row>
    <row r="1048534" ht="15" spans="1:1">
      <c r="A1048534" s="2"/>
    </row>
    <row r="1048535" ht="15" spans="1:1">
      <c r="A1048535" s="2"/>
    </row>
    <row r="1048536" ht="15" spans="1:1">
      <c r="A1048536" s="2"/>
    </row>
    <row r="1048537" ht="15" spans="1:1">
      <c r="A1048537" s="2"/>
    </row>
    <row r="1048538" ht="15" spans="1:1">
      <c r="A1048538" s="2"/>
    </row>
  </sheetData>
  <hyperlinks>
    <hyperlink ref="A3" r:id="rId1" display="https://www.amazon.com/dp/B0FQTWFX3W"/>
    <hyperlink ref="A4" r:id="rId2" display="https://www.amazon.com/dp/B0FMXT2X47"/>
    <hyperlink ref="A5" r:id="rId3" display="https://www.amazon.com/dp/B0FPF184RS"/>
    <hyperlink ref="A6" r:id="rId4" display="https://www.amazon.com/dp/B0FSXVMS82"/>
    <hyperlink ref="A7" r:id="rId5" display="https://www.amazon.com/dp/B0FT787C13"/>
    <hyperlink ref="A8" r:id="rId6" display="https://www.amazon.com/dp/B0FWCMNKGL"/>
    <hyperlink ref="A9" r:id="rId7" display="https://www.amazon.com/dp/B0FQBW6KX7"/>
    <hyperlink ref="A10" r:id="rId8" display="https://www.amazon.com/dp/B0FXBC59YG"/>
    <hyperlink ref="A11" r:id="rId9" display="https://www.amazon.com/dp/B0FP4LFQZB"/>
    <hyperlink ref="A12" r:id="rId10" display="https://www.amazon.com/dp/B0FVL4NK4V"/>
    <hyperlink ref="A13" r:id="rId11" display="https://www.amazon.com/dp/B0FTFYW5NY"/>
    <hyperlink ref="A14" r:id="rId12" display="https://www.amazon.com/dp/B0FKH1KG37"/>
    <hyperlink ref="A15" r:id="rId13" display="https://www.amazon.com/dp/B0FRZHKKJW"/>
    <hyperlink ref="A16" r:id="rId14" display="https://www.amazon.com/dp/B0FQBWTCFS"/>
    <hyperlink ref="A17" r:id="rId15" display="https://www.amazon.com/dp/B0FMR37YKM"/>
    <hyperlink ref="A18" r:id="rId16" display="https://www.amazon.com/dp/B0FLXLGWNV"/>
    <hyperlink ref="A19" r:id="rId17" display="https://www.amazon.com/dp/B0FN6Z6KND"/>
    <hyperlink ref="A20" r:id="rId18" display="https://www.amazon.com/dp/B0FQ1PJ49L"/>
    <hyperlink ref="A21" r:id="rId19" display="https://www.amazon.com/dp/B0FP285QBJ"/>
    <hyperlink ref="A22" r:id="rId20" display="https://www.amazon.com/dp/B0FLTS7CVR"/>
    <hyperlink ref="A23" r:id="rId21" display="https://www.amazon.com/dp/B0FMD1STPC"/>
    <hyperlink ref="A24" r:id="rId22" display="https://www.amazon.com/dp/B0FNCTTHPQ"/>
    <hyperlink ref="A25" r:id="rId23" display="https://www.amazon.com/dp/B0FP1L1L3J"/>
    <hyperlink ref="A26" r:id="rId24" display="https://www.amazon.com/dp/B0FLJRXQ12"/>
    <hyperlink ref="A27" r:id="rId25" display="https://www.amazon.com/dp/B0FPCWVYR1"/>
    <hyperlink ref="A28" r:id="rId26" display="https://www.amazon.com/dp/B0FLT67PQ5"/>
    <hyperlink ref="A29" r:id="rId27" display="https://www.amazon.com/dp/B0FNC7GPCH"/>
    <hyperlink ref="A30" r:id="rId28" display="https://www.amazon.com/dp/B0FQ1G7BM1"/>
    <hyperlink ref="A31" r:id="rId29" display="https://www.amazon.com/dp/B0FM3DZCCJ"/>
    <hyperlink ref="A32" r:id="rId30" display="https://www.amazon.com/dp/B0FP1YX8FY"/>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YH cium</cp:lastModifiedBy>
  <dcterms:created xsi:type="dcterms:W3CDTF">2025-12-30T09:24:00Z</dcterms:created>
  <dcterms:modified xsi:type="dcterms:W3CDTF">2025-12-30T09:38:35Z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9AC59DBCE7894DFE87C5AF60C64AB5CC_12</vt:lpwstr>
  </property>
  <property fmtid="{D5CDD505-2E9C-101B-9397-08002B2CF9AE}" pid="3" name="KSOProductBuildVer">
    <vt:lpwstr>2052-12.1.0.24034</vt:lpwstr>
  </property>
  <property fmtid="{D5CDD505-2E9C-101B-9397-08002B2CF9AE}" pid="4" name="CalculationRule">
    <vt:i4>0</vt:i4>
  </property>
</Properties>
</file>