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hembiso Musana\Documents\Novapower\novapower\"/>
    </mc:Choice>
  </mc:AlternateContent>
  <xr:revisionPtr revIDLastSave="0" documentId="13_ncr:1_{A071684D-EBD8-4F55-B31F-C23719360DFE}" xr6:coauthVersionLast="47" xr6:coauthVersionMax="47" xr10:uidLastSave="{00000000-0000-0000-0000-000000000000}"/>
  <bookViews>
    <workbookView xWindow="-120" yWindow="-120" windowWidth="19440" windowHeight="15000" xr2:uid="{A38C0819-823B-4194-AA2B-5033FF66305C}"/>
  </bookViews>
  <sheets>
    <sheet name="Sheet 1" sheetId="1" r:id="rId1"/>
    <sheet name="Packages" sheetId="4" r:id="rId2"/>
    <sheet name="RBCPriceGenerator" sheetId="2" r:id="rId3"/>
  </sheets>
  <definedNames>
    <definedName name="_xlnm._FilterDatabase" localSheetId="1" hidden="1">Packages!$A$1:$G$77</definedName>
    <definedName name="_xlnm._FilterDatabase" localSheetId="0" hidden="1">'Sheet 1'!$A$1:$G$77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42" i="1"/>
  <c r="F32" i="4"/>
  <c r="F33" i="4"/>
  <c r="F34" i="4"/>
  <c r="F35" i="4"/>
  <c r="F86" i="4" s="1"/>
  <c r="F89" i="4" s="1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65" i="4"/>
  <c r="F66" i="4"/>
  <c r="F67" i="4"/>
  <c r="F68" i="4"/>
  <c r="F69" i="4"/>
  <c r="F70" i="4"/>
  <c r="F105" i="4" s="1"/>
  <c r="F71" i="4"/>
  <c r="F72" i="4"/>
  <c r="F73" i="4"/>
  <c r="F74" i="4"/>
  <c r="F75" i="4"/>
  <c r="F76" i="4"/>
  <c r="F77" i="4"/>
  <c r="A81" i="4"/>
  <c r="B81" i="4"/>
  <c r="C81" i="4"/>
  <c r="D81" i="4"/>
  <c r="E81" i="4"/>
  <c r="A82" i="4"/>
  <c r="B82" i="4"/>
  <c r="C82" i="4"/>
  <c r="D82" i="4"/>
  <c r="E82" i="4"/>
  <c r="F82" i="4"/>
  <c r="A83" i="4"/>
  <c r="B83" i="4"/>
  <c r="C83" i="4"/>
  <c r="D83" i="4"/>
  <c r="E83" i="4"/>
  <c r="F83" i="4"/>
  <c r="A86" i="4"/>
  <c r="B86" i="4"/>
  <c r="C86" i="4"/>
  <c r="D86" i="4"/>
  <c r="E86" i="4"/>
  <c r="A87" i="4"/>
  <c r="B87" i="4"/>
  <c r="C87" i="4"/>
  <c r="D87" i="4"/>
  <c r="E87" i="4"/>
  <c r="F87" i="4"/>
  <c r="A88" i="4"/>
  <c r="B88" i="4"/>
  <c r="C88" i="4"/>
  <c r="D88" i="4"/>
  <c r="E88" i="4"/>
  <c r="F88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H106" i="4"/>
  <c r="I106" i="4"/>
  <c r="J106" i="4"/>
  <c r="H107" i="4"/>
  <c r="I107" i="4"/>
  <c r="J107" i="4"/>
  <c r="H108" i="4"/>
  <c r="I108" i="4"/>
  <c r="J108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F113" i="4" s="1"/>
  <c r="H111" i="4"/>
  <c r="I111" i="4"/>
  <c r="J111" i="4"/>
  <c r="A112" i="4"/>
  <c r="B112" i="4"/>
  <c r="C112" i="4"/>
  <c r="D112" i="4"/>
  <c r="E112" i="4"/>
  <c r="F112" i="4"/>
  <c r="H112" i="4"/>
  <c r="I112" i="4"/>
  <c r="J112" i="4"/>
  <c r="H113" i="4"/>
  <c r="I113" i="4"/>
  <c r="J113" i="4"/>
  <c r="H116" i="4"/>
  <c r="I116" i="4"/>
  <c r="J116" i="4"/>
  <c r="A117" i="4"/>
  <c r="B117" i="4"/>
  <c r="C117" i="4"/>
  <c r="D117" i="4"/>
  <c r="E117" i="4"/>
  <c r="F117" i="4"/>
  <c r="H117" i="4"/>
  <c r="I117" i="4"/>
  <c r="J117" i="4"/>
  <c r="A118" i="4"/>
  <c r="B118" i="4"/>
  <c r="C118" i="4"/>
  <c r="D118" i="4"/>
  <c r="E118" i="4"/>
  <c r="F118" i="4"/>
  <c r="H118" i="4"/>
  <c r="I118" i="4"/>
  <c r="J118" i="4"/>
  <c r="A119" i="4"/>
  <c r="B119" i="4"/>
  <c r="C119" i="4"/>
  <c r="D119" i="4"/>
  <c r="E119" i="4"/>
  <c r="F119" i="4"/>
  <c r="H122" i="4"/>
  <c r="I122" i="4"/>
  <c r="J122" i="4"/>
  <c r="H123" i="4"/>
  <c r="I123" i="4"/>
  <c r="J123" i="4"/>
  <c r="H124" i="4"/>
  <c r="I124" i="4"/>
  <c r="J124" i="4"/>
  <c r="H128" i="4"/>
  <c r="I128" i="4"/>
  <c r="J128" i="4"/>
  <c r="H129" i="4"/>
  <c r="I129" i="4"/>
  <c r="J129" i="4"/>
  <c r="H130" i="4"/>
  <c r="I130" i="4"/>
  <c r="J130" i="4"/>
  <c r="H135" i="4"/>
  <c r="I135" i="4"/>
  <c r="J135" i="4"/>
  <c r="H136" i="4"/>
  <c r="I136" i="4"/>
  <c r="J136" i="4"/>
  <c r="H137" i="4"/>
  <c r="I137" i="4"/>
  <c r="J137" i="4"/>
  <c r="H142" i="4"/>
  <c r="I142" i="4"/>
  <c r="J142" i="4"/>
  <c r="H143" i="4"/>
  <c r="I143" i="4"/>
  <c r="J143" i="4"/>
  <c r="H144" i="4"/>
  <c r="I144" i="4"/>
  <c r="J144" i="4"/>
  <c r="M144" i="4"/>
  <c r="L144" i="4"/>
  <c r="K144" i="4"/>
  <c r="M143" i="4"/>
  <c r="L143" i="4"/>
  <c r="K143" i="4"/>
  <c r="M142" i="4"/>
  <c r="L142" i="4"/>
  <c r="K142" i="4"/>
  <c r="M137" i="4"/>
  <c r="L137" i="4"/>
  <c r="K137" i="4"/>
  <c r="M136" i="4"/>
  <c r="L136" i="4"/>
  <c r="K136" i="4"/>
  <c r="M135" i="4"/>
  <c r="L135" i="4"/>
  <c r="K135" i="4"/>
  <c r="M130" i="4"/>
  <c r="L130" i="4"/>
  <c r="K130" i="4"/>
  <c r="M129" i="4"/>
  <c r="L129" i="4"/>
  <c r="K129" i="4"/>
  <c r="M128" i="4"/>
  <c r="L128" i="4"/>
  <c r="K128" i="4"/>
  <c r="M124" i="4"/>
  <c r="L124" i="4"/>
  <c r="K124" i="4"/>
  <c r="M123" i="4"/>
  <c r="L123" i="4"/>
  <c r="K123" i="4"/>
  <c r="M122" i="4"/>
  <c r="L122" i="4"/>
  <c r="K122" i="4"/>
  <c r="M118" i="4"/>
  <c r="L118" i="4"/>
  <c r="K118" i="4"/>
  <c r="M117" i="4"/>
  <c r="L117" i="4"/>
  <c r="K117" i="4"/>
  <c r="M116" i="4"/>
  <c r="L116" i="4"/>
  <c r="K116" i="4"/>
  <c r="M113" i="4"/>
  <c r="L113" i="4"/>
  <c r="K113" i="4"/>
  <c r="M112" i="4"/>
  <c r="L112" i="4"/>
  <c r="K112" i="4"/>
  <c r="M111" i="4"/>
  <c r="L111" i="4"/>
  <c r="K111" i="4"/>
  <c r="M108" i="4"/>
  <c r="L108" i="4"/>
  <c r="K108" i="4"/>
  <c r="M107" i="4"/>
  <c r="L107" i="4"/>
  <c r="K107" i="4"/>
  <c r="M106" i="4"/>
  <c r="L106" i="4"/>
  <c r="K106" i="4"/>
  <c r="F67" i="1"/>
  <c r="F120" i="4" l="1"/>
  <c r="F81" i="4"/>
  <c r="F84" i="4" s="1"/>
  <c r="F106" i="4"/>
  <c r="M138" i="4"/>
  <c r="F93" i="4"/>
  <c r="F94" i="4" s="1"/>
  <c r="F99" i="4"/>
  <c r="F100" i="4" s="1"/>
  <c r="M119" i="4"/>
  <c r="M145" i="4"/>
  <c r="M125" i="4"/>
  <c r="M109" i="4"/>
  <c r="M131" i="4"/>
  <c r="M114" i="4"/>
  <c r="F32" i="1"/>
  <c r="A60" i="2"/>
  <c r="F74" i="1"/>
  <c r="F75" i="1"/>
  <c r="F76" i="1"/>
  <c r="F77" i="1"/>
  <c r="A2" i="2" l="1"/>
  <c r="F33" i="1"/>
  <c r="F34" i="1"/>
  <c r="F3" i="1"/>
  <c r="F4" i="1"/>
  <c r="F5" i="1"/>
  <c r="F6" i="1"/>
  <c r="F7" i="1"/>
  <c r="F8" i="1"/>
  <c r="F9" i="1"/>
  <c r="F65" i="1"/>
  <c r="F66" i="1"/>
  <c r="F68" i="1"/>
  <c r="F69" i="1"/>
  <c r="F70" i="1"/>
  <c r="F19" i="1"/>
  <c r="F20" i="1"/>
  <c r="F21" i="1"/>
  <c r="F22" i="1"/>
  <c r="F17" i="1"/>
  <c r="F18" i="1"/>
  <c r="F23" i="1"/>
  <c r="F24" i="1"/>
  <c r="F25" i="1"/>
  <c r="F26" i="1"/>
  <c r="F27" i="1"/>
  <c r="F28" i="1"/>
  <c r="F29" i="1"/>
  <c r="F30" i="1"/>
  <c r="F31" i="1"/>
  <c r="F35" i="1"/>
  <c r="F36" i="1"/>
  <c r="F37" i="1"/>
  <c r="F10" i="1"/>
  <c r="F11" i="1"/>
  <c r="F12" i="1"/>
  <c r="F13" i="1"/>
  <c r="F38" i="1"/>
  <c r="F39" i="1"/>
  <c r="F40" i="1"/>
  <c r="F41" i="1"/>
  <c r="F43" i="1"/>
  <c r="F44" i="1"/>
  <c r="F45" i="1"/>
  <c r="F46" i="1"/>
  <c r="F47" i="1"/>
  <c r="F48" i="1"/>
  <c r="F14" i="1"/>
  <c r="F15" i="1"/>
  <c r="F16" i="1"/>
  <c r="F49" i="1"/>
  <c r="F50" i="1"/>
  <c r="F51" i="1"/>
  <c r="F52" i="1"/>
  <c r="F53" i="1"/>
  <c r="F55" i="1"/>
  <c r="F56" i="1"/>
  <c r="F57" i="1"/>
  <c r="F58" i="1"/>
  <c r="F59" i="1"/>
  <c r="F60" i="1"/>
  <c r="F71" i="1"/>
  <c r="F72" i="1"/>
  <c r="F73" i="1"/>
  <c r="F61" i="1"/>
  <c r="F62" i="1"/>
  <c r="F63" i="1"/>
  <c r="F64" i="1"/>
  <c r="B2" i="2"/>
  <c r="A1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F54" i="1" s="1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8" i="2"/>
  <c r="A37" i="2"/>
  <c r="A36" i="2"/>
  <c r="A35" i="2"/>
  <c r="A34" i="2"/>
  <c r="A33" i="2"/>
  <c r="A32" i="2"/>
  <c r="A31" i="2"/>
  <c r="A27" i="2"/>
  <c r="A26" i="2"/>
  <c r="A25" i="2"/>
  <c r="A24" i="2"/>
  <c r="A23" i="2"/>
  <c r="A22" i="2"/>
  <c r="A21" i="2"/>
  <c r="A20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<sst xmlns="http://schemas.openxmlformats.org/spreadsheetml/2006/main" count="984" uniqueCount="217">
  <si>
    <t>ItemName</t>
  </si>
  <si>
    <t>PackageGroup</t>
  </si>
  <si>
    <t>Brand</t>
  </si>
  <si>
    <t>TypeGroup</t>
  </si>
  <si>
    <t>SizeGroup</t>
  </si>
  <si>
    <t>ItemPrice</t>
  </si>
  <si>
    <t>Extras</t>
  </si>
  <si>
    <t>Img Url</t>
  </si>
  <si>
    <t>Battery</t>
  </si>
  <si>
    <t>Batteries</t>
  </si>
  <si>
    <t>MaxLi</t>
  </si>
  <si>
    <t>Lithium-ion</t>
  </si>
  <si>
    <t>Voltage-V:12, Energy-kWh:1.2</t>
  </si>
  <si>
    <t>SizeGroup:2,TypeGroup:1, Brand:1, PackageGroup:1</t>
  </si>
  <si>
    <t>Hubble</t>
  </si>
  <si>
    <t>Voltage-V:12, Energy-kWh:1.5</t>
  </si>
  <si>
    <t>Dyness</t>
  </si>
  <si>
    <t>Voltage-V:48, Energy-kWh:2.4</t>
  </si>
  <si>
    <t>PylonTech</t>
  </si>
  <si>
    <t>Voltage-V:48, Energy-kWh:3.5</t>
  </si>
  <si>
    <t>Voltage-V:48, Energy-kWh:3.6</t>
  </si>
  <si>
    <t>Fusion</t>
  </si>
  <si>
    <t>Voltage-V:48, Energy-kWh:4.8</t>
  </si>
  <si>
    <t>Forbatt</t>
  </si>
  <si>
    <t>Lead Acid</t>
  </si>
  <si>
    <t>Voltage-V:12, Energy-kWh:1.2, Capacity-Ah:100</t>
  </si>
  <si>
    <t>Deltec</t>
  </si>
  <si>
    <t>Lead Calcium</t>
  </si>
  <si>
    <t>Voltage-V:12, Energy-kWh:1.2, Capacity-Ah:105</t>
  </si>
  <si>
    <t>Pylon</t>
  </si>
  <si>
    <t>Voltage-V:48, Energy-kWh:3.5, DischargeVoltage-V:53.5, ChargeVoltage-V:53.5</t>
  </si>
  <si>
    <t>SizeGroup:4,TypeGroup:1, Brand:1, PackageGroup:1</t>
  </si>
  <si>
    <t>RCT</t>
  </si>
  <si>
    <t>Voltage-V:12, Energy-kWh:2.4, Capacity-Ah:200</t>
  </si>
  <si>
    <t>Voltage-V:12, Energy-kWh:1.5, DischargeVoltage-V:11, Capacity-Ah:120</t>
  </si>
  <si>
    <t>Rentech</t>
  </si>
  <si>
    <t>Voltage-V:25.6, Energy-kWh:2.56, RechargeVoltage-V:27.6, Capacity-Ah:100</t>
  </si>
  <si>
    <t>Voltage-V:25.6, Energy-kWh:5.12, RechargeVoltage-V:27.6, Capacity-Ah:200</t>
  </si>
  <si>
    <t>Generator</t>
  </si>
  <si>
    <t>Petrol</t>
  </si>
  <si>
    <t>Ryobi</t>
  </si>
  <si>
    <t>Pull-Start</t>
  </si>
  <si>
    <t>Size-kVA:1.2, EngineSize-Stroke: 4</t>
  </si>
  <si>
    <t>Key-Start</t>
  </si>
  <si>
    <t>Size-kVA:3.5, EngineSize-Stroke: 4</t>
  </si>
  <si>
    <t>https://www.builders.co.za/_ui/responsive/theme-yellow/images/products/product-image-transparent.png</t>
  </si>
  <si>
    <t>Cable</t>
  </si>
  <si>
    <t>Geewiz</t>
  </si>
  <si>
    <t>SingleCore-DC</t>
  </si>
  <si>
    <t>Size-mm2:35, Length-m:1</t>
  </si>
  <si>
    <t>https://www.makro.co.za/sys-master/images/hc0/h4f/9800097300510/silo-MIN_159320_EAA_large</t>
  </si>
  <si>
    <t>Size-mm2:50, Length-m:1</t>
  </si>
  <si>
    <t>https://www.makro.co.za/sys-master/images/hba/h86/9800090746910/silo-MIN_285367_EAA_large</t>
  </si>
  <si>
    <t>Rack</t>
  </si>
  <si>
    <t>Renusol</t>
  </si>
  <si>
    <t>Mounting Rail</t>
  </si>
  <si>
    <t>Length-m:2.1</t>
  </si>
  <si>
    <t>SizeGroup:1,TypeGroup:1, Brand:1, PackageGroup:1</t>
  </si>
  <si>
    <t>Length-m:4.2</t>
  </si>
  <si>
    <t>https://3pmedia.leroymerlin.co.za/SOURCE/a424840859ea40f38d972c635c8539ec</t>
  </si>
  <si>
    <t>Size-kVA:5.5, EngineSize-Stroke: 4</t>
  </si>
  <si>
    <t>Size-kVA:7.5, EngineSize-Stroke: 4</t>
  </si>
  <si>
    <t>Size-kVA:10, EngineSize-Stroke: 4</t>
  </si>
  <si>
    <t>Diesel</t>
  </si>
  <si>
    <t>GenTech Industries</t>
  </si>
  <si>
    <t>Size-kVA:3, EngineSize-Stroke: 4</t>
  </si>
  <si>
    <t>Talon</t>
  </si>
  <si>
    <t>Electric-Start</t>
  </si>
  <si>
    <t>Size-kVA:6, EngineSize-Stroke: 4</t>
  </si>
  <si>
    <t>Size-kVA:7, EngineSize-Stroke: 4</t>
  </si>
  <si>
    <t>https://3pmedia.leroymerlin.co.za/SOURCE/10f337c37a7845719d921542d1415339</t>
  </si>
  <si>
    <t>Size-kVA:4.5, EngineSize-Stroke: 4</t>
  </si>
  <si>
    <t>Size-kVA:6.4, EngineSize-Stroke: 4</t>
  </si>
  <si>
    <t>Inverter</t>
  </si>
  <si>
    <t>Inverters</t>
  </si>
  <si>
    <t>Mecer</t>
  </si>
  <si>
    <t>Hybrid</t>
  </si>
  <si>
    <t>Size-kVA:1.5, Voltage-V:12, Power-kW:1.2</t>
  </si>
  <si>
    <t>SizeGroup:3,TypeGroup:1, Brand:1, PackageGroup:1</t>
  </si>
  <si>
    <t>https://i.ibb.co/BHDB8md/Mecer-1-2.png</t>
  </si>
  <si>
    <t>Stand-alone</t>
  </si>
  <si>
    <t>Size-kVA:3, Voltage-V:24, Power-kW:3</t>
  </si>
  <si>
    <t>Size-kVA:5, Voltage-V:48, Power-kW:4</t>
  </si>
  <si>
    <t>https://i.ibb.co/842wzpn/Mecer-5.png</t>
  </si>
  <si>
    <t>RCT-AXPERT</t>
  </si>
  <si>
    <t>Size-kVA:3, Voltage-V:48, Power-kW:3, MPPTVoltage-V:430</t>
  </si>
  <si>
    <t>https://i.ibb.co/rvLf8JH/RCT-Axpert-3kv-A.png</t>
  </si>
  <si>
    <t>Size-kVA:5, Voltage-V:48, Power-kW:5, MPPTVoltage-V:115</t>
  </si>
  <si>
    <t>https://i.ibb.co/fMKMdQL/RCT-Axpert-5kv-A.jpg</t>
  </si>
  <si>
    <t>Size-kVA:8, Voltage-V:48, Power-kW:8, MPPTVoltage-V:66</t>
  </si>
  <si>
    <t>https://i.ibb.co/SV8mNPB/RCT-Axpert-8-Kkv-A.png</t>
  </si>
  <si>
    <t>TheCoolGuys</t>
  </si>
  <si>
    <t>Size-kVA:3, InputVoltage-AC:230, OutputVoltage-AC:230, Power-kW:2.4, BatVoltage-V:24, MPPTVoltage-VDC:100</t>
  </si>
  <si>
    <t>SizeGroup:6,TypeGroup:1, Brand:1, PackageGroup:1</t>
  </si>
  <si>
    <t>https://thecoolguys.co.za/wp-content/uploads/2022/03/3kva-1.png</t>
  </si>
  <si>
    <t>Size-kVA:5, InputVoltage-AC:230, OutputVoltage-AC:230, Power-kW:5, BatVoltage-V:48, MPPTVoltage-VDC:115</t>
  </si>
  <si>
    <t>Hybrid, LeadAcid</t>
  </si>
  <si>
    <t>Size-kVA:3, InputVoltage-AC:230, OutputVoltage-AC:230, Power-kW:2.4, BatVoltage-V:24, MPPTVoltage-VDC:100, 2BatEnergy-Ah:105</t>
  </si>
  <si>
    <t>SizeGroup:7,TypeGroup:2, Brand:1, PackageGroup:2</t>
  </si>
  <si>
    <t>Hybrid, LeadAcid, SingleCore</t>
  </si>
  <si>
    <t>Size-kVA:3, InputVoltage-AC:230, OutputVoltage-AC:230, Power-kW:2.4, BatVoltage-V:24, MPPTVoltage-VDC:100, 2BatEnergy-Ah:105, CableL-m:5</t>
  </si>
  <si>
    <t>SizeGroup:8,TypeGroup:3, Brand:1, PackageGroup:3</t>
  </si>
  <si>
    <t>Size-kVA:5, InputVoltage-AC:230, OutputVoltage-AC:230, Power-kW:5, BatVoltage-V:48, MPPTVoltage-VDC:115, 4BatEnergy-Ah:105</t>
  </si>
  <si>
    <t>Size-kVA:5, InputVoltage-AC:230, OutputVoltage-AC:230, Power-kW:5, BatVoltage-V:24, MPPTVoltage-VDC:115, 4BatEnergy-Ah:105, CableL-m:5</t>
  </si>
  <si>
    <t>Rentech-Axpert</t>
  </si>
  <si>
    <t>Size-kVA:1, InputVoltage-AC:230, OutputVoltage-AC:230, Power-kW:1, BatVoltage-V:12, PWMCurrent-A:50</t>
  </si>
  <si>
    <t>https://i.ibb.co/N2BqyKx/Rentech-5-6.png</t>
  </si>
  <si>
    <t>Rentech-Jagular</t>
  </si>
  <si>
    <t>Size-kVA:2.4, InputVoltage-AC:230, OutputVoltage-AC:230, Power-kW:1.4, RecLABatVoltage-V:12</t>
  </si>
  <si>
    <t>SizeGroup:5,TypeGroup:1, Brand:1, PackageGroup:1</t>
  </si>
  <si>
    <t>Size-kVA:3, InputVoltage-AC:230, Power-kW:2.4, BatVoltage-V:24</t>
  </si>
  <si>
    <t>Size-kVA:5,InputVoltage-AC:230, OutputVoltage-AC:230, Power-kW:5, BatVoltage-V:48, MPPTCurrent-A:80</t>
  </si>
  <si>
    <t>Size-kVA:5.6, InputVoltage-AC:230, OutputVoltage-AC:230, Power-kW:5.6, BatVoltage-V:48</t>
  </si>
  <si>
    <t>Rentech,Smart-Hubble</t>
  </si>
  <si>
    <t>Stand-alone, Lithium-ion</t>
  </si>
  <si>
    <t>Size-kVA:1, InputVoltage-AC:230, Power-kW:1, BatVoltage-V:12, BatEnergy-kWh:1.5</t>
  </si>
  <si>
    <t>SizeGroup:5,TypeGroup:2, Brand:2, PackageGroup:2</t>
  </si>
  <si>
    <t>Size-kVA:3, InputVoltage-AC:230, Power-kW:2.4, BatVoltage-V:25, BatEnergy-kWh:2.75</t>
  </si>
  <si>
    <t>Size-kVA:3, InputVoltage-AC:230, Power-kW:2.4, BatVoltage-V:25, BatEnergy-kWh:5.12</t>
  </si>
  <si>
    <t>Size-kVA:5, InputVoltage-AC:230, Power-kW:5, BatVoltage-V:48, BatEnergy-kWh:5.5</t>
  </si>
  <si>
    <t>Victron,BlueNova</t>
  </si>
  <si>
    <t>Size-VA:500, InvVoltage-V:12, Power-W:430, BatVoltage-V:12, BatEnergy-Wh:570, BatCapacity-Ah:44</t>
  </si>
  <si>
    <t>Size-VA:500, InvVoltage-V:12, Power-W:430, BatVoltage-V:12, 3BatEnergy-Wh:280, BatCapacity-Ah:22</t>
  </si>
  <si>
    <t>Victron,FreedomAuxillaryRange</t>
  </si>
  <si>
    <t>Size-kVA:1.2,InvVoltage-V:12, Power-kW:1, BatVoltage-V:12, BatEnergy-kWh:1, BatCapacity-Ah:100</t>
  </si>
  <si>
    <t>Ipower,Deltec</t>
  </si>
  <si>
    <t>Stand-alone, Lead-Acid</t>
  </si>
  <si>
    <t>Power-W:400, InvVoltage-V:12, BatVoltage-V:12, BatCapacity-Ah:105</t>
  </si>
  <si>
    <t>SizeGroup:3,TypeGroup:2, Brand:2, PackageGroup:2</t>
  </si>
  <si>
    <t>Power-W:800, InvVoltage-V:12, BatVoltage-V:12, BatCapacity-Ah:105</t>
  </si>
  <si>
    <t>Victron,Deltec</t>
  </si>
  <si>
    <t>Size-VA:500, InvVoltage-V:12, Power-W:430, BatVoltage-V:12, BatCapacity-Ah:105</t>
  </si>
  <si>
    <t>SizeGroup:4,TypeGroup:2, Brand:2, PackageGroup:2</t>
  </si>
  <si>
    <t>Size-VA:800, InvVoltage-V:12, Power-W:700, BatVoltage-V:12, BatCapacity-Ah:105</t>
  </si>
  <si>
    <t>Size-kVA:1.2, InvVoltage-V:12, Power-kW:1, BatVoltage-V:12, BatCapacity-Ah:105, CableLength-mm:500</t>
  </si>
  <si>
    <t>Mecer,Royal</t>
  </si>
  <si>
    <t>Size-kVA:1.2, InvVoltage-V:12, Power-W:720, 2BatVoltage-V:12, 2BatEnergy-kWh:1.2, 2BatCapacity-Ah:100</t>
  </si>
  <si>
    <t>SizeGroup:6,TypeGroup:2, Brand:2, PackageGroup:2</t>
  </si>
  <si>
    <t>Microtek,Deltec</t>
  </si>
  <si>
    <t>Size-kVA:1.8, InvVoltage-V:24, Power-kW:1.4, 2BatVoltage-V:12, 2BatEnergy-kWh:1.2, 2BatCapacity-Ah:100</t>
  </si>
  <si>
    <t>Mecer,Hubble</t>
  </si>
  <si>
    <t>Size-kVA:2.4, InvVoltage-V:24, Power-kW:1.4, 2BatVoltage-V:12, 2BatEnergy-kWh:1.2, 2BatCapacity-Ah:100</t>
  </si>
  <si>
    <t>Size-kVA:3, Power-kW:1.4, PWMCurrent-A:60, 2BatCapacity-Ah:120</t>
  </si>
  <si>
    <t>Solar</t>
  </si>
  <si>
    <t>CNBM</t>
  </si>
  <si>
    <t>Polycrystalline</t>
  </si>
  <si>
    <t>Voltage-V:37.5, Power-W:330, MaxPowerCurrent-A:8.89, OpenCircuitVoltage-V:47</t>
  </si>
  <si>
    <t>Renewsys</t>
  </si>
  <si>
    <t>Voltage-V:37.9, Power-W:335, MaxPowerCurrent-A:8.85, OpenCircuitVoltage-V:46.27</t>
  </si>
  <si>
    <t>Canadian Solar</t>
  </si>
  <si>
    <t>Monocrystalline</t>
  </si>
  <si>
    <t>Voltage-V:33.9, Power-W:365, MaxPowerCurrent-A:10.78, OpenCircuitVoltage-V:40.6</t>
  </si>
  <si>
    <t>JA Solar</t>
  </si>
  <si>
    <t>Voltage-V:33.96, Power-W:365, MaxPowerCurrent-A:10.75, OpenCircuitVoltage-V:41.13</t>
  </si>
  <si>
    <t>Axitec</t>
  </si>
  <si>
    <t>Voltage-V:34.09, Power-W:370, MaxPowerCurrent-A:10.86, OpenCircuitVoltage-V:41.32</t>
  </si>
  <si>
    <t>Voltage-V:34.09, Power-W:375, MaxPowerCurrent-A:10.94, OpenCircuitVoltage-V:41</t>
  </si>
  <si>
    <t>Solars</t>
  </si>
  <si>
    <t>Renewsys,Victron,Excis,PanelFlex</t>
  </si>
  <si>
    <t>Poly,Hybrid,Gel/AGM,SolarCable</t>
  </si>
  <si>
    <t>SolarSize-W:335, InvSize-VA:800, InvVoltage-V:12, InvPower-W:700, MPPTCurrent-A:30, 2BatEnergy-kWh:1.5, 2BatVoltage-V:12, 2BatCapacity-Ah:102, 2CableSize-mm2:6, 2CableLength-m:6</t>
  </si>
  <si>
    <t>SizeGroup:7,TypeGroup:4, Brand:4, PackageGroup:4</t>
  </si>
  <si>
    <t>Renewsys,Victron,Probe-Energy,PanelFlex</t>
  </si>
  <si>
    <t>Poly,Hybrid,AGM,SolarCable</t>
  </si>
  <si>
    <t>2SolarSize-W:335, InvSize-kVA:1.2, InvVoltage-V:24, InvPower-kW:1, MPPTCurrent-A:50, 2BatEnergy-kWh:3, 2BatVoltage-V:12, 2BatCapacity-Ah:220, 2CableSize-mm2:6, 2CableLength-m:8, 2CableSize-mm2:10, 2CableLength-m:2</t>
  </si>
  <si>
    <t>SizeGroup:10,TypeGroup:4, Brand:4, PackageGroup:4, CableSize:2, CableLength:2</t>
  </si>
  <si>
    <t>Renewsys,RCT-Axpert,Probe-Energy,PanelFlex</t>
  </si>
  <si>
    <t>4SolarSize-W:335, InvSize-kVA:3, InvVoltage-V:24, InvPower-kW:3, 2BatEnergy-kWh:2.4, 2BatVoltage-V:12, 2BatCapacity-Ah:220, 2CableSize-mm2:6, 2CableLength-m:20, 2CableSize-mm2:25, 2CableLength-m:2</t>
  </si>
  <si>
    <t>SizeGroup:9,TypeGroup:4, Brand:4, PackageGroup:4, CableSize:2, CableLength:2</t>
  </si>
  <si>
    <t xml:space="preserve"> </t>
  </si>
  <si>
    <t>3kva</t>
  </si>
  <si>
    <t>2.4kwh</t>
  </si>
  <si>
    <t>6x330w</t>
  </si>
  <si>
    <t>2.4kwh x 2</t>
  </si>
  <si>
    <t>8x330w</t>
  </si>
  <si>
    <t>5kva</t>
  </si>
  <si>
    <t>4.8kwh</t>
  </si>
  <si>
    <t>8x375w</t>
  </si>
  <si>
    <t>4.8kwh x 2</t>
  </si>
  <si>
    <t>10x375w</t>
  </si>
  <si>
    <t>8kva</t>
  </si>
  <si>
    <t>2 x 4.8kwh</t>
  </si>
  <si>
    <t>12x375w</t>
  </si>
  <si>
    <t>3 x 4.8kwh</t>
  </si>
  <si>
    <t>14x375w</t>
  </si>
  <si>
    <t>https://encrypted-tbn0.gstatic.com/images?q=tbn:ANd9GcStvIscksbqPOwO56ThOjZCwL9ZKwRCNqJ1X0tQL5VlJpwL0ld8lQGS&amp;usqp=CAU</t>
  </si>
  <si>
    <t>VM533:2 https://encrypted-tbn0.gstatic.com/images?q=tbn:ANd9GcQIPEr3u_5ljTP248sg9Qkpv7BniIqJBzA8_w&amp;usqp=CAU</t>
  </si>
  <si>
    <t>https://encrypted-tbn0.gstatic.com/images?q=tbn:ANd9GcSRw7-ah5imrZEPEmXYp1O6ILKwwkYNMw7md5wVqYRzXbxb6BpD-SLI&amp;usqp=CAU</t>
  </si>
  <si>
    <t>https://encrypted-tbn0.gstatic.com/images?q=tbn:ANd9GcQbVGKRHnhl8k3dtp4_IWlX8xLkBYiBVn3dba2Dis4YhhzEBrXjP7MH&amp;usqp=CAU</t>
  </si>
  <si>
    <t>https://encrypted-tbn0.gstatic.com/images?q=tbn:ANd9GcR2-oEyJhQO5JT60OFECoJDkj1PylghfyswwA&amp;usqp=CAU</t>
  </si>
  <si>
    <t>https://encrypted-tbn0.gstatic.com/images?q=tbn:ANd9GcS_jes1APF0XDWKeee18-vw7VOgjgey_Rdkbg&amp;usqp=CAU</t>
  </si>
  <si>
    <t>https://encrypted-tbn0.gstatic.com/images?q=tbn:ANd9GcRtEctovP2sVIM9-J2KkBbdTvC0D6xNh0WLOQ&amp;usqp=CAU</t>
  </si>
  <si>
    <t>https://encrypted-tbn0.gstatic.com/images?q=tbn:ANd9GcQ5IHJ_gHRFv7WU0z3MHJYkPcp97c74Fe59zA&amp;usqp=CAU</t>
  </si>
  <si>
    <t>https://encrypted-tbn0.gstatic.com/images?q=tbn:ANd9GcTBMr6SjYmC1uqFQulGvoijp8Rhnxn57cm4Sg&amp;usqp=CAU</t>
  </si>
  <si>
    <t>https://encrypted-tbn0.gstatic.com/images?q=tbn:ANd9GcTZGHV_ga6APxf__0bhrKbgQnP-LXvghWY44A&amp;usqp=CAU</t>
  </si>
  <si>
    <t>https://encrypted-tbn0.gstatic.com/images?q=tbn:ANd9GcRVJluUhjUqRDX8OnkrK5QUWUqoOXeNODhT3A&amp;usqp=CAU</t>
  </si>
  <si>
    <t>https://encrypted-tbn0.gstatic.com/images?q=tbn:ANd9GcTwBKSPldFVgYPa84xI18pU-WcxzeawG6B4CA&amp;usqp=CAU</t>
  </si>
  <si>
    <t>https://encrypted-tbn0.gstatic.com/images?q=tbn:ANd9GcTBJVPve2lp0mIkVuYHoxc4k0CYWiiuHP-dww&amp;usqp=CAU</t>
  </si>
  <si>
    <t>https://encrypted-tbn0.gstatic.com/images?q=tbn:ANd9GcTkc3F85ayYQBwmNerOKo3wGeAZTq2npFrBgw&amp;usqp=CAU</t>
  </si>
  <si>
    <t>https://encrypted-tbn0.gstatic.com/images?q=tbn:ANd9GcTWZ9NMioii648wwQOgh-HZwzSOkDNizemZwA&amp;usqp=CAU</t>
  </si>
  <si>
    <t>https://encrypted-tbn0.gstatic.com/images?q=tbn:ANd9GcTWjjf2AdpDA1LkcIxnkd8PO-Ru1ZubM4MKBQ&amp;usqp=CAU</t>
  </si>
  <si>
    <t>https://encrypted-tbn0.gstatic.com/images?q=tbn:ANd9GcQD4IDdkGGvLVCN1AGGhYJ2ySjVJvjP5x_g8iM0k1CU7tr1r9CuFEVJBvAP8zVlGyJLVLo&amp;usqp=CAU</t>
  </si>
  <si>
    <t>https://encrypted-tbn0.gstatic.com/images?q=tbn:ANd9GcRgh7y6poj7W7XGYICnSbq9Q-BRFX-B6oGTMtfKWFnk_XI2rGntnnj-vTrs5LrZLnAu5aM&amp;usqp=CAU</t>
  </si>
  <si>
    <t>https://encrypted-tbn0.gstatic.com/images?q=tbn:ANd9GcRTP95d_xluWm6j40RPfMoUVvCEk5bZb2P9pg&amp;usqp=CAU</t>
  </si>
  <si>
    <t>https://encrypted-tbn0.gstatic.com/images?q=tbn:ANd9GcQ3tWNM0O9pWP6mHfCO352EKWLsBkDr1knfJw&amp;usqp=CAU</t>
  </si>
  <si>
    <t>https://encrypted-tbn0.gstatic.com/images?q=tbn:ANd9GcT4PevijeU6mbeszl-gi-JOpkS_KP8XYB8uchQATYg3O4W0Wi_w9atJ8BpQvxGpL9Q7so4&amp;usqp=CAU</t>
  </si>
  <si>
    <t>VM228:2 https://encrypted-tbn0.gstatic.com/images?q=tbn:ANd9GcTRkrxnV7CBjR-klfLjM-aj24l5vFUU6XlQMZJWSwLuHKBETgJ5a1Nk_FKKNelDMGIQpOk&amp;usqp=CAU</t>
  </si>
  <si>
    <t>VM228:2 https://encrypted-tbn0.gstatic.com/images?q=tbn:ANd9GcQRy2O6OkG3ExxorTbYpqSgyZD5ZdF1pRpP04XIuFErxZdjViZiwGBBIUWeo2ldG-o-GW4&amp;usqp=CAU</t>
  </si>
  <si>
    <t>VM228:2 https://encrypted-tbn0.gstatic.com/images?q=tbn:ANd9GcRFIztAvz7p0PaxOWJBSaowJObvLK8FnoV3zECmPYqL2fkkkvNYGi_UuDoOgWSYD1dNyp8&amp;usqp=CAU</t>
  </si>
  <si>
    <t>https://encrypted-tbn0.gstatic.com/images?q=tbn:ANd9GcRTtk3bsxUXiQKJHwuDkYMOJ_BlHDyTxDSq4orhpoJJCaWWx601yyj-Ft9KLtcDEcx0B7Q&amp;usqp=CAU</t>
  </si>
  <si>
    <t>https://encrypted-tbn0.gstatic.com/images?q=tbn:ANd9GcRr1IRr3_mCT4vTDEdekGLQaIkkMe-JAIacMqaslZJtyfIgKnly7EVY8oJ_1t5FScXnH9g&amp;usqp=CAU</t>
  </si>
  <si>
    <t>https://encrypted-tbn0.gstatic.com/images?q=tbn:ANd9GcR7A1w3HvPZjPbo3dMBQxug6HkhmeURIrDmLRWgKG2rLZLKekdOIzknI-Mt_2-TzNbVVKk&amp;usqp=CAU</t>
  </si>
  <si>
    <t>https://encrypted-tbn0.gstatic.com/images?q=tbn:ANd9GcTWj6DCPuOUAC86bz2LskMAyk0Z1UE3hHBwiOokTzpoHtD7P0FZO4cuKOL60jZCzzwq7NU&amp;usqp=CAU</t>
  </si>
  <si>
    <t>https://encrypted-tbn0.gstatic.com/images?q=tbn:ANd9GcQmj0oUYcfGfM-i_ebq3KYRFws2WvridiQRG7yGkF0--O046IwlY8jJMpi8_n_18gFTrbc&amp;usqp=CAU</t>
  </si>
  <si>
    <t>https://encrypted-tbn0.gstatic.com/images?q=tbn:ANd9GcS-mSt8lqrIIsTyjc_tJHJ-Il776sQkJg-LsJ1fQbXkUFwrlDZ0BO-YEFtjLqHUdCnTGko&amp;usqp=CAU</t>
  </si>
  <si>
    <t>https://encrypted-tbn0.gstatic.com/images?q=tbn:ANd9GcSflzIOzCdmxiT6B8xTIVUG0d6AkZ27wEhtH7dYpm0PqLzzXrwLwcuj8pSMkmvBpzVlsus&amp;usqp=CAU</t>
  </si>
  <si>
    <t>https://encrypted-tbn0.gstatic.com/images?q=tbn:ANd9GcT6Ld2ozg63b0qQbAaAKCKPwLUaVoxwbp1C5-Ycz_n5JK7PhTzXdx9bv4QVUnv6u2SLXxo&amp;usqp=CAU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</si>
</sst>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&quot;* #,##0.00_-;\-&quot;R&quot;* #,##0.00_-;_-&quot;R&quot;* &quot;-&quot;??_-;_-@_-"/>
    <numFmt numFmtId="165" formatCode="_-[$R-1C09]* #,##0_-;\-[$R-1C09]* #,##0_-;_-[$R-1C09]* &quot;-&quot;??_-;_-@_-"/>
    <numFmt numFmtId="166" formatCode="_-[$R-1C09]* #,##0.00_-;\-[$R-1C09]* #,##0.00_-;_-[$R-1C09]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ourier New"/>
      <charset val="1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65" fontId="3" fillId="2" borderId="1" xfId="1" applyNumberFormat="1" applyFill="1" applyBorder="1"/>
    <xf numFmtId="0" fontId="0" fillId="3" borderId="0" xfId="0" applyFill="1"/>
    <xf numFmtId="165" fontId="3" fillId="3" borderId="1" xfId="1" applyNumberFormat="1" applyFill="1" applyBorder="1"/>
    <xf numFmtId="0" fontId="0" fillId="4" borderId="0" xfId="0" applyFill="1"/>
    <xf numFmtId="0" fontId="0" fillId="5" borderId="0" xfId="0" applyFill="1"/>
    <xf numFmtId="165" fontId="3" fillId="5" borderId="1" xfId="1" applyNumberFormat="1" applyFill="1" applyBorder="1"/>
    <xf numFmtId="0" fontId="0" fillId="6" borderId="0" xfId="0" applyFill="1"/>
    <xf numFmtId="165" fontId="3" fillId="6" borderId="1" xfId="1" applyNumberFormat="1" applyFill="1" applyBorder="1"/>
    <xf numFmtId="0" fontId="0" fillId="2" borderId="0" xfId="0" applyFill="1"/>
    <xf numFmtId="0" fontId="0" fillId="7" borderId="0" xfId="0" applyFill="1"/>
    <xf numFmtId="165" fontId="3" fillId="7" borderId="1" xfId="1" applyNumberFormat="1" applyFill="1" applyBorder="1"/>
    <xf numFmtId="166" fontId="0" fillId="0" borderId="0" xfId="0" applyNumberFormat="1"/>
    <xf numFmtId="165" fontId="3" fillId="4" borderId="1" xfId="1" applyNumberFormat="1" applyFill="1" applyBorder="1"/>
    <xf numFmtId="165" fontId="0" fillId="4" borderId="1" xfId="0" applyNumberFormat="1" applyFill="1" applyBorder="1"/>
    <xf numFmtId="164" fontId="0" fillId="0" borderId="0" xfId="2" applyFont="1"/>
    <xf numFmtId="0" fontId="5" fillId="0" borderId="0" xfId="0" applyFont="1"/>
    <xf numFmtId="0" fontId="6" fillId="0" borderId="0" xfId="0" applyFont="1"/>
    <xf numFmtId="0" fontId="7" fillId="4" borderId="0" xfId="0" applyFont="1" applyFill="1"/>
    <xf numFmtId="0" fontId="7" fillId="0" borderId="0" xfId="0" applyFont="1"/>
    <xf numFmtId="0" fontId="3" fillId="0" borderId="0" xfId="1"/>
    <xf numFmtId="0" fontId="3" fillId="4" borderId="0" xfId="1" applyFill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C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crypted-tbn0.gstatic.com/images?q=tbn:ANd9GcS_jes1APF0XDWKeee18-vw7VOgjgey_Rdkbg&amp;usqp=CAU" TargetMode="External"/><Relationship Id="rId13" Type="http://schemas.openxmlformats.org/officeDocument/2006/relationships/hyperlink" Target="https://encrypted-tbn0.gstatic.com/images?q=tbn:ANd9GcRVJluUhjUqRDX8OnkrK5QUWUqoOXeNODhT3A&amp;usqp=CAU" TargetMode="External"/><Relationship Id="rId18" Type="http://schemas.openxmlformats.org/officeDocument/2006/relationships/hyperlink" Target="https://encrypted-tbn0.gstatic.com/images?q=tbn:ANd9GcTWjjf2AdpDA1LkcIxnkd8PO-Ru1ZubM4MKBQ&amp;usqp=CAU" TargetMode="External"/><Relationship Id="rId26" Type="http://schemas.openxmlformats.org/officeDocument/2006/relationships/hyperlink" Target="https://encrypted-tbn0.gstatic.com/images?q=tbn:ANd9GcS-mSt8lqrIIsTyjc_tJHJ-Il776sQkJg-LsJ1fQbXkUFwrlDZ0BO-YEFtjLqHUdCnTGko&amp;usqp=CAU" TargetMode="External"/><Relationship Id="rId3" Type="http://schemas.openxmlformats.org/officeDocument/2006/relationships/hyperlink" Target="https://thecoolguys.co.za/wp-content/uploads/2022/03/3kva-1.png" TargetMode="External"/><Relationship Id="rId21" Type="http://schemas.openxmlformats.org/officeDocument/2006/relationships/hyperlink" Target="https://encrypted-tbn0.gstatic.com/images?q=tbn:ANd9GcRTtk3bsxUXiQKJHwuDkYMOJ_BlHDyTxDSq4orhpoJJCaWWx601yyj-Ft9KLtcDEcx0B7Q&amp;usqp=CAU" TargetMode="External"/><Relationship Id="rId7" Type="http://schemas.openxmlformats.org/officeDocument/2006/relationships/hyperlink" Target="https://encrypted-tbn0.gstatic.com/images?q=tbn:ANd9GcR2-oEyJhQO5JT60OFECoJDkj1PylghfyswwA&amp;usqp=CAU" TargetMode="External"/><Relationship Id="rId12" Type="http://schemas.openxmlformats.org/officeDocument/2006/relationships/hyperlink" Target="https://encrypted-tbn0.gstatic.com/images?q=tbn:ANd9GcTZGHV_ga6APxf__0bhrKbgQnP-LXvghWY44A&amp;usqp=CAU" TargetMode="External"/><Relationship Id="rId17" Type="http://schemas.openxmlformats.org/officeDocument/2006/relationships/hyperlink" Target="https://encrypted-tbn0.gstatic.com/images?q=tbn:ANd9GcTWZ9NMioii648wwQOgh-HZwzSOkDNizemZwA&amp;usqp=CAU" TargetMode="External"/><Relationship Id="rId25" Type="http://schemas.openxmlformats.org/officeDocument/2006/relationships/hyperlink" Target="https://encrypted-tbn0.gstatic.com/images?q=tbn:ANd9GcQmj0oUYcfGfM-i_ebq3KYRFws2WvridiQRG7yGkF0--O046IwlY8jJMpi8_n_18gFTrbc&amp;usqp=CAU" TargetMode="External"/><Relationship Id="rId2" Type="http://schemas.openxmlformats.org/officeDocument/2006/relationships/hyperlink" Target="https://i.ibb.co/N2BqyKx/Rentech-5-6.png" TargetMode="External"/><Relationship Id="rId16" Type="http://schemas.openxmlformats.org/officeDocument/2006/relationships/hyperlink" Target="https://encrypted-tbn0.gstatic.com/images?q=tbn:ANd9GcTkc3F85ayYQBwmNerOKo3wGeAZTq2npFrBgw&amp;usqp=CAU" TargetMode="External"/><Relationship Id="rId20" Type="http://schemas.openxmlformats.org/officeDocument/2006/relationships/hyperlink" Target="https://encrypted-tbn0.gstatic.com/images?q=tbn:ANd9GcQ3tWNM0O9pWP6mHfCO352EKWLsBkDr1knfJw&amp;usqp=CAU" TargetMode="External"/><Relationship Id="rId1" Type="http://schemas.openxmlformats.org/officeDocument/2006/relationships/hyperlink" Target="https://i.ibb.co/N2BqyKx/Rentech-5-6.png" TargetMode="External"/><Relationship Id="rId6" Type="http://schemas.openxmlformats.org/officeDocument/2006/relationships/hyperlink" Target="https://encrypted-tbn0.gstatic.com/images?q=tbn:ANd9GcQbVGKRHnhl8k3dtp4_IWlX8xLkBYiBVn3dba2Dis4YhhzEBrXjP7MH&amp;usqp=CAU" TargetMode="External"/><Relationship Id="rId11" Type="http://schemas.openxmlformats.org/officeDocument/2006/relationships/hyperlink" Target="https://encrypted-tbn0.gstatic.com/images?q=tbn:ANd9GcTBMr6SjYmC1uqFQulGvoijp8Rhnxn57cm4Sg&amp;usqp=CAU" TargetMode="External"/><Relationship Id="rId24" Type="http://schemas.openxmlformats.org/officeDocument/2006/relationships/hyperlink" Target="https://encrypted-tbn0.gstatic.com/images?q=tbn:ANd9GcTWj6DCPuOUAC86bz2LskMAyk0Z1UE3hHBwiOokTzpoHtD7P0FZO4cuKOL60jZCzzwq7NU&amp;usqp=CAU" TargetMode="External"/><Relationship Id="rId5" Type="http://schemas.openxmlformats.org/officeDocument/2006/relationships/hyperlink" Target="https://encrypted-tbn0.gstatic.com/images?q=tbn:ANd9GcSRw7-ah5imrZEPEmXYp1O6ILKwwkYNMw7md5wVqYRzXbxb6BpD-SLI&amp;usqp=CAU" TargetMode="External"/><Relationship Id="rId15" Type="http://schemas.openxmlformats.org/officeDocument/2006/relationships/hyperlink" Target="https://encrypted-tbn0.gstatic.com/images?q=tbn:ANd9GcTBJVPve2lp0mIkVuYHoxc4k0CYWiiuHP-dww&amp;usqp=CAU" TargetMode="External"/><Relationship Id="rId23" Type="http://schemas.openxmlformats.org/officeDocument/2006/relationships/hyperlink" Target="https://encrypted-tbn0.gstatic.com/images?q=tbn:ANd9GcR7A1w3HvPZjPbo3dMBQxug6HkhmeURIrDmLRWgKG2rLZLKekdOIzknI-Mt_2-TzNbVVKk&amp;usqp=CAU" TargetMode="External"/><Relationship Id="rId28" Type="http://schemas.openxmlformats.org/officeDocument/2006/relationships/hyperlink" Target="https://encrypted-tbn0.gstatic.com/images?q=tbn:ANd9GcT6Ld2ozg63b0qQbAaAKCKPwLUaVoxwbp1C5-Ycz_n5JK7PhTzXdx9bv4QVUnv6u2SLXxo&amp;usqp=CAU" TargetMode="External"/><Relationship Id="rId10" Type="http://schemas.openxmlformats.org/officeDocument/2006/relationships/hyperlink" Target="https://encrypted-tbn0.gstatic.com/images?q=tbn:ANd9GcQ5IHJ_gHRFv7WU0z3MHJYkPcp97c74Fe59zA&amp;usqp=CAU" TargetMode="External"/><Relationship Id="rId19" Type="http://schemas.openxmlformats.org/officeDocument/2006/relationships/hyperlink" Target="https://encrypted-tbn0.gstatic.com/images?q=tbn:ANd9GcRgh7y6poj7W7XGYICnSbq9Q-BRFX-B6oGTMtfKWFnk_XI2rGntnnj-vTrs5LrZLnAu5aM&amp;usqp=CAU" TargetMode="External"/><Relationship Id="rId4" Type="http://schemas.openxmlformats.org/officeDocument/2006/relationships/hyperlink" Target="https://thecoolguys.co.za/wp-content/uploads/2022/03/3kva-1.png" TargetMode="External"/><Relationship Id="rId9" Type="http://schemas.openxmlformats.org/officeDocument/2006/relationships/hyperlink" Target="https://encrypted-tbn0.gstatic.com/images?q=tbn:ANd9GcRtEctovP2sVIM9-J2KkBbdTvC0D6xNh0WLOQ&amp;usqp=CAU" TargetMode="External"/><Relationship Id="rId14" Type="http://schemas.openxmlformats.org/officeDocument/2006/relationships/hyperlink" Target="https://encrypted-tbn0.gstatic.com/images?q=tbn:ANd9GcTwBKSPldFVgYPa84xI18pU-WcxzeawG6B4CA&amp;usqp=CAU" TargetMode="External"/><Relationship Id="rId22" Type="http://schemas.openxmlformats.org/officeDocument/2006/relationships/hyperlink" Target="https://encrypted-tbn0.gstatic.com/images?q=tbn:ANd9GcRr1IRr3_mCT4vTDEdekGLQaIkkMe-JAIacMqaslZJtyfIgKnly7EVY8oJ_1t5FScXnH9g&amp;usqp=CAU" TargetMode="External"/><Relationship Id="rId27" Type="http://schemas.openxmlformats.org/officeDocument/2006/relationships/hyperlink" Target="https://encrypted-tbn0.gstatic.com/images?q=tbn:ANd9GcSflzIOzCdmxiT6B8xTIVUG0d6AkZ27wEhtH7dYpm0PqLzzXrwLwcuj8pSMkmvBpzVlsus&amp;usqp=C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F050-2F09-42D0-9049-6BF8B00124F4}">
  <sheetPr filterMode="1"/>
  <dimension ref="A1:M145"/>
  <sheetViews>
    <sheetView tabSelected="1" topLeftCell="E1" zoomScale="70" zoomScaleNormal="70" workbookViewId="0">
      <selection activeCell="H78" sqref="H78"/>
    </sheetView>
  </sheetViews>
  <sheetFormatPr defaultRowHeight="15" x14ac:dyDescent="0.25"/>
  <cols>
    <col min="1" max="1" width="9.85546875" bestFit="1" customWidth="1"/>
    <col min="2" max="2" width="13.28515625" bestFit="1" customWidth="1"/>
    <col min="3" max="3" width="41.140625" bestFit="1" customWidth="1"/>
    <col min="4" max="4" width="29.85546875" bestFit="1" customWidth="1"/>
    <col min="5" max="5" width="83" customWidth="1"/>
    <col min="6" max="6" width="13.28515625" bestFit="1" customWidth="1"/>
    <col min="7" max="7" width="83.42578125" bestFit="1" customWidth="1"/>
    <col min="8" max="8" width="97.42578125" style="20" bestFit="1" customWidth="1"/>
  </cols>
  <sheetData>
    <row r="1" spans="1:8" s="1" customFormat="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</row>
    <row r="2" spans="1:8" ht="15.75" hidden="1" thickBot="1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14">
        <f>RBCPriceGenerator!B5</f>
        <v>11253.9</v>
      </c>
      <c r="G2" s="5" t="s">
        <v>13</v>
      </c>
      <c r="H2" t="s">
        <v>185</v>
      </c>
    </row>
    <row r="3" spans="1:8" ht="15.75" hidden="1" thickBot="1" x14ac:dyDescent="0.3">
      <c r="A3" t="s">
        <v>8</v>
      </c>
      <c r="B3" t="s">
        <v>9</v>
      </c>
      <c r="C3" t="s">
        <v>14</v>
      </c>
      <c r="D3" t="s">
        <v>11</v>
      </c>
      <c r="E3" t="s">
        <v>15</v>
      </c>
      <c r="F3" s="14">
        <f>RBCPriceGenerator!B6</f>
        <v>8044.2499999999991</v>
      </c>
      <c r="G3" s="5" t="s">
        <v>13</v>
      </c>
      <c r="H3" s="21" t="s">
        <v>187</v>
      </c>
    </row>
    <row r="4" spans="1:8" ht="15.75" hidden="1" thickBot="1" x14ac:dyDescent="0.3">
      <c r="A4" t="s">
        <v>8</v>
      </c>
      <c r="B4" t="s">
        <v>9</v>
      </c>
      <c r="C4" t="s">
        <v>16</v>
      </c>
      <c r="D4" t="s">
        <v>11</v>
      </c>
      <c r="E4" t="s">
        <v>17</v>
      </c>
      <c r="F4" s="14">
        <f>RBCPriceGenerator!B7</f>
        <v>13549.3</v>
      </c>
      <c r="G4" s="5" t="s">
        <v>13</v>
      </c>
      <c r="H4" s="21" t="s">
        <v>188</v>
      </c>
    </row>
    <row r="5" spans="1:8" ht="15.75" hidden="1" thickBot="1" x14ac:dyDescent="0.3">
      <c r="A5" t="s">
        <v>8</v>
      </c>
      <c r="B5" t="s">
        <v>9</v>
      </c>
      <c r="C5" t="s">
        <v>18</v>
      </c>
      <c r="D5" t="s">
        <v>11</v>
      </c>
      <c r="E5" t="s">
        <v>19</v>
      </c>
      <c r="F5" s="14">
        <f>RBCPriceGenerator!B8</f>
        <v>20895.5</v>
      </c>
      <c r="G5" s="5" t="s">
        <v>13</v>
      </c>
      <c r="H5" s="21" t="s">
        <v>189</v>
      </c>
    </row>
    <row r="6" spans="1:8" ht="15.75" hidden="1" thickBot="1" x14ac:dyDescent="0.3">
      <c r="A6" t="s">
        <v>8</v>
      </c>
      <c r="B6" t="s">
        <v>9</v>
      </c>
      <c r="C6" t="s">
        <v>16</v>
      </c>
      <c r="D6" t="s">
        <v>11</v>
      </c>
      <c r="E6" t="s">
        <v>20</v>
      </c>
      <c r="F6" s="14">
        <f>RBCPriceGenerator!B9</f>
        <v>21755.699999999997</v>
      </c>
      <c r="G6" s="5" t="s">
        <v>13</v>
      </c>
      <c r="H6" s="21" t="s">
        <v>190</v>
      </c>
    </row>
    <row r="7" spans="1:8" ht="15.75" hidden="1" thickBot="1" x14ac:dyDescent="0.3">
      <c r="A7" t="s">
        <v>8</v>
      </c>
      <c r="B7" t="s">
        <v>9</v>
      </c>
      <c r="C7" t="s">
        <v>21</v>
      </c>
      <c r="D7" t="s">
        <v>11</v>
      </c>
      <c r="E7" t="s">
        <v>22</v>
      </c>
      <c r="F7" s="14">
        <f>RBCPriceGenerator!B10</f>
        <v>26444.249999999996</v>
      </c>
      <c r="G7" s="5" t="s">
        <v>13</v>
      </c>
      <c r="H7" s="21" t="s">
        <v>191</v>
      </c>
    </row>
    <row r="8" spans="1:8" ht="15.75" hidden="1" thickBot="1" x14ac:dyDescent="0.3">
      <c r="A8" t="s">
        <v>8</v>
      </c>
      <c r="B8" t="s">
        <v>9</v>
      </c>
      <c r="C8" t="s">
        <v>23</v>
      </c>
      <c r="D8" t="s">
        <v>24</v>
      </c>
      <c r="E8" t="s">
        <v>25</v>
      </c>
      <c r="F8" s="14">
        <f>RBCPriceGenerator!B11</f>
        <v>3859.3999999999996</v>
      </c>
      <c r="G8" s="5" t="s">
        <v>13</v>
      </c>
      <c r="H8" s="21" t="s">
        <v>192</v>
      </c>
    </row>
    <row r="9" spans="1:8" ht="15.75" hidden="1" thickBot="1" x14ac:dyDescent="0.3">
      <c r="A9" t="s">
        <v>8</v>
      </c>
      <c r="B9" t="s">
        <v>9</v>
      </c>
      <c r="C9" t="s">
        <v>26</v>
      </c>
      <c r="D9" t="s">
        <v>27</v>
      </c>
      <c r="E9" t="s">
        <v>28</v>
      </c>
      <c r="F9" s="14">
        <f>RBCPriceGenerator!B12</f>
        <v>2999.2</v>
      </c>
      <c r="G9" s="5" t="s">
        <v>13</v>
      </c>
      <c r="H9" s="21" t="s">
        <v>193</v>
      </c>
    </row>
    <row r="10" spans="1:8" ht="15.75" hidden="1" thickBot="1" x14ac:dyDescent="0.3">
      <c r="A10" s="3" t="s">
        <v>8</v>
      </c>
      <c r="B10" s="3" t="s">
        <v>9</v>
      </c>
      <c r="C10" s="3" t="s">
        <v>16</v>
      </c>
      <c r="D10" s="3" t="s">
        <v>11</v>
      </c>
      <c r="E10" s="3" t="s">
        <v>17</v>
      </c>
      <c r="F10" s="4">
        <f>RBCPriceGenerator!B37</f>
        <v>19836.349999999999</v>
      </c>
      <c r="G10" s="3" t="s">
        <v>13</v>
      </c>
      <c r="H10" s="21" t="s">
        <v>194</v>
      </c>
    </row>
    <row r="11" spans="1:8" ht="15.75" hidden="1" thickBot="1" x14ac:dyDescent="0.3">
      <c r="A11" s="3" t="s">
        <v>8</v>
      </c>
      <c r="B11" s="3" t="s">
        <v>9</v>
      </c>
      <c r="C11" s="3" t="s">
        <v>29</v>
      </c>
      <c r="D11" s="3" t="s">
        <v>11</v>
      </c>
      <c r="E11" s="3" t="s">
        <v>30</v>
      </c>
      <c r="F11" s="4">
        <f>RBCPriceGenerator!B38</f>
        <v>30151.85</v>
      </c>
      <c r="G11" s="3" t="s">
        <v>31</v>
      </c>
      <c r="H11" s="21" t="s">
        <v>195</v>
      </c>
    </row>
    <row r="12" spans="1:8" ht="15.75" hidden="1" thickBot="1" x14ac:dyDescent="0.3">
      <c r="A12" s="3" t="s">
        <v>8</v>
      </c>
      <c r="B12" s="3" t="s">
        <v>9</v>
      </c>
      <c r="C12" s="3" t="s">
        <v>32</v>
      </c>
      <c r="D12" s="3" t="s">
        <v>24</v>
      </c>
      <c r="E12" s="3" t="s">
        <v>25</v>
      </c>
      <c r="F12" s="4">
        <f>RBCPriceGenerator!B39</f>
        <v>3460.35</v>
      </c>
      <c r="G12" s="3" t="s">
        <v>13</v>
      </c>
      <c r="H12" s="21" t="s">
        <v>196</v>
      </c>
    </row>
    <row r="13" spans="1:8" ht="15.75" hidden="1" thickBot="1" x14ac:dyDescent="0.3">
      <c r="A13" s="3" t="s">
        <v>8</v>
      </c>
      <c r="B13" s="3" t="s">
        <v>9</v>
      </c>
      <c r="C13" s="3" t="s">
        <v>32</v>
      </c>
      <c r="D13" s="3" t="s">
        <v>24</v>
      </c>
      <c r="E13" s="3" t="s">
        <v>33</v>
      </c>
      <c r="F13" s="4">
        <f>RBCPriceGenerator!B40</f>
        <v>6346.8499999999995</v>
      </c>
      <c r="G13" s="3" t="s">
        <v>13</v>
      </c>
      <c r="H13" s="21" t="s">
        <v>197</v>
      </c>
    </row>
    <row r="14" spans="1:8" ht="15.75" hidden="1" thickBot="1" x14ac:dyDescent="0.3">
      <c r="A14" s="8" t="s">
        <v>8</v>
      </c>
      <c r="B14" s="8" t="s">
        <v>9</v>
      </c>
      <c r="C14" s="8" t="s">
        <v>14</v>
      </c>
      <c r="D14" s="8" t="s">
        <v>11</v>
      </c>
      <c r="E14" s="8" t="s">
        <v>34</v>
      </c>
      <c r="F14" s="9">
        <f>RBCPriceGenerator!B52</f>
        <v>8038.4999999999991</v>
      </c>
      <c r="G14" s="8" t="s">
        <v>31</v>
      </c>
      <c r="H14" s="21" t="s">
        <v>198</v>
      </c>
    </row>
    <row r="15" spans="1:8" ht="15.75" hidden="1" thickBot="1" x14ac:dyDescent="0.3">
      <c r="A15" s="8" t="s">
        <v>8</v>
      </c>
      <c r="B15" s="8" t="s">
        <v>9</v>
      </c>
      <c r="C15" s="8" t="s">
        <v>35</v>
      </c>
      <c r="D15" s="8" t="s">
        <v>11</v>
      </c>
      <c r="E15" s="8" t="s">
        <v>36</v>
      </c>
      <c r="F15" s="9">
        <f>RBCPriceGenerator!B53</f>
        <v>18975</v>
      </c>
      <c r="G15" s="8" t="s">
        <v>31</v>
      </c>
      <c r="H15" s="21" t="s">
        <v>199</v>
      </c>
    </row>
    <row r="16" spans="1:8" ht="15.75" hidden="1" thickBot="1" x14ac:dyDescent="0.3">
      <c r="A16" s="8" t="s">
        <v>8</v>
      </c>
      <c r="B16" s="8" t="s">
        <v>9</v>
      </c>
      <c r="C16" s="8" t="s">
        <v>35</v>
      </c>
      <c r="D16" s="8" t="s">
        <v>11</v>
      </c>
      <c r="E16" s="8" t="s">
        <v>37</v>
      </c>
      <c r="F16" s="9">
        <f>RBCPriceGenerator!B54</f>
        <v>26444.249999999996</v>
      </c>
      <c r="G16" s="8" t="s">
        <v>31</v>
      </c>
      <c r="H16" s="21" t="s">
        <v>200</v>
      </c>
    </row>
    <row r="17" spans="1:8" ht="15.75" hidden="1" thickBot="1" x14ac:dyDescent="0.3">
      <c r="A17" t="s">
        <v>38</v>
      </c>
      <c r="B17" t="s">
        <v>39</v>
      </c>
      <c r="C17" t="s">
        <v>40</v>
      </c>
      <c r="D17" t="s">
        <v>41</v>
      </c>
      <c r="E17" t="s">
        <v>42</v>
      </c>
      <c r="F17" s="14">
        <f>RBCPriceGenerator!B23</f>
        <v>5175</v>
      </c>
      <c r="G17" t="s">
        <v>13</v>
      </c>
      <c r="H17" t="s">
        <v>186</v>
      </c>
    </row>
    <row r="18" spans="1:8" ht="15.75" hidden="1" thickBot="1" x14ac:dyDescent="0.3">
      <c r="A18" t="s">
        <v>38</v>
      </c>
      <c r="B18" t="s">
        <v>39</v>
      </c>
      <c r="C18" t="s">
        <v>40</v>
      </c>
      <c r="D18" t="s">
        <v>43</v>
      </c>
      <c r="E18" t="s">
        <v>44</v>
      </c>
      <c r="F18" s="14">
        <f>RBCPriceGenerator!B24</f>
        <v>8049.9999999999991</v>
      </c>
      <c r="G18" t="s">
        <v>13</v>
      </c>
      <c r="H18" t="s">
        <v>45</v>
      </c>
    </row>
    <row r="19" spans="1:8" ht="15.75" hidden="1" thickBot="1" x14ac:dyDescent="0.3">
      <c r="A19" t="s">
        <v>46</v>
      </c>
      <c r="B19" t="s">
        <v>46</v>
      </c>
      <c r="C19" t="s">
        <v>47</v>
      </c>
      <c r="D19" t="s">
        <v>48</v>
      </c>
      <c r="E19" t="s">
        <v>49</v>
      </c>
      <c r="F19" s="14">
        <f>RBCPriceGenerator!B19</f>
        <v>169.04999999999998</v>
      </c>
      <c r="G19" s="5" t="s">
        <v>13</v>
      </c>
      <c r="H19" t="s">
        <v>203</v>
      </c>
    </row>
    <row r="20" spans="1:8" ht="15.75" hidden="1" thickBot="1" x14ac:dyDescent="0.3">
      <c r="A20" t="s">
        <v>46</v>
      </c>
      <c r="B20" t="s">
        <v>46</v>
      </c>
      <c r="C20" t="s">
        <v>47</v>
      </c>
      <c r="D20" t="s">
        <v>48</v>
      </c>
      <c r="E20" t="s">
        <v>51</v>
      </c>
      <c r="F20" s="14">
        <f>RBCPriceGenerator!B20</f>
        <v>254.14999999999998</v>
      </c>
      <c r="G20" s="5" t="s">
        <v>13</v>
      </c>
      <c r="H20" s="21" t="s">
        <v>204</v>
      </c>
    </row>
    <row r="21" spans="1:8" ht="15.75" hidden="1" thickBot="1" x14ac:dyDescent="0.3">
      <c r="A21" t="s">
        <v>53</v>
      </c>
      <c r="B21" t="s">
        <v>53</v>
      </c>
      <c r="C21" t="s">
        <v>54</v>
      </c>
      <c r="D21" t="s">
        <v>55</v>
      </c>
      <c r="E21" t="s">
        <v>56</v>
      </c>
      <c r="F21" s="14">
        <f>RBCPriceGenerator!B21</f>
        <v>362.25</v>
      </c>
      <c r="G21" s="5" t="s">
        <v>57</v>
      </c>
      <c r="H21" t="s">
        <v>201</v>
      </c>
    </row>
    <row r="22" spans="1:8" ht="15.75" hidden="1" thickBot="1" x14ac:dyDescent="0.3">
      <c r="A22" t="s">
        <v>53</v>
      </c>
      <c r="B22" t="s">
        <v>53</v>
      </c>
      <c r="C22" t="s">
        <v>54</v>
      </c>
      <c r="D22" t="s">
        <v>55</v>
      </c>
      <c r="E22" t="s">
        <v>58</v>
      </c>
      <c r="F22" s="14">
        <f>RBCPriceGenerator!B22</f>
        <v>675.05</v>
      </c>
      <c r="G22" s="5" t="s">
        <v>57</v>
      </c>
      <c r="H22" s="21" t="s">
        <v>202</v>
      </c>
    </row>
    <row r="23" spans="1:8" ht="15.75" hidden="1" thickBot="1" x14ac:dyDescent="0.3">
      <c r="A23" t="s">
        <v>38</v>
      </c>
      <c r="B23" t="s">
        <v>39</v>
      </c>
      <c r="C23" t="s">
        <v>40</v>
      </c>
      <c r="D23" t="s">
        <v>43</v>
      </c>
      <c r="E23" t="s">
        <v>60</v>
      </c>
      <c r="F23" s="14">
        <f>RBCPriceGenerator!B25</f>
        <v>13799.999999999998</v>
      </c>
      <c r="G23" t="s">
        <v>13</v>
      </c>
      <c r="H23" t="s">
        <v>50</v>
      </c>
    </row>
    <row r="24" spans="1:8" ht="15.75" hidden="1" thickBot="1" x14ac:dyDescent="0.3">
      <c r="A24" t="s">
        <v>38</v>
      </c>
      <c r="B24" t="s">
        <v>39</v>
      </c>
      <c r="C24" t="s">
        <v>40</v>
      </c>
      <c r="D24" t="s">
        <v>43</v>
      </c>
      <c r="E24" t="s">
        <v>61</v>
      </c>
      <c r="F24" s="14">
        <f>RBCPriceGenerator!B26</f>
        <v>14949.999999999998</v>
      </c>
      <c r="G24" t="s">
        <v>13</v>
      </c>
      <c r="H24" t="s">
        <v>52</v>
      </c>
    </row>
    <row r="25" spans="1:8" ht="15.75" hidden="1" thickBot="1" x14ac:dyDescent="0.3">
      <c r="A25" t="s">
        <v>38</v>
      </c>
      <c r="B25" t="s">
        <v>39</v>
      </c>
      <c r="C25" t="s">
        <v>40</v>
      </c>
      <c r="D25" t="s">
        <v>43</v>
      </c>
      <c r="E25" t="s">
        <v>62</v>
      </c>
      <c r="F25" s="14">
        <f>RBCPriceGenerator!B27</f>
        <v>24149.999999999996</v>
      </c>
      <c r="G25" t="s">
        <v>13</v>
      </c>
      <c r="H25" t="s">
        <v>52</v>
      </c>
    </row>
    <row r="26" spans="1:8" ht="15.75" hidden="1" thickBot="1" x14ac:dyDescent="0.3">
      <c r="A26" t="s">
        <v>38</v>
      </c>
      <c r="B26" t="s">
        <v>63</v>
      </c>
      <c r="C26" t="s">
        <v>64</v>
      </c>
      <c r="D26" t="s">
        <v>43</v>
      </c>
      <c r="E26" t="s">
        <v>65</v>
      </c>
      <c r="F26" s="14">
        <f>RBCPriceGenerator!B28</f>
        <v>17250</v>
      </c>
      <c r="G26" t="s">
        <v>13</v>
      </c>
      <c r="H26" t="s">
        <v>59</v>
      </c>
    </row>
    <row r="27" spans="1:8" ht="15.75" hidden="1" thickBot="1" x14ac:dyDescent="0.3">
      <c r="A27" t="s">
        <v>38</v>
      </c>
      <c r="B27" t="s">
        <v>63</v>
      </c>
      <c r="C27" t="s">
        <v>66</v>
      </c>
      <c r="D27" t="s">
        <v>67</v>
      </c>
      <c r="E27" t="s">
        <v>68</v>
      </c>
      <c r="F27" s="14">
        <f>RBCPriceGenerator!B29</f>
        <v>27706.949999999997</v>
      </c>
      <c r="G27" t="s">
        <v>13</v>
      </c>
      <c r="H27"/>
    </row>
    <row r="28" spans="1:8" ht="15.75" hidden="1" thickBot="1" x14ac:dyDescent="0.3">
      <c r="A28" t="s">
        <v>38</v>
      </c>
      <c r="B28" t="s">
        <v>63</v>
      </c>
      <c r="C28" t="s">
        <v>64</v>
      </c>
      <c r="D28" t="s">
        <v>43</v>
      </c>
      <c r="E28" t="s">
        <v>69</v>
      </c>
      <c r="F28" s="14">
        <f>RBCPriceGenerator!B30</f>
        <v>25299.999999999996</v>
      </c>
      <c r="G28" t="s">
        <v>13</v>
      </c>
      <c r="H28" t="s">
        <v>70</v>
      </c>
    </row>
    <row r="29" spans="1:8" ht="15.75" hidden="1" thickBot="1" x14ac:dyDescent="0.3">
      <c r="A29" t="s">
        <v>38</v>
      </c>
      <c r="B29" t="s">
        <v>63</v>
      </c>
      <c r="C29" t="s">
        <v>66</v>
      </c>
      <c r="D29" t="s">
        <v>67</v>
      </c>
      <c r="E29" t="s">
        <v>69</v>
      </c>
      <c r="F29" s="14">
        <f>RBCPriceGenerator!B31</f>
        <v>32996.949999999997</v>
      </c>
      <c r="G29" t="s">
        <v>13</v>
      </c>
      <c r="H29"/>
    </row>
    <row r="30" spans="1:8" ht="15.75" hidden="1" thickBot="1" x14ac:dyDescent="0.3">
      <c r="A30" t="s">
        <v>38</v>
      </c>
      <c r="B30" t="s">
        <v>63</v>
      </c>
      <c r="C30" t="s">
        <v>40</v>
      </c>
      <c r="D30" t="s">
        <v>43</v>
      </c>
      <c r="E30" t="s">
        <v>71</v>
      </c>
      <c r="F30" s="14">
        <f>RBCPriceGenerator!B32</f>
        <v>34500</v>
      </c>
      <c r="G30" t="s">
        <v>13</v>
      </c>
      <c r="H30" t="s">
        <v>52</v>
      </c>
    </row>
    <row r="31" spans="1:8" ht="15.75" hidden="1" thickBot="1" x14ac:dyDescent="0.3">
      <c r="A31" t="s">
        <v>38</v>
      </c>
      <c r="B31" t="s">
        <v>63</v>
      </c>
      <c r="C31" t="s">
        <v>40</v>
      </c>
      <c r="D31" t="s">
        <v>43</v>
      </c>
      <c r="E31" t="s">
        <v>72</v>
      </c>
      <c r="F31" s="14">
        <f>RBCPriceGenerator!B33</f>
        <v>41400</v>
      </c>
      <c r="G31" t="s">
        <v>13</v>
      </c>
      <c r="H31" t="s">
        <v>52</v>
      </c>
    </row>
    <row r="32" spans="1:8" ht="15.75" hidden="1" thickBot="1" x14ac:dyDescent="0.3">
      <c r="A32" t="s">
        <v>73</v>
      </c>
      <c r="B32" t="s">
        <v>74</v>
      </c>
      <c r="C32" t="s">
        <v>75</v>
      </c>
      <c r="D32" t="s">
        <v>76</v>
      </c>
      <c r="E32" t="s">
        <v>77</v>
      </c>
      <c r="F32" s="14">
        <f>RBCPriceGenerator!B2</f>
        <v>4357.3499999999995</v>
      </c>
      <c r="G32" s="5" t="s">
        <v>78</v>
      </c>
      <c r="H32" s="18" t="s">
        <v>79</v>
      </c>
    </row>
    <row r="33" spans="1:8" ht="15.75" hidden="1" thickBot="1" x14ac:dyDescent="0.3">
      <c r="A33" t="s">
        <v>73</v>
      </c>
      <c r="B33" t="s">
        <v>74</v>
      </c>
      <c r="C33" t="s">
        <v>75</v>
      </c>
      <c r="D33" t="s">
        <v>80</v>
      </c>
      <c r="E33" t="s">
        <v>81</v>
      </c>
      <c r="F33" s="14">
        <f>RBCPriceGenerator!B3</f>
        <v>6899.9999999999991</v>
      </c>
      <c r="G33" s="5" t="s">
        <v>78</v>
      </c>
      <c r="H33" s="18" t="s">
        <v>79</v>
      </c>
    </row>
    <row r="34" spans="1:8" s="5" customFormat="1" ht="15.75" hidden="1" thickBot="1" x14ac:dyDescent="0.3">
      <c r="A34" t="s">
        <v>73</v>
      </c>
      <c r="B34" t="s">
        <v>74</v>
      </c>
      <c r="C34" t="s">
        <v>75</v>
      </c>
      <c r="D34" t="s">
        <v>80</v>
      </c>
      <c r="E34" t="s">
        <v>82</v>
      </c>
      <c r="F34" s="14">
        <f>RBCPriceGenerator!B4</f>
        <v>12822.499999999998</v>
      </c>
      <c r="G34" s="5" t="s">
        <v>78</v>
      </c>
      <c r="H34" s="18" t="s">
        <v>83</v>
      </c>
    </row>
    <row r="35" spans="1:8" ht="15.75" hidden="1" thickBot="1" x14ac:dyDescent="0.3">
      <c r="A35" s="3" t="s">
        <v>73</v>
      </c>
      <c r="B35" s="3" t="s">
        <v>74</v>
      </c>
      <c r="C35" s="3" t="s">
        <v>84</v>
      </c>
      <c r="D35" s="3" t="s">
        <v>80</v>
      </c>
      <c r="E35" s="3" t="s">
        <v>85</v>
      </c>
      <c r="F35" s="4">
        <f>RBCPriceGenerator!B34</f>
        <v>10471.9</v>
      </c>
      <c r="G35" s="3" t="s">
        <v>31</v>
      </c>
      <c r="H35" s="18" t="s">
        <v>86</v>
      </c>
    </row>
    <row r="36" spans="1:8" ht="15.75" hidden="1" thickBot="1" x14ac:dyDescent="0.3">
      <c r="A36" s="3" t="s">
        <v>73</v>
      </c>
      <c r="B36" s="3" t="s">
        <v>74</v>
      </c>
      <c r="C36" s="3" t="s">
        <v>84</v>
      </c>
      <c r="D36" s="3" t="s">
        <v>80</v>
      </c>
      <c r="E36" s="3" t="s">
        <v>87</v>
      </c>
      <c r="F36" s="4">
        <f>RBCPriceGenerator!B35</f>
        <v>15234.05</v>
      </c>
      <c r="G36" s="3" t="s">
        <v>31</v>
      </c>
      <c r="H36" s="18" t="s">
        <v>88</v>
      </c>
    </row>
    <row r="37" spans="1:8" ht="15.75" hidden="1" thickBot="1" x14ac:dyDescent="0.3">
      <c r="A37" s="3" t="s">
        <v>73</v>
      </c>
      <c r="B37" s="3" t="s">
        <v>74</v>
      </c>
      <c r="C37" s="3" t="s">
        <v>84</v>
      </c>
      <c r="D37" s="3" t="s">
        <v>80</v>
      </c>
      <c r="E37" s="3" t="s">
        <v>89</v>
      </c>
      <c r="F37" s="4">
        <f>RBCPriceGenerator!B36</f>
        <v>41260.85</v>
      </c>
      <c r="G37" s="3" t="s">
        <v>31</v>
      </c>
      <c r="H37" s="18" t="s">
        <v>90</v>
      </c>
    </row>
    <row r="38" spans="1:8" ht="15.75" hidden="1" thickBot="1" x14ac:dyDescent="0.3">
      <c r="A38" s="6" t="s">
        <v>73</v>
      </c>
      <c r="B38" s="6" t="s">
        <v>74</v>
      </c>
      <c r="C38" s="6" t="s">
        <v>91</v>
      </c>
      <c r="D38" s="6" t="s">
        <v>76</v>
      </c>
      <c r="E38" s="6" t="s">
        <v>92</v>
      </c>
      <c r="F38" s="7">
        <f>RBCPriceGenerator!B41</f>
        <v>8625</v>
      </c>
      <c r="G38" s="6" t="s">
        <v>93</v>
      </c>
      <c r="H38" s="21" t="s">
        <v>94</v>
      </c>
    </row>
    <row r="39" spans="1:8" ht="15.75" hidden="1" thickBot="1" x14ac:dyDescent="0.3">
      <c r="A39" s="6" t="s">
        <v>73</v>
      </c>
      <c r="B39" s="6" t="s">
        <v>74</v>
      </c>
      <c r="C39" s="6" t="s">
        <v>91</v>
      </c>
      <c r="D39" s="6" t="s">
        <v>76</v>
      </c>
      <c r="E39" s="6" t="s">
        <v>95</v>
      </c>
      <c r="F39" s="7">
        <f>RBCPriceGenerator!B42</f>
        <v>16099.999999999998</v>
      </c>
      <c r="G39" s="6" t="s">
        <v>93</v>
      </c>
      <c r="H39" s="21" t="s">
        <v>94</v>
      </c>
    </row>
    <row r="40" spans="1:8" ht="15.75" hidden="1" thickBot="1" x14ac:dyDescent="0.3">
      <c r="A40" s="6" t="s">
        <v>73</v>
      </c>
      <c r="B40" s="6" t="s">
        <v>74</v>
      </c>
      <c r="C40" s="6" t="s">
        <v>91</v>
      </c>
      <c r="D40" s="6" t="s">
        <v>96</v>
      </c>
      <c r="E40" s="6" t="s">
        <v>97</v>
      </c>
      <c r="F40" s="7">
        <f>RBCPriceGenerator!B43</f>
        <v>19544.25</v>
      </c>
      <c r="G40" s="6" t="s">
        <v>98</v>
      </c>
      <c r="H40" s="21" t="s">
        <v>94</v>
      </c>
    </row>
    <row r="41" spans="1:8" ht="15.75" hidden="1" thickBot="1" x14ac:dyDescent="0.3">
      <c r="A41" s="6" t="s">
        <v>73</v>
      </c>
      <c r="B41" s="6" t="s">
        <v>74</v>
      </c>
      <c r="C41" s="6" t="s">
        <v>91</v>
      </c>
      <c r="D41" s="6" t="s">
        <v>99</v>
      </c>
      <c r="E41" s="6" t="s">
        <v>100</v>
      </c>
      <c r="F41" s="7">
        <f>RBCPriceGenerator!B44</f>
        <v>26449.999999999996</v>
      </c>
      <c r="G41" s="6" t="s">
        <v>101</v>
      </c>
      <c r="H41" s="21" t="s">
        <v>94</v>
      </c>
    </row>
    <row r="42" spans="1:8" ht="15.75" hidden="1" thickBot="1" x14ac:dyDescent="0.3">
      <c r="A42" s="6" t="s">
        <v>73</v>
      </c>
      <c r="B42" s="6" t="s">
        <v>74</v>
      </c>
      <c r="C42" s="6" t="s">
        <v>91</v>
      </c>
      <c r="D42" s="6" t="s">
        <v>96</v>
      </c>
      <c r="E42" s="6" t="s">
        <v>102</v>
      </c>
      <c r="F42" s="7">
        <f>RBCPriceGenerator!B45</f>
        <v>27542.499999999996</v>
      </c>
      <c r="G42" s="6" t="s">
        <v>98</v>
      </c>
      <c r="H42" s="21" t="s">
        <v>94</v>
      </c>
    </row>
    <row r="43" spans="1:8" ht="15.75" hidden="1" thickBot="1" x14ac:dyDescent="0.3">
      <c r="A43" s="6" t="s">
        <v>73</v>
      </c>
      <c r="B43" s="6" t="s">
        <v>74</v>
      </c>
      <c r="C43" s="6" t="s">
        <v>91</v>
      </c>
      <c r="D43" s="6" t="s">
        <v>99</v>
      </c>
      <c r="E43" s="6" t="s">
        <v>103</v>
      </c>
      <c r="F43" s="7">
        <f>RBCPriceGenerator!B46</f>
        <v>34477</v>
      </c>
      <c r="G43" s="6" t="s">
        <v>101</v>
      </c>
      <c r="H43" s="21" t="s">
        <v>94</v>
      </c>
    </row>
    <row r="44" spans="1:8" ht="15.75" hidden="1" thickBot="1" x14ac:dyDescent="0.3">
      <c r="A44" s="8" t="s">
        <v>73</v>
      </c>
      <c r="B44" s="8" t="s">
        <v>74</v>
      </c>
      <c r="C44" s="8" t="s">
        <v>104</v>
      </c>
      <c r="D44" s="8" t="s">
        <v>76</v>
      </c>
      <c r="E44" s="8" t="s">
        <v>105</v>
      </c>
      <c r="F44" s="9">
        <f>RBCPriceGenerator!B47</f>
        <v>4038.7999999999997</v>
      </c>
      <c r="G44" s="8" t="s">
        <v>93</v>
      </c>
      <c r="H44" s="18" t="s">
        <v>106</v>
      </c>
    </row>
    <row r="45" spans="1:8" ht="15.75" hidden="1" thickBot="1" x14ac:dyDescent="0.3">
      <c r="A45" s="8" t="s">
        <v>73</v>
      </c>
      <c r="B45" s="8" t="s">
        <v>74</v>
      </c>
      <c r="C45" s="8" t="s">
        <v>107</v>
      </c>
      <c r="D45" s="8" t="s">
        <v>80</v>
      </c>
      <c r="E45" s="8" t="s">
        <v>108</v>
      </c>
      <c r="F45" s="9">
        <f>RBCPriceGenerator!B48</f>
        <v>4401.0499999999993</v>
      </c>
      <c r="G45" s="8" t="s">
        <v>109</v>
      </c>
      <c r="H45" s="21" t="s">
        <v>106</v>
      </c>
    </row>
    <row r="46" spans="1:8" ht="15.75" hidden="1" thickBot="1" x14ac:dyDescent="0.3">
      <c r="A46" s="8" t="s">
        <v>73</v>
      </c>
      <c r="B46" s="8" t="s">
        <v>74</v>
      </c>
      <c r="C46" s="8" t="s">
        <v>104</v>
      </c>
      <c r="D46" s="8" t="s">
        <v>76</v>
      </c>
      <c r="E46" s="8" t="s">
        <v>110</v>
      </c>
      <c r="F46" s="9">
        <f>RBCPriceGenerator!B49</f>
        <v>7796.9999999999991</v>
      </c>
      <c r="G46" s="8" t="s">
        <v>31</v>
      </c>
      <c r="H46" s="21" t="s">
        <v>106</v>
      </c>
    </row>
    <row r="47" spans="1:8" ht="15.75" hidden="1" thickBot="1" x14ac:dyDescent="0.3">
      <c r="A47" s="8" t="s">
        <v>73</v>
      </c>
      <c r="B47" s="8" t="s">
        <v>74</v>
      </c>
      <c r="C47" s="8" t="s">
        <v>104</v>
      </c>
      <c r="D47" s="8" t="s">
        <v>76</v>
      </c>
      <c r="E47" s="8" t="s">
        <v>111</v>
      </c>
      <c r="F47" s="9">
        <f>RBCPriceGenerator!B50</f>
        <v>15746.949999999999</v>
      </c>
      <c r="G47" s="8" t="s">
        <v>93</v>
      </c>
      <c r="H47" s="21" t="s">
        <v>106</v>
      </c>
    </row>
    <row r="48" spans="1:8" ht="15.75" hidden="1" thickBot="1" x14ac:dyDescent="0.3">
      <c r="A48" s="8" t="s">
        <v>73</v>
      </c>
      <c r="B48" s="8" t="s">
        <v>74</v>
      </c>
      <c r="C48" s="8" t="s">
        <v>104</v>
      </c>
      <c r="D48" s="8" t="s">
        <v>80</v>
      </c>
      <c r="E48" s="8" t="s">
        <v>112</v>
      </c>
      <c r="F48" s="9">
        <f>RBCPriceGenerator!B51</f>
        <v>17480</v>
      </c>
      <c r="G48" s="8" t="s">
        <v>109</v>
      </c>
      <c r="H48" s="21" t="s">
        <v>106</v>
      </c>
    </row>
    <row r="49" spans="1:8" ht="15.75" hidden="1" thickBot="1" x14ac:dyDescent="0.3">
      <c r="A49" s="8" t="s">
        <v>73</v>
      </c>
      <c r="B49" s="8" t="s">
        <v>74</v>
      </c>
      <c r="C49" s="8" t="s">
        <v>113</v>
      </c>
      <c r="D49" s="8" t="s">
        <v>114</v>
      </c>
      <c r="E49" s="8" t="s">
        <v>115</v>
      </c>
      <c r="F49" s="9">
        <f>RBCPriceGenerator!B55</f>
        <v>15864.249999999998</v>
      </c>
      <c r="G49" s="8" t="s">
        <v>116</v>
      </c>
      <c r="H49" s="21" t="s">
        <v>106</v>
      </c>
    </row>
    <row r="50" spans="1:8" ht="15.75" hidden="1" thickBot="1" x14ac:dyDescent="0.3">
      <c r="A50" s="8" t="s">
        <v>73</v>
      </c>
      <c r="B50" s="8" t="s">
        <v>74</v>
      </c>
      <c r="C50" s="8" t="s">
        <v>113</v>
      </c>
      <c r="D50" s="8" t="s">
        <v>114</v>
      </c>
      <c r="E50" s="8" t="s">
        <v>117</v>
      </c>
      <c r="F50" s="9">
        <f>RBCPriceGenerator!B56</f>
        <v>40340.85</v>
      </c>
      <c r="G50" s="8" t="s">
        <v>116</v>
      </c>
      <c r="H50" s="21" t="s">
        <v>106</v>
      </c>
    </row>
    <row r="51" spans="1:8" ht="15.75" hidden="1" thickBot="1" x14ac:dyDescent="0.3">
      <c r="A51" s="8" t="s">
        <v>73</v>
      </c>
      <c r="B51" s="8" t="s">
        <v>74</v>
      </c>
      <c r="C51" s="8" t="s">
        <v>113</v>
      </c>
      <c r="D51" s="8" t="s">
        <v>114</v>
      </c>
      <c r="E51" s="8" t="s">
        <v>118</v>
      </c>
      <c r="F51" s="9">
        <f>RBCPriceGenerator!B57</f>
        <v>48275.85</v>
      </c>
      <c r="G51" s="8" t="s">
        <v>116</v>
      </c>
      <c r="H51" s="21" t="s">
        <v>106</v>
      </c>
    </row>
    <row r="52" spans="1:8" ht="15.75" hidden="1" thickBot="1" x14ac:dyDescent="0.3">
      <c r="A52" s="8" t="s">
        <v>73</v>
      </c>
      <c r="B52" s="8" t="s">
        <v>74</v>
      </c>
      <c r="C52" s="8" t="s">
        <v>113</v>
      </c>
      <c r="D52" s="8" t="s">
        <v>114</v>
      </c>
      <c r="E52" s="8" t="s">
        <v>119</v>
      </c>
      <c r="F52" s="9">
        <f>RBCPriceGenerator!B58</f>
        <v>67286.5</v>
      </c>
      <c r="G52" s="8" t="s">
        <v>116</v>
      </c>
      <c r="H52" s="21" t="s">
        <v>106</v>
      </c>
    </row>
    <row r="53" spans="1:8" ht="15.75" hidden="1" thickBot="1" x14ac:dyDescent="0.3">
      <c r="A53" s="10" t="s">
        <v>73</v>
      </c>
      <c r="B53" s="10" t="s">
        <v>74</v>
      </c>
      <c r="C53" s="10" t="s">
        <v>120</v>
      </c>
      <c r="D53" s="10" t="s">
        <v>114</v>
      </c>
      <c r="E53" s="10" t="s">
        <v>121</v>
      </c>
      <c r="F53" s="2">
        <f>RBCPriceGenerator!B59</f>
        <v>14614.199999999999</v>
      </c>
      <c r="G53" s="10" t="s">
        <v>116</v>
      </c>
    </row>
    <row r="54" spans="1:8" ht="15.75" hidden="1" thickBot="1" x14ac:dyDescent="0.3">
      <c r="A54" s="10" t="s">
        <v>73</v>
      </c>
      <c r="B54" s="10" t="s">
        <v>74</v>
      </c>
      <c r="C54" s="10" t="s">
        <v>120</v>
      </c>
      <c r="D54" s="10" t="s">
        <v>114</v>
      </c>
      <c r="E54" s="10" t="s">
        <v>122</v>
      </c>
      <c r="F54" s="2">
        <f>RBCPriceGenerator!B60</f>
        <v>16660.05</v>
      </c>
      <c r="G54" s="10" t="s">
        <v>116</v>
      </c>
    </row>
    <row r="55" spans="1:8" ht="15.75" hidden="1" thickBot="1" x14ac:dyDescent="0.3">
      <c r="A55" s="10" t="s">
        <v>73</v>
      </c>
      <c r="B55" s="10" t="s">
        <v>74</v>
      </c>
      <c r="C55" s="10" t="s">
        <v>123</v>
      </c>
      <c r="D55" s="10" t="s">
        <v>114</v>
      </c>
      <c r="E55" s="10" t="s">
        <v>124</v>
      </c>
      <c r="F55" s="2">
        <f>RBCPriceGenerator!B61</f>
        <v>27958.799999999999</v>
      </c>
      <c r="G55" s="10" t="s">
        <v>116</v>
      </c>
    </row>
    <row r="56" spans="1:8" ht="15.75" hidden="1" thickBot="1" x14ac:dyDescent="0.3">
      <c r="A56" s="10" t="s">
        <v>73</v>
      </c>
      <c r="B56" s="10" t="s">
        <v>74</v>
      </c>
      <c r="C56" s="10" t="s">
        <v>125</v>
      </c>
      <c r="D56" s="10" t="s">
        <v>126</v>
      </c>
      <c r="E56" s="10" t="s">
        <v>127</v>
      </c>
      <c r="F56" s="2">
        <f>RBCPriceGenerator!B62</f>
        <v>6481.4</v>
      </c>
      <c r="G56" s="10" t="s">
        <v>128</v>
      </c>
    </row>
    <row r="57" spans="1:8" ht="15.75" hidden="1" thickBot="1" x14ac:dyDescent="0.3">
      <c r="A57" s="10" t="s">
        <v>73</v>
      </c>
      <c r="B57" s="10" t="s">
        <v>74</v>
      </c>
      <c r="C57" s="10" t="s">
        <v>125</v>
      </c>
      <c r="D57" s="10" t="s">
        <v>126</v>
      </c>
      <c r="E57" s="10" t="s">
        <v>129</v>
      </c>
      <c r="F57" s="2">
        <f>RBCPriceGenerator!B63</f>
        <v>8204.0999999999985</v>
      </c>
      <c r="G57" s="10" t="s">
        <v>128</v>
      </c>
    </row>
    <row r="58" spans="1:8" ht="15.75" hidden="1" thickBot="1" x14ac:dyDescent="0.3">
      <c r="A58" s="10" t="s">
        <v>73</v>
      </c>
      <c r="B58" s="10" t="s">
        <v>74</v>
      </c>
      <c r="C58" s="10" t="s">
        <v>130</v>
      </c>
      <c r="D58" s="10" t="s">
        <v>126</v>
      </c>
      <c r="E58" s="10" t="s">
        <v>131</v>
      </c>
      <c r="F58" s="2">
        <f>RBCPriceGenerator!B64</f>
        <v>13881.65</v>
      </c>
      <c r="G58" s="10" t="s">
        <v>132</v>
      </c>
    </row>
    <row r="59" spans="1:8" s="5" customFormat="1" ht="15.75" hidden="1" thickBot="1" x14ac:dyDescent="0.3">
      <c r="A59" s="10" t="s">
        <v>73</v>
      </c>
      <c r="B59" s="10" t="s">
        <v>74</v>
      </c>
      <c r="C59" s="10" t="s">
        <v>130</v>
      </c>
      <c r="D59" s="10" t="s">
        <v>126</v>
      </c>
      <c r="E59" s="10" t="s">
        <v>133</v>
      </c>
      <c r="F59" s="2">
        <f>RBCPriceGenerator!B65</f>
        <v>15917.15</v>
      </c>
      <c r="G59" s="10" t="s">
        <v>132</v>
      </c>
      <c r="H59" s="19"/>
    </row>
    <row r="60" spans="1:8" s="5" customFormat="1" ht="15.75" hidden="1" thickBot="1" x14ac:dyDescent="0.3">
      <c r="A60" s="10" t="s">
        <v>73</v>
      </c>
      <c r="B60" s="10" t="s">
        <v>74</v>
      </c>
      <c r="C60" s="10" t="s">
        <v>130</v>
      </c>
      <c r="D60" s="10" t="s">
        <v>126</v>
      </c>
      <c r="E60" s="10" t="s">
        <v>134</v>
      </c>
      <c r="F60" s="2">
        <f>RBCPriceGenerator!B66</f>
        <v>26767.399999999998</v>
      </c>
      <c r="G60" s="10" t="s">
        <v>116</v>
      </c>
      <c r="H60" s="19"/>
    </row>
    <row r="61" spans="1:8" s="5" customFormat="1" ht="15.75" hidden="1" thickBot="1" x14ac:dyDescent="0.3">
      <c r="A61" s="11" t="s">
        <v>73</v>
      </c>
      <c r="B61" s="11" t="s">
        <v>74</v>
      </c>
      <c r="C61" s="11" t="s">
        <v>135</v>
      </c>
      <c r="D61" s="11" t="s">
        <v>114</v>
      </c>
      <c r="E61" s="11" t="s">
        <v>136</v>
      </c>
      <c r="F61" s="12">
        <f>RBCPriceGenerator!B70</f>
        <v>10804.25</v>
      </c>
      <c r="G61" s="11" t="s">
        <v>137</v>
      </c>
      <c r="H61" s="19"/>
    </row>
    <row r="62" spans="1:8" s="5" customFormat="1" ht="15.75" hidden="1" thickBot="1" x14ac:dyDescent="0.3">
      <c r="A62" s="11" t="s">
        <v>73</v>
      </c>
      <c r="B62" s="11" t="s">
        <v>74</v>
      </c>
      <c r="C62" s="11" t="s">
        <v>138</v>
      </c>
      <c r="D62" s="11" t="s">
        <v>114</v>
      </c>
      <c r="E62" s="11" t="s">
        <v>139</v>
      </c>
      <c r="F62" s="12">
        <f>RBCPriceGenerator!B71</f>
        <v>11034.25</v>
      </c>
      <c r="G62" s="11" t="s">
        <v>137</v>
      </c>
      <c r="H62" s="19"/>
    </row>
    <row r="63" spans="1:8" s="5" customFormat="1" ht="15.75" hidden="1" thickBot="1" x14ac:dyDescent="0.3">
      <c r="A63" s="11" t="s">
        <v>73</v>
      </c>
      <c r="B63" s="11" t="s">
        <v>74</v>
      </c>
      <c r="C63" s="11" t="s">
        <v>140</v>
      </c>
      <c r="D63" s="11" t="s">
        <v>114</v>
      </c>
      <c r="E63" s="11" t="s">
        <v>141</v>
      </c>
      <c r="F63" s="12">
        <f>RBCPriceGenerator!B72</f>
        <v>21154.25</v>
      </c>
      <c r="G63" s="11" t="s">
        <v>137</v>
      </c>
      <c r="H63" s="19"/>
    </row>
    <row r="64" spans="1:8" s="5" customFormat="1" ht="15.75" hidden="1" thickBot="1" x14ac:dyDescent="0.3">
      <c r="A64" s="11" t="s">
        <v>73</v>
      </c>
      <c r="B64" s="11" t="s">
        <v>74</v>
      </c>
      <c r="C64" s="11" t="s">
        <v>140</v>
      </c>
      <c r="D64" s="11" t="s">
        <v>114</v>
      </c>
      <c r="E64" s="11" t="s">
        <v>142</v>
      </c>
      <c r="F64" s="12">
        <f>RBCPriceGenerator!B73</f>
        <v>25288.499999999996</v>
      </c>
      <c r="G64" s="11" t="s">
        <v>128</v>
      </c>
      <c r="H64" s="19"/>
    </row>
    <row r="65" spans="1:8" s="5" customFormat="1" ht="15.75" thickBot="1" x14ac:dyDescent="0.3">
      <c r="A65" t="s">
        <v>143</v>
      </c>
      <c r="B65" t="s">
        <v>143</v>
      </c>
      <c r="C65" t="s">
        <v>144</v>
      </c>
      <c r="D65" t="s">
        <v>145</v>
      </c>
      <c r="E65" t="s">
        <v>146</v>
      </c>
      <c r="F65" s="14">
        <f>RBCPriceGenerator!B13</f>
        <v>2587.5</v>
      </c>
      <c r="G65" t="s">
        <v>31</v>
      </c>
      <c r="H65" s="22" t="s">
        <v>205</v>
      </c>
    </row>
    <row r="66" spans="1:8" s="5" customFormat="1" ht="15.75" thickBot="1" x14ac:dyDescent="0.3">
      <c r="A66" t="s">
        <v>143</v>
      </c>
      <c r="B66" t="s">
        <v>143</v>
      </c>
      <c r="C66" t="s">
        <v>147</v>
      </c>
      <c r="D66" t="s">
        <v>145</v>
      </c>
      <c r="E66" t="s">
        <v>148</v>
      </c>
      <c r="F66" s="14">
        <f>RBCPriceGenerator!B14</f>
        <v>3433.8999999999996</v>
      </c>
      <c r="G66" t="s">
        <v>31</v>
      </c>
      <c r="H66" s="22" t="s">
        <v>209</v>
      </c>
    </row>
    <row r="67" spans="1:8" ht="15.75" thickBot="1" x14ac:dyDescent="0.3">
      <c r="A67" t="s">
        <v>143</v>
      </c>
      <c r="B67" t="s">
        <v>143</v>
      </c>
      <c r="C67" t="s">
        <v>149</v>
      </c>
      <c r="D67" t="s">
        <v>150</v>
      </c>
      <c r="E67" t="s">
        <v>151</v>
      </c>
      <c r="F67" s="14">
        <f>RBCPriceGenerator!B15</f>
        <v>3759.35</v>
      </c>
      <c r="G67" t="s">
        <v>31</v>
      </c>
      <c r="H67" s="21" t="s">
        <v>210</v>
      </c>
    </row>
    <row r="68" spans="1:8" ht="15.75" thickBot="1" x14ac:dyDescent="0.3">
      <c r="A68" t="s">
        <v>143</v>
      </c>
      <c r="B68" t="s">
        <v>143</v>
      </c>
      <c r="C68" t="s">
        <v>152</v>
      </c>
      <c r="D68" t="s">
        <v>150</v>
      </c>
      <c r="E68" t="s">
        <v>153</v>
      </c>
      <c r="F68" s="14">
        <f>RBCPriceGenerator!B16</f>
        <v>3653.5499999999997</v>
      </c>
      <c r="G68" t="s">
        <v>31</v>
      </c>
      <c r="H68" s="21" t="s">
        <v>211</v>
      </c>
    </row>
    <row r="69" spans="1:8" ht="15.75" thickBot="1" x14ac:dyDescent="0.3">
      <c r="A69" t="s">
        <v>143</v>
      </c>
      <c r="B69" t="s">
        <v>143</v>
      </c>
      <c r="C69" t="s">
        <v>154</v>
      </c>
      <c r="D69" t="s">
        <v>150</v>
      </c>
      <c r="E69" t="s">
        <v>155</v>
      </c>
      <c r="F69" s="14">
        <f>RBCPriceGenerator!B17</f>
        <v>3217.7</v>
      </c>
      <c r="G69" t="s">
        <v>31</v>
      </c>
      <c r="H69" s="21" t="s">
        <v>212</v>
      </c>
    </row>
    <row r="70" spans="1:8" ht="15.75" thickBot="1" x14ac:dyDescent="0.3">
      <c r="A70" t="s">
        <v>143</v>
      </c>
      <c r="B70" t="s">
        <v>143</v>
      </c>
      <c r="C70" t="s">
        <v>149</v>
      </c>
      <c r="D70" t="s">
        <v>150</v>
      </c>
      <c r="E70" t="s">
        <v>156</v>
      </c>
      <c r="F70" s="14">
        <f>RBCPriceGenerator!B18</f>
        <v>3633.9999999999995</v>
      </c>
      <c r="G70" t="s">
        <v>31</v>
      </c>
      <c r="H70" s="21" t="s">
        <v>213</v>
      </c>
    </row>
    <row r="71" spans="1:8" ht="15.75" thickBot="1" x14ac:dyDescent="0.3">
      <c r="A71" s="10" t="s">
        <v>143</v>
      </c>
      <c r="B71" s="10" t="s">
        <v>157</v>
      </c>
      <c r="C71" s="10" t="s">
        <v>158</v>
      </c>
      <c r="D71" s="10" t="s">
        <v>159</v>
      </c>
      <c r="E71" s="10" t="s">
        <v>160</v>
      </c>
      <c r="F71" s="2">
        <f>RBCPriceGenerator!B67</f>
        <v>35255.549999999996</v>
      </c>
      <c r="G71" s="10" t="s">
        <v>161</v>
      </c>
      <c r="H71" s="21" t="s">
        <v>214</v>
      </c>
    </row>
    <row r="72" spans="1:8" ht="15.75" thickBot="1" x14ac:dyDescent="0.3">
      <c r="A72" s="10" t="s">
        <v>143</v>
      </c>
      <c r="B72" s="10" t="s">
        <v>157</v>
      </c>
      <c r="C72" s="10" t="s">
        <v>162</v>
      </c>
      <c r="D72" s="10" t="s">
        <v>163</v>
      </c>
      <c r="E72" s="10" t="s">
        <v>164</v>
      </c>
      <c r="F72" s="2">
        <f>RBCPriceGenerator!B68</f>
        <v>44369.299999999996</v>
      </c>
      <c r="G72" s="10" t="s">
        <v>165</v>
      </c>
      <c r="H72" s="21" t="s">
        <v>215</v>
      </c>
    </row>
    <row r="73" spans="1:8" ht="15.75" thickBot="1" x14ac:dyDescent="0.3">
      <c r="A73" s="10" t="s">
        <v>143</v>
      </c>
      <c r="B73" s="10" t="s">
        <v>157</v>
      </c>
      <c r="C73" s="10" t="s">
        <v>166</v>
      </c>
      <c r="D73" s="10" t="s">
        <v>163</v>
      </c>
      <c r="E73" s="10" t="s">
        <v>167</v>
      </c>
      <c r="F73" s="2">
        <f>RBCPriceGenerator!B69</f>
        <v>45158.2</v>
      </c>
      <c r="G73" s="10" t="s">
        <v>168</v>
      </c>
      <c r="H73" s="21" t="s">
        <v>216</v>
      </c>
    </row>
    <row r="74" spans="1:8" ht="15.75" hidden="1" thickBot="1" x14ac:dyDescent="0.3">
      <c r="C74" t="s">
        <v>169</v>
      </c>
      <c r="F74" s="12">
        <f>RBCPriceGenerator!B74</f>
        <v>0</v>
      </c>
      <c r="H74" t="s">
        <v>206</v>
      </c>
    </row>
    <row r="75" spans="1:8" ht="15.75" hidden="1" thickBot="1" x14ac:dyDescent="0.3">
      <c r="F75" s="12">
        <f>RBCPriceGenerator!B75</f>
        <v>0</v>
      </c>
      <c r="H75" t="s">
        <v>207</v>
      </c>
    </row>
    <row r="76" spans="1:8" ht="15.75" hidden="1" thickBot="1" x14ac:dyDescent="0.3">
      <c r="F76" s="12">
        <f>RBCPriceGenerator!B76</f>
        <v>0</v>
      </c>
      <c r="H76" t="s">
        <v>208</v>
      </c>
    </row>
    <row r="77" spans="1:8" ht="15.75" hidden="1" thickBot="1" x14ac:dyDescent="0.3">
      <c r="F77" s="12">
        <f>RBCPriceGenerator!B77</f>
        <v>0</v>
      </c>
      <c r="H77"/>
    </row>
    <row r="81" spans="6:6" x14ac:dyDescent="0.25">
      <c r="F81" s="16"/>
    </row>
    <row r="82" spans="6:6" x14ac:dyDescent="0.25">
      <c r="F82" s="16"/>
    </row>
    <row r="83" spans="6:6" x14ac:dyDescent="0.25">
      <c r="F83" s="16"/>
    </row>
    <row r="84" spans="6:6" x14ac:dyDescent="0.25">
      <c r="F84" s="16"/>
    </row>
    <row r="85" spans="6:6" x14ac:dyDescent="0.25">
      <c r="F85" s="16"/>
    </row>
    <row r="86" spans="6:6" x14ac:dyDescent="0.25">
      <c r="F86" s="16"/>
    </row>
    <row r="87" spans="6:6" x14ac:dyDescent="0.25">
      <c r="F87" s="16"/>
    </row>
    <row r="88" spans="6:6" x14ac:dyDescent="0.25">
      <c r="F88" s="16"/>
    </row>
    <row r="89" spans="6:6" x14ac:dyDescent="0.25">
      <c r="F89" s="16"/>
    </row>
    <row r="90" spans="6:6" x14ac:dyDescent="0.25">
      <c r="F90" s="16"/>
    </row>
    <row r="91" spans="6:6" x14ac:dyDescent="0.25">
      <c r="F91" s="16"/>
    </row>
    <row r="92" spans="6:6" x14ac:dyDescent="0.25">
      <c r="F92" s="16"/>
    </row>
    <row r="93" spans="6:6" x14ac:dyDescent="0.25">
      <c r="F93" s="16"/>
    </row>
    <row r="94" spans="6:6" x14ac:dyDescent="0.25">
      <c r="F94" s="16"/>
    </row>
    <row r="95" spans="6:6" x14ac:dyDescent="0.25">
      <c r="F95" s="16"/>
    </row>
    <row r="96" spans="6:6" x14ac:dyDescent="0.25">
      <c r="F96" s="16"/>
    </row>
    <row r="97" spans="6:13" x14ac:dyDescent="0.25">
      <c r="F97" s="16"/>
    </row>
    <row r="98" spans="6:13" x14ac:dyDescent="0.25">
      <c r="F98" s="16"/>
    </row>
    <row r="99" spans="6:13" x14ac:dyDescent="0.25">
      <c r="F99" s="16"/>
    </row>
    <row r="100" spans="6:13" x14ac:dyDescent="0.25">
      <c r="F100" s="16"/>
    </row>
    <row r="101" spans="6:13" x14ac:dyDescent="0.25">
      <c r="F101" s="16"/>
    </row>
    <row r="102" spans="6:13" x14ac:dyDescent="0.25">
      <c r="F102" s="16"/>
    </row>
    <row r="103" spans="6:13" x14ac:dyDescent="0.25">
      <c r="F103" s="16"/>
    </row>
    <row r="104" spans="6:13" x14ac:dyDescent="0.25">
      <c r="F104" s="16"/>
    </row>
    <row r="105" spans="6:13" x14ac:dyDescent="0.25">
      <c r="F105" s="16"/>
    </row>
    <row r="106" spans="6:13" x14ac:dyDescent="0.25">
      <c r="F106" s="16"/>
      <c r="M106" s="16"/>
    </row>
    <row r="107" spans="6:13" x14ac:dyDescent="0.25">
      <c r="F107" s="16"/>
      <c r="M107" s="16"/>
    </row>
    <row r="108" spans="6:13" x14ac:dyDescent="0.25">
      <c r="F108" s="16"/>
      <c r="M108" s="16"/>
    </row>
    <row r="109" spans="6:13" x14ac:dyDescent="0.25">
      <c r="F109" s="16"/>
      <c r="M109" s="16"/>
    </row>
    <row r="110" spans="6:13" x14ac:dyDescent="0.25">
      <c r="F110" s="16"/>
      <c r="M110" s="16"/>
    </row>
    <row r="111" spans="6:13" x14ac:dyDescent="0.25">
      <c r="F111" s="16"/>
      <c r="M111" s="16"/>
    </row>
    <row r="112" spans="6:13" x14ac:dyDescent="0.25">
      <c r="F112" s="16"/>
      <c r="M112" s="16"/>
    </row>
    <row r="113" spans="6:13" x14ac:dyDescent="0.25">
      <c r="F113" s="16"/>
      <c r="M113" s="16"/>
    </row>
    <row r="114" spans="6:13" x14ac:dyDescent="0.25">
      <c r="M114" s="16"/>
    </row>
    <row r="115" spans="6:13" x14ac:dyDescent="0.25">
      <c r="M115" s="16"/>
    </row>
    <row r="116" spans="6:13" x14ac:dyDescent="0.25">
      <c r="M116" s="16"/>
    </row>
    <row r="117" spans="6:13" x14ac:dyDescent="0.25">
      <c r="F117" s="16"/>
      <c r="M117" s="16"/>
    </row>
    <row r="118" spans="6:13" x14ac:dyDescent="0.25">
      <c r="F118" s="16"/>
      <c r="M118" s="16"/>
    </row>
    <row r="119" spans="6:13" x14ac:dyDescent="0.25">
      <c r="F119" s="16"/>
      <c r="M119" s="16"/>
    </row>
    <row r="120" spans="6:13" x14ac:dyDescent="0.25">
      <c r="F120" s="16"/>
      <c r="M120" s="16"/>
    </row>
    <row r="121" spans="6:13" x14ac:dyDescent="0.25">
      <c r="M121" s="16"/>
    </row>
    <row r="122" spans="6:13" x14ac:dyDescent="0.25">
      <c r="M122" s="16"/>
    </row>
    <row r="123" spans="6:13" x14ac:dyDescent="0.25">
      <c r="M123" s="16"/>
    </row>
    <row r="124" spans="6:13" x14ac:dyDescent="0.25">
      <c r="M124" s="16"/>
    </row>
    <row r="125" spans="6:13" x14ac:dyDescent="0.25">
      <c r="M125" s="16"/>
    </row>
    <row r="126" spans="6:13" x14ac:dyDescent="0.25">
      <c r="M126" s="16"/>
    </row>
    <row r="127" spans="6:13" x14ac:dyDescent="0.25">
      <c r="M127" s="16"/>
    </row>
    <row r="128" spans="6:13" x14ac:dyDescent="0.25">
      <c r="M128" s="16"/>
    </row>
    <row r="129" spans="13:13" x14ac:dyDescent="0.25">
      <c r="M129" s="16"/>
    </row>
    <row r="130" spans="13:13" x14ac:dyDescent="0.25">
      <c r="M130" s="16"/>
    </row>
    <row r="131" spans="13:13" x14ac:dyDescent="0.25">
      <c r="M131" s="16"/>
    </row>
    <row r="132" spans="13:13" x14ac:dyDescent="0.25">
      <c r="M132" s="16"/>
    </row>
    <row r="133" spans="13:13" x14ac:dyDescent="0.25">
      <c r="M133" s="16"/>
    </row>
    <row r="134" spans="13:13" x14ac:dyDescent="0.25">
      <c r="M134" s="16"/>
    </row>
    <row r="135" spans="13:13" x14ac:dyDescent="0.25">
      <c r="M135" s="16"/>
    </row>
    <row r="136" spans="13:13" x14ac:dyDescent="0.25">
      <c r="M136" s="16"/>
    </row>
    <row r="137" spans="13:13" x14ac:dyDescent="0.25">
      <c r="M137" s="16"/>
    </row>
    <row r="138" spans="13:13" x14ac:dyDescent="0.25">
      <c r="M138" s="16"/>
    </row>
    <row r="142" spans="13:13" x14ac:dyDescent="0.25">
      <c r="M142" s="16"/>
    </row>
    <row r="143" spans="13:13" x14ac:dyDescent="0.25">
      <c r="M143" s="16"/>
    </row>
    <row r="144" spans="13:13" x14ac:dyDescent="0.25">
      <c r="M144" s="16"/>
    </row>
    <row r="145" spans="13:13" x14ac:dyDescent="0.25">
      <c r="M145" s="16"/>
    </row>
  </sheetData>
  <autoFilter ref="A1:G77" xr:uid="{01BCF050-2F09-42D0-9049-6BF8B00124F4}">
    <filterColumn colId="0">
      <filters>
        <filter val="Solar"/>
      </filters>
    </filterColumn>
  </autoFilter>
  <phoneticPr fontId="2" type="noConversion"/>
  <hyperlinks>
    <hyperlink ref="H45" r:id="rId1" xr:uid="{5AC0C6E4-66C8-46E6-80A8-12658489C699}"/>
    <hyperlink ref="H46:H52" r:id="rId2" display="https://i.ibb.co/N2BqyKx/Rentech-5-6.png" xr:uid="{0AE3E508-AADC-4871-B8E8-A8BE2D77B813}"/>
    <hyperlink ref="H38" r:id="rId3" xr:uid="{7E430A18-0B09-47BD-8436-95CDF5D784DB}"/>
    <hyperlink ref="H39:H43" r:id="rId4" display="https://thecoolguys.co.za/wp-content/uploads/2022/03/3kva-1.png" xr:uid="{A68A78BA-2918-4268-9449-0F7F842D2D78}"/>
    <hyperlink ref="H3" r:id="rId5" xr:uid="{A86C83CB-A1DF-4607-BA87-E4F48A5E4DE3}"/>
    <hyperlink ref="H4" r:id="rId6" xr:uid="{D8C75A90-4846-416E-81BB-841E1E5CDE1D}"/>
    <hyperlink ref="H5" r:id="rId7" xr:uid="{3AC7B491-D464-4C63-BCE2-8599BDA84073}"/>
    <hyperlink ref="H6" r:id="rId8" xr:uid="{FA20EEC6-7749-4D00-B182-BFDA596F8719}"/>
    <hyperlink ref="H7" r:id="rId9" xr:uid="{27CB33F9-9D0A-4FC9-92D6-856D48304F22}"/>
    <hyperlink ref="H8" r:id="rId10" xr:uid="{B2A9E059-E3A9-422B-BAAC-FB6FEEEE9182}"/>
    <hyperlink ref="H9" r:id="rId11" xr:uid="{3AD64474-A396-410F-A004-6F42690E8A47}"/>
    <hyperlink ref="H10" r:id="rId12" xr:uid="{A23ECC94-3A1D-4242-8FB5-9E01B5808D3E}"/>
    <hyperlink ref="H11" r:id="rId13" xr:uid="{1A51B61D-8ABF-40E0-9440-62FAE3882DAF}"/>
    <hyperlink ref="H12" r:id="rId14" xr:uid="{38A3A542-19AE-496F-905F-D3DB9B4BB4AF}"/>
    <hyperlink ref="H13" r:id="rId15" xr:uid="{9D340E53-100A-4A32-A7A5-06D761808123}"/>
    <hyperlink ref="H14" r:id="rId16" xr:uid="{35900E64-C727-4B82-89E2-355BD0D384C0}"/>
    <hyperlink ref="H15" r:id="rId17" xr:uid="{A43B6A52-AF77-4ACA-A289-F8B30020DA95}"/>
    <hyperlink ref="H16" r:id="rId18" xr:uid="{64D6A6B1-A86D-4D6B-96A8-AE2B01A2B40E}"/>
    <hyperlink ref="H22" r:id="rId19" xr:uid="{CEC57FC4-0E2A-466F-AB9B-D44513B99E88}"/>
    <hyperlink ref="H20" r:id="rId20" xr:uid="{EC18691B-4672-40B2-98EE-EDD49AFA99AC}"/>
    <hyperlink ref="H66" r:id="rId21" xr:uid="{48F5B808-CDB6-4901-AA75-B5A1F75D8605}"/>
    <hyperlink ref="H67" r:id="rId22" xr:uid="{2C9857CA-83A8-4032-B756-3CCADC34DA36}"/>
    <hyperlink ref="H68" r:id="rId23" xr:uid="{FEC84534-633F-432E-958E-2FFCAD74F281}"/>
    <hyperlink ref="H69" r:id="rId24" xr:uid="{8A103B14-5535-43C1-8376-5B8082EAD0E2}"/>
    <hyperlink ref="H70" r:id="rId25" xr:uid="{7EE83384-78FA-4DEF-A649-BE10D7BCF9A5}"/>
    <hyperlink ref="H71" r:id="rId26" xr:uid="{050C74F1-EFE4-411A-9B74-64A7DCA46883}"/>
    <hyperlink ref="H72" r:id="rId27" xr:uid="{0D6C6FD6-C9B7-432D-8DA5-E9409D65EA99}"/>
    <hyperlink ref="H73" r:id="rId28" xr:uid="{117E40C1-9636-4237-AAF3-A2C55A24E19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5969-2414-4BDC-9727-8A9DE0460C59}">
  <sheetPr filterMode="1"/>
  <dimension ref="A1:N145"/>
  <sheetViews>
    <sheetView topLeftCell="A78" zoomScale="70" zoomScaleNormal="70" workbookViewId="0">
      <selection activeCell="I107" sqref="I107"/>
    </sheetView>
  </sheetViews>
  <sheetFormatPr defaultRowHeight="15" x14ac:dyDescent="0.25"/>
  <cols>
    <col min="1" max="1" width="9.85546875" bestFit="1" customWidth="1"/>
    <col min="2" max="2" width="13.28515625" bestFit="1" customWidth="1"/>
    <col min="3" max="3" width="41.140625" bestFit="1" customWidth="1"/>
    <col min="4" max="4" width="29.85546875" bestFit="1" customWidth="1"/>
    <col min="5" max="5" width="83" customWidth="1"/>
    <col min="6" max="6" width="13.28515625" bestFit="1" customWidth="1"/>
    <col min="7" max="7" width="26.7109375" customWidth="1"/>
  </cols>
  <sheetData>
    <row r="1" spans="1:7" s="1" customFormat="1" ht="15.75" thickBot="1" x14ac:dyDescent="0.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hidden="1" thickBot="1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14">
        <f>RBCPriceGenerator!B5</f>
        <v>11253.9</v>
      </c>
      <c r="G2" s="5" t="s">
        <v>13</v>
      </c>
    </row>
    <row r="3" spans="1:7" ht="15.75" hidden="1" thickBot="1" x14ac:dyDescent="0.3">
      <c r="A3" t="s">
        <v>8</v>
      </c>
      <c r="B3" t="s">
        <v>9</v>
      </c>
      <c r="C3" t="s">
        <v>14</v>
      </c>
      <c r="D3" t="s">
        <v>11</v>
      </c>
      <c r="E3" t="s">
        <v>15</v>
      </c>
      <c r="F3" s="14">
        <f>RBCPriceGenerator!B6</f>
        <v>8044.2499999999991</v>
      </c>
      <c r="G3" s="5" t="s">
        <v>13</v>
      </c>
    </row>
    <row r="4" spans="1:7" ht="15.75" hidden="1" thickBot="1" x14ac:dyDescent="0.3">
      <c r="A4" t="s">
        <v>8</v>
      </c>
      <c r="B4" t="s">
        <v>9</v>
      </c>
      <c r="C4" t="s">
        <v>16</v>
      </c>
      <c r="D4" t="s">
        <v>11</v>
      </c>
      <c r="E4" t="s">
        <v>17</v>
      </c>
      <c r="F4" s="14">
        <f>RBCPriceGenerator!B7</f>
        <v>13549.3</v>
      </c>
      <c r="G4" s="5" t="s">
        <v>13</v>
      </c>
    </row>
    <row r="5" spans="1:7" ht="15.75" hidden="1" thickBot="1" x14ac:dyDescent="0.3">
      <c r="A5" t="s">
        <v>8</v>
      </c>
      <c r="B5" t="s">
        <v>9</v>
      </c>
      <c r="C5" t="s">
        <v>18</v>
      </c>
      <c r="D5" t="s">
        <v>11</v>
      </c>
      <c r="E5" t="s">
        <v>19</v>
      </c>
      <c r="F5" s="14">
        <f>RBCPriceGenerator!B8</f>
        <v>20895.5</v>
      </c>
      <c r="G5" s="5" t="s">
        <v>13</v>
      </c>
    </row>
    <row r="6" spans="1:7" ht="15.75" hidden="1" thickBot="1" x14ac:dyDescent="0.3">
      <c r="A6" t="s">
        <v>8</v>
      </c>
      <c r="B6" t="s">
        <v>9</v>
      </c>
      <c r="C6" t="s">
        <v>16</v>
      </c>
      <c r="D6" t="s">
        <v>11</v>
      </c>
      <c r="E6" t="s">
        <v>20</v>
      </c>
      <c r="F6" s="14">
        <f>RBCPriceGenerator!B9</f>
        <v>21755.699999999997</v>
      </c>
      <c r="G6" s="5" t="s">
        <v>13</v>
      </c>
    </row>
    <row r="7" spans="1:7" ht="15.75" hidden="1" thickBot="1" x14ac:dyDescent="0.3">
      <c r="A7" t="s">
        <v>8</v>
      </c>
      <c r="B7" t="s">
        <v>9</v>
      </c>
      <c r="C7" t="s">
        <v>21</v>
      </c>
      <c r="D7" t="s">
        <v>11</v>
      </c>
      <c r="E7" t="s">
        <v>22</v>
      </c>
      <c r="F7" s="14">
        <f>RBCPriceGenerator!B10</f>
        <v>26444.249999999996</v>
      </c>
      <c r="G7" s="5" t="s">
        <v>13</v>
      </c>
    </row>
    <row r="8" spans="1:7" ht="15.75" hidden="1" thickBot="1" x14ac:dyDescent="0.3">
      <c r="A8" t="s">
        <v>8</v>
      </c>
      <c r="B8" t="s">
        <v>9</v>
      </c>
      <c r="C8" t="s">
        <v>23</v>
      </c>
      <c r="D8" t="s">
        <v>24</v>
      </c>
      <c r="E8" t="s">
        <v>25</v>
      </c>
      <c r="F8" s="14">
        <f>RBCPriceGenerator!B11</f>
        <v>3859.3999999999996</v>
      </c>
      <c r="G8" s="5" t="s">
        <v>13</v>
      </c>
    </row>
    <row r="9" spans="1:7" ht="15.75" hidden="1" thickBot="1" x14ac:dyDescent="0.3">
      <c r="A9" t="s">
        <v>8</v>
      </c>
      <c r="B9" t="s">
        <v>9</v>
      </c>
      <c r="C9" t="s">
        <v>26</v>
      </c>
      <c r="D9" t="s">
        <v>27</v>
      </c>
      <c r="E9" t="s">
        <v>28</v>
      </c>
      <c r="F9" s="14">
        <f>RBCPriceGenerator!B12</f>
        <v>2999.2</v>
      </c>
      <c r="G9" s="5" t="s">
        <v>13</v>
      </c>
    </row>
    <row r="10" spans="1:7" ht="15.75" hidden="1" thickBot="1" x14ac:dyDescent="0.3">
      <c r="A10" s="3" t="s">
        <v>8</v>
      </c>
      <c r="B10" s="3" t="s">
        <v>9</v>
      </c>
      <c r="C10" s="3" t="s">
        <v>16</v>
      </c>
      <c r="D10" s="3" t="s">
        <v>11</v>
      </c>
      <c r="E10" s="3" t="s">
        <v>17</v>
      </c>
      <c r="F10" s="4">
        <f>RBCPriceGenerator!B37</f>
        <v>19836.349999999999</v>
      </c>
      <c r="G10" s="3" t="s">
        <v>13</v>
      </c>
    </row>
    <row r="11" spans="1:7" ht="15.75" hidden="1" thickBot="1" x14ac:dyDescent="0.3">
      <c r="A11" s="3" t="s">
        <v>8</v>
      </c>
      <c r="B11" s="3" t="s">
        <v>9</v>
      </c>
      <c r="C11" s="3" t="s">
        <v>29</v>
      </c>
      <c r="D11" s="3" t="s">
        <v>11</v>
      </c>
      <c r="E11" s="3" t="s">
        <v>30</v>
      </c>
      <c r="F11" s="4">
        <f>RBCPriceGenerator!B38</f>
        <v>30151.85</v>
      </c>
      <c r="G11" s="3" t="s">
        <v>31</v>
      </c>
    </row>
    <row r="12" spans="1:7" ht="15.75" hidden="1" thickBot="1" x14ac:dyDescent="0.3">
      <c r="A12" s="3" t="s">
        <v>8</v>
      </c>
      <c r="B12" s="3" t="s">
        <v>9</v>
      </c>
      <c r="C12" s="3" t="s">
        <v>32</v>
      </c>
      <c r="D12" s="3" t="s">
        <v>24</v>
      </c>
      <c r="E12" s="3" t="s">
        <v>25</v>
      </c>
      <c r="F12" s="4">
        <f>RBCPriceGenerator!B39</f>
        <v>3460.35</v>
      </c>
      <c r="G12" s="3" t="s">
        <v>13</v>
      </c>
    </row>
    <row r="13" spans="1:7" ht="15.75" hidden="1" thickBot="1" x14ac:dyDescent="0.3">
      <c r="A13" s="3" t="s">
        <v>8</v>
      </c>
      <c r="B13" s="3" t="s">
        <v>9</v>
      </c>
      <c r="C13" s="3" t="s">
        <v>32</v>
      </c>
      <c r="D13" s="3" t="s">
        <v>24</v>
      </c>
      <c r="E13" s="3" t="s">
        <v>33</v>
      </c>
      <c r="F13" s="4">
        <f>RBCPriceGenerator!B40</f>
        <v>6346.8499999999995</v>
      </c>
      <c r="G13" s="3" t="s">
        <v>13</v>
      </c>
    </row>
    <row r="14" spans="1:7" ht="15.75" hidden="1" thickBot="1" x14ac:dyDescent="0.3">
      <c r="A14" s="8" t="s">
        <v>8</v>
      </c>
      <c r="B14" s="8" t="s">
        <v>9</v>
      </c>
      <c r="C14" s="8" t="s">
        <v>14</v>
      </c>
      <c r="D14" s="8" t="s">
        <v>11</v>
      </c>
      <c r="E14" s="8" t="s">
        <v>34</v>
      </c>
      <c r="F14" s="9">
        <f>RBCPriceGenerator!B52</f>
        <v>8038.4999999999991</v>
      </c>
      <c r="G14" s="8" t="s">
        <v>31</v>
      </c>
    </row>
    <row r="15" spans="1:7" ht="15.75" hidden="1" thickBot="1" x14ac:dyDescent="0.3">
      <c r="A15" s="8" t="s">
        <v>8</v>
      </c>
      <c r="B15" s="8" t="s">
        <v>9</v>
      </c>
      <c r="C15" s="8" t="s">
        <v>35</v>
      </c>
      <c r="D15" s="8" t="s">
        <v>11</v>
      </c>
      <c r="E15" s="8" t="s">
        <v>36</v>
      </c>
      <c r="F15" s="9">
        <f>RBCPriceGenerator!B53</f>
        <v>18975</v>
      </c>
      <c r="G15" s="8" t="s">
        <v>31</v>
      </c>
    </row>
    <row r="16" spans="1:7" ht="15.75" hidden="1" thickBot="1" x14ac:dyDescent="0.3">
      <c r="A16" s="8" t="s">
        <v>8</v>
      </c>
      <c r="B16" s="8" t="s">
        <v>9</v>
      </c>
      <c r="C16" s="8" t="s">
        <v>35</v>
      </c>
      <c r="D16" s="8" t="s">
        <v>11</v>
      </c>
      <c r="E16" s="8" t="s">
        <v>37</v>
      </c>
      <c r="F16" s="9">
        <f>RBCPriceGenerator!B54</f>
        <v>26444.249999999996</v>
      </c>
      <c r="G16" s="8" t="s">
        <v>31</v>
      </c>
    </row>
    <row r="17" spans="1:7" ht="15.75" hidden="1" thickBot="1" x14ac:dyDescent="0.3">
      <c r="A17" t="s">
        <v>38</v>
      </c>
      <c r="B17" t="s">
        <v>39</v>
      </c>
      <c r="C17" t="s">
        <v>40</v>
      </c>
      <c r="D17" t="s">
        <v>41</v>
      </c>
      <c r="E17" t="s">
        <v>42</v>
      </c>
      <c r="F17" s="14">
        <f>RBCPriceGenerator!B23</f>
        <v>5175</v>
      </c>
      <c r="G17" t="s">
        <v>13</v>
      </c>
    </row>
    <row r="18" spans="1:7" ht="15.75" hidden="1" thickBot="1" x14ac:dyDescent="0.3">
      <c r="A18" t="s">
        <v>38</v>
      </c>
      <c r="B18" t="s">
        <v>39</v>
      </c>
      <c r="C18" t="s">
        <v>40</v>
      </c>
      <c r="D18" t="s">
        <v>43</v>
      </c>
      <c r="E18" t="s">
        <v>44</v>
      </c>
      <c r="F18" s="14">
        <f>RBCPriceGenerator!B24</f>
        <v>8049.9999999999991</v>
      </c>
      <c r="G18" t="s">
        <v>13</v>
      </c>
    </row>
    <row r="19" spans="1:7" ht="15.75" hidden="1" thickBot="1" x14ac:dyDescent="0.3">
      <c r="A19" t="s">
        <v>46</v>
      </c>
      <c r="B19" t="s">
        <v>46</v>
      </c>
      <c r="C19" t="s">
        <v>47</v>
      </c>
      <c r="D19" t="s">
        <v>48</v>
      </c>
      <c r="E19" t="s">
        <v>49</v>
      </c>
      <c r="F19" s="14">
        <f>RBCPriceGenerator!B19</f>
        <v>169.04999999999998</v>
      </c>
      <c r="G19" s="5" t="s">
        <v>13</v>
      </c>
    </row>
    <row r="20" spans="1:7" ht="15.75" hidden="1" thickBot="1" x14ac:dyDescent="0.3">
      <c r="A20" t="s">
        <v>46</v>
      </c>
      <c r="B20" t="s">
        <v>46</v>
      </c>
      <c r="C20" t="s">
        <v>47</v>
      </c>
      <c r="D20" t="s">
        <v>48</v>
      </c>
      <c r="E20" t="s">
        <v>51</v>
      </c>
      <c r="F20" s="14">
        <f>RBCPriceGenerator!B20</f>
        <v>254.14999999999998</v>
      </c>
      <c r="G20" s="5" t="s">
        <v>13</v>
      </c>
    </row>
    <row r="21" spans="1:7" ht="15.75" hidden="1" thickBot="1" x14ac:dyDescent="0.3">
      <c r="A21" t="s">
        <v>53</v>
      </c>
      <c r="B21" t="s">
        <v>53</v>
      </c>
      <c r="C21" t="s">
        <v>54</v>
      </c>
      <c r="D21" t="s">
        <v>55</v>
      </c>
      <c r="E21" t="s">
        <v>56</v>
      </c>
      <c r="F21" s="14">
        <f>RBCPriceGenerator!B21</f>
        <v>362.25</v>
      </c>
      <c r="G21" s="5" t="s">
        <v>57</v>
      </c>
    </row>
    <row r="22" spans="1:7" ht="15.75" hidden="1" thickBot="1" x14ac:dyDescent="0.3">
      <c r="A22" t="s">
        <v>53</v>
      </c>
      <c r="B22" t="s">
        <v>53</v>
      </c>
      <c r="C22" t="s">
        <v>54</v>
      </c>
      <c r="D22" t="s">
        <v>55</v>
      </c>
      <c r="E22" t="s">
        <v>58</v>
      </c>
      <c r="F22" s="14">
        <f>RBCPriceGenerator!B22</f>
        <v>675.05</v>
      </c>
      <c r="G22" s="5" t="s">
        <v>57</v>
      </c>
    </row>
    <row r="23" spans="1:7" ht="15.75" hidden="1" thickBot="1" x14ac:dyDescent="0.3">
      <c r="A23" t="s">
        <v>38</v>
      </c>
      <c r="B23" t="s">
        <v>39</v>
      </c>
      <c r="C23" t="s">
        <v>40</v>
      </c>
      <c r="D23" t="s">
        <v>43</v>
      </c>
      <c r="E23" t="s">
        <v>60</v>
      </c>
      <c r="F23" s="14">
        <f>RBCPriceGenerator!B25</f>
        <v>13799.999999999998</v>
      </c>
      <c r="G23" t="s">
        <v>13</v>
      </c>
    </row>
    <row r="24" spans="1:7" ht="15.75" hidden="1" thickBot="1" x14ac:dyDescent="0.3">
      <c r="A24" t="s">
        <v>38</v>
      </c>
      <c r="B24" t="s">
        <v>39</v>
      </c>
      <c r="C24" t="s">
        <v>40</v>
      </c>
      <c r="D24" t="s">
        <v>43</v>
      </c>
      <c r="E24" t="s">
        <v>61</v>
      </c>
      <c r="F24" s="14">
        <f>RBCPriceGenerator!B26</f>
        <v>14949.999999999998</v>
      </c>
      <c r="G24" t="s">
        <v>13</v>
      </c>
    </row>
    <row r="25" spans="1:7" ht="15.75" hidden="1" thickBot="1" x14ac:dyDescent="0.3">
      <c r="A25" t="s">
        <v>38</v>
      </c>
      <c r="B25" t="s">
        <v>39</v>
      </c>
      <c r="C25" t="s">
        <v>40</v>
      </c>
      <c r="D25" t="s">
        <v>43</v>
      </c>
      <c r="E25" t="s">
        <v>62</v>
      </c>
      <c r="F25" s="14">
        <f>RBCPriceGenerator!B27</f>
        <v>24149.999999999996</v>
      </c>
      <c r="G25" t="s">
        <v>13</v>
      </c>
    </row>
    <row r="26" spans="1:7" ht="15.75" hidden="1" thickBot="1" x14ac:dyDescent="0.3">
      <c r="A26" t="s">
        <v>38</v>
      </c>
      <c r="B26" t="s">
        <v>63</v>
      </c>
      <c r="C26" t="s">
        <v>64</v>
      </c>
      <c r="D26" t="s">
        <v>43</v>
      </c>
      <c r="E26" t="s">
        <v>65</v>
      </c>
      <c r="F26" s="14">
        <f>RBCPriceGenerator!B28</f>
        <v>17250</v>
      </c>
      <c r="G26" t="s">
        <v>13</v>
      </c>
    </row>
    <row r="27" spans="1:7" ht="15.75" hidden="1" thickBot="1" x14ac:dyDescent="0.3">
      <c r="A27" t="s">
        <v>38</v>
      </c>
      <c r="B27" t="s">
        <v>63</v>
      </c>
      <c r="C27" t="s">
        <v>66</v>
      </c>
      <c r="D27" t="s">
        <v>67</v>
      </c>
      <c r="E27" t="s">
        <v>68</v>
      </c>
      <c r="F27" s="14">
        <f>RBCPriceGenerator!B29</f>
        <v>27706.949999999997</v>
      </c>
      <c r="G27" t="s">
        <v>13</v>
      </c>
    </row>
    <row r="28" spans="1:7" ht="15.75" hidden="1" thickBot="1" x14ac:dyDescent="0.3">
      <c r="A28" t="s">
        <v>38</v>
      </c>
      <c r="B28" t="s">
        <v>63</v>
      </c>
      <c r="C28" t="s">
        <v>64</v>
      </c>
      <c r="D28" t="s">
        <v>43</v>
      </c>
      <c r="E28" t="s">
        <v>69</v>
      </c>
      <c r="F28" s="14">
        <f>RBCPriceGenerator!B30</f>
        <v>25299.999999999996</v>
      </c>
      <c r="G28" t="s">
        <v>13</v>
      </c>
    </row>
    <row r="29" spans="1:7" ht="15.75" hidden="1" thickBot="1" x14ac:dyDescent="0.3">
      <c r="A29" t="s">
        <v>38</v>
      </c>
      <c r="B29" t="s">
        <v>63</v>
      </c>
      <c r="C29" t="s">
        <v>66</v>
      </c>
      <c r="D29" t="s">
        <v>67</v>
      </c>
      <c r="E29" t="s">
        <v>69</v>
      </c>
      <c r="F29" s="14">
        <f>RBCPriceGenerator!B31</f>
        <v>32996.949999999997</v>
      </c>
      <c r="G29" t="s">
        <v>13</v>
      </c>
    </row>
    <row r="30" spans="1:7" ht="15.75" hidden="1" thickBot="1" x14ac:dyDescent="0.3">
      <c r="A30" t="s">
        <v>38</v>
      </c>
      <c r="B30" t="s">
        <v>63</v>
      </c>
      <c r="C30" t="s">
        <v>40</v>
      </c>
      <c r="D30" t="s">
        <v>43</v>
      </c>
      <c r="E30" t="s">
        <v>71</v>
      </c>
      <c r="F30" s="14">
        <f>RBCPriceGenerator!B32</f>
        <v>34500</v>
      </c>
      <c r="G30" t="s">
        <v>13</v>
      </c>
    </row>
    <row r="31" spans="1:7" ht="15.75" hidden="1" thickBot="1" x14ac:dyDescent="0.3">
      <c r="A31" t="s">
        <v>38</v>
      </c>
      <c r="B31" t="s">
        <v>63</v>
      </c>
      <c r="C31" t="s">
        <v>40</v>
      </c>
      <c r="D31" t="s">
        <v>43</v>
      </c>
      <c r="E31" t="s">
        <v>72</v>
      </c>
      <c r="F31" s="14">
        <f>RBCPriceGenerator!B33</f>
        <v>41400</v>
      </c>
      <c r="G31" t="s">
        <v>13</v>
      </c>
    </row>
    <row r="32" spans="1:7" ht="15.75" thickBot="1" x14ac:dyDescent="0.3">
      <c r="A32" t="s">
        <v>73</v>
      </c>
      <c r="B32" t="s">
        <v>74</v>
      </c>
      <c r="C32" t="s">
        <v>75</v>
      </c>
      <c r="D32" t="s">
        <v>76</v>
      </c>
      <c r="E32" t="s">
        <v>77</v>
      </c>
      <c r="F32" s="14">
        <f>RBCPriceGenerator!B2</f>
        <v>4357.3499999999995</v>
      </c>
      <c r="G32" s="5" t="s">
        <v>78</v>
      </c>
    </row>
    <row r="33" spans="1:7" ht="15.75" thickBot="1" x14ac:dyDescent="0.3">
      <c r="A33" t="s">
        <v>73</v>
      </c>
      <c r="B33" t="s">
        <v>74</v>
      </c>
      <c r="C33" t="s">
        <v>75</v>
      </c>
      <c r="D33" t="s">
        <v>80</v>
      </c>
      <c r="E33" t="s">
        <v>81</v>
      </c>
      <c r="F33" s="14">
        <f>RBCPriceGenerator!B3</f>
        <v>6899.9999999999991</v>
      </c>
      <c r="G33" s="5" t="s">
        <v>78</v>
      </c>
    </row>
    <row r="34" spans="1:7" s="5" customFormat="1" ht="15.75" thickBot="1" x14ac:dyDescent="0.3">
      <c r="A34" t="s">
        <v>73</v>
      </c>
      <c r="B34" t="s">
        <v>74</v>
      </c>
      <c r="C34" t="s">
        <v>75</v>
      </c>
      <c r="D34" t="s">
        <v>80</v>
      </c>
      <c r="E34" t="s">
        <v>82</v>
      </c>
      <c r="F34" s="14">
        <f>RBCPriceGenerator!B4</f>
        <v>12822.499999999998</v>
      </c>
      <c r="G34" s="5" t="s">
        <v>78</v>
      </c>
    </row>
    <row r="35" spans="1:7" ht="15.75" thickBot="1" x14ac:dyDescent="0.3">
      <c r="A35" s="3" t="s">
        <v>73</v>
      </c>
      <c r="B35" s="3" t="s">
        <v>74</v>
      </c>
      <c r="C35" s="3" t="s">
        <v>84</v>
      </c>
      <c r="D35" s="3" t="s">
        <v>80</v>
      </c>
      <c r="E35" s="3" t="s">
        <v>85</v>
      </c>
      <c r="F35" s="4">
        <f>RBCPriceGenerator!B34</f>
        <v>10471.9</v>
      </c>
      <c r="G35" s="3" t="s">
        <v>31</v>
      </c>
    </row>
    <row r="36" spans="1:7" ht="15.75" thickBot="1" x14ac:dyDescent="0.3">
      <c r="A36" s="3" t="s">
        <v>73</v>
      </c>
      <c r="B36" s="3" t="s">
        <v>74</v>
      </c>
      <c r="C36" s="3" t="s">
        <v>84</v>
      </c>
      <c r="D36" s="3" t="s">
        <v>80</v>
      </c>
      <c r="E36" s="3" t="s">
        <v>87</v>
      </c>
      <c r="F36" s="4">
        <f>RBCPriceGenerator!B35</f>
        <v>15234.05</v>
      </c>
      <c r="G36" s="3" t="s">
        <v>31</v>
      </c>
    </row>
    <row r="37" spans="1:7" ht="15.75" thickBot="1" x14ac:dyDescent="0.3">
      <c r="A37" s="3" t="s">
        <v>73</v>
      </c>
      <c r="B37" s="3" t="s">
        <v>74</v>
      </c>
      <c r="C37" s="3" t="s">
        <v>84</v>
      </c>
      <c r="D37" s="3" t="s">
        <v>80</v>
      </c>
      <c r="E37" s="3" t="s">
        <v>89</v>
      </c>
      <c r="F37" s="4">
        <f>RBCPriceGenerator!B36</f>
        <v>41260.85</v>
      </c>
      <c r="G37" s="3" t="s">
        <v>31</v>
      </c>
    </row>
    <row r="38" spans="1:7" ht="15.75" thickBot="1" x14ac:dyDescent="0.3">
      <c r="A38" s="6" t="s">
        <v>73</v>
      </c>
      <c r="B38" s="6" t="s">
        <v>74</v>
      </c>
      <c r="C38" s="6" t="s">
        <v>91</v>
      </c>
      <c r="D38" s="6" t="s">
        <v>76</v>
      </c>
      <c r="E38" s="6" t="s">
        <v>92</v>
      </c>
      <c r="F38" s="7">
        <f>RBCPriceGenerator!B41</f>
        <v>8625</v>
      </c>
      <c r="G38" s="6" t="s">
        <v>93</v>
      </c>
    </row>
    <row r="39" spans="1:7" ht="15.75" thickBot="1" x14ac:dyDescent="0.3">
      <c r="A39" s="6" t="s">
        <v>73</v>
      </c>
      <c r="B39" s="6" t="s">
        <v>74</v>
      </c>
      <c r="C39" s="6" t="s">
        <v>91</v>
      </c>
      <c r="D39" s="6" t="s">
        <v>76</v>
      </c>
      <c r="E39" s="6" t="s">
        <v>95</v>
      </c>
      <c r="F39" s="7">
        <f>RBCPriceGenerator!B42</f>
        <v>16099.999999999998</v>
      </c>
      <c r="G39" s="6" t="s">
        <v>93</v>
      </c>
    </row>
    <row r="40" spans="1:7" ht="15.75" thickBot="1" x14ac:dyDescent="0.3">
      <c r="A40" s="6" t="s">
        <v>73</v>
      </c>
      <c r="B40" s="6" t="s">
        <v>74</v>
      </c>
      <c r="C40" s="6" t="s">
        <v>91</v>
      </c>
      <c r="D40" s="6" t="s">
        <v>96</v>
      </c>
      <c r="E40" s="6" t="s">
        <v>97</v>
      </c>
      <c r="F40" s="7">
        <f>RBCPriceGenerator!B43</f>
        <v>19544.25</v>
      </c>
      <c r="G40" s="6" t="s">
        <v>98</v>
      </c>
    </row>
    <row r="41" spans="1:7" ht="15.75" thickBot="1" x14ac:dyDescent="0.3">
      <c r="A41" s="6" t="s">
        <v>73</v>
      </c>
      <c r="B41" s="6" t="s">
        <v>74</v>
      </c>
      <c r="C41" s="6" t="s">
        <v>91</v>
      </c>
      <c r="D41" s="6" t="s">
        <v>99</v>
      </c>
      <c r="E41" s="6" t="s">
        <v>100</v>
      </c>
      <c r="F41" s="7">
        <f>RBCPriceGenerator!B44</f>
        <v>26449.999999999996</v>
      </c>
      <c r="G41" s="6" t="s">
        <v>101</v>
      </c>
    </row>
    <row r="42" spans="1:7" ht="15.75" thickBot="1" x14ac:dyDescent="0.3">
      <c r="A42" s="6" t="s">
        <v>73</v>
      </c>
      <c r="B42" s="6" t="s">
        <v>74</v>
      </c>
      <c r="C42" s="6" t="s">
        <v>91</v>
      </c>
      <c r="D42" s="6" t="s">
        <v>96</v>
      </c>
      <c r="E42" s="6" t="s">
        <v>102</v>
      </c>
      <c r="F42" s="7">
        <f>RBCPriceGenerator!B45</f>
        <v>27542.499999999996</v>
      </c>
      <c r="G42" s="6" t="s">
        <v>98</v>
      </c>
    </row>
    <row r="43" spans="1:7" ht="15.75" thickBot="1" x14ac:dyDescent="0.3">
      <c r="A43" s="6" t="s">
        <v>73</v>
      </c>
      <c r="B43" s="6" t="s">
        <v>74</v>
      </c>
      <c r="C43" s="6" t="s">
        <v>91</v>
      </c>
      <c r="D43" s="6" t="s">
        <v>99</v>
      </c>
      <c r="E43" s="6" t="s">
        <v>103</v>
      </c>
      <c r="F43" s="7">
        <f>RBCPriceGenerator!B46</f>
        <v>34477</v>
      </c>
      <c r="G43" s="6" t="s">
        <v>101</v>
      </c>
    </row>
    <row r="44" spans="1:7" ht="15.75" thickBot="1" x14ac:dyDescent="0.3">
      <c r="A44" s="8" t="s">
        <v>73</v>
      </c>
      <c r="B44" s="8" t="s">
        <v>74</v>
      </c>
      <c r="C44" s="8" t="s">
        <v>104</v>
      </c>
      <c r="D44" s="8" t="s">
        <v>76</v>
      </c>
      <c r="E44" s="8" t="s">
        <v>105</v>
      </c>
      <c r="F44" s="9">
        <f>RBCPriceGenerator!B47</f>
        <v>4038.7999999999997</v>
      </c>
      <c r="G44" s="8" t="s">
        <v>93</v>
      </c>
    </row>
    <row r="45" spans="1:7" ht="15.75" thickBot="1" x14ac:dyDescent="0.3">
      <c r="A45" s="8" t="s">
        <v>73</v>
      </c>
      <c r="B45" s="8" t="s">
        <v>74</v>
      </c>
      <c r="C45" s="8" t="s">
        <v>107</v>
      </c>
      <c r="D45" s="8" t="s">
        <v>80</v>
      </c>
      <c r="E45" s="8" t="s">
        <v>108</v>
      </c>
      <c r="F45" s="9">
        <f>RBCPriceGenerator!B48</f>
        <v>4401.0499999999993</v>
      </c>
      <c r="G45" s="8" t="s">
        <v>109</v>
      </c>
    </row>
    <row r="46" spans="1:7" ht="15.75" thickBot="1" x14ac:dyDescent="0.3">
      <c r="A46" s="8" t="s">
        <v>73</v>
      </c>
      <c r="B46" s="8" t="s">
        <v>74</v>
      </c>
      <c r="C46" s="8" t="s">
        <v>104</v>
      </c>
      <c r="D46" s="8" t="s">
        <v>76</v>
      </c>
      <c r="E46" s="8" t="s">
        <v>110</v>
      </c>
      <c r="F46" s="9">
        <f>RBCPriceGenerator!B49</f>
        <v>7796.9999999999991</v>
      </c>
      <c r="G46" s="8" t="s">
        <v>31</v>
      </c>
    </row>
    <row r="47" spans="1:7" ht="15.75" thickBot="1" x14ac:dyDescent="0.3">
      <c r="A47" s="8" t="s">
        <v>73</v>
      </c>
      <c r="B47" s="8" t="s">
        <v>74</v>
      </c>
      <c r="C47" s="8" t="s">
        <v>104</v>
      </c>
      <c r="D47" s="8" t="s">
        <v>76</v>
      </c>
      <c r="E47" s="8" t="s">
        <v>111</v>
      </c>
      <c r="F47" s="9">
        <f>RBCPriceGenerator!B50</f>
        <v>15746.949999999999</v>
      </c>
      <c r="G47" s="8" t="s">
        <v>93</v>
      </c>
    </row>
    <row r="48" spans="1:7" ht="15.75" thickBot="1" x14ac:dyDescent="0.3">
      <c r="A48" s="8" t="s">
        <v>73</v>
      </c>
      <c r="B48" s="8" t="s">
        <v>74</v>
      </c>
      <c r="C48" s="8" t="s">
        <v>104</v>
      </c>
      <c r="D48" s="8" t="s">
        <v>80</v>
      </c>
      <c r="E48" s="8" t="s">
        <v>112</v>
      </c>
      <c r="F48" s="9">
        <f>RBCPriceGenerator!B51</f>
        <v>17480</v>
      </c>
      <c r="G48" s="8" t="s">
        <v>109</v>
      </c>
    </row>
    <row r="49" spans="1:7" ht="15.75" thickBot="1" x14ac:dyDescent="0.3">
      <c r="A49" s="8" t="s">
        <v>73</v>
      </c>
      <c r="B49" s="8" t="s">
        <v>74</v>
      </c>
      <c r="C49" s="8" t="s">
        <v>113</v>
      </c>
      <c r="D49" s="8" t="s">
        <v>114</v>
      </c>
      <c r="E49" s="8" t="s">
        <v>115</v>
      </c>
      <c r="F49" s="9">
        <f>RBCPriceGenerator!B55</f>
        <v>15864.249999999998</v>
      </c>
      <c r="G49" s="8" t="s">
        <v>116</v>
      </c>
    </row>
    <row r="50" spans="1:7" ht="15.75" thickBot="1" x14ac:dyDescent="0.3">
      <c r="A50" s="8" t="s">
        <v>73</v>
      </c>
      <c r="B50" s="8" t="s">
        <v>74</v>
      </c>
      <c r="C50" s="8" t="s">
        <v>113</v>
      </c>
      <c r="D50" s="8" t="s">
        <v>114</v>
      </c>
      <c r="E50" s="8" t="s">
        <v>117</v>
      </c>
      <c r="F50" s="9">
        <f>RBCPriceGenerator!B56</f>
        <v>40340.85</v>
      </c>
      <c r="G50" s="8" t="s">
        <v>116</v>
      </c>
    </row>
    <row r="51" spans="1:7" ht="15.75" thickBot="1" x14ac:dyDescent="0.3">
      <c r="A51" s="8" t="s">
        <v>73</v>
      </c>
      <c r="B51" s="8" t="s">
        <v>74</v>
      </c>
      <c r="C51" s="8" t="s">
        <v>113</v>
      </c>
      <c r="D51" s="8" t="s">
        <v>114</v>
      </c>
      <c r="E51" s="8" t="s">
        <v>118</v>
      </c>
      <c r="F51" s="9">
        <f>RBCPriceGenerator!B57</f>
        <v>48275.85</v>
      </c>
      <c r="G51" s="8" t="s">
        <v>116</v>
      </c>
    </row>
    <row r="52" spans="1:7" ht="15.75" thickBot="1" x14ac:dyDescent="0.3">
      <c r="A52" s="8" t="s">
        <v>73</v>
      </c>
      <c r="B52" s="8" t="s">
        <v>74</v>
      </c>
      <c r="C52" s="8" t="s">
        <v>113</v>
      </c>
      <c r="D52" s="8" t="s">
        <v>114</v>
      </c>
      <c r="E52" s="8" t="s">
        <v>119</v>
      </c>
      <c r="F52" s="9">
        <f>RBCPriceGenerator!B58</f>
        <v>67286.5</v>
      </c>
      <c r="G52" s="8" t="s">
        <v>116</v>
      </c>
    </row>
    <row r="53" spans="1:7" ht="15.75" thickBot="1" x14ac:dyDescent="0.3">
      <c r="A53" s="10" t="s">
        <v>73</v>
      </c>
      <c r="B53" s="10" t="s">
        <v>74</v>
      </c>
      <c r="C53" s="10" t="s">
        <v>120</v>
      </c>
      <c r="D53" s="10" t="s">
        <v>114</v>
      </c>
      <c r="E53" s="10" t="s">
        <v>121</v>
      </c>
      <c r="F53" s="2">
        <f>RBCPriceGenerator!B59</f>
        <v>14614.199999999999</v>
      </c>
      <c r="G53" s="10" t="s">
        <v>116</v>
      </c>
    </row>
    <row r="54" spans="1:7" ht="15.75" thickBot="1" x14ac:dyDescent="0.3">
      <c r="A54" s="10" t="s">
        <v>73</v>
      </c>
      <c r="B54" s="10" t="s">
        <v>74</v>
      </c>
      <c r="C54" s="10" t="s">
        <v>120</v>
      </c>
      <c r="D54" s="10" t="s">
        <v>114</v>
      </c>
      <c r="E54" s="10" t="s">
        <v>122</v>
      </c>
      <c r="F54" s="2">
        <f>RBCPriceGenerator!B60</f>
        <v>16660.05</v>
      </c>
      <c r="G54" s="10" t="s">
        <v>116</v>
      </c>
    </row>
    <row r="55" spans="1:7" ht="15.75" thickBot="1" x14ac:dyDescent="0.3">
      <c r="A55" s="10" t="s">
        <v>73</v>
      </c>
      <c r="B55" s="10" t="s">
        <v>74</v>
      </c>
      <c r="C55" s="10" t="s">
        <v>123</v>
      </c>
      <c r="D55" s="10" t="s">
        <v>114</v>
      </c>
      <c r="E55" s="10" t="s">
        <v>124</v>
      </c>
      <c r="F55" s="2">
        <f>RBCPriceGenerator!B61</f>
        <v>27958.799999999999</v>
      </c>
      <c r="G55" s="10" t="s">
        <v>116</v>
      </c>
    </row>
    <row r="56" spans="1:7" ht="15.75" thickBot="1" x14ac:dyDescent="0.3">
      <c r="A56" s="10" t="s">
        <v>73</v>
      </c>
      <c r="B56" s="10" t="s">
        <v>74</v>
      </c>
      <c r="C56" s="10" t="s">
        <v>125</v>
      </c>
      <c r="D56" s="10" t="s">
        <v>126</v>
      </c>
      <c r="E56" s="10" t="s">
        <v>127</v>
      </c>
      <c r="F56" s="2">
        <f>RBCPriceGenerator!B62</f>
        <v>6481.4</v>
      </c>
      <c r="G56" s="10" t="s">
        <v>128</v>
      </c>
    </row>
    <row r="57" spans="1:7" ht="15.75" thickBot="1" x14ac:dyDescent="0.3">
      <c r="A57" s="10" t="s">
        <v>73</v>
      </c>
      <c r="B57" s="10" t="s">
        <v>74</v>
      </c>
      <c r="C57" s="10" t="s">
        <v>125</v>
      </c>
      <c r="D57" s="10" t="s">
        <v>126</v>
      </c>
      <c r="E57" s="10" t="s">
        <v>129</v>
      </c>
      <c r="F57" s="2">
        <f>RBCPriceGenerator!B63</f>
        <v>8204.0999999999985</v>
      </c>
      <c r="G57" s="10" t="s">
        <v>128</v>
      </c>
    </row>
    <row r="58" spans="1:7" ht="15.75" thickBot="1" x14ac:dyDescent="0.3">
      <c r="A58" s="10" t="s">
        <v>73</v>
      </c>
      <c r="B58" s="10" t="s">
        <v>74</v>
      </c>
      <c r="C58" s="10" t="s">
        <v>130</v>
      </c>
      <c r="D58" s="10" t="s">
        <v>126</v>
      </c>
      <c r="E58" s="10" t="s">
        <v>131</v>
      </c>
      <c r="F58" s="2">
        <f>RBCPriceGenerator!B64</f>
        <v>13881.65</v>
      </c>
      <c r="G58" s="10" t="s">
        <v>132</v>
      </c>
    </row>
    <row r="59" spans="1:7" s="5" customFormat="1" ht="15.75" thickBot="1" x14ac:dyDescent="0.3">
      <c r="A59" s="10" t="s">
        <v>73</v>
      </c>
      <c r="B59" s="10" t="s">
        <v>74</v>
      </c>
      <c r="C59" s="10" t="s">
        <v>130</v>
      </c>
      <c r="D59" s="10" t="s">
        <v>126</v>
      </c>
      <c r="E59" s="10" t="s">
        <v>133</v>
      </c>
      <c r="F59" s="2">
        <f>RBCPriceGenerator!B65</f>
        <v>15917.15</v>
      </c>
      <c r="G59" s="10" t="s">
        <v>132</v>
      </c>
    </row>
    <row r="60" spans="1:7" s="5" customFormat="1" ht="15.75" thickBot="1" x14ac:dyDescent="0.3">
      <c r="A60" s="10" t="s">
        <v>73</v>
      </c>
      <c r="B60" s="10" t="s">
        <v>74</v>
      </c>
      <c r="C60" s="10" t="s">
        <v>130</v>
      </c>
      <c r="D60" s="10" t="s">
        <v>126</v>
      </c>
      <c r="E60" s="10" t="s">
        <v>134</v>
      </c>
      <c r="F60" s="2">
        <f>RBCPriceGenerator!B66</f>
        <v>26767.399999999998</v>
      </c>
      <c r="G60" s="10" t="s">
        <v>116</v>
      </c>
    </row>
    <row r="61" spans="1:7" s="5" customFormat="1" ht="15.75" thickBot="1" x14ac:dyDescent="0.3">
      <c r="A61" s="11" t="s">
        <v>73</v>
      </c>
      <c r="B61" s="11" t="s">
        <v>74</v>
      </c>
      <c r="C61" s="11" t="s">
        <v>135</v>
      </c>
      <c r="D61" s="11" t="s">
        <v>114</v>
      </c>
      <c r="E61" s="11" t="s">
        <v>136</v>
      </c>
      <c r="F61" s="12">
        <f>RBCPriceGenerator!B70</f>
        <v>10804.25</v>
      </c>
      <c r="G61" s="11" t="s">
        <v>137</v>
      </c>
    </row>
    <row r="62" spans="1:7" s="5" customFormat="1" ht="15.75" thickBot="1" x14ac:dyDescent="0.3">
      <c r="A62" s="11" t="s">
        <v>73</v>
      </c>
      <c r="B62" s="11" t="s">
        <v>74</v>
      </c>
      <c r="C62" s="11" t="s">
        <v>138</v>
      </c>
      <c r="D62" s="11" t="s">
        <v>114</v>
      </c>
      <c r="E62" s="11" t="s">
        <v>139</v>
      </c>
      <c r="F62" s="12">
        <f>RBCPriceGenerator!B71</f>
        <v>11034.25</v>
      </c>
      <c r="G62" s="11" t="s">
        <v>137</v>
      </c>
    </row>
    <row r="63" spans="1:7" s="5" customFormat="1" ht="15.75" thickBot="1" x14ac:dyDescent="0.3">
      <c r="A63" s="11" t="s">
        <v>73</v>
      </c>
      <c r="B63" s="11" t="s">
        <v>74</v>
      </c>
      <c r="C63" s="11" t="s">
        <v>140</v>
      </c>
      <c r="D63" s="11" t="s">
        <v>114</v>
      </c>
      <c r="E63" s="11" t="s">
        <v>141</v>
      </c>
      <c r="F63" s="12">
        <f>RBCPriceGenerator!B72</f>
        <v>21154.25</v>
      </c>
      <c r="G63" s="11" t="s">
        <v>137</v>
      </c>
    </row>
    <row r="64" spans="1:7" s="5" customFormat="1" ht="15.75" thickBot="1" x14ac:dyDescent="0.3">
      <c r="A64" s="11" t="s">
        <v>73</v>
      </c>
      <c r="B64" s="11" t="s">
        <v>74</v>
      </c>
      <c r="C64" s="11" t="s">
        <v>140</v>
      </c>
      <c r="D64" s="11" t="s">
        <v>114</v>
      </c>
      <c r="E64" s="11" t="s">
        <v>142</v>
      </c>
      <c r="F64" s="12">
        <f>RBCPriceGenerator!B73</f>
        <v>25288.499999999996</v>
      </c>
      <c r="G64" s="11" t="s">
        <v>128</v>
      </c>
    </row>
    <row r="65" spans="1:7" s="5" customFormat="1" ht="15.75" hidden="1" thickBot="1" x14ac:dyDescent="0.3">
      <c r="A65" t="s">
        <v>143</v>
      </c>
      <c r="B65" t="s">
        <v>143</v>
      </c>
      <c r="C65" t="s">
        <v>144</v>
      </c>
      <c r="D65" t="s">
        <v>145</v>
      </c>
      <c r="E65" t="s">
        <v>146</v>
      </c>
      <c r="F65" s="14">
        <f>RBCPriceGenerator!B13</f>
        <v>2587.5</v>
      </c>
      <c r="G65" t="s">
        <v>31</v>
      </c>
    </row>
    <row r="66" spans="1:7" s="5" customFormat="1" ht="15.75" hidden="1" thickBot="1" x14ac:dyDescent="0.3">
      <c r="A66" t="s">
        <v>143</v>
      </c>
      <c r="B66" t="s">
        <v>143</v>
      </c>
      <c r="C66" t="s">
        <v>147</v>
      </c>
      <c r="D66" t="s">
        <v>145</v>
      </c>
      <c r="E66" t="s">
        <v>148</v>
      </c>
      <c r="F66" s="14">
        <f>RBCPriceGenerator!B14</f>
        <v>3433.8999999999996</v>
      </c>
      <c r="G66" t="s">
        <v>31</v>
      </c>
    </row>
    <row r="67" spans="1:7" ht="15.75" hidden="1" thickBot="1" x14ac:dyDescent="0.3">
      <c r="A67" t="s">
        <v>143</v>
      </c>
      <c r="B67" t="s">
        <v>143</v>
      </c>
      <c r="C67" t="s">
        <v>149</v>
      </c>
      <c r="D67" t="s">
        <v>150</v>
      </c>
      <c r="E67" t="s">
        <v>151</v>
      </c>
      <c r="F67" s="14">
        <f>RBCPriceGenerator!B15</f>
        <v>3759.35</v>
      </c>
      <c r="G67" t="s">
        <v>31</v>
      </c>
    </row>
    <row r="68" spans="1:7" ht="15.75" hidden="1" thickBot="1" x14ac:dyDescent="0.3">
      <c r="A68" t="s">
        <v>143</v>
      </c>
      <c r="B68" t="s">
        <v>143</v>
      </c>
      <c r="C68" t="s">
        <v>152</v>
      </c>
      <c r="D68" t="s">
        <v>150</v>
      </c>
      <c r="E68" t="s">
        <v>153</v>
      </c>
      <c r="F68" s="14">
        <f>RBCPriceGenerator!B16</f>
        <v>3653.5499999999997</v>
      </c>
      <c r="G68" t="s">
        <v>31</v>
      </c>
    </row>
    <row r="69" spans="1:7" ht="15.75" hidden="1" thickBot="1" x14ac:dyDescent="0.3">
      <c r="A69" t="s">
        <v>143</v>
      </c>
      <c r="B69" t="s">
        <v>143</v>
      </c>
      <c r="C69" t="s">
        <v>154</v>
      </c>
      <c r="D69" t="s">
        <v>150</v>
      </c>
      <c r="E69" t="s">
        <v>155</v>
      </c>
      <c r="F69" s="14">
        <f>RBCPriceGenerator!B17</f>
        <v>3217.7</v>
      </c>
      <c r="G69" t="s">
        <v>31</v>
      </c>
    </row>
    <row r="70" spans="1:7" ht="15.75" hidden="1" thickBot="1" x14ac:dyDescent="0.3">
      <c r="A70" t="s">
        <v>143</v>
      </c>
      <c r="B70" t="s">
        <v>143</v>
      </c>
      <c r="C70" t="s">
        <v>149</v>
      </c>
      <c r="D70" t="s">
        <v>150</v>
      </c>
      <c r="E70" t="s">
        <v>156</v>
      </c>
      <c r="F70" s="14">
        <f>RBCPriceGenerator!B18</f>
        <v>3633.9999999999995</v>
      </c>
      <c r="G70" t="s">
        <v>31</v>
      </c>
    </row>
    <row r="71" spans="1:7" ht="15.75" hidden="1" thickBot="1" x14ac:dyDescent="0.3">
      <c r="A71" s="10" t="s">
        <v>143</v>
      </c>
      <c r="B71" s="10" t="s">
        <v>157</v>
      </c>
      <c r="C71" s="10" t="s">
        <v>158</v>
      </c>
      <c r="D71" s="10" t="s">
        <v>159</v>
      </c>
      <c r="E71" s="10" t="s">
        <v>160</v>
      </c>
      <c r="F71" s="2">
        <f>RBCPriceGenerator!B67</f>
        <v>35255.549999999996</v>
      </c>
      <c r="G71" s="10" t="s">
        <v>161</v>
      </c>
    </row>
    <row r="72" spans="1:7" ht="15.75" hidden="1" thickBot="1" x14ac:dyDescent="0.3">
      <c r="A72" s="10" t="s">
        <v>143</v>
      </c>
      <c r="B72" s="10" t="s">
        <v>157</v>
      </c>
      <c r="C72" s="10" t="s">
        <v>162</v>
      </c>
      <c r="D72" s="10" t="s">
        <v>163</v>
      </c>
      <c r="E72" s="10" t="s">
        <v>164</v>
      </c>
      <c r="F72" s="2">
        <f>RBCPriceGenerator!B68</f>
        <v>44369.299999999996</v>
      </c>
      <c r="G72" s="10" t="s">
        <v>165</v>
      </c>
    </row>
    <row r="73" spans="1:7" ht="15.75" hidden="1" thickBot="1" x14ac:dyDescent="0.3">
      <c r="A73" s="10" t="s">
        <v>143</v>
      </c>
      <c r="B73" s="10" t="s">
        <v>157</v>
      </c>
      <c r="C73" s="10" t="s">
        <v>166</v>
      </c>
      <c r="D73" s="10" t="s">
        <v>163</v>
      </c>
      <c r="E73" s="10" t="s">
        <v>167</v>
      </c>
      <c r="F73" s="2">
        <f>RBCPriceGenerator!B69</f>
        <v>45158.2</v>
      </c>
      <c r="G73" s="10" t="s">
        <v>168</v>
      </c>
    </row>
    <row r="74" spans="1:7" ht="15.75" hidden="1" thickBot="1" x14ac:dyDescent="0.3">
      <c r="C74" t="s">
        <v>169</v>
      </c>
      <c r="F74" s="12">
        <f>RBCPriceGenerator!B74</f>
        <v>0</v>
      </c>
    </row>
    <row r="75" spans="1:7" ht="15.75" hidden="1" thickBot="1" x14ac:dyDescent="0.3">
      <c r="F75" s="12">
        <f>RBCPriceGenerator!B75</f>
        <v>0</v>
      </c>
    </row>
    <row r="76" spans="1:7" ht="15.75" hidden="1" thickBot="1" x14ac:dyDescent="0.3">
      <c r="F76" s="12">
        <f>RBCPriceGenerator!B76</f>
        <v>0</v>
      </c>
    </row>
    <row r="77" spans="1:7" ht="15.75" hidden="1" thickBot="1" x14ac:dyDescent="0.3">
      <c r="F77" s="12">
        <f>RBCPriceGenerator!B77</f>
        <v>0</v>
      </c>
    </row>
    <row r="81" spans="1:7" x14ac:dyDescent="0.25">
      <c r="A81" t="str">
        <f>A$35</f>
        <v>Inverter</v>
      </c>
      <c r="B81" t="str">
        <f t="shared" ref="B81" si="0">B$35</f>
        <v>Inverters</v>
      </c>
      <c r="C81" t="str">
        <f>C$35</f>
        <v>RCT-AXPERT</v>
      </c>
      <c r="D81" t="str">
        <f t="shared" ref="D81:F81" si="1">D$35</f>
        <v>Stand-alone</v>
      </c>
      <c r="E81" t="str">
        <f t="shared" si="1"/>
        <v>Size-kVA:3, Voltage-V:48, Power-kW:3, MPPTVoltage-V:430</v>
      </c>
      <c r="F81" s="16">
        <f t="shared" si="1"/>
        <v>10471.9</v>
      </c>
      <c r="G81" t="s">
        <v>170</v>
      </c>
    </row>
    <row r="82" spans="1:7" x14ac:dyDescent="0.25">
      <c r="A82" t="str">
        <f>A$4</f>
        <v>Battery</v>
      </c>
      <c r="B82" t="str">
        <f t="shared" ref="B82:E82" si="2">B$4</f>
        <v>Batteries</v>
      </c>
      <c r="C82" t="str">
        <f t="shared" si="2"/>
        <v>Dyness</v>
      </c>
      <c r="D82" t="str">
        <f t="shared" si="2"/>
        <v>Lithium-ion</v>
      </c>
      <c r="E82" t="str">
        <f t="shared" si="2"/>
        <v>Voltage-V:48, Energy-kWh:2.4</v>
      </c>
      <c r="F82" s="16">
        <f>F4</f>
        <v>13549.3</v>
      </c>
      <c r="G82" t="s">
        <v>171</v>
      </c>
    </row>
    <row r="83" spans="1:7" x14ac:dyDescent="0.25">
      <c r="A83" t="str">
        <f>A$65</f>
        <v>Solar</v>
      </c>
      <c r="B83" t="str">
        <f t="shared" ref="B83:E83" si="3">B$65</f>
        <v>Solar</v>
      </c>
      <c r="C83" t="str">
        <f t="shared" si="3"/>
        <v>CNBM</v>
      </c>
      <c r="D83" t="str">
        <f t="shared" si="3"/>
        <v>Polycrystalline</v>
      </c>
      <c r="E83" t="str">
        <f t="shared" si="3"/>
        <v>Voltage-V:37.5, Power-W:330, MaxPowerCurrent-A:8.89, OpenCircuitVoltage-V:47</v>
      </c>
      <c r="F83" s="16">
        <f>F$65*6</f>
        <v>15525</v>
      </c>
      <c r="G83" t="s">
        <v>172</v>
      </c>
    </row>
    <row r="84" spans="1:7" x14ac:dyDescent="0.25">
      <c r="F84" s="16">
        <f>SUBTOTAL(9,F81:F83)</f>
        <v>39546.199999999997</v>
      </c>
    </row>
    <row r="85" spans="1:7" x14ac:dyDescent="0.25">
      <c r="F85" s="16"/>
    </row>
    <row r="86" spans="1:7" x14ac:dyDescent="0.25">
      <c r="A86" t="str">
        <f t="shared" ref="A86:B86" si="4">A$35</f>
        <v>Inverter</v>
      </c>
      <c r="B86" t="str">
        <f t="shared" si="4"/>
        <v>Inverters</v>
      </c>
      <c r="C86" t="str">
        <f>C$35</f>
        <v>RCT-AXPERT</v>
      </c>
      <c r="D86" t="str">
        <f t="shared" ref="D86:F86" si="5">D$35</f>
        <v>Stand-alone</v>
      </c>
      <c r="E86" t="str">
        <f t="shared" si="5"/>
        <v>Size-kVA:3, Voltage-V:48, Power-kW:3, MPPTVoltage-V:430</v>
      </c>
      <c r="F86" s="16">
        <f t="shared" si="5"/>
        <v>10471.9</v>
      </c>
      <c r="G86" t="s">
        <v>170</v>
      </c>
    </row>
    <row r="87" spans="1:7" x14ac:dyDescent="0.25">
      <c r="A87" t="str">
        <f>A$4</f>
        <v>Battery</v>
      </c>
      <c r="B87" t="str">
        <f t="shared" ref="B87:E87" si="6">B$4</f>
        <v>Batteries</v>
      </c>
      <c r="C87" t="str">
        <f t="shared" si="6"/>
        <v>Dyness</v>
      </c>
      <c r="D87" t="str">
        <f t="shared" si="6"/>
        <v>Lithium-ion</v>
      </c>
      <c r="E87" t="str">
        <f t="shared" si="6"/>
        <v>Voltage-V:48, Energy-kWh:2.4</v>
      </c>
      <c r="F87" s="16">
        <f>F$4*2</f>
        <v>27098.6</v>
      </c>
      <c r="G87" t="s">
        <v>173</v>
      </c>
    </row>
    <row r="88" spans="1:7" x14ac:dyDescent="0.25">
      <c r="A88" t="str">
        <f>A$65</f>
        <v>Solar</v>
      </c>
      <c r="B88" t="str">
        <f t="shared" ref="B88:E88" si="7">B$65</f>
        <v>Solar</v>
      </c>
      <c r="C88" t="str">
        <f t="shared" si="7"/>
        <v>CNBM</v>
      </c>
      <c r="D88" t="str">
        <f t="shared" si="7"/>
        <v>Polycrystalline</v>
      </c>
      <c r="E88" t="str">
        <f t="shared" si="7"/>
        <v>Voltage-V:37.5, Power-W:330, MaxPowerCurrent-A:8.89, OpenCircuitVoltage-V:47</v>
      </c>
      <c r="F88" s="16">
        <f>F$65*8</f>
        <v>20700</v>
      </c>
      <c r="G88" t="s">
        <v>174</v>
      </c>
    </row>
    <row r="89" spans="1:7" x14ac:dyDescent="0.25">
      <c r="F89" s="16">
        <f>SUBTOTAL(9,F86:F88)</f>
        <v>58270.5</v>
      </c>
    </row>
    <row r="90" spans="1:7" x14ac:dyDescent="0.25">
      <c r="F90" s="16"/>
    </row>
    <row r="91" spans="1:7" x14ac:dyDescent="0.25">
      <c r="A91" t="str">
        <f t="shared" ref="A91:D91" si="8">A$36</f>
        <v>Inverter</v>
      </c>
      <c r="B91" t="str">
        <f t="shared" si="8"/>
        <v>Inverters</v>
      </c>
      <c r="C91" t="str">
        <f t="shared" si="8"/>
        <v>RCT-AXPERT</v>
      </c>
      <c r="D91" t="str">
        <f t="shared" si="8"/>
        <v>Stand-alone</v>
      </c>
      <c r="E91" t="str">
        <f>E$36</f>
        <v>Size-kVA:5, Voltage-V:48, Power-kW:5, MPPTVoltage-V:115</v>
      </c>
      <c r="F91" s="16">
        <f>F$36</f>
        <v>15234.05</v>
      </c>
      <c r="G91" t="s">
        <v>175</v>
      </c>
    </row>
    <row r="92" spans="1:7" x14ac:dyDescent="0.25">
      <c r="A92" t="str">
        <f t="shared" ref="A92:D92" si="9">A$7</f>
        <v>Battery</v>
      </c>
      <c r="B92" t="str">
        <f t="shared" si="9"/>
        <v>Batteries</v>
      </c>
      <c r="C92" t="str">
        <f t="shared" si="9"/>
        <v>Fusion</v>
      </c>
      <c r="D92" t="str">
        <f t="shared" si="9"/>
        <v>Lithium-ion</v>
      </c>
      <c r="E92" t="str">
        <f>E$7</f>
        <v>Voltage-V:48, Energy-kWh:4.8</v>
      </c>
      <c r="F92" s="16">
        <f>F$7</f>
        <v>26444.249999999996</v>
      </c>
      <c r="G92" t="s">
        <v>176</v>
      </c>
    </row>
    <row r="93" spans="1:7" x14ac:dyDescent="0.25">
      <c r="A93" t="str">
        <f t="shared" ref="A93:D93" si="10">A$70</f>
        <v>Solar</v>
      </c>
      <c r="B93" t="str">
        <f t="shared" si="10"/>
        <v>Solar</v>
      </c>
      <c r="C93" t="str">
        <f t="shared" si="10"/>
        <v>Canadian Solar</v>
      </c>
      <c r="D93" t="str">
        <f t="shared" si="10"/>
        <v>Monocrystalline</v>
      </c>
      <c r="E93" t="str">
        <f>E$70</f>
        <v>Voltage-V:34.09, Power-W:375, MaxPowerCurrent-A:10.94, OpenCircuitVoltage-V:41</v>
      </c>
      <c r="F93" s="16">
        <f>F$70*8</f>
        <v>29071.999999999996</v>
      </c>
      <c r="G93" t="s">
        <v>177</v>
      </c>
    </row>
    <row r="94" spans="1:7" x14ac:dyDescent="0.25">
      <c r="F94" s="16">
        <f>SUBTOTAL(9,F91:F93)</f>
        <v>70750.299999999988</v>
      </c>
    </row>
    <row r="95" spans="1:7" x14ac:dyDescent="0.25">
      <c r="F95" s="16"/>
    </row>
    <row r="96" spans="1:7" x14ac:dyDescent="0.25">
      <c r="F96" s="16"/>
    </row>
    <row r="97" spans="1:14" x14ac:dyDescent="0.25">
      <c r="A97" t="str">
        <f t="shared" ref="A97:D97" si="11">A$36</f>
        <v>Inverter</v>
      </c>
      <c r="B97" t="str">
        <f t="shared" si="11"/>
        <v>Inverters</v>
      </c>
      <c r="C97" t="str">
        <f t="shared" si="11"/>
        <v>RCT-AXPERT</v>
      </c>
      <c r="D97" t="str">
        <f t="shared" si="11"/>
        <v>Stand-alone</v>
      </c>
      <c r="E97" t="str">
        <f>E$36</f>
        <v>Size-kVA:5, Voltage-V:48, Power-kW:5, MPPTVoltage-V:115</v>
      </c>
      <c r="F97" s="16">
        <f>F$36</f>
        <v>15234.05</v>
      </c>
      <c r="G97" t="s">
        <v>175</v>
      </c>
    </row>
    <row r="98" spans="1:14" x14ac:dyDescent="0.25">
      <c r="A98" t="str">
        <f t="shared" ref="A98:D98" si="12">A$7</f>
        <v>Battery</v>
      </c>
      <c r="B98" t="str">
        <f t="shared" si="12"/>
        <v>Batteries</v>
      </c>
      <c r="C98" t="str">
        <f t="shared" si="12"/>
        <v>Fusion</v>
      </c>
      <c r="D98" t="str">
        <f t="shared" si="12"/>
        <v>Lithium-ion</v>
      </c>
      <c r="E98" t="str">
        <f>E$7</f>
        <v>Voltage-V:48, Energy-kWh:4.8</v>
      </c>
      <c r="F98" s="16">
        <f>F$7*2</f>
        <v>52888.499999999993</v>
      </c>
      <c r="G98" t="s">
        <v>178</v>
      </c>
    </row>
    <row r="99" spans="1:14" x14ac:dyDescent="0.25">
      <c r="A99" t="str">
        <f t="shared" ref="A99:D99" si="13">A$70</f>
        <v>Solar</v>
      </c>
      <c r="B99" t="str">
        <f t="shared" si="13"/>
        <v>Solar</v>
      </c>
      <c r="C99" t="str">
        <f t="shared" si="13"/>
        <v>Canadian Solar</v>
      </c>
      <c r="D99" t="str">
        <f t="shared" si="13"/>
        <v>Monocrystalline</v>
      </c>
      <c r="E99" t="str">
        <f>E$70</f>
        <v>Voltage-V:34.09, Power-W:375, MaxPowerCurrent-A:10.94, OpenCircuitVoltage-V:41</v>
      </c>
      <c r="F99" s="16">
        <f>F$70*10</f>
        <v>36339.999999999993</v>
      </c>
      <c r="G99" t="s">
        <v>179</v>
      </c>
    </row>
    <row r="100" spans="1:14" x14ac:dyDescent="0.25">
      <c r="F100" s="16">
        <f>SUBTOTAL(9,F97:F99)</f>
        <v>104462.54999999999</v>
      </c>
    </row>
    <row r="101" spans="1:14" x14ac:dyDescent="0.25">
      <c r="F101" s="16"/>
    </row>
    <row r="102" spans="1:14" x14ac:dyDescent="0.25">
      <c r="F102" s="16"/>
    </row>
    <row r="103" spans="1:14" x14ac:dyDescent="0.25">
      <c r="A103" t="str">
        <f t="shared" ref="A103:D103" si="14">A$37</f>
        <v>Inverter</v>
      </c>
      <c r="B103" t="str">
        <f t="shared" si="14"/>
        <v>Inverters</v>
      </c>
      <c r="C103" t="str">
        <f t="shared" si="14"/>
        <v>RCT-AXPERT</v>
      </c>
      <c r="D103" t="str">
        <f t="shared" si="14"/>
        <v>Stand-alone</v>
      </c>
      <c r="E103" t="str">
        <f>E$37</f>
        <v>Size-kVA:8, Voltage-V:48, Power-kW:8, MPPTVoltage-V:66</v>
      </c>
      <c r="F103" s="16">
        <f>F$37</f>
        <v>41260.85</v>
      </c>
      <c r="G103" t="s">
        <v>180</v>
      </c>
    </row>
    <row r="104" spans="1:14" x14ac:dyDescent="0.25">
      <c r="A104" t="str">
        <f t="shared" ref="A104:D104" si="15">A$7</f>
        <v>Battery</v>
      </c>
      <c r="B104" t="str">
        <f t="shared" si="15"/>
        <v>Batteries</v>
      </c>
      <c r="C104" t="str">
        <f t="shared" si="15"/>
        <v>Fusion</v>
      </c>
      <c r="D104" t="str">
        <f t="shared" si="15"/>
        <v>Lithium-ion</v>
      </c>
      <c r="E104" t="str">
        <f>E$7</f>
        <v>Voltage-V:48, Energy-kWh:4.8</v>
      </c>
      <c r="F104" s="16">
        <f>F$7*2</f>
        <v>52888.499999999993</v>
      </c>
      <c r="G104" t="s">
        <v>181</v>
      </c>
    </row>
    <row r="105" spans="1:14" x14ac:dyDescent="0.25">
      <c r="A105" t="str">
        <f t="shared" ref="A105:D105" si="16">A$70</f>
        <v>Solar</v>
      </c>
      <c r="B105" t="str">
        <f t="shared" si="16"/>
        <v>Solar</v>
      </c>
      <c r="C105" t="str">
        <f t="shared" si="16"/>
        <v>Canadian Solar</v>
      </c>
      <c r="D105" t="str">
        <f t="shared" si="16"/>
        <v>Monocrystalline</v>
      </c>
      <c r="E105" t="str">
        <f>E$70</f>
        <v>Voltage-V:34.09, Power-W:375, MaxPowerCurrent-A:10.94, OpenCircuitVoltage-V:41</v>
      </c>
      <c r="F105" s="16">
        <f>F$70*10</f>
        <v>36339.999999999993</v>
      </c>
      <c r="G105" t="s">
        <v>179</v>
      </c>
    </row>
    <row r="106" spans="1:14" x14ac:dyDescent="0.25">
      <c r="F106" s="16">
        <f>SUBTOTAL(9,F103:F105)</f>
        <v>130489.34999999998</v>
      </c>
      <c r="H106">
        <f t="shared" ref="H106:I106" si="17">H$35</f>
        <v>0</v>
      </c>
      <c r="I106">
        <f t="shared" si="17"/>
        <v>0</v>
      </c>
      <c r="J106">
        <f>J$35</f>
        <v>0</v>
      </c>
      <c r="K106">
        <f t="shared" ref="K106:M106" si="18">K$35</f>
        <v>0</v>
      </c>
      <c r="L106">
        <f t="shared" si="18"/>
        <v>0</v>
      </c>
      <c r="M106" s="16">
        <f t="shared" si="18"/>
        <v>0</v>
      </c>
      <c r="N106" t="s">
        <v>170</v>
      </c>
    </row>
    <row r="107" spans="1:14" x14ac:dyDescent="0.25">
      <c r="F107" s="16"/>
      <c r="H107">
        <f>H$4</f>
        <v>0</v>
      </c>
      <c r="I107">
        <f t="shared" ref="I107:L107" si="19">I$4</f>
        <v>0</v>
      </c>
      <c r="J107">
        <f t="shared" si="19"/>
        <v>0</v>
      </c>
      <c r="K107">
        <f t="shared" si="19"/>
        <v>0</v>
      </c>
      <c r="L107">
        <f t="shared" si="19"/>
        <v>0</v>
      </c>
      <c r="M107" s="16">
        <f>M29</f>
        <v>0</v>
      </c>
      <c r="N107" t="s">
        <v>171</v>
      </c>
    </row>
    <row r="108" spans="1:14" x14ac:dyDescent="0.25">
      <c r="F108" s="16"/>
      <c r="H108">
        <f>H$65</f>
        <v>0</v>
      </c>
      <c r="I108">
        <f t="shared" ref="I108:L108" si="20">I$65</f>
        <v>0</v>
      </c>
      <c r="J108">
        <f t="shared" si="20"/>
        <v>0</v>
      </c>
      <c r="K108">
        <f t="shared" si="20"/>
        <v>0</v>
      </c>
      <c r="L108">
        <f t="shared" si="20"/>
        <v>0</v>
      </c>
      <c r="M108" s="16">
        <f>M$65*6</f>
        <v>0</v>
      </c>
      <c r="N108" t="s">
        <v>172</v>
      </c>
    </row>
    <row r="109" spans="1:14" x14ac:dyDescent="0.25">
      <c r="F109" s="16"/>
      <c r="M109" s="16">
        <f>SUBTOTAL(9,M106:M108)</f>
        <v>0</v>
      </c>
    </row>
    <row r="110" spans="1:14" x14ac:dyDescent="0.25">
      <c r="A110" t="str">
        <f t="shared" ref="A110:D110" si="21">A$37</f>
        <v>Inverter</v>
      </c>
      <c r="B110" t="str">
        <f t="shared" si="21"/>
        <v>Inverters</v>
      </c>
      <c r="C110" t="str">
        <f t="shared" si="21"/>
        <v>RCT-AXPERT</v>
      </c>
      <c r="D110" t="str">
        <f t="shared" si="21"/>
        <v>Stand-alone</v>
      </c>
      <c r="E110" t="str">
        <f>E$37</f>
        <v>Size-kVA:8, Voltage-V:48, Power-kW:8, MPPTVoltage-V:66</v>
      </c>
      <c r="F110" s="16">
        <f>F$37</f>
        <v>41260.85</v>
      </c>
      <c r="G110" t="s">
        <v>180</v>
      </c>
      <c r="M110" s="16"/>
    </row>
    <row r="111" spans="1:14" x14ac:dyDescent="0.25">
      <c r="A111" t="str">
        <f t="shared" ref="A111:D111" si="22">A$7</f>
        <v>Battery</v>
      </c>
      <c r="B111" t="str">
        <f t="shared" si="22"/>
        <v>Batteries</v>
      </c>
      <c r="C111" t="str">
        <f t="shared" si="22"/>
        <v>Fusion</v>
      </c>
      <c r="D111" t="str">
        <f t="shared" si="22"/>
        <v>Lithium-ion</v>
      </c>
      <c r="E111" t="str">
        <f>E$7</f>
        <v>Voltage-V:48, Energy-kWh:4.8</v>
      </c>
      <c r="F111" s="16">
        <f>F$7*2</f>
        <v>52888.499999999993</v>
      </c>
      <c r="G111" t="s">
        <v>181</v>
      </c>
      <c r="H111">
        <f t="shared" ref="H111:I111" si="23">H$35</f>
        <v>0</v>
      </c>
      <c r="I111">
        <f t="shared" si="23"/>
        <v>0</v>
      </c>
      <c r="J111">
        <f>J$35</f>
        <v>0</v>
      </c>
      <c r="K111">
        <f t="shared" ref="K111:M111" si="24">K$35</f>
        <v>0</v>
      </c>
      <c r="L111">
        <f t="shared" si="24"/>
        <v>0</v>
      </c>
      <c r="M111" s="16">
        <f t="shared" si="24"/>
        <v>0</v>
      </c>
      <c r="N111" t="s">
        <v>170</v>
      </c>
    </row>
    <row r="112" spans="1:14" x14ac:dyDescent="0.25">
      <c r="A112" t="str">
        <f t="shared" ref="A112:D112" si="25">A$70</f>
        <v>Solar</v>
      </c>
      <c r="B112" t="str">
        <f t="shared" si="25"/>
        <v>Solar</v>
      </c>
      <c r="C112" t="str">
        <f t="shared" si="25"/>
        <v>Canadian Solar</v>
      </c>
      <c r="D112" t="str">
        <f t="shared" si="25"/>
        <v>Monocrystalline</v>
      </c>
      <c r="E112" t="str">
        <f>E$70</f>
        <v>Voltage-V:34.09, Power-W:375, MaxPowerCurrent-A:10.94, OpenCircuitVoltage-V:41</v>
      </c>
      <c r="F112" s="16">
        <f>F$70*12</f>
        <v>43607.999999999993</v>
      </c>
      <c r="G112" t="s">
        <v>182</v>
      </c>
      <c r="H112">
        <f>H$4</f>
        <v>0</v>
      </c>
      <c r="I112">
        <f t="shared" ref="I112:L112" si="26">I$4</f>
        <v>0</v>
      </c>
      <c r="J112">
        <f t="shared" si="26"/>
        <v>0</v>
      </c>
      <c r="K112">
        <f t="shared" si="26"/>
        <v>0</v>
      </c>
      <c r="L112">
        <f t="shared" si="26"/>
        <v>0</v>
      </c>
      <c r="M112" s="16">
        <f>M$4*2</f>
        <v>0</v>
      </c>
      <c r="N112" t="s">
        <v>173</v>
      </c>
    </row>
    <row r="113" spans="1:14" x14ac:dyDescent="0.25">
      <c r="F113" s="16">
        <f>SUBTOTAL(9,F110:F112)</f>
        <v>137757.34999999998</v>
      </c>
      <c r="H113">
        <f>H$65</f>
        <v>0</v>
      </c>
      <c r="I113">
        <f t="shared" ref="I113:L113" si="27">I$65</f>
        <v>0</v>
      </c>
      <c r="J113">
        <f t="shared" si="27"/>
        <v>0</v>
      </c>
      <c r="K113">
        <f t="shared" si="27"/>
        <v>0</v>
      </c>
      <c r="L113">
        <f t="shared" si="27"/>
        <v>0</v>
      </c>
      <c r="M113" s="16">
        <f>M$65*8</f>
        <v>0</v>
      </c>
      <c r="N113" t="s">
        <v>174</v>
      </c>
    </row>
    <row r="114" spans="1:14" x14ac:dyDescent="0.25">
      <c r="M114" s="16">
        <f>SUBTOTAL(9,M111:M113)</f>
        <v>0</v>
      </c>
    </row>
    <row r="115" spans="1:14" x14ac:dyDescent="0.25">
      <c r="M115" s="16"/>
    </row>
    <row r="116" spans="1:14" x14ac:dyDescent="0.25">
      <c r="H116">
        <f t="shared" ref="H116:K116" si="28">H$36</f>
        <v>0</v>
      </c>
      <c r="I116">
        <f t="shared" si="28"/>
        <v>0</v>
      </c>
      <c r="J116">
        <f t="shared" si="28"/>
        <v>0</v>
      </c>
      <c r="K116">
        <f t="shared" si="28"/>
        <v>0</v>
      </c>
      <c r="L116">
        <f>L$36</f>
        <v>0</v>
      </c>
      <c r="M116" s="16">
        <f>M$36</f>
        <v>0</v>
      </c>
      <c r="N116" t="s">
        <v>175</v>
      </c>
    </row>
    <row r="117" spans="1:14" x14ac:dyDescent="0.25">
      <c r="A117" t="str">
        <f t="shared" ref="A117:D117" si="29">A$37</f>
        <v>Inverter</v>
      </c>
      <c r="B117" t="str">
        <f t="shared" si="29"/>
        <v>Inverters</v>
      </c>
      <c r="C117" t="str">
        <f t="shared" si="29"/>
        <v>RCT-AXPERT</v>
      </c>
      <c r="D117" t="str">
        <f t="shared" si="29"/>
        <v>Stand-alone</v>
      </c>
      <c r="E117" t="str">
        <f>E$37</f>
        <v>Size-kVA:8, Voltage-V:48, Power-kW:8, MPPTVoltage-V:66</v>
      </c>
      <c r="F117" s="16">
        <f>F$37</f>
        <v>41260.85</v>
      </c>
      <c r="G117" t="s">
        <v>180</v>
      </c>
      <c r="H117">
        <f t="shared" ref="H117:K117" si="30">H$7</f>
        <v>0</v>
      </c>
      <c r="I117">
        <f t="shared" si="30"/>
        <v>0</v>
      </c>
      <c r="J117">
        <f t="shared" si="30"/>
        <v>0</v>
      </c>
      <c r="K117">
        <f t="shared" si="30"/>
        <v>0</v>
      </c>
      <c r="L117">
        <f>L$7</f>
        <v>0</v>
      </c>
      <c r="M117" s="16">
        <f>M$7</f>
        <v>0</v>
      </c>
      <c r="N117" t="s">
        <v>176</v>
      </c>
    </row>
    <row r="118" spans="1:14" x14ac:dyDescent="0.25">
      <c r="A118" t="str">
        <f t="shared" ref="A118:D118" si="31">A$7</f>
        <v>Battery</v>
      </c>
      <c r="B118" t="str">
        <f t="shared" si="31"/>
        <v>Batteries</v>
      </c>
      <c r="C118" t="str">
        <f t="shared" si="31"/>
        <v>Fusion</v>
      </c>
      <c r="D118" t="str">
        <f t="shared" si="31"/>
        <v>Lithium-ion</v>
      </c>
      <c r="E118" t="str">
        <f>E$7</f>
        <v>Voltage-V:48, Energy-kWh:4.8</v>
      </c>
      <c r="F118" s="16">
        <f>F$7*3</f>
        <v>79332.749999999985</v>
      </c>
      <c r="G118" t="s">
        <v>183</v>
      </c>
      <c r="H118">
        <f t="shared" ref="H118:K118" si="32">H$70</f>
        <v>0</v>
      </c>
      <c r="I118">
        <f t="shared" si="32"/>
        <v>0</v>
      </c>
      <c r="J118">
        <f t="shared" si="32"/>
        <v>0</v>
      </c>
      <c r="K118">
        <f t="shared" si="32"/>
        <v>0</v>
      </c>
      <c r="L118">
        <f>L$70</f>
        <v>0</v>
      </c>
      <c r="M118" s="16">
        <f>M$70*8</f>
        <v>0</v>
      </c>
      <c r="N118" t="s">
        <v>177</v>
      </c>
    </row>
    <row r="119" spans="1:14" x14ac:dyDescent="0.25">
      <c r="A119" t="str">
        <f t="shared" ref="A119:D119" si="33">A$70</f>
        <v>Solar</v>
      </c>
      <c r="B119" t="str">
        <f t="shared" si="33"/>
        <v>Solar</v>
      </c>
      <c r="C119" t="str">
        <f t="shared" si="33"/>
        <v>Canadian Solar</v>
      </c>
      <c r="D119" t="str">
        <f t="shared" si="33"/>
        <v>Monocrystalline</v>
      </c>
      <c r="E119" t="str">
        <f>E$70</f>
        <v>Voltage-V:34.09, Power-W:375, MaxPowerCurrent-A:10.94, OpenCircuitVoltage-V:41</v>
      </c>
      <c r="F119" s="16">
        <f>F$70*14</f>
        <v>50875.999999999993</v>
      </c>
      <c r="G119" t="s">
        <v>184</v>
      </c>
      <c r="M119" s="16">
        <f>SUBTOTAL(9,M116:M118)</f>
        <v>0</v>
      </c>
    </row>
    <row r="120" spans="1:14" x14ac:dyDescent="0.25">
      <c r="F120" s="16">
        <f>SUBTOTAL(9,F117:F119)</f>
        <v>171469.59999999998</v>
      </c>
      <c r="M120" s="16"/>
    </row>
    <row r="121" spans="1:14" x14ac:dyDescent="0.25">
      <c r="M121" s="16"/>
    </row>
    <row r="122" spans="1:14" x14ac:dyDescent="0.25">
      <c r="H122">
        <f t="shared" ref="H122:K122" si="34">H$36</f>
        <v>0</v>
      </c>
      <c r="I122">
        <f t="shared" si="34"/>
        <v>0</v>
      </c>
      <c r="J122">
        <f t="shared" si="34"/>
        <v>0</v>
      </c>
      <c r="K122">
        <f t="shared" si="34"/>
        <v>0</v>
      </c>
      <c r="L122">
        <f>L$36</f>
        <v>0</v>
      </c>
      <c r="M122" s="16">
        <f>M$36</f>
        <v>0</v>
      </c>
      <c r="N122" t="s">
        <v>175</v>
      </c>
    </row>
    <row r="123" spans="1:14" x14ac:dyDescent="0.25">
      <c r="H123">
        <f t="shared" ref="H123:K123" si="35">H$7</f>
        <v>0</v>
      </c>
      <c r="I123">
        <f t="shared" si="35"/>
        <v>0</v>
      </c>
      <c r="J123">
        <f t="shared" si="35"/>
        <v>0</v>
      </c>
      <c r="K123">
        <f t="shared" si="35"/>
        <v>0</v>
      </c>
      <c r="L123">
        <f>L$7</f>
        <v>0</v>
      </c>
      <c r="M123" s="16">
        <f>M$7*2</f>
        <v>0</v>
      </c>
      <c r="N123" t="s">
        <v>178</v>
      </c>
    </row>
    <row r="124" spans="1:14" x14ac:dyDescent="0.25">
      <c r="H124">
        <f t="shared" ref="H124:K124" si="36">H$70</f>
        <v>0</v>
      </c>
      <c r="I124">
        <f t="shared" si="36"/>
        <v>0</v>
      </c>
      <c r="J124">
        <f t="shared" si="36"/>
        <v>0</v>
      </c>
      <c r="K124">
        <f t="shared" si="36"/>
        <v>0</v>
      </c>
      <c r="L124">
        <f>L$70</f>
        <v>0</v>
      </c>
      <c r="M124" s="16">
        <f>M$70*10</f>
        <v>0</v>
      </c>
      <c r="N124" t="s">
        <v>179</v>
      </c>
    </row>
    <row r="125" spans="1:14" x14ac:dyDescent="0.25">
      <c r="M125" s="16">
        <f>SUBTOTAL(9,M122:M124)</f>
        <v>0</v>
      </c>
    </row>
    <row r="126" spans="1:14" x14ac:dyDescent="0.25">
      <c r="M126" s="16"/>
    </row>
    <row r="127" spans="1:14" x14ac:dyDescent="0.25">
      <c r="M127" s="16"/>
    </row>
    <row r="128" spans="1:14" x14ac:dyDescent="0.25">
      <c r="H128">
        <f t="shared" ref="H128:K128" si="37">H$37</f>
        <v>0</v>
      </c>
      <c r="I128">
        <f t="shared" si="37"/>
        <v>0</v>
      </c>
      <c r="J128">
        <f t="shared" si="37"/>
        <v>0</v>
      </c>
      <c r="K128">
        <f t="shared" si="37"/>
        <v>0</v>
      </c>
      <c r="L128">
        <f>L$37</f>
        <v>0</v>
      </c>
      <c r="M128" s="16">
        <f>M$37</f>
        <v>0</v>
      </c>
      <c r="N128" t="s">
        <v>180</v>
      </c>
    </row>
    <row r="129" spans="8:14" x14ac:dyDescent="0.25">
      <c r="H129">
        <f t="shared" ref="H129:K129" si="38">H$7</f>
        <v>0</v>
      </c>
      <c r="I129">
        <f t="shared" si="38"/>
        <v>0</v>
      </c>
      <c r="J129">
        <f t="shared" si="38"/>
        <v>0</v>
      </c>
      <c r="K129">
        <f t="shared" si="38"/>
        <v>0</v>
      </c>
      <c r="L129">
        <f>L$7</f>
        <v>0</v>
      </c>
      <c r="M129" s="16">
        <f>M$7*2</f>
        <v>0</v>
      </c>
      <c r="N129" t="s">
        <v>181</v>
      </c>
    </row>
    <row r="130" spans="8:14" x14ac:dyDescent="0.25">
      <c r="H130">
        <f t="shared" ref="H130:K130" si="39">H$70</f>
        <v>0</v>
      </c>
      <c r="I130">
        <f t="shared" si="39"/>
        <v>0</v>
      </c>
      <c r="J130">
        <f t="shared" si="39"/>
        <v>0</v>
      </c>
      <c r="K130">
        <f t="shared" si="39"/>
        <v>0</v>
      </c>
      <c r="L130">
        <f>L$70</f>
        <v>0</v>
      </c>
      <c r="M130" s="16">
        <f>M$70*10</f>
        <v>0</v>
      </c>
      <c r="N130" t="s">
        <v>179</v>
      </c>
    </row>
    <row r="131" spans="8:14" x14ac:dyDescent="0.25">
      <c r="M131" s="16">
        <f>SUBTOTAL(9,M128:M130)</f>
        <v>0</v>
      </c>
    </row>
    <row r="132" spans="8:14" x14ac:dyDescent="0.25">
      <c r="M132" s="16"/>
    </row>
    <row r="133" spans="8:14" x14ac:dyDescent="0.25">
      <c r="M133" s="16"/>
    </row>
    <row r="134" spans="8:14" x14ac:dyDescent="0.25">
      <c r="M134" s="16"/>
    </row>
    <row r="135" spans="8:14" x14ac:dyDescent="0.25">
      <c r="H135">
        <f t="shared" ref="H135:K135" si="40">H$37</f>
        <v>0</v>
      </c>
      <c r="I135">
        <f t="shared" si="40"/>
        <v>0</v>
      </c>
      <c r="J135">
        <f t="shared" si="40"/>
        <v>0</v>
      </c>
      <c r="K135">
        <f t="shared" si="40"/>
        <v>0</v>
      </c>
      <c r="L135">
        <f>L$37</f>
        <v>0</v>
      </c>
      <c r="M135" s="16">
        <f>M$37</f>
        <v>0</v>
      </c>
      <c r="N135" t="s">
        <v>180</v>
      </c>
    </row>
    <row r="136" spans="8:14" x14ac:dyDescent="0.25">
      <c r="H136">
        <f t="shared" ref="H136:K136" si="41">H$7</f>
        <v>0</v>
      </c>
      <c r="I136">
        <f t="shared" si="41"/>
        <v>0</v>
      </c>
      <c r="J136">
        <f t="shared" si="41"/>
        <v>0</v>
      </c>
      <c r="K136">
        <f t="shared" si="41"/>
        <v>0</v>
      </c>
      <c r="L136">
        <f>L$7</f>
        <v>0</v>
      </c>
      <c r="M136" s="16">
        <f>M$7*2</f>
        <v>0</v>
      </c>
      <c r="N136" t="s">
        <v>181</v>
      </c>
    </row>
    <row r="137" spans="8:14" x14ac:dyDescent="0.25">
      <c r="H137">
        <f t="shared" ref="H137:K137" si="42">H$70</f>
        <v>0</v>
      </c>
      <c r="I137">
        <f t="shared" si="42"/>
        <v>0</v>
      </c>
      <c r="J137">
        <f t="shared" si="42"/>
        <v>0</v>
      </c>
      <c r="K137">
        <f t="shared" si="42"/>
        <v>0</v>
      </c>
      <c r="L137">
        <f>L$70</f>
        <v>0</v>
      </c>
      <c r="M137" s="16">
        <f>M$70*12</f>
        <v>0</v>
      </c>
      <c r="N137" t="s">
        <v>182</v>
      </c>
    </row>
    <row r="138" spans="8:14" x14ac:dyDescent="0.25">
      <c r="M138" s="16">
        <f>SUBTOTAL(9,M135:M137)</f>
        <v>0</v>
      </c>
    </row>
    <row r="142" spans="8:14" x14ac:dyDescent="0.25">
      <c r="H142">
        <f t="shared" ref="H142:K142" si="43">H$37</f>
        <v>0</v>
      </c>
      <c r="I142">
        <f t="shared" si="43"/>
        <v>0</v>
      </c>
      <c r="J142">
        <f t="shared" si="43"/>
        <v>0</v>
      </c>
      <c r="K142">
        <f t="shared" si="43"/>
        <v>0</v>
      </c>
      <c r="L142">
        <f>L$37</f>
        <v>0</v>
      </c>
      <c r="M142" s="16">
        <f>M$37</f>
        <v>0</v>
      </c>
      <c r="N142" t="s">
        <v>180</v>
      </c>
    </row>
    <row r="143" spans="8:14" x14ac:dyDescent="0.25">
      <c r="H143">
        <f t="shared" ref="H143:K143" si="44">H$7</f>
        <v>0</v>
      </c>
      <c r="I143">
        <f t="shared" si="44"/>
        <v>0</v>
      </c>
      <c r="J143">
        <f t="shared" si="44"/>
        <v>0</v>
      </c>
      <c r="K143">
        <f t="shared" si="44"/>
        <v>0</v>
      </c>
      <c r="L143">
        <f>L$7</f>
        <v>0</v>
      </c>
      <c r="M143" s="16">
        <f>M$7*3</f>
        <v>0</v>
      </c>
      <c r="N143" t="s">
        <v>183</v>
      </c>
    </row>
    <row r="144" spans="8:14" x14ac:dyDescent="0.25">
      <c r="H144">
        <f t="shared" ref="H144:K144" si="45">H$70</f>
        <v>0</v>
      </c>
      <c r="I144">
        <f t="shared" si="45"/>
        <v>0</v>
      </c>
      <c r="J144">
        <f t="shared" si="45"/>
        <v>0</v>
      </c>
      <c r="K144">
        <f t="shared" si="45"/>
        <v>0</v>
      </c>
      <c r="L144">
        <f>L$70</f>
        <v>0</v>
      </c>
      <c r="M144" s="16">
        <f>M$70*14</f>
        <v>0</v>
      </c>
      <c r="N144" t="s">
        <v>184</v>
      </c>
    </row>
    <row r="145" spans="13:13" x14ac:dyDescent="0.25">
      <c r="M145" s="16">
        <f>SUBTOTAL(9,M142:M144)</f>
        <v>0</v>
      </c>
    </row>
  </sheetData>
  <autoFilter ref="A1:G77" xr:uid="{01BCF050-2F09-42D0-9049-6BF8B00124F4}">
    <filterColumn colId="1">
      <filters>
        <filter val="Inverter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AAD8-D566-4024-B845-4CB318AE8481}">
  <dimension ref="A1:B73"/>
  <sheetViews>
    <sheetView topLeftCell="A33" workbookViewId="0">
      <selection activeCell="A60" sqref="A60"/>
    </sheetView>
  </sheetViews>
  <sheetFormatPr defaultRowHeight="15" x14ac:dyDescent="0.25"/>
  <cols>
    <col min="1" max="1" width="9.28515625" bestFit="1" customWidth="1"/>
    <col min="2" max="2" width="11.42578125" bestFit="1" customWidth="1"/>
  </cols>
  <sheetData>
    <row r="1" spans="1:2" x14ac:dyDescent="0.25">
      <c r="A1" s="1" t="s">
        <v>5</v>
      </c>
    </row>
    <row r="2" spans="1:2" x14ac:dyDescent="0.25">
      <c r="A2">
        <f>3789</f>
        <v>3789</v>
      </c>
      <c r="B2" s="13">
        <f>A2*1.15</f>
        <v>4357.3499999999995</v>
      </c>
    </row>
    <row r="3" spans="1:2" x14ac:dyDescent="0.25">
      <c r="A3">
        <f>6000</f>
        <v>6000</v>
      </c>
      <c r="B3" s="13">
        <f t="shared" ref="B3:B66" si="0">A3*1.15</f>
        <v>6899.9999999999991</v>
      </c>
    </row>
    <row r="4" spans="1:2" x14ac:dyDescent="0.25">
      <c r="A4">
        <f>11150</f>
        <v>11150</v>
      </c>
      <c r="B4" s="13">
        <f t="shared" si="0"/>
        <v>12822.499999999998</v>
      </c>
    </row>
    <row r="5" spans="1:2" x14ac:dyDescent="0.25">
      <c r="A5">
        <f>9786</f>
        <v>9786</v>
      </c>
      <c r="B5" s="13">
        <f t="shared" si="0"/>
        <v>11253.9</v>
      </c>
    </row>
    <row r="6" spans="1:2" x14ac:dyDescent="0.25">
      <c r="A6">
        <f>6995</f>
        <v>6995</v>
      </c>
      <c r="B6" s="13">
        <f t="shared" si="0"/>
        <v>8044.2499999999991</v>
      </c>
    </row>
    <row r="7" spans="1:2" x14ac:dyDescent="0.25">
      <c r="A7">
        <f>11782</f>
        <v>11782</v>
      </c>
      <c r="B7" s="13">
        <f t="shared" si="0"/>
        <v>13549.3</v>
      </c>
    </row>
    <row r="8" spans="1:2" x14ac:dyDescent="0.25">
      <c r="A8">
        <f>18170</f>
        <v>18170</v>
      </c>
      <c r="B8" s="13">
        <f t="shared" si="0"/>
        <v>20895.5</v>
      </c>
    </row>
    <row r="9" spans="1:2" x14ac:dyDescent="0.25">
      <c r="A9">
        <f>18918</f>
        <v>18918</v>
      </c>
      <c r="B9" s="13">
        <f t="shared" si="0"/>
        <v>21755.699999999997</v>
      </c>
    </row>
    <row r="10" spans="1:2" x14ac:dyDescent="0.25">
      <c r="A10">
        <f>22995</f>
        <v>22995</v>
      </c>
      <c r="B10" s="13">
        <f t="shared" si="0"/>
        <v>26444.249999999996</v>
      </c>
    </row>
    <row r="11" spans="1:2" x14ac:dyDescent="0.25">
      <c r="A11">
        <f>3356</f>
        <v>3356</v>
      </c>
      <c r="B11" s="13">
        <f t="shared" si="0"/>
        <v>3859.3999999999996</v>
      </c>
    </row>
    <row r="12" spans="1:2" x14ac:dyDescent="0.25">
      <c r="A12">
        <f>2608</f>
        <v>2608</v>
      </c>
      <c r="B12" s="13">
        <f t="shared" si="0"/>
        <v>2999.2</v>
      </c>
    </row>
    <row r="13" spans="1:2" x14ac:dyDescent="0.25">
      <c r="A13">
        <f>2250</f>
        <v>2250</v>
      </c>
      <c r="B13" s="13">
        <f t="shared" si="0"/>
        <v>2587.5</v>
      </c>
    </row>
    <row r="14" spans="1:2" x14ac:dyDescent="0.25">
      <c r="A14">
        <f>2986</f>
        <v>2986</v>
      </c>
      <c r="B14" s="13">
        <f t="shared" si="0"/>
        <v>3433.8999999999996</v>
      </c>
    </row>
    <row r="15" spans="1:2" x14ac:dyDescent="0.25">
      <c r="A15">
        <f>3269</f>
        <v>3269</v>
      </c>
      <c r="B15" s="13">
        <f t="shared" si="0"/>
        <v>3759.35</v>
      </c>
    </row>
    <row r="16" spans="1:2" x14ac:dyDescent="0.25">
      <c r="A16">
        <f>3177</f>
        <v>3177</v>
      </c>
      <c r="B16" s="13">
        <f t="shared" si="0"/>
        <v>3653.5499999999997</v>
      </c>
    </row>
    <row r="17" spans="1:2" x14ac:dyDescent="0.25">
      <c r="A17">
        <f>2798</f>
        <v>2798</v>
      </c>
      <c r="B17" s="13">
        <f t="shared" si="0"/>
        <v>3217.7</v>
      </c>
    </row>
    <row r="18" spans="1:2" x14ac:dyDescent="0.25">
      <c r="A18">
        <f>3160</f>
        <v>3160</v>
      </c>
      <c r="B18" s="13">
        <f t="shared" si="0"/>
        <v>3633.9999999999995</v>
      </c>
    </row>
    <row r="19" spans="1:2" x14ac:dyDescent="0.25">
      <c r="A19">
        <f>147</f>
        <v>147</v>
      </c>
      <c r="B19" s="13">
        <f t="shared" si="0"/>
        <v>169.04999999999998</v>
      </c>
    </row>
    <row r="20" spans="1:2" x14ac:dyDescent="0.25">
      <c r="A20">
        <f>221</f>
        <v>221</v>
      </c>
      <c r="B20" s="13">
        <f t="shared" si="0"/>
        <v>254.14999999999998</v>
      </c>
    </row>
    <row r="21" spans="1:2" x14ac:dyDescent="0.25">
      <c r="A21">
        <f>315</f>
        <v>315</v>
      </c>
      <c r="B21" s="13">
        <f t="shared" si="0"/>
        <v>362.25</v>
      </c>
    </row>
    <row r="22" spans="1:2" x14ac:dyDescent="0.25">
      <c r="A22">
        <f>587</f>
        <v>587</v>
      </c>
      <c r="B22" s="13">
        <f t="shared" si="0"/>
        <v>675.05</v>
      </c>
    </row>
    <row r="23" spans="1:2" x14ac:dyDescent="0.25">
      <c r="A23">
        <f>4500</f>
        <v>4500</v>
      </c>
      <c r="B23" s="13">
        <f t="shared" si="0"/>
        <v>5175</v>
      </c>
    </row>
    <row r="24" spans="1:2" x14ac:dyDescent="0.25">
      <c r="A24">
        <f>7000</f>
        <v>7000</v>
      </c>
      <c r="B24" s="13">
        <f t="shared" si="0"/>
        <v>8049.9999999999991</v>
      </c>
    </row>
    <row r="25" spans="1:2" x14ac:dyDescent="0.25">
      <c r="A25">
        <f>12000</f>
        <v>12000</v>
      </c>
      <c r="B25" s="13">
        <f t="shared" si="0"/>
        <v>13799.999999999998</v>
      </c>
    </row>
    <row r="26" spans="1:2" ht="15.75" thickBot="1" x14ac:dyDescent="0.3">
      <c r="A26">
        <f>13000</f>
        <v>13000</v>
      </c>
      <c r="B26" s="13">
        <f t="shared" si="0"/>
        <v>14949.999999999998</v>
      </c>
    </row>
    <row r="27" spans="1:2" ht="15.75" thickBot="1" x14ac:dyDescent="0.3">
      <c r="A27" s="15">
        <f>21000</f>
        <v>21000</v>
      </c>
      <c r="B27" s="13">
        <f t="shared" si="0"/>
        <v>24149.999999999996</v>
      </c>
    </row>
    <row r="28" spans="1:2" x14ac:dyDescent="0.25">
      <c r="A28">
        <v>15000</v>
      </c>
      <c r="B28" s="13">
        <f t="shared" si="0"/>
        <v>17250</v>
      </c>
    </row>
    <row r="29" spans="1:2" x14ac:dyDescent="0.25">
      <c r="A29">
        <v>24093</v>
      </c>
      <c r="B29" s="13">
        <f t="shared" si="0"/>
        <v>27706.949999999997</v>
      </c>
    </row>
    <row r="30" spans="1:2" x14ac:dyDescent="0.25">
      <c r="A30">
        <v>22000</v>
      </c>
      <c r="B30" s="13">
        <f t="shared" si="0"/>
        <v>25299.999999999996</v>
      </c>
    </row>
    <row r="31" spans="1:2" ht="15.75" thickBot="1" x14ac:dyDescent="0.3">
      <c r="A31">
        <f>28693</f>
        <v>28693</v>
      </c>
      <c r="B31" s="13">
        <f t="shared" si="0"/>
        <v>32996.949999999997</v>
      </c>
    </row>
    <row r="32" spans="1:2" ht="15.75" thickBot="1" x14ac:dyDescent="0.3">
      <c r="A32" s="15">
        <f>30000</f>
        <v>30000</v>
      </c>
      <c r="B32" s="13">
        <f t="shared" si="0"/>
        <v>34500</v>
      </c>
    </row>
    <row r="33" spans="1:2" ht="15.75" thickBot="1" x14ac:dyDescent="0.3">
      <c r="A33" s="15">
        <f>36000</f>
        <v>36000</v>
      </c>
      <c r="B33" s="13">
        <f t="shared" si="0"/>
        <v>41400</v>
      </c>
    </row>
    <row r="34" spans="1:2" x14ac:dyDescent="0.25">
      <c r="A34">
        <f>9106</f>
        <v>9106</v>
      </c>
      <c r="B34" s="13">
        <f t="shared" si="0"/>
        <v>10471.9</v>
      </c>
    </row>
    <row r="35" spans="1:2" ht="15.75" thickBot="1" x14ac:dyDescent="0.3">
      <c r="A35">
        <f>13247</f>
        <v>13247</v>
      </c>
      <c r="B35" s="13">
        <f t="shared" si="0"/>
        <v>15234.05</v>
      </c>
    </row>
    <row r="36" spans="1:2" ht="15.75" thickBot="1" x14ac:dyDescent="0.3">
      <c r="A36" s="15">
        <f>35879</f>
        <v>35879</v>
      </c>
      <c r="B36" s="13">
        <f t="shared" si="0"/>
        <v>41260.85</v>
      </c>
    </row>
    <row r="37" spans="1:2" x14ac:dyDescent="0.25">
      <c r="A37">
        <f>17249</f>
        <v>17249</v>
      </c>
      <c r="B37" s="13">
        <f t="shared" si="0"/>
        <v>19836.349999999999</v>
      </c>
    </row>
    <row r="38" spans="1:2" x14ac:dyDescent="0.25">
      <c r="A38">
        <f>26219</f>
        <v>26219</v>
      </c>
      <c r="B38" s="13">
        <f t="shared" si="0"/>
        <v>30151.85</v>
      </c>
    </row>
    <row r="39" spans="1:2" x14ac:dyDescent="0.25">
      <c r="A39">
        <v>3009</v>
      </c>
      <c r="B39" s="13">
        <f t="shared" si="0"/>
        <v>3460.35</v>
      </c>
    </row>
    <row r="40" spans="1:2" x14ac:dyDescent="0.25">
      <c r="A40">
        <f>5519</f>
        <v>5519</v>
      </c>
      <c r="B40" s="13">
        <f t="shared" si="0"/>
        <v>6346.8499999999995</v>
      </c>
    </row>
    <row r="41" spans="1:2" x14ac:dyDescent="0.25">
      <c r="A41">
        <f>7500</f>
        <v>7500</v>
      </c>
      <c r="B41" s="13">
        <f t="shared" si="0"/>
        <v>8625</v>
      </c>
    </row>
    <row r="42" spans="1:2" x14ac:dyDescent="0.25">
      <c r="A42">
        <f>14000</f>
        <v>14000</v>
      </c>
      <c r="B42" s="13">
        <f t="shared" si="0"/>
        <v>16099.999999999998</v>
      </c>
    </row>
    <row r="43" spans="1:2" x14ac:dyDescent="0.25">
      <c r="A43">
        <f>16995</f>
        <v>16995</v>
      </c>
      <c r="B43" s="13">
        <f t="shared" si="0"/>
        <v>19544.25</v>
      </c>
    </row>
    <row r="44" spans="1:2" x14ac:dyDescent="0.25">
      <c r="A44">
        <f>23000</f>
        <v>23000</v>
      </c>
      <c r="B44" s="13">
        <f t="shared" si="0"/>
        <v>26449.999999999996</v>
      </c>
    </row>
    <row r="45" spans="1:2" x14ac:dyDescent="0.25">
      <c r="A45">
        <f>23950</f>
        <v>23950</v>
      </c>
      <c r="B45" s="13">
        <f t="shared" si="0"/>
        <v>27542.499999999996</v>
      </c>
    </row>
    <row r="46" spans="1:2" x14ac:dyDescent="0.25">
      <c r="A46">
        <f>29980</f>
        <v>29980</v>
      </c>
      <c r="B46" s="13">
        <f t="shared" si="0"/>
        <v>34477</v>
      </c>
    </row>
    <row r="47" spans="1:2" x14ac:dyDescent="0.25">
      <c r="A47">
        <f>3512</f>
        <v>3512</v>
      </c>
      <c r="B47" s="13">
        <f t="shared" si="0"/>
        <v>4038.7999999999997</v>
      </c>
    </row>
    <row r="48" spans="1:2" x14ac:dyDescent="0.25">
      <c r="A48">
        <f>3827</f>
        <v>3827</v>
      </c>
      <c r="B48" s="13">
        <f t="shared" si="0"/>
        <v>4401.0499999999993</v>
      </c>
    </row>
    <row r="49" spans="1:2" x14ac:dyDescent="0.25">
      <c r="A49">
        <f>6780</f>
        <v>6780</v>
      </c>
      <c r="B49" s="13">
        <f t="shared" si="0"/>
        <v>7796.9999999999991</v>
      </c>
    </row>
    <row r="50" spans="1:2" x14ac:dyDescent="0.25">
      <c r="A50">
        <f>13693</f>
        <v>13693</v>
      </c>
      <c r="B50" s="13">
        <f t="shared" si="0"/>
        <v>15746.949999999999</v>
      </c>
    </row>
    <row r="51" spans="1:2" x14ac:dyDescent="0.25">
      <c r="A51">
        <f>15200</f>
        <v>15200</v>
      </c>
      <c r="B51" s="13">
        <f t="shared" si="0"/>
        <v>17480</v>
      </c>
    </row>
    <row r="52" spans="1:2" x14ac:dyDescent="0.25">
      <c r="A52">
        <f>6990</f>
        <v>6990</v>
      </c>
      <c r="B52" s="13">
        <f t="shared" si="0"/>
        <v>8038.4999999999991</v>
      </c>
    </row>
    <row r="53" spans="1:2" x14ac:dyDescent="0.25">
      <c r="A53">
        <f>16500</f>
        <v>16500</v>
      </c>
      <c r="B53" s="13">
        <f t="shared" si="0"/>
        <v>18975</v>
      </c>
    </row>
    <row r="54" spans="1:2" x14ac:dyDescent="0.25">
      <c r="A54">
        <f>22995</f>
        <v>22995</v>
      </c>
      <c r="B54" s="13">
        <f t="shared" si="0"/>
        <v>26444.249999999996</v>
      </c>
    </row>
    <row r="55" spans="1:2" x14ac:dyDescent="0.25">
      <c r="A55">
        <f>13795</f>
        <v>13795</v>
      </c>
      <c r="B55" s="13">
        <f t="shared" si="0"/>
        <v>15864.249999999998</v>
      </c>
    </row>
    <row r="56" spans="1:2" x14ac:dyDescent="0.25">
      <c r="A56">
        <f>35079</f>
        <v>35079</v>
      </c>
      <c r="B56" s="13">
        <f t="shared" si="0"/>
        <v>40340.85</v>
      </c>
    </row>
    <row r="57" spans="1:2" x14ac:dyDescent="0.25">
      <c r="A57">
        <f>41979</f>
        <v>41979</v>
      </c>
      <c r="B57" s="13">
        <f t="shared" si="0"/>
        <v>48275.85</v>
      </c>
    </row>
    <row r="58" spans="1:2" x14ac:dyDescent="0.25">
      <c r="A58">
        <f>58510</f>
        <v>58510</v>
      </c>
      <c r="B58" s="13">
        <f t="shared" si="0"/>
        <v>67286.5</v>
      </c>
    </row>
    <row r="59" spans="1:2" x14ac:dyDescent="0.25">
      <c r="A59">
        <f>12708</f>
        <v>12708</v>
      </c>
      <c r="B59" s="13">
        <f t="shared" si="0"/>
        <v>14614.199999999999</v>
      </c>
    </row>
    <row r="60" spans="1:2" x14ac:dyDescent="0.25">
      <c r="A60">
        <f>14487</f>
        <v>14487</v>
      </c>
      <c r="B60" s="13">
        <f t="shared" si="0"/>
        <v>16660.05</v>
      </c>
    </row>
    <row r="61" spans="1:2" x14ac:dyDescent="0.25">
      <c r="A61">
        <f>24312</f>
        <v>24312</v>
      </c>
      <c r="B61" s="13">
        <f t="shared" si="0"/>
        <v>27958.799999999999</v>
      </c>
    </row>
    <row r="62" spans="1:2" x14ac:dyDescent="0.25">
      <c r="A62">
        <f>5636</f>
        <v>5636</v>
      </c>
      <c r="B62" s="13">
        <f t="shared" si="0"/>
        <v>6481.4</v>
      </c>
    </row>
    <row r="63" spans="1:2" x14ac:dyDescent="0.25">
      <c r="A63">
        <f>7134</f>
        <v>7134</v>
      </c>
      <c r="B63" s="13">
        <f t="shared" si="0"/>
        <v>8204.0999999999985</v>
      </c>
    </row>
    <row r="64" spans="1:2" x14ac:dyDescent="0.25">
      <c r="A64">
        <f>12071</f>
        <v>12071</v>
      </c>
      <c r="B64" s="13">
        <f t="shared" si="0"/>
        <v>13881.65</v>
      </c>
    </row>
    <row r="65" spans="1:2" x14ac:dyDescent="0.25">
      <c r="A65">
        <f>13841</f>
        <v>13841</v>
      </c>
      <c r="B65" s="13">
        <f t="shared" si="0"/>
        <v>15917.15</v>
      </c>
    </row>
    <row r="66" spans="1:2" x14ac:dyDescent="0.25">
      <c r="A66">
        <f>23276</f>
        <v>23276</v>
      </c>
      <c r="B66" s="13">
        <f t="shared" si="0"/>
        <v>26767.399999999998</v>
      </c>
    </row>
    <row r="67" spans="1:2" x14ac:dyDescent="0.25">
      <c r="A67">
        <f>30657</f>
        <v>30657</v>
      </c>
      <c r="B67" s="13">
        <f t="shared" ref="B67:B73" si="1">A67*1.15</f>
        <v>35255.549999999996</v>
      </c>
    </row>
    <row r="68" spans="1:2" x14ac:dyDescent="0.25">
      <c r="A68">
        <f>38582</f>
        <v>38582</v>
      </c>
      <c r="B68" s="13">
        <f t="shared" si="1"/>
        <v>44369.299999999996</v>
      </c>
    </row>
    <row r="69" spans="1:2" x14ac:dyDescent="0.25">
      <c r="A69">
        <f>39268</f>
        <v>39268</v>
      </c>
      <c r="B69" s="13">
        <f t="shared" si="1"/>
        <v>45158.2</v>
      </c>
    </row>
    <row r="70" spans="1:2" x14ac:dyDescent="0.25">
      <c r="A70">
        <f>9395</f>
        <v>9395</v>
      </c>
      <c r="B70" s="13">
        <f t="shared" si="1"/>
        <v>10804.25</v>
      </c>
    </row>
    <row r="71" spans="1:2" x14ac:dyDescent="0.25">
      <c r="A71">
        <f>9595</f>
        <v>9595</v>
      </c>
      <c r="B71" s="13">
        <f t="shared" si="1"/>
        <v>11034.25</v>
      </c>
    </row>
    <row r="72" spans="1:2" x14ac:dyDescent="0.25">
      <c r="A72">
        <f>18395</f>
        <v>18395</v>
      </c>
      <c r="B72" s="13">
        <f t="shared" si="1"/>
        <v>21154.25</v>
      </c>
    </row>
    <row r="73" spans="1:2" x14ac:dyDescent="0.25">
      <c r="A73">
        <f>21990</f>
        <v>21990</v>
      </c>
      <c r="B73" s="13">
        <f t="shared" si="1"/>
        <v>25288.499999999996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804D756D08E4CA3423200232226B2" ma:contentTypeVersion="18" ma:contentTypeDescription="Create a new document." ma:contentTypeScope="" ma:versionID="b3af61a159263512a7f1ce494a3d6b52">
  <xsd:schema xmlns:xsd="http://www.w3.org/2001/XMLSchema" xmlns:xs="http://www.w3.org/2001/XMLSchema" xmlns:p="http://schemas.microsoft.com/office/2006/metadata/properties" xmlns:ns2="38594f89-c314-49a7-8895-5d17cbb3f834" xmlns:ns3="c062e488-6187-499b-9180-094274b6916e" targetNamespace="http://schemas.microsoft.com/office/2006/metadata/properties" ma:root="true" ma:fieldsID="e65e6323747ef5a712f1b4f0f665253a" ns2:_="" ns3:_="">
    <xsd:import namespace="38594f89-c314-49a7-8895-5d17cbb3f834"/>
    <xsd:import namespace="c062e488-6187-499b-9180-094274b691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OCR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594f89-c314-49a7-8895-5d17cbb3f8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4d832810-0dcb-4a40-af6c-905fa87ffd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62e488-6187-499b-9180-094274b6916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9a75cdd-04e9-46a5-8769-fbdc5e8277c8}" ma:internalName="TaxCatchAll" ma:showField="CatchAllData" ma:web="c062e488-6187-499b-9180-094274b691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FDEAF2-72F6-4DE3-BA2B-74A9F9809E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B4D44B-BA28-4ECE-9D28-DB5214D251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594f89-c314-49a7-8895-5d17cbb3f834"/>
    <ds:schemaRef ds:uri="c062e488-6187-499b-9180-094274b691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Packages</vt:lpstr>
      <vt:lpstr>RBCPriceGenerator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Ezekiel Mokaedi</dc:creator>
  <cp:keywords/>
  <dc:description/>
  <cp:lastModifiedBy>Sthembiso Musana</cp:lastModifiedBy>
  <cp:revision/>
  <dcterms:created xsi:type="dcterms:W3CDTF">2022-06-05T08:33:40Z</dcterms:created>
  <dcterms:modified xsi:type="dcterms:W3CDTF">2022-07-23T10:30:39Z</dcterms:modified>
  <cp:category/>
  <cp:contentStatus/>
</cp:coreProperties>
</file>