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rickza.sharepoint.com/sites/Empores/Shared Documents/NovaPower/Web Pricing Database/"/>
    </mc:Choice>
  </mc:AlternateContent>
  <xr:revisionPtr revIDLastSave="7" documentId="8_{ADB66893-C910-46A0-89F1-46E07A2F4461}" xr6:coauthVersionLast="47" xr6:coauthVersionMax="47" xr10:uidLastSave="{12DF4EDF-821A-4261-817C-FD8647E344AD}"/>
  <bookViews>
    <workbookView xWindow="28680" yWindow="-120" windowWidth="19440" windowHeight="15000" tabRatio="591" xr2:uid="{A38C0819-823B-4194-AA2B-5033FF66305C}"/>
  </bookViews>
  <sheets>
    <sheet name="Sheet 1" sheetId="5" r:id="rId1"/>
    <sheet name="NewRBCPriceGen" sheetId="6" r:id="rId2"/>
  </sheets>
  <definedNames>
    <definedName name="_xlnm._FilterDatabase" localSheetId="0" hidden="1">'Sheet 1'!$A$1:$J$44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5" l="1"/>
  <c r="F33" i="5"/>
  <c r="F37" i="5"/>
  <c r="F39" i="5"/>
  <c r="F43" i="5"/>
  <c r="F44" i="5"/>
  <c r="F28" i="5"/>
  <c r="B25" i="6"/>
  <c r="B38" i="6"/>
  <c r="F38" i="5" s="1"/>
  <c r="B29" i="6"/>
  <c r="F29" i="5" s="1"/>
  <c r="B31" i="6"/>
  <c r="F31" i="5" s="1"/>
  <c r="B39" i="6"/>
  <c r="B17" i="6"/>
  <c r="F17" i="5" s="1"/>
  <c r="B37" i="6"/>
  <c r="B40" i="6"/>
  <c r="F40" i="5" s="1"/>
  <c r="B44" i="6"/>
  <c r="B21" i="6"/>
  <c r="F21" i="5" s="1"/>
  <c r="B42" i="6"/>
  <c r="F42" i="5" s="1"/>
  <c r="B41" i="6"/>
  <c r="F41" i="5" s="1"/>
  <c r="B18" i="6"/>
  <c r="B22" i="6"/>
  <c r="B15" i="6"/>
  <c r="B30" i="6"/>
  <c r="F30" i="5" s="1"/>
  <c r="B34" i="6"/>
  <c r="F34" i="5" s="1"/>
  <c r="A34" i="6"/>
  <c r="A30" i="6"/>
  <c r="A15" i="6"/>
  <c r="A18" i="6"/>
  <c r="A42" i="6"/>
  <c r="A22" i="6"/>
  <c r="A41" i="6"/>
  <c r="A21" i="6"/>
  <c r="A44" i="6"/>
  <c r="A40" i="6"/>
  <c r="A37" i="6"/>
  <c r="A17" i="6"/>
  <c r="A39" i="6"/>
  <c r="A31" i="6"/>
  <c r="A29" i="6"/>
  <c r="A38" i="6"/>
  <c r="A25" i="6"/>
  <c r="F4" i="5"/>
  <c r="F7" i="5"/>
  <c r="F8" i="5"/>
  <c r="F12" i="5"/>
  <c r="F15" i="5"/>
  <c r="F16" i="5"/>
  <c r="F18" i="5"/>
  <c r="F20" i="5"/>
  <c r="F22" i="5"/>
  <c r="F24" i="5"/>
  <c r="F25" i="5"/>
  <c r="F2" i="5"/>
  <c r="A14" i="6"/>
  <c r="B14" i="6"/>
  <c r="F14" i="5" s="1"/>
  <c r="B36" i="6"/>
  <c r="F36" i="5" s="1"/>
  <c r="B26" i="6"/>
  <c r="F26" i="5" s="1"/>
  <c r="A28" i="6"/>
  <c r="B28" i="6" s="1"/>
  <c r="A10" i="6"/>
  <c r="B10" i="6" s="1"/>
  <c r="F10" i="5" s="1"/>
  <c r="A27" i="6"/>
  <c r="B27" i="6" s="1"/>
  <c r="F27" i="5" s="1"/>
  <c r="A23" i="6"/>
  <c r="B23" i="6" s="1"/>
  <c r="F23" i="5" s="1"/>
  <c r="A8" i="6"/>
  <c r="B8" i="6" s="1"/>
  <c r="A24" i="6"/>
  <c r="B24" i="6" s="1"/>
  <c r="A12" i="6"/>
  <c r="B12" i="6" s="1"/>
  <c r="A13" i="6"/>
  <c r="B13" i="6" s="1"/>
  <c r="F13" i="5" s="1"/>
  <c r="A43" i="6"/>
  <c r="B43" i="6" s="1"/>
  <c r="A20" i="6"/>
  <c r="B20" i="6" s="1"/>
  <c r="A19" i="6"/>
  <c r="B19" i="6" s="1"/>
  <c r="F19" i="5" s="1"/>
  <c r="A11" i="6"/>
  <c r="B11" i="6" s="1"/>
  <c r="F11" i="5" s="1"/>
  <c r="A9" i="6"/>
  <c r="B9" i="6" s="1"/>
  <c r="F9" i="5" s="1"/>
  <c r="A5" i="6"/>
  <c r="B5" i="6" s="1"/>
  <c r="F5" i="5" s="1"/>
  <c r="A3" i="6"/>
  <c r="B3" i="6" s="1"/>
  <c r="F3" i="5" s="1"/>
  <c r="A6" i="6"/>
  <c r="B6" i="6" s="1"/>
  <c r="F6" i="5" s="1"/>
  <c r="A7" i="6"/>
  <c r="B7" i="6" s="1"/>
  <c r="A4" i="6"/>
  <c r="B4" i="6" s="1"/>
  <c r="A2" i="6"/>
  <c r="B2" i="6" s="1"/>
  <c r="A35" i="6"/>
  <c r="B35" i="6" s="1"/>
  <c r="F35" i="5" s="1"/>
  <c r="A33" i="6"/>
  <c r="B33" i="6" s="1"/>
  <c r="A32" i="6"/>
  <c r="B32" i="6" s="1"/>
  <c r="A16" i="6"/>
  <c r="B16" i="6" s="1"/>
</calcChain>
</file>

<file path=xl/sharedStrings.xml><?xml version="1.0" encoding="utf-8"?>
<sst xmlns="http://schemas.openxmlformats.org/spreadsheetml/2006/main" count="364" uniqueCount="175">
  <si>
    <t>ItemName</t>
  </si>
  <si>
    <t>PackageGroup</t>
  </si>
  <si>
    <t>Brand</t>
  </si>
  <si>
    <t>TypeGroup</t>
  </si>
  <si>
    <t>SizeGroup</t>
  </si>
  <si>
    <t>ItemPrice</t>
  </si>
  <si>
    <t>Extras</t>
  </si>
  <si>
    <t>Image</t>
  </si>
  <si>
    <t>Description</t>
  </si>
  <si>
    <t>Solar</t>
  </si>
  <si>
    <t>CNBM</t>
  </si>
  <si>
    <t>Polycrystalline</t>
  </si>
  <si>
    <t>Voltage-V:37.5, Power-W:330, MaxPowerCurrent-A:8.89, OpenCircuitVoltage-V:47</t>
  </si>
  <si>
    <t>SizeGroup:4,TypeGroup:1, Brand:1, PackageGroup:1</t>
  </si>
  <si>
    <t>https://i.ibb.co/R45FVRq/CNBM330W.png</t>
  </si>
  <si>
    <t>https://i.ibb.co/JQsDHGC/Des-CNBM330-W.png</t>
  </si>
  <si>
    <t>Axitec</t>
  </si>
  <si>
    <t>Monocrystalline</t>
  </si>
  <si>
    <t>Voltage-V:34.09, Power-W:370, MaxPowerCurrent-A:10.86, OpenCircuitVoltage-V:41.32</t>
  </si>
  <si>
    <t>https://i.ibb.co/whFMMgc/Axitec370-W.png</t>
  </si>
  <si>
    <t>https://i.ibb.co/Y2mTkTY/Des-ORSpec-Axitec370-W.png</t>
  </si>
  <si>
    <t>Renewsys</t>
  </si>
  <si>
    <t>Voltage-V:37.9, Power-W:335, MaxPowerCurrent-A:8.85, OpenCircuitVoltage-V:46.27</t>
  </si>
  <si>
    <t>https://i.ibb.co/SySTtHY/Renews335-W.png</t>
  </si>
  <si>
    <t>https://i.ibb.co/P6Pfcqx/Des-ORSpec-Renew335-W.png</t>
  </si>
  <si>
    <t>Canadian Solar</t>
  </si>
  <si>
    <t>Voltage-V:34.09, Power-W:375, MaxPowerCurrent-A:10.94, OpenCircuitVoltage-V:41</t>
  </si>
  <si>
    <t xml:space="preserve">https://i.ibb.co/1v97qcD/Canadian375-W.png </t>
  </si>
  <si>
    <t>https://i.ibb.co/1Tx7nTP/Des-ORSpec-Canadian375-W.png</t>
  </si>
  <si>
    <t>JA Solar</t>
  </si>
  <si>
    <t>Voltage-V:33.96, Power-W:365, MaxPowerCurrent-A:10.75, OpenCircuitVoltage-V:41.13</t>
  </si>
  <si>
    <t>https://i.ibb.co/P5dYd9m/JA365W.png</t>
  </si>
  <si>
    <t>https://i.ibb.co/mF9kkd1/Des-JA365-W.png</t>
  </si>
  <si>
    <t>Voltage-V:33.9, Power-W:365, MaxPowerCurrent-A:10.78, OpenCircuitVoltage-V:40.6</t>
  </si>
  <si>
    <t>https://i.ibb.co/4RFqX2t/Canadian365-W.png</t>
  </si>
  <si>
    <t>https://i.ibb.co/xKZfrtB/Des-ORSpec-Canadian365-W.png</t>
  </si>
  <si>
    <t>Inverter</t>
  </si>
  <si>
    <t>Inverters</t>
  </si>
  <si>
    <t>Rentech-Jagular</t>
  </si>
  <si>
    <t>Stand-alone</t>
  </si>
  <si>
    <t>Size-kVA:2.4, InputVoltage-AC:230, OutputVoltage-AC:230, Power-kW:1.4, RecLABatVoltage-V:12</t>
  </si>
  <si>
    <t>SizeGroup:5,TypeGroup:1, Brand:1, PackageGroup:1</t>
  </si>
  <si>
    <t>https://i.ibb.co/t3Cw1rd/Rentech-Jag2-4k-VA-R4-4k.png</t>
  </si>
  <si>
    <t>https://i.ibb.co/XF5Ws1c/Des-Rentec-Jag2-4k-VA-R4-4k.png</t>
  </si>
  <si>
    <t>Generator</t>
  </si>
  <si>
    <t>Petrol</t>
  </si>
  <si>
    <t>Ryobi</t>
  </si>
  <si>
    <t>Pull-Start</t>
  </si>
  <si>
    <t>Size-kVA:1.2, EngineSize-Stroke: 4</t>
  </si>
  <si>
    <t>SizeGroup:2,TypeGroup:1, Brand:1, PackageGroup:1</t>
  </si>
  <si>
    <t>https://i.ibb.co/cXJvK2q/Petrol1-2k-VA-R5-1k.png</t>
  </si>
  <si>
    <t>Battery</t>
  </si>
  <si>
    <t>Batteries</t>
  </si>
  <si>
    <t>Hubble</t>
  </si>
  <si>
    <t>Lithium-ion</t>
  </si>
  <si>
    <t>Voltage-V:12, Energy-kWh:1.5, DischargeVoltage-V:11, Capacity-Ah:120</t>
  </si>
  <si>
    <t>https://i.ibb.co/d7f9GZM/Hubble1-5-R8-0k.png</t>
  </si>
  <si>
    <t>https://i.ibb.co/s2t2XqT/Hubble1-5-R8-0k.png</t>
  </si>
  <si>
    <t>Key-Start</t>
  </si>
  <si>
    <t>Size-kVA:3.5, EngineSize-Stroke: 4</t>
  </si>
  <si>
    <t>https://i.ibb.co/1vqn5Cv/Petrol3-5-KVA-R8-0k.png</t>
  </si>
  <si>
    <t>TheCoolGuys</t>
  </si>
  <si>
    <t>Hybrid</t>
  </si>
  <si>
    <t>Size-kVA:3, InputVoltage-AC:230, OutputVoltage-AC:230, Power-kW:2.4, BatVoltage-V:24, MPPTVoltage-VDC:100</t>
  </si>
  <si>
    <t>SizeGroup:6,TypeGroup:1, Brand:1, PackageGroup:1</t>
  </si>
  <si>
    <t>https://i.ibb.co/yQ2hCkq/TCG3kva-R8-6-K.png</t>
  </si>
  <si>
    <t>https://i.ibb.co/vjt5vsf/Des-TCG3k-VA-R8-6.png</t>
  </si>
  <si>
    <t>RCT-AXPERT</t>
  </si>
  <si>
    <t>Size-kVA:3, Voltage-V:48, Power-kW:3, MPPTVoltage-V:430</t>
  </si>
  <si>
    <t>https://i.ibb.co/DKfDKd2/RCT-Axpert3k-VA-R10-4k.png</t>
  </si>
  <si>
    <t>https://i.ibb.co/pRgpvky/Spec-ORDes-RCT-AXPERT3k-VA-R10-4.png</t>
  </si>
  <si>
    <t>Mecer</t>
  </si>
  <si>
    <t>Size-kVA:5, Voltage-V:48, Power-kW:4</t>
  </si>
  <si>
    <t>SizeGroup:3,TypeGroup:1, Brand:1, PackageGroup:1</t>
  </si>
  <si>
    <t>https://i.ibb.co/my5fnZS/Mecer5k-VA-R12-8k.png</t>
  </si>
  <si>
    <t>https://i.ibb.co/jfvwjkR/Des-Mecer5k-VA-R12-8.png</t>
  </si>
  <si>
    <t>PylonTech</t>
  </si>
  <si>
    <t>Voltage-V:48, Energy-kWh:2.4</t>
  </si>
  <si>
    <t>https://i.ibb.co/VtJntB5/2-4-Pylontech-Lithium-ion.png</t>
  </si>
  <si>
    <t>https://i.ibb.co/R7MQcLJ/Des-Pylon2-4-R13-5k.png</t>
  </si>
  <si>
    <t>Size-kVA:5.5, EngineSize-Stroke: 4</t>
  </si>
  <si>
    <t>https://i.ibb.co/7kpD5Mx/Petrol5-5k-VA-R13-8.jpg</t>
  </si>
  <si>
    <t>Size-kVA:7.5, EngineSize-Stroke: 4</t>
  </si>
  <si>
    <t>https://i.ibb.co/2kBYBZz/Petrol7-5k-VA-R14-9k.jpg</t>
  </si>
  <si>
    <t>Rentech-Axpert</t>
  </si>
  <si>
    <t>Size-kVA:5,InputVoltage-AC:230, OutputVoltage-AC:230, Power-kW:5, BatVoltage-V:48, MPPTCurrent-A:80</t>
  </si>
  <si>
    <t>https://i.ibb.co/QKgLQhV/RCT-Axpert5k-VA-R15-7k.png</t>
  </si>
  <si>
    <t>https://i.ibb.co/WywhpZW/Des-Rentech-Axpert5k-VA-R15-7.png</t>
  </si>
  <si>
    <t>Size-kVA:5, InputVoltage-AC:230, OutputVoltage-AC:230, Power-kW:5, BatVoltage-V:48, MPPTVoltage-VDC:115</t>
  </si>
  <si>
    <t>https://i.ibb.co/X8FfYGW/TCG5k-VA-R16-1k.png</t>
  </si>
  <si>
    <t>https://i.ibb.co/n6kPVh5/Des-TCG5k-VA-R16-1.png</t>
  </si>
  <si>
    <t>Diesel</t>
  </si>
  <si>
    <t>GenTech Industries</t>
  </si>
  <si>
    <t>Size-kVA:3, EngineSize-Stroke: 4</t>
  </si>
  <si>
    <t>https://i.ibb.co/RhWm19n/Diesel3k-VA-R17-2.png</t>
  </si>
  <si>
    <t>Size-kVA:5.6, InputVoltage-AC:230, OutputVoltage-AC:230, Power-kW:5.6, BatVoltage-V:48</t>
  </si>
  <si>
    <t>https://i.ibb.co/z5vPYfg/Tentech5-6k-VA-R17-4.png</t>
  </si>
  <si>
    <t>https://i.ibb.co/wsdcpzQ/Des-Rentech5-6k-VA-R17-4.png</t>
  </si>
  <si>
    <t>Rentech</t>
  </si>
  <si>
    <t>Voltage-V:25.6, Energy-kWh:2.56, RechargeVoltage-V:27.6, Capacity-Ah:100</t>
  </si>
  <si>
    <t>https://i.ibb.co/WpBnfTx/Rentech2-56-R18-9k.png</t>
  </si>
  <si>
    <t>https://i.ibb.co/CHJmp5b/Des-Rentech2-56-R18-9.png</t>
  </si>
  <si>
    <t>Voltage-V:48, Energy-kWh:3.5</t>
  </si>
  <si>
    <t>https://i.ibb.co/ykMzJ5H/3-5-Pylon-Prod.jpg</t>
  </si>
  <si>
    <t>https://i.ibb.co/ckDmSmS/Pylon3-5-R20-8k.png</t>
  </si>
  <si>
    <t>Dyness</t>
  </si>
  <si>
    <t>Voltage-V:48, Energy-kWh:3.6</t>
  </si>
  <si>
    <t>https://i.ibb.co/zbQ7dsy/dyness3-6-PIC.jpg</t>
  </si>
  <si>
    <t>https://i.ibb.co/RNRHqSY/Des-Dyness3-6-R21-7k.png</t>
  </si>
  <si>
    <t>Voltage-V:48, Energy-kWh:4.8</t>
  </si>
  <si>
    <t>https://i.ibb.co/cggdnSB/4-8-Pylon-Prod.png</t>
  </si>
  <si>
    <t>https://i.ibb.co/SsYCpDK/Des-Pylon4-8-R26k.png</t>
  </si>
  <si>
    <t>Size-kVA:7, EngineSize-Stroke: 4</t>
  </si>
  <si>
    <t>https://i.ibb.co/wMsbqRp/Diesel7k-VA-R27-6.png</t>
  </si>
  <si>
    <t>Size-kVA:10, EngineSize-Stroke: 4</t>
  </si>
  <si>
    <t>https://i.ibb.co/rZsMSv1/Petrol10k-VA-65-6.jpg</t>
  </si>
  <si>
    <t>FoxEss</t>
  </si>
  <si>
    <t>Voltage-V:48, Energy-kWh:2.6</t>
  </si>
  <si>
    <t>https://i.ibb.co/4J1dY4T/2-6-Fox-ESS-Prod.png</t>
  </si>
  <si>
    <t>https://i.ibb.co/cQQd34y/2-6-Fox-ESS-Des.png</t>
  </si>
  <si>
    <t>Product Link</t>
  </si>
  <si>
    <t>Kodak</t>
  </si>
  <si>
    <t>https://i.ibb.co/2S5Z695/3-6kwh-kodak-Prod.png</t>
  </si>
  <si>
    <t>https://i.ibb.co/nPrdD9J/3-6-Kodak-Des.png</t>
  </si>
  <si>
    <t xml:space="preserve">https://i.ibb.co/TmtMz4H/2-4-Dyness-Des.jpg </t>
  </si>
  <si>
    <t>https://i.ibb.co/947zMSL/2-4-Dyness-Des.png</t>
  </si>
  <si>
    <t>Prodict Link</t>
  </si>
  <si>
    <t>Shoto</t>
  </si>
  <si>
    <t>https://i.ibb.co/CspH9Gt/SHOTO-2-4-KW-Prod.jpg</t>
  </si>
  <si>
    <t>https://i.ibb.co/gg4RqWY/2-4-Shoto-Des.png</t>
  </si>
  <si>
    <t>Voltage-V:48, Energy-kWh:5.2</t>
  </si>
  <si>
    <t>https://i.ibb.co/xDc4X1P/5-2-Shoto-Prod.png</t>
  </si>
  <si>
    <t>https://i.ibb.co/HqvxYn9/5-2-Dyness-Des.png</t>
  </si>
  <si>
    <t>Size-kVA:5, InputVoltage-AC:230, OutputVoltage-AC:230, Power-kW:5, BatVoltage-V:48, MPPTCurrent-A:80</t>
  </si>
  <si>
    <t>https://i.ibb.co/zJw41SZ/Kodak5k-VA-Stand-Alone.png</t>
  </si>
  <si>
    <t>https://i.ibb.co/QP9HXk0/Kodak5k-VA-Stand-Alone-Des.png</t>
  </si>
  <si>
    <t>Sunsynk</t>
  </si>
  <si>
    <t>Size-kVA:5, InputVoltage-AC:230, OutputVoltage-AC:230, Power-kW:5, BatVoltage-V:48, MPPTCurrent-A:11</t>
  </si>
  <si>
    <t>https://i.ibb.co/10GKsnw/5k-VA-Sunsynk-Hybrid-Prod.png</t>
  </si>
  <si>
    <t>https://i.ibb.co/b3Pdq3G/5k-VA-Sunsynk-Hybrid-Des.png</t>
  </si>
  <si>
    <t>Size-kVA:8, InputVoltage-AC:230, OutputVoltage-AC:230, Power-kW:8, BatVoltage-V:48, MPPTCurrent-A:18</t>
  </si>
  <si>
    <t>https://i.ibb.co/PDqSDps/8k-VA-Sunsynk-Hybrid-Prod.jpg</t>
  </si>
  <si>
    <t>https://i.ibb.co/h9k28Zd/8k-VA-Sunsynk-Des.png</t>
  </si>
  <si>
    <t>Size-kVA:16, InputVoltage-AC:230, OutputVoltage-AC:230, Power-kW:16, BatVoltage-V:48, MPPTCurrent-A:22</t>
  </si>
  <si>
    <t>https://i.ibb.co/hyddyBC/16k-VA-Sunsynk-Grid-Tied-Hybrid-Prod.png</t>
  </si>
  <si>
    <t>https://i.ibb.co/vv6NZHB/16k-VA-Sunsynk-Grid-Tied-Hybrid-Des.png</t>
  </si>
  <si>
    <t>LuxPower</t>
  </si>
  <si>
    <t>Size-kVA:5, InputVoltage-AC:230, OutputVoltage-AC:230, Power-kW:5, BatVoltage-V:48, MPPTCurrent-A:100</t>
  </si>
  <si>
    <t>https://i.ibb.co/2sTP08Y/5k-VA-LUXPower-Grid-Tied-Prod.jpg</t>
  </si>
  <si>
    <t>https://i.ibb.co/MNxqzHm/5k-VA-Lux-Power-Stand-Alone-Des.png</t>
  </si>
  <si>
    <t>Size-kVA:10, InputVoltage-AC:230, OutputVoltage-AC:230, Power-kW:5, BatVoltage-V:48, MPPTCurrent-A:25</t>
  </si>
  <si>
    <t>https://i.ibb.co/1vmsWdY/10k-VA-Lux-Power-Hybrid-Des.png</t>
  </si>
  <si>
    <t>https://i.ibb.co/smGpghL/10k-VA-Lux-Power-Hybrid-Prod.png</t>
  </si>
  <si>
    <t>Ouco</t>
  </si>
  <si>
    <t>Size-kVA:8, InputVoltage-AC:230, OutputVoltage-AC:230, Power-kW:8, BatVoltage-V:48, MPPTCurrent-A:12</t>
  </si>
  <si>
    <t>https://i.ibb.co/CnX4Qgm/8k-VA-Ouco-Grid-Tied-Prod.png</t>
  </si>
  <si>
    <t>https://i.ibb.co/2MM4L0b/8k-VA-Ouco-Grid-Tied-Des.png</t>
  </si>
  <si>
    <t>Fivestar</t>
  </si>
  <si>
    <t>Size-kVA:8, InputVoltage-AC:230, OutputVoltage-AC:230, Power-kW:6, BatVoltage-V:48, MPPTCurrent-A:100</t>
  </si>
  <si>
    <t>https://i.ibb.co/44xVTwg/8k-VA-Fivestar-Hybrid-Prod.png</t>
  </si>
  <si>
    <t>https://i.ibb.co/n3MJRYT/8k-VA-Five-Star-Hybrid-Des.png</t>
  </si>
  <si>
    <t>Growatt</t>
  </si>
  <si>
    <t>https://i.ibb.co/vqp0rNY/5k-VA-Growatt-Hybrid-Prod</t>
  </si>
  <si>
    <t>https://i.ibb.co/FBJ8N1L/5k-VA-Growatt-Hybrid-Des.png</t>
  </si>
  <si>
    <t>Must</t>
  </si>
  <si>
    <t>https://i.ibb.co/Gtz4tgP/5k-VA-Must-Hybrid-Prod.jpg</t>
  </si>
  <si>
    <t>https://i.ibb.co/gRr0Syv/5k-VA-Must-Hybrid-Des.png</t>
  </si>
  <si>
    <t>Voltronics</t>
  </si>
  <si>
    <t>Size-kVA:5.6, InputVoltage-AC:230, OutputVoltage-AC:230, Power-kW:5.6, BatVoltage-V:48, MPPTCurrent-A:27</t>
  </si>
  <si>
    <t>https://i.ibb.co/BCcWXJq/5-6k-VA-Voltronics-Grid-Tied-Pro.png</t>
  </si>
  <si>
    <t>https://i.ibb.co/YtvXQYh/5-6k-VA-Voltronics-Stand-Alone-Des.png</t>
  </si>
  <si>
    <t>Growcol</t>
  </si>
  <si>
    <t>Size-kVA:8, InputVoltage-AC:230, OutputVoltage-AC:230, Power-kW:8, BatVoltage-V:48, MPPTCurrent-A:150</t>
  </si>
  <si>
    <t>https://i.ibb.co/kcgvJVr/8k-VA-Growcol-Hybrid-Prod.png</t>
  </si>
  <si>
    <t>https://i.ibb.co/X5xkTWb/8k-VA-Growcol-Hybrid-Des.png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</si>
</sst>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-1C09]* #,##0_-;\-[$R-1C09]* #,##0_-;_-[$R-1C09]* &quot;-&quot;??_-;_-@_-"/>
    <numFmt numFmtId="165" formatCode="_-[$R-1C09]* #,##0.00_-;\-[$R-1C09]* #,##0.00_-;_-[$R-1C09]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5" fontId="0" fillId="0" borderId="0" xfId="0" applyNumberFormat="1"/>
    <xf numFmtId="164" fontId="0" fillId="2" borderId="0" xfId="0" applyNumberFormat="1" applyFill="1"/>
    <xf numFmtId="0" fontId="0" fillId="0" borderId="1" xfId="0" applyBorder="1"/>
    <xf numFmtId="164" fontId="4" fillId="0" borderId="1" xfId="1" applyNumberFormat="1" applyFont="1" applyFill="1" applyBorder="1"/>
    <xf numFmtId="0" fontId="3" fillId="0" borderId="0" xfId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kynat.co.za/product/sunsynk-sun-8k-hybrid-inverter/" TargetMode="External"/><Relationship Id="rId13" Type="http://schemas.openxmlformats.org/officeDocument/2006/relationships/hyperlink" Target="https://skynat.co.za/product/8kva-6000w-solar-hybrid-inverter-with-built-in-6000w-mppt-solar-charger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skynat.co.za/product/2-4kw-dyness-b4850-lithium-ion-battery/" TargetMode="External"/><Relationship Id="rId7" Type="http://schemas.openxmlformats.org/officeDocument/2006/relationships/hyperlink" Target="https://skynat.co.za/product/sunsynk-sun-5k-grid-tied-hybrid-inverter/" TargetMode="External"/><Relationship Id="rId12" Type="http://schemas.openxmlformats.org/officeDocument/2006/relationships/hyperlink" Target="https://skynat.co.za/product/8kw-ouco-hybrid-grid-tied-inverter-same-make-as-deye-sunsynk-only-different-import-brand/" TargetMode="External"/><Relationship Id="rId17" Type="http://schemas.openxmlformats.org/officeDocument/2006/relationships/hyperlink" Target="https://skynat.co.za/product/growcol-solar-hybrid-inverter-8kw-48v-with-wifi/" TargetMode="External"/><Relationship Id="rId2" Type="http://schemas.openxmlformats.org/officeDocument/2006/relationships/hyperlink" Target="https://skynat.co.za/product/kodak-bl-3-6-5kw-rated-lithium-ion-phosphate-battery-3-686kwh/" TargetMode="External"/><Relationship Id="rId16" Type="http://schemas.openxmlformats.org/officeDocument/2006/relationships/hyperlink" Target="https://skynat.co.za/product/5-6kw-voltronics-grid-tied-hybrid-inverter-with-same-features-as-the-sunsynk/" TargetMode="External"/><Relationship Id="rId1" Type="http://schemas.openxmlformats.org/officeDocument/2006/relationships/hyperlink" Target="https://skynat.co.za/product/fox-es2600-2-6kwh-lifepo4-solar-battery/" TargetMode="External"/><Relationship Id="rId6" Type="http://schemas.openxmlformats.org/officeDocument/2006/relationships/hyperlink" Target="https://skynat.co.za/product/kodak-solar-off-grid-inverter-mksii-5kw-48v/" TargetMode="External"/><Relationship Id="rId11" Type="http://schemas.openxmlformats.org/officeDocument/2006/relationships/hyperlink" Target="https://skynat.co.za/product/luxpower-10kw-hybrid-inverter/" TargetMode="External"/><Relationship Id="rId5" Type="http://schemas.openxmlformats.org/officeDocument/2006/relationships/hyperlink" Target="https://skynat.co.za/product/shoto-4-8kw-48v-lithium-battery/" TargetMode="External"/><Relationship Id="rId15" Type="http://schemas.openxmlformats.org/officeDocument/2006/relationships/hyperlink" Target="https://skynat.co.za/product/must-pv5048vhm-n-5kw-hybrid-inverter/" TargetMode="External"/><Relationship Id="rId10" Type="http://schemas.openxmlformats.org/officeDocument/2006/relationships/hyperlink" Target="https://skynat.co.za/product/lux-power-inverter-5kw-off-grid-lux-sna5000wpv/" TargetMode="External"/><Relationship Id="rId4" Type="http://schemas.openxmlformats.org/officeDocument/2006/relationships/hyperlink" Target="https://skynat.co.za/product/shoto-2-4kw-48v-lithium-battery/" TargetMode="External"/><Relationship Id="rId9" Type="http://schemas.openxmlformats.org/officeDocument/2006/relationships/hyperlink" Target="https://skynat.co.za/product/16kw-sunsynk-advanced-grid-tied-hybrid-inverter/" TargetMode="External"/><Relationship Id="rId14" Type="http://schemas.openxmlformats.org/officeDocument/2006/relationships/hyperlink" Target="https://skynat.co.za/product/growatt-5kw-inverter-48v-spf5000es-incl-parallel-card-wi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0D8F-41D4-4B94-B3C5-446AE0F4DA2A}">
  <dimension ref="A1:J44"/>
  <sheetViews>
    <sheetView tabSelected="1" zoomScale="80" zoomScaleNormal="80" workbookViewId="0">
      <selection activeCell="I1" sqref="I1:I1048576"/>
    </sheetView>
  </sheetViews>
  <sheetFormatPr defaultColWidth="8.85546875" defaultRowHeight="14.45"/>
  <cols>
    <col min="1" max="1" width="13.7109375" customWidth="1"/>
    <col min="2" max="2" width="19.5703125" bestFit="1" customWidth="1"/>
    <col min="3" max="3" width="20.5703125" bestFit="1" customWidth="1"/>
    <col min="4" max="4" width="16.7109375" bestFit="1" customWidth="1"/>
    <col min="5" max="5" width="115" bestFit="1" customWidth="1"/>
    <col min="6" max="6" width="10.7109375" style="7" bestFit="1" customWidth="1"/>
    <col min="7" max="7" width="50.140625" bestFit="1" customWidth="1"/>
    <col min="8" max="8" width="103" bestFit="1" customWidth="1"/>
    <col min="9" max="9" width="75.42578125" bestFit="1" customWidth="1"/>
    <col min="10" max="10" width="13.7109375" bestFit="1" customWidth="1"/>
  </cols>
  <sheetData>
    <row r="1" spans="1:9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</row>
    <row r="2" spans="1:9" ht="15" thickBot="1">
      <c r="A2" t="s">
        <v>9</v>
      </c>
      <c r="B2" t="s">
        <v>9</v>
      </c>
      <c r="C2" t="s">
        <v>10</v>
      </c>
      <c r="D2" t="s">
        <v>11</v>
      </c>
      <c r="E2" t="s">
        <v>12</v>
      </c>
      <c r="F2" s="5">
        <f>NewRBCPriceGen!B2</f>
        <v>2587.5</v>
      </c>
      <c r="G2" t="s">
        <v>13</v>
      </c>
      <c r="H2" t="s">
        <v>14</v>
      </c>
      <c r="I2" t="s">
        <v>15</v>
      </c>
    </row>
    <row r="3" spans="1:9" ht="15" thickBot="1">
      <c r="A3" t="s">
        <v>9</v>
      </c>
      <c r="B3" t="s">
        <v>9</v>
      </c>
      <c r="C3" t="s">
        <v>16</v>
      </c>
      <c r="D3" t="s">
        <v>17</v>
      </c>
      <c r="E3" t="s">
        <v>18</v>
      </c>
      <c r="F3" s="5">
        <f>NewRBCPriceGen!B3</f>
        <v>3217.7</v>
      </c>
      <c r="G3" t="s">
        <v>13</v>
      </c>
      <c r="H3" t="s">
        <v>19</v>
      </c>
      <c r="I3" t="s">
        <v>20</v>
      </c>
    </row>
    <row r="4" spans="1:9" ht="15" thickBot="1">
      <c r="A4" t="s">
        <v>9</v>
      </c>
      <c r="B4" t="s">
        <v>9</v>
      </c>
      <c r="C4" t="s">
        <v>21</v>
      </c>
      <c r="D4" t="s">
        <v>11</v>
      </c>
      <c r="E4" t="s">
        <v>22</v>
      </c>
      <c r="F4" s="5">
        <f>NewRBCPriceGen!B4</f>
        <v>3433.8999999999996</v>
      </c>
      <c r="G4" t="s">
        <v>13</v>
      </c>
      <c r="H4" t="s">
        <v>23</v>
      </c>
      <c r="I4" t="s">
        <v>24</v>
      </c>
    </row>
    <row r="5" spans="1:9" ht="15" thickBot="1">
      <c r="A5" t="s">
        <v>9</v>
      </c>
      <c r="B5" t="s">
        <v>9</v>
      </c>
      <c r="C5" t="s">
        <v>25</v>
      </c>
      <c r="D5" t="s">
        <v>17</v>
      </c>
      <c r="E5" t="s">
        <v>26</v>
      </c>
      <c r="F5" s="5">
        <f>NewRBCPriceGen!B5</f>
        <v>3633.9999999999995</v>
      </c>
      <c r="G5" t="s">
        <v>13</v>
      </c>
      <c r="H5" t="s">
        <v>27</v>
      </c>
      <c r="I5" t="s">
        <v>28</v>
      </c>
    </row>
    <row r="6" spans="1:9" ht="15" thickBot="1">
      <c r="A6" t="s">
        <v>9</v>
      </c>
      <c r="B6" t="s">
        <v>9</v>
      </c>
      <c r="C6" t="s">
        <v>29</v>
      </c>
      <c r="D6" t="s">
        <v>17</v>
      </c>
      <c r="E6" t="s">
        <v>30</v>
      </c>
      <c r="F6" s="5">
        <f>NewRBCPriceGen!B6</f>
        <v>3653.5499999999997</v>
      </c>
      <c r="G6" t="s">
        <v>13</v>
      </c>
      <c r="H6" t="s">
        <v>31</v>
      </c>
      <c r="I6" t="s">
        <v>32</v>
      </c>
    </row>
    <row r="7" spans="1:9" ht="15" thickBot="1">
      <c r="A7" t="s">
        <v>9</v>
      </c>
      <c r="B7" t="s">
        <v>9</v>
      </c>
      <c r="C7" t="s">
        <v>25</v>
      </c>
      <c r="D7" t="s">
        <v>17</v>
      </c>
      <c r="E7" t="s">
        <v>33</v>
      </c>
      <c r="F7" s="5">
        <f>NewRBCPriceGen!B7</f>
        <v>3759.35</v>
      </c>
      <c r="G7" t="s">
        <v>13</v>
      </c>
      <c r="H7" t="s">
        <v>34</v>
      </c>
      <c r="I7" t="s">
        <v>35</v>
      </c>
    </row>
    <row r="8" spans="1:9" ht="15" thickBot="1">
      <c r="A8" t="s">
        <v>36</v>
      </c>
      <c r="B8" t="s">
        <v>37</v>
      </c>
      <c r="C8" t="s">
        <v>38</v>
      </c>
      <c r="D8" t="s">
        <v>39</v>
      </c>
      <c r="E8" t="s">
        <v>40</v>
      </c>
      <c r="F8" s="5">
        <f>NewRBCPriceGen!B8</f>
        <v>4401.0499999999993</v>
      </c>
      <c r="G8" t="s">
        <v>41</v>
      </c>
      <c r="H8" t="s">
        <v>42</v>
      </c>
      <c r="I8" t="s">
        <v>43</v>
      </c>
    </row>
    <row r="9" spans="1:9" ht="15" thickBot="1">
      <c r="A9" t="s">
        <v>44</v>
      </c>
      <c r="B9" t="s">
        <v>45</v>
      </c>
      <c r="C9" t="s">
        <v>46</v>
      </c>
      <c r="D9" t="s">
        <v>47</v>
      </c>
      <c r="E9" t="s">
        <v>48</v>
      </c>
      <c r="F9" s="5">
        <f>NewRBCPriceGen!B9</f>
        <v>5175</v>
      </c>
      <c r="G9" t="s">
        <v>49</v>
      </c>
      <c r="H9" t="s">
        <v>50</v>
      </c>
    </row>
    <row r="10" spans="1:9" ht="15" thickBot="1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s="5">
        <f>NewRBCPriceGen!B10</f>
        <v>8038.4999999999991</v>
      </c>
      <c r="G10" t="s">
        <v>13</v>
      </c>
      <c r="H10" t="s">
        <v>56</v>
      </c>
      <c r="I10" t="s">
        <v>57</v>
      </c>
    </row>
    <row r="11" spans="1:9" ht="15" thickBot="1">
      <c r="A11" t="s">
        <v>44</v>
      </c>
      <c r="B11" t="s">
        <v>45</v>
      </c>
      <c r="C11" t="s">
        <v>46</v>
      </c>
      <c r="D11" t="s">
        <v>58</v>
      </c>
      <c r="E11" t="s">
        <v>59</v>
      </c>
      <c r="F11" s="5">
        <f>NewRBCPriceGen!B11</f>
        <v>8049.9999999999991</v>
      </c>
      <c r="G11" t="s">
        <v>49</v>
      </c>
      <c r="H11" t="s">
        <v>60</v>
      </c>
    </row>
    <row r="12" spans="1:9" ht="15" thickBot="1">
      <c r="A12" t="s">
        <v>36</v>
      </c>
      <c r="B12" t="s">
        <v>37</v>
      </c>
      <c r="C12" t="s">
        <v>61</v>
      </c>
      <c r="D12" t="s">
        <v>62</v>
      </c>
      <c r="E12" t="s">
        <v>63</v>
      </c>
      <c r="F12" s="5">
        <f>NewRBCPriceGen!B12</f>
        <v>8625</v>
      </c>
      <c r="G12" t="s">
        <v>64</v>
      </c>
      <c r="H12" t="s">
        <v>65</v>
      </c>
      <c r="I12" t="s">
        <v>66</v>
      </c>
    </row>
    <row r="13" spans="1:9" ht="15" thickBot="1">
      <c r="A13" t="s">
        <v>36</v>
      </c>
      <c r="B13" t="s">
        <v>37</v>
      </c>
      <c r="C13" t="s">
        <v>67</v>
      </c>
      <c r="D13" t="s">
        <v>39</v>
      </c>
      <c r="E13" t="s">
        <v>68</v>
      </c>
      <c r="F13" s="5">
        <f>NewRBCPriceGen!B13</f>
        <v>10471.9</v>
      </c>
      <c r="G13" t="s">
        <v>13</v>
      </c>
      <c r="H13" t="s">
        <v>69</v>
      </c>
      <c r="I13" t="s">
        <v>70</v>
      </c>
    </row>
    <row r="14" spans="1:9" ht="15" thickBot="1">
      <c r="A14" t="s">
        <v>36</v>
      </c>
      <c r="B14" t="s">
        <v>37</v>
      </c>
      <c r="C14" t="s">
        <v>71</v>
      </c>
      <c r="D14" t="s">
        <v>39</v>
      </c>
      <c r="E14" t="s">
        <v>72</v>
      </c>
      <c r="F14" s="5">
        <f>NewRBCPriceGen!B14</f>
        <v>12822.499999999998</v>
      </c>
      <c r="G14" t="s">
        <v>73</v>
      </c>
      <c r="H14" t="s">
        <v>74</v>
      </c>
      <c r="I14" t="s">
        <v>75</v>
      </c>
    </row>
    <row r="15" spans="1:9" ht="15" thickBot="1">
      <c r="A15" t="s">
        <v>51</v>
      </c>
      <c r="B15" t="s">
        <v>52</v>
      </c>
      <c r="C15" t="s">
        <v>76</v>
      </c>
      <c r="D15" t="s">
        <v>54</v>
      </c>
      <c r="E15" t="s">
        <v>77</v>
      </c>
      <c r="F15" s="5">
        <f>NewRBCPriceGen!B15</f>
        <v>13219.249999999998</v>
      </c>
      <c r="G15" t="s">
        <v>49</v>
      </c>
      <c r="H15" t="s">
        <v>78</v>
      </c>
      <c r="I15" t="s">
        <v>79</v>
      </c>
    </row>
    <row r="16" spans="1:9" ht="15" thickBot="1">
      <c r="A16" t="s">
        <v>44</v>
      </c>
      <c r="B16" t="s">
        <v>45</v>
      </c>
      <c r="C16" t="s">
        <v>46</v>
      </c>
      <c r="D16" t="s">
        <v>58</v>
      </c>
      <c r="E16" t="s">
        <v>80</v>
      </c>
      <c r="F16" s="5">
        <f>NewRBCPriceGen!B16</f>
        <v>13549.3</v>
      </c>
      <c r="G16" t="s">
        <v>49</v>
      </c>
      <c r="H16" t="s">
        <v>81</v>
      </c>
    </row>
    <row r="17" spans="1:10" ht="15" thickBot="1">
      <c r="A17" t="s">
        <v>44</v>
      </c>
      <c r="B17" t="s">
        <v>45</v>
      </c>
      <c r="C17" t="s">
        <v>46</v>
      </c>
      <c r="D17" t="s">
        <v>58</v>
      </c>
      <c r="E17" t="s">
        <v>82</v>
      </c>
      <c r="F17" s="5">
        <f>NewRBCPriceGen!B17</f>
        <v>13794.249999999998</v>
      </c>
      <c r="G17" t="s">
        <v>49</v>
      </c>
      <c r="H17" t="s">
        <v>83</v>
      </c>
    </row>
    <row r="18" spans="1:10" ht="15" thickBot="1">
      <c r="A18" t="s">
        <v>36</v>
      </c>
      <c r="B18" t="s">
        <v>37</v>
      </c>
      <c r="C18" t="s">
        <v>84</v>
      </c>
      <c r="D18" t="s">
        <v>62</v>
      </c>
      <c r="E18" t="s">
        <v>85</v>
      </c>
      <c r="F18" s="5">
        <f>NewRBCPriceGen!B18</f>
        <v>13794.249999999998</v>
      </c>
      <c r="G18" t="s">
        <v>64</v>
      </c>
      <c r="H18" t="s">
        <v>86</v>
      </c>
      <c r="I18" t="s">
        <v>87</v>
      </c>
    </row>
    <row r="19" spans="1:10" ht="15" thickBot="1">
      <c r="A19" t="s">
        <v>36</v>
      </c>
      <c r="B19" t="s">
        <v>37</v>
      </c>
      <c r="C19" t="s">
        <v>61</v>
      </c>
      <c r="D19" t="s">
        <v>62</v>
      </c>
      <c r="E19" t="s">
        <v>88</v>
      </c>
      <c r="F19" s="5">
        <f>NewRBCPriceGen!B19</f>
        <v>13799.999999999998</v>
      </c>
      <c r="G19" t="s">
        <v>64</v>
      </c>
      <c r="H19" t="s">
        <v>89</v>
      </c>
      <c r="I19" t="s">
        <v>90</v>
      </c>
    </row>
    <row r="20" spans="1:10" ht="15" thickBot="1">
      <c r="A20" t="s">
        <v>44</v>
      </c>
      <c r="B20" t="s">
        <v>91</v>
      </c>
      <c r="C20" t="s">
        <v>92</v>
      </c>
      <c r="D20" t="s">
        <v>58</v>
      </c>
      <c r="E20" t="s">
        <v>93</v>
      </c>
      <c r="F20" s="5">
        <f>NewRBCPriceGen!B20</f>
        <v>14949.999999999998</v>
      </c>
      <c r="G20" t="s">
        <v>49</v>
      </c>
      <c r="H20" t="s">
        <v>94</v>
      </c>
    </row>
    <row r="21" spans="1:10" ht="15" thickBot="1">
      <c r="A21" t="s">
        <v>36</v>
      </c>
      <c r="B21" t="s">
        <v>37</v>
      </c>
      <c r="C21" t="s">
        <v>84</v>
      </c>
      <c r="D21" t="s">
        <v>39</v>
      </c>
      <c r="E21" t="s">
        <v>95</v>
      </c>
      <c r="F21" s="5">
        <f>NewRBCPriceGen!B21</f>
        <v>15519.249999999998</v>
      </c>
      <c r="G21" t="s">
        <v>41</v>
      </c>
      <c r="H21" t="s">
        <v>96</v>
      </c>
      <c r="I21" t="s">
        <v>97</v>
      </c>
    </row>
    <row r="22" spans="1:10" ht="15" thickBot="1">
      <c r="A22" t="s">
        <v>51</v>
      </c>
      <c r="B22" t="s">
        <v>52</v>
      </c>
      <c r="C22" t="s">
        <v>98</v>
      </c>
      <c r="D22" t="s">
        <v>54</v>
      </c>
      <c r="E22" t="s">
        <v>99</v>
      </c>
      <c r="F22" s="5">
        <f>NewRBCPriceGen!B22</f>
        <v>15519.249999999998</v>
      </c>
      <c r="G22" t="s">
        <v>13</v>
      </c>
      <c r="H22" t="s">
        <v>100</v>
      </c>
      <c r="I22" t="s">
        <v>101</v>
      </c>
    </row>
    <row r="23" spans="1:10" ht="15" thickBot="1">
      <c r="A23" t="s">
        <v>51</v>
      </c>
      <c r="B23" t="s">
        <v>52</v>
      </c>
      <c r="C23" t="s">
        <v>76</v>
      </c>
      <c r="D23" t="s">
        <v>54</v>
      </c>
      <c r="E23" t="s">
        <v>102</v>
      </c>
      <c r="F23" s="5">
        <f>NewRBCPriceGen!B23</f>
        <v>15746.949999999999</v>
      </c>
      <c r="G23" t="s">
        <v>49</v>
      </c>
      <c r="H23" t="s">
        <v>103</v>
      </c>
      <c r="I23" t="s">
        <v>104</v>
      </c>
    </row>
    <row r="24" spans="1:10" ht="15" thickBot="1">
      <c r="A24" t="s">
        <v>51</v>
      </c>
      <c r="B24" t="s">
        <v>52</v>
      </c>
      <c r="C24" t="s">
        <v>105</v>
      </c>
      <c r="D24" t="s">
        <v>54</v>
      </c>
      <c r="E24" t="s">
        <v>106</v>
      </c>
      <c r="F24" s="5">
        <f>NewRBCPriceGen!B24</f>
        <v>16099.999999999998</v>
      </c>
      <c r="G24" t="s">
        <v>49</v>
      </c>
      <c r="H24" t="s">
        <v>107</v>
      </c>
      <c r="I24" t="s">
        <v>108</v>
      </c>
    </row>
    <row r="25" spans="1:10" ht="15" thickBot="1">
      <c r="A25" t="s">
        <v>51</v>
      </c>
      <c r="B25" t="s">
        <v>52</v>
      </c>
      <c r="C25" t="s">
        <v>76</v>
      </c>
      <c r="D25" t="s">
        <v>54</v>
      </c>
      <c r="E25" t="s">
        <v>109</v>
      </c>
      <c r="F25" s="5">
        <f>NewRBCPriceGen!B25</f>
        <v>16675</v>
      </c>
      <c r="G25" t="s">
        <v>49</v>
      </c>
      <c r="H25" t="s">
        <v>110</v>
      </c>
      <c r="I25" t="s">
        <v>111</v>
      </c>
    </row>
    <row r="26" spans="1:10" ht="15" thickBot="1">
      <c r="A26" t="s">
        <v>44</v>
      </c>
      <c r="B26" t="s">
        <v>91</v>
      </c>
      <c r="C26" t="s">
        <v>92</v>
      </c>
      <c r="D26" t="s">
        <v>58</v>
      </c>
      <c r="E26" t="s">
        <v>112</v>
      </c>
      <c r="F26" s="5">
        <f>NewRBCPriceGen!B26</f>
        <v>17250</v>
      </c>
      <c r="G26" t="s">
        <v>49</v>
      </c>
      <c r="H26" t="s">
        <v>113</v>
      </c>
    </row>
    <row r="27" spans="1:10" ht="15" thickBot="1">
      <c r="A27" t="s">
        <v>44</v>
      </c>
      <c r="B27" t="s">
        <v>45</v>
      </c>
      <c r="C27" t="s">
        <v>46</v>
      </c>
      <c r="D27" t="s">
        <v>58</v>
      </c>
      <c r="E27" t="s">
        <v>114</v>
      </c>
      <c r="F27" s="5">
        <f>NewRBCPriceGen!B27</f>
        <v>17480</v>
      </c>
      <c r="G27" t="s">
        <v>49</v>
      </c>
      <c r="H27" t="s">
        <v>115</v>
      </c>
    </row>
    <row r="28" spans="1:10" ht="15" thickBot="1">
      <c r="A28" t="s">
        <v>51</v>
      </c>
      <c r="B28" t="s">
        <v>52</v>
      </c>
      <c r="C28" t="s">
        <v>116</v>
      </c>
      <c r="D28" t="s">
        <v>54</v>
      </c>
      <c r="E28" t="s">
        <v>117</v>
      </c>
      <c r="F28" s="5">
        <f>NewRBCPriceGen!B28</f>
        <v>18975</v>
      </c>
      <c r="G28" t="s">
        <v>49</v>
      </c>
      <c r="H28" t="s">
        <v>118</v>
      </c>
      <c r="I28" t="s">
        <v>119</v>
      </c>
      <c r="J28" s="6" t="s">
        <v>120</v>
      </c>
    </row>
    <row r="29" spans="1:10" ht="15" thickBot="1">
      <c r="A29" t="s">
        <v>51</v>
      </c>
      <c r="B29" t="s">
        <v>52</v>
      </c>
      <c r="C29" t="s">
        <v>121</v>
      </c>
      <c r="D29" t="s">
        <v>54</v>
      </c>
      <c r="E29" t="s">
        <v>106</v>
      </c>
      <c r="F29" s="5">
        <f>NewRBCPriceGen!B29</f>
        <v>18975</v>
      </c>
      <c r="G29" t="s">
        <v>49</v>
      </c>
      <c r="H29" t="s">
        <v>122</v>
      </c>
      <c r="I29" t="s">
        <v>123</v>
      </c>
      <c r="J29" s="6" t="s">
        <v>120</v>
      </c>
    </row>
    <row r="30" spans="1:10" ht="15" thickBot="1">
      <c r="A30" t="s">
        <v>51</v>
      </c>
      <c r="B30" t="s">
        <v>52</v>
      </c>
      <c r="C30" t="s">
        <v>105</v>
      </c>
      <c r="D30" t="s">
        <v>54</v>
      </c>
      <c r="E30" t="s">
        <v>77</v>
      </c>
      <c r="F30" s="5">
        <f>NewRBCPriceGen!B30</f>
        <v>19297</v>
      </c>
      <c r="G30" t="s">
        <v>49</v>
      </c>
      <c r="H30" t="s">
        <v>124</v>
      </c>
      <c r="I30" t="s">
        <v>125</v>
      </c>
      <c r="J30" s="6" t="s">
        <v>126</v>
      </c>
    </row>
    <row r="31" spans="1:10" ht="15" thickBot="1">
      <c r="A31" t="s">
        <v>51</v>
      </c>
      <c r="B31" t="s">
        <v>52</v>
      </c>
      <c r="C31" t="s">
        <v>127</v>
      </c>
      <c r="D31" t="s">
        <v>54</v>
      </c>
      <c r="E31" t="s">
        <v>77</v>
      </c>
      <c r="F31" s="5">
        <f>NewRBCPriceGen!B31</f>
        <v>20125</v>
      </c>
      <c r="G31" t="s">
        <v>49</v>
      </c>
      <c r="H31" t="s">
        <v>128</v>
      </c>
      <c r="I31" t="s">
        <v>129</v>
      </c>
      <c r="J31" s="6" t="s">
        <v>120</v>
      </c>
    </row>
    <row r="32" spans="1:10" ht="15" thickBot="1">
      <c r="A32" t="s">
        <v>51</v>
      </c>
      <c r="B32" t="s">
        <v>52</v>
      </c>
      <c r="C32" t="s">
        <v>127</v>
      </c>
      <c r="D32" t="s">
        <v>54</v>
      </c>
      <c r="E32" t="s">
        <v>130</v>
      </c>
      <c r="F32" s="5">
        <f>NewRBCPriceGen!B32</f>
        <v>20895.5</v>
      </c>
      <c r="G32" t="s">
        <v>49</v>
      </c>
      <c r="H32" t="s">
        <v>131</v>
      </c>
      <c r="I32" t="s">
        <v>132</v>
      </c>
      <c r="J32" s="6" t="s">
        <v>120</v>
      </c>
    </row>
    <row r="33" spans="1:10" ht="15" thickBot="1">
      <c r="A33" t="s">
        <v>36</v>
      </c>
      <c r="B33" t="s">
        <v>37</v>
      </c>
      <c r="C33" t="s">
        <v>121</v>
      </c>
      <c r="D33" t="s">
        <v>39</v>
      </c>
      <c r="E33" t="s">
        <v>133</v>
      </c>
      <c r="F33" s="5">
        <f>NewRBCPriceGen!B33</f>
        <v>21755.699999999997</v>
      </c>
      <c r="G33" t="s">
        <v>64</v>
      </c>
      <c r="H33" t="s">
        <v>134</v>
      </c>
      <c r="I33" t="s">
        <v>135</v>
      </c>
      <c r="J33" s="6" t="s">
        <v>120</v>
      </c>
    </row>
    <row r="34" spans="1:10" ht="15" thickBot="1">
      <c r="A34" t="s">
        <v>36</v>
      </c>
      <c r="B34" t="s">
        <v>37</v>
      </c>
      <c r="C34" t="s">
        <v>136</v>
      </c>
      <c r="D34" t="s">
        <v>62</v>
      </c>
      <c r="E34" t="s">
        <v>137</v>
      </c>
      <c r="F34" s="5">
        <f>NewRBCPriceGen!B34</f>
        <v>26277.499999999996</v>
      </c>
      <c r="G34" t="s">
        <v>64</v>
      </c>
      <c r="H34" t="s">
        <v>138</v>
      </c>
      <c r="I34" t="s">
        <v>139</v>
      </c>
      <c r="J34" s="6" t="s">
        <v>120</v>
      </c>
    </row>
    <row r="35" spans="1:10" ht="15" thickBot="1">
      <c r="A35" t="s">
        <v>36</v>
      </c>
      <c r="B35" t="s">
        <v>37</v>
      </c>
      <c r="C35" t="s">
        <v>136</v>
      </c>
      <c r="D35" t="s">
        <v>62</v>
      </c>
      <c r="E35" t="s">
        <v>140</v>
      </c>
      <c r="F35" s="5">
        <f>NewRBCPriceGen!B35</f>
        <v>26444.249999999996</v>
      </c>
      <c r="G35" t="s">
        <v>64</v>
      </c>
      <c r="H35" t="s">
        <v>141</v>
      </c>
      <c r="I35" t="s">
        <v>142</v>
      </c>
      <c r="J35" s="6" t="s">
        <v>120</v>
      </c>
    </row>
    <row r="36" spans="1:10" ht="15" thickBot="1">
      <c r="A36" t="s">
        <v>36</v>
      </c>
      <c r="B36" t="s">
        <v>37</v>
      </c>
      <c r="C36" t="s">
        <v>136</v>
      </c>
      <c r="D36" t="s">
        <v>62</v>
      </c>
      <c r="E36" t="s">
        <v>143</v>
      </c>
      <c r="F36" s="5">
        <f>NewRBCPriceGen!B36</f>
        <v>27599.999999999996</v>
      </c>
      <c r="G36" t="s">
        <v>64</v>
      </c>
      <c r="H36" t="s">
        <v>144</v>
      </c>
      <c r="I36" t="s">
        <v>145</v>
      </c>
      <c r="J36" s="6" t="s">
        <v>120</v>
      </c>
    </row>
    <row r="37" spans="1:10" ht="15" thickBot="1">
      <c r="A37" t="s">
        <v>36</v>
      </c>
      <c r="B37" t="s">
        <v>37</v>
      </c>
      <c r="C37" t="s">
        <v>146</v>
      </c>
      <c r="D37" t="s">
        <v>39</v>
      </c>
      <c r="E37" t="s">
        <v>147</v>
      </c>
      <c r="F37" s="5">
        <f>NewRBCPriceGen!B37</f>
        <v>28979.999999999996</v>
      </c>
      <c r="G37" t="s">
        <v>64</v>
      </c>
      <c r="H37" t="s">
        <v>148</v>
      </c>
      <c r="I37" t="s">
        <v>149</v>
      </c>
      <c r="J37" s="6" t="s">
        <v>120</v>
      </c>
    </row>
    <row r="38" spans="1:10" ht="15" thickBot="1">
      <c r="A38" t="s">
        <v>36</v>
      </c>
      <c r="B38" t="s">
        <v>37</v>
      </c>
      <c r="C38" t="s">
        <v>146</v>
      </c>
      <c r="D38" t="s">
        <v>62</v>
      </c>
      <c r="E38" t="s">
        <v>150</v>
      </c>
      <c r="F38" s="5">
        <f>NewRBCPriceGen!B38</f>
        <v>29428.499999999996</v>
      </c>
      <c r="G38" t="s">
        <v>64</v>
      </c>
      <c r="H38" t="s">
        <v>151</v>
      </c>
      <c r="I38" t="s">
        <v>152</v>
      </c>
      <c r="J38" s="6" t="s">
        <v>120</v>
      </c>
    </row>
    <row r="39" spans="1:10" ht="15" thickBot="1">
      <c r="A39" t="s">
        <v>36</v>
      </c>
      <c r="B39" t="s">
        <v>37</v>
      </c>
      <c r="C39" t="s">
        <v>153</v>
      </c>
      <c r="D39" t="s">
        <v>62</v>
      </c>
      <c r="E39" t="s">
        <v>154</v>
      </c>
      <c r="F39" s="5">
        <f>NewRBCPriceGen!B39</f>
        <v>31044.249999999996</v>
      </c>
      <c r="G39" t="s">
        <v>64</v>
      </c>
      <c r="H39" t="s">
        <v>155</v>
      </c>
      <c r="I39" t="s">
        <v>156</v>
      </c>
      <c r="J39" s="6" t="s">
        <v>120</v>
      </c>
    </row>
    <row r="40" spans="1:10" ht="15" thickBot="1">
      <c r="A40" t="s">
        <v>36</v>
      </c>
      <c r="B40" t="s">
        <v>37</v>
      </c>
      <c r="C40" t="s">
        <v>157</v>
      </c>
      <c r="D40" t="s">
        <v>62</v>
      </c>
      <c r="E40" t="s">
        <v>158</v>
      </c>
      <c r="F40" s="5">
        <f>NewRBCPriceGen!B40</f>
        <v>40480</v>
      </c>
      <c r="G40" t="s">
        <v>64</v>
      </c>
      <c r="H40" t="s">
        <v>159</v>
      </c>
      <c r="I40" t="s">
        <v>160</v>
      </c>
      <c r="J40" s="6" t="s">
        <v>120</v>
      </c>
    </row>
    <row r="41" spans="1:10" ht="15" thickBot="1">
      <c r="A41" t="s">
        <v>36</v>
      </c>
      <c r="B41" t="s">
        <v>37</v>
      </c>
      <c r="C41" t="s">
        <v>161</v>
      </c>
      <c r="D41" t="s">
        <v>62</v>
      </c>
      <c r="E41" t="s">
        <v>147</v>
      </c>
      <c r="F41" s="5">
        <f>NewRBCPriceGen!B41</f>
        <v>45994.25</v>
      </c>
      <c r="G41" t="s">
        <v>64</v>
      </c>
      <c r="H41" t="s">
        <v>162</v>
      </c>
      <c r="I41" t="s">
        <v>163</v>
      </c>
      <c r="J41" s="6" t="s">
        <v>120</v>
      </c>
    </row>
    <row r="42" spans="1:10" ht="15" thickBot="1">
      <c r="A42" t="s">
        <v>36</v>
      </c>
      <c r="B42" t="s">
        <v>37</v>
      </c>
      <c r="C42" t="s">
        <v>164</v>
      </c>
      <c r="D42" t="s">
        <v>62</v>
      </c>
      <c r="E42" t="s">
        <v>133</v>
      </c>
      <c r="F42" s="5">
        <f>NewRBCPriceGen!B42</f>
        <v>49448.85</v>
      </c>
      <c r="G42" t="s">
        <v>64</v>
      </c>
      <c r="H42" t="s">
        <v>165</v>
      </c>
      <c r="I42" t="s">
        <v>166</v>
      </c>
      <c r="J42" s="6" t="s">
        <v>120</v>
      </c>
    </row>
    <row r="43" spans="1:10" ht="15" thickBot="1">
      <c r="A43" t="s">
        <v>36</v>
      </c>
      <c r="B43" t="s">
        <v>37</v>
      </c>
      <c r="C43" t="s">
        <v>167</v>
      </c>
      <c r="D43" t="s">
        <v>62</v>
      </c>
      <c r="E43" t="s">
        <v>168</v>
      </c>
      <c r="F43" s="5">
        <f>NewRBCPriceGen!B43</f>
        <v>65686.849999999991</v>
      </c>
      <c r="G43" t="s">
        <v>64</v>
      </c>
      <c r="H43" t="s">
        <v>169</v>
      </c>
      <c r="I43" t="s">
        <v>170</v>
      </c>
      <c r="J43" s="6" t="s">
        <v>120</v>
      </c>
    </row>
    <row r="44" spans="1:10" ht="15" thickBot="1">
      <c r="A44" t="s">
        <v>36</v>
      </c>
      <c r="B44" t="s">
        <v>37</v>
      </c>
      <c r="C44" t="s">
        <v>171</v>
      </c>
      <c r="D44" t="s">
        <v>62</v>
      </c>
      <c r="E44" t="s">
        <v>172</v>
      </c>
      <c r="F44" s="5">
        <f>NewRBCPriceGen!B44</f>
        <v>77188</v>
      </c>
      <c r="G44" t="s">
        <v>64</v>
      </c>
      <c r="H44" t="s">
        <v>173</v>
      </c>
      <c r="I44" t="s">
        <v>174</v>
      </c>
      <c r="J44" s="6" t="s">
        <v>120</v>
      </c>
    </row>
  </sheetData>
  <autoFilter ref="A1:J44" xr:uid="{0FE60D8F-41D4-4B94-B3C5-446AE0F4DA2A}"/>
  <sortState xmlns:xlrd2="http://schemas.microsoft.com/office/spreadsheetml/2017/richdata2" ref="A2:J46">
    <sortCondition ref="F1:F46"/>
  </sortState>
  <phoneticPr fontId="2" type="noConversion"/>
  <hyperlinks>
    <hyperlink ref="J28" r:id="rId1" xr:uid="{0460FAF6-224D-4174-AED8-EECBA3DA168B}"/>
    <hyperlink ref="J29" r:id="rId2" xr:uid="{FB74B532-0CC7-45DE-B80C-29C193E62B94}"/>
    <hyperlink ref="J30" r:id="rId3" xr:uid="{BFC20A5E-E8D5-49FF-B262-7929BAA3CAA7}"/>
    <hyperlink ref="J31" r:id="rId4" xr:uid="{1DBFDD20-8937-48FA-8D96-CFD025C5ABF1}"/>
    <hyperlink ref="J32" r:id="rId5" xr:uid="{4618191F-CB86-44FE-B10A-15D9EBD268B3}"/>
    <hyperlink ref="J33" r:id="rId6" xr:uid="{EDB89B1E-D0CA-4062-AAC7-65402A81B7E5}"/>
    <hyperlink ref="J34" r:id="rId7" xr:uid="{BE7F37BC-82D0-464E-988C-3A358B3B87C3}"/>
    <hyperlink ref="J35" r:id="rId8" xr:uid="{361DC765-1221-46FD-A878-02C575F6CC60}"/>
    <hyperlink ref="J36" r:id="rId9" xr:uid="{33975685-214D-47F2-B3AA-8A2184A7C914}"/>
    <hyperlink ref="J37" r:id="rId10" xr:uid="{76D7B9C7-F11F-4EE1-BCE6-F4D5F4B0F623}"/>
    <hyperlink ref="J38" r:id="rId11" xr:uid="{7478B280-4DEA-4D99-A0D3-6725FD613599}"/>
    <hyperlink ref="J39" r:id="rId12" xr:uid="{00D083C4-6F32-453C-BC9A-71A85E279E66}"/>
    <hyperlink ref="J40" r:id="rId13" xr:uid="{C2A09E8B-E315-43A3-B4A4-C6254042D3C6}"/>
    <hyperlink ref="J41" r:id="rId14" xr:uid="{E65BD800-C637-4AB7-8B2B-C5B664F69B39}"/>
    <hyperlink ref="J42" r:id="rId15" xr:uid="{4D6F94DB-8E46-4A30-AA46-FFB2A1D6DAF5}"/>
    <hyperlink ref="J43" r:id="rId16" xr:uid="{5511F857-B19F-46D8-AFEA-34F0D35ED5F0}"/>
    <hyperlink ref="J44" r:id="rId17" xr:uid="{2710C6FA-DEA6-4077-8FFE-62A050286E34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0918-575D-4592-B701-B82456B9DFA5}">
  <dimension ref="A1:B44"/>
  <sheetViews>
    <sheetView topLeftCell="A27" workbookViewId="0">
      <selection activeCell="F31" sqref="F31"/>
    </sheetView>
  </sheetViews>
  <sheetFormatPr defaultRowHeight="14.45"/>
  <cols>
    <col min="1" max="1" width="9.28515625" bestFit="1" customWidth="1"/>
    <col min="2" max="2" width="11.42578125" bestFit="1" customWidth="1"/>
  </cols>
  <sheetData>
    <row r="1" spans="1:2">
      <c r="A1" s="1" t="s">
        <v>5</v>
      </c>
    </row>
    <row r="2" spans="1:2">
      <c r="A2">
        <f>2250</f>
        <v>2250</v>
      </c>
      <c r="B2" s="2">
        <f t="shared" ref="B2:B44" si="0">A2*1.15</f>
        <v>2587.5</v>
      </c>
    </row>
    <row r="3" spans="1:2">
      <c r="A3">
        <f>2798</f>
        <v>2798</v>
      </c>
      <c r="B3" s="2">
        <f t="shared" si="0"/>
        <v>3217.7</v>
      </c>
    </row>
    <row r="4" spans="1:2">
      <c r="A4">
        <f>2986</f>
        <v>2986</v>
      </c>
      <c r="B4" s="2">
        <f t="shared" si="0"/>
        <v>3433.8999999999996</v>
      </c>
    </row>
    <row r="5" spans="1:2">
      <c r="A5">
        <f>3160</f>
        <v>3160</v>
      </c>
      <c r="B5" s="2">
        <f t="shared" si="0"/>
        <v>3633.9999999999995</v>
      </c>
    </row>
    <row r="6" spans="1:2">
      <c r="A6">
        <f>3177</f>
        <v>3177</v>
      </c>
      <c r="B6" s="2">
        <f t="shared" si="0"/>
        <v>3653.5499999999997</v>
      </c>
    </row>
    <row r="7" spans="1:2">
      <c r="A7">
        <f>3269</f>
        <v>3269</v>
      </c>
      <c r="B7" s="2">
        <f t="shared" si="0"/>
        <v>3759.35</v>
      </c>
    </row>
    <row r="8" spans="1:2">
      <c r="A8">
        <f>3827</f>
        <v>3827</v>
      </c>
      <c r="B8" s="2">
        <f t="shared" si="0"/>
        <v>4401.0499999999993</v>
      </c>
    </row>
    <row r="9" spans="1:2">
      <c r="A9">
        <f>4500</f>
        <v>4500</v>
      </c>
      <c r="B9" s="2">
        <f t="shared" si="0"/>
        <v>5175</v>
      </c>
    </row>
    <row r="10" spans="1:2">
      <c r="A10">
        <f>6990</f>
        <v>6990</v>
      </c>
      <c r="B10" s="2">
        <f t="shared" si="0"/>
        <v>8038.4999999999991</v>
      </c>
    </row>
    <row r="11" spans="1:2">
      <c r="A11">
        <f>7000</f>
        <v>7000</v>
      </c>
      <c r="B11" s="2">
        <f t="shared" si="0"/>
        <v>8049.9999999999991</v>
      </c>
    </row>
    <row r="12" spans="1:2">
      <c r="A12">
        <f>7500</f>
        <v>7500</v>
      </c>
      <c r="B12" s="2">
        <f t="shared" si="0"/>
        <v>8625</v>
      </c>
    </row>
    <row r="13" spans="1:2">
      <c r="A13">
        <f>9106</f>
        <v>9106</v>
      </c>
      <c r="B13" s="2">
        <f t="shared" si="0"/>
        <v>10471.9</v>
      </c>
    </row>
    <row r="14" spans="1:2">
      <c r="A14">
        <f>11150</f>
        <v>11150</v>
      </c>
      <c r="B14" s="2">
        <f t="shared" si="0"/>
        <v>12822.499999999998</v>
      </c>
    </row>
    <row r="15" spans="1:2">
      <c r="A15">
        <f>11495</f>
        <v>11495</v>
      </c>
      <c r="B15" s="2">
        <f t="shared" si="0"/>
        <v>13219.249999999998</v>
      </c>
    </row>
    <row r="16" spans="1:2" ht="15" thickBot="1">
      <c r="A16">
        <f>11782</f>
        <v>11782</v>
      </c>
      <c r="B16" s="2">
        <f t="shared" si="0"/>
        <v>13549.3</v>
      </c>
    </row>
    <row r="17" spans="1:2" ht="15" thickBot="1">
      <c r="A17" s="4">
        <f>11995</f>
        <v>11995</v>
      </c>
      <c r="B17" s="2">
        <f t="shared" si="0"/>
        <v>13794.249999999998</v>
      </c>
    </row>
    <row r="18" spans="1:2">
      <c r="A18">
        <f>11995</f>
        <v>11995</v>
      </c>
      <c r="B18" s="2">
        <f t="shared" si="0"/>
        <v>13794.249999999998</v>
      </c>
    </row>
    <row r="19" spans="1:2">
      <c r="A19">
        <f>12000</f>
        <v>12000</v>
      </c>
      <c r="B19" s="2">
        <f t="shared" si="0"/>
        <v>13799.999999999998</v>
      </c>
    </row>
    <row r="20" spans="1:2">
      <c r="A20">
        <f>13000</f>
        <v>13000</v>
      </c>
      <c r="B20" s="2">
        <f t="shared" si="0"/>
        <v>14949.999999999998</v>
      </c>
    </row>
    <row r="21" spans="1:2">
      <c r="A21">
        <f>13495</f>
        <v>13495</v>
      </c>
      <c r="B21" s="2">
        <f t="shared" si="0"/>
        <v>15519.249999999998</v>
      </c>
    </row>
    <row r="22" spans="1:2">
      <c r="A22">
        <f>13495</f>
        <v>13495</v>
      </c>
      <c r="B22" s="2">
        <f t="shared" si="0"/>
        <v>15519.249999999998</v>
      </c>
    </row>
    <row r="23" spans="1:2">
      <c r="A23">
        <f>13693</f>
        <v>13693</v>
      </c>
      <c r="B23" s="2">
        <f t="shared" si="0"/>
        <v>15746.949999999999</v>
      </c>
    </row>
    <row r="24" spans="1:2">
      <c r="A24">
        <f>14000</f>
        <v>14000</v>
      </c>
      <c r="B24" s="2">
        <f t="shared" si="0"/>
        <v>16099.999999999998</v>
      </c>
    </row>
    <row r="25" spans="1:2">
      <c r="A25">
        <f>14500</f>
        <v>14500</v>
      </c>
      <c r="B25" s="2">
        <f t="shared" si="0"/>
        <v>16675</v>
      </c>
    </row>
    <row r="26" spans="1:2">
      <c r="A26">
        <v>15000</v>
      </c>
      <c r="B26" s="2">
        <f t="shared" si="0"/>
        <v>17250</v>
      </c>
    </row>
    <row r="27" spans="1:2">
      <c r="A27">
        <f>15200</f>
        <v>15200</v>
      </c>
      <c r="B27" s="2">
        <f t="shared" si="0"/>
        <v>17480</v>
      </c>
    </row>
    <row r="28" spans="1:2">
      <c r="A28">
        <f>16500</f>
        <v>16500</v>
      </c>
      <c r="B28" s="2">
        <f t="shared" si="0"/>
        <v>18975</v>
      </c>
    </row>
    <row r="29" spans="1:2">
      <c r="A29">
        <f>16500</f>
        <v>16500</v>
      </c>
      <c r="B29" s="2">
        <f t="shared" si="0"/>
        <v>18975</v>
      </c>
    </row>
    <row r="30" spans="1:2">
      <c r="A30">
        <f>16780</f>
        <v>16780</v>
      </c>
      <c r="B30" s="2">
        <f t="shared" si="0"/>
        <v>19297</v>
      </c>
    </row>
    <row r="31" spans="1:2">
      <c r="A31">
        <f>17500</f>
        <v>17500</v>
      </c>
      <c r="B31" s="2">
        <f t="shared" si="0"/>
        <v>20125</v>
      </c>
    </row>
    <row r="32" spans="1:2">
      <c r="A32">
        <f>18170</f>
        <v>18170</v>
      </c>
      <c r="B32" s="2">
        <f t="shared" si="0"/>
        <v>20895.5</v>
      </c>
    </row>
    <row r="33" spans="1:2">
      <c r="A33">
        <f>18918</f>
        <v>18918</v>
      </c>
      <c r="B33" s="2">
        <f t="shared" si="0"/>
        <v>21755.699999999997</v>
      </c>
    </row>
    <row r="34" spans="1:2">
      <c r="A34">
        <f>22850</f>
        <v>22850</v>
      </c>
      <c r="B34" s="2">
        <f t="shared" si="0"/>
        <v>26277.499999999996</v>
      </c>
    </row>
    <row r="35" spans="1:2">
      <c r="A35">
        <f>22995</f>
        <v>22995</v>
      </c>
      <c r="B35" s="2">
        <f t="shared" si="0"/>
        <v>26444.249999999996</v>
      </c>
    </row>
    <row r="36" spans="1:2">
      <c r="A36">
        <v>24000</v>
      </c>
      <c r="B36" s="2">
        <f t="shared" si="0"/>
        <v>27599.999999999996</v>
      </c>
    </row>
    <row r="37" spans="1:2">
      <c r="A37">
        <f>25200</f>
        <v>25200</v>
      </c>
      <c r="B37" s="2">
        <f t="shared" si="0"/>
        <v>28979.999999999996</v>
      </c>
    </row>
    <row r="38" spans="1:2">
      <c r="A38">
        <f>25590</f>
        <v>25590</v>
      </c>
      <c r="B38" s="2">
        <f t="shared" si="0"/>
        <v>29428.499999999996</v>
      </c>
    </row>
    <row r="39" spans="1:2">
      <c r="A39">
        <f>26995</f>
        <v>26995</v>
      </c>
      <c r="B39" s="2">
        <f t="shared" si="0"/>
        <v>31044.249999999996</v>
      </c>
    </row>
    <row r="40" spans="1:2">
      <c r="A40">
        <f>35200</f>
        <v>35200</v>
      </c>
      <c r="B40" s="2">
        <f t="shared" si="0"/>
        <v>40480</v>
      </c>
    </row>
    <row r="41" spans="1:2">
      <c r="A41">
        <f>39995</f>
        <v>39995</v>
      </c>
      <c r="B41" s="2">
        <f t="shared" si="0"/>
        <v>45994.25</v>
      </c>
    </row>
    <row r="42" spans="1:2">
      <c r="A42">
        <f>42999</f>
        <v>42999</v>
      </c>
      <c r="B42" s="2">
        <f t="shared" si="0"/>
        <v>49448.85</v>
      </c>
    </row>
    <row r="43" spans="1:2">
      <c r="A43" s="3">
        <f>57119</f>
        <v>57119</v>
      </c>
      <c r="B43" s="2">
        <f t="shared" si="0"/>
        <v>65686.849999999991</v>
      </c>
    </row>
    <row r="44" spans="1:2">
      <c r="A44">
        <f>67120</f>
        <v>67120</v>
      </c>
      <c r="B44" s="2">
        <f t="shared" si="0"/>
        <v>77188</v>
      </c>
    </row>
  </sheetData>
  <sortState xmlns:xlrd2="http://schemas.microsoft.com/office/spreadsheetml/2017/richdata2" ref="A2:B44">
    <sortCondition ref="B14:B4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804D756D08E4CA3423200232226B2" ma:contentTypeVersion="18" ma:contentTypeDescription="Create a new document." ma:contentTypeScope="" ma:versionID="b3af61a159263512a7f1ce494a3d6b52">
  <xsd:schema xmlns:xsd="http://www.w3.org/2001/XMLSchema" xmlns:xs="http://www.w3.org/2001/XMLSchema" xmlns:p="http://schemas.microsoft.com/office/2006/metadata/properties" xmlns:ns2="38594f89-c314-49a7-8895-5d17cbb3f834" xmlns:ns3="c062e488-6187-499b-9180-094274b6916e" targetNamespace="http://schemas.microsoft.com/office/2006/metadata/properties" ma:root="true" ma:fieldsID="e65e6323747ef5a712f1b4f0f665253a" ns2:_="" ns3:_="">
    <xsd:import namespace="38594f89-c314-49a7-8895-5d17cbb3f834"/>
    <xsd:import namespace="c062e488-6187-499b-9180-094274b69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94f89-c314-49a7-8895-5d17cbb3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d832810-0dcb-4a40-af6c-905fa87ffd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2e488-6187-499b-9180-094274b69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9a75cdd-04e9-46a5-8769-fbdc5e8277c8}" ma:internalName="TaxCatchAll" ma:showField="CatchAllData" ma:web="c062e488-6187-499b-9180-094274b691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DEAF2-72F6-4DE3-BA2B-74A9F9809E88}"/>
</file>

<file path=customXml/itemProps2.xml><?xml version="1.0" encoding="utf-8"?>
<ds:datastoreItem xmlns:ds="http://schemas.openxmlformats.org/officeDocument/2006/customXml" ds:itemID="{BFB4D44B-BA28-4ECE-9D28-DB5214D251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Sipho Mancam</cp:lastModifiedBy>
  <cp:revision/>
  <dcterms:created xsi:type="dcterms:W3CDTF">2022-06-05T08:33:40Z</dcterms:created>
  <dcterms:modified xsi:type="dcterms:W3CDTF">2022-08-25T07:42:06Z</dcterms:modified>
  <cp:category/>
  <cp:contentStatus/>
</cp:coreProperties>
</file>