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Sheet2" sheetId="2" state="visible" r:id="rId3"/>
    <sheet name="Cheapest" sheetId="3" state="visible" r:id="rId4"/>
    <sheet name="SegenSolarItemList" sheetId="4" state="visible" r:id="rId5"/>
    <sheet name="Sheet3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Emile Pasqualle:
</t>
        </r>
        <r>
          <rPr>
            <sz val="9"/>
            <color rgb="FF000000"/>
            <rFont val="Tahoma"/>
            <family val="0"/>
            <charset val="1"/>
          </rPr>
          <t xml:space="preserve">SEGEN 2.4kva LiFe battery</t>
        </r>
      </text>
    </comment>
    <comment ref="B26" authorId="0">
      <text>
        <r>
          <rPr>
            <sz val="11"/>
            <color rgb="FF000000"/>
            <rFont val="Calibri"/>
            <family val="2"/>
            <charset val="1"/>
          </rPr>
          <t xml:space="preserve">Emile Pasqualle:
</t>
        </r>
        <r>
          <rPr>
            <sz val="9"/>
            <color rgb="FF000000"/>
            <rFont val="Tahoma"/>
            <family val="0"/>
            <charset val="1"/>
          </rPr>
          <t xml:space="preserve">SEGEN 2.4kva LiFe battery</t>
        </r>
      </text>
    </comment>
  </commentList>
</comments>
</file>

<file path=xl/sharedStrings.xml><?xml version="1.0" encoding="utf-8"?>
<sst xmlns="http://schemas.openxmlformats.org/spreadsheetml/2006/main" count="361" uniqueCount="219">
  <si>
    <t xml:space="preserve">Original Price</t>
  </si>
  <si>
    <t xml:space="preserve">Retail Price</t>
  </si>
  <si>
    <t xml:space="preserve">Riverdale Price</t>
  </si>
  <si>
    <t xml:space="preserve">RedBrick Price</t>
  </si>
  <si>
    <t xml:space="preserve">Ups system 1500w - R11500</t>
  </si>
  <si>
    <t xml:space="preserve">Silent 3kva generator</t>
  </si>
  <si>
    <t xml:space="preserve">UPS</t>
  </si>
  <si>
    <r>
      <rPr>
        <b val="true"/>
        <sz val="11"/>
        <color rgb="FF000000"/>
        <rFont val="Calibri"/>
        <family val="2"/>
        <charset val="1"/>
      </rPr>
      <t xml:space="preserve">REDBRICK – 1</t>
    </r>
    <r>
      <rPr>
        <b val="true"/>
        <vertAlign val="superscript"/>
        <sz val="11"/>
        <color rgb="FF000000"/>
        <rFont val="Calibri"/>
        <family val="2"/>
        <charset val="1"/>
      </rPr>
      <t xml:space="preserve">st</t>
    </r>
    <r>
      <rPr>
        <b val="true"/>
        <sz val="11"/>
        <color rgb="FF000000"/>
        <rFont val="Calibri"/>
        <family val="2"/>
        <charset val="1"/>
      </rPr>
      <t xml:space="preserve"> Price</t>
    </r>
  </si>
  <si>
    <r>
      <rPr>
        <b val="true"/>
        <sz val="11"/>
        <color rgb="FF000000"/>
        <rFont val="Calibri"/>
        <family val="2"/>
        <charset val="1"/>
      </rPr>
      <t xml:space="preserve">REDBRICK – 2</t>
    </r>
    <r>
      <rPr>
        <b val="true"/>
        <vertAlign val="superscript"/>
        <sz val="11"/>
        <color rgb="FF000000"/>
        <rFont val="Calibri"/>
        <family val="2"/>
        <charset val="1"/>
      </rPr>
      <t xml:space="preserve">nd</t>
    </r>
    <r>
      <rPr>
        <b val="true"/>
        <sz val="11"/>
        <color rgb="FF000000"/>
        <rFont val="Calibri"/>
        <family val="2"/>
        <charset val="1"/>
      </rPr>
      <t xml:space="preserve"> Price</t>
    </r>
  </si>
  <si>
    <t xml:space="preserve">REDBRICK – Price 3 - Cheapest</t>
  </si>
  <si>
    <t xml:space="preserve">REDBRICK – Price 3 - Reasonable</t>
  </si>
  <si>
    <t xml:space="preserve">REDBRICK – Price 3 - High End</t>
  </si>
  <si>
    <t xml:space="preserve"> 1.5KVA</t>
  </si>
  <si>
    <t xml:space="preserve">Price</t>
  </si>
  <si>
    <t xml:space="preserve">                                     11,500.00 </t>
  </si>
  <si>
    <t xml:space="preserve">Generator</t>
  </si>
  <si>
    <t xml:space="preserve">3.6KVA Petrol</t>
  </si>
  <si>
    <t xml:space="preserve">                                     16,000.00 </t>
  </si>
  <si>
    <t xml:space="preserve">4.5 KVA Diesel</t>
  </si>
  <si>
    <t xml:space="preserve">                                     32,000.00 </t>
  </si>
  <si>
    <t xml:space="preserve">INVERTOR + LITHIUM BATTERY</t>
  </si>
  <si>
    <t xml:space="preserve">3KVA</t>
  </si>
  <si>
    <t xml:space="preserve">5KVA</t>
  </si>
  <si>
    <t xml:space="preserve">INVERTOR + LEAD ACID BATTERY</t>
  </si>
  <si>
    <t xml:space="preserve">1.5KVA</t>
  </si>
  <si>
    <t xml:space="preserve">SOLAR</t>
  </si>
  <si>
    <t xml:space="preserve">2000W</t>
  </si>
  <si>
    <t xml:space="preserve">                                     75,000.00 </t>
  </si>
  <si>
    <t xml:space="preserve">Retail</t>
  </si>
  <si>
    <t xml:space="preserve">Discount</t>
  </si>
  <si>
    <t xml:space="preserve">RBC</t>
  </si>
  <si>
    <t xml:space="preserve">RD</t>
  </si>
  <si>
    <t xml:space="preserve">REDBRICK
PRICE 28 FEB</t>
  </si>
  <si>
    <t xml:space="preserve">3KVA - 1x 2.4kwh LiFe battery</t>
  </si>
  <si>
    <t xml:space="preserve">Cabling per 10m</t>
  </si>
  <si>
    <t xml:space="preserve">5KVA - 1x 2.4kWh LiFe battery</t>
  </si>
  <si>
    <t xml:space="preserve">5KVA - 1x 4.8kWh LiFe battery</t>
  </si>
  <si>
    <t xml:space="preserve">1.5KVA - 1x 100ah battery</t>
  </si>
  <si>
    <t xml:space="preserve">2KVA - 2x 100ah batteries</t>
  </si>
  <si>
    <t xml:space="preserve">3KVA - 2x 100ah batteries</t>
  </si>
  <si>
    <t xml:space="preserve">INVERTOR + LITHIUM BATTERY + SOLAR</t>
  </si>
  <si>
    <t xml:space="preserve">6x 335w Solar Panels</t>
  </si>
  <si>
    <t xml:space="preserve">Racking + Cabling per 10m</t>
  </si>
  <si>
    <t xml:space="preserve">12x 335w Solar Panels</t>
  </si>
  <si>
    <t xml:space="preserve">INVERTOR + LEAD ACID BATTERY + SOLAR</t>
  </si>
  <si>
    <t xml:space="preserve">2x 335w Solar Panels</t>
  </si>
  <si>
    <t xml:space="preserve">4x 335w Solar Panels</t>
  </si>
  <si>
    <t xml:space="preserve">PETROL GENERATORS</t>
  </si>
  <si>
    <t xml:space="preserve">3.6kVA-Stroke Key-Start</t>
  </si>
  <si>
    <t xml:space="preserve">5.5kVA 4-Stroke Key-Start</t>
  </si>
  <si>
    <t xml:space="preserve">7.5kVA 4-Stroke Key-Start</t>
  </si>
  <si>
    <t xml:space="preserve">DIESEL GENERATORS</t>
  </si>
  <si>
    <t xml:space="preserve">4.5kVA 4-Stroke Key-Start</t>
  </si>
  <si>
    <t xml:space="preserve">6.4kVA 4-Stroke Key-Start</t>
  </si>
  <si>
    <t xml:space="preserve">Item</t>
  </si>
  <si>
    <t xml:space="preserve">Cost</t>
  </si>
  <si>
    <t xml:space="preserve">Store</t>
  </si>
  <si>
    <t xml:space="preserve">Manufacturer</t>
  </si>
  <si>
    <t xml:space="preserve">Size</t>
  </si>
  <si>
    <t xml:space="preserve">R/Wp</t>
  </si>
  <si>
    <t xml:space="preserve">Extras</t>
  </si>
  <si>
    <t xml:space="preserve">Extras-2</t>
  </si>
  <si>
    <t xml:space="preserve">Solar Panels:</t>
  </si>
  <si>
    <t xml:space="preserve">Cost/Unit</t>
  </si>
  <si>
    <t xml:space="preserve">SegenSolar</t>
  </si>
  <si>
    <t xml:space="preserve">Canadian</t>
  </si>
  <si>
    <t xml:space="preserve">JA Solar</t>
  </si>
  <si>
    <t xml:space="preserve">Solar Packs:</t>
  </si>
  <si>
    <t xml:space="preserve">SegenSolr</t>
  </si>
  <si>
    <t xml:space="preserve">Inverters:</t>
  </si>
  <si>
    <t xml:space="preserve">Power (kVA)</t>
  </si>
  <si>
    <t xml:space="preserve">Voltage (V)</t>
  </si>
  <si>
    <t xml:space="preserve">Socket Type</t>
  </si>
  <si>
    <t xml:space="preserve">Loading Type</t>
  </si>
  <si>
    <t xml:space="preserve">Segen Solar</t>
  </si>
  <si>
    <t xml:space="preserve">Victron Energy</t>
  </si>
  <si>
    <t xml:space="preserve">IEC</t>
  </si>
  <si>
    <t xml:space="preserve">Light Load</t>
  </si>
  <si>
    <t xml:space="preserve">Schuko</t>
  </si>
  <si>
    <t xml:space="preserve">C</t>
  </si>
  <si>
    <t xml:space="preserve">Heavy Loading</t>
  </si>
  <si>
    <t xml:space="preserve">Bus</t>
  </si>
  <si>
    <t xml:space="preserve">Batteries:</t>
  </si>
  <si>
    <t xml:space="preserve">Part No.</t>
  </si>
  <si>
    <t xml:space="preserve">Energy (kWh/Ah)</t>
  </si>
  <si>
    <t xml:space="preserve">Type</t>
  </si>
  <si>
    <t xml:space="preserve">Energy Unit</t>
  </si>
  <si>
    <t xml:space="preserve">Pylon US2000C</t>
  </si>
  <si>
    <t xml:space="preserve">Lithium battery</t>
  </si>
  <si>
    <t xml:space="preserve">kWh</t>
  </si>
  <si>
    <t xml:space="preserve">Kodak FL5.2</t>
  </si>
  <si>
    <t xml:space="preserve">Pylon US3000C</t>
  </si>
  <si>
    <t xml:space="preserve">G2500-24-N</t>
  </si>
  <si>
    <t xml:space="preserve">Lead-Acid</t>
  </si>
  <si>
    <t xml:space="preserve">Cabling:</t>
  </si>
  <si>
    <t xml:space="preserve">Cost/m</t>
  </si>
  <si>
    <t xml:space="preserve">Area (mm2)</t>
  </si>
  <si>
    <t xml:space="preserve">Max Current DC (A) </t>
  </si>
  <si>
    <t xml:space="preserve">Max DC Voltage (V)</t>
  </si>
  <si>
    <t xml:space="preserve">Description</t>
  </si>
  <si>
    <t xml:space="preserve">Single Core red/black</t>
  </si>
  <si>
    <t xml:space="preserve">CABLE-35-1-HV-R/B</t>
  </si>
  <si>
    <t xml:space="preserve">For interconnetion within photovoltaic systems</t>
  </si>
  <si>
    <t xml:space="preserve">Single Core pair (red and black)</t>
  </si>
  <si>
    <t xml:space="preserve">CABLE-35-1-HV-PAIR</t>
  </si>
  <si>
    <t xml:space="preserve">MPPT Controllers:</t>
  </si>
  <si>
    <t xml:space="preserve">Power rating (W)</t>
  </si>
  <si>
    <t xml:space="preserve">Single-phase single channel</t>
  </si>
  <si>
    <t xml:space="preserve">VIC-SMARTSOL-MPPT-75-15</t>
  </si>
  <si>
    <t xml:space="preserve">Improves energy harvest by up to 30%</t>
  </si>
  <si>
    <t xml:space="preserve">Single-phase dual channel</t>
  </si>
  <si>
    <t xml:space="preserve">SOL-3.6-S6-DT-DC</t>
  </si>
  <si>
    <t xml:space="preserve">Single-phase dual channel 3pack</t>
  </si>
  <si>
    <t xml:space="preserve">SOL-3.6-S6-DT-DC-3</t>
  </si>
  <si>
    <t xml:space="preserve">Single-phase dual channel 5pack</t>
  </si>
  <si>
    <t xml:space="preserve">SOL-3.6-S6-DT-DC-5</t>
  </si>
  <si>
    <t xml:space="preserve">Solar mounting/racking:</t>
  </si>
  <si>
    <t xml:space="preserve">Size/Length (mm)</t>
  </si>
  <si>
    <t xml:space="preserve">Dimensions</t>
  </si>
  <si>
    <t xml:space="preserve">Mounting Rails:</t>
  </si>
  <si>
    <t xml:space="preserve">Unit</t>
  </si>
  <si>
    <t xml:space="preserve">REN-400523</t>
  </si>
  <si>
    <t xml:space="preserve">41x35x2225</t>
  </si>
  <si>
    <t xml:space="preserve">150 pack</t>
  </si>
  <si>
    <t xml:space="preserve">REN-400523-150</t>
  </si>
  <si>
    <t xml:space="preserve">REN-400524</t>
  </si>
  <si>
    <t xml:space="preserve">41x35x3300</t>
  </si>
  <si>
    <t xml:space="preserve">REN-400524-150</t>
  </si>
  <si>
    <t xml:space="preserve">REN-400525</t>
  </si>
  <si>
    <t xml:space="preserve">41x35x4400</t>
  </si>
  <si>
    <t xml:space="preserve">REN-400525-150</t>
  </si>
  <si>
    <t xml:space="preserve">Rail connectors:</t>
  </si>
  <si>
    <t xml:space="preserve">REN-400531</t>
  </si>
  <si>
    <t xml:space="preserve">195x24,1x30</t>
  </si>
  <si>
    <t xml:space="preserve">For a 41x35 rail</t>
  </si>
  <si>
    <t xml:space="preserve">REN-400532</t>
  </si>
  <si>
    <t xml:space="preserve">195x27,9x38,8</t>
  </si>
  <si>
    <t xml:space="preserve">For a 50x37 rail</t>
  </si>
  <si>
    <t xml:space="preserve">Clamps:</t>
  </si>
  <si>
    <t xml:space="preserve">End clamp</t>
  </si>
  <si>
    <t xml:space="preserve">REN-420081</t>
  </si>
  <si>
    <t xml:space="preserve">30-50</t>
  </si>
  <si>
    <t xml:space="preserve">35x40x60</t>
  </si>
  <si>
    <t xml:space="preserve">Middle clamp</t>
  </si>
  <si>
    <t xml:space="preserve">REN-420082</t>
  </si>
  <si>
    <t xml:space="preserve">Components </t>
  </si>
  <si>
    <t xml:space="preserve">ArtSolar</t>
  </si>
  <si>
    <t xml:space="preserve">Sustainable</t>
  </si>
  <si>
    <t xml:space="preserve">SolarAdvice</t>
  </si>
  <si>
    <t xml:space="preserve">Geewiz</t>
  </si>
  <si>
    <t xml:space="preserve">Packages</t>
  </si>
  <si>
    <t xml:space="preserve">Inverter + Lithium Battery:</t>
  </si>
  <si>
    <t xml:space="preserve">1.2kVA + 2x 100Ah 12V (1.2kWh)</t>
  </si>
  <si>
    <t xml:space="preserve">1.5kVA</t>
  </si>
  <si>
    <t xml:space="preserve">2kVA + 2x 100Ah 12V (1.2kWh)</t>
  </si>
  <si>
    <t xml:space="preserve">2kVA</t>
  </si>
  <si>
    <t xml:space="preserve">3kVA + 2x 120Ah 12V (1.4kWh)</t>
  </si>
  <si>
    <t xml:space="preserve">3kVA off-grid</t>
  </si>
  <si>
    <t xml:space="preserve">5kVA hybrid(SA)</t>
  </si>
  <si>
    <t xml:space="preserve">Lithium-Ion</t>
  </si>
  <si>
    <t xml:space="preserve">1.2kWh</t>
  </si>
  <si>
    <t xml:space="preserve">1.5kWh</t>
  </si>
  <si>
    <t xml:space="preserve">2.4kWh</t>
  </si>
  <si>
    <t xml:space="preserve">3.5kWh</t>
  </si>
  <si>
    <t xml:space="preserve">3.6kWh</t>
  </si>
  <si>
    <t xml:space="preserve">4.8kWh</t>
  </si>
  <si>
    <t xml:space="preserve">Packs:</t>
  </si>
  <si>
    <t xml:space="preserve">3x 2.4kWh</t>
  </si>
  <si>
    <t xml:space="preserve">4x 2.4kWh</t>
  </si>
  <si>
    <t xml:space="preserve">5x 2.4kWh</t>
  </si>
  <si>
    <t xml:space="preserve">2x 3.5kWh</t>
  </si>
  <si>
    <t xml:space="preserve">3x 3.5kWh</t>
  </si>
  <si>
    <t xml:space="preserve">Lead Acid</t>
  </si>
  <si>
    <t xml:space="preserve">100Ah</t>
  </si>
  <si>
    <t xml:space="preserve">105Ah</t>
  </si>
  <si>
    <t xml:space="preserve">330W</t>
  </si>
  <si>
    <t xml:space="preserve">335W Canadian, Renewsys</t>
  </si>
  <si>
    <t xml:space="preserve">335W JA Solar</t>
  </si>
  <si>
    <t xml:space="preserve">365W Canadian</t>
  </si>
  <si>
    <t xml:space="preserve">365W JA Solar</t>
  </si>
  <si>
    <t xml:space="preserve">370W Canadian, Axitec</t>
  </si>
  <si>
    <t xml:space="preserve">375W Canadian</t>
  </si>
  <si>
    <t xml:space="preserve">31x365W JA Solar</t>
  </si>
  <si>
    <t xml:space="preserve">150x365W JA Solar</t>
  </si>
  <si>
    <t xml:space="preserve">30x375W Canadian</t>
  </si>
  <si>
    <t xml:space="preserve">150x375W Canadian</t>
  </si>
  <si>
    <t xml:space="preserve">Cabling/m:</t>
  </si>
  <si>
    <t xml:space="preserve">Single Core red/back (35mm2)</t>
  </si>
  <si>
    <t xml:space="preserve">Single Core pair red/back (35mm2)</t>
  </si>
  <si>
    <t xml:space="preserve">Single Core red/back (50mm2)</t>
  </si>
  <si>
    <t xml:space="preserve">Single Core pair red/back (50mm2)</t>
  </si>
  <si>
    <t xml:space="preserve">Racking/Mounting:</t>
  </si>
  <si>
    <t xml:space="preserve">Mouning Rails</t>
  </si>
  <si>
    <t xml:space="preserve">Unit 2.2m, 2.1m</t>
  </si>
  <si>
    <t xml:space="preserve">Unit 3.3m</t>
  </si>
  <si>
    <t xml:space="preserve">Unit 4.4m, 4.2m</t>
  </si>
  <si>
    <t xml:space="preserve">150x 2.2m</t>
  </si>
  <si>
    <t xml:space="preserve">150x 3.3m</t>
  </si>
  <si>
    <t xml:space="preserve">150x 4.4m</t>
  </si>
  <si>
    <t xml:space="preserve">Generators:</t>
  </si>
  <si>
    <t xml:space="preserve">Petrol</t>
  </si>
  <si>
    <t xml:space="preserve">Diesel</t>
  </si>
  <si>
    <t xml:space="preserve">ItemName</t>
  </si>
  <si>
    <t xml:space="preserve">PackageGroup</t>
  </si>
  <si>
    <t xml:space="preserve">Brand</t>
  </si>
  <si>
    <t xml:space="preserve">TypeGroup</t>
  </si>
  <si>
    <t xml:space="preserve">SizeGroup</t>
  </si>
  <si>
    <t xml:space="preserve">ItemPrice</t>
  </si>
  <si>
    <t xml:space="preserve">extras</t>
  </si>
  <si>
    <t xml:space="preserve">PartNo</t>
  </si>
  <si>
    <t xml:space="preserve">Battery</t>
  </si>
  <si>
    <t xml:space="preserve">VictronEnergy</t>
  </si>
  <si>
    <t xml:space="preserve">Lithium</t>
  </si>
  <si>
    <t xml:space="preserve">voltage-V:12, energy-kWh:300</t>
  </si>
  <si>
    <t xml:space="preserve">size:3,type:2</t>
  </si>
  <si>
    <t xml:space="preserve">solar</t>
  </si>
  <si>
    <t xml:space="preserve">Poly..</t>
  </si>
  <si>
    <t xml:space="preserve">Power-W:300</t>
  </si>
  <si>
    <t xml:space="preserve">panel-R:1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</si>
</sst>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0"/>
    <numFmt numFmtId="167" formatCode="_-[$R-1C09]* #,##0_-;\-[$R-1C09]* #,##0_-;_-[$R-1C09]* \-??_-;_-@_-"/>
    <numFmt numFmtId="168" formatCode="_-[$R-1C09]* #,##0.00_-;\-[$R-1C09]* #,##0.00_-;_-[$R-1C09]* \-??_-;_-@_-"/>
    <numFmt numFmtId="169" formatCode="#,##0_);&quot;($&quot;#,##0&quot;) W&quot;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Gill Sans MT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9"/>
      <color rgb="FF000000"/>
      <name val="Tahom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6DCE4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3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3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3" borderId="9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3" borderId="12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1"/>
    <cellStyle name="Style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artsolar.net/kodak-og3-24-3kva-off-grid-solar-inverter/" TargetMode="External"/><Relationship Id="rId3" Type="http://schemas.openxmlformats.org/officeDocument/2006/relationships/hyperlink" Target="https://solaradvice.co.za/product/dyness-2-4kwh-48v-lithium-ion-battery" TargetMode="External"/><Relationship Id="rId4" Type="http://schemas.openxmlformats.org/officeDocument/2006/relationships/hyperlink" Target="https://shop.thesunpays.co.za/products/the-sun-pays-4-8-kwh-lithium-ion-battery-pack-touch-screen" TargetMode="External"/><Relationship Id="rId5" Type="http://schemas.openxmlformats.org/officeDocument/2006/relationships/hyperlink" Target="https://matrixwarehouse.co.za/product/kstar-2000va-line-interactive-ups/?utm_source=Google%20Shopping&amp;utm_campaign=Copy%20Google%20shopping%20&amp;utm_medium=cpc&amp;utm_term=81719&amp;gclid=Cj0KCQjw1tGUBhDXARIsAIJx01kRrANFvtdDapW-R8WGc3Kydtd5IUoHFKYPQUZtZZEGVsT8Ma5P" TargetMode="External"/><Relationship Id="rId6" Type="http://schemas.openxmlformats.org/officeDocument/2006/relationships/hyperlink" Target="https://shumata.com/product/mecer-2kw-24v-2x100a-bat/?gclid=Cj0KCQjw1tGUBhDXARIsAIJx01kaFppNMSmw4mvq1zdHWJK0obcGm5cc0T7KobobVcdDklBwVhBLS58aAoIAEALw_wcB" TargetMode="External"/><Relationship Id="rId7" Type="http://schemas.openxmlformats.org/officeDocument/2006/relationships/hyperlink" Target="https://www.geewiz.co.za/long-run-ups-inverter-battery/93614-3000va-mecer-axpert-pure-sine-inverter-2x-100ah-battery-trolley-8-hour-battery-life-kit-3000w.html?sfdr_ptcid=2961_617_569279983&amp;sfdr_hash=0b08bb3beecfe7f19203a0283e030116&amp;gclid=Cj0KCQjw1tGUBhDX" TargetMode="External"/><Relationship Id="rId8" Type="http://schemas.openxmlformats.org/officeDocument/2006/relationships/hyperlink" Target="https://www.egadgets.co.za/mecer-3kva-3kw-solar-inverter-24v-1500mppt/" TargetMode="External"/><Relationship Id="rId9" Type="http://schemas.openxmlformats.org/officeDocument/2006/relationships/hyperlink" Target="https://www.sustainable.co.za/collections/solar-panel-pallets/products/renewsys-deserv-335w-solar-panel-pallet-of-29" TargetMode="External"/><Relationship Id="rId10" Type="http://schemas.openxmlformats.org/officeDocument/2006/relationships/hyperlink" Target="https://www.egadgets.co.za/mecer-5kva-5kw-king-with-parallel-incl/" TargetMode="External"/><Relationship Id="rId11" Type="http://schemas.openxmlformats.org/officeDocument/2006/relationships/hyperlink" Target="https://www.sustainable.co.za/collections/solar-panel-pallets/products/renewsys-deserv-335w-solar-panel-pallet-of-29" TargetMode="External"/><Relationship Id="rId12" Type="http://schemas.openxmlformats.org/officeDocument/2006/relationships/hyperlink" Target="https://www.egadgets.co.za/mecer-5kva-5kw-king-with-parallel-incl/" TargetMode="External"/><Relationship Id="rId13" Type="http://schemas.openxmlformats.org/officeDocument/2006/relationships/hyperlink" Target="https://www.sustainable.co.za/collections/solar-panel-pallets/products/renewsys-deserv-335w-solar-panel-pallet-of-29" TargetMode="External"/><Relationship Id="rId14" Type="http://schemas.openxmlformats.org/officeDocument/2006/relationships/hyperlink" Target="https://www.geewiz.co.za/batteries/180853-deltec-12-100ah-agm-battery-new-no-packaging.html" TargetMode="External"/><Relationship Id="rId15" Type="http://schemas.openxmlformats.org/officeDocument/2006/relationships/hyperlink" Target="https://www.sustainable.co.za/collections/solar-panel-pallets/products/renewsys-deserv-335w-solar-panel-pallet-of-29" TargetMode="External"/><Relationship Id="rId16" Type="http://schemas.openxmlformats.org/officeDocument/2006/relationships/hyperlink" Target="https://www.waltons.co.za/technology/batteries-and-powerbanks/mecer-2kw-24v-2x100a-battery-pure-sine-wave-720w-solar-charge-controller-sol-i-bb-m2" TargetMode="External"/><Relationship Id="rId17" Type="http://schemas.openxmlformats.org/officeDocument/2006/relationships/hyperlink" Target="https://www.sustainable.co.za/collections/solar-panel-pallets/products/renewsys-deserv-335w-solar-panel-pallet-of-29" TargetMode="External"/><Relationship Id="rId18" Type="http://schemas.openxmlformats.org/officeDocument/2006/relationships/hyperlink" Target="https://www.geewiz.co.za/batteries/180853-deltec-12-100ah-agm-battery-new-no-packaging.html" TargetMode="External"/><Relationship Id="rId19" Type="http://schemas.openxmlformats.org/officeDocument/2006/relationships/hyperlink" Target="https://www.sustainable.co.za/collections/solar-panel-pallets/products/renewsys-deserv-335w-solar-panel-pallet-of-29" TargetMode="External"/><Relationship Id="rId20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geewiz.co.za/long-run-ups-inverter-battery/5365-1200va-mecer-inverter-2x-100ah-batteries-trolley-8-hour-battery-life-kit-720w.html" TargetMode="External"/><Relationship Id="rId2" Type="http://schemas.openxmlformats.org/officeDocument/2006/relationships/hyperlink" Target="https://www.geewiz.co.za/new-items/161718-rct-megapower-2kva-2000w-inverter-trolley-with-2-x-100ah-batteries.html" TargetMode="External"/><Relationship Id="rId3" Type="http://schemas.openxmlformats.org/officeDocument/2006/relationships/hyperlink" Target="https://www.sustainable.co.za/search?type=product&amp;options%5Bprefix%5D=last&amp;q=2kva*" TargetMode="External"/><Relationship Id="rId4" Type="http://schemas.openxmlformats.org/officeDocument/2006/relationships/hyperlink" Target="https://www.geewiz.co.za/load-shedding-solutions/180855-axpert-type-pure-sine-3000va-inverter-trolley-2x-120ah-battery-12-hour-battery-life-kit-3000w-60a-pwm-solar-with-hubble-lithium-battery.html" TargetMode="External"/><Relationship Id="rId5" Type="http://schemas.openxmlformats.org/officeDocument/2006/relationships/hyperlink" Target="https://www.sustainable.co.za/search?type=product&amp;options%5Bprefix%5D=last&amp;q=3kva*" TargetMode="External"/><Relationship Id="rId6" Type="http://schemas.openxmlformats.org/officeDocument/2006/relationships/hyperlink" Target="https://www.sustainable.co.za/search?type=product&amp;options%5Bprefix%5D=last&amp;q=5kva*" TargetMode="External"/><Relationship Id="rId7" Type="http://schemas.openxmlformats.org/officeDocument/2006/relationships/hyperlink" Target="https://solaradvice.co.za/product/luxpowertek-5kw-hybrid-inverter" TargetMode="External"/><Relationship Id="rId8" Type="http://schemas.openxmlformats.org/officeDocument/2006/relationships/hyperlink" Target="https://www.geewiz.co.za/new-items/135156-linkqnet-5kva-pf1-48vdc-inverter-4000w-mppt-par-.html" TargetMode="External"/><Relationship Id="rId9" Type="http://schemas.openxmlformats.org/officeDocument/2006/relationships/hyperlink" Target="https://www.sustainable.co.za/products/maxli-100ah-1-2kwh-12v-lithium-battery-with-bluetooth?_pos=2&amp;_psq=1.2kwh&amp;_ss=e&amp;_v=1.0" TargetMode="External"/><Relationship Id="rId10" Type="http://schemas.openxmlformats.org/officeDocument/2006/relationships/hyperlink" Target="https://www.geewiz.co.za/lithium-ion-batteries/153798-hubble-s-120-15kwh-12v-120ah-lithium-ion-battery.html" TargetMode="External"/><Relationship Id="rId11" Type="http://schemas.openxmlformats.org/officeDocument/2006/relationships/hyperlink" Target="https://www.sustainable.co.za/search?type=product&amp;options%5Bprefix%5D=last&amp;q=2.4kwh*" TargetMode="External"/><Relationship Id="rId12" Type="http://schemas.openxmlformats.org/officeDocument/2006/relationships/hyperlink" Target="https://solaradvice.co.za/product/dyness-2-4kwh-48v-lithium-ion-battery" TargetMode="External"/><Relationship Id="rId13" Type="http://schemas.openxmlformats.org/officeDocument/2006/relationships/hyperlink" Target="https://www.geewiz.co.za/search?controller=search&amp;s=2.4kWh" TargetMode="External"/><Relationship Id="rId14" Type="http://schemas.openxmlformats.org/officeDocument/2006/relationships/hyperlink" Target="https://www.sustainable.co.za/search?type=product&amp;options%5Bprefix%5D=last&amp;q=3.5kwh" TargetMode="External"/><Relationship Id="rId15" Type="http://schemas.openxmlformats.org/officeDocument/2006/relationships/hyperlink" Target="https://solaradvice.co.za/product/pylontech-us3000c-3-5kwh-lithium-ion-solar-battery" TargetMode="External"/><Relationship Id="rId16" Type="http://schemas.openxmlformats.org/officeDocument/2006/relationships/hyperlink" Target="https://www.geewiz.co.za/new-items/128107-mecer-35kwh-lithium-battery-48-volts-m3000.html" TargetMode="External"/><Relationship Id="rId17" Type="http://schemas.openxmlformats.org/officeDocument/2006/relationships/hyperlink" Target="https://solaradvice.co.za/product/dyness-3-6kwh-48v-lithium-ion-battery" TargetMode="External"/><Relationship Id="rId18" Type="http://schemas.openxmlformats.org/officeDocument/2006/relationships/hyperlink" Target="https://www.sustainable.co.za/search?type=product&amp;options%5Bprefix%5D=last&amp;q=4.8kwh*" TargetMode="External"/><Relationship Id="rId19" Type="http://schemas.openxmlformats.org/officeDocument/2006/relationships/hyperlink" Target="https://solaradvice.co.za/product/fusion-4-8kwh-1c-lithium-ion-solar-battery" TargetMode="External"/><Relationship Id="rId20" Type="http://schemas.openxmlformats.org/officeDocument/2006/relationships/hyperlink" Target="https://www.geewiz.co.za/new-items/172235-48kwh-lithium-battery.html" TargetMode="External"/><Relationship Id="rId21" Type="http://schemas.openxmlformats.org/officeDocument/2006/relationships/hyperlink" Target="https://www.geewiz.co.za/new-items/152495-pylon-us2000c-24kwh-li-ion-solar-battery-excl-brackets-pack-of-3.html" TargetMode="External"/><Relationship Id="rId22" Type="http://schemas.openxmlformats.org/officeDocument/2006/relationships/hyperlink" Target="https://www.geewiz.co.za/new-items/152496-pylon-us2000c-24kwh-li-ion-solar-battery-excl-brackets-pack-of-4.html" TargetMode="External"/><Relationship Id="rId23" Type="http://schemas.openxmlformats.org/officeDocument/2006/relationships/hyperlink" Target="https://www.geewiz.co.za/new-items/152497-pylon-us2000c-24kwh-li-ion-solar-battery-excl-brackets-pack-of-5.html" TargetMode="External"/><Relationship Id="rId24" Type="http://schemas.openxmlformats.org/officeDocument/2006/relationships/hyperlink" Target="https://www.geewiz.co.za/new-items/137188-pylon-us3000c-35kwh-li-ion-solar-battery-excl-brackets-pack-of-2.html" TargetMode="External"/><Relationship Id="rId25" Type="http://schemas.openxmlformats.org/officeDocument/2006/relationships/hyperlink" Target="https://www.geewiz.co.za/new-items/137190-pylon-us3000c-35kwh-li-ion-solar-battery-excl-brackets-pack-of-3.html" TargetMode="External"/><Relationship Id="rId26" Type="http://schemas.openxmlformats.org/officeDocument/2006/relationships/hyperlink" Target="https://www.sustainable.co.za/products/forbatt-fb100-12-100ah-12v-lead-acid-battery?_pos=5&amp;_sid=5642051e9&amp;_ss=r" TargetMode="External"/><Relationship Id="rId27" Type="http://schemas.openxmlformats.org/officeDocument/2006/relationships/hyperlink" Target="https://www.geewiz.co.za/solar-accessories/144616-acdc-dynamics-12v-100ah-agm-lead-acid-and-gel-solar-battery.html" TargetMode="External"/><Relationship Id="rId28" Type="http://schemas.openxmlformats.org/officeDocument/2006/relationships/hyperlink" Target="https://www.sustainable.co.za/search?type=product&amp;options%5Bprefix%5D=last&amp;q=105Ah%20lead%20acid*" TargetMode="External"/><Relationship Id="rId29" Type="http://schemas.openxmlformats.org/officeDocument/2006/relationships/hyperlink" Target="https://www.geewiz.co.za/new-items/118300-mecer-solar-330w-pv-module.html" TargetMode="External"/><Relationship Id="rId30" Type="http://schemas.openxmlformats.org/officeDocument/2006/relationships/hyperlink" Target="https://www.sustainable.co.za/products/renewsys-deserv-335w-solar-panel?_pos=1&amp;_sid=b66bc81ad&amp;_ss=r" TargetMode="External"/><Relationship Id="rId31" Type="http://schemas.openxmlformats.org/officeDocument/2006/relationships/hyperlink" Target="https://www.sustainable.co.za/products/canadian-solar-hiku-365w-super-high-power-mono-perc-solar-panel?_pos=1&amp;_sid=7fb7d95d6&amp;_ss=r" TargetMode="External"/><Relationship Id="rId32" Type="http://schemas.openxmlformats.org/officeDocument/2006/relationships/hyperlink" Target="https://www.sustainable.co.za/products/ja-solar-365w-mono-percium-half-cell-solar-panel-black-frame?_pos=2&amp;_sid=7fb7d95d6&amp;_ss=r" TargetMode="External"/><Relationship Id="rId33" Type="http://schemas.openxmlformats.org/officeDocument/2006/relationships/hyperlink" Target="https://solaradvice.co.za/product/ja-solar-365w-monocrystalline-solar-panel-black-frame-mc4" TargetMode="External"/><Relationship Id="rId34" Type="http://schemas.openxmlformats.org/officeDocument/2006/relationships/hyperlink" Target="https://www.geewiz.co.za/new-items/150150-ja-solar-365w-mono-mbb-percium-half-cell-all-black-short-frame-mc4.html" TargetMode="External"/><Relationship Id="rId35" Type="http://schemas.openxmlformats.org/officeDocument/2006/relationships/hyperlink" Target="https://www.sustainable.co.za/search?type=product&amp;options%5Bprefix%5D=last&amp;q=370w*" TargetMode="External"/><Relationship Id="rId36" Type="http://schemas.openxmlformats.org/officeDocument/2006/relationships/hyperlink" Target="https://www.sustainable.co.za/products/canadian-solar-hiku-375w-super-high-power-mono-perc-solar-panel?_pos=1&amp;_sid=e27fd280a&amp;_ss=r" TargetMode="External"/><Relationship Id="rId37" Type="http://schemas.openxmlformats.org/officeDocument/2006/relationships/hyperlink" Target="https://solaradvice.co.za/product/ja-solar-365w-monocrystalline-solar-panel-black-frame-mc4" TargetMode="External"/><Relationship Id="rId38" Type="http://schemas.openxmlformats.org/officeDocument/2006/relationships/hyperlink" Target="https://www.geewiz.co.za/new-items/172912-canadian-solar-375w-super-high-power-mono-perc-hiku-with-mc4-evo2.html" TargetMode="External"/><Relationship Id="rId39" Type="http://schemas.openxmlformats.org/officeDocument/2006/relationships/hyperlink" Target="https://www.geewiz.co.za/new-items/150152-ja-solar-365w-mono-mbb-percium-half-cell-all-black-short-frame-mc4-pallet-of-31.html" TargetMode="External"/><Relationship Id="rId40" Type="http://schemas.openxmlformats.org/officeDocument/2006/relationships/hyperlink" Target="https://www.geewiz.co.za/new-items/174051-canadian-solar-375w-super-high-power-mono-perc-hiku-with-mc4-evo2-pallet-of-150.html" TargetMode="External"/><Relationship Id="rId41" Type="http://schemas.openxmlformats.org/officeDocument/2006/relationships/hyperlink" Target="https://www.sustainable.co.za/search?type=product&amp;options%5Bprefix%5D=last&amp;q=single%20core%20cable*" TargetMode="External"/><Relationship Id="rId42" Type="http://schemas.openxmlformats.org/officeDocument/2006/relationships/hyperlink" Target="https://www.geewiz.co.za/cables-adapters/155976-35mm2-single-core-dc-cable-1m-black.html" TargetMode="External"/><Relationship Id="rId43" Type="http://schemas.openxmlformats.org/officeDocument/2006/relationships/hyperlink" Target="https://www.geewiz.co.za/cables-adapters/155990-50mm2-single-core-dc-cable-1m-red.html" TargetMode="External"/><Relationship Id="rId44" Type="http://schemas.openxmlformats.org/officeDocument/2006/relationships/hyperlink" Target="https://www.geewiz.co.za/cables-adapters/156619-35mm2-single-core-dc-cable-1m-pair.html" TargetMode="External"/><Relationship Id="rId45" Type="http://schemas.openxmlformats.org/officeDocument/2006/relationships/hyperlink" Target="https://www.geewiz.co.za/cables-adapters/156621-50mm2-single-core-dc-cable-1m-pair.html" TargetMode="External"/><Relationship Id="rId46" Type="http://schemas.openxmlformats.org/officeDocument/2006/relationships/hyperlink" Target="https://www.sustainable.co.za/products/solarframe-2-1-mounting-rail?_pos=2&amp;_sid=a256f7d8f&amp;_ss=r" TargetMode="External"/><Relationship Id="rId47" Type="http://schemas.openxmlformats.org/officeDocument/2006/relationships/hyperlink" Target="https://www.geewiz.co.za/solar/137196-renusol-variosole-mounting-rail-41-x-35-x-2225-mm.html" TargetMode="External"/><Relationship Id="rId48" Type="http://schemas.openxmlformats.org/officeDocument/2006/relationships/hyperlink" Target="https://www.sustainable.co.za/products/solarframe-4-20m-mounting-rail?_pos=1&amp;_sid=a256f7d8f&amp;_ss=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C20" activeCellId="0" sqref="C20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3.34"/>
  </cols>
  <sheetData>
    <row r="1" customFormat="false" ht="14.2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4.25" hidden="false" customHeight="false" outlineLevel="0" collapsed="false">
      <c r="A2" s="0" t="s">
        <v>4</v>
      </c>
      <c r="C2" s="0" t="n">
        <f aca="false">8395*0.9</f>
        <v>7555.5</v>
      </c>
      <c r="D2" s="0" t="n">
        <f aca="false">C2*1.2</f>
        <v>9066.6</v>
      </c>
      <c r="E2" s="0" t="n">
        <v>10500</v>
      </c>
    </row>
    <row r="3" customFormat="false" ht="14.25" hidden="false" customHeight="false" outlineLevel="0" collapsed="false">
      <c r="A3" s="0" t="s">
        <v>5</v>
      </c>
      <c r="C3" s="0" t="n">
        <v>11500</v>
      </c>
      <c r="D3" s="0" t="n">
        <f aca="false">C3*1.2</f>
        <v>13800</v>
      </c>
      <c r="E3" s="0" t="n">
        <v>15000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2.89"/>
    <col collapsed="false" customWidth="true" hidden="false" outlineLevel="0" max="3" min="2" style="0" width="20.11"/>
    <col collapsed="false" customWidth="true" hidden="false" outlineLevel="0" max="6" min="4" style="0" width="34.11"/>
  </cols>
  <sheetData>
    <row r="1" customFormat="false" ht="17.25" hidden="false" customHeight="false" outlineLevel="0" collapsed="false">
      <c r="A1" s="1" t="s">
        <v>6</v>
      </c>
      <c r="B1" s="2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customFormat="false" ht="15" hidden="false" customHeight="false" outlineLevel="0" collapsed="false">
      <c r="A2" s="4" t="s">
        <v>12</v>
      </c>
      <c r="B2" s="5"/>
      <c r="C2" s="6"/>
      <c r="D2" s="6"/>
      <c r="E2" s="6"/>
      <c r="F2" s="6"/>
    </row>
    <row r="3" customFormat="false" ht="15" hidden="false" customHeight="false" outlineLevel="0" collapsed="false">
      <c r="A3" s="7" t="s">
        <v>13</v>
      </c>
      <c r="B3" s="8" t="s">
        <v>14</v>
      </c>
      <c r="C3" s="9" t="n">
        <v>10500</v>
      </c>
      <c r="D3" s="10"/>
      <c r="E3" s="10"/>
      <c r="F3" s="10"/>
    </row>
    <row r="4" customFormat="false" ht="17.25" hidden="false" customHeight="false" outlineLevel="0" collapsed="false">
      <c r="A4" s="11" t="s">
        <v>15</v>
      </c>
      <c r="B4" s="12"/>
      <c r="C4" s="13"/>
      <c r="D4" s="14"/>
      <c r="E4" s="14"/>
      <c r="F4" s="14"/>
    </row>
    <row r="5" customFormat="false" ht="15" hidden="false" customHeight="false" outlineLevel="0" collapsed="false">
      <c r="A5" s="7" t="s">
        <v>16</v>
      </c>
      <c r="B5" s="15" t="s">
        <v>17</v>
      </c>
      <c r="C5" s="16" t="n">
        <v>15000</v>
      </c>
      <c r="D5" s="17"/>
      <c r="E5" s="17"/>
      <c r="F5" s="17"/>
    </row>
    <row r="6" customFormat="false" ht="15" hidden="false" customHeight="false" outlineLevel="0" collapsed="false">
      <c r="A6" s="7" t="s">
        <v>18</v>
      </c>
      <c r="B6" s="18" t="s">
        <v>19</v>
      </c>
      <c r="C6" s="19" t="n">
        <v>27000</v>
      </c>
      <c r="D6" s="20"/>
      <c r="E6" s="20"/>
      <c r="F6" s="20"/>
    </row>
    <row r="7" customFormat="false" ht="51" hidden="false" customHeight="false" outlineLevel="0" collapsed="false">
      <c r="A7" s="21" t="s">
        <v>20</v>
      </c>
      <c r="B7" s="12"/>
      <c r="C7" s="14"/>
      <c r="D7" s="14"/>
      <c r="E7" s="14"/>
      <c r="F7" s="14"/>
    </row>
    <row r="8" customFormat="false" ht="15" hidden="false" customHeight="false" outlineLevel="0" collapsed="false">
      <c r="A8" s="7" t="s">
        <v>21</v>
      </c>
      <c r="B8" s="22" t="n">
        <v>45000</v>
      </c>
      <c r="C8" s="17" t="n">
        <v>45000</v>
      </c>
      <c r="D8" s="17"/>
      <c r="E8" s="17"/>
      <c r="F8" s="17"/>
    </row>
    <row r="9" customFormat="false" ht="15" hidden="false" customHeight="false" outlineLevel="0" collapsed="false">
      <c r="A9" s="7" t="s">
        <v>22</v>
      </c>
      <c r="B9" s="23" t="n">
        <v>87500</v>
      </c>
      <c r="C9" s="20" t="n">
        <v>72000</v>
      </c>
      <c r="D9" s="20"/>
      <c r="E9" s="20"/>
      <c r="F9" s="20"/>
    </row>
    <row r="10" customFormat="false" ht="67.5" hidden="false" customHeight="false" outlineLevel="0" collapsed="false">
      <c r="A10" s="21" t="s">
        <v>23</v>
      </c>
      <c r="B10" s="12"/>
      <c r="C10" s="14"/>
      <c r="D10" s="14"/>
      <c r="E10" s="14"/>
      <c r="F10" s="14"/>
    </row>
    <row r="11" customFormat="false" ht="15" hidden="false" customHeight="false" outlineLevel="0" collapsed="false">
      <c r="A11" s="7" t="s">
        <v>24</v>
      </c>
      <c r="B11" s="22" t="n">
        <v>21000</v>
      </c>
      <c r="C11" s="17" t="n">
        <v>21000</v>
      </c>
      <c r="D11" s="17" t="n">
        <f aca="false">ROUNDUP(Cheapest!E16,-3)</f>
        <v>4000</v>
      </c>
      <c r="E11" s="17"/>
      <c r="F11" s="17"/>
    </row>
    <row r="12" customFormat="false" ht="15" hidden="false" customHeight="false" outlineLevel="0" collapsed="false">
      <c r="A12" s="7" t="s">
        <v>21</v>
      </c>
      <c r="B12" s="23" t="n">
        <v>29000</v>
      </c>
      <c r="C12" s="20" t="n">
        <v>29000</v>
      </c>
      <c r="D12" s="20" t="n">
        <f aca="false">ROUNDUP(Cheapest!E22,-3)</f>
        <v>18000</v>
      </c>
      <c r="E12" s="20"/>
      <c r="F12" s="20"/>
    </row>
    <row r="13" customFormat="false" ht="17.25" hidden="false" customHeight="false" outlineLevel="0" collapsed="false">
      <c r="A13" s="21" t="s">
        <v>25</v>
      </c>
      <c r="B13" s="12"/>
      <c r="C13" s="14"/>
      <c r="D13" s="14"/>
      <c r="E13" s="14"/>
      <c r="F13" s="14"/>
    </row>
    <row r="14" customFormat="false" ht="15" hidden="false" customHeight="false" outlineLevel="0" collapsed="false">
      <c r="A14" s="7" t="s">
        <v>26</v>
      </c>
      <c r="B14" s="24" t="s">
        <v>27</v>
      </c>
      <c r="C14" s="17" t="n">
        <v>73000</v>
      </c>
      <c r="D14" s="17"/>
      <c r="E14" s="17"/>
      <c r="F14" s="17"/>
    </row>
    <row r="15" customFormat="false" ht="14.25" hidden="false" customHeight="false" outlineLevel="0" collapsed="false">
      <c r="A15" s="2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5"/>
  <sheetViews>
    <sheetView showFormulas="false" showGridLines="false" showRowColHeaders="true" showZeros="true" rightToLeft="false" tabSelected="false" showOutlineSymbols="true" defaultGridColor="true" view="normal" topLeftCell="A39" colorId="64" zoomScale="101" zoomScaleNormal="101" zoomScalePageLayoutView="100" workbookViewId="0">
      <selection pane="topLeft" activeCell="B53" activeCellId="0" sqref="B53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41.56"/>
    <col collapsed="false" customWidth="true" hidden="false" outlineLevel="0" max="2" min="2" style="0" width="15.66"/>
    <col collapsed="false" customWidth="true" hidden="false" outlineLevel="0" max="3" min="3" style="0" width="10.99"/>
    <col collapsed="false" customWidth="true" hidden="false" outlineLevel="0" max="4" min="4" style="0" width="18.11"/>
    <col collapsed="false" customWidth="true" hidden="false" outlineLevel="0" max="5" min="5" style="0" width="27.11"/>
    <col collapsed="false" customWidth="true" hidden="false" outlineLevel="0" max="6" min="6" style="0" width="15.66"/>
    <col collapsed="false" customWidth="true" hidden="false" outlineLevel="0" max="7" min="7" style="0" width="12.1"/>
  </cols>
  <sheetData>
    <row r="1" customFormat="false" ht="15" hidden="false" customHeight="true" outlineLevel="0" collapsed="false">
      <c r="A1" s="1" t="s">
        <v>6</v>
      </c>
      <c r="B1" s="1" t="s">
        <v>28</v>
      </c>
      <c r="C1" s="1" t="s">
        <v>29</v>
      </c>
      <c r="D1" s="1" t="s">
        <v>30</v>
      </c>
      <c r="E1" s="1" t="s">
        <v>31</v>
      </c>
      <c r="F1" s="26" t="s">
        <v>32</v>
      </c>
    </row>
    <row r="2" customFormat="false" ht="17.25" hidden="false" customHeight="false" outlineLevel="0" collapsed="false">
      <c r="A2" s="11" t="s">
        <v>15</v>
      </c>
      <c r="B2" s="11"/>
      <c r="C2" s="11"/>
      <c r="D2" s="11"/>
      <c r="E2" s="11"/>
      <c r="F2" s="26"/>
    </row>
    <row r="3" customFormat="false" ht="15" hidden="true" customHeight="false" outlineLevel="0" collapsed="false">
      <c r="A3" s="7" t="s">
        <v>16</v>
      </c>
      <c r="B3" s="7"/>
      <c r="C3" s="7"/>
      <c r="D3" s="7"/>
      <c r="E3" s="7"/>
    </row>
    <row r="4" customFormat="false" ht="15" hidden="true" customHeight="false" outlineLevel="0" collapsed="false">
      <c r="A4" s="7" t="s">
        <v>18</v>
      </c>
      <c r="B4" s="7"/>
      <c r="C4" s="7"/>
      <c r="D4" s="7"/>
      <c r="E4" s="7"/>
    </row>
    <row r="5" customFormat="false" ht="17.25" hidden="false" customHeight="false" outlineLevel="0" collapsed="false">
      <c r="A5" s="21" t="s">
        <v>20</v>
      </c>
      <c r="B5" s="21"/>
      <c r="C5" s="21" t="n">
        <v>0.9</v>
      </c>
      <c r="D5" s="21" t="n">
        <v>1.05</v>
      </c>
      <c r="E5" s="21" t="n">
        <v>1.15</v>
      </c>
    </row>
    <row r="6" customFormat="false" ht="17.25" hidden="false" customHeight="false" outlineLevel="0" collapsed="false">
      <c r="A6" s="27"/>
      <c r="B6" s="27"/>
      <c r="C6" s="27"/>
      <c r="D6" s="27"/>
      <c r="E6" s="27"/>
    </row>
    <row r="7" customFormat="false" ht="15" hidden="false" customHeight="false" outlineLevel="0" collapsed="false">
      <c r="A7" s="28" t="s">
        <v>33</v>
      </c>
      <c r="B7" s="29" t="n">
        <f aca="false">((11782*1)+10700)</f>
        <v>22482</v>
      </c>
      <c r="C7" s="30" t="n">
        <f aca="false">SUM(B7:B8)*C5</f>
        <v>21196.8</v>
      </c>
      <c r="D7" s="30" t="n">
        <f aca="false">C7*D5</f>
        <v>22256.64</v>
      </c>
      <c r="E7" s="31" t="n">
        <f aca="false">D7*E5</f>
        <v>25595.136</v>
      </c>
      <c r="F7" s="32" t="n">
        <f aca="false">ROUNDUP(E7,-3)</f>
        <v>26000</v>
      </c>
      <c r="H7" s="0" t="n">
        <f aca="false">SegenSolarItemList!B24</f>
        <v>12026.99</v>
      </c>
    </row>
    <row r="8" customFormat="false" ht="15" hidden="false" customHeight="false" outlineLevel="0" collapsed="false">
      <c r="A8" s="28" t="s">
        <v>34</v>
      </c>
      <c r="B8" s="30" t="n">
        <v>1070</v>
      </c>
      <c r="C8" s="33"/>
      <c r="D8" s="33"/>
      <c r="E8" s="33"/>
      <c r="H8" s="0" t="n">
        <f aca="false">SegenSolarItemList!B30*10</f>
        <v>1151.2</v>
      </c>
    </row>
    <row r="9" customFormat="false" ht="15" hidden="false" customHeight="false" outlineLevel="0" collapsed="false">
      <c r="B9" s="30"/>
      <c r="C9" s="33"/>
      <c r="D9" s="33"/>
      <c r="E9" s="33"/>
    </row>
    <row r="10" customFormat="false" ht="15" hidden="false" customHeight="false" outlineLevel="0" collapsed="false">
      <c r="A10" s="28" t="s">
        <v>35</v>
      </c>
      <c r="B10" s="29" t="n">
        <f aca="false">(11782*1)+13500</f>
        <v>25282</v>
      </c>
      <c r="C10" s="30" t="n">
        <f aca="false">SUM(B10:B11)*C5</f>
        <v>23716.8</v>
      </c>
      <c r="D10" s="30" t="n">
        <f aca="false">C10*D5</f>
        <v>24902.64</v>
      </c>
      <c r="E10" s="31" t="n">
        <f aca="false">D10*E5</f>
        <v>28638.036</v>
      </c>
      <c r="F10" s="32" t="n">
        <f aca="false">ROUNDUP(E10,-3)</f>
        <v>29000</v>
      </c>
    </row>
    <row r="11" customFormat="false" ht="14.25" hidden="false" customHeight="false" outlineLevel="0" collapsed="false">
      <c r="A11" s="28" t="s">
        <v>34</v>
      </c>
      <c r="B11" s="30" t="n">
        <f aca="false">(30*10)+770</f>
        <v>1070</v>
      </c>
      <c r="C11" s="33"/>
      <c r="D11" s="33"/>
      <c r="E11" s="33"/>
    </row>
    <row r="12" customFormat="false" ht="15" hidden="false" customHeight="false" outlineLevel="0" collapsed="false">
      <c r="B12" s="30"/>
      <c r="C12" s="33"/>
      <c r="D12" s="33"/>
      <c r="E12" s="33"/>
    </row>
    <row r="13" customFormat="false" ht="15" hidden="false" customHeight="false" outlineLevel="0" collapsed="false">
      <c r="A13" s="28" t="s">
        <v>36</v>
      </c>
      <c r="B13" s="29" t="n">
        <f aca="false">(21995*1)+13500</f>
        <v>35495</v>
      </c>
      <c r="C13" s="30" t="n">
        <f aca="false">SUM(B13:B14)*C5</f>
        <v>32908.5</v>
      </c>
      <c r="D13" s="30" t="n">
        <f aca="false">C13*D5</f>
        <v>34553.925</v>
      </c>
      <c r="E13" s="31" t="n">
        <f aca="false">D13*E5</f>
        <v>39737.01375</v>
      </c>
      <c r="F13" s="32" t="n">
        <f aca="false">ROUNDUP(E13,-3)</f>
        <v>40000</v>
      </c>
    </row>
    <row r="14" customFormat="false" ht="15" hidden="false" customHeight="false" outlineLevel="0" collapsed="false">
      <c r="A14" s="34" t="s">
        <v>34</v>
      </c>
      <c r="B14" s="35" t="n">
        <f aca="false">(30*10)+770</f>
        <v>1070</v>
      </c>
      <c r="C14" s="33"/>
      <c r="D14" s="33"/>
      <c r="E14" s="33"/>
    </row>
    <row r="15" customFormat="false" ht="17.25" hidden="false" customHeight="false" outlineLevel="0" collapsed="false">
      <c r="A15" s="26" t="s">
        <v>23</v>
      </c>
      <c r="B15" s="26"/>
      <c r="C15" s="26" t="n">
        <v>0.9</v>
      </c>
      <c r="D15" s="26" t="n">
        <v>1.05</v>
      </c>
      <c r="E15" s="26" t="n">
        <v>1.15</v>
      </c>
    </row>
    <row r="16" customFormat="false" ht="15" hidden="false" customHeight="false" outlineLevel="0" collapsed="false">
      <c r="A16" s="36" t="s">
        <v>37</v>
      </c>
      <c r="B16" s="37" t="n">
        <v>2219</v>
      </c>
      <c r="C16" s="38" t="n">
        <f aca="false">SUM(B16:B17)*C15</f>
        <v>2960.1</v>
      </c>
      <c r="D16" s="38" t="n">
        <f aca="false">C16*D15</f>
        <v>3108.105</v>
      </c>
      <c r="E16" s="39" t="n">
        <f aca="false">D16*E15</f>
        <v>3574.32075</v>
      </c>
      <c r="F16" s="32" t="n">
        <f aca="false">ROUNDUP(E16,-3)</f>
        <v>4000</v>
      </c>
    </row>
    <row r="17" customFormat="false" ht="14.25" hidden="false" customHeight="false" outlineLevel="0" collapsed="false">
      <c r="A17" s="28" t="s">
        <v>34</v>
      </c>
      <c r="B17" s="30" t="n">
        <f aca="false">(30*10)+770</f>
        <v>1070</v>
      </c>
      <c r="C17" s="30"/>
      <c r="D17" s="30"/>
      <c r="E17" s="31"/>
    </row>
    <row r="18" customFormat="false" ht="15" hidden="false" customHeight="false" outlineLevel="0" collapsed="false">
      <c r="B18" s="30"/>
      <c r="C18" s="33"/>
      <c r="D18" s="33"/>
      <c r="E18" s="33"/>
    </row>
    <row r="19" customFormat="false" ht="15" hidden="false" customHeight="false" outlineLevel="0" collapsed="false">
      <c r="A19" s="28" t="s">
        <v>38</v>
      </c>
      <c r="B19" s="29" t="n">
        <v>14879</v>
      </c>
      <c r="C19" s="30" t="n">
        <f aca="false">SUM(B19:B20)*C15</f>
        <v>14354.1</v>
      </c>
      <c r="D19" s="30" t="n">
        <f aca="false">C19*D15</f>
        <v>15071.805</v>
      </c>
      <c r="E19" s="31" t="n">
        <f aca="false">D19*E15</f>
        <v>17332.57575</v>
      </c>
      <c r="F19" s="32" t="n">
        <f aca="false">ROUNDUP(E19,-3)</f>
        <v>18000</v>
      </c>
    </row>
    <row r="20" customFormat="false" ht="14.25" hidden="false" customHeight="false" outlineLevel="0" collapsed="false">
      <c r="A20" s="28" t="s">
        <v>34</v>
      </c>
      <c r="B20" s="30" t="n">
        <f aca="false">(30*10)+770</f>
        <v>1070</v>
      </c>
      <c r="C20" s="30"/>
      <c r="D20" s="30"/>
      <c r="E20" s="31"/>
    </row>
    <row r="21" customFormat="false" ht="15" hidden="false" customHeight="false" outlineLevel="0" collapsed="false">
      <c r="B21" s="30"/>
      <c r="C21" s="33"/>
      <c r="D21" s="33"/>
      <c r="E21" s="33"/>
    </row>
    <row r="22" customFormat="false" ht="15" hidden="false" customHeight="false" outlineLevel="0" collapsed="false">
      <c r="A22" s="28" t="s">
        <v>39</v>
      </c>
      <c r="B22" s="29" t="n">
        <v>14595</v>
      </c>
      <c r="C22" s="30" t="n">
        <f aca="false">SUM(B22:B23)*C15</f>
        <v>14098.5</v>
      </c>
      <c r="D22" s="30" t="n">
        <f aca="false">C22*D15</f>
        <v>14803.425</v>
      </c>
      <c r="E22" s="31" t="n">
        <f aca="false">D22*E15</f>
        <v>17023.93875</v>
      </c>
      <c r="F22" s="32" t="n">
        <f aca="false">ROUNDUP(E22,-3)</f>
        <v>18000</v>
      </c>
    </row>
    <row r="23" customFormat="false" ht="14.25" hidden="false" customHeight="false" outlineLevel="0" collapsed="false">
      <c r="A23" s="28" t="s">
        <v>34</v>
      </c>
      <c r="B23" s="30" t="n">
        <f aca="false">(30*10)+770</f>
        <v>1070</v>
      </c>
      <c r="C23" s="33"/>
      <c r="D23" s="33"/>
      <c r="E23" s="33"/>
    </row>
    <row r="24" customFormat="false" ht="15" hidden="false" customHeight="false" outlineLevel="0" collapsed="false">
      <c r="A24" s="12"/>
      <c r="B24" s="33"/>
      <c r="C24" s="33"/>
      <c r="D24" s="33"/>
      <c r="E24" s="33"/>
    </row>
    <row r="25" customFormat="false" ht="33.75" hidden="false" customHeight="false" outlineLevel="0" collapsed="false">
      <c r="A25" s="21" t="s">
        <v>40</v>
      </c>
      <c r="B25" s="26"/>
      <c r="C25" s="26" t="n">
        <v>0.9</v>
      </c>
      <c r="D25" s="26" t="n">
        <v>1.05</v>
      </c>
      <c r="E25" s="26" t="n">
        <v>1.15</v>
      </c>
    </row>
    <row r="26" customFormat="false" ht="15" hidden="false" customHeight="false" outlineLevel="0" collapsed="false">
      <c r="A26" s="40" t="s">
        <v>33</v>
      </c>
      <c r="B26" s="29" t="n">
        <f aca="false">((11782*1)+5999)</f>
        <v>17781</v>
      </c>
      <c r="C26" s="30" t="n">
        <f aca="false">SUM(B26:B28)*C25</f>
        <v>32892.3</v>
      </c>
      <c r="D26" s="30" t="n">
        <f aca="false">C26*D25</f>
        <v>34536.915</v>
      </c>
      <c r="E26" s="31" t="n">
        <f aca="false">D26*E25</f>
        <v>39717.45225</v>
      </c>
      <c r="F26" s="32" t="n">
        <f aca="false">ROUNDUP(E26,-3)</f>
        <v>40000</v>
      </c>
      <c r="G26" s="41"/>
    </row>
    <row r="27" customFormat="false" ht="14.25" hidden="false" customHeight="false" outlineLevel="0" collapsed="false">
      <c r="A27" s="28" t="s">
        <v>41</v>
      </c>
      <c r="B27" s="30" t="n">
        <f aca="false">(1686*6)</f>
        <v>10116</v>
      </c>
    </row>
    <row r="28" customFormat="false" ht="14.25" hidden="false" customHeight="false" outlineLevel="0" collapsed="false">
      <c r="A28" s="28" t="s">
        <v>42</v>
      </c>
      <c r="B28" s="30" t="n">
        <f aca="false">(1000*6)+(30*20)+(650)+(700)+700</f>
        <v>8650</v>
      </c>
    </row>
    <row r="29" customFormat="false" ht="15" hidden="false" customHeight="false" outlineLevel="0" collapsed="false">
      <c r="B29" s="30"/>
      <c r="C29" s="33"/>
      <c r="D29" s="33"/>
      <c r="E29" s="33"/>
    </row>
    <row r="30" customFormat="false" ht="15" hidden="false" customHeight="false" outlineLevel="0" collapsed="false">
      <c r="A30" s="40" t="s">
        <v>35</v>
      </c>
      <c r="B30" s="29" t="n">
        <f aca="false">((11782*1)+12999)</f>
        <v>24781</v>
      </c>
      <c r="C30" s="30" t="n">
        <f aca="false">SUM(B30:B32)*C25</f>
        <v>39192.3</v>
      </c>
      <c r="D30" s="30" t="n">
        <f aca="false">C30*D25</f>
        <v>41151.915</v>
      </c>
      <c r="E30" s="31" t="n">
        <f aca="false">D30*E25</f>
        <v>47324.70225</v>
      </c>
      <c r="F30" s="32" t="n">
        <f aca="false">ROUNDUP(E30,-3)</f>
        <v>48000</v>
      </c>
      <c r="G30" s="41"/>
    </row>
    <row r="31" customFormat="false" ht="14.25" hidden="false" customHeight="false" outlineLevel="0" collapsed="false">
      <c r="A31" s="28" t="s">
        <v>41</v>
      </c>
      <c r="B31" s="30" t="n">
        <f aca="false">(1686*6)</f>
        <v>10116</v>
      </c>
    </row>
    <row r="32" customFormat="false" ht="14.25" hidden="false" customHeight="false" outlineLevel="0" collapsed="false">
      <c r="A32" s="28" t="s">
        <v>42</v>
      </c>
      <c r="B32" s="30" t="n">
        <f aca="false">(1000*6)+(30*20)+(650)+(700)+700</f>
        <v>8650</v>
      </c>
    </row>
    <row r="33" customFormat="false" ht="15" hidden="false" customHeight="false" outlineLevel="0" collapsed="false">
      <c r="B33" s="30"/>
      <c r="C33" s="33"/>
      <c r="D33" s="33"/>
      <c r="E33" s="33"/>
    </row>
    <row r="34" customFormat="false" ht="15" hidden="false" customHeight="false" outlineLevel="0" collapsed="false">
      <c r="A34" s="40" t="s">
        <v>36</v>
      </c>
      <c r="B34" s="29" t="n">
        <f aca="false">((21995*1)+12999)</f>
        <v>34994</v>
      </c>
      <c r="C34" s="30" t="n">
        <f aca="false">SUM(B34:B36)*C25</f>
        <v>65273.4</v>
      </c>
      <c r="D34" s="30" t="n">
        <f aca="false">C34*D25</f>
        <v>68537.07</v>
      </c>
      <c r="E34" s="31" t="n">
        <f aca="false">D34*E25</f>
        <v>78817.6305</v>
      </c>
      <c r="F34" s="32" t="n">
        <f aca="false">ROUNDUP(E34,-3)</f>
        <v>79000</v>
      </c>
      <c r="G34" s="41"/>
    </row>
    <row r="35" customFormat="false" ht="14.25" hidden="false" customHeight="false" outlineLevel="0" collapsed="false">
      <c r="A35" s="28" t="s">
        <v>43</v>
      </c>
      <c r="B35" s="30" t="n">
        <f aca="false">(1686*12)</f>
        <v>20232</v>
      </c>
    </row>
    <row r="36" customFormat="false" ht="15" hidden="false" customHeight="false" outlineLevel="0" collapsed="false">
      <c r="A36" s="34" t="s">
        <v>42</v>
      </c>
      <c r="B36" s="35" t="n">
        <f aca="false">((1000*6)+(30*20)+(650)+(700)+700)*2</f>
        <v>17300</v>
      </c>
    </row>
    <row r="37" customFormat="false" ht="33.75" hidden="false" customHeight="false" outlineLevel="0" collapsed="false">
      <c r="A37" s="26" t="s">
        <v>44</v>
      </c>
      <c r="B37" s="26"/>
      <c r="C37" s="26" t="n">
        <v>0.9</v>
      </c>
      <c r="D37" s="26" t="n">
        <v>1.05</v>
      </c>
      <c r="E37" s="26" t="n">
        <v>1.15</v>
      </c>
    </row>
    <row r="38" customFormat="false" ht="15" hidden="false" customHeight="false" outlineLevel="0" collapsed="false">
      <c r="A38" s="42" t="s">
        <v>37</v>
      </c>
      <c r="B38" s="37" t="n">
        <f aca="false">((3305*1)+6900)</f>
        <v>10205</v>
      </c>
      <c r="C38" s="30" t="n">
        <f aca="false">SUM(B38:B40)*C37</f>
        <v>16404.3</v>
      </c>
      <c r="D38" s="30" t="n">
        <f aca="false">C38*D37</f>
        <v>17224.515</v>
      </c>
      <c r="E38" s="31" t="n">
        <f aca="false">D38*E37</f>
        <v>19808.19225</v>
      </c>
      <c r="F38" s="32" t="n">
        <f aca="false">ROUNDUP(E38,-3)</f>
        <v>20000</v>
      </c>
    </row>
    <row r="39" customFormat="false" ht="14.25" hidden="false" customHeight="false" outlineLevel="0" collapsed="false">
      <c r="A39" s="43" t="s">
        <v>45</v>
      </c>
      <c r="B39" s="30" t="n">
        <f aca="false">(1686*2)</f>
        <v>3372</v>
      </c>
    </row>
    <row r="40" customFormat="false" ht="14.25" hidden="false" customHeight="false" outlineLevel="0" collapsed="false">
      <c r="A40" s="28" t="s">
        <v>42</v>
      </c>
      <c r="B40" s="30" t="n">
        <f aca="false">(1000*2)+(30*20)+(650)+(700)+700</f>
        <v>4650</v>
      </c>
    </row>
    <row r="41" customFormat="false" ht="15" hidden="false" customHeight="false" outlineLevel="0" collapsed="false">
      <c r="B41" s="30"/>
      <c r="C41" s="33"/>
      <c r="D41" s="33"/>
      <c r="E41" s="33"/>
    </row>
    <row r="42" customFormat="false" ht="15" hidden="false" customHeight="false" outlineLevel="0" collapsed="false">
      <c r="A42" s="40" t="s">
        <v>38</v>
      </c>
      <c r="B42" s="29" t="n">
        <f aca="false">((3305*2)+5440)</f>
        <v>12050</v>
      </c>
      <c r="C42" s="30" t="n">
        <f aca="false">SUM(B42:B44)*C37</f>
        <v>22899.6</v>
      </c>
      <c r="D42" s="30" t="n">
        <f aca="false">C42*D37</f>
        <v>24044.58</v>
      </c>
      <c r="E42" s="31" t="n">
        <f aca="false">D42*E37</f>
        <v>27651.267</v>
      </c>
      <c r="F42" s="32" t="n">
        <f aca="false">ROUNDUP(E42,-3)</f>
        <v>28000</v>
      </c>
    </row>
    <row r="43" customFormat="false" ht="14.25" hidden="false" customHeight="false" outlineLevel="0" collapsed="false">
      <c r="A43" s="43" t="s">
        <v>46</v>
      </c>
      <c r="B43" s="30" t="n">
        <f aca="false">(1686*4)</f>
        <v>6744</v>
      </c>
    </row>
    <row r="44" customFormat="false" ht="14.25" hidden="false" customHeight="false" outlineLevel="0" collapsed="false">
      <c r="A44" s="28" t="s">
        <v>42</v>
      </c>
      <c r="B44" s="30" t="n">
        <f aca="false">(1000*4)+(30*20)+(650)+(700)+700</f>
        <v>6650</v>
      </c>
    </row>
    <row r="45" customFormat="false" ht="15" hidden="false" customHeight="false" outlineLevel="0" collapsed="false">
      <c r="B45" s="30"/>
      <c r="C45" s="33"/>
      <c r="D45" s="33"/>
      <c r="E45" s="33"/>
    </row>
    <row r="46" customFormat="false" ht="15" hidden="false" customHeight="false" outlineLevel="0" collapsed="false">
      <c r="A46" s="40" t="s">
        <v>39</v>
      </c>
      <c r="B46" s="29" t="n">
        <f aca="false">((3305*2)+5999)</f>
        <v>12609</v>
      </c>
      <c r="C46" s="44" t="n">
        <f aca="false">SUM(B46:B48)*C37</f>
        <v>23402.7</v>
      </c>
      <c r="D46" s="30" t="n">
        <f aca="false">C46*D37</f>
        <v>24572.835</v>
      </c>
      <c r="E46" s="31" t="n">
        <f aca="false">D46*E37</f>
        <v>28258.76025</v>
      </c>
      <c r="F46" s="32" t="n">
        <f aca="false">ROUNDUP(E46,-3)</f>
        <v>29000</v>
      </c>
    </row>
    <row r="47" customFormat="false" ht="14.25" hidden="false" customHeight="false" outlineLevel="0" collapsed="false">
      <c r="A47" s="43" t="s">
        <v>46</v>
      </c>
      <c r="B47" s="30" t="n">
        <f aca="false">(1686*4)</f>
        <v>6744</v>
      </c>
    </row>
    <row r="48" customFormat="false" ht="15" hidden="false" customHeight="false" outlineLevel="0" collapsed="false">
      <c r="A48" s="28" t="s">
        <v>42</v>
      </c>
      <c r="B48" s="30" t="n">
        <f aca="false">(1000*4)+(30*20)+(650)+(700)+700</f>
        <v>6650</v>
      </c>
    </row>
    <row r="49" customFormat="false" ht="17.25" hidden="false" customHeight="false" outlineLevel="0" collapsed="false">
      <c r="A49" s="26" t="s">
        <v>47</v>
      </c>
      <c r="B49" s="26"/>
      <c r="C49" s="26" t="n">
        <v>0.9</v>
      </c>
      <c r="D49" s="26" t="n">
        <v>1.05</v>
      </c>
      <c r="E49" s="26" t="n">
        <v>1.15</v>
      </c>
    </row>
    <row r="50" customFormat="false" ht="15" hidden="false" customHeight="false" outlineLevel="0" collapsed="false">
      <c r="A50" s="42" t="s">
        <v>48</v>
      </c>
      <c r="B50" s="30" t="n">
        <f aca="false">10000</f>
        <v>10000</v>
      </c>
      <c r="C50" s="30" t="n">
        <f aca="false">SUM(B50:B52)*C49</f>
        <v>9000</v>
      </c>
      <c r="D50" s="30" t="n">
        <f aca="false">C50*D49</f>
        <v>9450</v>
      </c>
      <c r="E50" s="31" t="n">
        <f aca="false">D50*E49</f>
        <v>10867.5</v>
      </c>
      <c r="F50" s="32" t="n">
        <f aca="false">ROUNDUP(E50,-3)</f>
        <v>11000</v>
      </c>
    </row>
    <row r="51" customFormat="false" ht="14.25" hidden="false" customHeight="false" outlineLevel="0" collapsed="false">
      <c r="A51" s="43"/>
      <c r="B51" s="30"/>
    </row>
    <row r="52" customFormat="false" ht="15" hidden="false" customHeight="false" outlineLevel="0" collapsed="false">
      <c r="A52" s="28" t="s">
        <v>42</v>
      </c>
      <c r="B52" s="30" t="n">
        <v>0</v>
      </c>
    </row>
    <row r="53" customFormat="false" ht="15" hidden="false" customHeight="false" outlineLevel="0" collapsed="false">
      <c r="A53" s="42" t="s">
        <v>49</v>
      </c>
      <c r="B53" s="30" t="n">
        <f aca="false">12000</f>
        <v>12000</v>
      </c>
      <c r="C53" s="30" t="n">
        <f aca="false">SUM(B53:B55)*C49</f>
        <v>10800</v>
      </c>
      <c r="D53" s="30" t="n">
        <f aca="false">C53*D49</f>
        <v>11340</v>
      </c>
      <c r="E53" s="31" t="n">
        <f aca="false">D53*E49</f>
        <v>13041</v>
      </c>
      <c r="F53" s="32" t="n">
        <f aca="false">ROUNDUP(E53,-3)</f>
        <v>14000</v>
      </c>
    </row>
    <row r="54" customFormat="false" ht="14.25" hidden="false" customHeight="false" outlineLevel="0" collapsed="false">
      <c r="A54" s="43"/>
      <c r="B54" s="30"/>
    </row>
    <row r="55" customFormat="false" ht="15" hidden="false" customHeight="false" outlineLevel="0" collapsed="false">
      <c r="A55" s="28" t="s">
        <v>42</v>
      </c>
      <c r="B55" s="30" t="n">
        <v>0</v>
      </c>
    </row>
    <row r="56" customFormat="false" ht="15" hidden="false" customHeight="false" outlineLevel="0" collapsed="false">
      <c r="A56" s="42" t="s">
        <v>50</v>
      </c>
      <c r="B56" s="30" t="n">
        <f aca="false">16000</f>
        <v>16000</v>
      </c>
      <c r="C56" s="30" t="n">
        <f aca="false">SUM(B56:B58)*C49</f>
        <v>14400</v>
      </c>
      <c r="D56" s="30" t="n">
        <f aca="false">C56*D49</f>
        <v>15120</v>
      </c>
      <c r="E56" s="31" t="n">
        <f aca="false">D56*E49</f>
        <v>17388</v>
      </c>
      <c r="F56" s="32" t="n">
        <f aca="false">ROUNDUP(E56,-3)</f>
        <v>18000</v>
      </c>
    </row>
    <row r="57" customFormat="false" ht="14.25" hidden="false" customHeight="false" outlineLevel="0" collapsed="false">
      <c r="A57" s="43"/>
      <c r="B57" s="30"/>
    </row>
    <row r="58" customFormat="false" ht="15" hidden="false" customHeight="false" outlineLevel="0" collapsed="false">
      <c r="A58" s="28" t="s">
        <v>42</v>
      </c>
      <c r="B58" s="30" t="n">
        <v>0</v>
      </c>
    </row>
    <row r="59" customFormat="false" ht="17.25" hidden="false" customHeight="false" outlineLevel="0" collapsed="false">
      <c r="A59" s="26" t="s">
        <v>51</v>
      </c>
      <c r="B59" s="26"/>
      <c r="C59" s="26" t="n">
        <v>0.9</v>
      </c>
      <c r="D59" s="26" t="n">
        <v>1.05</v>
      </c>
      <c r="E59" s="26" t="n">
        <v>1.15</v>
      </c>
    </row>
    <row r="60" customFormat="false" ht="15" hidden="false" customHeight="false" outlineLevel="0" collapsed="false">
      <c r="A60" s="42" t="s">
        <v>52</v>
      </c>
      <c r="B60" s="30" t="n">
        <f aca="false">27000</f>
        <v>27000</v>
      </c>
      <c r="C60" s="30" t="n">
        <f aca="false">SUM(B60:B62)*C59</f>
        <v>24300</v>
      </c>
      <c r="D60" s="30" t="n">
        <f aca="false">C60*D59</f>
        <v>25515</v>
      </c>
      <c r="E60" s="31" t="n">
        <f aca="false">D60*E59</f>
        <v>29342.25</v>
      </c>
      <c r="F60" s="32" t="n">
        <f aca="false">ROUNDUP(E60,-3)</f>
        <v>30000</v>
      </c>
    </row>
    <row r="61" customFormat="false" ht="14.25" hidden="false" customHeight="false" outlineLevel="0" collapsed="false">
      <c r="A61" s="43"/>
      <c r="B61" s="30"/>
    </row>
    <row r="62" customFormat="false" ht="15" hidden="false" customHeight="false" outlineLevel="0" collapsed="false">
      <c r="A62" s="28" t="s">
        <v>42</v>
      </c>
      <c r="B62" s="30" t="n">
        <v>0</v>
      </c>
    </row>
    <row r="63" customFormat="false" ht="15" hidden="false" customHeight="false" outlineLevel="0" collapsed="false">
      <c r="A63" s="42" t="s">
        <v>53</v>
      </c>
      <c r="B63" s="30" t="n">
        <f aca="false">33000</f>
        <v>33000</v>
      </c>
      <c r="C63" s="30" t="n">
        <f aca="false">SUM(B63:B65)*C59</f>
        <v>29700</v>
      </c>
      <c r="D63" s="30" t="n">
        <f aca="false">C63*D59</f>
        <v>31185</v>
      </c>
      <c r="E63" s="31" t="n">
        <f aca="false">D63*E59</f>
        <v>35862.75</v>
      </c>
      <c r="F63" s="32" t="n">
        <f aca="false">ROUNDUP(E63,-3)</f>
        <v>36000</v>
      </c>
    </row>
    <row r="64" customFormat="false" ht="14.25" hidden="false" customHeight="false" outlineLevel="0" collapsed="false">
      <c r="A64" s="43"/>
      <c r="B64" s="30"/>
    </row>
    <row r="65" customFormat="false" ht="14.25" hidden="false" customHeight="false" outlineLevel="0" collapsed="false">
      <c r="A65" s="28" t="s">
        <v>42</v>
      </c>
      <c r="B65" s="30" t="n">
        <v>0</v>
      </c>
    </row>
  </sheetData>
  <mergeCells count="1">
    <mergeCell ref="F1:F2"/>
  </mergeCells>
  <hyperlinks>
    <hyperlink ref="B7" r:id="rId2" display="https://artsolar.net/kodak-og3-24-3kva-off-grid-solar-inverter/"/>
    <hyperlink ref="B10" r:id="rId3" display="https://solaradvice.co.za/product/dyness-2-4kwh-48v-lithium-ion-battery"/>
    <hyperlink ref="B13" r:id="rId4" display="https://shop.thesunpays.co.za/products/the-sun-pays-4-8-kwh-lithium-ion-battery-pack-touch-screen"/>
    <hyperlink ref="B16" r:id="rId5" display="https://matrixwarehouse.co.za/product/kstar-2000va-line-interactive-ups/?utm_source=Google%20Shopping&amp;utm_campaign=Copy%20Google%20shopping%20&amp;utm_medium=cpc&amp;utm_term=81719&amp;gclid=Cj0KCQjw1tGUBhDXARIsAIJx01kRrANFvtdDapW-R8WGc3Kydtd5IUoHFKYPQUZtZZEGVsT8Ma5PAh4aAkoqEALw_wcB"/>
    <hyperlink ref="B19" r:id="rId6" display="https://shumata.com/product/mecer-2kw-24v-2x100a-bat/?gclid=Cj0KCQjw1tGUBhDXARIsAIJx01kaFppNMSmw4mvq1zdHWJK0obcGm5cc0T7KobobVcdDklBwVhBLS58aAoIAEALw_wcB"/>
    <hyperlink ref="B22" r:id="rId7" display="https://www.geewiz.co.za/long-run-ups-inverter-battery/93614-3000va-mecer-axpert-pure-sine-inverter-2x-100ah-battery-trolley-8-hour-battery-life-kit-3000w.html?sfdr_ptcid=2961_617_569279983&amp;sfdr_hash=0b08bb3beecfe7f19203a0283e030116&amp;gclid=Cj0KCQjw1tGUBhDXARIsAIJx01mnymqbUMsdRApmzxiZdpZoNO9dnYIReYEZ9JVFhBXf7o_N5mtGH8waAqB4EALw_wcB"/>
    <hyperlink ref="B26" r:id="rId8" display="https://www.egadgets.co.za/mecer-3kva-3kw-solar-inverter-24v-1500mppt/"/>
    <hyperlink ref="A27" r:id="rId9" display="6x 335w Solar Panels"/>
    <hyperlink ref="B30" r:id="rId10" display="https://www.egadgets.co.za/mecer-5kva-5kw-king-with-parallel-incl/"/>
    <hyperlink ref="A31" r:id="rId11" display="6x 335w Solar Panels"/>
    <hyperlink ref="B34" r:id="rId12" display="https://www.egadgets.co.za/mecer-5kva-5kw-king-with-parallel-incl/"/>
    <hyperlink ref="A35" r:id="rId13" display="12x 335w Solar Panels"/>
    <hyperlink ref="B38" r:id="rId14" display="https://www.geewiz.co.za/batteries/180853-deltec-12-100ah-agm-battery-new-no-packaging.html"/>
    <hyperlink ref="A39" r:id="rId15" display="2x 335w Solar Panels"/>
    <hyperlink ref="B42" r:id="rId16" display="https://www.waltons.co.za/technology/batteries-and-powerbanks/mecer-2kw-24v-2x100a-battery-pure-sine-wave-720w-solar-charge-controller-sol-i-bb-m2"/>
    <hyperlink ref="A43" r:id="rId17" display="4x 335w Solar Panels"/>
    <hyperlink ref="B46" r:id="rId18" display="https://www.geewiz.co.za/batteries/180853-deltec-12-100ah-agm-battery-new-no-packaging.html"/>
    <hyperlink ref="A47" r:id="rId19" display="4x 335w Solar Panel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37" colorId="64" zoomScale="138" zoomScaleNormal="138" zoomScalePageLayoutView="100" workbookViewId="0">
      <selection pane="topLeft" activeCell="B62" activeCellId="0" sqref="B62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8.89"/>
    <col collapsed="false" customWidth="true" hidden="false" outlineLevel="0" max="2" min="2" style="41" width="13.89"/>
    <col collapsed="false" customWidth="true" hidden="false" outlineLevel="0" max="3" min="3" style="0" width="10.66"/>
    <col collapsed="false" customWidth="true" hidden="false" outlineLevel="0" max="4" min="4" style="0" width="25.11"/>
    <col collapsed="false" customWidth="true" hidden="false" outlineLevel="0" max="5" min="5" style="0" width="15.11"/>
    <col collapsed="false" customWidth="true" hidden="false" outlineLevel="0" max="6" min="6" style="0" width="17.89"/>
    <col collapsed="false" customWidth="true" hidden="false" outlineLevel="0" max="7" min="7" style="0" width="17.33"/>
    <col collapsed="false" customWidth="true" hidden="false" outlineLevel="0" max="8" min="8" style="0" width="41.11"/>
  </cols>
  <sheetData>
    <row r="1" customFormat="false" ht="30" hidden="false" customHeight="true" outlineLevel="0" collapsed="false">
      <c r="A1" s="45" t="s">
        <v>54</v>
      </c>
      <c r="B1" s="45" t="s">
        <v>55</v>
      </c>
      <c r="C1" s="45" t="s">
        <v>56</v>
      </c>
      <c r="D1" s="45" t="s">
        <v>57</v>
      </c>
      <c r="E1" s="45" t="s">
        <v>58</v>
      </c>
      <c r="F1" s="45" t="s">
        <v>59</v>
      </c>
      <c r="G1" s="0" t="s">
        <v>60</v>
      </c>
      <c r="H1" s="0" t="s">
        <v>61</v>
      </c>
    </row>
    <row r="2" customFormat="false" ht="15" hidden="false" customHeight="false" outlineLevel="0" collapsed="false">
      <c r="A2" s="46" t="s">
        <v>62</v>
      </c>
      <c r="B2" s="47" t="s">
        <v>63</v>
      </c>
      <c r="C2" s="46"/>
      <c r="D2" s="46"/>
      <c r="E2" s="46"/>
      <c r="F2" s="46"/>
      <c r="G2" s="46"/>
      <c r="H2" s="46"/>
    </row>
    <row r="3" customFormat="false" ht="14.25" hidden="false" customHeight="false" outlineLevel="0" collapsed="false">
      <c r="A3" s="46" t="s">
        <v>62</v>
      </c>
      <c r="B3" s="41" t="n">
        <f aca="false">F3*E3</f>
        <v>1685.385</v>
      </c>
      <c r="C3" s="0" t="s">
        <v>64</v>
      </c>
      <c r="D3" s="0" t="s">
        <v>65</v>
      </c>
      <c r="E3" s="48" t="n">
        <v>335</v>
      </c>
      <c r="F3" s="41" t="n">
        <v>5.031</v>
      </c>
    </row>
    <row r="4" customFormat="false" ht="14.25" hidden="false" customHeight="false" outlineLevel="0" collapsed="false">
      <c r="A4" s="46" t="s">
        <v>62</v>
      </c>
      <c r="B4" s="41" t="n">
        <f aca="false">F4*E4</f>
        <v>1936.3</v>
      </c>
      <c r="C4" s="0" t="s">
        <v>64</v>
      </c>
      <c r="D4" s="0" t="s">
        <v>66</v>
      </c>
      <c r="E4" s="48" t="n">
        <v>335</v>
      </c>
      <c r="F4" s="41" t="n">
        <v>5.78</v>
      </c>
    </row>
    <row r="5" customFormat="false" ht="14.25" hidden="false" customHeight="false" outlineLevel="0" collapsed="false">
      <c r="A5" s="46" t="s">
        <v>62</v>
      </c>
      <c r="B5" s="41" t="n">
        <f aca="false">F5*E5</f>
        <v>1861.1</v>
      </c>
      <c r="C5" s="0" t="s">
        <v>64</v>
      </c>
      <c r="D5" s="0" t="s">
        <v>65</v>
      </c>
      <c r="E5" s="48" t="n">
        <v>370</v>
      </c>
      <c r="F5" s="41" t="n">
        <v>5.03</v>
      </c>
    </row>
    <row r="6" customFormat="false" ht="14.25" hidden="false" customHeight="false" outlineLevel="0" collapsed="false">
      <c r="A6" s="46" t="s">
        <v>62</v>
      </c>
      <c r="B6" s="41" t="n">
        <v>2152.79</v>
      </c>
      <c r="C6" s="0" t="s">
        <v>64</v>
      </c>
      <c r="D6" s="0" t="s">
        <v>65</v>
      </c>
      <c r="E6" s="48" t="n">
        <v>375</v>
      </c>
      <c r="F6" s="41" t="n">
        <v>5.74</v>
      </c>
    </row>
    <row r="7" customFormat="false" ht="14.25" hidden="false" customHeight="false" outlineLevel="0" collapsed="false">
      <c r="A7" s="46" t="s">
        <v>62</v>
      </c>
      <c r="B7" s="41" t="n">
        <v>2132.21</v>
      </c>
      <c r="C7" s="0" t="s">
        <v>64</v>
      </c>
      <c r="D7" s="0" t="s">
        <v>66</v>
      </c>
      <c r="E7" s="48" t="n">
        <v>365</v>
      </c>
      <c r="F7" s="41" t="n">
        <v>5.84</v>
      </c>
    </row>
    <row r="8" customFormat="false" ht="14.25" hidden="false" customHeight="false" outlineLevel="0" collapsed="false">
      <c r="E8" s="48"/>
      <c r="F8" s="41"/>
    </row>
    <row r="9" customFormat="false" ht="14.25" hidden="false" customHeight="false" outlineLevel="0" collapsed="false">
      <c r="A9" s="0" t="s">
        <v>67</v>
      </c>
    </row>
    <row r="10" customFormat="false" ht="14.25" hidden="false" customHeight="false" outlineLevel="0" collapsed="false">
      <c r="A10" s="0" t="s">
        <v>67</v>
      </c>
      <c r="B10" s="41" t="n">
        <v>2095.08</v>
      </c>
      <c r="C10" s="0" t="s">
        <v>64</v>
      </c>
      <c r="D10" s="0" t="s">
        <v>65</v>
      </c>
      <c r="E10" s="48" t="n">
        <v>375</v>
      </c>
      <c r="F10" s="41" t="n">
        <v>5.59</v>
      </c>
      <c r="G10" s="0" t="n">
        <v>30</v>
      </c>
    </row>
    <row r="11" customFormat="false" ht="14.25" hidden="false" customHeight="false" outlineLevel="0" collapsed="false">
      <c r="A11" s="0" t="s">
        <v>67</v>
      </c>
      <c r="B11" s="41" t="n">
        <v>2059.2</v>
      </c>
      <c r="C11" s="0" t="s">
        <v>68</v>
      </c>
      <c r="D11" s="0" t="s">
        <v>65</v>
      </c>
      <c r="E11" s="48" t="n">
        <v>375</v>
      </c>
      <c r="F11" s="41" t="n">
        <v>5.49</v>
      </c>
      <c r="G11" s="0" t="n">
        <v>150</v>
      </c>
    </row>
    <row r="12" customFormat="false" ht="14.25" hidden="false" customHeight="false" outlineLevel="0" collapsed="false">
      <c r="A12" s="0" t="s">
        <v>67</v>
      </c>
      <c r="B12" s="41" t="n">
        <v>2075.05</v>
      </c>
      <c r="C12" s="0" t="s">
        <v>64</v>
      </c>
      <c r="D12" s="0" t="s">
        <v>66</v>
      </c>
      <c r="E12" s="48" t="n">
        <v>365</v>
      </c>
      <c r="F12" s="41" t="n">
        <v>5.69</v>
      </c>
      <c r="G12" s="0" t="n">
        <v>31</v>
      </c>
    </row>
    <row r="13" customFormat="false" ht="14.25" hidden="false" customHeight="false" outlineLevel="0" collapsed="false">
      <c r="A13" s="0" t="s">
        <v>67</v>
      </c>
      <c r="B13" s="41" t="n">
        <v>2039.52</v>
      </c>
      <c r="C13" s="0" t="s">
        <v>64</v>
      </c>
      <c r="D13" s="0" t="s">
        <v>66</v>
      </c>
      <c r="E13" s="48" t="n">
        <v>365</v>
      </c>
      <c r="F13" s="41" t="n">
        <v>5.59</v>
      </c>
      <c r="G13" s="0" t="n">
        <v>155</v>
      </c>
    </row>
    <row r="14" customFormat="false" ht="14.25" hidden="false" customHeight="false" outlineLevel="0" collapsed="false">
      <c r="E14" s="48"/>
      <c r="F14" s="41"/>
    </row>
    <row r="15" customFormat="false" ht="14.25" hidden="false" customHeight="false" outlineLevel="0" collapsed="false">
      <c r="A15" s="46" t="s">
        <v>69</v>
      </c>
      <c r="B15" s="47"/>
      <c r="C15" s="46"/>
      <c r="D15" s="46"/>
      <c r="E15" s="46" t="s">
        <v>70</v>
      </c>
      <c r="F15" s="46" t="s">
        <v>71</v>
      </c>
      <c r="G15" s="47" t="s">
        <v>72</v>
      </c>
      <c r="H15" s="46" t="s">
        <v>73</v>
      </c>
    </row>
    <row r="16" customFormat="false" ht="14.25" hidden="false" customHeight="false" outlineLevel="0" collapsed="false">
      <c r="A16" s="46" t="s">
        <v>69</v>
      </c>
      <c r="B16" s="41" t="n">
        <v>2953.23</v>
      </c>
      <c r="C16" s="0" t="s">
        <v>74</v>
      </c>
      <c r="D16" s="0" t="s">
        <v>75</v>
      </c>
      <c r="E16" s="0" t="n">
        <v>1.2</v>
      </c>
      <c r="F16" s="0" t="n">
        <v>48</v>
      </c>
      <c r="G16" s="41" t="s">
        <v>76</v>
      </c>
      <c r="H16" s="0" t="s">
        <v>77</v>
      </c>
    </row>
    <row r="17" customFormat="false" ht="14.25" hidden="false" customHeight="false" outlineLevel="0" collapsed="false">
      <c r="A17" s="46" t="s">
        <v>69</v>
      </c>
      <c r="B17" s="41" t="n">
        <v>3882.58</v>
      </c>
      <c r="C17" s="0" t="s">
        <v>74</v>
      </c>
      <c r="D17" s="0" t="s">
        <v>75</v>
      </c>
      <c r="E17" s="0" t="n">
        <v>1.2</v>
      </c>
      <c r="F17" s="0" t="n">
        <v>24</v>
      </c>
      <c r="G17" s="41" t="s">
        <v>78</v>
      </c>
      <c r="H17" s="0" t="s">
        <v>77</v>
      </c>
    </row>
    <row r="18" customFormat="false" ht="14.25" hidden="false" customHeight="false" outlineLevel="0" collapsed="false">
      <c r="A18" s="46" t="s">
        <v>69</v>
      </c>
      <c r="B18" s="41" t="n">
        <v>4721.14</v>
      </c>
      <c r="C18" s="0" t="s">
        <v>74</v>
      </c>
      <c r="D18" s="0" t="s">
        <v>75</v>
      </c>
      <c r="E18" s="0" t="n">
        <v>1.2</v>
      </c>
      <c r="F18" s="0" t="n">
        <v>12</v>
      </c>
      <c r="G18" s="41" t="s">
        <v>79</v>
      </c>
      <c r="H18" s="0" t="s">
        <v>80</v>
      </c>
    </row>
    <row r="19" customFormat="false" ht="14.25" hidden="false" customHeight="false" outlineLevel="0" collapsed="false">
      <c r="A19" s="46" t="s">
        <v>69</v>
      </c>
      <c r="B19" s="41" t="n">
        <v>4721.12</v>
      </c>
      <c r="C19" s="0" t="s">
        <v>74</v>
      </c>
      <c r="D19" s="0" t="s">
        <v>75</v>
      </c>
      <c r="E19" s="0" t="n">
        <v>1.2</v>
      </c>
      <c r="F19" s="0" t="n">
        <v>24</v>
      </c>
      <c r="G19" s="41" t="s">
        <v>79</v>
      </c>
      <c r="H19" s="0" t="s">
        <v>80</v>
      </c>
    </row>
    <row r="20" customFormat="false" ht="14.25" hidden="false" customHeight="false" outlineLevel="0" collapsed="false">
      <c r="A20" s="46" t="s">
        <v>69</v>
      </c>
      <c r="B20" s="41" t="n">
        <v>5757.52</v>
      </c>
      <c r="C20" s="0" t="s">
        <v>74</v>
      </c>
      <c r="D20" s="0" t="s">
        <v>75</v>
      </c>
      <c r="E20" s="0" t="n">
        <v>1.6</v>
      </c>
      <c r="F20" s="0" t="n">
        <v>24</v>
      </c>
      <c r="G20" s="41" t="s">
        <v>79</v>
      </c>
      <c r="H20" s="0" t="s">
        <v>80</v>
      </c>
    </row>
    <row r="21" customFormat="false" ht="14.25" hidden="false" customHeight="false" outlineLevel="0" collapsed="false">
      <c r="A21" s="46" t="s">
        <v>69</v>
      </c>
      <c r="B21" s="41" t="n">
        <v>14109.78</v>
      </c>
      <c r="C21" s="0" t="s">
        <v>74</v>
      </c>
      <c r="D21" s="0" t="s">
        <v>75</v>
      </c>
      <c r="E21" s="0" t="n">
        <v>3</v>
      </c>
      <c r="F21" s="0" t="n">
        <v>48</v>
      </c>
      <c r="G21" s="41" t="s">
        <v>81</v>
      </c>
      <c r="H21" s="0" t="s">
        <v>80</v>
      </c>
    </row>
    <row r="22" customFormat="false" ht="14.25" hidden="false" customHeight="false" outlineLevel="0" collapsed="false">
      <c r="F22" s="41"/>
    </row>
    <row r="23" customFormat="false" ht="14.25" hidden="false" customHeight="false" outlineLevel="0" collapsed="false">
      <c r="A23" s="46" t="s">
        <v>82</v>
      </c>
      <c r="B23" s="47"/>
      <c r="C23" s="46"/>
      <c r="D23" s="46" t="s">
        <v>83</v>
      </c>
      <c r="E23" s="46" t="s">
        <v>84</v>
      </c>
      <c r="F23" s="47" t="s">
        <v>71</v>
      </c>
      <c r="G23" s="46" t="s">
        <v>85</v>
      </c>
      <c r="H23" s="46" t="s">
        <v>86</v>
      </c>
    </row>
    <row r="24" customFormat="false" ht="14.25" hidden="false" customHeight="false" outlineLevel="0" collapsed="false">
      <c r="A24" s="46" t="s">
        <v>82</v>
      </c>
      <c r="B24" s="41" t="n">
        <v>12026.99</v>
      </c>
      <c r="C24" s="0" t="s">
        <v>74</v>
      </c>
      <c r="D24" s="0" t="s">
        <v>87</v>
      </c>
      <c r="E24" s="0" t="n">
        <v>2.4</v>
      </c>
      <c r="F24" s="0" t="n">
        <v>48</v>
      </c>
      <c r="G24" s="0" t="s">
        <v>88</v>
      </c>
      <c r="H24" s="0" t="s">
        <v>89</v>
      </c>
    </row>
    <row r="25" customFormat="false" ht="14.25" hidden="false" customHeight="false" outlineLevel="0" collapsed="false">
      <c r="A25" s="46" t="s">
        <v>82</v>
      </c>
      <c r="B25" s="41" t="n">
        <v>23977.73</v>
      </c>
      <c r="C25" s="0" t="s">
        <v>74</v>
      </c>
      <c r="D25" s="0" t="s">
        <v>90</v>
      </c>
      <c r="E25" s="0" t="n">
        <v>5.12</v>
      </c>
      <c r="F25" s="0" t="n">
        <v>48</v>
      </c>
      <c r="G25" s="0" t="s">
        <v>88</v>
      </c>
      <c r="H25" s="0" t="s">
        <v>89</v>
      </c>
    </row>
    <row r="26" customFormat="false" ht="14.25" hidden="false" customHeight="false" outlineLevel="0" collapsed="false">
      <c r="A26" s="46" t="s">
        <v>82</v>
      </c>
      <c r="B26" s="41" t="n">
        <v>16375.28</v>
      </c>
      <c r="C26" s="0" t="s">
        <v>74</v>
      </c>
      <c r="D26" s="0" t="s">
        <v>91</v>
      </c>
      <c r="E26" s="0" t="n">
        <v>3.552</v>
      </c>
      <c r="F26" s="0" t="n">
        <v>48</v>
      </c>
      <c r="G26" s="0" t="s">
        <v>88</v>
      </c>
      <c r="H26" s="0" t="s">
        <v>89</v>
      </c>
    </row>
    <row r="27" customFormat="false" ht="14.25" hidden="false" customHeight="false" outlineLevel="0" collapsed="false">
      <c r="A27" s="46" t="s">
        <v>82</v>
      </c>
      <c r="B27" s="41" t="n">
        <f aca="false">8826.68</f>
        <v>8826.68</v>
      </c>
      <c r="C27" s="0" t="s">
        <v>74</v>
      </c>
      <c r="D27" s="0" t="s">
        <v>92</v>
      </c>
      <c r="E27" s="0" t="n">
        <f aca="false">2.56</f>
        <v>2.56</v>
      </c>
      <c r="F27" s="0" t="n">
        <v>24</v>
      </c>
      <c r="G27" s="0" t="s">
        <v>93</v>
      </c>
      <c r="H27" s="0" t="s">
        <v>89</v>
      </c>
    </row>
    <row r="29" customFormat="false" ht="14.25" hidden="false" customHeight="false" outlineLevel="0" collapsed="false">
      <c r="A29" s="46" t="s">
        <v>94</v>
      </c>
      <c r="B29" s="47" t="s">
        <v>95</v>
      </c>
      <c r="C29" s="46"/>
      <c r="D29" s="46" t="s">
        <v>83</v>
      </c>
      <c r="E29" s="46" t="s">
        <v>96</v>
      </c>
      <c r="F29" s="46" t="s">
        <v>97</v>
      </c>
      <c r="G29" s="46" t="s">
        <v>98</v>
      </c>
      <c r="H29" s="46" t="s">
        <v>99</v>
      </c>
    </row>
    <row r="30" customFormat="false" ht="14.25" hidden="false" customHeight="false" outlineLevel="0" collapsed="false">
      <c r="A30" s="0" t="s">
        <v>100</v>
      </c>
      <c r="B30" s="41" t="n">
        <v>115.12</v>
      </c>
      <c r="C30" s="0" t="s">
        <v>64</v>
      </c>
      <c r="D30" s="0" t="s">
        <v>101</v>
      </c>
      <c r="E30" s="0" t="n">
        <v>35</v>
      </c>
      <c r="F30" s="0" t="n">
        <v>99</v>
      </c>
      <c r="G30" s="0" t="n">
        <v>1000</v>
      </c>
      <c r="H30" s="0" t="s">
        <v>102</v>
      </c>
    </row>
    <row r="31" customFormat="false" ht="14.25" hidden="false" customHeight="false" outlineLevel="0" collapsed="false">
      <c r="A31" s="0" t="s">
        <v>103</v>
      </c>
      <c r="B31" s="41" t="n">
        <v>230.24</v>
      </c>
      <c r="C31" s="0" t="s">
        <v>64</v>
      </c>
      <c r="D31" s="0" t="s">
        <v>104</v>
      </c>
      <c r="E31" s="0" t="n">
        <v>35</v>
      </c>
      <c r="F31" s="0" t="n">
        <v>99</v>
      </c>
      <c r="G31" s="0" t="n">
        <v>1000</v>
      </c>
      <c r="H31" s="0" t="s">
        <v>102</v>
      </c>
    </row>
    <row r="32" customFormat="false" ht="14.25" hidden="false" customHeight="false" outlineLevel="0" collapsed="false">
      <c r="A32" s="0" t="s">
        <v>100</v>
      </c>
      <c r="B32" s="41" t="n">
        <v>163.74</v>
      </c>
      <c r="C32" s="0" t="s">
        <v>64</v>
      </c>
      <c r="D32" s="0" t="s">
        <v>101</v>
      </c>
      <c r="E32" s="0" t="n">
        <v>50</v>
      </c>
      <c r="F32" s="0" t="n">
        <v>119</v>
      </c>
      <c r="G32" s="0" t="n">
        <v>1000</v>
      </c>
      <c r="H32" s="0" t="s">
        <v>102</v>
      </c>
    </row>
    <row r="33" customFormat="false" ht="14.25" hidden="false" customHeight="false" outlineLevel="0" collapsed="false">
      <c r="A33" s="0" t="s">
        <v>103</v>
      </c>
      <c r="B33" s="41" t="n">
        <v>327.48</v>
      </c>
      <c r="C33" s="0" t="s">
        <v>64</v>
      </c>
      <c r="D33" s="0" t="s">
        <v>104</v>
      </c>
      <c r="E33" s="0" t="n">
        <v>50</v>
      </c>
      <c r="F33" s="0" t="n">
        <v>119</v>
      </c>
      <c r="G33" s="0" t="n">
        <v>1000</v>
      </c>
      <c r="H33" s="0" t="s">
        <v>102</v>
      </c>
    </row>
    <row r="35" customFormat="false" ht="14.25" hidden="false" customHeight="false" outlineLevel="0" collapsed="false">
      <c r="A35" s="46" t="s">
        <v>105</v>
      </c>
      <c r="B35" s="47" t="s">
        <v>63</v>
      </c>
      <c r="C35" s="46"/>
      <c r="D35" s="46" t="s">
        <v>83</v>
      </c>
      <c r="E35" s="46" t="s">
        <v>106</v>
      </c>
      <c r="F35" s="46" t="s">
        <v>97</v>
      </c>
      <c r="G35" s="46" t="s">
        <v>98</v>
      </c>
      <c r="H35" s="46" t="s">
        <v>99</v>
      </c>
    </row>
    <row r="36" customFormat="false" ht="14.25" hidden="false" customHeight="false" outlineLevel="0" collapsed="false">
      <c r="A36" s="0" t="s">
        <v>107</v>
      </c>
      <c r="B36" s="41" t="n">
        <v>1530.25</v>
      </c>
      <c r="C36" s="0" t="s">
        <v>64</v>
      </c>
      <c r="D36" s="0" t="s">
        <v>108</v>
      </c>
      <c r="E36" s="0" t="n">
        <v>396</v>
      </c>
      <c r="F36" s="0" t="n">
        <v>15</v>
      </c>
      <c r="G36" s="0" t="n">
        <v>75</v>
      </c>
      <c r="H36" s="0" t="s">
        <v>109</v>
      </c>
    </row>
    <row r="37" customFormat="false" ht="14.25" hidden="false" customHeight="false" outlineLevel="0" collapsed="false">
      <c r="A37" s="0" t="s">
        <v>110</v>
      </c>
      <c r="B37" s="41" t="n">
        <v>7705.7</v>
      </c>
      <c r="C37" s="0" t="s">
        <v>64</v>
      </c>
      <c r="D37" s="0" t="s">
        <v>111</v>
      </c>
      <c r="E37" s="0" t="n">
        <v>3600</v>
      </c>
      <c r="F37" s="0" t="n">
        <v>14</v>
      </c>
    </row>
    <row r="38" customFormat="false" ht="14.25" hidden="false" customHeight="false" outlineLevel="0" collapsed="false">
      <c r="A38" s="0" t="s">
        <v>112</v>
      </c>
      <c r="B38" s="41" t="n">
        <v>7422.62</v>
      </c>
      <c r="C38" s="0" t="s">
        <v>64</v>
      </c>
      <c r="D38" s="0" t="s">
        <v>113</v>
      </c>
      <c r="E38" s="0" t="n">
        <v>10800</v>
      </c>
    </row>
    <row r="39" customFormat="false" ht="14.25" hidden="false" customHeight="false" outlineLevel="0" collapsed="false">
      <c r="A39" s="0" t="s">
        <v>114</v>
      </c>
      <c r="B39" s="41" t="n">
        <v>7346.1</v>
      </c>
      <c r="C39" s="0" t="s">
        <v>64</v>
      </c>
      <c r="D39" s="0" t="s">
        <v>115</v>
      </c>
      <c r="E39" s="0" t="n">
        <v>18000</v>
      </c>
    </row>
    <row r="41" customFormat="false" ht="14.25" hidden="false" customHeight="false" outlineLevel="0" collapsed="false">
      <c r="A41" s="46" t="s">
        <v>116</v>
      </c>
      <c r="B41" s="47" t="s">
        <v>63</v>
      </c>
      <c r="C41" s="46"/>
      <c r="D41" s="46" t="s">
        <v>83</v>
      </c>
      <c r="E41" s="46" t="s">
        <v>117</v>
      </c>
      <c r="F41" s="46" t="s">
        <v>118</v>
      </c>
      <c r="G41" s="49"/>
      <c r="H41" s="49"/>
    </row>
    <row r="42" customFormat="false" ht="14.25" hidden="false" customHeight="false" outlineLevel="0" collapsed="false">
      <c r="A42" s="50" t="s">
        <v>119</v>
      </c>
    </row>
    <row r="43" customFormat="false" ht="14.25" hidden="false" customHeight="false" outlineLevel="0" collapsed="false">
      <c r="A43" s="0" t="s">
        <v>120</v>
      </c>
      <c r="B43" s="41" t="n">
        <v>150.69</v>
      </c>
      <c r="C43" s="0" t="s">
        <v>64</v>
      </c>
      <c r="D43" s="0" t="s">
        <v>121</v>
      </c>
      <c r="E43" s="0" t="n">
        <v>2225</v>
      </c>
      <c r="F43" s="0" t="s">
        <v>122</v>
      </c>
    </row>
    <row r="44" customFormat="false" ht="14.25" hidden="false" customHeight="false" outlineLevel="0" collapsed="false">
      <c r="A44" s="0" t="s">
        <v>123</v>
      </c>
      <c r="B44" s="41" t="n">
        <v>143.66</v>
      </c>
      <c r="C44" s="0" t="s">
        <v>64</v>
      </c>
      <c r="D44" s="0" t="s">
        <v>124</v>
      </c>
      <c r="E44" s="0" t="n">
        <v>2225</v>
      </c>
      <c r="F44" s="0" t="s">
        <v>122</v>
      </c>
    </row>
    <row r="45" customFormat="false" ht="14.25" hidden="false" customHeight="false" outlineLevel="0" collapsed="false">
      <c r="A45" s="0" t="s">
        <v>120</v>
      </c>
      <c r="B45" s="41" t="n">
        <v>226.04</v>
      </c>
      <c r="C45" s="0" t="s">
        <v>64</v>
      </c>
      <c r="D45" s="0" t="s">
        <v>125</v>
      </c>
      <c r="E45" s="0" t="n">
        <v>3300</v>
      </c>
      <c r="F45" s="0" t="s">
        <v>126</v>
      </c>
    </row>
    <row r="46" customFormat="false" ht="14.25" hidden="false" customHeight="false" outlineLevel="0" collapsed="false">
      <c r="A46" s="0" t="s">
        <v>123</v>
      </c>
      <c r="B46" s="41" t="n">
        <v>215.49</v>
      </c>
      <c r="C46" s="0" t="s">
        <v>64</v>
      </c>
      <c r="D46" s="0" t="s">
        <v>127</v>
      </c>
      <c r="E46" s="0" t="n">
        <v>3300</v>
      </c>
      <c r="F46" s="0" t="s">
        <v>126</v>
      </c>
    </row>
    <row r="47" customFormat="false" ht="14.25" hidden="false" customHeight="false" outlineLevel="0" collapsed="false">
      <c r="A47" s="0" t="s">
        <v>120</v>
      </c>
      <c r="B47" s="41" t="n">
        <v>301.39</v>
      </c>
      <c r="C47" s="0" t="s">
        <v>64</v>
      </c>
      <c r="D47" s="0" t="s">
        <v>128</v>
      </c>
      <c r="E47" s="0" t="n">
        <v>4400</v>
      </c>
      <c r="F47" s="0" t="s">
        <v>129</v>
      </c>
    </row>
    <row r="48" customFormat="false" ht="14.25" hidden="false" customHeight="false" outlineLevel="0" collapsed="false">
      <c r="A48" s="0" t="s">
        <v>123</v>
      </c>
      <c r="B48" s="41" t="n">
        <v>287.33</v>
      </c>
      <c r="C48" s="0" t="s">
        <v>64</v>
      </c>
      <c r="D48" s="0" t="s">
        <v>130</v>
      </c>
      <c r="E48" s="0" t="n">
        <v>4400</v>
      </c>
      <c r="F48" s="0" t="s">
        <v>129</v>
      </c>
    </row>
    <row r="50" customFormat="false" ht="14.25" hidden="false" customHeight="false" outlineLevel="0" collapsed="false">
      <c r="A50" s="50" t="s">
        <v>131</v>
      </c>
      <c r="G50" s="46" t="s">
        <v>99</v>
      </c>
    </row>
    <row r="51" customFormat="false" ht="14.25" hidden="false" customHeight="false" outlineLevel="0" collapsed="false">
      <c r="B51" s="41" t="n">
        <v>57.05</v>
      </c>
      <c r="C51" s="0" t="s">
        <v>64</v>
      </c>
      <c r="D51" s="0" t="s">
        <v>132</v>
      </c>
      <c r="E51" s="0" t="n">
        <v>195</v>
      </c>
      <c r="F51" s="0" t="s">
        <v>133</v>
      </c>
      <c r="G51" s="0" t="s">
        <v>134</v>
      </c>
    </row>
    <row r="52" customFormat="false" ht="14.25" hidden="false" customHeight="false" outlineLevel="0" collapsed="false">
      <c r="B52" s="41" t="n">
        <v>57.43</v>
      </c>
      <c r="C52" s="0" t="s">
        <v>64</v>
      </c>
      <c r="D52" s="0" t="s">
        <v>135</v>
      </c>
      <c r="E52" s="0" t="n">
        <v>195</v>
      </c>
      <c r="F52" s="0" t="s">
        <v>136</v>
      </c>
      <c r="G52" s="0" t="s">
        <v>137</v>
      </c>
    </row>
    <row r="54" customFormat="false" ht="14.25" hidden="false" customHeight="false" outlineLevel="0" collapsed="false">
      <c r="A54" s="50" t="s">
        <v>138</v>
      </c>
    </row>
    <row r="55" customFormat="false" ht="14.25" hidden="false" customHeight="false" outlineLevel="0" collapsed="false">
      <c r="A55" s="0" t="s">
        <v>139</v>
      </c>
      <c r="B55" s="41" t="n">
        <v>23.36</v>
      </c>
      <c r="C55" s="0" t="s">
        <v>64</v>
      </c>
      <c r="D55" s="0" t="s">
        <v>140</v>
      </c>
      <c r="E55" s="0" t="s">
        <v>141</v>
      </c>
      <c r="F55" s="0" t="s">
        <v>142</v>
      </c>
    </row>
    <row r="56" customFormat="false" ht="14.25" hidden="false" customHeight="false" outlineLevel="0" collapsed="false">
      <c r="A56" s="0" t="s">
        <v>143</v>
      </c>
      <c r="B56" s="41" t="n">
        <v>15.62</v>
      </c>
      <c r="C56" s="0" t="s">
        <v>64</v>
      </c>
      <c r="D56" s="0" t="s">
        <v>144</v>
      </c>
      <c r="E56" s="0" t="s">
        <v>141</v>
      </c>
      <c r="F56" s="0" t="s">
        <v>142</v>
      </c>
    </row>
    <row r="68" customFormat="false" ht="14.25" hidden="false" customHeight="false" outlineLevel="0" collapsed="false">
      <c r="F68" s="41"/>
    </row>
    <row r="69" customFormat="false" ht="14.25" hidden="false" customHeight="false" outlineLevel="0" collapsed="false">
      <c r="F69" s="41"/>
    </row>
    <row r="70" customFormat="false" ht="14.25" hidden="false" customHeight="false" outlineLevel="0" collapsed="false">
      <c r="F70" s="41"/>
    </row>
    <row r="71" customFormat="false" ht="14.25" hidden="false" customHeight="false" outlineLevel="0" collapsed="false">
      <c r="F71" s="41"/>
    </row>
    <row r="72" customFormat="false" ht="14.25" hidden="false" customHeight="false" outlineLevel="0" collapsed="false">
      <c r="F72" s="41"/>
    </row>
    <row r="73" customFormat="false" ht="14.25" hidden="false" customHeight="false" outlineLevel="0" collapsed="false">
      <c r="F73" s="41"/>
    </row>
    <row r="74" customFormat="false" ht="14.25" hidden="false" customHeight="false" outlineLevel="0" collapsed="false">
      <c r="F74" s="41"/>
    </row>
    <row r="75" customFormat="false" ht="14.25" hidden="false" customHeight="false" outlineLevel="0" collapsed="false">
      <c r="F75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9.33"/>
    <col collapsed="false" customWidth="true" hidden="false" outlineLevel="0" max="2" min="2" style="0" width="13.66"/>
    <col collapsed="false" customWidth="true" hidden="false" outlineLevel="0" max="4" min="4" style="0" width="10.22"/>
    <col collapsed="false" customWidth="true" hidden="false" outlineLevel="0" max="6" min="5" style="0" width="11.11"/>
    <col collapsed="false" customWidth="true" hidden="false" outlineLevel="0" max="8" min="7" style="49" width="8.89"/>
    <col collapsed="false" customWidth="true" hidden="false" outlineLevel="0" max="9" min="9" style="0" width="27.77"/>
    <col collapsed="false" customWidth="true" hidden="false" outlineLevel="0" max="11" min="11" style="0" width="10.22"/>
  </cols>
  <sheetData>
    <row r="1" customFormat="false" ht="14.25" hidden="false" customHeight="false" outlineLevel="0" collapsed="false">
      <c r="A1" s="0" t="s">
        <v>145</v>
      </c>
      <c r="B1" s="0" t="s">
        <v>64</v>
      </c>
      <c r="C1" s="0" t="s">
        <v>146</v>
      </c>
      <c r="D1" s="0" t="s">
        <v>147</v>
      </c>
      <c r="E1" s="0" t="s">
        <v>148</v>
      </c>
      <c r="F1" s="0" t="s">
        <v>149</v>
      </c>
      <c r="I1" s="0" t="s">
        <v>150</v>
      </c>
      <c r="J1" s="0" t="s">
        <v>149</v>
      </c>
      <c r="K1" s="0" t="s">
        <v>147</v>
      </c>
    </row>
    <row r="2" customFormat="false" ht="14.25" hidden="false" customHeight="false" outlineLevel="0" collapsed="false">
      <c r="A2" s="0" t="s">
        <v>69</v>
      </c>
      <c r="I2" s="0" t="s">
        <v>151</v>
      </c>
    </row>
    <row r="3" customFormat="false" ht="14.25" hidden="false" customHeight="false" outlineLevel="0" collapsed="false">
      <c r="I3" s="0" t="s">
        <v>152</v>
      </c>
      <c r="J3" s="51" t="n">
        <v>8795</v>
      </c>
    </row>
    <row r="4" customFormat="false" ht="14.25" hidden="false" customHeight="false" outlineLevel="0" collapsed="false">
      <c r="A4" s="0" t="s">
        <v>153</v>
      </c>
      <c r="I4" s="0" t="s">
        <v>154</v>
      </c>
      <c r="J4" s="51" t="n">
        <v>17308</v>
      </c>
    </row>
    <row r="5" customFormat="false" ht="14.25" hidden="false" customHeight="false" outlineLevel="0" collapsed="false">
      <c r="A5" s="0" t="s">
        <v>155</v>
      </c>
      <c r="B5" s="52"/>
      <c r="D5" s="51" t="n">
        <v>21938</v>
      </c>
      <c r="I5" s="0" t="s">
        <v>156</v>
      </c>
      <c r="J5" s="51" t="n">
        <v>21990</v>
      </c>
    </row>
    <row r="6" customFormat="false" ht="14.25" hidden="false" customHeight="false" outlineLevel="0" collapsed="false">
      <c r="A6" s="0" t="s">
        <v>157</v>
      </c>
      <c r="B6" s="52" t="n">
        <v>14110</v>
      </c>
      <c r="C6" s="52" t="n">
        <v>10690</v>
      </c>
      <c r="D6" s="51" t="n">
        <v>21786</v>
      </c>
    </row>
    <row r="7" customFormat="false" ht="14.25" hidden="false" customHeight="false" outlineLevel="0" collapsed="false">
      <c r="A7" s="0" t="s">
        <v>158</v>
      </c>
      <c r="C7" s="52" t="n">
        <v>13235</v>
      </c>
      <c r="D7" s="51" t="n">
        <v>33107</v>
      </c>
      <c r="E7" s="51" t="n">
        <v>19964</v>
      </c>
      <c r="F7" s="51" t="n">
        <v>15360</v>
      </c>
    </row>
    <row r="9" customFormat="false" ht="14.25" hidden="false" customHeight="false" outlineLevel="0" collapsed="false">
      <c r="A9" s="0" t="s">
        <v>82</v>
      </c>
    </row>
    <row r="10" customFormat="false" ht="14.25" hidden="false" customHeight="false" outlineLevel="0" collapsed="false">
      <c r="A10" s="0" t="s">
        <v>159</v>
      </c>
    </row>
    <row r="11" customFormat="false" ht="14.25" hidden="false" customHeight="false" outlineLevel="0" collapsed="false">
      <c r="A11" s="0" t="s">
        <v>160</v>
      </c>
      <c r="D11" s="51" t="n">
        <v>9786</v>
      </c>
    </row>
    <row r="12" customFormat="false" ht="14.25" hidden="false" customHeight="false" outlineLevel="0" collapsed="false">
      <c r="A12" s="0" t="s">
        <v>161</v>
      </c>
      <c r="D12" s="51"/>
      <c r="F12" s="51" t="n">
        <v>6995</v>
      </c>
    </row>
    <row r="13" customFormat="false" ht="14.25" hidden="false" customHeight="false" outlineLevel="0" collapsed="false">
      <c r="A13" s="0" t="s">
        <v>162</v>
      </c>
      <c r="B13" s="52" t="n">
        <v>12027</v>
      </c>
      <c r="D13" s="51" t="n">
        <v>16705</v>
      </c>
      <c r="E13" s="51" t="n">
        <v>11782</v>
      </c>
      <c r="F13" s="51" t="n">
        <v>18995</v>
      </c>
    </row>
    <row r="14" customFormat="false" ht="14.25" hidden="false" customHeight="false" outlineLevel="0" collapsed="false">
      <c r="A14" s="0" t="s">
        <v>163</v>
      </c>
      <c r="B14" s="52"/>
      <c r="C14" s="52" t="n">
        <v>22540</v>
      </c>
      <c r="D14" s="51" t="n">
        <v>24888</v>
      </c>
      <c r="E14" s="51" t="n">
        <v>18170</v>
      </c>
      <c r="F14" s="51" t="n">
        <v>19238</v>
      </c>
    </row>
    <row r="15" customFormat="false" ht="14.25" hidden="false" customHeight="false" outlineLevel="0" collapsed="false">
      <c r="A15" s="0" t="s">
        <v>164</v>
      </c>
      <c r="B15" s="52"/>
      <c r="C15" s="52"/>
      <c r="D15" s="51"/>
      <c r="E15" s="51" t="n">
        <v>18918</v>
      </c>
    </row>
    <row r="16" customFormat="false" ht="14.25" hidden="false" customHeight="false" outlineLevel="0" collapsed="false">
      <c r="A16" s="0" t="s">
        <v>165</v>
      </c>
      <c r="D16" s="51" t="n">
        <v>30577</v>
      </c>
      <c r="E16" s="51" t="n">
        <v>22995</v>
      </c>
      <c r="F16" s="51" t="n">
        <v>27048</v>
      </c>
    </row>
    <row r="17" customFormat="false" ht="14.25" hidden="false" customHeight="false" outlineLevel="0" collapsed="false">
      <c r="A17" s="0" t="s">
        <v>166</v>
      </c>
      <c r="D17" s="51"/>
      <c r="E17" s="51"/>
    </row>
    <row r="18" customFormat="false" ht="14.25" hidden="false" customHeight="false" outlineLevel="0" collapsed="false">
      <c r="A18" s="0" t="s">
        <v>167</v>
      </c>
      <c r="D18" s="51"/>
      <c r="E18" s="51"/>
      <c r="F18" s="51" t="n">
        <v>59940</v>
      </c>
    </row>
    <row r="19" customFormat="false" ht="14.25" hidden="false" customHeight="false" outlineLevel="0" collapsed="false">
      <c r="A19" s="0" t="s">
        <v>168</v>
      </c>
      <c r="D19" s="51"/>
      <c r="E19" s="51"/>
      <c r="F19" s="51" t="n">
        <v>79920</v>
      </c>
    </row>
    <row r="20" customFormat="false" ht="14.25" hidden="false" customHeight="false" outlineLevel="0" collapsed="false">
      <c r="A20" s="0" t="s">
        <v>169</v>
      </c>
      <c r="D20" s="51"/>
      <c r="E20" s="51"/>
      <c r="F20" s="51" t="n">
        <v>99899</v>
      </c>
    </row>
    <row r="21" customFormat="false" ht="14.25" hidden="false" customHeight="false" outlineLevel="0" collapsed="false">
      <c r="A21" s="0" t="s">
        <v>170</v>
      </c>
      <c r="D21" s="51"/>
      <c r="E21" s="51"/>
      <c r="F21" s="51" t="n">
        <v>51767</v>
      </c>
    </row>
    <row r="22" customFormat="false" ht="14.25" hidden="false" customHeight="false" outlineLevel="0" collapsed="false">
      <c r="A22" s="0" t="s">
        <v>171</v>
      </c>
      <c r="D22" s="51"/>
      <c r="E22" s="51"/>
      <c r="F22" s="51" t="n">
        <v>77650</v>
      </c>
    </row>
    <row r="23" customFormat="false" ht="14.25" hidden="false" customHeight="false" outlineLevel="0" collapsed="false">
      <c r="D23" s="51"/>
      <c r="E23" s="51"/>
      <c r="F23" s="51"/>
    </row>
    <row r="25" customFormat="false" ht="14.25" hidden="false" customHeight="false" outlineLevel="0" collapsed="false">
      <c r="A25" s="0" t="s">
        <v>172</v>
      </c>
    </row>
    <row r="26" customFormat="false" ht="14.25" hidden="false" customHeight="false" outlineLevel="0" collapsed="false">
      <c r="A26" s="0" t="s">
        <v>173</v>
      </c>
      <c r="D26" s="51" t="n">
        <v>3356</v>
      </c>
      <c r="F26" s="51" t="n">
        <v>3867</v>
      </c>
    </row>
    <row r="27" customFormat="false" ht="14.25" hidden="false" customHeight="false" outlineLevel="0" collapsed="false">
      <c r="A27" s="0" t="s">
        <v>174</v>
      </c>
      <c r="D27" s="51" t="n">
        <v>2608</v>
      </c>
    </row>
    <row r="30" customFormat="false" ht="14.25" hidden="false" customHeight="false" outlineLevel="0" collapsed="false">
      <c r="A30" s="0" t="s">
        <v>62</v>
      </c>
    </row>
    <row r="31" customFormat="false" ht="14.25" hidden="false" customHeight="false" outlineLevel="0" collapsed="false">
      <c r="A31" s="0" t="s">
        <v>175</v>
      </c>
      <c r="F31" s="51" t="n">
        <v>2540</v>
      </c>
    </row>
    <row r="32" customFormat="false" ht="14.25" hidden="false" customHeight="false" outlineLevel="0" collapsed="false">
      <c r="A32" s="0" t="s">
        <v>176</v>
      </c>
      <c r="B32" s="52" t="n">
        <v>1686</v>
      </c>
      <c r="D32" s="51" t="n">
        <v>2986</v>
      </c>
    </row>
    <row r="33" customFormat="false" ht="14.25" hidden="false" customHeight="false" outlineLevel="0" collapsed="false">
      <c r="A33" s="0" t="s">
        <v>177</v>
      </c>
      <c r="B33" s="52" t="n">
        <v>1937</v>
      </c>
    </row>
    <row r="34" customFormat="false" ht="14.25" hidden="false" customHeight="false" outlineLevel="0" collapsed="false">
      <c r="A34" s="0" t="s">
        <v>178</v>
      </c>
      <c r="B34" s="52"/>
      <c r="D34" s="51" t="n">
        <v>3269</v>
      </c>
    </row>
    <row r="35" customFormat="false" ht="14.25" hidden="false" customHeight="false" outlineLevel="0" collapsed="false">
      <c r="A35" s="0" t="s">
        <v>179</v>
      </c>
      <c r="B35" s="52" t="n">
        <v>2133</v>
      </c>
      <c r="D35" s="51" t="n">
        <v>3177</v>
      </c>
      <c r="E35" s="51" t="n">
        <v>2811</v>
      </c>
      <c r="F35" s="51" t="n">
        <v>3304</v>
      </c>
    </row>
    <row r="36" customFormat="false" ht="14.25" hidden="false" customHeight="false" outlineLevel="0" collapsed="false">
      <c r="A36" s="0" t="s">
        <v>180</v>
      </c>
      <c r="B36" s="52" t="n">
        <v>1862</v>
      </c>
      <c r="D36" s="51" t="n">
        <v>3021</v>
      </c>
    </row>
    <row r="37" customFormat="false" ht="14.25" hidden="false" customHeight="false" outlineLevel="0" collapsed="false">
      <c r="A37" s="0" t="s">
        <v>181</v>
      </c>
      <c r="B37" s="52" t="n">
        <v>2153</v>
      </c>
      <c r="D37" s="51" t="n">
        <v>3160</v>
      </c>
      <c r="E37" s="51" t="n">
        <v>2824</v>
      </c>
      <c r="F37" s="51" t="n">
        <v>3287</v>
      </c>
    </row>
    <row r="38" customFormat="false" ht="14.25" hidden="false" customHeight="false" outlineLevel="0" collapsed="false">
      <c r="A38" s="0" t="s">
        <v>166</v>
      </c>
    </row>
    <row r="39" customFormat="false" ht="14.25" hidden="false" customHeight="false" outlineLevel="0" collapsed="false">
      <c r="A39" s="0" t="s">
        <v>182</v>
      </c>
      <c r="B39" s="52" t="n">
        <v>2076</v>
      </c>
      <c r="F39" s="51" t="n">
        <v>100373</v>
      </c>
    </row>
    <row r="40" customFormat="false" ht="14.25" hidden="false" customHeight="false" outlineLevel="0" collapsed="false">
      <c r="A40" s="0" t="s">
        <v>183</v>
      </c>
      <c r="B40" s="52" t="n">
        <v>2040</v>
      </c>
    </row>
    <row r="41" customFormat="false" ht="14.25" hidden="false" customHeight="false" outlineLevel="0" collapsed="false">
      <c r="A41" s="0" t="s">
        <v>184</v>
      </c>
      <c r="B41" s="52" t="n">
        <v>2096</v>
      </c>
    </row>
    <row r="42" customFormat="false" ht="14.25" hidden="false" customHeight="false" outlineLevel="0" collapsed="false">
      <c r="A42" s="0" t="s">
        <v>185</v>
      </c>
      <c r="B42" s="52" t="n">
        <v>2060</v>
      </c>
      <c r="F42" s="51" t="n">
        <v>478160</v>
      </c>
    </row>
    <row r="44" customFormat="false" ht="14.25" hidden="false" customHeight="false" outlineLevel="0" collapsed="false">
      <c r="A44" s="0" t="s">
        <v>186</v>
      </c>
    </row>
    <row r="45" customFormat="false" ht="14.25" hidden="false" customHeight="false" outlineLevel="0" collapsed="false">
      <c r="A45" s="0" t="s">
        <v>187</v>
      </c>
      <c r="B45" s="52" t="n">
        <v>116</v>
      </c>
      <c r="D45" s="53" t="n">
        <v>239</v>
      </c>
      <c r="F45" s="53" t="n">
        <v>147</v>
      </c>
    </row>
    <row r="46" customFormat="false" ht="14.25" hidden="false" customHeight="false" outlineLevel="0" collapsed="false">
      <c r="A46" s="0" t="s">
        <v>188</v>
      </c>
      <c r="B46" s="52" t="n">
        <v>231</v>
      </c>
      <c r="F46" s="53" t="n">
        <v>221</v>
      </c>
    </row>
    <row r="47" customFormat="false" ht="14.25" hidden="false" customHeight="false" outlineLevel="0" collapsed="false">
      <c r="A47" s="0" t="s">
        <v>189</v>
      </c>
      <c r="B47" s="52" t="n">
        <v>164</v>
      </c>
      <c r="F47" s="53" t="n">
        <v>294</v>
      </c>
    </row>
    <row r="48" customFormat="false" ht="14.25" hidden="false" customHeight="false" outlineLevel="0" collapsed="false">
      <c r="A48" s="0" t="s">
        <v>190</v>
      </c>
      <c r="B48" s="52" t="n">
        <v>328</v>
      </c>
      <c r="F48" s="53" t="n">
        <v>441</v>
      </c>
    </row>
    <row r="49" customFormat="false" ht="14.25" hidden="false" customHeight="false" outlineLevel="0" collapsed="false">
      <c r="B49" s="52"/>
    </row>
    <row r="50" customFormat="false" ht="14.25" hidden="false" customHeight="false" outlineLevel="0" collapsed="false">
      <c r="A50" s="0" t="s">
        <v>191</v>
      </c>
    </row>
    <row r="51" customFormat="false" ht="14.25" hidden="false" customHeight="false" outlineLevel="0" collapsed="false">
      <c r="A51" s="0" t="s">
        <v>192</v>
      </c>
    </row>
    <row r="52" customFormat="false" ht="14.25" hidden="false" customHeight="false" outlineLevel="0" collapsed="false">
      <c r="A52" s="0" t="s">
        <v>193</v>
      </c>
      <c r="B52" s="0" t="n">
        <v>151</v>
      </c>
      <c r="D52" s="53" t="n">
        <v>315</v>
      </c>
      <c r="F52" s="53" t="n">
        <v>223</v>
      </c>
    </row>
    <row r="53" customFormat="false" ht="14.25" hidden="false" customHeight="false" outlineLevel="0" collapsed="false">
      <c r="A53" s="0" t="s">
        <v>194</v>
      </c>
      <c r="B53" s="0" t="n">
        <v>227</v>
      </c>
    </row>
    <row r="54" customFormat="false" ht="14.25" hidden="false" customHeight="false" outlineLevel="0" collapsed="false">
      <c r="A54" s="0" t="s">
        <v>195</v>
      </c>
      <c r="B54" s="0" t="n">
        <v>302</v>
      </c>
      <c r="D54" s="53" t="n">
        <v>587</v>
      </c>
    </row>
    <row r="55" customFormat="false" ht="14.25" hidden="false" customHeight="false" outlineLevel="0" collapsed="false">
      <c r="A55" s="0" t="s">
        <v>166</v>
      </c>
    </row>
    <row r="56" customFormat="false" ht="14.25" hidden="false" customHeight="false" outlineLevel="0" collapsed="false">
      <c r="A56" s="0" t="s">
        <v>196</v>
      </c>
      <c r="B56" s="0" t="n">
        <v>144</v>
      </c>
    </row>
    <row r="57" customFormat="false" ht="14.25" hidden="false" customHeight="false" outlineLevel="0" collapsed="false">
      <c r="A57" s="0" t="s">
        <v>197</v>
      </c>
      <c r="B57" s="0" t="n">
        <v>216</v>
      </c>
    </row>
    <row r="58" customFormat="false" ht="14.25" hidden="false" customHeight="false" outlineLevel="0" collapsed="false">
      <c r="A58" s="0" t="s">
        <v>198</v>
      </c>
      <c r="B58" s="0" t="n">
        <v>288</v>
      </c>
    </row>
    <row r="60" customFormat="false" ht="14.25" hidden="false" customHeight="false" outlineLevel="0" collapsed="false">
      <c r="A60" s="0" t="s">
        <v>199</v>
      </c>
    </row>
    <row r="61" customFormat="false" ht="14.25" hidden="false" customHeight="false" outlineLevel="0" collapsed="false">
      <c r="A61" s="0" t="s">
        <v>200</v>
      </c>
    </row>
    <row r="66" customFormat="false" ht="14.25" hidden="false" customHeight="false" outlineLevel="0" collapsed="false">
      <c r="A66" s="0" t="s">
        <v>201</v>
      </c>
    </row>
  </sheetData>
  <hyperlinks>
    <hyperlink ref="J3" r:id="rId1" display="https://www.geewiz.co.za/long-run-ups-inverter-battery/5365-1200va-mecer-inverter-2x-100ah-batteries-trolley-8-hour-battery-life-kit-720w.html"/>
    <hyperlink ref="J4" r:id="rId2" display="https://www.geewiz.co.za/new-items/161718-rct-megapower-2kva-2000w-inverter-trolley-with-2-x-100ah-batteries.html"/>
    <hyperlink ref="D5" r:id="rId3" display="https://www.sustainable.co.za/search?type=product&amp;options%5bprefix%5d=last&amp;q=2kva*"/>
    <hyperlink ref="J5" r:id="rId4" display="https://www.geewiz.co.za/load-shedding-solutions/180855-axpert-type-pure-sine-3000va-inverter-trolley-2x-120ah-battery-12-hour-battery-life-kit-3000w-60a-pwm-solar-with-hubble-lithium-battery.html"/>
    <hyperlink ref="D6" r:id="rId5" display="https://www.sustainable.co.za/search?type=product&amp;options%5bprefix%5d=last&amp;q=3kva*"/>
    <hyperlink ref="D7" r:id="rId6" display="https://www.sustainable.co.za/search?type=product&amp;options%5bprefix%5d=last&amp;q=5kva*"/>
    <hyperlink ref="E7" r:id="rId7" display="https://solaradvice.co.za/product/luxpowertek-5kw-hybrid-inverter"/>
    <hyperlink ref="F7" r:id="rId8" display="https://www.geewiz.co.za/new-items/135156-linkqnet-5kva-pf1-48vdc-inverter-4000w-mppt-par-.html"/>
    <hyperlink ref="D11" r:id="rId9" display="https://www.sustainable.co.za/products/maxli-100ah-1-2kwh-12v-lithium-battery-with-bluetooth?_pos=2&amp;_psq=1.2kwh&amp;_ss=e&amp;_v=1.0"/>
    <hyperlink ref="F12" r:id="rId10" display="https://www.geewiz.co.za/lithium-ion-batteries/153798-hubble-s-120-15kwh-12v-120ah-lithium-ion-battery.html"/>
    <hyperlink ref="D13" r:id="rId11" display="https://www.sustainable.co.za/search?type=product&amp;options%5bprefix%5d=last&amp;q=2.4kwh*"/>
    <hyperlink ref="E13" r:id="rId12" display="https://solaradvice.co.za/product/dyness-2-4kwh-48v-lithium-ion-battery"/>
    <hyperlink ref="F13" r:id="rId13" display="https://www.geewiz.co.za/search?controller=search&amp;s=2.4kWh"/>
    <hyperlink ref="D14" r:id="rId14" display="https://www.sustainable.co.za/search?type=product&amp;options%5Bprefix%5D=last&amp;q=3.5kwh"/>
    <hyperlink ref="E14" r:id="rId15" display="https://solaradvice.co.za/product/pylontech-us3000c-3-5kwh-lithium-ion-solar-battery"/>
    <hyperlink ref="F14" r:id="rId16" display="https://www.geewiz.co.za/new-items/128107-mecer-35kwh-lithium-battery-48-volts-m3000.html"/>
    <hyperlink ref="E15" r:id="rId17" display="https://solaradvice.co.za/product/dyness-3-6kwh-48v-lithium-ion-battery"/>
    <hyperlink ref="D16" r:id="rId18" display="https://www.sustainable.co.za/search?type=product&amp;options%5bprefix%5d=last&amp;q=4.8kwh*"/>
    <hyperlink ref="E16" r:id="rId19" display="https://solaradvice.co.za/product/fusion-4-8kwh-1c-lithium-ion-solar-battery"/>
    <hyperlink ref="F16" r:id="rId20" display="https://www.geewiz.co.za/new-items/172235-48kwh-lithium-battery.html"/>
    <hyperlink ref="F18" r:id="rId21" display="https://www.geewiz.co.za/new-items/152495-pylon-us2000c-24kwh-li-ion-solar-battery-excl-brackets-pack-of-3.html"/>
    <hyperlink ref="F19" r:id="rId22" display="https://www.geewiz.co.za/new-items/152496-pylon-us2000c-24kwh-li-ion-solar-battery-excl-brackets-pack-of-4.html"/>
    <hyperlink ref="F20" r:id="rId23" display="https://www.geewiz.co.za/new-items/152497-pylon-us2000c-24kwh-li-ion-solar-battery-excl-brackets-pack-of-5.html"/>
    <hyperlink ref="F21" r:id="rId24" display="https://www.geewiz.co.za/new-items/137188-pylon-us3000c-35kwh-li-ion-solar-battery-excl-brackets-pack-of-2.html"/>
    <hyperlink ref="F22" r:id="rId25" display="https://www.geewiz.co.za/new-items/137190-pylon-us3000c-35kwh-li-ion-solar-battery-excl-brackets-pack-of-3.html"/>
    <hyperlink ref="D26" r:id="rId26" display="https://www.sustainable.co.za/products/forbatt-fb100-12-100ah-12v-lead-acid-battery?_pos=5&amp;_sid=5642051e9&amp;_ss=r"/>
    <hyperlink ref="F26" r:id="rId27" display="https://www.geewiz.co.za/solar-accessories/144616-acdc-dynamics-12v-100ah-agm-lead-acid-and-gel-solar-battery.html"/>
    <hyperlink ref="D27" r:id="rId28" display="https://www.sustainable.co.za/search?type=product&amp;options%5bprefix%5d=last&amp;q=105Ah%20lead%20acid*"/>
    <hyperlink ref="F31" r:id="rId29" display="https://www.geewiz.co.za/new-items/118300-mecer-solar-330w-pv-module.html"/>
    <hyperlink ref="D32" r:id="rId30" display="https://www.sustainable.co.za/products/renewsys-deserv-335w-solar-panel?_pos=1&amp;_sid=b66bc81ad&amp;_ss=r"/>
    <hyperlink ref="D34" r:id="rId31" display="https://www.sustainable.co.za/products/canadian-solar-hiku-365w-super-high-power-mono-perc-solar-panel?_pos=1&amp;_sid=7fb7d95d6&amp;_ss=r"/>
    <hyperlink ref="D35" r:id="rId32" display="https://www.sustainable.co.za/products/ja-solar-365w-mono-percium-half-cell-solar-panel-black-frame?_pos=2&amp;_sid=7fb7d95d6&amp;_ss=r"/>
    <hyperlink ref="E35" r:id="rId33" display="https://solaradvice.co.za/product/ja-solar-365w-monocrystalline-solar-panel-black-frame-mc4"/>
    <hyperlink ref="F35" r:id="rId34" display="https://www.geewiz.co.za/new-items/150150-ja-solar-365w-mono-mbb-percium-half-cell-all-black-short-frame-mc4.html"/>
    <hyperlink ref="D36" r:id="rId35" display="https://www.sustainable.co.za/search?type=product&amp;options%5bprefix%5d=last&amp;q=370w*"/>
    <hyperlink ref="D37" r:id="rId36" display="https://www.sustainable.co.za/products/canadian-solar-hiku-375w-super-high-power-mono-perc-solar-panel?_pos=1&amp;_sid=e27fd280a&amp;_ss=r"/>
    <hyperlink ref="E37" r:id="rId37" display="https://solaradvice.co.za/product/ja-solar-365w-monocrystalline-solar-panel-black-frame-mc4"/>
    <hyperlink ref="F37" r:id="rId38" display="https://www.geewiz.co.za/new-items/172912-canadian-solar-375w-super-high-power-mono-perc-hiku-with-mc4-evo2.html"/>
    <hyperlink ref="F39" r:id="rId39" display="https://www.geewiz.co.za/new-items/150152-ja-solar-365w-mono-mbb-percium-half-cell-all-black-short-frame-mc4-pallet-of-31.html"/>
    <hyperlink ref="F42" r:id="rId40" display="https://www.geewiz.co.za/new-items/174051-canadian-solar-375w-super-high-power-mono-perc-hiku-with-mc4-evo2-pallet-of-150.html"/>
    <hyperlink ref="D45" r:id="rId41" display="https://www.sustainable.co.za/search?type=product&amp;options%5bprefix%5d=last&amp;q=single%20core%20cable*"/>
    <hyperlink ref="F45" r:id="rId42" display="https://www.geewiz.co.za/cables-adapters/155976-35mm2-single-core-dc-cable-1m-black.html"/>
    <hyperlink ref="F46" r:id="rId43" display="https://www.geewiz.co.za/cables-adapters/155990-50mm2-single-core-dc-cable-1m-red.html"/>
    <hyperlink ref="F47" r:id="rId44" display="https://www.geewiz.co.za/cables-adapters/156619-35mm2-single-core-dc-cable-1m-pair.html"/>
    <hyperlink ref="F48" r:id="rId45" display="https://www.geewiz.co.za/cables-adapters/156621-50mm2-single-core-dc-cable-1m-pair.html"/>
    <hyperlink ref="D52" r:id="rId46" display="https://www.sustainable.co.za/products/solarframe-2-1-mounting-rail?_pos=2&amp;_sid=a256f7d8f&amp;_ss=r"/>
    <hyperlink ref="F52" r:id="rId47" display="https://www.geewiz.co.za/solar/137196-renusol-variosole-mounting-rail-41-x-35-x-2225-mm.html"/>
    <hyperlink ref="D54" r:id="rId48" display="https://www.sustainable.co.za/products/solarframe-4-20m-mounting-rail?_pos=1&amp;_sid=a256f7d8f&amp;_ss=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6.44"/>
    <col collapsed="false" customWidth="true" hidden="false" outlineLevel="0" max="2" min="2" style="0" width="12.66"/>
    <col collapsed="false" customWidth="true" hidden="false" outlineLevel="0" max="3" min="3" style="0" width="12.33"/>
    <col collapsed="false" customWidth="true" hidden="false" outlineLevel="0" max="4" min="4" style="0" width="9.89"/>
    <col collapsed="false" customWidth="true" hidden="false" outlineLevel="0" max="5" min="5" style="0" width="26"/>
    <col collapsed="false" customWidth="true" hidden="false" outlineLevel="0" max="6" min="6" style="0" width="12.56"/>
    <col collapsed="false" customWidth="true" hidden="false" outlineLevel="0" max="7" min="7" style="0" width="11.11"/>
    <col collapsed="false" customWidth="true" hidden="false" outlineLevel="0" max="8" min="8" style="0" width="14.78"/>
  </cols>
  <sheetData>
    <row r="1" customFormat="false" ht="14.25" hidden="false" customHeight="false" outlineLevel="0" collapsed="false">
      <c r="A1" s="0" t="s">
        <v>202</v>
      </c>
      <c r="B1" s="0" t="s">
        <v>203</v>
      </c>
      <c r="C1" s="0" t="s">
        <v>204</v>
      </c>
      <c r="D1" s="0" t="s">
        <v>205</v>
      </c>
      <c r="E1" s="0" t="s">
        <v>206</v>
      </c>
      <c r="F1" s="0" t="s">
        <v>207</v>
      </c>
      <c r="G1" s="0" t="s">
        <v>208</v>
      </c>
    </row>
    <row r="2" customFormat="false" ht="14.25" hidden="false" customHeight="false" outlineLevel="0" collapsed="false">
      <c r="A2" s="0" t="s">
        <v>209</v>
      </c>
      <c r="B2" s="0" t="s">
        <v>210</v>
      </c>
      <c r="C2" s="0" t="s">
        <v>211</v>
      </c>
      <c r="D2" s="0" t="s">
        <v>212</v>
      </c>
      <c r="E2" s="0" t="s">
        <v>213</v>
      </c>
      <c r="G2" s="0" t="s">
        <v>214</v>
      </c>
    </row>
    <row r="3" customFormat="false" ht="14.25" hidden="false" customHeight="false" outlineLevel="0" collapsed="false">
      <c r="A3" s="0" t="s">
        <v>215</v>
      </c>
      <c r="B3" s="0" t="s">
        <v>215</v>
      </c>
      <c r="C3" s="0" t="s">
        <v>66</v>
      </c>
      <c r="D3" s="0" t="s">
        <v>216</v>
      </c>
      <c r="E3" s="0" t="s">
        <v>217</v>
      </c>
    </row>
    <row r="7" customFormat="false" ht="14.25" hidden="false" customHeight="false" outlineLevel="0" collapsed="false">
      <c r="E7" s="0" t="s">
        <v>218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804D756D08E4CA3423200232226B2" ma:contentTypeVersion="13" ma:contentTypeDescription="Create a new document." ma:contentTypeScope="" ma:versionID="e0bcca8eb8694a9aa27043020d766d59">
  <xsd:schema xmlns:xsd="http://www.w3.org/2001/XMLSchema" xmlns:xs="http://www.w3.org/2001/XMLSchema" xmlns:p="http://schemas.microsoft.com/office/2006/metadata/properties" xmlns:ns2="38594f89-c314-49a7-8895-5d17cbb3f834" xmlns:ns3="c062e488-6187-499b-9180-094274b6916e" targetNamespace="http://schemas.microsoft.com/office/2006/metadata/properties" ma:root="true" ma:fieldsID="1c1dc3800a78af7628339ad126e4da35" ns2:_="" ns3:_="">
    <xsd:import namespace="38594f89-c314-49a7-8895-5d17cbb3f834"/>
    <xsd:import namespace="c062e488-6187-499b-9180-094274b69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94f89-c314-49a7-8895-5d17cbb3f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2e488-6187-499b-9180-094274b69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A10A3F-69C1-45C6-B6DB-3C8ABDCE7F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EACBFA-03FB-43D5-8570-E2F0EEEA2D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9D2741-8217-4FA8-A2FA-86D92164F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594f89-c314-49a7-8895-5d17cbb3f834"/>
    <ds:schemaRef ds:uri="c062e488-6187-499b-9180-094274b69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2022-02-18T07:03:47Z</dcterms:created>
  <dc:creator>Emile Pasqualle</dc:creator>
  <dc:description/>
  <dc:language>en-ZA</dc:language>
  <cp:lastModifiedBy/>
  <dcterms:modified xsi:type="dcterms:W3CDTF">2022-06-05T11:54:17Z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0x010100583804D756D08E4CA3423200232226B2</vt:lpwstr>
  </property>
</Properties>
</file>