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VITRA\"/>
    </mc:Choice>
  </mc:AlternateContent>
  <bookViews>
    <workbookView xWindow="0" yWindow="0" windowWidth="19200" windowHeight="7890" activeTab="4"/>
  </bookViews>
  <sheets>
    <sheet name="Tabel" sheetId="6" r:id="rId1"/>
    <sheet name="Hasil Anak" sheetId="9" r:id="rId2"/>
    <sheet name="Ongkos Kerja" sheetId="5" r:id="rId3"/>
    <sheet name="Komisi" sheetId="8" r:id="rId4"/>
    <sheet name="Penjualan" sheetId="4" r:id="rId5"/>
    <sheet name="Sheet2" sheetId="14" r:id="rId6"/>
    <sheet name="Sheet3" sheetId="15" r:id="rId7"/>
    <sheet name="Sheet4" sheetId="16" r:id="rId8"/>
    <sheet name="Sheet5" sheetId="17" r:id="rId9"/>
    <sheet name="Sheet6" sheetId="18" r:id="rId10"/>
    <sheet name="Sheet7" sheetId="19" r:id="rId11"/>
    <sheet name="Sheet8" sheetId="20" r:id="rId12"/>
    <sheet name="Sheet9" sheetId="21" r:id="rId13"/>
    <sheet name="Sheet10" sheetId="22" r:id="rId14"/>
    <sheet name="Sheet11" sheetId="23" r:id="rId15"/>
    <sheet name="Sheet12" sheetId="24" r:id="rId16"/>
    <sheet name="Laporan 2015" sheetId="7" r:id="rId17"/>
    <sheet name="Laporan 2014" sheetId="3" r:id="rId18"/>
    <sheet name="Lap Kas" sheetId="11" r:id="rId19"/>
    <sheet name="Tugas Jaga" sheetId="12" r:id="rId20"/>
    <sheet name="Sheet1" sheetId="13" r:id="rId21"/>
  </sheets>
  <externalReferences>
    <externalReference r:id="rId22"/>
    <externalReference r:id="rId23"/>
    <externalReference r:id="rId24"/>
  </externalReferences>
  <definedNames>
    <definedName name="_xlnm._FilterDatabase" localSheetId="4" hidden="1">Penjualan!$A$3:$AR$1201</definedName>
    <definedName name="_xlnm.Print_Area" localSheetId="0">Tabel!$A$1:$D$58</definedName>
    <definedName name="_xlnm.Print_Titles" localSheetId="0">Tabel!$3:$5</definedName>
  </definedNames>
  <calcPr calcId="152511"/>
</workbook>
</file>

<file path=xl/calcChain.xml><?xml version="1.0" encoding="utf-8"?>
<calcChain xmlns="http://schemas.openxmlformats.org/spreadsheetml/2006/main">
  <c r="C1473" i="4" l="1"/>
  <c r="D1473" i="4"/>
  <c r="AR1473" i="4"/>
  <c r="C1474" i="4"/>
  <c r="D1474" i="4"/>
  <c r="AR1474" i="4"/>
  <c r="C1475" i="4"/>
  <c r="D1475" i="4"/>
  <c r="AR1475" i="4"/>
  <c r="C1476" i="4"/>
  <c r="D1476" i="4"/>
  <c r="AR1476" i="4"/>
  <c r="C1477" i="4"/>
  <c r="D1477" i="4"/>
  <c r="AR1477" i="4"/>
  <c r="C1478" i="4"/>
  <c r="D1478" i="4"/>
  <c r="AR1478" i="4"/>
  <c r="C1479" i="4"/>
  <c r="D1479" i="4"/>
  <c r="AT1479" i="4" s="1"/>
  <c r="AR1479" i="4"/>
  <c r="C1480" i="4"/>
  <c r="D1480" i="4"/>
  <c r="AT1480" i="4" s="1"/>
  <c r="AR1480" i="4"/>
  <c r="C1481" i="4"/>
  <c r="D1481" i="4"/>
  <c r="AT1481" i="4" s="1"/>
  <c r="AR1481" i="4"/>
  <c r="C1482" i="4"/>
  <c r="D1482" i="4"/>
  <c r="AT1482" i="4" s="1"/>
  <c r="AR1482" i="4"/>
  <c r="C1483" i="4"/>
  <c r="D1483" i="4"/>
  <c r="AT1483" i="4" s="1"/>
  <c r="AR1483" i="4"/>
  <c r="C1484" i="4"/>
  <c r="D1484" i="4"/>
  <c r="AT1484" i="4" s="1"/>
  <c r="AR1484" i="4"/>
  <c r="AR1470" i="4"/>
  <c r="AT1470" i="4" s="1"/>
  <c r="C1471" i="4"/>
  <c r="D1471" i="4"/>
  <c r="AR1471" i="4"/>
  <c r="C1472" i="4"/>
  <c r="D1472" i="4"/>
  <c r="AR1472" i="4"/>
  <c r="C1459" i="4"/>
  <c r="D1459" i="4"/>
  <c r="AR1459" i="4"/>
  <c r="C1460" i="4"/>
  <c r="D1460" i="4"/>
  <c r="AR1460" i="4"/>
  <c r="C1461" i="4"/>
  <c r="D1461" i="4"/>
  <c r="AT1461" i="4" s="1"/>
  <c r="AR1461" i="4"/>
  <c r="C1462" i="4"/>
  <c r="D1462" i="4"/>
  <c r="AR1462" i="4"/>
  <c r="C1463" i="4"/>
  <c r="D1463" i="4"/>
  <c r="AR1463" i="4"/>
  <c r="C1464" i="4"/>
  <c r="D1464" i="4"/>
  <c r="AR1464" i="4"/>
  <c r="C1465" i="4"/>
  <c r="D1465" i="4"/>
  <c r="AR1465" i="4"/>
  <c r="C1466" i="4"/>
  <c r="D1466" i="4"/>
  <c r="AR1466" i="4"/>
  <c r="C1467" i="4"/>
  <c r="D1467" i="4"/>
  <c r="AR1467" i="4"/>
  <c r="C1468" i="4"/>
  <c r="D1468" i="4"/>
  <c r="AR1468" i="4"/>
  <c r="C1469" i="4"/>
  <c r="D1469" i="4"/>
  <c r="C1445" i="4"/>
  <c r="C1454" i="5" s="1"/>
  <c r="D1445" i="4"/>
  <c r="AR1445" i="4"/>
  <c r="C1446" i="4"/>
  <c r="C1455" i="5" s="1"/>
  <c r="D1446" i="4"/>
  <c r="AR1446" i="4"/>
  <c r="C1447" i="4"/>
  <c r="C1456" i="5" s="1"/>
  <c r="D1447" i="4"/>
  <c r="AR1447" i="4"/>
  <c r="C1448" i="4"/>
  <c r="D1448" i="4"/>
  <c r="AR1448" i="4"/>
  <c r="C1449" i="4"/>
  <c r="D1449" i="4"/>
  <c r="AR1449" i="4"/>
  <c r="C1450" i="4"/>
  <c r="D1450" i="4"/>
  <c r="AR1450" i="4"/>
  <c r="C1451" i="4"/>
  <c r="D1451" i="4"/>
  <c r="AT1451" i="4" s="1"/>
  <c r="AR1451" i="4"/>
  <c r="C1452" i="4"/>
  <c r="D1452" i="4"/>
  <c r="AR1452" i="4"/>
  <c r="C1453" i="4"/>
  <c r="D1453" i="4"/>
  <c r="AR1453" i="4"/>
  <c r="C1454" i="4"/>
  <c r="D1454" i="4"/>
  <c r="AR1454" i="4"/>
  <c r="C1455" i="4"/>
  <c r="D1455" i="4"/>
  <c r="AR1455" i="4"/>
  <c r="C1456" i="4"/>
  <c r="D1456" i="4"/>
  <c r="AR1456" i="4"/>
  <c r="C1457" i="4"/>
  <c r="D1457" i="4"/>
  <c r="AR1457" i="4"/>
  <c r="C1458" i="4"/>
  <c r="D1458" i="4"/>
  <c r="AR1458" i="4"/>
  <c r="C1434" i="4"/>
  <c r="C1443" i="5" s="1"/>
  <c r="D1434" i="4"/>
  <c r="AR1434" i="4"/>
  <c r="C1435" i="4"/>
  <c r="C1444" i="5" s="1"/>
  <c r="D1435" i="4"/>
  <c r="AR1435" i="4"/>
  <c r="C1436" i="4"/>
  <c r="D1436" i="4"/>
  <c r="AR1436" i="4"/>
  <c r="C1437" i="4"/>
  <c r="D1437" i="4"/>
  <c r="AT1437" i="4" s="1"/>
  <c r="AR1437" i="4"/>
  <c r="AR1438" i="4"/>
  <c r="AT1438" i="4" s="1"/>
  <c r="C1439" i="4"/>
  <c r="C1448" i="5" s="1"/>
  <c r="D1439" i="4"/>
  <c r="AR1439" i="4"/>
  <c r="C1440" i="4"/>
  <c r="D1440" i="4"/>
  <c r="AR1440" i="4"/>
  <c r="C1441" i="4"/>
  <c r="D1441" i="4"/>
  <c r="AR1441" i="4"/>
  <c r="C1442" i="4"/>
  <c r="D1442" i="4"/>
  <c r="AR1442" i="4"/>
  <c r="C1443" i="4"/>
  <c r="C1452" i="5" s="1"/>
  <c r="D1443" i="4"/>
  <c r="AR1443" i="4"/>
  <c r="C1444" i="4"/>
  <c r="C1453" i="5" s="1"/>
  <c r="D1444" i="4"/>
  <c r="AR1444" i="4"/>
  <c r="C1422" i="4"/>
  <c r="C1431" i="5" s="1"/>
  <c r="D1422" i="4"/>
  <c r="AT1422" i="4" s="1"/>
  <c r="AR1422" i="4"/>
  <c r="C1423" i="4"/>
  <c r="C1432" i="5" s="1"/>
  <c r="D1423" i="4"/>
  <c r="AR1423" i="4"/>
  <c r="C1424" i="4"/>
  <c r="C1433" i="5" s="1"/>
  <c r="D1424" i="4"/>
  <c r="AR1424" i="4"/>
  <c r="C1425" i="4"/>
  <c r="C1434" i="5" s="1"/>
  <c r="D1425" i="4"/>
  <c r="AR1425" i="4"/>
  <c r="C1426" i="4"/>
  <c r="D1426" i="4"/>
  <c r="AR1426" i="4"/>
  <c r="C1427" i="4"/>
  <c r="D1427" i="4"/>
  <c r="AR1427" i="4"/>
  <c r="C1428" i="4"/>
  <c r="C1437" i="5" s="1"/>
  <c r="D1428" i="4"/>
  <c r="AR1428" i="4"/>
  <c r="C1429" i="4"/>
  <c r="C1438" i="5" s="1"/>
  <c r="D1429" i="4"/>
  <c r="AR1429" i="4"/>
  <c r="C1430" i="4"/>
  <c r="C1439" i="5" s="1"/>
  <c r="D1430" i="4"/>
  <c r="AR1430" i="4"/>
  <c r="C1431" i="4"/>
  <c r="D1431" i="4"/>
  <c r="AT1431" i="4" s="1"/>
  <c r="AR1431" i="4"/>
  <c r="C1432" i="4"/>
  <c r="C1441" i="5" s="1"/>
  <c r="D1432" i="4"/>
  <c r="AR1432" i="4"/>
  <c r="C1433" i="4"/>
  <c r="C1442" i="5" s="1"/>
  <c r="D1433" i="4"/>
  <c r="AR1433" i="4"/>
  <c r="A1431" i="5"/>
  <c r="B1431" i="5"/>
  <c r="D1431" i="5" s="1"/>
  <c r="E1431" i="5" s="1"/>
  <c r="A1447" i="5"/>
  <c r="B1447" i="5"/>
  <c r="D1447" i="5" s="1"/>
  <c r="C1447" i="5"/>
  <c r="A1448" i="5"/>
  <c r="B1448" i="5"/>
  <c r="D1448" i="5" s="1"/>
  <c r="A1449" i="5"/>
  <c r="B1449" i="5"/>
  <c r="D1449" i="5" s="1"/>
  <c r="R1449" i="5" s="1"/>
  <c r="C1449" i="5"/>
  <c r="A1450" i="5"/>
  <c r="B1450" i="5"/>
  <c r="D1450" i="5" s="1"/>
  <c r="F1450" i="5" s="1"/>
  <c r="C1450" i="5"/>
  <c r="A1451" i="5"/>
  <c r="B1451" i="5"/>
  <c r="D1451" i="5" s="1"/>
  <c r="C1451" i="5"/>
  <c r="A1452" i="5"/>
  <c r="B1452" i="5"/>
  <c r="D1452" i="5" s="1"/>
  <c r="A1453" i="5"/>
  <c r="B1453" i="5"/>
  <c r="D1453" i="5" s="1"/>
  <c r="J1453" i="5" s="1"/>
  <c r="A1454" i="5"/>
  <c r="B1454" i="5"/>
  <c r="D1454" i="5" s="1"/>
  <c r="F1454" i="5" s="1"/>
  <c r="AE1454" i="5"/>
  <c r="A1455" i="5"/>
  <c r="B1455" i="5"/>
  <c r="D1455" i="5" s="1"/>
  <c r="A1456" i="5"/>
  <c r="B1456" i="5"/>
  <c r="D1456" i="5" s="1"/>
  <c r="E1456" i="5" s="1"/>
  <c r="A1438" i="5"/>
  <c r="B1438" i="5"/>
  <c r="D1438" i="5" s="1"/>
  <c r="T1438" i="5" s="1"/>
  <c r="A1439" i="5"/>
  <c r="B1439" i="5"/>
  <c r="D1439" i="5" s="1"/>
  <c r="A1440" i="5"/>
  <c r="B1440" i="5"/>
  <c r="D1440" i="5" s="1"/>
  <c r="N1440" i="5" s="1"/>
  <c r="C1440" i="5"/>
  <c r="A1441" i="5"/>
  <c r="B1441" i="5"/>
  <c r="D1441" i="5" s="1"/>
  <c r="J1441" i="5" s="1"/>
  <c r="A1442" i="5"/>
  <c r="B1442" i="5"/>
  <c r="D1442" i="5" s="1"/>
  <c r="A1443" i="5"/>
  <c r="B1443" i="5"/>
  <c r="D1443" i="5" s="1"/>
  <c r="A1444" i="5"/>
  <c r="B1444" i="5"/>
  <c r="D1444" i="5" s="1"/>
  <c r="J1444" i="5" s="1"/>
  <c r="A1445" i="5"/>
  <c r="B1445" i="5"/>
  <c r="D1445" i="5" s="1"/>
  <c r="F1445" i="5" s="1"/>
  <c r="C1445" i="5"/>
  <c r="A1446" i="5"/>
  <c r="B1446" i="5"/>
  <c r="D1446" i="5" s="1"/>
  <c r="C1446" i="5"/>
  <c r="A1432" i="5"/>
  <c r="B1432" i="5"/>
  <c r="D1432" i="5" s="1"/>
  <c r="A1433" i="5"/>
  <c r="B1433" i="5"/>
  <c r="D1433" i="5" s="1"/>
  <c r="A1434" i="5"/>
  <c r="B1434" i="5"/>
  <c r="D1434" i="5" s="1"/>
  <c r="A1435" i="5"/>
  <c r="B1435" i="5"/>
  <c r="D1435" i="5" s="1"/>
  <c r="E1435" i="5" s="1"/>
  <c r="C1435" i="5"/>
  <c r="A1436" i="5"/>
  <c r="B1436" i="5"/>
  <c r="D1436" i="5" s="1"/>
  <c r="C1436" i="5"/>
  <c r="A1437" i="5"/>
  <c r="B1437" i="5"/>
  <c r="D1437" i="5" s="1"/>
  <c r="Z1437" i="5" s="1"/>
  <c r="A1421" i="5"/>
  <c r="B1421" i="5"/>
  <c r="D1421" i="5"/>
  <c r="AJ1421" i="5" s="1"/>
  <c r="A1422" i="5"/>
  <c r="B1422" i="5"/>
  <c r="D1422" i="5" s="1"/>
  <c r="A1423" i="5"/>
  <c r="B1423" i="5"/>
  <c r="D1423" i="5" s="1"/>
  <c r="J1423" i="5" s="1"/>
  <c r="A1424" i="5"/>
  <c r="B1424" i="5"/>
  <c r="D1424" i="5" s="1"/>
  <c r="F1424" i="5" s="1"/>
  <c r="A1425" i="5"/>
  <c r="B1425" i="5"/>
  <c r="D1425" i="5" s="1"/>
  <c r="A1426" i="5"/>
  <c r="B1426" i="5"/>
  <c r="D1426" i="5" s="1"/>
  <c r="A1427" i="5"/>
  <c r="B1427" i="5"/>
  <c r="D1427" i="5" s="1"/>
  <c r="J1427" i="5" s="1"/>
  <c r="A1428" i="5"/>
  <c r="B1428" i="5"/>
  <c r="D1428" i="5" s="1"/>
  <c r="F1428" i="5" s="1"/>
  <c r="A1429" i="5"/>
  <c r="B1429" i="5"/>
  <c r="D1429" i="5" s="1"/>
  <c r="A1412" i="5"/>
  <c r="B1412" i="5"/>
  <c r="D1412" i="5" s="1"/>
  <c r="H1412" i="5" s="1"/>
  <c r="A1413" i="5"/>
  <c r="B1413" i="5"/>
  <c r="D1413" i="5" s="1"/>
  <c r="I1413" i="5" s="1"/>
  <c r="A1414" i="5"/>
  <c r="B1414" i="5"/>
  <c r="D1414" i="5" s="1"/>
  <c r="E1414" i="5" s="1"/>
  <c r="A1415" i="5"/>
  <c r="B1415" i="5"/>
  <c r="D1415" i="5" s="1"/>
  <c r="G1415" i="5" s="1"/>
  <c r="A1416" i="5"/>
  <c r="B1416" i="5"/>
  <c r="D1416" i="5" s="1"/>
  <c r="H1416" i="5" s="1"/>
  <c r="A1417" i="5"/>
  <c r="B1417" i="5"/>
  <c r="D1417" i="5" s="1"/>
  <c r="I1417" i="5" s="1"/>
  <c r="A1418" i="5"/>
  <c r="B1418" i="5"/>
  <c r="D1418" i="5" s="1"/>
  <c r="E1418" i="5" s="1"/>
  <c r="A1419" i="5"/>
  <c r="B1419" i="5"/>
  <c r="D1419" i="5" s="1"/>
  <c r="O1419" i="5" s="1"/>
  <c r="A1420" i="5"/>
  <c r="B1420" i="5"/>
  <c r="D1420" i="5" s="1"/>
  <c r="C1412" i="4"/>
  <c r="C1421" i="5" s="1"/>
  <c r="D1412" i="4"/>
  <c r="AR1412" i="4"/>
  <c r="C1413" i="4"/>
  <c r="C1422" i="5" s="1"/>
  <c r="D1413" i="4"/>
  <c r="AR1413" i="4"/>
  <c r="C1414" i="4"/>
  <c r="C1423" i="5" s="1"/>
  <c r="D1414" i="4"/>
  <c r="AR1414" i="4"/>
  <c r="C1415" i="4"/>
  <c r="C1424" i="5" s="1"/>
  <c r="D1415" i="4"/>
  <c r="AR1415" i="4"/>
  <c r="C1416" i="4"/>
  <c r="C1425" i="5" s="1"/>
  <c r="D1416" i="4"/>
  <c r="AR1416" i="4"/>
  <c r="C1417" i="4"/>
  <c r="C1426" i="5" s="1"/>
  <c r="D1417" i="4"/>
  <c r="AR1417" i="4"/>
  <c r="C1418" i="4"/>
  <c r="C1427" i="5" s="1"/>
  <c r="D1418" i="4"/>
  <c r="AR1418" i="4"/>
  <c r="C1419" i="4"/>
  <c r="C1428" i="5" s="1"/>
  <c r="D1419" i="4"/>
  <c r="AR1419" i="4"/>
  <c r="C1420" i="4"/>
  <c r="C1429" i="5" s="1"/>
  <c r="D1420" i="4"/>
  <c r="AR1420" i="4"/>
  <c r="AT1475" i="4" l="1"/>
  <c r="AT1478" i="4"/>
  <c r="AT1474" i="4"/>
  <c r="AT1477" i="4"/>
  <c r="AT1476" i="4"/>
  <c r="AT1473" i="4"/>
  <c r="AT1472" i="4"/>
  <c r="AT1471" i="4"/>
  <c r="AT1463" i="4"/>
  <c r="AT1468" i="4"/>
  <c r="AT1465" i="4"/>
  <c r="AT1467" i="4"/>
  <c r="AT1466" i="4"/>
  <c r="AT1464" i="4"/>
  <c r="AT1462" i="4"/>
  <c r="AT1457" i="4"/>
  <c r="AT1455" i="4"/>
  <c r="AT1460" i="4"/>
  <c r="AT1459" i="4"/>
  <c r="AT1458" i="4"/>
  <c r="AT1453" i="4"/>
  <c r="AT1456" i="4"/>
  <c r="AT1454" i="4"/>
  <c r="AT1452" i="4"/>
  <c r="AT1450" i="4"/>
  <c r="AT1449" i="4"/>
  <c r="AT1448" i="4"/>
  <c r="AT1447" i="4"/>
  <c r="AT1446" i="4"/>
  <c r="AT1445" i="4"/>
  <c r="AT1444" i="4"/>
  <c r="AT1443" i="4"/>
  <c r="AT1442" i="4"/>
  <c r="AT1441" i="4"/>
  <c r="AT1440" i="4"/>
  <c r="AT1439" i="4"/>
  <c r="AT1436" i="4"/>
  <c r="AT1434" i="4"/>
  <c r="AQ1454" i="5"/>
  <c r="AA1454" i="5"/>
  <c r="K1454" i="5"/>
  <c r="AI1428" i="5"/>
  <c r="AM1454" i="5"/>
  <c r="W1454" i="5"/>
  <c r="J1454" i="5"/>
  <c r="R1454" i="5"/>
  <c r="AH1454" i="5"/>
  <c r="S1454" i="5"/>
  <c r="G1454" i="5"/>
  <c r="AJ1447" i="5"/>
  <c r="T1447" i="5"/>
  <c r="AD1449" i="5"/>
  <c r="V1449" i="5"/>
  <c r="F1449" i="5"/>
  <c r="AT1426" i="4"/>
  <c r="AT1435" i="4"/>
  <c r="AT1433" i="4"/>
  <c r="AT1432" i="4"/>
  <c r="AT1430" i="4"/>
  <c r="AT1429" i="4"/>
  <c r="AT1428" i="4"/>
  <c r="AT1427" i="4"/>
  <c r="AT1425" i="4"/>
  <c r="AT1424" i="4"/>
  <c r="AT1423" i="4"/>
  <c r="O1428" i="5"/>
  <c r="Z1428" i="5"/>
  <c r="AT1418" i="4"/>
  <c r="AK1427" i="5"/>
  <c r="U1427" i="5"/>
  <c r="AT1417" i="4"/>
  <c r="H1426" i="5"/>
  <c r="Y1426" i="5"/>
  <c r="E1426" i="5"/>
  <c r="AJ1426" i="5"/>
  <c r="Q1426" i="5"/>
  <c r="AK1426" i="5"/>
  <c r="AB1426" i="5"/>
  <c r="Z1424" i="5"/>
  <c r="O1424" i="5"/>
  <c r="AI1424" i="5"/>
  <c r="AT1414" i="4"/>
  <c r="AK1423" i="5"/>
  <c r="U1423" i="5"/>
  <c r="E1423" i="5"/>
  <c r="AG1423" i="5"/>
  <c r="Q1423" i="5"/>
  <c r="AC1423" i="5"/>
  <c r="M1423" i="5"/>
  <c r="AO1423" i="5"/>
  <c r="Y1423" i="5"/>
  <c r="I1423" i="5"/>
  <c r="AT1413" i="4"/>
  <c r="T1421" i="5"/>
  <c r="G1455" i="5"/>
  <c r="AI1455" i="5"/>
  <c r="AG1455" i="5"/>
  <c r="T1455" i="5"/>
  <c r="AM1455" i="5"/>
  <c r="AC1455" i="5"/>
  <c r="AN1455" i="5"/>
  <c r="G1429" i="5"/>
  <c r="X1429" i="5"/>
  <c r="AN1429" i="5"/>
  <c r="H1429" i="5"/>
  <c r="P1429" i="5"/>
  <c r="AB1429" i="5"/>
  <c r="AF1429" i="5"/>
  <c r="AJ1429" i="5"/>
  <c r="G1425" i="5"/>
  <c r="P1425" i="5"/>
  <c r="AF1425" i="5"/>
  <c r="H1425" i="5"/>
  <c r="X1425" i="5"/>
  <c r="AN1425" i="5"/>
  <c r="L1425" i="5"/>
  <c r="T1425" i="5"/>
  <c r="AJ1425" i="5"/>
  <c r="AB1425" i="5"/>
  <c r="F1422" i="5"/>
  <c r="L1422" i="5"/>
  <c r="T1422" i="5"/>
  <c r="AB1422" i="5"/>
  <c r="AJ1422" i="5"/>
  <c r="H1422" i="5"/>
  <c r="X1422" i="5"/>
  <c r="Y1422" i="5"/>
  <c r="E1422" i="5"/>
  <c r="M1422" i="5"/>
  <c r="U1422" i="5"/>
  <c r="AC1422" i="5"/>
  <c r="AK1422" i="5"/>
  <c r="P1422" i="5"/>
  <c r="AF1422" i="5"/>
  <c r="AN1422" i="5"/>
  <c r="I1422" i="5"/>
  <c r="Q1422" i="5"/>
  <c r="AG1422" i="5"/>
  <c r="AO1422" i="5"/>
  <c r="H1452" i="5"/>
  <c r="AB1452" i="5"/>
  <c r="Q1452" i="5"/>
  <c r="AK1452" i="5"/>
  <c r="E1452" i="5"/>
  <c r="AG1453" i="5"/>
  <c r="AG1427" i="5"/>
  <c r="Q1427" i="5"/>
  <c r="M1426" i="5"/>
  <c r="AG1444" i="5"/>
  <c r="AC1453" i="5"/>
  <c r="AI1450" i="5"/>
  <c r="O1450" i="5"/>
  <c r="AT1420" i="4"/>
  <c r="AT1416" i="4"/>
  <c r="AT1412" i="4"/>
  <c r="AQ1428" i="5"/>
  <c r="AE1428" i="5"/>
  <c r="S1428" i="5"/>
  <c r="J1428" i="5"/>
  <c r="AC1427" i="5"/>
  <c r="M1427" i="5"/>
  <c r="AG1426" i="5"/>
  <c r="U1426" i="5"/>
  <c r="L1426" i="5"/>
  <c r="AQ1424" i="5"/>
  <c r="AE1424" i="5"/>
  <c r="S1424" i="5"/>
  <c r="J1424" i="5"/>
  <c r="Q1444" i="5"/>
  <c r="Q1453" i="5"/>
  <c r="AH1450" i="5"/>
  <c r="K1450" i="5"/>
  <c r="AK1449" i="5"/>
  <c r="W1450" i="5"/>
  <c r="AT1419" i="4"/>
  <c r="AT1415" i="4"/>
  <c r="AH1428" i="5"/>
  <c r="W1428" i="5"/>
  <c r="K1428" i="5"/>
  <c r="AH1424" i="5"/>
  <c r="W1424" i="5"/>
  <c r="K1424" i="5"/>
  <c r="AM1428" i="5"/>
  <c r="AA1428" i="5"/>
  <c r="R1428" i="5"/>
  <c r="G1428" i="5"/>
  <c r="AO1427" i="5"/>
  <c r="Y1427" i="5"/>
  <c r="E1427" i="5"/>
  <c r="AO1426" i="5"/>
  <c r="AC1426" i="5"/>
  <c r="T1426" i="5"/>
  <c r="I1426" i="5"/>
  <c r="AM1424" i="5"/>
  <c r="AA1424" i="5"/>
  <c r="R1424" i="5"/>
  <c r="G1424" i="5"/>
  <c r="AH1440" i="5"/>
  <c r="Z1450" i="5"/>
  <c r="P1455" i="5"/>
  <c r="AK1455" i="5"/>
  <c r="AF1455" i="5"/>
  <c r="Y1455" i="5"/>
  <c r="L1455" i="5"/>
  <c r="AI1454" i="5"/>
  <c r="Z1454" i="5"/>
  <c r="O1454" i="5"/>
  <c r="AA1455" i="5"/>
  <c r="AO1455" i="5"/>
  <c r="AJ1455" i="5"/>
  <c r="AE1455" i="5"/>
  <c r="W1455" i="5"/>
  <c r="H1455" i="5"/>
  <c r="F1446" i="5"/>
  <c r="O1446" i="5"/>
  <c r="Y1446" i="5"/>
  <c r="AG1446" i="5"/>
  <c r="AO1446" i="5"/>
  <c r="J1446" i="5"/>
  <c r="T1446" i="5"/>
  <c r="AC1446" i="5"/>
  <c r="AK1446" i="5"/>
  <c r="N1446" i="5"/>
  <c r="X1446" i="5"/>
  <c r="AF1446" i="5"/>
  <c r="AN1446" i="5"/>
  <c r="H1446" i="5"/>
  <c r="S1446" i="5"/>
  <c r="AB1446" i="5"/>
  <c r="AJ1446" i="5"/>
  <c r="F1448" i="5"/>
  <c r="L1448" i="5"/>
  <c r="T1448" i="5"/>
  <c r="AB1448" i="5"/>
  <c r="AJ1448" i="5"/>
  <c r="H1448" i="5"/>
  <c r="P1448" i="5"/>
  <c r="X1448" i="5"/>
  <c r="AF1448" i="5"/>
  <c r="AN1448" i="5"/>
  <c r="I1448" i="5"/>
  <c r="Q1448" i="5"/>
  <c r="AG1448" i="5"/>
  <c r="E1448" i="5"/>
  <c r="M1448" i="5"/>
  <c r="U1448" i="5"/>
  <c r="AC1448" i="5"/>
  <c r="AK1448" i="5"/>
  <c r="Y1448" i="5"/>
  <c r="AO1448" i="5"/>
  <c r="G1451" i="5"/>
  <c r="P1451" i="5"/>
  <c r="AF1451" i="5"/>
  <c r="X1451" i="5"/>
  <c r="L1451" i="5"/>
  <c r="T1451" i="5"/>
  <c r="AJ1451" i="5"/>
  <c r="H1451" i="5"/>
  <c r="AN1451" i="5"/>
  <c r="AB1451" i="5"/>
  <c r="AJ1452" i="5"/>
  <c r="Y1452" i="5"/>
  <c r="M1452" i="5"/>
  <c r="AO1444" i="5"/>
  <c r="Y1444" i="5"/>
  <c r="I1444" i="5"/>
  <c r="AO1453" i="5"/>
  <c r="Y1453" i="5"/>
  <c r="I1453" i="5"/>
  <c r="AG1452" i="5"/>
  <c r="U1452" i="5"/>
  <c r="L1452" i="5"/>
  <c r="AQ1450" i="5"/>
  <c r="AE1450" i="5"/>
  <c r="S1450" i="5"/>
  <c r="J1450" i="5"/>
  <c r="AD1444" i="5"/>
  <c r="N1444" i="5"/>
  <c r="M1453" i="5"/>
  <c r="AL1444" i="5"/>
  <c r="V1444" i="5"/>
  <c r="F1444" i="5"/>
  <c r="AK1453" i="5"/>
  <c r="U1453" i="5"/>
  <c r="E1453" i="5"/>
  <c r="AO1452" i="5"/>
  <c r="AC1452" i="5"/>
  <c r="T1452" i="5"/>
  <c r="I1452" i="5"/>
  <c r="AM1450" i="5"/>
  <c r="AA1450" i="5"/>
  <c r="R1450" i="5"/>
  <c r="G1450" i="5"/>
  <c r="AO1449" i="5"/>
  <c r="N1449" i="5"/>
  <c r="G1442" i="5"/>
  <c r="S1442" i="5"/>
  <c r="AI1442" i="5"/>
  <c r="T1442" i="5"/>
  <c r="AJ1442" i="5"/>
  <c r="AB1442" i="5"/>
  <c r="K1442" i="5"/>
  <c r="AA1442" i="5"/>
  <c r="L1442" i="5"/>
  <c r="F1436" i="5"/>
  <c r="H1436" i="5"/>
  <c r="P1436" i="5"/>
  <c r="X1436" i="5"/>
  <c r="AF1436" i="5"/>
  <c r="AN1436" i="5"/>
  <c r="I1436" i="5"/>
  <c r="Q1436" i="5"/>
  <c r="Y1436" i="5"/>
  <c r="AG1436" i="5"/>
  <c r="AO1436" i="5"/>
  <c r="M1436" i="5"/>
  <c r="AC1436" i="5"/>
  <c r="L1436" i="5"/>
  <c r="T1436" i="5"/>
  <c r="AB1436" i="5"/>
  <c r="AJ1436" i="5"/>
  <c r="E1436" i="5"/>
  <c r="U1436" i="5"/>
  <c r="AK1436" i="5"/>
  <c r="F1432" i="5"/>
  <c r="I1432" i="5"/>
  <c r="Q1432" i="5"/>
  <c r="Y1432" i="5"/>
  <c r="AG1432" i="5"/>
  <c r="AO1432" i="5"/>
  <c r="L1432" i="5"/>
  <c r="T1432" i="5"/>
  <c r="AB1432" i="5"/>
  <c r="AJ1432" i="5"/>
  <c r="H1432" i="5"/>
  <c r="X1432" i="5"/>
  <c r="AN1432" i="5"/>
  <c r="E1432" i="5"/>
  <c r="M1432" i="5"/>
  <c r="U1432" i="5"/>
  <c r="AC1432" i="5"/>
  <c r="AK1432" i="5"/>
  <c r="P1432" i="5"/>
  <c r="AF1432" i="5"/>
  <c r="F1439" i="5"/>
  <c r="H1439" i="5"/>
  <c r="P1439" i="5"/>
  <c r="X1439" i="5"/>
  <c r="AF1439" i="5"/>
  <c r="AN1439" i="5"/>
  <c r="I1439" i="5"/>
  <c r="Q1439" i="5"/>
  <c r="Y1439" i="5"/>
  <c r="AG1439" i="5"/>
  <c r="AO1439" i="5"/>
  <c r="L1439" i="5"/>
  <c r="T1439" i="5"/>
  <c r="AB1439" i="5"/>
  <c r="AJ1439" i="5"/>
  <c r="E1439" i="5"/>
  <c r="M1439" i="5"/>
  <c r="U1439" i="5"/>
  <c r="AC1439" i="5"/>
  <c r="AK1439" i="5"/>
  <c r="AL1437" i="5"/>
  <c r="R1437" i="5"/>
  <c r="AQ1440" i="5"/>
  <c r="AD1440" i="5"/>
  <c r="U1440" i="5"/>
  <c r="J1440" i="5"/>
  <c r="AJ1438" i="5"/>
  <c r="V1440" i="5"/>
  <c r="M1440" i="5"/>
  <c r="AH1437" i="5"/>
  <c r="N1437" i="5"/>
  <c r="AL1440" i="5"/>
  <c r="AC1440" i="5"/>
  <c r="R1440" i="5"/>
  <c r="F1440" i="5"/>
  <c r="V1437" i="5"/>
  <c r="AD1437" i="5"/>
  <c r="AK1440" i="5"/>
  <c r="Z1440" i="5"/>
  <c r="AM1431" i="5"/>
  <c r="AI1431" i="5"/>
  <c r="AE1431" i="5"/>
  <c r="AA1431" i="5"/>
  <c r="W1431" i="5"/>
  <c r="S1431" i="5"/>
  <c r="O1431" i="5"/>
  <c r="K1431" i="5"/>
  <c r="G1431" i="5"/>
  <c r="AN1431" i="5"/>
  <c r="AF1431" i="5"/>
  <c r="AB1431" i="5"/>
  <c r="X1431" i="5"/>
  <c r="T1431" i="5"/>
  <c r="P1431" i="5"/>
  <c r="H1431" i="5"/>
  <c r="AQ1431" i="5"/>
  <c r="AL1431" i="5"/>
  <c r="AH1431" i="5"/>
  <c r="AD1431" i="5"/>
  <c r="Z1431" i="5"/>
  <c r="V1431" i="5"/>
  <c r="R1431" i="5"/>
  <c r="N1431" i="5"/>
  <c r="J1431" i="5"/>
  <c r="F1431" i="5"/>
  <c r="AJ1431" i="5"/>
  <c r="L1431" i="5"/>
  <c r="AO1431" i="5"/>
  <c r="AK1431" i="5"/>
  <c r="AG1431" i="5"/>
  <c r="AC1431" i="5"/>
  <c r="Y1431" i="5"/>
  <c r="U1431" i="5"/>
  <c r="Q1431" i="5"/>
  <c r="M1431" i="5"/>
  <c r="I1431" i="5"/>
  <c r="AN1456" i="5"/>
  <c r="AF1456" i="5"/>
  <c r="X1456" i="5"/>
  <c r="P1456" i="5"/>
  <c r="H1456" i="5"/>
  <c r="E1447" i="5"/>
  <c r="AR1447" i="5" s="1"/>
  <c r="I1447" i="5"/>
  <c r="M1447" i="5"/>
  <c r="Q1447" i="5"/>
  <c r="U1447" i="5"/>
  <c r="Y1447" i="5"/>
  <c r="AC1447" i="5"/>
  <c r="AG1447" i="5"/>
  <c r="AK1447" i="5"/>
  <c r="AO1447" i="5"/>
  <c r="F1447" i="5"/>
  <c r="J1447" i="5"/>
  <c r="N1447" i="5"/>
  <c r="R1447" i="5"/>
  <c r="V1447" i="5"/>
  <c r="Z1447" i="5"/>
  <c r="AD1447" i="5"/>
  <c r="AH1447" i="5"/>
  <c r="AL1447" i="5"/>
  <c r="AQ1447" i="5"/>
  <c r="G1447" i="5"/>
  <c r="K1447" i="5"/>
  <c r="O1447" i="5"/>
  <c r="S1447" i="5"/>
  <c r="W1447" i="5"/>
  <c r="AA1447" i="5"/>
  <c r="AE1447" i="5"/>
  <c r="AI1447" i="5"/>
  <c r="AM1447" i="5"/>
  <c r="AM1456" i="5"/>
  <c r="AI1456" i="5"/>
  <c r="AE1456" i="5"/>
  <c r="AA1456" i="5"/>
  <c r="W1456" i="5"/>
  <c r="S1456" i="5"/>
  <c r="O1456" i="5"/>
  <c r="K1456" i="5"/>
  <c r="G1456" i="5"/>
  <c r="AQ1455" i="5"/>
  <c r="AL1455" i="5"/>
  <c r="AH1455" i="5"/>
  <c r="AD1455" i="5"/>
  <c r="Z1455" i="5"/>
  <c r="V1455" i="5"/>
  <c r="O1455" i="5"/>
  <c r="AL1454" i="5"/>
  <c r="AD1454" i="5"/>
  <c r="V1454" i="5"/>
  <c r="N1454" i="5"/>
  <c r="AQ1453" i="5"/>
  <c r="AH1453" i="5"/>
  <c r="Z1453" i="5"/>
  <c r="R1453" i="5"/>
  <c r="AN1452" i="5"/>
  <c r="AF1452" i="5"/>
  <c r="X1452" i="5"/>
  <c r="P1452" i="5"/>
  <c r="AM1451" i="5"/>
  <c r="AE1451" i="5"/>
  <c r="W1451" i="5"/>
  <c r="O1451" i="5"/>
  <c r="AL1450" i="5"/>
  <c r="AD1450" i="5"/>
  <c r="V1450" i="5"/>
  <c r="N1450" i="5"/>
  <c r="AQ1449" i="5"/>
  <c r="AH1449" i="5"/>
  <c r="AF1447" i="5"/>
  <c r="P1447" i="5"/>
  <c r="AJ1456" i="5"/>
  <c r="AB1456" i="5"/>
  <c r="T1456" i="5"/>
  <c r="L1456" i="5"/>
  <c r="AQ1456" i="5"/>
  <c r="AL1456" i="5"/>
  <c r="AH1456" i="5"/>
  <c r="AD1456" i="5"/>
  <c r="Z1456" i="5"/>
  <c r="V1456" i="5"/>
  <c r="R1456" i="5"/>
  <c r="N1456" i="5"/>
  <c r="J1456" i="5"/>
  <c r="F1456" i="5"/>
  <c r="E1455" i="5"/>
  <c r="I1455" i="5"/>
  <c r="M1455" i="5"/>
  <c r="Q1455" i="5"/>
  <c r="U1455" i="5"/>
  <c r="F1455" i="5"/>
  <c r="J1455" i="5"/>
  <c r="N1455" i="5"/>
  <c r="R1455" i="5"/>
  <c r="G1453" i="5"/>
  <c r="K1453" i="5"/>
  <c r="O1453" i="5"/>
  <c r="S1453" i="5"/>
  <c r="W1453" i="5"/>
  <c r="AA1453" i="5"/>
  <c r="AE1453" i="5"/>
  <c r="AI1453" i="5"/>
  <c r="AM1453" i="5"/>
  <c r="H1453" i="5"/>
  <c r="L1453" i="5"/>
  <c r="P1453" i="5"/>
  <c r="T1453" i="5"/>
  <c r="X1453" i="5"/>
  <c r="AB1453" i="5"/>
  <c r="AF1453" i="5"/>
  <c r="AJ1453" i="5"/>
  <c r="AN1453" i="5"/>
  <c r="E1451" i="5"/>
  <c r="I1451" i="5"/>
  <c r="M1451" i="5"/>
  <c r="Q1451" i="5"/>
  <c r="U1451" i="5"/>
  <c r="Y1451" i="5"/>
  <c r="AC1451" i="5"/>
  <c r="AG1451" i="5"/>
  <c r="AK1451" i="5"/>
  <c r="AO1451" i="5"/>
  <c r="F1451" i="5"/>
  <c r="J1451" i="5"/>
  <c r="N1451" i="5"/>
  <c r="R1451" i="5"/>
  <c r="V1451" i="5"/>
  <c r="Z1451" i="5"/>
  <c r="AD1451" i="5"/>
  <c r="AH1451" i="5"/>
  <c r="AL1451" i="5"/>
  <c r="AQ1451" i="5"/>
  <c r="G1449" i="5"/>
  <c r="K1449" i="5"/>
  <c r="O1449" i="5"/>
  <c r="S1449" i="5"/>
  <c r="W1449" i="5"/>
  <c r="AA1449" i="5"/>
  <c r="AE1449" i="5"/>
  <c r="AI1449" i="5"/>
  <c r="AM1449" i="5"/>
  <c r="H1449" i="5"/>
  <c r="L1449" i="5"/>
  <c r="P1449" i="5"/>
  <c r="T1449" i="5"/>
  <c r="X1449" i="5"/>
  <c r="AB1449" i="5"/>
  <c r="AF1449" i="5"/>
  <c r="AJ1449" i="5"/>
  <c r="AN1449" i="5"/>
  <c r="E1449" i="5"/>
  <c r="AR1449" i="5" s="1"/>
  <c r="I1449" i="5"/>
  <c r="M1449" i="5"/>
  <c r="Q1449" i="5"/>
  <c r="U1449" i="5"/>
  <c r="Y1449" i="5"/>
  <c r="AC1449" i="5"/>
  <c r="AG1449" i="5"/>
  <c r="AB1447" i="5"/>
  <c r="L1447" i="5"/>
  <c r="AO1456" i="5"/>
  <c r="AK1456" i="5"/>
  <c r="AG1456" i="5"/>
  <c r="AC1456" i="5"/>
  <c r="Y1456" i="5"/>
  <c r="U1456" i="5"/>
  <c r="Q1456" i="5"/>
  <c r="M1456" i="5"/>
  <c r="I1456" i="5"/>
  <c r="AB1455" i="5"/>
  <c r="X1455" i="5"/>
  <c r="S1455" i="5"/>
  <c r="K1455" i="5"/>
  <c r="H1454" i="5"/>
  <c r="L1454" i="5"/>
  <c r="P1454" i="5"/>
  <c r="T1454" i="5"/>
  <c r="X1454" i="5"/>
  <c r="AB1454" i="5"/>
  <c r="AF1454" i="5"/>
  <c r="AJ1454" i="5"/>
  <c r="AN1454" i="5"/>
  <c r="E1454" i="5"/>
  <c r="I1454" i="5"/>
  <c r="M1454" i="5"/>
  <c r="Q1454" i="5"/>
  <c r="U1454" i="5"/>
  <c r="Y1454" i="5"/>
  <c r="AC1454" i="5"/>
  <c r="AG1454" i="5"/>
  <c r="AK1454" i="5"/>
  <c r="AO1454" i="5"/>
  <c r="AL1453" i="5"/>
  <c r="AD1453" i="5"/>
  <c r="V1453" i="5"/>
  <c r="N1453" i="5"/>
  <c r="F1453" i="5"/>
  <c r="F1452" i="5"/>
  <c r="J1452" i="5"/>
  <c r="N1452" i="5"/>
  <c r="R1452" i="5"/>
  <c r="V1452" i="5"/>
  <c r="Z1452" i="5"/>
  <c r="AD1452" i="5"/>
  <c r="AH1452" i="5"/>
  <c r="AL1452" i="5"/>
  <c r="AQ1452" i="5"/>
  <c r="G1452" i="5"/>
  <c r="K1452" i="5"/>
  <c r="O1452" i="5"/>
  <c r="S1452" i="5"/>
  <c r="W1452" i="5"/>
  <c r="AA1452" i="5"/>
  <c r="AE1452" i="5"/>
  <c r="AI1452" i="5"/>
  <c r="AM1452" i="5"/>
  <c r="AI1451" i="5"/>
  <c r="AA1451" i="5"/>
  <c r="S1451" i="5"/>
  <c r="K1451" i="5"/>
  <c r="H1450" i="5"/>
  <c r="L1450" i="5"/>
  <c r="P1450" i="5"/>
  <c r="T1450" i="5"/>
  <c r="X1450" i="5"/>
  <c r="AB1450" i="5"/>
  <c r="AF1450" i="5"/>
  <c r="AJ1450" i="5"/>
  <c r="AN1450" i="5"/>
  <c r="E1450" i="5"/>
  <c r="I1450" i="5"/>
  <c r="M1450" i="5"/>
  <c r="Q1450" i="5"/>
  <c r="U1450" i="5"/>
  <c r="Y1450" i="5"/>
  <c r="AC1450" i="5"/>
  <c r="AG1450" i="5"/>
  <c r="AK1450" i="5"/>
  <c r="AO1450" i="5"/>
  <c r="AL1449" i="5"/>
  <c r="Z1449" i="5"/>
  <c r="J1449" i="5"/>
  <c r="AN1447" i="5"/>
  <c r="X1447" i="5"/>
  <c r="H1447" i="5"/>
  <c r="AM1448" i="5"/>
  <c r="AI1448" i="5"/>
  <c r="AE1448" i="5"/>
  <c r="AA1448" i="5"/>
  <c r="W1448" i="5"/>
  <c r="S1448" i="5"/>
  <c r="O1448" i="5"/>
  <c r="K1448" i="5"/>
  <c r="G1448" i="5"/>
  <c r="AQ1448" i="5"/>
  <c r="AL1448" i="5"/>
  <c r="AH1448" i="5"/>
  <c r="AD1448" i="5"/>
  <c r="Z1448" i="5"/>
  <c r="V1448" i="5"/>
  <c r="R1448" i="5"/>
  <c r="N1448" i="5"/>
  <c r="J1448" i="5"/>
  <c r="F1443" i="5"/>
  <c r="J1443" i="5"/>
  <c r="N1443" i="5"/>
  <c r="R1443" i="5"/>
  <c r="V1443" i="5"/>
  <c r="Z1443" i="5"/>
  <c r="AD1443" i="5"/>
  <c r="AH1443" i="5"/>
  <c r="AL1443" i="5"/>
  <c r="AQ1443" i="5"/>
  <c r="G1443" i="5"/>
  <c r="K1443" i="5"/>
  <c r="O1443" i="5"/>
  <c r="S1443" i="5"/>
  <c r="W1443" i="5"/>
  <c r="AA1443" i="5"/>
  <c r="AE1443" i="5"/>
  <c r="AI1443" i="5"/>
  <c r="AM1443" i="5"/>
  <c r="AQ1441" i="5"/>
  <c r="AH1441" i="5"/>
  <c r="Z1441" i="5"/>
  <c r="R1441" i="5"/>
  <c r="AQ1445" i="5"/>
  <c r="AH1445" i="5"/>
  <c r="Z1445" i="5"/>
  <c r="R1445" i="5"/>
  <c r="J1445" i="5"/>
  <c r="AJ1443" i="5"/>
  <c r="AB1443" i="5"/>
  <c r="T1443" i="5"/>
  <c r="L1443" i="5"/>
  <c r="H1441" i="5"/>
  <c r="L1441" i="5"/>
  <c r="P1441" i="5"/>
  <c r="T1441" i="5"/>
  <c r="X1441" i="5"/>
  <c r="AB1441" i="5"/>
  <c r="AF1441" i="5"/>
  <c r="AJ1441" i="5"/>
  <c r="AN1441" i="5"/>
  <c r="E1441" i="5"/>
  <c r="I1441" i="5"/>
  <c r="M1441" i="5"/>
  <c r="Q1441" i="5"/>
  <c r="U1441" i="5"/>
  <c r="Y1441" i="5"/>
  <c r="AC1441" i="5"/>
  <c r="AG1441" i="5"/>
  <c r="AK1441" i="5"/>
  <c r="AO1441" i="5"/>
  <c r="E1438" i="5"/>
  <c r="I1438" i="5"/>
  <c r="M1438" i="5"/>
  <c r="Q1438" i="5"/>
  <c r="U1438" i="5"/>
  <c r="Y1438" i="5"/>
  <c r="AC1438" i="5"/>
  <c r="AG1438" i="5"/>
  <c r="AK1438" i="5"/>
  <c r="AO1438" i="5"/>
  <c r="F1438" i="5"/>
  <c r="J1438" i="5"/>
  <c r="N1438" i="5"/>
  <c r="R1438" i="5"/>
  <c r="V1438" i="5"/>
  <c r="Z1438" i="5"/>
  <c r="AD1438" i="5"/>
  <c r="AH1438" i="5"/>
  <c r="AL1438" i="5"/>
  <c r="AQ1438" i="5"/>
  <c r="G1438" i="5"/>
  <c r="K1438" i="5"/>
  <c r="O1438" i="5"/>
  <c r="S1438" i="5"/>
  <c r="W1438" i="5"/>
  <c r="AA1438" i="5"/>
  <c r="AE1438" i="5"/>
  <c r="AI1438" i="5"/>
  <c r="AM1438" i="5"/>
  <c r="AM1446" i="5"/>
  <c r="AI1446" i="5"/>
  <c r="AE1446" i="5"/>
  <c r="AA1446" i="5"/>
  <c r="W1446" i="5"/>
  <c r="R1446" i="5"/>
  <c r="L1446" i="5"/>
  <c r="G1446" i="5"/>
  <c r="AM1445" i="5"/>
  <c r="AE1445" i="5"/>
  <c r="W1445" i="5"/>
  <c r="O1445" i="5"/>
  <c r="G1445" i="5"/>
  <c r="AK1444" i="5"/>
  <c r="AC1444" i="5"/>
  <c r="U1444" i="5"/>
  <c r="M1444" i="5"/>
  <c r="E1444" i="5"/>
  <c r="AO1443" i="5"/>
  <c r="AG1443" i="5"/>
  <c r="Y1443" i="5"/>
  <c r="Q1443" i="5"/>
  <c r="I1443" i="5"/>
  <c r="AN1442" i="5"/>
  <c r="AF1442" i="5"/>
  <c r="X1442" i="5"/>
  <c r="P1442" i="5"/>
  <c r="H1442" i="5"/>
  <c r="AM1441" i="5"/>
  <c r="AE1441" i="5"/>
  <c r="W1441" i="5"/>
  <c r="O1441" i="5"/>
  <c r="G1441" i="5"/>
  <c r="AF1438" i="5"/>
  <c r="P1438" i="5"/>
  <c r="AQ1446" i="5"/>
  <c r="AL1446" i="5"/>
  <c r="AH1446" i="5"/>
  <c r="AD1446" i="5"/>
  <c r="Z1446" i="5"/>
  <c r="V1446" i="5"/>
  <c r="P1446" i="5"/>
  <c r="K1446" i="5"/>
  <c r="AL1445" i="5"/>
  <c r="AD1445" i="5"/>
  <c r="V1445" i="5"/>
  <c r="N1445" i="5"/>
  <c r="AQ1444" i="5"/>
  <c r="AH1444" i="5"/>
  <c r="Z1444" i="5"/>
  <c r="R1444" i="5"/>
  <c r="AN1443" i="5"/>
  <c r="AF1443" i="5"/>
  <c r="X1443" i="5"/>
  <c r="P1443" i="5"/>
  <c r="H1443" i="5"/>
  <c r="AM1442" i="5"/>
  <c r="AE1442" i="5"/>
  <c r="W1442" i="5"/>
  <c r="O1442" i="5"/>
  <c r="AL1441" i="5"/>
  <c r="AD1441" i="5"/>
  <c r="V1441" i="5"/>
  <c r="N1441" i="5"/>
  <c r="F1441" i="5"/>
  <c r="G1440" i="5"/>
  <c r="K1440" i="5"/>
  <c r="O1440" i="5"/>
  <c r="S1440" i="5"/>
  <c r="W1440" i="5"/>
  <c r="AA1440" i="5"/>
  <c r="AE1440" i="5"/>
  <c r="AI1440" i="5"/>
  <c r="AM1440" i="5"/>
  <c r="H1440" i="5"/>
  <c r="L1440" i="5"/>
  <c r="P1440" i="5"/>
  <c r="T1440" i="5"/>
  <c r="X1440" i="5"/>
  <c r="AB1440" i="5"/>
  <c r="AF1440" i="5"/>
  <c r="AJ1440" i="5"/>
  <c r="AN1440" i="5"/>
  <c r="E1440" i="5"/>
  <c r="AB1438" i="5"/>
  <c r="L1438" i="5"/>
  <c r="H1445" i="5"/>
  <c r="L1445" i="5"/>
  <c r="P1445" i="5"/>
  <c r="T1445" i="5"/>
  <c r="X1445" i="5"/>
  <c r="AB1445" i="5"/>
  <c r="AF1445" i="5"/>
  <c r="AJ1445" i="5"/>
  <c r="AN1445" i="5"/>
  <c r="E1445" i="5"/>
  <c r="I1445" i="5"/>
  <c r="M1445" i="5"/>
  <c r="Q1445" i="5"/>
  <c r="U1445" i="5"/>
  <c r="Y1445" i="5"/>
  <c r="AC1445" i="5"/>
  <c r="AG1445" i="5"/>
  <c r="AK1445" i="5"/>
  <c r="AO1445" i="5"/>
  <c r="E1446" i="5"/>
  <c r="I1446" i="5"/>
  <c r="M1446" i="5"/>
  <c r="Q1446" i="5"/>
  <c r="U1446" i="5"/>
  <c r="AI1445" i="5"/>
  <c r="AA1445" i="5"/>
  <c r="S1445" i="5"/>
  <c r="K1445" i="5"/>
  <c r="G1444" i="5"/>
  <c r="K1444" i="5"/>
  <c r="O1444" i="5"/>
  <c r="S1444" i="5"/>
  <c r="W1444" i="5"/>
  <c r="AA1444" i="5"/>
  <c r="AE1444" i="5"/>
  <c r="AI1444" i="5"/>
  <c r="AM1444" i="5"/>
  <c r="H1444" i="5"/>
  <c r="L1444" i="5"/>
  <c r="P1444" i="5"/>
  <c r="T1444" i="5"/>
  <c r="X1444" i="5"/>
  <c r="AB1444" i="5"/>
  <c r="AF1444" i="5"/>
  <c r="AJ1444" i="5"/>
  <c r="AN1444" i="5"/>
  <c r="AK1443" i="5"/>
  <c r="AC1443" i="5"/>
  <c r="U1443" i="5"/>
  <c r="M1443" i="5"/>
  <c r="E1443" i="5"/>
  <c r="E1442" i="5"/>
  <c r="I1442" i="5"/>
  <c r="M1442" i="5"/>
  <c r="Q1442" i="5"/>
  <c r="U1442" i="5"/>
  <c r="Y1442" i="5"/>
  <c r="AC1442" i="5"/>
  <c r="AG1442" i="5"/>
  <c r="AK1442" i="5"/>
  <c r="AO1442" i="5"/>
  <c r="F1442" i="5"/>
  <c r="J1442" i="5"/>
  <c r="N1442" i="5"/>
  <c r="R1442" i="5"/>
  <c r="V1442" i="5"/>
  <c r="Z1442" i="5"/>
  <c r="AD1442" i="5"/>
  <c r="AH1442" i="5"/>
  <c r="AL1442" i="5"/>
  <c r="AQ1442" i="5"/>
  <c r="AI1441" i="5"/>
  <c r="AA1441" i="5"/>
  <c r="S1441" i="5"/>
  <c r="K1441" i="5"/>
  <c r="AO1440" i="5"/>
  <c r="AG1440" i="5"/>
  <c r="Y1440" i="5"/>
  <c r="Q1440" i="5"/>
  <c r="I1440" i="5"/>
  <c r="AN1438" i="5"/>
  <c r="X1438" i="5"/>
  <c r="H1438" i="5"/>
  <c r="AM1439" i="5"/>
  <c r="AI1439" i="5"/>
  <c r="AE1439" i="5"/>
  <c r="AA1439" i="5"/>
  <c r="W1439" i="5"/>
  <c r="S1439" i="5"/>
  <c r="O1439" i="5"/>
  <c r="K1439" i="5"/>
  <c r="G1439" i="5"/>
  <c r="AQ1439" i="5"/>
  <c r="AL1439" i="5"/>
  <c r="AH1439" i="5"/>
  <c r="AD1439" i="5"/>
  <c r="Z1439" i="5"/>
  <c r="V1439" i="5"/>
  <c r="R1439" i="5"/>
  <c r="N1439" i="5"/>
  <c r="J1439" i="5"/>
  <c r="H1434" i="5"/>
  <c r="L1434" i="5"/>
  <c r="P1434" i="5"/>
  <c r="T1434" i="5"/>
  <c r="X1434" i="5"/>
  <c r="AB1434" i="5"/>
  <c r="AF1434" i="5"/>
  <c r="AJ1434" i="5"/>
  <c r="AN1434" i="5"/>
  <c r="K1434" i="5"/>
  <c r="S1434" i="5"/>
  <c r="AE1434" i="5"/>
  <c r="E1434" i="5"/>
  <c r="I1434" i="5"/>
  <c r="M1434" i="5"/>
  <c r="Q1434" i="5"/>
  <c r="U1434" i="5"/>
  <c r="Y1434" i="5"/>
  <c r="AC1434" i="5"/>
  <c r="AG1434" i="5"/>
  <c r="AK1434" i="5"/>
  <c r="AO1434" i="5"/>
  <c r="G1434" i="5"/>
  <c r="W1434" i="5"/>
  <c r="AI1434" i="5"/>
  <c r="F1434" i="5"/>
  <c r="J1434" i="5"/>
  <c r="N1434" i="5"/>
  <c r="R1434" i="5"/>
  <c r="V1434" i="5"/>
  <c r="Z1434" i="5"/>
  <c r="AD1434" i="5"/>
  <c r="AH1434" i="5"/>
  <c r="AL1434" i="5"/>
  <c r="AQ1434" i="5"/>
  <c r="O1434" i="5"/>
  <c r="AA1434" i="5"/>
  <c r="AM1434" i="5"/>
  <c r="AQ1437" i="5"/>
  <c r="G1437" i="5"/>
  <c r="K1437" i="5"/>
  <c r="O1437" i="5"/>
  <c r="S1437" i="5"/>
  <c r="W1437" i="5"/>
  <c r="AA1437" i="5"/>
  <c r="AE1437" i="5"/>
  <c r="AI1437" i="5"/>
  <c r="AM1437" i="5"/>
  <c r="M1437" i="5"/>
  <c r="U1437" i="5"/>
  <c r="AG1437" i="5"/>
  <c r="F1437" i="5"/>
  <c r="H1437" i="5"/>
  <c r="L1437" i="5"/>
  <c r="P1437" i="5"/>
  <c r="T1437" i="5"/>
  <c r="X1437" i="5"/>
  <c r="AB1437" i="5"/>
  <c r="AF1437" i="5"/>
  <c r="AJ1437" i="5"/>
  <c r="AN1437" i="5"/>
  <c r="I1437" i="5"/>
  <c r="AC1437" i="5"/>
  <c r="AO1437" i="5"/>
  <c r="E1437" i="5"/>
  <c r="Q1437" i="5"/>
  <c r="Y1437" i="5"/>
  <c r="AK1437" i="5"/>
  <c r="J1437" i="5"/>
  <c r="G1433" i="5"/>
  <c r="K1433" i="5"/>
  <c r="O1433" i="5"/>
  <c r="S1433" i="5"/>
  <c r="W1433" i="5"/>
  <c r="AA1433" i="5"/>
  <c r="AE1433" i="5"/>
  <c r="AI1433" i="5"/>
  <c r="AM1433" i="5"/>
  <c r="R1433" i="5"/>
  <c r="AD1433" i="5"/>
  <c r="AQ1433" i="5"/>
  <c r="H1433" i="5"/>
  <c r="L1433" i="5"/>
  <c r="P1433" i="5"/>
  <c r="T1433" i="5"/>
  <c r="X1433" i="5"/>
  <c r="AB1433" i="5"/>
  <c r="AF1433" i="5"/>
  <c r="AJ1433" i="5"/>
  <c r="AN1433" i="5"/>
  <c r="F1433" i="5"/>
  <c r="N1433" i="5"/>
  <c r="Z1433" i="5"/>
  <c r="AL1433" i="5"/>
  <c r="E1433" i="5"/>
  <c r="I1433" i="5"/>
  <c r="M1433" i="5"/>
  <c r="Q1433" i="5"/>
  <c r="U1433" i="5"/>
  <c r="Y1433" i="5"/>
  <c r="AC1433" i="5"/>
  <c r="AG1433" i="5"/>
  <c r="AK1433" i="5"/>
  <c r="AO1433" i="5"/>
  <c r="J1433" i="5"/>
  <c r="V1433" i="5"/>
  <c r="AH1433" i="5"/>
  <c r="AN1435" i="5"/>
  <c r="AF1435" i="5"/>
  <c r="X1435" i="5"/>
  <c r="P1435" i="5"/>
  <c r="H1435" i="5"/>
  <c r="AM1435" i="5"/>
  <c r="AI1435" i="5"/>
  <c r="AE1435" i="5"/>
  <c r="AA1435" i="5"/>
  <c r="W1435" i="5"/>
  <c r="S1435" i="5"/>
  <c r="O1435" i="5"/>
  <c r="K1435" i="5"/>
  <c r="G1435" i="5"/>
  <c r="AM1436" i="5"/>
  <c r="AI1436" i="5"/>
  <c r="AE1436" i="5"/>
  <c r="AA1436" i="5"/>
  <c r="W1436" i="5"/>
  <c r="S1436" i="5"/>
  <c r="O1436" i="5"/>
  <c r="K1436" i="5"/>
  <c r="G1436" i="5"/>
  <c r="AQ1435" i="5"/>
  <c r="AL1435" i="5"/>
  <c r="AH1435" i="5"/>
  <c r="AD1435" i="5"/>
  <c r="Z1435" i="5"/>
  <c r="V1435" i="5"/>
  <c r="R1435" i="5"/>
  <c r="N1435" i="5"/>
  <c r="J1435" i="5"/>
  <c r="F1435" i="5"/>
  <c r="AM1432" i="5"/>
  <c r="AI1432" i="5"/>
  <c r="AE1432" i="5"/>
  <c r="AA1432" i="5"/>
  <c r="W1432" i="5"/>
  <c r="S1432" i="5"/>
  <c r="O1432" i="5"/>
  <c r="K1432" i="5"/>
  <c r="G1432" i="5"/>
  <c r="AJ1435" i="5"/>
  <c r="AB1435" i="5"/>
  <c r="T1435" i="5"/>
  <c r="L1435" i="5"/>
  <c r="AQ1436" i="5"/>
  <c r="AL1436" i="5"/>
  <c r="AH1436" i="5"/>
  <c r="AD1436" i="5"/>
  <c r="Z1436" i="5"/>
  <c r="V1436" i="5"/>
  <c r="R1436" i="5"/>
  <c r="N1436" i="5"/>
  <c r="J1436" i="5"/>
  <c r="AO1435" i="5"/>
  <c r="AK1435" i="5"/>
  <c r="AG1435" i="5"/>
  <c r="AC1435" i="5"/>
  <c r="Y1435" i="5"/>
  <c r="U1435" i="5"/>
  <c r="Q1435" i="5"/>
  <c r="M1435" i="5"/>
  <c r="I1435" i="5"/>
  <c r="AQ1432" i="5"/>
  <c r="AL1432" i="5"/>
  <c r="AH1432" i="5"/>
  <c r="AD1432" i="5"/>
  <c r="Z1432" i="5"/>
  <c r="V1432" i="5"/>
  <c r="R1432" i="5"/>
  <c r="N1432" i="5"/>
  <c r="J1432" i="5"/>
  <c r="E1421" i="5"/>
  <c r="I1421" i="5"/>
  <c r="M1421" i="5"/>
  <c r="Q1421" i="5"/>
  <c r="U1421" i="5"/>
  <c r="Y1421" i="5"/>
  <c r="AC1421" i="5"/>
  <c r="AG1421" i="5"/>
  <c r="AK1421" i="5"/>
  <c r="AO1421" i="5"/>
  <c r="F1421" i="5"/>
  <c r="J1421" i="5"/>
  <c r="N1421" i="5"/>
  <c r="R1421" i="5"/>
  <c r="V1421" i="5"/>
  <c r="Z1421" i="5"/>
  <c r="AD1421" i="5"/>
  <c r="AH1421" i="5"/>
  <c r="AL1421" i="5"/>
  <c r="AQ1421" i="5"/>
  <c r="G1421" i="5"/>
  <c r="K1421" i="5"/>
  <c r="O1421" i="5"/>
  <c r="S1421" i="5"/>
  <c r="W1421" i="5"/>
  <c r="AA1421" i="5"/>
  <c r="AE1421" i="5"/>
  <c r="AI1421" i="5"/>
  <c r="AM1421" i="5"/>
  <c r="AM1429" i="5"/>
  <c r="AI1429" i="5"/>
  <c r="AE1429" i="5"/>
  <c r="AA1429" i="5"/>
  <c r="W1429" i="5"/>
  <c r="O1429" i="5"/>
  <c r="AL1428" i="5"/>
  <c r="AD1428" i="5"/>
  <c r="V1428" i="5"/>
  <c r="N1428" i="5"/>
  <c r="AQ1427" i="5"/>
  <c r="AH1427" i="5"/>
  <c r="Z1427" i="5"/>
  <c r="R1427" i="5"/>
  <c r="AN1426" i="5"/>
  <c r="AF1426" i="5"/>
  <c r="X1426" i="5"/>
  <c r="P1426" i="5"/>
  <c r="AM1425" i="5"/>
  <c r="AE1425" i="5"/>
  <c r="W1425" i="5"/>
  <c r="O1425" i="5"/>
  <c r="AL1424" i="5"/>
  <c r="AD1424" i="5"/>
  <c r="V1424" i="5"/>
  <c r="N1424" i="5"/>
  <c r="AQ1423" i="5"/>
  <c r="AH1423" i="5"/>
  <c r="Z1423" i="5"/>
  <c r="R1423" i="5"/>
  <c r="AF1421" i="5"/>
  <c r="P1421" i="5"/>
  <c r="E1429" i="5"/>
  <c r="I1429" i="5"/>
  <c r="M1429" i="5"/>
  <c r="Q1429" i="5"/>
  <c r="U1429" i="5"/>
  <c r="F1429" i="5"/>
  <c r="J1429" i="5"/>
  <c r="N1429" i="5"/>
  <c r="R1429" i="5"/>
  <c r="V1429" i="5"/>
  <c r="G1427" i="5"/>
  <c r="K1427" i="5"/>
  <c r="O1427" i="5"/>
  <c r="S1427" i="5"/>
  <c r="W1427" i="5"/>
  <c r="AA1427" i="5"/>
  <c r="AE1427" i="5"/>
  <c r="AI1427" i="5"/>
  <c r="AM1427" i="5"/>
  <c r="H1427" i="5"/>
  <c r="L1427" i="5"/>
  <c r="P1427" i="5"/>
  <c r="T1427" i="5"/>
  <c r="X1427" i="5"/>
  <c r="AB1427" i="5"/>
  <c r="AF1427" i="5"/>
  <c r="AJ1427" i="5"/>
  <c r="AN1427" i="5"/>
  <c r="E1425" i="5"/>
  <c r="I1425" i="5"/>
  <c r="M1425" i="5"/>
  <c r="Q1425" i="5"/>
  <c r="U1425" i="5"/>
  <c r="Y1425" i="5"/>
  <c r="AC1425" i="5"/>
  <c r="AG1425" i="5"/>
  <c r="AK1425" i="5"/>
  <c r="AO1425" i="5"/>
  <c r="F1425" i="5"/>
  <c r="J1425" i="5"/>
  <c r="N1425" i="5"/>
  <c r="R1425" i="5"/>
  <c r="V1425" i="5"/>
  <c r="Z1425" i="5"/>
  <c r="AD1425" i="5"/>
  <c r="AH1425" i="5"/>
  <c r="AL1425" i="5"/>
  <c r="AQ1425" i="5"/>
  <c r="G1423" i="5"/>
  <c r="K1423" i="5"/>
  <c r="O1423" i="5"/>
  <c r="S1423" i="5"/>
  <c r="W1423" i="5"/>
  <c r="AA1423" i="5"/>
  <c r="AE1423" i="5"/>
  <c r="AI1423" i="5"/>
  <c r="AM1423" i="5"/>
  <c r="H1423" i="5"/>
  <c r="L1423" i="5"/>
  <c r="P1423" i="5"/>
  <c r="T1423" i="5"/>
  <c r="X1423" i="5"/>
  <c r="AB1423" i="5"/>
  <c r="AF1423" i="5"/>
  <c r="AJ1423" i="5"/>
  <c r="AN1423" i="5"/>
  <c r="AB1421" i="5"/>
  <c r="L1421" i="5"/>
  <c r="AQ1429" i="5"/>
  <c r="AL1429" i="5"/>
  <c r="AH1429" i="5"/>
  <c r="AD1429" i="5"/>
  <c r="Z1429" i="5"/>
  <c r="T1429" i="5"/>
  <c r="L1429" i="5"/>
  <c r="I1427" i="5"/>
  <c r="AO1429" i="5"/>
  <c r="AK1429" i="5"/>
  <c r="AG1429" i="5"/>
  <c r="AC1429" i="5"/>
  <c r="Y1429" i="5"/>
  <c r="S1429" i="5"/>
  <c r="K1429" i="5"/>
  <c r="H1428" i="5"/>
  <c r="L1428" i="5"/>
  <c r="P1428" i="5"/>
  <c r="T1428" i="5"/>
  <c r="X1428" i="5"/>
  <c r="AB1428" i="5"/>
  <c r="AF1428" i="5"/>
  <c r="AJ1428" i="5"/>
  <c r="AN1428" i="5"/>
  <c r="E1428" i="5"/>
  <c r="I1428" i="5"/>
  <c r="M1428" i="5"/>
  <c r="Q1428" i="5"/>
  <c r="U1428" i="5"/>
  <c r="Y1428" i="5"/>
  <c r="AC1428" i="5"/>
  <c r="AG1428" i="5"/>
  <c r="AK1428" i="5"/>
  <c r="AO1428" i="5"/>
  <c r="AL1427" i="5"/>
  <c r="AD1427" i="5"/>
  <c r="V1427" i="5"/>
  <c r="N1427" i="5"/>
  <c r="F1427" i="5"/>
  <c r="F1426" i="5"/>
  <c r="J1426" i="5"/>
  <c r="N1426" i="5"/>
  <c r="R1426" i="5"/>
  <c r="V1426" i="5"/>
  <c r="Z1426" i="5"/>
  <c r="AD1426" i="5"/>
  <c r="AH1426" i="5"/>
  <c r="AL1426" i="5"/>
  <c r="AQ1426" i="5"/>
  <c r="G1426" i="5"/>
  <c r="K1426" i="5"/>
  <c r="O1426" i="5"/>
  <c r="S1426" i="5"/>
  <c r="W1426" i="5"/>
  <c r="AA1426" i="5"/>
  <c r="AE1426" i="5"/>
  <c r="AI1426" i="5"/>
  <c r="AM1426" i="5"/>
  <c r="AI1425" i="5"/>
  <c r="AA1425" i="5"/>
  <c r="S1425" i="5"/>
  <c r="K1425" i="5"/>
  <c r="H1424" i="5"/>
  <c r="L1424" i="5"/>
  <c r="P1424" i="5"/>
  <c r="T1424" i="5"/>
  <c r="X1424" i="5"/>
  <c r="AB1424" i="5"/>
  <c r="AF1424" i="5"/>
  <c r="AJ1424" i="5"/>
  <c r="AN1424" i="5"/>
  <c r="E1424" i="5"/>
  <c r="I1424" i="5"/>
  <c r="M1424" i="5"/>
  <c r="Q1424" i="5"/>
  <c r="U1424" i="5"/>
  <c r="Y1424" i="5"/>
  <c r="AC1424" i="5"/>
  <c r="AG1424" i="5"/>
  <c r="AK1424" i="5"/>
  <c r="AO1424" i="5"/>
  <c r="AL1423" i="5"/>
  <c r="AD1423" i="5"/>
  <c r="V1423" i="5"/>
  <c r="N1423" i="5"/>
  <c r="F1423" i="5"/>
  <c r="AN1421" i="5"/>
  <c r="X1421" i="5"/>
  <c r="H1421" i="5"/>
  <c r="AM1422" i="5"/>
  <c r="AI1422" i="5"/>
  <c r="AE1422" i="5"/>
  <c r="AA1422" i="5"/>
  <c r="W1422" i="5"/>
  <c r="S1422" i="5"/>
  <c r="O1422" i="5"/>
  <c r="K1422" i="5"/>
  <c r="G1422" i="5"/>
  <c r="AQ1422" i="5"/>
  <c r="AL1422" i="5"/>
  <c r="AH1422" i="5"/>
  <c r="AD1422" i="5"/>
  <c r="Z1422" i="5"/>
  <c r="V1422" i="5"/>
  <c r="R1422" i="5"/>
  <c r="N1422" i="5"/>
  <c r="J1422" i="5"/>
  <c r="AI1419" i="5"/>
  <c r="S1419" i="5"/>
  <c r="AI1415" i="5"/>
  <c r="AH1419" i="5"/>
  <c r="R1419" i="5"/>
  <c r="AA1415" i="5"/>
  <c r="AG1414" i="5"/>
  <c r="AJ1412" i="5"/>
  <c r="P1420" i="5"/>
  <c r="AC1420" i="5"/>
  <c r="Y1420" i="5"/>
  <c r="AO1420" i="5"/>
  <c r="L1420" i="5"/>
  <c r="AG1420" i="5"/>
  <c r="T1420" i="5"/>
  <c r="AK1420" i="5"/>
  <c r="AJ1416" i="5"/>
  <c r="AC1413" i="5"/>
  <c r="AB1416" i="5"/>
  <c r="U1413" i="5"/>
  <c r="AA1419" i="5"/>
  <c r="K1419" i="5"/>
  <c r="AB1417" i="5"/>
  <c r="L1417" i="5"/>
  <c r="T1416" i="5"/>
  <c r="S1415" i="5"/>
  <c r="Q1414" i="5"/>
  <c r="M1413" i="5"/>
  <c r="T1412" i="5"/>
  <c r="AJ1417" i="5"/>
  <c r="T1417" i="5"/>
  <c r="AC1417" i="5"/>
  <c r="M1417" i="5"/>
  <c r="Y1414" i="5"/>
  <c r="AB1412" i="5"/>
  <c r="AQ1419" i="5"/>
  <c r="Z1419" i="5"/>
  <c r="J1419" i="5"/>
  <c r="AO1418" i="5"/>
  <c r="AK1417" i="5"/>
  <c r="U1417" i="5"/>
  <c r="E1417" i="5"/>
  <c r="L1416" i="5"/>
  <c r="K1415" i="5"/>
  <c r="AO1414" i="5"/>
  <c r="I1414" i="5"/>
  <c r="AK1413" i="5"/>
  <c r="E1413" i="5"/>
  <c r="L1412" i="5"/>
  <c r="AG1418" i="5"/>
  <c r="Y1418" i="5"/>
  <c r="Q1418" i="5"/>
  <c r="I1418" i="5"/>
  <c r="AI1416" i="5"/>
  <c r="AA1416" i="5"/>
  <c r="S1416" i="5"/>
  <c r="K1416" i="5"/>
  <c r="AQ1415" i="5"/>
  <c r="AH1415" i="5"/>
  <c r="Z1415" i="5"/>
  <c r="R1415" i="5"/>
  <c r="J1415" i="5"/>
  <c r="AL1414" i="5"/>
  <c r="AD1414" i="5"/>
  <c r="V1414" i="5"/>
  <c r="N1414" i="5"/>
  <c r="F1414" i="5"/>
  <c r="AJ1413" i="5"/>
  <c r="AB1413" i="5"/>
  <c r="T1413" i="5"/>
  <c r="L1413" i="5"/>
  <c r="AI1420" i="5"/>
  <c r="AA1420" i="5"/>
  <c r="AE1419" i="5"/>
  <c r="AK1418" i="5"/>
  <c r="AC1418" i="5"/>
  <c r="M1418" i="5"/>
  <c r="AO1417" i="5"/>
  <c r="AG1417" i="5"/>
  <c r="Y1417" i="5"/>
  <c r="Q1417" i="5"/>
  <c r="AN1416" i="5"/>
  <c r="AF1416" i="5"/>
  <c r="X1416" i="5"/>
  <c r="P1416" i="5"/>
  <c r="AM1415" i="5"/>
  <c r="AE1415" i="5"/>
  <c r="W1415" i="5"/>
  <c r="O1415" i="5"/>
  <c r="AK1414" i="5"/>
  <c r="AC1414" i="5"/>
  <c r="U1414" i="5"/>
  <c r="M1414" i="5"/>
  <c r="AO1413" i="5"/>
  <c r="AG1413" i="5"/>
  <c r="Y1413" i="5"/>
  <c r="Q1413" i="5"/>
  <c r="AN1412" i="5"/>
  <c r="AF1412" i="5"/>
  <c r="X1412" i="5"/>
  <c r="P1412" i="5"/>
  <c r="E1420" i="5"/>
  <c r="I1420" i="5"/>
  <c r="M1420" i="5"/>
  <c r="Q1420" i="5"/>
  <c r="U1420" i="5"/>
  <c r="F1420" i="5"/>
  <c r="J1420" i="5"/>
  <c r="N1420" i="5"/>
  <c r="R1420" i="5"/>
  <c r="G1418" i="5"/>
  <c r="K1418" i="5"/>
  <c r="O1418" i="5"/>
  <c r="S1418" i="5"/>
  <c r="W1418" i="5"/>
  <c r="AA1418" i="5"/>
  <c r="AE1418" i="5"/>
  <c r="AI1418" i="5"/>
  <c r="AM1418" i="5"/>
  <c r="H1418" i="5"/>
  <c r="L1418" i="5"/>
  <c r="P1418" i="5"/>
  <c r="T1418" i="5"/>
  <c r="X1418" i="5"/>
  <c r="AB1418" i="5"/>
  <c r="AF1418" i="5"/>
  <c r="AJ1418" i="5"/>
  <c r="AN1418" i="5"/>
  <c r="E1416" i="5"/>
  <c r="I1416" i="5"/>
  <c r="M1416" i="5"/>
  <c r="Q1416" i="5"/>
  <c r="U1416" i="5"/>
  <c r="Y1416" i="5"/>
  <c r="AC1416" i="5"/>
  <c r="AG1416" i="5"/>
  <c r="AK1416" i="5"/>
  <c r="AO1416" i="5"/>
  <c r="F1416" i="5"/>
  <c r="J1416" i="5"/>
  <c r="N1416" i="5"/>
  <c r="R1416" i="5"/>
  <c r="V1416" i="5"/>
  <c r="Z1416" i="5"/>
  <c r="AD1416" i="5"/>
  <c r="AH1416" i="5"/>
  <c r="AL1416" i="5"/>
  <c r="AQ1416" i="5"/>
  <c r="G1414" i="5"/>
  <c r="K1414" i="5"/>
  <c r="O1414" i="5"/>
  <c r="S1414" i="5"/>
  <c r="W1414" i="5"/>
  <c r="AA1414" i="5"/>
  <c r="AE1414" i="5"/>
  <c r="AI1414" i="5"/>
  <c r="AM1414" i="5"/>
  <c r="H1414" i="5"/>
  <c r="L1414" i="5"/>
  <c r="P1414" i="5"/>
  <c r="T1414" i="5"/>
  <c r="X1414" i="5"/>
  <c r="AB1414" i="5"/>
  <c r="AF1414" i="5"/>
  <c r="AJ1414" i="5"/>
  <c r="AN1414" i="5"/>
  <c r="E1412" i="5"/>
  <c r="I1412" i="5"/>
  <c r="M1412" i="5"/>
  <c r="Q1412" i="5"/>
  <c r="U1412" i="5"/>
  <c r="Y1412" i="5"/>
  <c r="AC1412" i="5"/>
  <c r="AG1412" i="5"/>
  <c r="AK1412" i="5"/>
  <c r="AO1412" i="5"/>
  <c r="F1412" i="5"/>
  <c r="J1412" i="5"/>
  <c r="N1412" i="5"/>
  <c r="R1412" i="5"/>
  <c r="V1412" i="5"/>
  <c r="Z1412" i="5"/>
  <c r="AD1412" i="5"/>
  <c r="AH1412" i="5"/>
  <c r="AL1412" i="5"/>
  <c r="AQ1412" i="5"/>
  <c r="AN1420" i="5"/>
  <c r="AJ1420" i="5"/>
  <c r="AF1420" i="5"/>
  <c r="AB1420" i="5"/>
  <c r="X1420" i="5"/>
  <c r="S1420" i="5"/>
  <c r="K1420" i="5"/>
  <c r="H1419" i="5"/>
  <c r="L1419" i="5"/>
  <c r="P1419" i="5"/>
  <c r="T1419" i="5"/>
  <c r="X1419" i="5"/>
  <c r="AB1419" i="5"/>
  <c r="AF1419" i="5"/>
  <c r="AJ1419" i="5"/>
  <c r="AN1419" i="5"/>
  <c r="E1419" i="5"/>
  <c r="I1419" i="5"/>
  <c r="M1419" i="5"/>
  <c r="Q1419" i="5"/>
  <c r="U1419" i="5"/>
  <c r="Y1419" i="5"/>
  <c r="AC1419" i="5"/>
  <c r="AG1419" i="5"/>
  <c r="AK1419" i="5"/>
  <c r="AO1419" i="5"/>
  <c r="AL1418" i="5"/>
  <c r="AD1418" i="5"/>
  <c r="V1418" i="5"/>
  <c r="N1418" i="5"/>
  <c r="F1418" i="5"/>
  <c r="F1417" i="5"/>
  <c r="J1417" i="5"/>
  <c r="N1417" i="5"/>
  <c r="R1417" i="5"/>
  <c r="V1417" i="5"/>
  <c r="Z1417" i="5"/>
  <c r="AD1417" i="5"/>
  <c r="AH1417" i="5"/>
  <c r="AL1417" i="5"/>
  <c r="AQ1417" i="5"/>
  <c r="G1417" i="5"/>
  <c r="K1417" i="5"/>
  <c r="O1417" i="5"/>
  <c r="S1417" i="5"/>
  <c r="W1417" i="5"/>
  <c r="AA1417" i="5"/>
  <c r="AE1417" i="5"/>
  <c r="AI1417" i="5"/>
  <c r="AM1417" i="5"/>
  <c r="H1415" i="5"/>
  <c r="L1415" i="5"/>
  <c r="P1415" i="5"/>
  <c r="T1415" i="5"/>
  <c r="X1415" i="5"/>
  <c r="AB1415" i="5"/>
  <c r="AF1415" i="5"/>
  <c r="AJ1415" i="5"/>
  <c r="AN1415" i="5"/>
  <c r="E1415" i="5"/>
  <c r="I1415" i="5"/>
  <c r="M1415" i="5"/>
  <c r="Q1415" i="5"/>
  <c r="U1415" i="5"/>
  <c r="Y1415" i="5"/>
  <c r="AC1415" i="5"/>
  <c r="AG1415" i="5"/>
  <c r="AK1415" i="5"/>
  <c r="AO1415" i="5"/>
  <c r="F1413" i="5"/>
  <c r="J1413" i="5"/>
  <c r="N1413" i="5"/>
  <c r="R1413" i="5"/>
  <c r="V1413" i="5"/>
  <c r="Z1413" i="5"/>
  <c r="AD1413" i="5"/>
  <c r="AH1413" i="5"/>
  <c r="AL1413" i="5"/>
  <c r="AQ1413" i="5"/>
  <c r="G1413" i="5"/>
  <c r="K1413" i="5"/>
  <c r="O1413" i="5"/>
  <c r="S1413" i="5"/>
  <c r="W1413" i="5"/>
  <c r="AA1413" i="5"/>
  <c r="AE1413" i="5"/>
  <c r="AI1413" i="5"/>
  <c r="AM1413" i="5"/>
  <c r="AI1412" i="5"/>
  <c r="AA1412" i="5"/>
  <c r="S1412" i="5"/>
  <c r="K1412" i="5"/>
  <c r="AM1420" i="5"/>
  <c r="AE1420" i="5"/>
  <c r="W1420" i="5"/>
  <c r="H1420" i="5"/>
  <c r="AM1419" i="5"/>
  <c r="W1419" i="5"/>
  <c r="G1419" i="5"/>
  <c r="U1418" i="5"/>
  <c r="AQ1420" i="5"/>
  <c r="AL1420" i="5"/>
  <c r="AH1420" i="5"/>
  <c r="AD1420" i="5"/>
  <c r="Z1420" i="5"/>
  <c r="V1420" i="5"/>
  <c r="O1420" i="5"/>
  <c r="G1420" i="5"/>
  <c r="AL1419" i="5"/>
  <c r="AD1419" i="5"/>
  <c r="V1419" i="5"/>
  <c r="N1419" i="5"/>
  <c r="F1419" i="5"/>
  <c r="AQ1418" i="5"/>
  <c r="AH1418" i="5"/>
  <c r="Z1418" i="5"/>
  <c r="R1418" i="5"/>
  <c r="J1418" i="5"/>
  <c r="AN1417" i="5"/>
  <c r="AF1417" i="5"/>
  <c r="X1417" i="5"/>
  <c r="P1417" i="5"/>
  <c r="H1417" i="5"/>
  <c r="AM1416" i="5"/>
  <c r="AE1416" i="5"/>
  <c r="W1416" i="5"/>
  <c r="O1416" i="5"/>
  <c r="G1416" i="5"/>
  <c r="AL1415" i="5"/>
  <c r="AD1415" i="5"/>
  <c r="V1415" i="5"/>
  <c r="N1415" i="5"/>
  <c r="F1415" i="5"/>
  <c r="AQ1414" i="5"/>
  <c r="AH1414" i="5"/>
  <c r="Z1414" i="5"/>
  <c r="R1414" i="5"/>
  <c r="J1414" i="5"/>
  <c r="AN1413" i="5"/>
  <c r="AF1413" i="5"/>
  <c r="X1413" i="5"/>
  <c r="P1413" i="5"/>
  <c r="H1413" i="5"/>
  <c r="AM1412" i="5"/>
  <c r="AE1412" i="5"/>
  <c r="W1412" i="5"/>
  <c r="O1412" i="5"/>
  <c r="G1412" i="5"/>
  <c r="A1430" i="5"/>
  <c r="B1430" i="5"/>
  <c r="D1430" i="5" s="1"/>
  <c r="F1430" i="5" s="1"/>
  <c r="A1457" i="5"/>
  <c r="B1457" i="5"/>
  <c r="D1457" i="5" s="1"/>
  <c r="G1457" i="5" s="1"/>
  <c r="A1359" i="5"/>
  <c r="B1359" i="5"/>
  <c r="D1359" i="5" s="1"/>
  <c r="A1360" i="5"/>
  <c r="B1360" i="5"/>
  <c r="D1360" i="5" s="1"/>
  <c r="T1360" i="5" s="1"/>
  <c r="A1361" i="5"/>
  <c r="B1361" i="5"/>
  <c r="D1361" i="5" s="1"/>
  <c r="R1361" i="5" s="1"/>
  <c r="A1362" i="5"/>
  <c r="B1362" i="5"/>
  <c r="D1362" i="5" s="1"/>
  <c r="AA1362" i="5" s="1"/>
  <c r="A1363" i="5"/>
  <c r="B1363" i="5"/>
  <c r="D1363" i="5" s="1"/>
  <c r="AN1363" i="5" s="1"/>
  <c r="A1364" i="5"/>
  <c r="B1364" i="5"/>
  <c r="D1364" i="5" s="1"/>
  <c r="A1365" i="5"/>
  <c r="B1365" i="5"/>
  <c r="D1365" i="5" s="1"/>
  <c r="AC1365" i="5" s="1"/>
  <c r="A1366" i="5"/>
  <c r="B1366" i="5"/>
  <c r="D1366" i="5" s="1"/>
  <c r="F1366" i="5" s="1"/>
  <c r="A1367" i="5"/>
  <c r="B1367" i="5"/>
  <c r="D1367" i="5" s="1"/>
  <c r="AC1367" i="5" s="1"/>
  <c r="A1368" i="5"/>
  <c r="B1368" i="5"/>
  <c r="D1368" i="5" s="1"/>
  <c r="T1368" i="5" s="1"/>
  <c r="A1369" i="5"/>
  <c r="B1369" i="5"/>
  <c r="D1369" i="5" s="1"/>
  <c r="A1370" i="5"/>
  <c r="B1370" i="5"/>
  <c r="D1370" i="5" s="1"/>
  <c r="R1370" i="5" s="1"/>
  <c r="A1371" i="5"/>
  <c r="B1371" i="5"/>
  <c r="D1371" i="5" s="1"/>
  <c r="A1372" i="5"/>
  <c r="B1372" i="5"/>
  <c r="D1372" i="5" s="1"/>
  <c r="V1372" i="5" s="1"/>
  <c r="A1373" i="5"/>
  <c r="B1373" i="5"/>
  <c r="D1373" i="5" s="1"/>
  <c r="I1373" i="5" s="1"/>
  <c r="A1374" i="5"/>
  <c r="B1374" i="5"/>
  <c r="D1374" i="5" s="1"/>
  <c r="A1375" i="5"/>
  <c r="B1375" i="5"/>
  <c r="D1375" i="5" s="1"/>
  <c r="K1375" i="5" s="1"/>
  <c r="A1376" i="5"/>
  <c r="B1376" i="5"/>
  <c r="D1376" i="5" s="1"/>
  <c r="A1377" i="5"/>
  <c r="B1377" i="5"/>
  <c r="D1377" i="5" s="1"/>
  <c r="L1377" i="5" s="1"/>
  <c r="A1378" i="5"/>
  <c r="B1378" i="5"/>
  <c r="D1378" i="5" s="1"/>
  <c r="J1378" i="5" s="1"/>
  <c r="A1379" i="5"/>
  <c r="B1379" i="5"/>
  <c r="D1379" i="5" s="1"/>
  <c r="K1379" i="5" s="1"/>
  <c r="A1380" i="5"/>
  <c r="B1380" i="5"/>
  <c r="D1380" i="5" s="1"/>
  <c r="G1380" i="5" s="1"/>
  <c r="A1381" i="5"/>
  <c r="B1381" i="5"/>
  <c r="D1381" i="5" s="1"/>
  <c r="A1382" i="5"/>
  <c r="B1382" i="5"/>
  <c r="D1382" i="5" s="1"/>
  <c r="AG1382" i="5" s="1"/>
  <c r="A1383" i="5"/>
  <c r="B1383" i="5"/>
  <c r="D1383" i="5" s="1"/>
  <c r="N1383" i="5" s="1"/>
  <c r="A1384" i="5"/>
  <c r="B1384" i="5"/>
  <c r="D1384" i="5" s="1"/>
  <c r="G1384" i="5" s="1"/>
  <c r="A1385" i="5"/>
  <c r="B1385" i="5"/>
  <c r="D1385" i="5" s="1"/>
  <c r="A1386" i="5"/>
  <c r="B1386" i="5"/>
  <c r="D1386" i="5" s="1"/>
  <c r="R1386" i="5" s="1"/>
  <c r="A1387" i="5"/>
  <c r="B1387" i="5"/>
  <c r="D1387" i="5" s="1"/>
  <c r="J1387" i="5" s="1"/>
  <c r="A1388" i="5"/>
  <c r="B1388" i="5"/>
  <c r="D1388" i="5" s="1"/>
  <c r="A1389" i="5"/>
  <c r="B1389" i="5"/>
  <c r="D1389" i="5" s="1"/>
  <c r="AN1389" i="5" s="1"/>
  <c r="A1390" i="5"/>
  <c r="B1390" i="5"/>
  <c r="D1390" i="5" s="1"/>
  <c r="R1390" i="5" s="1"/>
  <c r="A1391" i="5"/>
  <c r="B1391" i="5"/>
  <c r="D1391" i="5" s="1"/>
  <c r="J1391" i="5" s="1"/>
  <c r="A1392" i="5"/>
  <c r="B1392" i="5"/>
  <c r="D1392" i="5" s="1"/>
  <c r="L1392" i="5" s="1"/>
  <c r="A1393" i="5"/>
  <c r="B1393" i="5"/>
  <c r="D1393" i="5" s="1"/>
  <c r="P1393" i="5" s="1"/>
  <c r="A1394" i="5"/>
  <c r="B1394" i="5"/>
  <c r="D1394" i="5" s="1"/>
  <c r="H1394" i="5" s="1"/>
  <c r="A1395" i="5"/>
  <c r="B1395" i="5"/>
  <c r="D1395" i="5" s="1"/>
  <c r="F1395" i="5" s="1"/>
  <c r="A1396" i="5"/>
  <c r="B1396" i="5"/>
  <c r="D1396" i="5" s="1"/>
  <c r="S1396" i="5" s="1"/>
  <c r="A1397" i="5"/>
  <c r="B1397" i="5"/>
  <c r="D1397" i="5" s="1"/>
  <c r="A1398" i="5"/>
  <c r="B1398" i="5"/>
  <c r="D1398" i="5" s="1"/>
  <c r="F1398" i="5" s="1"/>
  <c r="A1399" i="5"/>
  <c r="B1399" i="5"/>
  <c r="D1399" i="5" s="1"/>
  <c r="R1399" i="5" s="1"/>
  <c r="A1400" i="5"/>
  <c r="B1400" i="5"/>
  <c r="D1400" i="5" s="1"/>
  <c r="K1400" i="5" s="1"/>
  <c r="A1401" i="5"/>
  <c r="B1401" i="5"/>
  <c r="D1401" i="5" s="1"/>
  <c r="A1402" i="5"/>
  <c r="B1402" i="5"/>
  <c r="D1402" i="5" s="1"/>
  <c r="H1402" i="5" s="1"/>
  <c r="A1403" i="5"/>
  <c r="B1403" i="5"/>
  <c r="D1403" i="5" s="1"/>
  <c r="J1403" i="5" s="1"/>
  <c r="A1404" i="5"/>
  <c r="B1404" i="5"/>
  <c r="D1404" i="5" s="1"/>
  <c r="F1404" i="5" s="1"/>
  <c r="A1405" i="5"/>
  <c r="B1405" i="5"/>
  <c r="D1405" i="5" s="1"/>
  <c r="F1405" i="5" s="1"/>
  <c r="A1406" i="5"/>
  <c r="B1406" i="5"/>
  <c r="D1406" i="5" s="1"/>
  <c r="A1407" i="5"/>
  <c r="B1407" i="5"/>
  <c r="D1407" i="5" s="1"/>
  <c r="A1408" i="5"/>
  <c r="B1408" i="5"/>
  <c r="D1408" i="5" s="1"/>
  <c r="A1409" i="5"/>
  <c r="B1409" i="5"/>
  <c r="D1409" i="5" s="1"/>
  <c r="E1409" i="5" s="1"/>
  <c r="A1410" i="5"/>
  <c r="B1410" i="5"/>
  <c r="D1410" i="5" s="1"/>
  <c r="A1411" i="5"/>
  <c r="B1411" i="5"/>
  <c r="D1411" i="5" s="1"/>
  <c r="A1309" i="5"/>
  <c r="B1309" i="5"/>
  <c r="D1309" i="5" s="1"/>
  <c r="A1310" i="5"/>
  <c r="B1310" i="5"/>
  <c r="D1310" i="5" s="1"/>
  <c r="AJ1310" i="5" s="1"/>
  <c r="A1311" i="5"/>
  <c r="B1311" i="5"/>
  <c r="D1311" i="5" s="1"/>
  <c r="Y1311" i="5" s="1"/>
  <c r="A1312" i="5"/>
  <c r="B1312" i="5"/>
  <c r="D1312" i="5" s="1"/>
  <c r="A1313" i="5"/>
  <c r="B1313" i="5"/>
  <c r="D1313" i="5" s="1"/>
  <c r="A1314" i="5"/>
  <c r="B1314" i="5"/>
  <c r="D1314" i="5" s="1"/>
  <c r="A1315" i="5"/>
  <c r="B1315" i="5"/>
  <c r="D1315" i="5" s="1"/>
  <c r="F1315" i="5" s="1"/>
  <c r="A1316" i="5"/>
  <c r="B1316" i="5"/>
  <c r="D1316" i="5" s="1"/>
  <c r="A1317" i="5"/>
  <c r="B1317" i="5"/>
  <c r="D1317" i="5" s="1"/>
  <c r="AK1317" i="5" s="1"/>
  <c r="A1318" i="5"/>
  <c r="B1318" i="5"/>
  <c r="D1318" i="5" s="1"/>
  <c r="AQ1318" i="5" s="1"/>
  <c r="A1319" i="5"/>
  <c r="B1319" i="5"/>
  <c r="D1319" i="5" s="1"/>
  <c r="Z1319" i="5" s="1"/>
  <c r="A1320" i="5"/>
  <c r="B1320" i="5"/>
  <c r="D1320" i="5" s="1"/>
  <c r="L1320" i="5" s="1"/>
  <c r="A1321" i="5"/>
  <c r="B1321" i="5"/>
  <c r="D1321" i="5" s="1"/>
  <c r="AI1321" i="5" s="1"/>
  <c r="A1322" i="5"/>
  <c r="B1322" i="5"/>
  <c r="D1322" i="5" s="1"/>
  <c r="J1322" i="5" s="1"/>
  <c r="A1323" i="5"/>
  <c r="B1323" i="5"/>
  <c r="D1323" i="5" s="1"/>
  <c r="K1323" i="5" s="1"/>
  <c r="A1324" i="5"/>
  <c r="B1324" i="5"/>
  <c r="D1324" i="5" s="1"/>
  <c r="T1324" i="5" s="1"/>
  <c r="A1325" i="5"/>
  <c r="B1325" i="5"/>
  <c r="D1325" i="5" s="1"/>
  <c r="F1325" i="5" s="1"/>
  <c r="A1326" i="5"/>
  <c r="B1326" i="5"/>
  <c r="D1326" i="5" s="1"/>
  <c r="AM1326" i="5" s="1"/>
  <c r="A1327" i="5"/>
  <c r="B1327" i="5"/>
  <c r="D1327" i="5" s="1"/>
  <c r="A1328" i="5"/>
  <c r="B1328" i="5"/>
  <c r="D1328" i="5" s="1"/>
  <c r="G1328" i="5" s="1"/>
  <c r="A1329" i="5"/>
  <c r="B1329" i="5"/>
  <c r="D1329" i="5" s="1"/>
  <c r="H1329" i="5" s="1"/>
  <c r="A1330" i="5"/>
  <c r="B1330" i="5"/>
  <c r="D1330" i="5" s="1"/>
  <c r="H1330" i="5" s="1"/>
  <c r="A1331" i="5"/>
  <c r="B1331" i="5"/>
  <c r="D1331" i="5" s="1"/>
  <c r="N1331" i="5" s="1"/>
  <c r="A1332" i="5"/>
  <c r="B1332" i="5"/>
  <c r="D1332" i="5" s="1"/>
  <c r="O1332" i="5" s="1"/>
  <c r="A1333" i="5"/>
  <c r="B1333" i="5"/>
  <c r="D1333" i="5" s="1"/>
  <c r="AJ1333" i="5" s="1"/>
  <c r="A1334" i="5"/>
  <c r="B1334" i="5"/>
  <c r="D1334" i="5" s="1"/>
  <c r="A1335" i="5"/>
  <c r="B1335" i="5"/>
  <c r="D1335" i="5" s="1"/>
  <c r="R1335" i="5" s="1"/>
  <c r="A1336" i="5"/>
  <c r="B1336" i="5"/>
  <c r="D1336" i="5" s="1"/>
  <c r="O1336" i="5" s="1"/>
  <c r="A1337" i="5"/>
  <c r="B1337" i="5"/>
  <c r="D1337" i="5" s="1"/>
  <c r="T1337" i="5" s="1"/>
  <c r="A1338" i="5"/>
  <c r="B1338" i="5"/>
  <c r="D1338" i="5" s="1"/>
  <c r="AF1338" i="5" s="1"/>
  <c r="A1339" i="5"/>
  <c r="B1339" i="5"/>
  <c r="D1339" i="5" s="1"/>
  <c r="N1339" i="5" s="1"/>
  <c r="A1340" i="5"/>
  <c r="B1340" i="5"/>
  <c r="D1340" i="5" s="1"/>
  <c r="AD1340" i="5" s="1"/>
  <c r="A1341" i="5"/>
  <c r="B1341" i="5"/>
  <c r="D1341" i="5" s="1"/>
  <c r="L1341" i="5" s="1"/>
  <c r="A1342" i="5"/>
  <c r="B1342" i="5"/>
  <c r="D1342" i="5" s="1"/>
  <c r="H1342" i="5" s="1"/>
  <c r="A1343" i="5"/>
  <c r="B1343" i="5"/>
  <c r="D1343" i="5" s="1"/>
  <c r="G1343" i="5" s="1"/>
  <c r="A1344" i="5"/>
  <c r="B1344" i="5"/>
  <c r="D1344" i="5" s="1"/>
  <c r="L1344" i="5" s="1"/>
  <c r="A1345" i="5"/>
  <c r="B1345" i="5"/>
  <c r="D1345" i="5" s="1"/>
  <c r="Q1345" i="5" s="1"/>
  <c r="A1346" i="5"/>
  <c r="B1346" i="5"/>
  <c r="D1346" i="5" s="1"/>
  <c r="R1346" i="5" s="1"/>
  <c r="A1347" i="5"/>
  <c r="B1347" i="5"/>
  <c r="D1347" i="5" s="1"/>
  <c r="K1347" i="5" s="1"/>
  <c r="A1348" i="5"/>
  <c r="B1348" i="5"/>
  <c r="D1348" i="5" s="1"/>
  <c r="H1348" i="5" s="1"/>
  <c r="A1349" i="5"/>
  <c r="B1349" i="5"/>
  <c r="D1349" i="5" s="1"/>
  <c r="F1349" i="5" s="1"/>
  <c r="A1350" i="5"/>
  <c r="B1350" i="5"/>
  <c r="D1350" i="5" s="1"/>
  <c r="F1350" i="5" s="1"/>
  <c r="A1351" i="5"/>
  <c r="B1351" i="5"/>
  <c r="D1351" i="5" s="1"/>
  <c r="S1351" i="5" s="1"/>
  <c r="A1352" i="5"/>
  <c r="B1352" i="5"/>
  <c r="D1352" i="5" s="1"/>
  <c r="P1352" i="5" s="1"/>
  <c r="A1353" i="5"/>
  <c r="B1353" i="5"/>
  <c r="D1353" i="5" s="1"/>
  <c r="A1354" i="5"/>
  <c r="B1354" i="5"/>
  <c r="D1354" i="5" s="1"/>
  <c r="J1354" i="5" s="1"/>
  <c r="A1355" i="5"/>
  <c r="B1355" i="5"/>
  <c r="D1355" i="5" s="1"/>
  <c r="F1355" i="5" s="1"/>
  <c r="A1356" i="5"/>
  <c r="B1356" i="5"/>
  <c r="D1356" i="5" s="1"/>
  <c r="A1357" i="5"/>
  <c r="B1357" i="5"/>
  <c r="D1357" i="5" s="1"/>
  <c r="A1358" i="5"/>
  <c r="B1358" i="5"/>
  <c r="D1358" i="5" s="1"/>
  <c r="A1252" i="5"/>
  <c r="B1252" i="5"/>
  <c r="D1252" i="5" s="1"/>
  <c r="A1253" i="5"/>
  <c r="B1253" i="5"/>
  <c r="D1253" i="5" s="1"/>
  <c r="AJ1253" i="5" s="1"/>
  <c r="A1254" i="5"/>
  <c r="B1254" i="5"/>
  <c r="D1254" i="5" s="1"/>
  <c r="M1254" i="5" s="1"/>
  <c r="A1255" i="5"/>
  <c r="B1255" i="5"/>
  <c r="D1255" i="5" s="1"/>
  <c r="G1255" i="5" s="1"/>
  <c r="A1256" i="5"/>
  <c r="B1256" i="5"/>
  <c r="D1256" i="5" s="1"/>
  <c r="L1256" i="5" s="1"/>
  <c r="A1257" i="5"/>
  <c r="B1257" i="5"/>
  <c r="D1257" i="5" s="1"/>
  <c r="A1258" i="5"/>
  <c r="B1258" i="5"/>
  <c r="D1258" i="5" s="1"/>
  <c r="M1258" i="5" s="1"/>
  <c r="A1259" i="5"/>
  <c r="B1259" i="5"/>
  <c r="D1259" i="5" s="1"/>
  <c r="J1259" i="5" s="1"/>
  <c r="A1260" i="5"/>
  <c r="B1260" i="5"/>
  <c r="D1260" i="5" s="1"/>
  <c r="AD1260" i="5" s="1"/>
  <c r="A1261" i="5"/>
  <c r="B1261" i="5"/>
  <c r="D1261" i="5" s="1"/>
  <c r="O1261" i="5" s="1"/>
  <c r="A1262" i="5"/>
  <c r="B1262" i="5"/>
  <c r="D1262" i="5" s="1"/>
  <c r="R1262" i="5" s="1"/>
  <c r="A1263" i="5"/>
  <c r="B1263" i="5"/>
  <c r="D1263" i="5" s="1"/>
  <c r="A1264" i="5"/>
  <c r="B1264" i="5"/>
  <c r="D1264" i="5" s="1"/>
  <c r="R1264" i="5" s="1"/>
  <c r="A1265" i="5"/>
  <c r="B1265" i="5"/>
  <c r="D1265" i="5" s="1"/>
  <c r="E1265" i="5" s="1"/>
  <c r="A1266" i="5"/>
  <c r="B1266" i="5"/>
  <c r="D1266" i="5" s="1"/>
  <c r="AF1266" i="5" s="1"/>
  <c r="A1267" i="5"/>
  <c r="B1267" i="5"/>
  <c r="D1267" i="5" s="1"/>
  <c r="A1268" i="5"/>
  <c r="B1268" i="5"/>
  <c r="D1268" i="5" s="1"/>
  <c r="Y1268" i="5" s="1"/>
  <c r="A1269" i="5"/>
  <c r="B1269" i="5"/>
  <c r="D1269" i="5" s="1"/>
  <c r="M1269" i="5" s="1"/>
  <c r="A1270" i="5"/>
  <c r="B1270" i="5"/>
  <c r="D1270" i="5" s="1"/>
  <c r="AF1270" i="5" s="1"/>
  <c r="A1271" i="5"/>
  <c r="B1271" i="5"/>
  <c r="D1271" i="5" s="1"/>
  <c r="A1272" i="5"/>
  <c r="B1272" i="5"/>
  <c r="D1272" i="5" s="1"/>
  <c r="AN1272" i="5" s="1"/>
  <c r="A1273" i="5"/>
  <c r="B1273" i="5"/>
  <c r="D1273" i="5" s="1"/>
  <c r="G1273" i="5" s="1"/>
  <c r="A1274" i="5"/>
  <c r="B1274" i="5"/>
  <c r="D1274" i="5" s="1"/>
  <c r="AO1274" i="5" s="1"/>
  <c r="A1275" i="5"/>
  <c r="B1275" i="5"/>
  <c r="D1275" i="5" s="1"/>
  <c r="S1275" i="5" s="1"/>
  <c r="A1276" i="5"/>
  <c r="B1276" i="5"/>
  <c r="D1276" i="5" s="1"/>
  <c r="AB1276" i="5" s="1"/>
  <c r="A1277" i="5"/>
  <c r="B1277" i="5"/>
  <c r="D1277" i="5" s="1"/>
  <c r="AC1277" i="5" s="1"/>
  <c r="A1278" i="5"/>
  <c r="B1278" i="5"/>
  <c r="D1278" i="5" s="1"/>
  <c r="Y1278" i="5" s="1"/>
  <c r="A1279" i="5"/>
  <c r="B1279" i="5"/>
  <c r="D1279" i="5" s="1"/>
  <c r="A1280" i="5"/>
  <c r="B1280" i="5"/>
  <c r="D1280" i="5" s="1"/>
  <c r="T1280" i="5" s="1"/>
  <c r="A1281" i="5"/>
  <c r="B1281" i="5"/>
  <c r="D1281" i="5" s="1"/>
  <c r="L1281" i="5" s="1"/>
  <c r="A1282" i="5"/>
  <c r="B1282" i="5"/>
  <c r="D1282" i="5" s="1"/>
  <c r="Z1282" i="5" s="1"/>
  <c r="A1283" i="5"/>
  <c r="B1283" i="5"/>
  <c r="D1283" i="5" s="1"/>
  <c r="G1283" i="5" s="1"/>
  <c r="A1284" i="5"/>
  <c r="B1284" i="5"/>
  <c r="D1284" i="5" s="1"/>
  <c r="AI1284" i="5" s="1"/>
  <c r="A1285" i="5"/>
  <c r="B1285" i="5"/>
  <c r="D1285" i="5" s="1"/>
  <c r="I1285" i="5" s="1"/>
  <c r="A1286" i="5"/>
  <c r="B1286" i="5"/>
  <c r="D1286" i="5" s="1"/>
  <c r="A1287" i="5"/>
  <c r="B1287" i="5"/>
  <c r="D1287" i="5" s="1"/>
  <c r="G1287" i="5" s="1"/>
  <c r="A1288" i="5"/>
  <c r="B1288" i="5"/>
  <c r="D1288" i="5" s="1"/>
  <c r="S1288" i="5" s="1"/>
  <c r="A1289" i="5"/>
  <c r="B1289" i="5"/>
  <c r="D1289" i="5" s="1"/>
  <c r="A1290" i="5"/>
  <c r="B1290" i="5"/>
  <c r="D1290" i="5" s="1"/>
  <c r="A1291" i="5"/>
  <c r="B1291" i="5"/>
  <c r="D1291" i="5" s="1"/>
  <c r="R1291" i="5" s="1"/>
  <c r="A1292" i="5"/>
  <c r="B1292" i="5"/>
  <c r="D1292" i="5" s="1"/>
  <c r="S1292" i="5" s="1"/>
  <c r="A1293" i="5"/>
  <c r="B1293" i="5"/>
  <c r="D1293" i="5" s="1"/>
  <c r="A1294" i="5"/>
  <c r="B1294" i="5"/>
  <c r="D1294" i="5" s="1"/>
  <c r="A1295" i="5"/>
  <c r="B1295" i="5"/>
  <c r="D1295" i="5" s="1"/>
  <c r="J1295" i="5" s="1"/>
  <c r="A1296" i="5"/>
  <c r="B1296" i="5"/>
  <c r="D1296" i="5" s="1"/>
  <c r="AH1296" i="5" s="1"/>
  <c r="A1297" i="5"/>
  <c r="B1297" i="5"/>
  <c r="D1297" i="5" s="1"/>
  <c r="A1298" i="5"/>
  <c r="B1298" i="5"/>
  <c r="D1298" i="5" s="1"/>
  <c r="E1298" i="5" s="1"/>
  <c r="A1299" i="5"/>
  <c r="B1299" i="5"/>
  <c r="D1299" i="5" s="1"/>
  <c r="A1300" i="5"/>
  <c r="B1300" i="5"/>
  <c r="D1300" i="5" s="1"/>
  <c r="A1301" i="5"/>
  <c r="B1301" i="5"/>
  <c r="D1301" i="5" s="1"/>
  <c r="E1301" i="5" s="1"/>
  <c r="A1302" i="5"/>
  <c r="B1302" i="5"/>
  <c r="D1302" i="5" s="1"/>
  <c r="R1302" i="5" s="1"/>
  <c r="A1303" i="5"/>
  <c r="B1303" i="5"/>
  <c r="D1303" i="5" s="1"/>
  <c r="A1304" i="5"/>
  <c r="B1304" i="5"/>
  <c r="D1304" i="5" s="1"/>
  <c r="H1304" i="5" s="1"/>
  <c r="A1305" i="5"/>
  <c r="B1305" i="5"/>
  <c r="D1305" i="5" s="1"/>
  <c r="E1305" i="5" s="1"/>
  <c r="A1306" i="5"/>
  <c r="B1306" i="5"/>
  <c r="D1306" i="5" s="1"/>
  <c r="F1306" i="5" s="1"/>
  <c r="A1307" i="5"/>
  <c r="B1307" i="5"/>
  <c r="D1307" i="5" s="1"/>
  <c r="A1308" i="5"/>
  <c r="B1308" i="5"/>
  <c r="D1308" i="5" s="1"/>
  <c r="AJ1308" i="5" s="1"/>
  <c r="A1209" i="5"/>
  <c r="B1209" i="5"/>
  <c r="D1209" i="5" s="1"/>
  <c r="A1210" i="5"/>
  <c r="B1210" i="5"/>
  <c r="D1210" i="5" s="1"/>
  <c r="T1210" i="5" s="1"/>
  <c r="A1211" i="5"/>
  <c r="B1211" i="5"/>
  <c r="D1211" i="5" s="1"/>
  <c r="V1211" i="5" s="1"/>
  <c r="A1212" i="5"/>
  <c r="B1212" i="5"/>
  <c r="D1212" i="5" s="1"/>
  <c r="AI1212" i="5" s="1"/>
  <c r="A1213" i="5"/>
  <c r="B1213" i="5"/>
  <c r="D1213" i="5" s="1"/>
  <c r="L1213" i="5" s="1"/>
  <c r="A1214" i="5"/>
  <c r="B1214" i="5"/>
  <c r="D1214" i="5" s="1"/>
  <c r="F1214" i="5" s="1"/>
  <c r="A1215" i="5"/>
  <c r="B1215" i="5"/>
  <c r="D1215" i="5" s="1"/>
  <c r="N1215" i="5" s="1"/>
  <c r="A1216" i="5"/>
  <c r="B1216" i="5"/>
  <c r="D1216" i="5" s="1"/>
  <c r="S1216" i="5" s="1"/>
  <c r="A1217" i="5"/>
  <c r="B1217" i="5"/>
  <c r="D1217" i="5" s="1"/>
  <c r="AA1217" i="5" s="1"/>
  <c r="A1218" i="5"/>
  <c r="B1218" i="5"/>
  <c r="D1218" i="5" s="1"/>
  <c r="C1218" i="5"/>
  <c r="A1219" i="5"/>
  <c r="B1219" i="5"/>
  <c r="D1219" i="5" s="1"/>
  <c r="A1220" i="5"/>
  <c r="B1220" i="5"/>
  <c r="D1220" i="5" s="1"/>
  <c r="K1220" i="5" s="1"/>
  <c r="A1221" i="5"/>
  <c r="B1221" i="5"/>
  <c r="D1221" i="5" s="1"/>
  <c r="K1221" i="5" s="1"/>
  <c r="A1222" i="5"/>
  <c r="B1222" i="5"/>
  <c r="D1222" i="5" s="1"/>
  <c r="AC1222" i="5" s="1"/>
  <c r="A1223" i="5"/>
  <c r="B1223" i="5"/>
  <c r="D1223" i="5" s="1"/>
  <c r="AG1223" i="5" s="1"/>
  <c r="A1224" i="5"/>
  <c r="B1224" i="5"/>
  <c r="D1224" i="5" s="1"/>
  <c r="A1225" i="5"/>
  <c r="B1225" i="5"/>
  <c r="D1225" i="5" s="1"/>
  <c r="K1225" i="5" s="1"/>
  <c r="A1226" i="5"/>
  <c r="B1226" i="5"/>
  <c r="D1226" i="5" s="1"/>
  <c r="J1226" i="5" s="1"/>
  <c r="A1227" i="5"/>
  <c r="B1227" i="5"/>
  <c r="D1227" i="5" s="1"/>
  <c r="AE1227" i="5" s="1"/>
  <c r="A1228" i="5"/>
  <c r="B1228" i="5"/>
  <c r="D1228" i="5" s="1"/>
  <c r="A1229" i="5"/>
  <c r="B1229" i="5"/>
  <c r="D1229" i="5" s="1"/>
  <c r="AO1229" i="5" s="1"/>
  <c r="A1230" i="5"/>
  <c r="B1230" i="5"/>
  <c r="D1230" i="5" s="1"/>
  <c r="J1230" i="5" s="1"/>
  <c r="A1231" i="5"/>
  <c r="B1231" i="5"/>
  <c r="D1231" i="5" s="1"/>
  <c r="K1231" i="5" s="1"/>
  <c r="A1232" i="5"/>
  <c r="B1232" i="5"/>
  <c r="D1232" i="5" s="1"/>
  <c r="C1232" i="5"/>
  <c r="A1233" i="5"/>
  <c r="B1233" i="5"/>
  <c r="D1233" i="5" s="1"/>
  <c r="AJ1233" i="5" s="1"/>
  <c r="A1234" i="5"/>
  <c r="B1234" i="5"/>
  <c r="D1234" i="5" s="1"/>
  <c r="I1234" i="5" s="1"/>
  <c r="A1235" i="5"/>
  <c r="B1235" i="5"/>
  <c r="D1235" i="5" s="1"/>
  <c r="G1235" i="5" s="1"/>
  <c r="A1236" i="5"/>
  <c r="B1236" i="5"/>
  <c r="D1236" i="5" s="1"/>
  <c r="I1236" i="5" s="1"/>
  <c r="A1237" i="5"/>
  <c r="B1237" i="5"/>
  <c r="D1237" i="5" s="1"/>
  <c r="A1238" i="5"/>
  <c r="B1238" i="5"/>
  <c r="D1238" i="5" s="1"/>
  <c r="V1238" i="5" s="1"/>
  <c r="A1239" i="5"/>
  <c r="B1239" i="5"/>
  <c r="D1239" i="5" s="1"/>
  <c r="A1240" i="5"/>
  <c r="B1240" i="5"/>
  <c r="D1240" i="5" s="1"/>
  <c r="A1241" i="5"/>
  <c r="B1241" i="5"/>
  <c r="D1241" i="5" s="1"/>
  <c r="J1241" i="5" s="1"/>
  <c r="A1242" i="5"/>
  <c r="B1242" i="5"/>
  <c r="D1242" i="5" s="1"/>
  <c r="K1242" i="5" s="1"/>
  <c r="A1243" i="5"/>
  <c r="B1243" i="5"/>
  <c r="D1243" i="5" s="1"/>
  <c r="A1244" i="5"/>
  <c r="B1244" i="5"/>
  <c r="D1244" i="5" s="1"/>
  <c r="E1244" i="5" s="1"/>
  <c r="A1245" i="5"/>
  <c r="B1245" i="5"/>
  <c r="D1245" i="5" s="1"/>
  <c r="J1245" i="5" s="1"/>
  <c r="A1246" i="5"/>
  <c r="B1246" i="5"/>
  <c r="D1246" i="5" s="1"/>
  <c r="K1246" i="5" s="1"/>
  <c r="A1247" i="5"/>
  <c r="B1247" i="5"/>
  <c r="D1247" i="5" s="1"/>
  <c r="A1248" i="5"/>
  <c r="B1248" i="5"/>
  <c r="D1248" i="5" s="1"/>
  <c r="E1248" i="5" s="1"/>
  <c r="A1249" i="5"/>
  <c r="B1249" i="5"/>
  <c r="D1249" i="5" s="1"/>
  <c r="E1249" i="5" s="1"/>
  <c r="A1250" i="5"/>
  <c r="B1250" i="5"/>
  <c r="D1250" i="5" s="1"/>
  <c r="K1250" i="5" s="1"/>
  <c r="A1251" i="5"/>
  <c r="B1251" i="5"/>
  <c r="D1251" i="5" s="1"/>
  <c r="I1251" i="5" s="1"/>
  <c r="A1173" i="5"/>
  <c r="B1173" i="5"/>
  <c r="D1173" i="5" s="1"/>
  <c r="A1174" i="5"/>
  <c r="B1174" i="5"/>
  <c r="D1174" i="5" s="1"/>
  <c r="F1174" i="5" s="1"/>
  <c r="A1175" i="5"/>
  <c r="B1175" i="5"/>
  <c r="D1175" i="5" s="1"/>
  <c r="J1175" i="5" s="1"/>
  <c r="A1176" i="5"/>
  <c r="B1176" i="5"/>
  <c r="D1176" i="5" s="1"/>
  <c r="F1176" i="5" s="1"/>
  <c r="A1177" i="5"/>
  <c r="B1177" i="5"/>
  <c r="D1177" i="5" s="1"/>
  <c r="A1178" i="5"/>
  <c r="B1178" i="5"/>
  <c r="D1178" i="5" s="1"/>
  <c r="A1179" i="5"/>
  <c r="B1179" i="5"/>
  <c r="D1179" i="5" s="1"/>
  <c r="AO1179" i="5" s="1"/>
  <c r="A1180" i="5"/>
  <c r="B1180" i="5"/>
  <c r="D1180" i="5" s="1"/>
  <c r="O1180" i="5" s="1"/>
  <c r="A1181" i="5"/>
  <c r="B1181" i="5"/>
  <c r="D1181" i="5" s="1"/>
  <c r="A1182" i="5"/>
  <c r="B1182" i="5"/>
  <c r="D1182" i="5" s="1"/>
  <c r="P1182" i="5" s="1"/>
  <c r="A1183" i="5"/>
  <c r="B1183" i="5"/>
  <c r="D1183" i="5" s="1"/>
  <c r="I1183" i="5" s="1"/>
  <c r="A1184" i="5"/>
  <c r="B1184" i="5"/>
  <c r="D1184" i="5" s="1"/>
  <c r="A1185" i="5"/>
  <c r="B1185" i="5"/>
  <c r="D1185" i="5" s="1"/>
  <c r="A1186" i="5"/>
  <c r="B1186" i="5"/>
  <c r="D1186" i="5" s="1"/>
  <c r="AG1186" i="5" s="1"/>
  <c r="A1187" i="5"/>
  <c r="B1187" i="5"/>
  <c r="D1187" i="5" s="1"/>
  <c r="N1187" i="5" s="1"/>
  <c r="A1188" i="5"/>
  <c r="B1188" i="5"/>
  <c r="D1188" i="5" s="1"/>
  <c r="F1188" i="5" s="1"/>
  <c r="A1189" i="5"/>
  <c r="B1189" i="5"/>
  <c r="D1189" i="5" s="1"/>
  <c r="T1189" i="5" s="1"/>
  <c r="A1190" i="5"/>
  <c r="B1190" i="5"/>
  <c r="D1190" i="5" s="1"/>
  <c r="I1190" i="5" s="1"/>
  <c r="A1191" i="5"/>
  <c r="B1191" i="5"/>
  <c r="D1191" i="5" s="1"/>
  <c r="AF1191" i="5" s="1"/>
  <c r="A1192" i="5"/>
  <c r="B1192" i="5"/>
  <c r="D1192" i="5" s="1"/>
  <c r="I1192" i="5" s="1"/>
  <c r="A1193" i="5"/>
  <c r="B1193" i="5"/>
  <c r="D1193" i="5" s="1"/>
  <c r="E1193" i="5" s="1"/>
  <c r="AR1193" i="5" s="1"/>
  <c r="A1194" i="5"/>
  <c r="B1194" i="5"/>
  <c r="D1194" i="5" s="1"/>
  <c r="M1194" i="5" s="1"/>
  <c r="A1195" i="5"/>
  <c r="B1195" i="5"/>
  <c r="D1195" i="5" s="1"/>
  <c r="V1195" i="5" s="1"/>
  <c r="A1196" i="5"/>
  <c r="B1196" i="5"/>
  <c r="D1196" i="5" s="1"/>
  <c r="A1197" i="5"/>
  <c r="B1197" i="5"/>
  <c r="D1197" i="5" s="1"/>
  <c r="E1197" i="5" s="1"/>
  <c r="AR1197" i="5" s="1"/>
  <c r="A1198" i="5"/>
  <c r="B1198" i="5"/>
  <c r="D1198" i="5" s="1"/>
  <c r="W1198" i="5" s="1"/>
  <c r="A1199" i="5"/>
  <c r="B1199" i="5"/>
  <c r="D1199" i="5" s="1"/>
  <c r="R1199" i="5" s="1"/>
  <c r="A1200" i="5"/>
  <c r="B1200" i="5"/>
  <c r="D1200" i="5" s="1"/>
  <c r="A1201" i="5"/>
  <c r="B1201" i="5"/>
  <c r="D1201" i="5" s="1"/>
  <c r="A1202" i="5"/>
  <c r="B1202" i="5"/>
  <c r="D1202" i="5" s="1"/>
  <c r="Q1202" i="5" s="1"/>
  <c r="A1203" i="5"/>
  <c r="B1203" i="5"/>
  <c r="D1203" i="5" s="1"/>
  <c r="F1203" i="5" s="1"/>
  <c r="A1204" i="5"/>
  <c r="B1204" i="5"/>
  <c r="D1204" i="5" s="1"/>
  <c r="K1204" i="5" s="1"/>
  <c r="A1205" i="5"/>
  <c r="B1205" i="5"/>
  <c r="D1205" i="5" s="1"/>
  <c r="A1206" i="5"/>
  <c r="B1206" i="5"/>
  <c r="D1206" i="5" s="1"/>
  <c r="F1206" i="5" s="1"/>
  <c r="A1207" i="5"/>
  <c r="B1207" i="5"/>
  <c r="D1207" i="5" s="1"/>
  <c r="F1207" i="5" s="1"/>
  <c r="A1208" i="5"/>
  <c r="B1208" i="5"/>
  <c r="D1208" i="5" s="1"/>
  <c r="AR1411" i="4"/>
  <c r="D1411" i="4"/>
  <c r="C1411" i="4"/>
  <c r="AR1410" i="4"/>
  <c r="D1410" i="4"/>
  <c r="C1410" i="4"/>
  <c r="AR1409" i="4"/>
  <c r="D1409" i="4"/>
  <c r="C1409" i="4"/>
  <c r="AR1408" i="4"/>
  <c r="D1408" i="4"/>
  <c r="C1408" i="4"/>
  <c r="AR1407" i="4"/>
  <c r="D1407" i="4"/>
  <c r="C1407" i="4"/>
  <c r="AR1406" i="4"/>
  <c r="D1406" i="4"/>
  <c r="C1406" i="4"/>
  <c r="AR1405" i="4"/>
  <c r="D1405" i="4"/>
  <c r="C1405" i="4"/>
  <c r="AR1404" i="4"/>
  <c r="D1404" i="4"/>
  <c r="C1404" i="4"/>
  <c r="AR1403" i="4"/>
  <c r="D1403" i="4"/>
  <c r="C1403" i="4"/>
  <c r="AR1402" i="4"/>
  <c r="D1402" i="4"/>
  <c r="C1402" i="4"/>
  <c r="C1402" i="5" s="1"/>
  <c r="AR1401" i="4"/>
  <c r="D1401" i="4"/>
  <c r="C1401" i="4"/>
  <c r="C1401" i="5" s="1"/>
  <c r="AR1400" i="4"/>
  <c r="D1400" i="4"/>
  <c r="C1400" i="4"/>
  <c r="C1400" i="5" s="1"/>
  <c r="AR1399" i="4"/>
  <c r="D1399" i="4"/>
  <c r="C1399" i="4"/>
  <c r="C1399" i="5" s="1"/>
  <c r="AR1398" i="4"/>
  <c r="D1398" i="4"/>
  <c r="C1398" i="4"/>
  <c r="C1398" i="5" s="1"/>
  <c r="AR1397" i="4"/>
  <c r="D1397" i="4"/>
  <c r="C1397" i="4"/>
  <c r="C1397" i="5" s="1"/>
  <c r="AR1396" i="4"/>
  <c r="D1396" i="4"/>
  <c r="C1396" i="4"/>
  <c r="C1396" i="5" s="1"/>
  <c r="AR1395" i="4"/>
  <c r="D1395" i="4"/>
  <c r="C1395" i="4"/>
  <c r="C1395" i="5" s="1"/>
  <c r="AR1394" i="4"/>
  <c r="D1394" i="4"/>
  <c r="C1394" i="4"/>
  <c r="C1394" i="5" s="1"/>
  <c r="AR1393" i="4"/>
  <c r="D1393" i="4"/>
  <c r="C1393" i="4"/>
  <c r="C1393" i="5" s="1"/>
  <c r="AR1392" i="4"/>
  <c r="D1392" i="4"/>
  <c r="C1392" i="4"/>
  <c r="C1392" i="5" s="1"/>
  <c r="AR1391" i="4"/>
  <c r="D1391" i="4"/>
  <c r="C1391" i="4"/>
  <c r="C1391" i="5" s="1"/>
  <c r="AR1390" i="4"/>
  <c r="D1390" i="4"/>
  <c r="C1390" i="4"/>
  <c r="C1390" i="5" s="1"/>
  <c r="AR1389" i="4"/>
  <c r="D1389" i="4"/>
  <c r="C1389" i="4"/>
  <c r="C1389" i="5" s="1"/>
  <c r="AR1388" i="4"/>
  <c r="D1388" i="4"/>
  <c r="C1388" i="4"/>
  <c r="C1388" i="5" s="1"/>
  <c r="AR1387" i="4"/>
  <c r="D1387" i="4"/>
  <c r="C1387" i="4"/>
  <c r="C1387" i="5" s="1"/>
  <c r="AR1386" i="4"/>
  <c r="D1386" i="4"/>
  <c r="C1386" i="4"/>
  <c r="C1386" i="5" s="1"/>
  <c r="AR1385" i="4"/>
  <c r="D1385" i="4"/>
  <c r="C1385" i="4"/>
  <c r="C1385" i="5" s="1"/>
  <c r="AR1384" i="4"/>
  <c r="D1384" i="4"/>
  <c r="C1384" i="4"/>
  <c r="C1384" i="5" s="1"/>
  <c r="AR1383" i="4"/>
  <c r="D1383" i="4"/>
  <c r="C1383" i="4"/>
  <c r="C1383" i="5" s="1"/>
  <c r="AR1382" i="4"/>
  <c r="D1382" i="4"/>
  <c r="C1382" i="4"/>
  <c r="C1382" i="5" s="1"/>
  <c r="AR1381" i="4"/>
  <c r="D1381" i="4"/>
  <c r="C1381" i="4"/>
  <c r="C1381" i="5" s="1"/>
  <c r="AR1380" i="4"/>
  <c r="D1380" i="4"/>
  <c r="C1380" i="4"/>
  <c r="C1380" i="5" s="1"/>
  <c r="AR1379" i="4"/>
  <c r="D1379" i="4"/>
  <c r="C1379" i="4"/>
  <c r="C1379" i="5" s="1"/>
  <c r="AR1378" i="4"/>
  <c r="D1378" i="4"/>
  <c r="C1378" i="4"/>
  <c r="C1378" i="5" s="1"/>
  <c r="AR1377" i="4"/>
  <c r="D1377" i="4"/>
  <c r="C1377" i="4"/>
  <c r="C1377" i="5" s="1"/>
  <c r="AR1376" i="4"/>
  <c r="D1376" i="4"/>
  <c r="C1376" i="4"/>
  <c r="C1376" i="5" s="1"/>
  <c r="AR1375" i="4"/>
  <c r="D1375" i="4"/>
  <c r="C1375" i="4"/>
  <c r="C1375" i="5" s="1"/>
  <c r="AR1374" i="4"/>
  <c r="D1374" i="4"/>
  <c r="C1374" i="4"/>
  <c r="C1374" i="5" s="1"/>
  <c r="AR1373" i="4"/>
  <c r="D1373" i="4"/>
  <c r="C1373" i="4"/>
  <c r="C1373" i="5" s="1"/>
  <c r="AR1372" i="4"/>
  <c r="D1372" i="4"/>
  <c r="C1372" i="4"/>
  <c r="C1372" i="5" s="1"/>
  <c r="AR1371" i="4"/>
  <c r="D1371" i="4"/>
  <c r="C1371" i="4"/>
  <c r="C1371" i="5" s="1"/>
  <c r="AR1370" i="4"/>
  <c r="D1370" i="4"/>
  <c r="C1370" i="4"/>
  <c r="C1370" i="5" s="1"/>
  <c r="AR1369" i="4"/>
  <c r="D1369" i="4"/>
  <c r="C1369" i="4"/>
  <c r="C1369" i="5" s="1"/>
  <c r="AR1368" i="4"/>
  <c r="D1368" i="4"/>
  <c r="C1368" i="4"/>
  <c r="C1368" i="5" s="1"/>
  <c r="AR1367" i="4"/>
  <c r="D1367" i="4"/>
  <c r="C1367" i="4"/>
  <c r="C1367" i="5" s="1"/>
  <c r="AR1366" i="4"/>
  <c r="D1366" i="4"/>
  <c r="C1366" i="4"/>
  <c r="C1366" i="5" s="1"/>
  <c r="AR1365" i="4"/>
  <c r="D1365" i="4"/>
  <c r="C1365" i="4"/>
  <c r="C1365" i="5" s="1"/>
  <c r="AR1364" i="4"/>
  <c r="D1364" i="4"/>
  <c r="C1364" i="4"/>
  <c r="C1364" i="5" s="1"/>
  <c r="AR1363" i="4"/>
  <c r="D1363" i="4"/>
  <c r="C1363" i="4"/>
  <c r="C1363" i="5" s="1"/>
  <c r="AR1362" i="4"/>
  <c r="D1362" i="4"/>
  <c r="C1362" i="4"/>
  <c r="C1362" i="5" s="1"/>
  <c r="AR1361" i="4"/>
  <c r="D1361" i="4"/>
  <c r="C1361" i="4"/>
  <c r="C1361" i="5" s="1"/>
  <c r="AR1360" i="4"/>
  <c r="D1360" i="4"/>
  <c r="C1360" i="4"/>
  <c r="C1360" i="5" s="1"/>
  <c r="AR1359" i="4"/>
  <c r="D1359" i="4"/>
  <c r="C1359" i="4"/>
  <c r="C1359" i="5" s="1"/>
  <c r="AR1358" i="4"/>
  <c r="D1358" i="4"/>
  <c r="C1358" i="4"/>
  <c r="C1358" i="5" s="1"/>
  <c r="AR1357" i="4"/>
  <c r="D1357" i="4"/>
  <c r="C1357" i="4"/>
  <c r="C1357" i="5" s="1"/>
  <c r="AR1356" i="4"/>
  <c r="C1356" i="4"/>
  <c r="C1356" i="5" s="1"/>
  <c r="AR1355" i="4"/>
  <c r="D1355" i="4"/>
  <c r="C1355" i="4"/>
  <c r="C1355" i="5" s="1"/>
  <c r="AR1354" i="4"/>
  <c r="D1354" i="4"/>
  <c r="C1354" i="4"/>
  <c r="C1354" i="5" s="1"/>
  <c r="AR1353" i="4"/>
  <c r="D1353" i="4"/>
  <c r="C1353" i="4"/>
  <c r="C1353" i="5" s="1"/>
  <c r="AR1352" i="4"/>
  <c r="D1352" i="4"/>
  <c r="C1352" i="4"/>
  <c r="C1352" i="5" s="1"/>
  <c r="AR1351" i="4"/>
  <c r="D1351" i="4"/>
  <c r="C1351" i="4"/>
  <c r="C1351" i="5" s="1"/>
  <c r="AR1350" i="4"/>
  <c r="D1350" i="4"/>
  <c r="C1350" i="4"/>
  <c r="C1350" i="5" s="1"/>
  <c r="AR1349" i="4"/>
  <c r="D1349" i="4"/>
  <c r="C1349" i="4"/>
  <c r="C1349" i="5" s="1"/>
  <c r="AR1348" i="4"/>
  <c r="D1348" i="4"/>
  <c r="C1348" i="4"/>
  <c r="C1348" i="5" s="1"/>
  <c r="AR1347" i="4"/>
  <c r="C1347" i="4"/>
  <c r="C1347" i="5" s="1"/>
  <c r="AR1346" i="4"/>
  <c r="D1346" i="4"/>
  <c r="C1346" i="4"/>
  <c r="C1346" i="5" s="1"/>
  <c r="AR1345" i="4"/>
  <c r="D1345" i="4"/>
  <c r="C1345" i="4"/>
  <c r="C1345" i="5" s="1"/>
  <c r="AR1344" i="4"/>
  <c r="D1344" i="4"/>
  <c r="C1344" i="4"/>
  <c r="C1344" i="5" s="1"/>
  <c r="AR1343" i="4"/>
  <c r="D1343" i="4"/>
  <c r="C1343" i="4"/>
  <c r="C1343" i="5" s="1"/>
  <c r="AR1342" i="4"/>
  <c r="D1342" i="4"/>
  <c r="C1342" i="4"/>
  <c r="C1342" i="5" s="1"/>
  <c r="AR1341" i="4"/>
  <c r="D1341" i="4"/>
  <c r="C1341" i="4"/>
  <c r="C1341" i="5" s="1"/>
  <c r="AR1340" i="4"/>
  <c r="D1340" i="4"/>
  <c r="C1340" i="4"/>
  <c r="C1340" i="5" s="1"/>
  <c r="AR1456" i="5" l="1"/>
  <c r="AR1455" i="5"/>
  <c r="AR1454" i="5"/>
  <c r="AR1453" i="5"/>
  <c r="AR1452" i="5"/>
  <c r="AR1451" i="5"/>
  <c r="AR1450" i="5"/>
  <c r="AR1448" i="5"/>
  <c r="AR1445" i="5"/>
  <c r="AR1446" i="5"/>
  <c r="AR1435" i="5"/>
  <c r="AR1442" i="5"/>
  <c r="AT1405" i="4"/>
  <c r="AR1444" i="5"/>
  <c r="AR1443" i="5"/>
  <c r="AR1440" i="5"/>
  <c r="AR1431" i="5"/>
  <c r="AR1441" i="5"/>
  <c r="AR1439" i="5"/>
  <c r="AR1438" i="5"/>
  <c r="AR1437" i="5"/>
  <c r="AR1436" i="5"/>
  <c r="AR1434" i="5"/>
  <c r="AR1433" i="5"/>
  <c r="AR1432" i="5"/>
  <c r="AR1429" i="5"/>
  <c r="AR1428" i="5"/>
  <c r="AR1427" i="5"/>
  <c r="AR1426" i="5"/>
  <c r="AR1425" i="5"/>
  <c r="AR1424" i="5"/>
  <c r="AR1423" i="5"/>
  <c r="AR1422" i="5"/>
  <c r="AR1421" i="5"/>
  <c r="C1411" i="5"/>
  <c r="C1420" i="5"/>
  <c r="C1406" i="5"/>
  <c r="C1415" i="5"/>
  <c r="C1410" i="5"/>
  <c r="C1419" i="5"/>
  <c r="C1403" i="5"/>
  <c r="C1412" i="5"/>
  <c r="C1407" i="5"/>
  <c r="C1416" i="5"/>
  <c r="C1405" i="5"/>
  <c r="C1414" i="5"/>
  <c r="C1409" i="5"/>
  <c r="C1418" i="5"/>
  <c r="C1404" i="5"/>
  <c r="C1413" i="5"/>
  <c r="C1408" i="5"/>
  <c r="C1417" i="5"/>
  <c r="AR1413" i="5"/>
  <c r="AR1417" i="5"/>
  <c r="AR1414" i="5"/>
  <c r="AR1418" i="5"/>
  <c r="AR1416" i="5"/>
  <c r="AR1420" i="5"/>
  <c r="AR1419" i="5"/>
  <c r="AR1412" i="5"/>
  <c r="AR1415" i="5"/>
  <c r="AI1430" i="5"/>
  <c r="S1430" i="5"/>
  <c r="G1430" i="5"/>
  <c r="AE1430" i="5"/>
  <c r="AI1362" i="5"/>
  <c r="AQ1430" i="5"/>
  <c r="AA1430" i="5"/>
  <c r="O1430" i="5"/>
  <c r="R1430" i="5"/>
  <c r="AM1430" i="5"/>
  <c r="Z1430" i="5"/>
  <c r="J1430" i="5"/>
  <c r="AH1430" i="5"/>
  <c r="W1430" i="5"/>
  <c r="K1430" i="5"/>
  <c r="AQ1457" i="5"/>
  <c r="AH1457" i="5"/>
  <c r="Z1457" i="5"/>
  <c r="P1457" i="5"/>
  <c r="AT1380" i="4"/>
  <c r="AK1373" i="5"/>
  <c r="AN1457" i="5"/>
  <c r="AF1457" i="5"/>
  <c r="X1457" i="5"/>
  <c r="M1457" i="5"/>
  <c r="X1373" i="5"/>
  <c r="AL1457" i="5"/>
  <c r="AD1457" i="5"/>
  <c r="U1457" i="5"/>
  <c r="K1457" i="5"/>
  <c r="AT1366" i="4"/>
  <c r="P1373" i="5"/>
  <c r="N1361" i="5"/>
  <c r="AJ1457" i="5"/>
  <c r="AB1457" i="5"/>
  <c r="S1457" i="5"/>
  <c r="H1457" i="5"/>
  <c r="AT1411" i="4"/>
  <c r="AT1410" i="4"/>
  <c r="AT1409" i="4"/>
  <c r="AT1408" i="4"/>
  <c r="AT1407" i="4"/>
  <c r="AT1406" i="4"/>
  <c r="AT1404" i="4"/>
  <c r="AT1403" i="4"/>
  <c r="AT1402" i="4"/>
  <c r="AT1401" i="4"/>
  <c r="AT1400" i="4"/>
  <c r="AT1398" i="4"/>
  <c r="AT1396" i="4"/>
  <c r="AT1394" i="4"/>
  <c r="AT1392" i="4"/>
  <c r="AT1390" i="4"/>
  <c r="AT1388" i="4"/>
  <c r="AT1386" i="4"/>
  <c r="AT1384" i="4"/>
  <c r="AT1382" i="4"/>
  <c r="AT1378" i="4"/>
  <c r="AT1374" i="4"/>
  <c r="AJ1373" i="5"/>
  <c r="T1373" i="5"/>
  <c r="AT1370" i="4"/>
  <c r="H1363" i="5"/>
  <c r="AT1362" i="4"/>
  <c r="AT1358" i="4"/>
  <c r="AT1354" i="4"/>
  <c r="AT1350" i="4"/>
  <c r="AT1346" i="4"/>
  <c r="AT1342" i="4"/>
  <c r="AM1457" i="5"/>
  <c r="AI1457" i="5"/>
  <c r="AE1457" i="5"/>
  <c r="AA1457" i="5"/>
  <c r="W1457" i="5"/>
  <c r="Q1457" i="5"/>
  <c r="L1457" i="5"/>
  <c r="AL1430" i="5"/>
  <c r="AD1430" i="5"/>
  <c r="V1430" i="5"/>
  <c r="N1430" i="5"/>
  <c r="E1457" i="5"/>
  <c r="AR1457" i="5" s="1"/>
  <c r="F1457" i="5"/>
  <c r="J1457" i="5"/>
  <c r="N1457" i="5"/>
  <c r="R1457" i="5"/>
  <c r="V1457" i="5"/>
  <c r="AO1457" i="5"/>
  <c r="AK1457" i="5"/>
  <c r="AG1457" i="5"/>
  <c r="AC1457" i="5"/>
  <c r="Y1457" i="5"/>
  <c r="T1457" i="5"/>
  <c r="O1457" i="5"/>
  <c r="I1457" i="5"/>
  <c r="H1430" i="5"/>
  <c r="L1430" i="5"/>
  <c r="P1430" i="5"/>
  <c r="T1430" i="5"/>
  <c r="X1430" i="5"/>
  <c r="AB1430" i="5"/>
  <c r="AF1430" i="5"/>
  <c r="AJ1430" i="5"/>
  <c r="AN1430" i="5"/>
  <c r="E1430" i="5"/>
  <c r="I1430" i="5"/>
  <c r="M1430" i="5"/>
  <c r="Q1430" i="5"/>
  <c r="U1430" i="5"/>
  <c r="Y1430" i="5"/>
  <c r="AC1430" i="5"/>
  <c r="AG1430" i="5"/>
  <c r="AK1430" i="5"/>
  <c r="AO1430" i="5"/>
  <c r="AC1373" i="5"/>
  <c r="AN1373" i="5"/>
  <c r="AB1373" i="5"/>
  <c r="K1373" i="5"/>
  <c r="AM1387" i="5"/>
  <c r="AF1373" i="5"/>
  <c r="U1373" i="5"/>
  <c r="G1373" i="5"/>
  <c r="W1387" i="5"/>
  <c r="AE1387" i="5"/>
  <c r="N1387" i="5"/>
  <c r="AL1387" i="5"/>
  <c r="V1387" i="5"/>
  <c r="AD1387" i="5"/>
  <c r="K1387" i="5"/>
  <c r="E1385" i="5"/>
  <c r="AJ1385" i="5"/>
  <c r="Y1385" i="5"/>
  <c r="AQ1390" i="5"/>
  <c r="AE1380" i="5"/>
  <c r="AL1379" i="5"/>
  <c r="Q1378" i="5"/>
  <c r="Y1390" i="5"/>
  <c r="AC1389" i="5"/>
  <c r="I1371" i="5"/>
  <c r="AE1371" i="5"/>
  <c r="L1397" i="5"/>
  <c r="AF1397" i="5"/>
  <c r="AA1391" i="5"/>
  <c r="N1391" i="5"/>
  <c r="Y1386" i="5"/>
  <c r="X1394" i="5"/>
  <c r="AL1391" i="5"/>
  <c r="Z1391" i="5"/>
  <c r="K1391" i="5"/>
  <c r="AI1387" i="5"/>
  <c r="AA1387" i="5"/>
  <c r="S1387" i="5"/>
  <c r="F1387" i="5"/>
  <c r="AQ1386" i="5"/>
  <c r="Q1386" i="5"/>
  <c r="T1385" i="5"/>
  <c r="Q1382" i="5"/>
  <c r="R1379" i="5"/>
  <c r="AL1378" i="5"/>
  <c r="I1378" i="5"/>
  <c r="AM1375" i="5"/>
  <c r="AO1373" i="5"/>
  <c r="AG1373" i="5"/>
  <c r="Y1373" i="5"/>
  <c r="Q1373" i="5"/>
  <c r="F1373" i="5"/>
  <c r="AQ1370" i="5"/>
  <c r="X1370" i="5"/>
  <c r="AQ1366" i="5"/>
  <c r="AF1394" i="5"/>
  <c r="AD1399" i="5"/>
  <c r="AM1396" i="5"/>
  <c r="AH1395" i="5"/>
  <c r="AN1394" i="5"/>
  <c r="P1394" i="5"/>
  <c r="AN1393" i="5"/>
  <c r="AI1391" i="5"/>
  <c r="V1391" i="5"/>
  <c r="F1391" i="5"/>
  <c r="AQ1387" i="5"/>
  <c r="AH1387" i="5"/>
  <c r="Z1387" i="5"/>
  <c r="R1387" i="5"/>
  <c r="AO1386" i="5"/>
  <c r="I1386" i="5"/>
  <c r="AO1385" i="5"/>
  <c r="I1385" i="5"/>
  <c r="AD1378" i="5"/>
  <c r="F1378" i="5"/>
  <c r="O1375" i="5"/>
  <c r="AN1370" i="5"/>
  <c r="J1370" i="5"/>
  <c r="S1366" i="5"/>
  <c r="Z1370" i="5"/>
  <c r="AK1394" i="5"/>
  <c r="AH1391" i="5"/>
  <c r="R1391" i="5"/>
  <c r="Z1386" i="5"/>
  <c r="AC1378" i="5"/>
  <c r="AF1370" i="5"/>
  <c r="G1388" i="5"/>
  <c r="AE1388" i="5"/>
  <c r="O1388" i="5"/>
  <c r="AJ1388" i="5"/>
  <c r="T1388" i="5"/>
  <c r="M1364" i="5"/>
  <c r="Y1364" i="5"/>
  <c r="G1376" i="5"/>
  <c r="AA1376" i="5"/>
  <c r="P1376" i="5"/>
  <c r="L1376" i="5"/>
  <c r="AI1376" i="5"/>
  <c r="AJ1376" i="5"/>
  <c r="X1376" i="5"/>
  <c r="O1404" i="5"/>
  <c r="AE1404" i="5"/>
  <c r="AQ1404" i="5"/>
  <c r="Z1404" i="5"/>
  <c r="K1404" i="5"/>
  <c r="Z1399" i="5"/>
  <c r="X1397" i="5"/>
  <c r="AE1396" i="5"/>
  <c r="AH1393" i="5"/>
  <c r="AO1390" i="5"/>
  <c r="Q1390" i="5"/>
  <c r="T1389" i="5"/>
  <c r="W1380" i="5"/>
  <c r="AH1379" i="5"/>
  <c r="J1375" i="5"/>
  <c r="AL1372" i="5"/>
  <c r="Y1371" i="5"/>
  <c r="AH1366" i="5"/>
  <c r="K1366" i="5"/>
  <c r="AE1362" i="5"/>
  <c r="AI1404" i="5"/>
  <c r="W1404" i="5"/>
  <c r="J1404" i="5"/>
  <c r="N1399" i="5"/>
  <c r="T1397" i="5"/>
  <c r="W1396" i="5"/>
  <c r="R1395" i="5"/>
  <c r="AJ1394" i="5"/>
  <c r="AB1394" i="5"/>
  <c r="T1394" i="5"/>
  <c r="I1394" i="5"/>
  <c r="AB1393" i="5"/>
  <c r="AG1390" i="5"/>
  <c r="J1390" i="5"/>
  <c r="H1389" i="5"/>
  <c r="AG1385" i="5"/>
  <c r="Q1385" i="5"/>
  <c r="O1380" i="5"/>
  <c r="AE1379" i="5"/>
  <c r="G1379" i="5"/>
  <c r="AO1378" i="5"/>
  <c r="U1378" i="5"/>
  <c r="Z1375" i="5"/>
  <c r="G1375" i="5"/>
  <c r="AG1372" i="5"/>
  <c r="T1371" i="5"/>
  <c r="AE1366" i="5"/>
  <c r="J1366" i="5"/>
  <c r="S1362" i="5"/>
  <c r="Z1395" i="5"/>
  <c r="AC1394" i="5"/>
  <c r="U1394" i="5"/>
  <c r="M1394" i="5"/>
  <c r="O1379" i="5"/>
  <c r="AE1375" i="5"/>
  <c r="AH1404" i="5"/>
  <c r="S1404" i="5"/>
  <c r="AQ1399" i="5"/>
  <c r="J1399" i="5"/>
  <c r="AN1397" i="5"/>
  <c r="H1397" i="5"/>
  <c r="O1396" i="5"/>
  <c r="AQ1395" i="5"/>
  <c r="N1395" i="5"/>
  <c r="AO1394" i="5"/>
  <c r="AG1394" i="5"/>
  <c r="Y1394" i="5"/>
  <c r="Q1394" i="5"/>
  <c r="AQ1393" i="5"/>
  <c r="AQ1391" i="5"/>
  <c r="AD1391" i="5"/>
  <c r="S1391" i="5"/>
  <c r="Z1390" i="5"/>
  <c r="I1390" i="5"/>
  <c r="AG1386" i="5"/>
  <c r="J1386" i="5"/>
  <c r="AB1385" i="5"/>
  <c r="L1385" i="5"/>
  <c r="AC1382" i="5"/>
  <c r="AM1380" i="5"/>
  <c r="AQ1379" i="5"/>
  <c r="W1379" i="5"/>
  <c r="AQ1375" i="5"/>
  <c r="W1375" i="5"/>
  <c r="L1372" i="5"/>
  <c r="AO1371" i="5"/>
  <c r="W1366" i="5"/>
  <c r="O1362" i="5"/>
  <c r="V1361" i="5"/>
  <c r="F1408" i="5"/>
  <c r="G1408" i="5"/>
  <c r="L1408" i="5"/>
  <c r="Q1408" i="5"/>
  <c r="W1408" i="5"/>
  <c r="AB1408" i="5"/>
  <c r="AG1408" i="5"/>
  <c r="AM1408" i="5"/>
  <c r="AA1408" i="5"/>
  <c r="H1408" i="5"/>
  <c r="M1408" i="5"/>
  <c r="S1408" i="5"/>
  <c r="X1408" i="5"/>
  <c r="AC1408" i="5"/>
  <c r="AI1408" i="5"/>
  <c r="AN1408" i="5"/>
  <c r="K1408" i="5"/>
  <c r="U1408" i="5"/>
  <c r="AK1408" i="5"/>
  <c r="I1408" i="5"/>
  <c r="O1408" i="5"/>
  <c r="T1408" i="5"/>
  <c r="Y1408" i="5"/>
  <c r="AE1408" i="5"/>
  <c r="AJ1408" i="5"/>
  <c r="AO1408" i="5"/>
  <c r="E1408" i="5"/>
  <c r="P1408" i="5"/>
  <c r="AF1408" i="5"/>
  <c r="L1401" i="5"/>
  <c r="AA1401" i="5"/>
  <c r="AI1401" i="5"/>
  <c r="H1401" i="5"/>
  <c r="AN1401" i="5"/>
  <c r="P1401" i="5"/>
  <c r="AB1401" i="5"/>
  <c r="AJ1401" i="5"/>
  <c r="X1401" i="5"/>
  <c r="T1401" i="5"/>
  <c r="AE1401" i="5"/>
  <c r="AM1401" i="5"/>
  <c r="AF1401" i="5"/>
  <c r="H1406" i="5"/>
  <c r="M1406" i="5"/>
  <c r="S1406" i="5"/>
  <c r="W1406" i="5"/>
  <c r="AA1406" i="5"/>
  <c r="AE1406" i="5"/>
  <c r="AI1406" i="5"/>
  <c r="AM1406" i="5"/>
  <c r="I1406" i="5"/>
  <c r="O1406" i="5"/>
  <c r="T1406" i="5"/>
  <c r="X1406" i="5"/>
  <c r="AB1406" i="5"/>
  <c r="AF1406" i="5"/>
  <c r="AJ1406" i="5"/>
  <c r="AN1406" i="5"/>
  <c r="Q1406" i="5"/>
  <c r="Z1406" i="5"/>
  <c r="AH1406" i="5"/>
  <c r="AQ1406" i="5"/>
  <c r="E1406" i="5"/>
  <c r="K1406" i="5"/>
  <c r="P1406" i="5"/>
  <c r="U1406" i="5"/>
  <c r="Y1406" i="5"/>
  <c r="AC1406" i="5"/>
  <c r="AG1406" i="5"/>
  <c r="AK1406" i="5"/>
  <c r="AO1406" i="5"/>
  <c r="G1406" i="5"/>
  <c r="L1406" i="5"/>
  <c r="V1406" i="5"/>
  <c r="AD1406" i="5"/>
  <c r="AL1406" i="5"/>
  <c r="AJ1405" i="5"/>
  <c r="Z1405" i="5"/>
  <c r="O1405" i="5"/>
  <c r="AC1403" i="5"/>
  <c r="M1403" i="5"/>
  <c r="AJ1402" i="5"/>
  <c r="M1402" i="5"/>
  <c r="W1384" i="5"/>
  <c r="AH1405" i="5"/>
  <c r="W1405" i="5"/>
  <c r="L1405" i="5"/>
  <c r="AM1404" i="5"/>
  <c r="AA1404" i="5"/>
  <c r="R1404" i="5"/>
  <c r="G1404" i="5"/>
  <c r="AO1403" i="5"/>
  <c r="Y1403" i="5"/>
  <c r="I1403" i="5"/>
  <c r="AG1402" i="5"/>
  <c r="U1402" i="5"/>
  <c r="L1402" i="5"/>
  <c r="AL1399" i="5"/>
  <c r="V1399" i="5"/>
  <c r="F1399" i="5"/>
  <c r="AO1398" i="5"/>
  <c r="AG1398" i="5"/>
  <c r="Y1398" i="5"/>
  <c r="Q1398" i="5"/>
  <c r="I1398" i="5"/>
  <c r="AJ1397" i="5"/>
  <c r="P1397" i="5"/>
  <c r="AD1395" i="5"/>
  <c r="J1395" i="5"/>
  <c r="H1393" i="5"/>
  <c r="T1393" i="5"/>
  <c r="AC1393" i="5"/>
  <c r="L1393" i="5"/>
  <c r="U1393" i="5"/>
  <c r="AD1393" i="5"/>
  <c r="AL1393" i="5"/>
  <c r="M1393" i="5"/>
  <c r="X1393" i="5"/>
  <c r="AG1393" i="5"/>
  <c r="AM1393" i="5"/>
  <c r="L1389" i="5"/>
  <c r="U1389" i="5"/>
  <c r="AF1389" i="5"/>
  <c r="M1389" i="5"/>
  <c r="X1389" i="5"/>
  <c r="AJ1389" i="5"/>
  <c r="E1389" i="5"/>
  <c r="P1389" i="5"/>
  <c r="AB1389" i="5"/>
  <c r="AK1389" i="5"/>
  <c r="O1384" i="5"/>
  <c r="F1371" i="5"/>
  <c r="E1371" i="5"/>
  <c r="K1371" i="5"/>
  <c r="P1371" i="5"/>
  <c r="U1371" i="5"/>
  <c r="AA1371" i="5"/>
  <c r="AF1371" i="5"/>
  <c r="AK1371" i="5"/>
  <c r="G1371" i="5"/>
  <c r="L1371" i="5"/>
  <c r="Q1371" i="5"/>
  <c r="W1371" i="5"/>
  <c r="AB1371" i="5"/>
  <c r="AG1371" i="5"/>
  <c r="AM1371" i="5"/>
  <c r="H1371" i="5"/>
  <c r="M1371" i="5"/>
  <c r="S1371" i="5"/>
  <c r="X1371" i="5"/>
  <c r="AC1371" i="5"/>
  <c r="AI1371" i="5"/>
  <c r="AN1371" i="5"/>
  <c r="AK1367" i="5"/>
  <c r="J1365" i="5"/>
  <c r="Q1365" i="5"/>
  <c r="AG1365" i="5"/>
  <c r="E1365" i="5"/>
  <c r="U1365" i="5"/>
  <c r="AK1365" i="5"/>
  <c r="I1365" i="5"/>
  <c r="Y1365" i="5"/>
  <c r="AO1365" i="5"/>
  <c r="AB1360" i="5"/>
  <c r="AJ1398" i="5"/>
  <c r="T1398" i="5"/>
  <c r="AJ1360" i="5"/>
  <c r="AM1328" i="5"/>
  <c r="N1315" i="5"/>
  <c r="AQ1405" i="5"/>
  <c r="AE1405" i="5"/>
  <c r="T1405" i="5"/>
  <c r="J1405" i="5"/>
  <c r="AK1403" i="5"/>
  <c r="U1403" i="5"/>
  <c r="E1403" i="5"/>
  <c r="AO1402" i="5"/>
  <c r="AC1402" i="5"/>
  <c r="T1402" i="5"/>
  <c r="I1402" i="5"/>
  <c r="AH1399" i="5"/>
  <c r="AN1398" i="5"/>
  <c r="AF1398" i="5"/>
  <c r="X1398" i="5"/>
  <c r="P1398" i="5"/>
  <c r="H1398" i="5"/>
  <c r="O1392" i="5"/>
  <c r="AE1392" i="5"/>
  <c r="T1392" i="5"/>
  <c r="AJ1392" i="5"/>
  <c r="G1392" i="5"/>
  <c r="W1392" i="5"/>
  <c r="AM1392" i="5"/>
  <c r="AM1384" i="5"/>
  <c r="E1377" i="5"/>
  <c r="Q1377" i="5"/>
  <c r="AG1377" i="5"/>
  <c r="T1377" i="5"/>
  <c r="AJ1377" i="5"/>
  <c r="I1377" i="5"/>
  <c r="Y1377" i="5"/>
  <c r="AO1377" i="5"/>
  <c r="H1364" i="5"/>
  <c r="E1364" i="5"/>
  <c r="Q1364" i="5"/>
  <c r="AB1364" i="5"/>
  <c r="AK1364" i="5"/>
  <c r="I1364" i="5"/>
  <c r="T1364" i="5"/>
  <c r="AC1364" i="5"/>
  <c r="AO1364" i="5"/>
  <c r="L1364" i="5"/>
  <c r="U1364" i="5"/>
  <c r="AG1364" i="5"/>
  <c r="G1363" i="5"/>
  <c r="L1363" i="5"/>
  <c r="AB1363" i="5"/>
  <c r="P1363" i="5"/>
  <c r="AF1363" i="5"/>
  <c r="T1363" i="5"/>
  <c r="AJ1363" i="5"/>
  <c r="Y1402" i="5"/>
  <c r="AB1398" i="5"/>
  <c r="L1398" i="5"/>
  <c r="E1384" i="5"/>
  <c r="H1384" i="5"/>
  <c r="P1384" i="5"/>
  <c r="X1384" i="5"/>
  <c r="AF1384" i="5"/>
  <c r="AN1384" i="5"/>
  <c r="K1384" i="5"/>
  <c r="S1384" i="5"/>
  <c r="AA1384" i="5"/>
  <c r="AI1384" i="5"/>
  <c r="L1384" i="5"/>
  <c r="T1384" i="5"/>
  <c r="AB1384" i="5"/>
  <c r="AJ1384" i="5"/>
  <c r="G1367" i="5"/>
  <c r="H1367" i="5"/>
  <c r="W1367" i="5"/>
  <c r="AE1367" i="5"/>
  <c r="AM1367" i="5"/>
  <c r="L1367" i="5"/>
  <c r="Y1367" i="5"/>
  <c r="AG1367" i="5"/>
  <c r="AO1367" i="5"/>
  <c r="P1367" i="5"/>
  <c r="AA1367" i="5"/>
  <c r="AI1367" i="5"/>
  <c r="F1360" i="5"/>
  <c r="E1360" i="5"/>
  <c r="M1360" i="5"/>
  <c r="U1360" i="5"/>
  <c r="AC1360" i="5"/>
  <c r="AK1360" i="5"/>
  <c r="H1360" i="5"/>
  <c r="P1360" i="5"/>
  <c r="X1360" i="5"/>
  <c r="AF1360" i="5"/>
  <c r="AN1360" i="5"/>
  <c r="I1360" i="5"/>
  <c r="Q1360" i="5"/>
  <c r="Y1360" i="5"/>
  <c r="AG1360" i="5"/>
  <c r="AO1360" i="5"/>
  <c r="AM1405" i="5"/>
  <c r="AB1405" i="5"/>
  <c r="R1405" i="5"/>
  <c r="G1405" i="5"/>
  <c r="AG1403" i="5"/>
  <c r="Q1403" i="5"/>
  <c r="AK1402" i="5"/>
  <c r="AB1402" i="5"/>
  <c r="Q1402" i="5"/>
  <c r="E1402" i="5"/>
  <c r="AK1398" i="5"/>
  <c r="AC1398" i="5"/>
  <c r="U1398" i="5"/>
  <c r="M1398" i="5"/>
  <c r="E1398" i="5"/>
  <c r="G1396" i="5"/>
  <c r="F1394" i="5"/>
  <c r="L1394" i="5"/>
  <c r="E1394" i="5"/>
  <c r="AJ1393" i="5"/>
  <c r="E1393" i="5"/>
  <c r="AB1392" i="5"/>
  <c r="AE1384" i="5"/>
  <c r="T1381" i="5"/>
  <c r="AJ1381" i="5"/>
  <c r="E1380" i="5"/>
  <c r="H1380" i="5"/>
  <c r="P1380" i="5"/>
  <c r="X1380" i="5"/>
  <c r="AF1380" i="5"/>
  <c r="AN1380" i="5"/>
  <c r="K1380" i="5"/>
  <c r="S1380" i="5"/>
  <c r="AA1380" i="5"/>
  <c r="AI1380" i="5"/>
  <c r="L1380" i="5"/>
  <c r="T1380" i="5"/>
  <c r="AB1380" i="5"/>
  <c r="AJ1380" i="5"/>
  <c r="AB1377" i="5"/>
  <c r="AJ1371" i="5"/>
  <c r="O1371" i="5"/>
  <c r="H1368" i="5"/>
  <c r="AF1368" i="5"/>
  <c r="AJ1368" i="5"/>
  <c r="P1368" i="5"/>
  <c r="T1367" i="5"/>
  <c r="M1365" i="5"/>
  <c r="AJ1364" i="5"/>
  <c r="X1363" i="5"/>
  <c r="L1360" i="5"/>
  <c r="AH1390" i="5"/>
  <c r="AB1388" i="5"/>
  <c r="L1388" i="5"/>
  <c r="AH1386" i="5"/>
  <c r="AN1385" i="5"/>
  <c r="AF1385" i="5"/>
  <c r="X1385" i="5"/>
  <c r="P1385" i="5"/>
  <c r="H1385" i="5"/>
  <c r="AK1382" i="5"/>
  <c r="M1382" i="5"/>
  <c r="AK1378" i="5"/>
  <c r="Y1378" i="5"/>
  <c r="N1378" i="5"/>
  <c r="E1378" i="5"/>
  <c r="AF1376" i="5"/>
  <c r="T1376" i="5"/>
  <c r="K1376" i="5"/>
  <c r="AH1375" i="5"/>
  <c r="R1375" i="5"/>
  <c r="M1373" i="5"/>
  <c r="AM1366" i="5"/>
  <c r="AA1366" i="5"/>
  <c r="R1366" i="5"/>
  <c r="G1366" i="5"/>
  <c r="AM1362" i="5"/>
  <c r="AD1362" i="5"/>
  <c r="K1362" i="5"/>
  <c r="AL1361" i="5"/>
  <c r="F1361" i="5"/>
  <c r="AM1388" i="5"/>
  <c r="W1388" i="5"/>
  <c r="AK1385" i="5"/>
  <c r="AC1385" i="5"/>
  <c r="U1385" i="5"/>
  <c r="M1385" i="5"/>
  <c r="AM1379" i="5"/>
  <c r="Z1379" i="5"/>
  <c r="J1379" i="5"/>
  <c r="AG1378" i="5"/>
  <c r="V1378" i="5"/>
  <c r="M1378" i="5"/>
  <c r="AN1376" i="5"/>
  <c r="AB1376" i="5"/>
  <c r="S1376" i="5"/>
  <c r="H1376" i="5"/>
  <c r="Q1372" i="5"/>
  <c r="AH1370" i="5"/>
  <c r="N1370" i="5"/>
  <c r="AI1366" i="5"/>
  <c r="Z1366" i="5"/>
  <c r="O1366" i="5"/>
  <c r="AL1362" i="5"/>
  <c r="AD1361" i="5"/>
  <c r="G1407" i="5"/>
  <c r="K1407" i="5"/>
  <c r="O1407" i="5"/>
  <c r="S1407" i="5"/>
  <c r="W1407" i="5"/>
  <c r="AA1407" i="5"/>
  <c r="AE1407" i="5"/>
  <c r="AI1407" i="5"/>
  <c r="AM1407" i="5"/>
  <c r="J1407" i="5"/>
  <c r="V1407" i="5"/>
  <c r="AD1407" i="5"/>
  <c r="AQ1407" i="5"/>
  <c r="H1407" i="5"/>
  <c r="L1407" i="5"/>
  <c r="P1407" i="5"/>
  <c r="T1407" i="5"/>
  <c r="X1407" i="5"/>
  <c r="AB1407" i="5"/>
  <c r="AF1407" i="5"/>
  <c r="AJ1407" i="5"/>
  <c r="AN1407" i="5"/>
  <c r="R1407" i="5"/>
  <c r="AL1407" i="5"/>
  <c r="E1407" i="5"/>
  <c r="I1407" i="5"/>
  <c r="M1407" i="5"/>
  <c r="Q1407" i="5"/>
  <c r="U1407" i="5"/>
  <c r="Y1407" i="5"/>
  <c r="AC1407" i="5"/>
  <c r="AG1407" i="5"/>
  <c r="AK1407" i="5"/>
  <c r="AO1407" i="5"/>
  <c r="F1407" i="5"/>
  <c r="N1407" i="5"/>
  <c r="Z1407" i="5"/>
  <c r="AH1407" i="5"/>
  <c r="G1411" i="5"/>
  <c r="K1411" i="5"/>
  <c r="O1411" i="5"/>
  <c r="S1411" i="5"/>
  <c r="W1411" i="5"/>
  <c r="AA1411" i="5"/>
  <c r="AE1411" i="5"/>
  <c r="AI1411" i="5"/>
  <c r="AM1411" i="5"/>
  <c r="F1411" i="5"/>
  <c r="N1411" i="5"/>
  <c r="AD1411" i="5"/>
  <c r="AQ1411" i="5"/>
  <c r="H1411" i="5"/>
  <c r="L1411" i="5"/>
  <c r="P1411" i="5"/>
  <c r="T1411" i="5"/>
  <c r="X1411" i="5"/>
  <c r="AB1411" i="5"/>
  <c r="AF1411" i="5"/>
  <c r="AJ1411" i="5"/>
  <c r="AN1411" i="5"/>
  <c r="J1411" i="5"/>
  <c r="V1411" i="5"/>
  <c r="AH1411" i="5"/>
  <c r="E1411" i="5"/>
  <c r="I1411" i="5"/>
  <c r="M1411" i="5"/>
  <c r="Q1411" i="5"/>
  <c r="U1411" i="5"/>
  <c r="Y1411" i="5"/>
  <c r="AC1411" i="5"/>
  <c r="AG1411" i="5"/>
  <c r="AK1411" i="5"/>
  <c r="AO1411" i="5"/>
  <c r="R1411" i="5"/>
  <c r="Z1411" i="5"/>
  <c r="AL1411" i="5"/>
  <c r="F1410" i="5"/>
  <c r="J1410" i="5"/>
  <c r="N1410" i="5"/>
  <c r="R1410" i="5"/>
  <c r="V1410" i="5"/>
  <c r="Z1410" i="5"/>
  <c r="AD1410" i="5"/>
  <c r="AH1410" i="5"/>
  <c r="AL1410" i="5"/>
  <c r="AQ1410" i="5"/>
  <c r="I1410" i="5"/>
  <c r="Y1410" i="5"/>
  <c r="AK1410" i="5"/>
  <c r="G1410" i="5"/>
  <c r="K1410" i="5"/>
  <c r="O1410" i="5"/>
  <c r="S1410" i="5"/>
  <c r="W1410" i="5"/>
  <c r="AA1410" i="5"/>
  <c r="AE1410" i="5"/>
  <c r="AI1410" i="5"/>
  <c r="AM1410" i="5"/>
  <c r="E1410" i="5"/>
  <c r="Q1410" i="5"/>
  <c r="AC1410" i="5"/>
  <c r="AO1410" i="5"/>
  <c r="H1410" i="5"/>
  <c r="L1410" i="5"/>
  <c r="P1410" i="5"/>
  <c r="T1410" i="5"/>
  <c r="X1410" i="5"/>
  <c r="AB1410" i="5"/>
  <c r="AF1410" i="5"/>
  <c r="AJ1410" i="5"/>
  <c r="AN1410" i="5"/>
  <c r="M1410" i="5"/>
  <c r="U1410" i="5"/>
  <c r="AG1410" i="5"/>
  <c r="AJ1409" i="5"/>
  <c r="AF1409" i="5"/>
  <c r="X1409" i="5"/>
  <c r="T1409" i="5"/>
  <c r="L1409" i="5"/>
  <c r="O1400" i="5"/>
  <c r="E1359" i="5"/>
  <c r="I1359" i="5"/>
  <c r="M1359" i="5"/>
  <c r="Q1359" i="5"/>
  <c r="U1359" i="5"/>
  <c r="Y1359" i="5"/>
  <c r="AC1359" i="5"/>
  <c r="AG1359" i="5"/>
  <c r="AK1359" i="5"/>
  <c r="AO1359" i="5"/>
  <c r="F1359" i="5"/>
  <c r="J1359" i="5"/>
  <c r="N1359" i="5"/>
  <c r="R1359" i="5"/>
  <c r="V1359" i="5"/>
  <c r="Z1359" i="5"/>
  <c r="AD1359" i="5"/>
  <c r="AH1359" i="5"/>
  <c r="AL1359" i="5"/>
  <c r="AQ1359" i="5"/>
  <c r="G1359" i="5"/>
  <c r="K1359" i="5"/>
  <c r="O1359" i="5"/>
  <c r="S1359" i="5"/>
  <c r="W1359" i="5"/>
  <c r="AA1359" i="5"/>
  <c r="AE1359" i="5"/>
  <c r="AI1359" i="5"/>
  <c r="AM1359" i="5"/>
  <c r="H1359" i="5"/>
  <c r="X1359" i="5"/>
  <c r="AN1359" i="5"/>
  <c r="L1359" i="5"/>
  <c r="AB1359" i="5"/>
  <c r="P1359" i="5"/>
  <c r="AF1359" i="5"/>
  <c r="T1359" i="5"/>
  <c r="AJ1359" i="5"/>
  <c r="AM1409" i="5"/>
  <c r="AI1409" i="5"/>
  <c r="AE1409" i="5"/>
  <c r="AA1409" i="5"/>
  <c r="W1409" i="5"/>
  <c r="S1409" i="5"/>
  <c r="O1409" i="5"/>
  <c r="K1409" i="5"/>
  <c r="G1409" i="5"/>
  <c r="AQ1408" i="5"/>
  <c r="AL1408" i="5"/>
  <c r="AH1408" i="5"/>
  <c r="AD1408" i="5"/>
  <c r="Z1408" i="5"/>
  <c r="V1408" i="5"/>
  <c r="R1408" i="5"/>
  <c r="N1408" i="5"/>
  <c r="J1408" i="5"/>
  <c r="F1406" i="5"/>
  <c r="J1406" i="5"/>
  <c r="N1406" i="5"/>
  <c r="R1406" i="5"/>
  <c r="AL1405" i="5"/>
  <c r="AF1405" i="5"/>
  <c r="AA1405" i="5"/>
  <c r="V1405" i="5"/>
  <c r="P1405" i="5"/>
  <c r="K1405" i="5"/>
  <c r="AL1404" i="5"/>
  <c r="AD1404" i="5"/>
  <c r="V1404" i="5"/>
  <c r="N1404" i="5"/>
  <c r="AQ1403" i="5"/>
  <c r="AH1403" i="5"/>
  <c r="Z1403" i="5"/>
  <c r="R1403" i="5"/>
  <c r="AN1402" i="5"/>
  <c r="AF1402" i="5"/>
  <c r="X1402" i="5"/>
  <c r="P1402" i="5"/>
  <c r="E1401" i="5"/>
  <c r="I1401" i="5"/>
  <c r="M1401" i="5"/>
  <c r="Q1401" i="5"/>
  <c r="U1401" i="5"/>
  <c r="Y1401" i="5"/>
  <c r="AC1401" i="5"/>
  <c r="AG1401" i="5"/>
  <c r="AK1401" i="5"/>
  <c r="AO1401" i="5"/>
  <c r="F1401" i="5"/>
  <c r="J1401" i="5"/>
  <c r="N1401" i="5"/>
  <c r="R1401" i="5"/>
  <c r="V1401" i="5"/>
  <c r="Z1401" i="5"/>
  <c r="AD1401" i="5"/>
  <c r="AH1401" i="5"/>
  <c r="AL1401" i="5"/>
  <c r="AQ1401" i="5"/>
  <c r="G1401" i="5"/>
  <c r="K1401" i="5"/>
  <c r="O1401" i="5"/>
  <c r="S1401" i="5"/>
  <c r="W1401" i="5"/>
  <c r="AA1400" i="5"/>
  <c r="G1399" i="5"/>
  <c r="K1399" i="5"/>
  <c r="O1399" i="5"/>
  <c r="S1399" i="5"/>
  <c r="W1399" i="5"/>
  <c r="AA1399" i="5"/>
  <c r="AE1399" i="5"/>
  <c r="AI1399" i="5"/>
  <c r="AM1399" i="5"/>
  <c r="H1399" i="5"/>
  <c r="L1399" i="5"/>
  <c r="P1399" i="5"/>
  <c r="T1399" i="5"/>
  <c r="X1399" i="5"/>
  <c r="AB1399" i="5"/>
  <c r="AF1399" i="5"/>
  <c r="AJ1399" i="5"/>
  <c r="AN1399" i="5"/>
  <c r="E1399" i="5"/>
  <c r="I1399" i="5"/>
  <c r="M1399" i="5"/>
  <c r="Q1399" i="5"/>
  <c r="U1399" i="5"/>
  <c r="Y1399" i="5"/>
  <c r="AC1399" i="5"/>
  <c r="AG1399" i="5"/>
  <c r="AK1399" i="5"/>
  <c r="AO1399" i="5"/>
  <c r="AB1397" i="5"/>
  <c r="AI1396" i="5"/>
  <c r="AL1395" i="5"/>
  <c r="V1395" i="5"/>
  <c r="AN1409" i="5"/>
  <c r="AB1409" i="5"/>
  <c r="P1409" i="5"/>
  <c r="H1409" i="5"/>
  <c r="H1400" i="5"/>
  <c r="L1400" i="5"/>
  <c r="P1400" i="5"/>
  <c r="T1400" i="5"/>
  <c r="X1400" i="5"/>
  <c r="AB1400" i="5"/>
  <c r="AF1400" i="5"/>
  <c r="AJ1400" i="5"/>
  <c r="AN1400" i="5"/>
  <c r="E1400" i="5"/>
  <c r="I1400" i="5"/>
  <c r="M1400" i="5"/>
  <c r="Q1400" i="5"/>
  <c r="U1400" i="5"/>
  <c r="Y1400" i="5"/>
  <c r="AC1400" i="5"/>
  <c r="AG1400" i="5"/>
  <c r="AK1400" i="5"/>
  <c r="AO1400" i="5"/>
  <c r="F1400" i="5"/>
  <c r="J1400" i="5"/>
  <c r="N1400" i="5"/>
  <c r="R1400" i="5"/>
  <c r="V1400" i="5"/>
  <c r="Z1400" i="5"/>
  <c r="AD1400" i="5"/>
  <c r="AH1400" i="5"/>
  <c r="AL1400" i="5"/>
  <c r="AQ1400" i="5"/>
  <c r="AQ1409" i="5"/>
  <c r="AL1409" i="5"/>
  <c r="AH1409" i="5"/>
  <c r="AD1409" i="5"/>
  <c r="Z1409" i="5"/>
  <c r="V1409" i="5"/>
  <c r="R1409" i="5"/>
  <c r="N1409" i="5"/>
  <c r="J1409" i="5"/>
  <c r="F1409" i="5"/>
  <c r="E1405" i="5"/>
  <c r="I1405" i="5"/>
  <c r="M1405" i="5"/>
  <c r="Q1405" i="5"/>
  <c r="U1405" i="5"/>
  <c r="Y1405" i="5"/>
  <c r="AC1405" i="5"/>
  <c r="AG1405" i="5"/>
  <c r="AK1405" i="5"/>
  <c r="AO1405" i="5"/>
  <c r="G1403" i="5"/>
  <c r="K1403" i="5"/>
  <c r="O1403" i="5"/>
  <c r="S1403" i="5"/>
  <c r="W1403" i="5"/>
  <c r="AA1403" i="5"/>
  <c r="AE1403" i="5"/>
  <c r="AI1403" i="5"/>
  <c r="AM1403" i="5"/>
  <c r="H1403" i="5"/>
  <c r="L1403" i="5"/>
  <c r="P1403" i="5"/>
  <c r="T1403" i="5"/>
  <c r="X1403" i="5"/>
  <c r="AB1403" i="5"/>
  <c r="AF1403" i="5"/>
  <c r="AJ1403" i="5"/>
  <c r="AN1403" i="5"/>
  <c r="AM1400" i="5"/>
  <c r="W1400" i="5"/>
  <c r="G1400" i="5"/>
  <c r="H1396" i="5"/>
  <c r="L1396" i="5"/>
  <c r="P1396" i="5"/>
  <c r="T1396" i="5"/>
  <c r="X1396" i="5"/>
  <c r="AB1396" i="5"/>
  <c r="AF1396" i="5"/>
  <c r="AJ1396" i="5"/>
  <c r="AN1396" i="5"/>
  <c r="E1396" i="5"/>
  <c r="I1396" i="5"/>
  <c r="M1396" i="5"/>
  <c r="Q1396" i="5"/>
  <c r="U1396" i="5"/>
  <c r="Y1396" i="5"/>
  <c r="AC1396" i="5"/>
  <c r="AG1396" i="5"/>
  <c r="AK1396" i="5"/>
  <c r="AO1396" i="5"/>
  <c r="F1396" i="5"/>
  <c r="J1396" i="5"/>
  <c r="N1396" i="5"/>
  <c r="R1396" i="5"/>
  <c r="V1396" i="5"/>
  <c r="Z1396" i="5"/>
  <c r="AD1396" i="5"/>
  <c r="AH1396" i="5"/>
  <c r="AL1396" i="5"/>
  <c r="AQ1396" i="5"/>
  <c r="G1383" i="5"/>
  <c r="K1383" i="5"/>
  <c r="O1383" i="5"/>
  <c r="S1383" i="5"/>
  <c r="W1383" i="5"/>
  <c r="AA1383" i="5"/>
  <c r="AE1383" i="5"/>
  <c r="AI1383" i="5"/>
  <c r="AM1383" i="5"/>
  <c r="H1383" i="5"/>
  <c r="L1383" i="5"/>
  <c r="P1383" i="5"/>
  <c r="T1383" i="5"/>
  <c r="X1383" i="5"/>
  <c r="AB1383" i="5"/>
  <c r="AF1383" i="5"/>
  <c r="AJ1383" i="5"/>
  <c r="AN1383" i="5"/>
  <c r="E1383" i="5"/>
  <c r="I1383" i="5"/>
  <c r="M1383" i="5"/>
  <c r="Q1383" i="5"/>
  <c r="U1383" i="5"/>
  <c r="Y1383" i="5"/>
  <c r="AC1383" i="5"/>
  <c r="AG1383" i="5"/>
  <c r="AK1383" i="5"/>
  <c r="AO1383" i="5"/>
  <c r="R1383" i="5"/>
  <c r="AH1383" i="5"/>
  <c r="F1383" i="5"/>
  <c r="V1383" i="5"/>
  <c r="AL1383" i="5"/>
  <c r="J1383" i="5"/>
  <c r="Z1383" i="5"/>
  <c r="AQ1383" i="5"/>
  <c r="E1381" i="5"/>
  <c r="I1381" i="5"/>
  <c r="M1381" i="5"/>
  <c r="Q1381" i="5"/>
  <c r="U1381" i="5"/>
  <c r="Y1381" i="5"/>
  <c r="AC1381" i="5"/>
  <c r="AG1381" i="5"/>
  <c r="AK1381" i="5"/>
  <c r="AO1381" i="5"/>
  <c r="F1381" i="5"/>
  <c r="J1381" i="5"/>
  <c r="N1381" i="5"/>
  <c r="R1381" i="5"/>
  <c r="V1381" i="5"/>
  <c r="Z1381" i="5"/>
  <c r="AD1381" i="5"/>
  <c r="AH1381" i="5"/>
  <c r="AL1381" i="5"/>
  <c r="AQ1381" i="5"/>
  <c r="G1381" i="5"/>
  <c r="K1381" i="5"/>
  <c r="O1381" i="5"/>
  <c r="S1381" i="5"/>
  <c r="W1381" i="5"/>
  <c r="AA1381" i="5"/>
  <c r="AE1381" i="5"/>
  <c r="AI1381" i="5"/>
  <c r="AM1381" i="5"/>
  <c r="H1381" i="5"/>
  <c r="X1381" i="5"/>
  <c r="AN1381" i="5"/>
  <c r="L1381" i="5"/>
  <c r="AB1381" i="5"/>
  <c r="P1381" i="5"/>
  <c r="AF1381" i="5"/>
  <c r="AE1400" i="5"/>
  <c r="F1369" i="5"/>
  <c r="J1369" i="5"/>
  <c r="N1369" i="5"/>
  <c r="R1369" i="5"/>
  <c r="V1369" i="5"/>
  <c r="Z1369" i="5"/>
  <c r="AD1369" i="5"/>
  <c r="AH1369" i="5"/>
  <c r="AL1369" i="5"/>
  <c r="AQ1369" i="5"/>
  <c r="G1369" i="5"/>
  <c r="K1369" i="5"/>
  <c r="O1369" i="5"/>
  <c r="S1369" i="5"/>
  <c r="W1369" i="5"/>
  <c r="AA1369" i="5"/>
  <c r="AE1369" i="5"/>
  <c r="AI1369" i="5"/>
  <c r="AM1369" i="5"/>
  <c r="H1369" i="5"/>
  <c r="L1369" i="5"/>
  <c r="P1369" i="5"/>
  <c r="T1369" i="5"/>
  <c r="X1369" i="5"/>
  <c r="AB1369" i="5"/>
  <c r="AF1369" i="5"/>
  <c r="AJ1369" i="5"/>
  <c r="AN1369" i="5"/>
  <c r="Q1369" i="5"/>
  <c r="AG1369" i="5"/>
  <c r="E1369" i="5"/>
  <c r="U1369" i="5"/>
  <c r="AK1369" i="5"/>
  <c r="I1369" i="5"/>
  <c r="Y1369" i="5"/>
  <c r="AO1369" i="5"/>
  <c r="M1369" i="5"/>
  <c r="AC1369" i="5"/>
  <c r="AO1409" i="5"/>
  <c r="AK1409" i="5"/>
  <c r="AG1409" i="5"/>
  <c r="AC1409" i="5"/>
  <c r="Y1409" i="5"/>
  <c r="U1409" i="5"/>
  <c r="Q1409" i="5"/>
  <c r="M1409" i="5"/>
  <c r="I1409" i="5"/>
  <c r="AN1405" i="5"/>
  <c r="AI1405" i="5"/>
  <c r="AD1405" i="5"/>
  <c r="X1405" i="5"/>
  <c r="S1405" i="5"/>
  <c r="N1405" i="5"/>
  <c r="H1405" i="5"/>
  <c r="H1404" i="5"/>
  <c r="L1404" i="5"/>
  <c r="P1404" i="5"/>
  <c r="T1404" i="5"/>
  <c r="X1404" i="5"/>
  <c r="AB1404" i="5"/>
  <c r="AF1404" i="5"/>
  <c r="AJ1404" i="5"/>
  <c r="AN1404" i="5"/>
  <c r="E1404" i="5"/>
  <c r="I1404" i="5"/>
  <c r="M1404" i="5"/>
  <c r="Q1404" i="5"/>
  <c r="U1404" i="5"/>
  <c r="Y1404" i="5"/>
  <c r="AC1404" i="5"/>
  <c r="AG1404" i="5"/>
  <c r="AK1404" i="5"/>
  <c r="AO1404" i="5"/>
  <c r="AL1403" i="5"/>
  <c r="AD1403" i="5"/>
  <c r="V1403" i="5"/>
  <c r="N1403" i="5"/>
  <c r="F1403" i="5"/>
  <c r="F1402" i="5"/>
  <c r="J1402" i="5"/>
  <c r="N1402" i="5"/>
  <c r="R1402" i="5"/>
  <c r="V1402" i="5"/>
  <c r="Z1402" i="5"/>
  <c r="AD1402" i="5"/>
  <c r="AH1402" i="5"/>
  <c r="AL1402" i="5"/>
  <c r="AQ1402" i="5"/>
  <c r="G1402" i="5"/>
  <c r="K1402" i="5"/>
  <c r="O1402" i="5"/>
  <c r="S1402" i="5"/>
  <c r="W1402" i="5"/>
  <c r="AA1402" i="5"/>
  <c r="AE1402" i="5"/>
  <c r="AI1402" i="5"/>
  <c r="AM1402" i="5"/>
  <c r="AI1400" i="5"/>
  <c r="S1400" i="5"/>
  <c r="E1397" i="5"/>
  <c r="I1397" i="5"/>
  <c r="M1397" i="5"/>
  <c r="Q1397" i="5"/>
  <c r="U1397" i="5"/>
  <c r="Y1397" i="5"/>
  <c r="AC1397" i="5"/>
  <c r="AG1397" i="5"/>
  <c r="AK1397" i="5"/>
  <c r="AO1397" i="5"/>
  <c r="F1397" i="5"/>
  <c r="J1397" i="5"/>
  <c r="N1397" i="5"/>
  <c r="R1397" i="5"/>
  <c r="V1397" i="5"/>
  <c r="Z1397" i="5"/>
  <c r="AD1397" i="5"/>
  <c r="AH1397" i="5"/>
  <c r="AL1397" i="5"/>
  <c r="AQ1397" i="5"/>
  <c r="G1397" i="5"/>
  <c r="K1397" i="5"/>
  <c r="O1397" i="5"/>
  <c r="S1397" i="5"/>
  <c r="W1397" i="5"/>
  <c r="AA1397" i="5"/>
  <c r="AE1397" i="5"/>
  <c r="AI1397" i="5"/>
  <c r="AM1397" i="5"/>
  <c r="AA1396" i="5"/>
  <c r="K1396" i="5"/>
  <c r="G1395" i="5"/>
  <c r="K1395" i="5"/>
  <c r="O1395" i="5"/>
  <c r="S1395" i="5"/>
  <c r="W1395" i="5"/>
  <c r="AA1395" i="5"/>
  <c r="AE1395" i="5"/>
  <c r="AI1395" i="5"/>
  <c r="AM1395" i="5"/>
  <c r="H1395" i="5"/>
  <c r="L1395" i="5"/>
  <c r="P1395" i="5"/>
  <c r="T1395" i="5"/>
  <c r="X1395" i="5"/>
  <c r="AB1395" i="5"/>
  <c r="AF1395" i="5"/>
  <c r="AJ1395" i="5"/>
  <c r="AN1395" i="5"/>
  <c r="E1395" i="5"/>
  <c r="I1395" i="5"/>
  <c r="M1395" i="5"/>
  <c r="Q1395" i="5"/>
  <c r="U1395" i="5"/>
  <c r="Y1395" i="5"/>
  <c r="AC1395" i="5"/>
  <c r="AG1395" i="5"/>
  <c r="AK1395" i="5"/>
  <c r="AO1395" i="5"/>
  <c r="AD1383" i="5"/>
  <c r="E1392" i="5"/>
  <c r="I1392" i="5"/>
  <c r="M1392" i="5"/>
  <c r="Q1392" i="5"/>
  <c r="U1392" i="5"/>
  <c r="Y1392" i="5"/>
  <c r="AC1392" i="5"/>
  <c r="AG1392" i="5"/>
  <c r="AK1392" i="5"/>
  <c r="AO1392" i="5"/>
  <c r="F1392" i="5"/>
  <c r="J1392" i="5"/>
  <c r="N1392" i="5"/>
  <c r="R1392" i="5"/>
  <c r="V1392" i="5"/>
  <c r="Z1392" i="5"/>
  <c r="AD1392" i="5"/>
  <c r="AH1392" i="5"/>
  <c r="AL1392" i="5"/>
  <c r="AQ1392" i="5"/>
  <c r="G1390" i="5"/>
  <c r="K1390" i="5"/>
  <c r="O1390" i="5"/>
  <c r="S1390" i="5"/>
  <c r="W1390" i="5"/>
  <c r="AA1390" i="5"/>
  <c r="AE1390" i="5"/>
  <c r="AI1390" i="5"/>
  <c r="AM1390" i="5"/>
  <c r="H1390" i="5"/>
  <c r="L1390" i="5"/>
  <c r="P1390" i="5"/>
  <c r="T1390" i="5"/>
  <c r="X1390" i="5"/>
  <c r="AB1390" i="5"/>
  <c r="AF1390" i="5"/>
  <c r="AJ1390" i="5"/>
  <c r="AN1390" i="5"/>
  <c r="E1388" i="5"/>
  <c r="I1388" i="5"/>
  <c r="M1388" i="5"/>
  <c r="Q1388" i="5"/>
  <c r="U1388" i="5"/>
  <c r="Y1388" i="5"/>
  <c r="AC1388" i="5"/>
  <c r="AG1388" i="5"/>
  <c r="AK1388" i="5"/>
  <c r="AO1388" i="5"/>
  <c r="F1388" i="5"/>
  <c r="J1388" i="5"/>
  <c r="N1388" i="5"/>
  <c r="R1388" i="5"/>
  <c r="V1388" i="5"/>
  <c r="Z1388" i="5"/>
  <c r="AD1388" i="5"/>
  <c r="AH1388" i="5"/>
  <c r="AL1388" i="5"/>
  <c r="AQ1388" i="5"/>
  <c r="G1386" i="5"/>
  <c r="K1386" i="5"/>
  <c r="O1386" i="5"/>
  <c r="S1386" i="5"/>
  <c r="W1386" i="5"/>
  <c r="AA1386" i="5"/>
  <c r="AE1386" i="5"/>
  <c r="AI1386" i="5"/>
  <c r="AM1386" i="5"/>
  <c r="H1386" i="5"/>
  <c r="L1386" i="5"/>
  <c r="P1386" i="5"/>
  <c r="T1386" i="5"/>
  <c r="X1386" i="5"/>
  <c r="AB1386" i="5"/>
  <c r="AF1386" i="5"/>
  <c r="AJ1386" i="5"/>
  <c r="AN1386" i="5"/>
  <c r="F1382" i="5"/>
  <c r="J1382" i="5"/>
  <c r="N1382" i="5"/>
  <c r="R1382" i="5"/>
  <c r="V1382" i="5"/>
  <c r="Z1382" i="5"/>
  <c r="AD1382" i="5"/>
  <c r="AH1382" i="5"/>
  <c r="AL1382" i="5"/>
  <c r="AQ1382" i="5"/>
  <c r="G1382" i="5"/>
  <c r="K1382" i="5"/>
  <c r="O1382" i="5"/>
  <c r="S1382" i="5"/>
  <c r="W1382" i="5"/>
  <c r="AA1382" i="5"/>
  <c r="AE1382" i="5"/>
  <c r="AI1382" i="5"/>
  <c r="AM1382" i="5"/>
  <c r="H1382" i="5"/>
  <c r="L1382" i="5"/>
  <c r="P1382" i="5"/>
  <c r="T1382" i="5"/>
  <c r="X1382" i="5"/>
  <c r="AB1382" i="5"/>
  <c r="AF1382" i="5"/>
  <c r="AJ1382" i="5"/>
  <c r="AN1382" i="5"/>
  <c r="F1374" i="5"/>
  <c r="J1374" i="5"/>
  <c r="N1374" i="5"/>
  <c r="R1374" i="5"/>
  <c r="V1374" i="5"/>
  <c r="Z1374" i="5"/>
  <c r="AD1374" i="5"/>
  <c r="AH1374" i="5"/>
  <c r="AL1374" i="5"/>
  <c r="AQ1374" i="5"/>
  <c r="G1374" i="5"/>
  <c r="K1374" i="5"/>
  <c r="O1374" i="5"/>
  <c r="S1374" i="5"/>
  <c r="W1374" i="5"/>
  <c r="AA1374" i="5"/>
  <c r="AE1374" i="5"/>
  <c r="AI1374" i="5"/>
  <c r="AM1374" i="5"/>
  <c r="H1374" i="5"/>
  <c r="L1374" i="5"/>
  <c r="P1374" i="5"/>
  <c r="T1374" i="5"/>
  <c r="X1374" i="5"/>
  <c r="AB1374" i="5"/>
  <c r="AF1374" i="5"/>
  <c r="AJ1374" i="5"/>
  <c r="AN1374" i="5"/>
  <c r="Q1374" i="5"/>
  <c r="AG1374" i="5"/>
  <c r="E1374" i="5"/>
  <c r="U1374" i="5"/>
  <c r="AK1374" i="5"/>
  <c r="I1374" i="5"/>
  <c r="Y1374" i="5"/>
  <c r="AO1374" i="5"/>
  <c r="AM1398" i="5"/>
  <c r="AI1398" i="5"/>
  <c r="AE1398" i="5"/>
  <c r="AA1398" i="5"/>
  <c r="W1398" i="5"/>
  <c r="S1398" i="5"/>
  <c r="O1398" i="5"/>
  <c r="K1398" i="5"/>
  <c r="G1398" i="5"/>
  <c r="AM1394" i="5"/>
  <c r="AI1394" i="5"/>
  <c r="AE1394" i="5"/>
  <c r="AA1394" i="5"/>
  <c r="W1394" i="5"/>
  <c r="S1394" i="5"/>
  <c r="O1394" i="5"/>
  <c r="K1394" i="5"/>
  <c r="G1394" i="5"/>
  <c r="F1393" i="5"/>
  <c r="J1393" i="5"/>
  <c r="N1393" i="5"/>
  <c r="R1393" i="5"/>
  <c r="V1393" i="5"/>
  <c r="Z1393" i="5"/>
  <c r="G1393" i="5"/>
  <c r="K1393" i="5"/>
  <c r="O1393" i="5"/>
  <c r="S1393" i="5"/>
  <c r="W1393" i="5"/>
  <c r="AA1393" i="5"/>
  <c r="AE1393" i="5"/>
  <c r="AI1393" i="5"/>
  <c r="AI1392" i="5"/>
  <c r="AA1392" i="5"/>
  <c r="S1392" i="5"/>
  <c r="K1392" i="5"/>
  <c r="H1391" i="5"/>
  <c r="L1391" i="5"/>
  <c r="P1391" i="5"/>
  <c r="T1391" i="5"/>
  <c r="X1391" i="5"/>
  <c r="AB1391" i="5"/>
  <c r="AF1391" i="5"/>
  <c r="AJ1391" i="5"/>
  <c r="AN1391" i="5"/>
  <c r="E1391" i="5"/>
  <c r="I1391" i="5"/>
  <c r="M1391" i="5"/>
  <c r="Q1391" i="5"/>
  <c r="U1391" i="5"/>
  <c r="Y1391" i="5"/>
  <c r="AC1391" i="5"/>
  <c r="AG1391" i="5"/>
  <c r="AK1391" i="5"/>
  <c r="AO1391" i="5"/>
  <c r="AL1390" i="5"/>
  <c r="AD1390" i="5"/>
  <c r="V1390" i="5"/>
  <c r="N1390" i="5"/>
  <c r="F1390" i="5"/>
  <c r="F1389" i="5"/>
  <c r="J1389" i="5"/>
  <c r="N1389" i="5"/>
  <c r="R1389" i="5"/>
  <c r="V1389" i="5"/>
  <c r="Z1389" i="5"/>
  <c r="AD1389" i="5"/>
  <c r="AH1389" i="5"/>
  <c r="AL1389" i="5"/>
  <c r="AQ1389" i="5"/>
  <c r="G1389" i="5"/>
  <c r="K1389" i="5"/>
  <c r="O1389" i="5"/>
  <c r="S1389" i="5"/>
  <c r="W1389" i="5"/>
  <c r="AA1389" i="5"/>
  <c r="AE1389" i="5"/>
  <c r="AI1389" i="5"/>
  <c r="AM1389" i="5"/>
  <c r="AI1388" i="5"/>
  <c r="AA1388" i="5"/>
  <c r="S1388" i="5"/>
  <c r="K1388" i="5"/>
  <c r="H1387" i="5"/>
  <c r="L1387" i="5"/>
  <c r="P1387" i="5"/>
  <c r="T1387" i="5"/>
  <c r="X1387" i="5"/>
  <c r="AB1387" i="5"/>
  <c r="AF1387" i="5"/>
  <c r="AJ1387" i="5"/>
  <c r="AN1387" i="5"/>
  <c r="E1387" i="5"/>
  <c r="I1387" i="5"/>
  <c r="M1387" i="5"/>
  <c r="Q1387" i="5"/>
  <c r="U1387" i="5"/>
  <c r="Y1387" i="5"/>
  <c r="AC1387" i="5"/>
  <c r="AG1387" i="5"/>
  <c r="AK1387" i="5"/>
  <c r="AO1387" i="5"/>
  <c r="AL1386" i="5"/>
  <c r="AD1386" i="5"/>
  <c r="V1386" i="5"/>
  <c r="N1386" i="5"/>
  <c r="F1386" i="5"/>
  <c r="F1385" i="5"/>
  <c r="J1385" i="5"/>
  <c r="N1385" i="5"/>
  <c r="R1385" i="5"/>
  <c r="V1385" i="5"/>
  <c r="Z1385" i="5"/>
  <c r="AD1385" i="5"/>
  <c r="AH1385" i="5"/>
  <c r="AL1385" i="5"/>
  <c r="AQ1385" i="5"/>
  <c r="G1385" i="5"/>
  <c r="K1385" i="5"/>
  <c r="O1385" i="5"/>
  <c r="S1385" i="5"/>
  <c r="W1385" i="5"/>
  <c r="AA1385" i="5"/>
  <c r="AE1385" i="5"/>
  <c r="AI1385" i="5"/>
  <c r="AM1385" i="5"/>
  <c r="AO1382" i="5"/>
  <c r="Y1382" i="5"/>
  <c r="I1382" i="5"/>
  <c r="AC1374" i="5"/>
  <c r="AQ1398" i="5"/>
  <c r="AL1398" i="5"/>
  <c r="AH1398" i="5"/>
  <c r="AD1398" i="5"/>
  <c r="Z1398" i="5"/>
  <c r="V1398" i="5"/>
  <c r="R1398" i="5"/>
  <c r="N1398" i="5"/>
  <c r="J1398" i="5"/>
  <c r="AQ1394" i="5"/>
  <c r="AL1394" i="5"/>
  <c r="AH1394" i="5"/>
  <c r="AD1394" i="5"/>
  <c r="Z1394" i="5"/>
  <c r="V1394" i="5"/>
  <c r="R1394" i="5"/>
  <c r="N1394" i="5"/>
  <c r="J1394" i="5"/>
  <c r="AO1393" i="5"/>
  <c r="AK1393" i="5"/>
  <c r="AF1393" i="5"/>
  <c r="Y1393" i="5"/>
  <c r="Q1393" i="5"/>
  <c r="I1393" i="5"/>
  <c r="AN1392" i="5"/>
  <c r="AF1392" i="5"/>
  <c r="X1392" i="5"/>
  <c r="P1392" i="5"/>
  <c r="H1392" i="5"/>
  <c r="AM1391" i="5"/>
  <c r="AE1391" i="5"/>
  <c r="W1391" i="5"/>
  <c r="O1391" i="5"/>
  <c r="G1391" i="5"/>
  <c r="AK1390" i="5"/>
  <c r="AC1390" i="5"/>
  <c r="U1390" i="5"/>
  <c r="M1390" i="5"/>
  <c r="E1390" i="5"/>
  <c r="AO1389" i="5"/>
  <c r="AG1389" i="5"/>
  <c r="Y1389" i="5"/>
  <c r="Q1389" i="5"/>
  <c r="I1389" i="5"/>
  <c r="AN1388" i="5"/>
  <c r="AF1388" i="5"/>
  <c r="X1388" i="5"/>
  <c r="P1388" i="5"/>
  <c r="H1388" i="5"/>
  <c r="O1387" i="5"/>
  <c r="G1387" i="5"/>
  <c r="AK1386" i="5"/>
  <c r="AC1386" i="5"/>
  <c r="U1386" i="5"/>
  <c r="M1386" i="5"/>
  <c r="E1386" i="5"/>
  <c r="U1382" i="5"/>
  <c r="E1382" i="5"/>
  <c r="M1374" i="5"/>
  <c r="AQ1384" i="5"/>
  <c r="AL1384" i="5"/>
  <c r="AH1384" i="5"/>
  <c r="AD1384" i="5"/>
  <c r="Z1384" i="5"/>
  <c r="V1384" i="5"/>
  <c r="R1384" i="5"/>
  <c r="N1384" i="5"/>
  <c r="J1384" i="5"/>
  <c r="F1384" i="5"/>
  <c r="AQ1380" i="5"/>
  <c r="AL1380" i="5"/>
  <c r="AH1380" i="5"/>
  <c r="AD1380" i="5"/>
  <c r="Z1380" i="5"/>
  <c r="V1380" i="5"/>
  <c r="R1380" i="5"/>
  <c r="N1380" i="5"/>
  <c r="J1380" i="5"/>
  <c r="F1380" i="5"/>
  <c r="AO1379" i="5"/>
  <c r="AJ1379" i="5"/>
  <c r="AD1379" i="5"/>
  <c r="V1379" i="5"/>
  <c r="N1379" i="5"/>
  <c r="F1379" i="5"/>
  <c r="AQ1378" i="5"/>
  <c r="AH1378" i="5"/>
  <c r="Z1378" i="5"/>
  <c r="R1378" i="5"/>
  <c r="AN1377" i="5"/>
  <c r="AF1377" i="5"/>
  <c r="X1377" i="5"/>
  <c r="P1377" i="5"/>
  <c r="H1377" i="5"/>
  <c r="AM1376" i="5"/>
  <c r="AE1376" i="5"/>
  <c r="W1376" i="5"/>
  <c r="O1376" i="5"/>
  <c r="AL1375" i="5"/>
  <c r="AD1375" i="5"/>
  <c r="V1375" i="5"/>
  <c r="N1375" i="5"/>
  <c r="F1375" i="5"/>
  <c r="AB1372" i="5"/>
  <c r="F1372" i="5"/>
  <c r="AO1384" i="5"/>
  <c r="AK1384" i="5"/>
  <c r="AG1384" i="5"/>
  <c r="AC1384" i="5"/>
  <c r="Y1384" i="5"/>
  <c r="U1384" i="5"/>
  <c r="Q1384" i="5"/>
  <c r="M1384" i="5"/>
  <c r="I1384" i="5"/>
  <c r="AO1380" i="5"/>
  <c r="AK1380" i="5"/>
  <c r="AG1380" i="5"/>
  <c r="AC1380" i="5"/>
  <c r="Y1380" i="5"/>
  <c r="U1380" i="5"/>
  <c r="Q1380" i="5"/>
  <c r="M1380" i="5"/>
  <c r="I1380" i="5"/>
  <c r="AN1379" i="5"/>
  <c r="AI1379" i="5"/>
  <c r="AA1379" i="5"/>
  <c r="S1379" i="5"/>
  <c r="G1378" i="5"/>
  <c r="K1378" i="5"/>
  <c r="O1378" i="5"/>
  <c r="S1378" i="5"/>
  <c r="W1378" i="5"/>
  <c r="AA1378" i="5"/>
  <c r="AE1378" i="5"/>
  <c r="AI1378" i="5"/>
  <c r="AM1378" i="5"/>
  <c r="H1378" i="5"/>
  <c r="L1378" i="5"/>
  <c r="P1378" i="5"/>
  <c r="T1378" i="5"/>
  <c r="X1378" i="5"/>
  <c r="AB1378" i="5"/>
  <c r="AF1378" i="5"/>
  <c r="AJ1378" i="5"/>
  <c r="AN1378" i="5"/>
  <c r="AK1377" i="5"/>
  <c r="AC1377" i="5"/>
  <c r="U1377" i="5"/>
  <c r="M1377" i="5"/>
  <c r="E1376" i="5"/>
  <c r="I1376" i="5"/>
  <c r="M1376" i="5"/>
  <c r="Q1376" i="5"/>
  <c r="U1376" i="5"/>
  <c r="Y1376" i="5"/>
  <c r="AC1376" i="5"/>
  <c r="AG1376" i="5"/>
  <c r="AK1376" i="5"/>
  <c r="AO1376" i="5"/>
  <c r="F1376" i="5"/>
  <c r="J1376" i="5"/>
  <c r="N1376" i="5"/>
  <c r="R1376" i="5"/>
  <c r="V1376" i="5"/>
  <c r="Z1376" i="5"/>
  <c r="AD1376" i="5"/>
  <c r="AH1376" i="5"/>
  <c r="AL1376" i="5"/>
  <c r="AQ1376" i="5"/>
  <c r="AI1375" i="5"/>
  <c r="AA1375" i="5"/>
  <c r="S1375" i="5"/>
  <c r="H1379" i="5"/>
  <c r="L1379" i="5"/>
  <c r="P1379" i="5"/>
  <c r="T1379" i="5"/>
  <c r="X1379" i="5"/>
  <c r="AB1379" i="5"/>
  <c r="AF1379" i="5"/>
  <c r="E1379" i="5"/>
  <c r="I1379" i="5"/>
  <c r="M1379" i="5"/>
  <c r="Q1379" i="5"/>
  <c r="U1379" i="5"/>
  <c r="Y1379" i="5"/>
  <c r="AC1379" i="5"/>
  <c r="AG1379" i="5"/>
  <c r="AK1379" i="5"/>
  <c r="F1377" i="5"/>
  <c r="J1377" i="5"/>
  <c r="N1377" i="5"/>
  <c r="R1377" i="5"/>
  <c r="V1377" i="5"/>
  <c r="Z1377" i="5"/>
  <c r="AD1377" i="5"/>
  <c r="AH1377" i="5"/>
  <c r="AL1377" i="5"/>
  <c r="AQ1377" i="5"/>
  <c r="G1377" i="5"/>
  <c r="K1377" i="5"/>
  <c r="O1377" i="5"/>
  <c r="S1377" i="5"/>
  <c r="W1377" i="5"/>
  <c r="AA1377" i="5"/>
  <c r="AE1377" i="5"/>
  <c r="AI1377" i="5"/>
  <c r="AM1377" i="5"/>
  <c r="H1375" i="5"/>
  <c r="L1375" i="5"/>
  <c r="P1375" i="5"/>
  <c r="T1375" i="5"/>
  <c r="X1375" i="5"/>
  <c r="AB1375" i="5"/>
  <c r="AF1375" i="5"/>
  <c r="AJ1375" i="5"/>
  <c r="AN1375" i="5"/>
  <c r="E1375" i="5"/>
  <c r="I1375" i="5"/>
  <c r="M1375" i="5"/>
  <c r="Q1375" i="5"/>
  <c r="U1375" i="5"/>
  <c r="Y1375" i="5"/>
  <c r="AC1375" i="5"/>
  <c r="AG1375" i="5"/>
  <c r="AK1375" i="5"/>
  <c r="AO1375" i="5"/>
  <c r="G1372" i="5"/>
  <c r="K1372" i="5"/>
  <c r="O1372" i="5"/>
  <c r="S1372" i="5"/>
  <c r="W1372" i="5"/>
  <c r="AA1372" i="5"/>
  <c r="AE1372" i="5"/>
  <c r="AI1372" i="5"/>
  <c r="AM1372" i="5"/>
  <c r="H1372" i="5"/>
  <c r="M1372" i="5"/>
  <c r="R1372" i="5"/>
  <c r="X1372" i="5"/>
  <c r="AC1372" i="5"/>
  <c r="AH1372" i="5"/>
  <c r="AN1372" i="5"/>
  <c r="I1372" i="5"/>
  <c r="N1372" i="5"/>
  <c r="T1372" i="5"/>
  <c r="Y1372" i="5"/>
  <c r="AD1372" i="5"/>
  <c r="AJ1372" i="5"/>
  <c r="AO1372" i="5"/>
  <c r="E1372" i="5"/>
  <c r="J1372" i="5"/>
  <c r="P1372" i="5"/>
  <c r="U1372" i="5"/>
  <c r="Z1372" i="5"/>
  <c r="AF1372" i="5"/>
  <c r="AK1372" i="5"/>
  <c r="AQ1372" i="5"/>
  <c r="AM1373" i="5"/>
  <c r="AI1373" i="5"/>
  <c r="AE1373" i="5"/>
  <c r="AA1373" i="5"/>
  <c r="W1373" i="5"/>
  <c r="S1373" i="5"/>
  <c r="O1373" i="5"/>
  <c r="J1373" i="5"/>
  <c r="E1373" i="5"/>
  <c r="AL1370" i="5"/>
  <c r="AD1370" i="5"/>
  <c r="V1370" i="5"/>
  <c r="F1370" i="5"/>
  <c r="AB1368" i="5"/>
  <c r="L1368" i="5"/>
  <c r="AQ1373" i="5"/>
  <c r="AL1373" i="5"/>
  <c r="AH1373" i="5"/>
  <c r="AD1373" i="5"/>
  <c r="Z1373" i="5"/>
  <c r="V1373" i="5"/>
  <c r="R1373" i="5"/>
  <c r="N1373" i="5"/>
  <c r="AJ1370" i="5"/>
  <c r="AB1370" i="5"/>
  <c r="AN1368" i="5"/>
  <c r="X1368" i="5"/>
  <c r="H1373" i="5"/>
  <c r="L1373" i="5"/>
  <c r="G1370" i="5"/>
  <c r="K1370" i="5"/>
  <c r="O1370" i="5"/>
  <c r="S1370" i="5"/>
  <c r="W1370" i="5"/>
  <c r="AA1370" i="5"/>
  <c r="AE1370" i="5"/>
  <c r="AI1370" i="5"/>
  <c r="AM1370" i="5"/>
  <c r="H1370" i="5"/>
  <c r="L1370" i="5"/>
  <c r="P1370" i="5"/>
  <c r="T1370" i="5"/>
  <c r="E1370" i="5"/>
  <c r="I1370" i="5"/>
  <c r="M1370" i="5"/>
  <c r="Q1370" i="5"/>
  <c r="U1370" i="5"/>
  <c r="Y1370" i="5"/>
  <c r="AC1370" i="5"/>
  <c r="AG1370" i="5"/>
  <c r="AK1370" i="5"/>
  <c r="AO1370" i="5"/>
  <c r="E1368" i="5"/>
  <c r="I1368" i="5"/>
  <c r="M1368" i="5"/>
  <c r="Q1368" i="5"/>
  <c r="U1368" i="5"/>
  <c r="Y1368" i="5"/>
  <c r="AC1368" i="5"/>
  <c r="AG1368" i="5"/>
  <c r="AK1368" i="5"/>
  <c r="AO1368" i="5"/>
  <c r="F1368" i="5"/>
  <c r="J1368" i="5"/>
  <c r="N1368" i="5"/>
  <c r="R1368" i="5"/>
  <c r="V1368" i="5"/>
  <c r="Z1368" i="5"/>
  <c r="AD1368" i="5"/>
  <c r="AH1368" i="5"/>
  <c r="AL1368" i="5"/>
  <c r="AQ1368" i="5"/>
  <c r="G1368" i="5"/>
  <c r="K1368" i="5"/>
  <c r="O1368" i="5"/>
  <c r="S1368" i="5"/>
  <c r="W1368" i="5"/>
  <c r="AA1368" i="5"/>
  <c r="AE1368" i="5"/>
  <c r="AI1368" i="5"/>
  <c r="AM1368" i="5"/>
  <c r="AQ1371" i="5"/>
  <c r="AL1371" i="5"/>
  <c r="AH1371" i="5"/>
  <c r="AD1371" i="5"/>
  <c r="Z1371" i="5"/>
  <c r="V1371" i="5"/>
  <c r="R1371" i="5"/>
  <c r="N1371" i="5"/>
  <c r="J1371" i="5"/>
  <c r="AQ1367" i="5"/>
  <c r="AL1367" i="5"/>
  <c r="AH1367" i="5"/>
  <c r="AD1367" i="5"/>
  <c r="Z1367" i="5"/>
  <c r="V1367" i="5"/>
  <c r="O1367" i="5"/>
  <c r="AL1366" i="5"/>
  <c r="AD1366" i="5"/>
  <c r="V1366" i="5"/>
  <c r="N1366" i="5"/>
  <c r="AQ1365" i="5"/>
  <c r="AH1365" i="5"/>
  <c r="Z1365" i="5"/>
  <c r="R1365" i="5"/>
  <c r="AN1364" i="5"/>
  <c r="AF1364" i="5"/>
  <c r="X1364" i="5"/>
  <c r="P1364" i="5"/>
  <c r="AM1363" i="5"/>
  <c r="AE1363" i="5"/>
  <c r="W1363" i="5"/>
  <c r="O1363" i="5"/>
  <c r="H1362" i="5"/>
  <c r="L1362" i="5"/>
  <c r="P1362" i="5"/>
  <c r="T1362" i="5"/>
  <c r="X1362" i="5"/>
  <c r="AB1362" i="5"/>
  <c r="AF1362" i="5"/>
  <c r="AJ1362" i="5"/>
  <c r="AN1362" i="5"/>
  <c r="E1362" i="5"/>
  <c r="I1362" i="5"/>
  <c r="M1362" i="5"/>
  <c r="Q1362" i="5"/>
  <c r="U1362" i="5"/>
  <c r="Y1362" i="5"/>
  <c r="AC1362" i="5"/>
  <c r="AG1362" i="5"/>
  <c r="AK1362" i="5"/>
  <c r="AO1362" i="5"/>
  <c r="F1362" i="5"/>
  <c r="J1362" i="5"/>
  <c r="N1362" i="5"/>
  <c r="R1362" i="5"/>
  <c r="V1362" i="5"/>
  <c r="Z1362" i="5"/>
  <c r="AH1361" i="5"/>
  <c r="E1367" i="5"/>
  <c r="I1367" i="5"/>
  <c r="M1367" i="5"/>
  <c r="Q1367" i="5"/>
  <c r="U1367" i="5"/>
  <c r="F1367" i="5"/>
  <c r="J1367" i="5"/>
  <c r="N1367" i="5"/>
  <c r="R1367" i="5"/>
  <c r="G1365" i="5"/>
  <c r="K1365" i="5"/>
  <c r="O1365" i="5"/>
  <c r="S1365" i="5"/>
  <c r="W1365" i="5"/>
  <c r="AA1365" i="5"/>
  <c r="AE1365" i="5"/>
  <c r="AI1365" i="5"/>
  <c r="AM1365" i="5"/>
  <c r="H1365" i="5"/>
  <c r="L1365" i="5"/>
  <c r="P1365" i="5"/>
  <c r="T1365" i="5"/>
  <c r="X1365" i="5"/>
  <c r="AB1365" i="5"/>
  <c r="AF1365" i="5"/>
  <c r="AJ1365" i="5"/>
  <c r="AN1365" i="5"/>
  <c r="E1363" i="5"/>
  <c r="I1363" i="5"/>
  <c r="M1363" i="5"/>
  <c r="Q1363" i="5"/>
  <c r="U1363" i="5"/>
  <c r="Y1363" i="5"/>
  <c r="AC1363" i="5"/>
  <c r="AG1363" i="5"/>
  <c r="AK1363" i="5"/>
  <c r="AO1363" i="5"/>
  <c r="F1363" i="5"/>
  <c r="J1363" i="5"/>
  <c r="N1363" i="5"/>
  <c r="R1363" i="5"/>
  <c r="V1363" i="5"/>
  <c r="Z1363" i="5"/>
  <c r="AD1363" i="5"/>
  <c r="AH1363" i="5"/>
  <c r="AL1363" i="5"/>
  <c r="AQ1363" i="5"/>
  <c r="G1361" i="5"/>
  <c r="K1361" i="5"/>
  <c r="O1361" i="5"/>
  <c r="S1361" i="5"/>
  <c r="W1361" i="5"/>
  <c r="AA1361" i="5"/>
  <c r="AE1361" i="5"/>
  <c r="AI1361" i="5"/>
  <c r="AM1361" i="5"/>
  <c r="H1361" i="5"/>
  <c r="L1361" i="5"/>
  <c r="P1361" i="5"/>
  <c r="T1361" i="5"/>
  <c r="X1361" i="5"/>
  <c r="AB1361" i="5"/>
  <c r="AF1361" i="5"/>
  <c r="AJ1361" i="5"/>
  <c r="AN1361" i="5"/>
  <c r="E1361" i="5"/>
  <c r="I1361" i="5"/>
  <c r="M1361" i="5"/>
  <c r="Q1361" i="5"/>
  <c r="U1361" i="5"/>
  <c r="Y1361" i="5"/>
  <c r="AC1361" i="5"/>
  <c r="AG1361" i="5"/>
  <c r="AK1361" i="5"/>
  <c r="AO1361" i="5"/>
  <c r="AN1367" i="5"/>
  <c r="AJ1367" i="5"/>
  <c r="AF1367" i="5"/>
  <c r="AB1367" i="5"/>
  <c r="X1367" i="5"/>
  <c r="S1367" i="5"/>
  <c r="K1367" i="5"/>
  <c r="H1366" i="5"/>
  <c r="L1366" i="5"/>
  <c r="P1366" i="5"/>
  <c r="T1366" i="5"/>
  <c r="X1366" i="5"/>
  <c r="AB1366" i="5"/>
  <c r="AF1366" i="5"/>
  <c r="AJ1366" i="5"/>
  <c r="AN1366" i="5"/>
  <c r="E1366" i="5"/>
  <c r="I1366" i="5"/>
  <c r="M1366" i="5"/>
  <c r="Q1366" i="5"/>
  <c r="U1366" i="5"/>
  <c r="Y1366" i="5"/>
  <c r="AC1366" i="5"/>
  <c r="AG1366" i="5"/>
  <c r="AK1366" i="5"/>
  <c r="AO1366" i="5"/>
  <c r="AL1365" i="5"/>
  <c r="AD1365" i="5"/>
  <c r="V1365" i="5"/>
  <c r="N1365" i="5"/>
  <c r="F1365" i="5"/>
  <c r="F1364" i="5"/>
  <c r="J1364" i="5"/>
  <c r="N1364" i="5"/>
  <c r="R1364" i="5"/>
  <c r="V1364" i="5"/>
  <c r="Z1364" i="5"/>
  <c r="AD1364" i="5"/>
  <c r="AH1364" i="5"/>
  <c r="AL1364" i="5"/>
  <c r="AQ1364" i="5"/>
  <c r="G1364" i="5"/>
  <c r="K1364" i="5"/>
  <c r="O1364" i="5"/>
  <c r="S1364" i="5"/>
  <c r="W1364" i="5"/>
  <c r="AA1364" i="5"/>
  <c r="AE1364" i="5"/>
  <c r="AI1364" i="5"/>
  <c r="AM1364" i="5"/>
  <c r="AI1363" i="5"/>
  <c r="AA1363" i="5"/>
  <c r="S1363" i="5"/>
  <c r="K1363" i="5"/>
  <c r="AQ1362" i="5"/>
  <c r="AH1362" i="5"/>
  <c r="W1362" i="5"/>
  <c r="G1362" i="5"/>
  <c r="AQ1361" i="5"/>
  <c r="Z1361" i="5"/>
  <c r="J1361" i="5"/>
  <c r="AM1360" i="5"/>
  <c r="AI1360" i="5"/>
  <c r="AE1360" i="5"/>
  <c r="AA1360" i="5"/>
  <c r="W1360" i="5"/>
  <c r="S1360" i="5"/>
  <c r="O1360" i="5"/>
  <c r="K1360" i="5"/>
  <c r="G1360" i="5"/>
  <c r="AQ1360" i="5"/>
  <c r="AL1360" i="5"/>
  <c r="AH1360" i="5"/>
  <c r="AD1360" i="5"/>
  <c r="Z1360" i="5"/>
  <c r="V1360" i="5"/>
  <c r="R1360" i="5"/>
  <c r="N1360" i="5"/>
  <c r="J1360" i="5"/>
  <c r="AG1345" i="5"/>
  <c r="S1347" i="5"/>
  <c r="U1345" i="5"/>
  <c r="AE1343" i="5"/>
  <c r="E1345" i="5"/>
  <c r="S1343" i="5"/>
  <c r="AH1339" i="5"/>
  <c r="AN1338" i="5"/>
  <c r="AE1336" i="5"/>
  <c r="AD1335" i="5"/>
  <c r="O1328" i="5"/>
  <c r="V1322" i="5"/>
  <c r="AD1322" i="5"/>
  <c r="AA1347" i="5"/>
  <c r="X1338" i="5"/>
  <c r="J1335" i="5"/>
  <c r="N1322" i="5"/>
  <c r="S1327" i="5"/>
  <c r="AO1327" i="5"/>
  <c r="AJ1327" i="5"/>
  <c r="K1327" i="5"/>
  <c r="AC1325" i="5"/>
  <c r="O1347" i="5"/>
  <c r="AD1346" i="5"/>
  <c r="K1343" i="5"/>
  <c r="AB1341" i="5"/>
  <c r="AL1340" i="5"/>
  <c r="AH1331" i="5"/>
  <c r="AQ1325" i="5"/>
  <c r="Q1325" i="5"/>
  <c r="AI1323" i="5"/>
  <c r="AI1347" i="5"/>
  <c r="V1346" i="5"/>
  <c r="AD1339" i="5"/>
  <c r="R1331" i="5"/>
  <c r="W1328" i="5"/>
  <c r="AM1325" i="5"/>
  <c r="M1325" i="5"/>
  <c r="AA1323" i="5"/>
  <c r="R1319" i="5"/>
  <c r="R1339" i="5"/>
  <c r="AE1325" i="5"/>
  <c r="AD1315" i="5"/>
  <c r="F1334" i="5"/>
  <c r="L1334" i="5"/>
  <c r="U1334" i="5"/>
  <c r="AG1334" i="5"/>
  <c r="T1334" i="5"/>
  <c r="AO1334" i="5"/>
  <c r="M1334" i="5"/>
  <c r="Y1334" i="5"/>
  <c r="AJ1334" i="5"/>
  <c r="E1334" i="5"/>
  <c r="Q1334" i="5"/>
  <c r="AB1334" i="5"/>
  <c r="AK1334" i="5"/>
  <c r="I1334" i="5"/>
  <c r="AC1334" i="5"/>
  <c r="AC1354" i="5"/>
  <c r="M1354" i="5"/>
  <c r="AQ1342" i="5"/>
  <c r="AK1342" i="5"/>
  <c r="AF1342" i="5"/>
  <c r="M1342" i="5"/>
  <c r="AO1354" i="5"/>
  <c r="Y1354" i="5"/>
  <c r="I1354" i="5"/>
  <c r="AC1345" i="5"/>
  <c r="AA1343" i="5"/>
  <c r="AO1342" i="5"/>
  <c r="AJ1342" i="5"/>
  <c r="AE1342" i="5"/>
  <c r="U1342" i="5"/>
  <c r="L1342" i="5"/>
  <c r="V1340" i="5"/>
  <c r="H1338" i="5"/>
  <c r="AQ1335" i="5"/>
  <c r="AB1329" i="5"/>
  <c r="AI1328" i="5"/>
  <c r="V1318" i="5"/>
  <c r="AG1315" i="5"/>
  <c r="Y1342" i="5"/>
  <c r="AG1318" i="5"/>
  <c r="K1255" i="5"/>
  <c r="AK1254" i="5"/>
  <c r="AK1354" i="5"/>
  <c r="U1354" i="5"/>
  <c r="E1354" i="5"/>
  <c r="AN1342" i="5"/>
  <c r="AI1342" i="5"/>
  <c r="AC1342" i="5"/>
  <c r="T1342" i="5"/>
  <c r="I1342" i="5"/>
  <c r="T1329" i="5"/>
  <c r="AD1327" i="5"/>
  <c r="AK1325" i="5"/>
  <c r="Y1325" i="5"/>
  <c r="I1325" i="5"/>
  <c r="S1323" i="5"/>
  <c r="J1318" i="5"/>
  <c r="AF1329" i="5"/>
  <c r="AG1354" i="5"/>
  <c r="Q1354" i="5"/>
  <c r="N1346" i="5"/>
  <c r="AN1345" i="5"/>
  <c r="M1345" i="5"/>
  <c r="AI1343" i="5"/>
  <c r="O1343" i="5"/>
  <c r="AM1342" i="5"/>
  <c r="AG1342" i="5"/>
  <c r="AB1342" i="5"/>
  <c r="Q1342" i="5"/>
  <c r="E1342" i="5"/>
  <c r="V1335" i="5"/>
  <c r="AD1331" i="5"/>
  <c r="AN1329" i="5"/>
  <c r="L1329" i="5"/>
  <c r="S1328" i="5"/>
  <c r="AH1325" i="5"/>
  <c r="U1325" i="5"/>
  <c r="E1325" i="5"/>
  <c r="AO1323" i="5"/>
  <c r="AL1322" i="5"/>
  <c r="F1322" i="5"/>
  <c r="AB1320" i="5"/>
  <c r="AH1319" i="5"/>
  <c r="Q1315" i="5"/>
  <c r="G1356" i="5"/>
  <c r="L1356" i="5"/>
  <c r="AB1356" i="5"/>
  <c r="AN1356" i="5"/>
  <c r="P1356" i="5"/>
  <c r="AF1356" i="5"/>
  <c r="AQ1356" i="5"/>
  <c r="X1356" i="5"/>
  <c r="T1356" i="5"/>
  <c r="AJ1356" i="5"/>
  <c r="H1356" i="5"/>
  <c r="AL1356" i="5"/>
  <c r="F1357" i="5"/>
  <c r="H1357" i="5"/>
  <c r="M1357" i="5"/>
  <c r="S1357" i="5"/>
  <c r="X1357" i="5"/>
  <c r="AC1357" i="5"/>
  <c r="AG1357" i="5"/>
  <c r="AK1357" i="5"/>
  <c r="AO1357" i="5"/>
  <c r="W1357" i="5"/>
  <c r="AN1357" i="5"/>
  <c r="I1357" i="5"/>
  <c r="O1357" i="5"/>
  <c r="T1357" i="5"/>
  <c r="Y1357" i="5"/>
  <c r="AD1357" i="5"/>
  <c r="AH1357" i="5"/>
  <c r="AL1357" i="5"/>
  <c r="AQ1357" i="5"/>
  <c r="L1357" i="5"/>
  <c r="AB1357" i="5"/>
  <c r="AJ1357" i="5"/>
  <c r="E1357" i="5"/>
  <c r="K1357" i="5"/>
  <c r="P1357" i="5"/>
  <c r="U1357" i="5"/>
  <c r="AA1357" i="5"/>
  <c r="AE1357" i="5"/>
  <c r="AI1357" i="5"/>
  <c r="AM1357" i="5"/>
  <c r="G1357" i="5"/>
  <c r="Q1357" i="5"/>
  <c r="AF1357" i="5"/>
  <c r="E1358" i="5"/>
  <c r="AN1358" i="5"/>
  <c r="AJ1358" i="5"/>
  <c r="F1353" i="5"/>
  <c r="I1353" i="5"/>
  <c r="Q1353" i="5"/>
  <c r="Y1353" i="5"/>
  <c r="AG1353" i="5"/>
  <c r="AO1353" i="5"/>
  <c r="H1353" i="5"/>
  <c r="X1353" i="5"/>
  <c r="L1353" i="5"/>
  <c r="T1353" i="5"/>
  <c r="AB1353" i="5"/>
  <c r="AJ1353" i="5"/>
  <c r="P1353" i="5"/>
  <c r="AN1353" i="5"/>
  <c r="E1353" i="5"/>
  <c r="M1353" i="5"/>
  <c r="U1353" i="5"/>
  <c r="AC1353" i="5"/>
  <c r="AK1353" i="5"/>
  <c r="AF1353" i="5"/>
  <c r="AA1355" i="5"/>
  <c r="K1355" i="5"/>
  <c r="AJ1349" i="5"/>
  <c r="AB1349" i="5"/>
  <c r="T1349" i="5"/>
  <c r="L1349" i="5"/>
  <c r="AJ1348" i="5"/>
  <c r="X1330" i="5"/>
  <c r="L1313" i="5"/>
  <c r="AI1313" i="5"/>
  <c r="S1313" i="5"/>
  <c r="AQ1355" i="5"/>
  <c r="AH1355" i="5"/>
  <c r="Z1355" i="5"/>
  <c r="R1355" i="5"/>
  <c r="J1355" i="5"/>
  <c r="AA1351" i="5"/>
  <c r="K1351" i="5"/>
  <c r="AO1349" i="5"/>
  <c r="AG1349" i="5"/>
  <c r="Y1349" i="5"/>
  <c r="Q1349" i="5"/>
  <c r="I1349" i="5"/>
  <c r="AB1348" i="5"/>
  <c r="AE1347" i="5"/>
  <c r="AL1346" i="5"/>
  <c r="F1346" i="5"/>
  <c r="AO1345" i="5"/>
  <c r="AF1345" i="5"/>
  <c r="AN1330" i="5"/>
  <c r="P1330" i="5"/>
  <c r="E1327" i="5"/>
  <c r="M1327" i="5"/>
  <c r="T1327" i="5"/>
  <c r="Z1327" i="5"/>
  <c r="AF1327" i="5"/>
  <c r="AK1327" i="5"/>
  <c r="AQ1327" i="5"/>
  <c r="H1327" i="5"/>
  <c r="O1327" i="5"/>
  <c r="U1327" i="5"/>
  <c r="AB1327" i="5"/>
  <c r="AG1327" i="5"/>
  <c r="AL1327" i="5"/>
  <c r="I1327" i="5"/>
  <c r="P1327" i="5"/>
  <c r="X1327" i="5"/>
  <c r="AC1327" i="5"/>
  <c r="AH1327" i="5"/>
  <c r="AN1327" i="5"/>
  <c r="L1317" i="5"/>
  <c r="T1317" i="5"/>
  <c r="AF1317" i="5"/>
  <c r="AN1317" i="5"/>
  <c r="X1317" i="5"/>
  <c r="AG1317" i="5"/>
  <c r="AO1317" i="5"/>
  <c r="K1317" i="5"/>
  <c r="AB1317" i="5"/>
  <c r="AJ1317" i="5"/>
  <c r="S1316" i="5"/>
  <c r="AH1316" i="5"/>
  <c r="J1316" i="5"/>
  <c r="AQ1316" i="5"/>
  <c r="R1316" i="5"/>
  <c r="S1312" i="5"/>
  <c r="AI1312" i="5"/>
  <c r="J1312" i="5"/>
  <c r="Z1312" i="5"/>
  <c r="AQ1312" i="5"/>
  <c r="K1312" i="5"/>
  <c r="AA1312" i="5"/>
  <c r="AI1355" i="5"/>
  <c r="S1355" i="5"/>
  <c r="AE1351" i="5"/>
  <c r="E1314" i="5"/>
  <c r="AJ1314" i="5"/>
  <c r="L1314" i="5"/>
  <c r="T1314" i="5"/>
  <c r="AM1355" i="5"/>
  <c r="AE1355" i="5"/>
  <c r="W1355" i="5"/>
  <c r="O1355" i="5"/>
  <c r="G1355" i="5"/>
  <c r="AM1351" i="5"/>
  <c r="W1351" i="5"/>
  <c r="G1351" i="5"/>
  <c r="AN1349" i="5"/>
  <c r="AF1349" i="5"/>
  <c r="X1349" i="5"/>
  <c r="P1349" i="5"/>
  <c r="H1349" i="5"/>
  <c r="T1348" i="5"/>
  <c r="F1345" i="5"/>
  <c r="L1345" i="5"/>
  <c r="T1345" i="5"/>
  <c r="AB1345" i="5"/>
  <c r="AJ1345" i="5"/>
  <c r="H1345" i="5"/>
  <c r="P1345" i="5"/>
  <c r="X1345" i="5"/>
  <c r="F1338" i="5"/>
  <c r="I1338" i="5"/>
  <c r="Q1338" i="5"/>
  <c r="Y1338" i="5"/>
  <c r="AG1338" i="5"/>
  <c r="AO1338" i="5"/>
  <c r="L1338" i="5"/>
  <c r="T1338" i="5"/>
  <c r="AB1338" i="5"/>
  <c r="AJ1338" i="5"/>
  <c r="E1338" i="5"/>
  <c r="M1338" i="5"/>
  <c r="U1338" i="5"/>
  <c r="AC1338" i="5"/>
  <c r="AK1338" i="5"/>
  <c r="H1337" i="5"/>
  <c r="AF1337" i="5"/>
  <c r="AJ1337" i="5"/>
  <c r="P1337" i="5"/>
  <c r="AI1330" i="5"/>
  <c r="Y1327" i="5"/>
  <c r="E1323" i="5"/>
  <c r="L1323" i="5"/>
  <c r="T1323" i="5"/>
  <c r="AB1323" i="5"/>
  <c r="AJ1323" i="5"/>
  <c r="G1323" i="5"/>
  <c r="O1323" i="5"/>
  <c r="W1323" i="5"/>
  <c r="AE1323" i="5"/>
  <c r="AM1323" i="5"/>
  <c r="H1323" i="5"/>
  <c r="P1323" i="5"/>
  <c r="X1323" i="5"/>
  <c r="AF1323" i="5"/>
  <c r="AN1323" i="5"/>
  <c r="L1321" i="5"/>
  <c r="T1321" i="5"/>
  <c r="AC1317" i="5"/>
  <c r="AB1314" i="5"/>
  <c r="AA1313" i="5"/>
  <c r="AH1312" i="5"/>
  <c r="O1351" i="5"/>
  <c r="F1330" i="5"/>
  <c r="I1330" i="5"/>
  <c r="Q1330" i="5"/>
  <c r="Y1330" i="5"/>
  <c r="AE1330" i="5"/>
  <c r="AJ1330" i="5"/>
  <c r="AO1330" i="5"/>
  <c r="L1330" i="5"/>
  <c r="T1330" i="5"/>
  <c r="AA1330" i="5"/>
  <c r="AF1330" i="5"/>
  <c r="AK1330" i="5"/>
  <c r="E1330" i="5"/>
  <c r="M1330" i="5"/>
  <c r="U1330" i="5"/>
  <c r="AB1330" i="5"/>
  <c r="AG1330" i="5"/>
  <c r="AM1330" i="5"/>
  <c r="E1310" i="5"/>
  <c r="U1310" i="5"/>
  <c r="AK1310" i="5"/>
  <c r="L1310" i="5"/>
  <c r="AB1310" i="5"/>
  <c r="M1310" i="5"/>
  <c r="AC1310" i="5"/>
  <c r="AL1355" i="5"/>
  <c r="AD1355" i="5"/>
  <c r="V1355" i="5"/>
  <c r="N1355" i="5"/>
  <c r="AI1351" i="5"/>
  <c r="AK1349" i="5"/>
  <c r="AC1349" i="5"/>
  <c r="U1349" i="5"/>
  <c r="M1349" i="5"/>
  <c r="E1349" i="5"/>
  <c r="L1348" i="5"/>
  <c r="AK1345" i="5"/>
  <c r="Y1345" i="5"/>
  <c r="I1345" i="5"/>
  <c r="O1341" i="5"/>
  <c r="AE1341" i="5"/>
  <c r="T1341" i="5"/>
  <c r="AJ1341" i="5"/>
  <c r="G1341" i="5"/>
  <c r="W1341" i="5"/>
  <c r="AM1341" i="5"/>
  <c r="P1338" i="5"/>
  <c r="S1336" i="5"/>
  <c r="AI1336" i="5"/>
  <c r="G1336" i="5"/>
  <c r="W1336" i="5"/>
  <c r="AM1336" i="5"/>
  <c r="K1336" i="5"/>
  <c r="AA1336" i="5"/>
  <c r="H1333" i="5"/>
  <c r="AN1333" i="5"/>
  <c r="T1333" i="5"/>
  <c r="X1333" i="5"/>
  <c r="AC1330" i="5"/>
  <c r="R1326" i="5"/>
  <c r="W1326" i="5"/>
  <c r="G1320" i="5"/>
  <c r="S1320" i="5"/>
  <c r="AI1320" i="5"/>
  <c r="T1320" i="5"/>
  <c r="AJ1320" i="5"/>
  <c r="K1320" i="5"/>
  <c r="AA1320" i="5"/>
  <c r="E1318" i="5"/>
  <c r="N1318" i="5"/>
  <c r="Y1318" i="5"/>
  <c r="AH1318" i="5"/>
  <c r="F1318" i="5"/>
  <c r="Q1318" i="5"/>
  <c r="Z1318" i="5"/>
  <c r="AL1318" i="5"/>
  <c r="I1318" i="5"/>
  <c r="R1318" i="5"/>
  <c r="AD1318" i="5"/>
  <c r="AO1318" i="5"/>
  <c r="S1317" i="5"/>
  <c r="Z1316" i="5"/>
  <c r="R1312" i="5"/>
  <c r="T1310" i="5"/>
  <c r="Z1335" i="5"/>
  <c r="AN1334" i="5"/>
  <c r="AF1334" i="5"/>
  <c r="X1334" i="5"/>
  <c r="P1334" i="5"/>
  <c r="H1334" i="5"/>
  <c r="AL1325" i="5"/>
  <c r="AG1325" i="5"/>
  <c r="Z1325" i="5"/>
  <c r="R1325" i="5"/>
  <c r="J1325" i="5"/>
  <c r="AH1322" i="5"/>
  <c r="R1322" i="5"/>
  <c r="AO1315" i="5"/>
  <c r="Y1315" i="5"/>
  <c r="I1315" i="5"/>
  <c r="AG1311" i="5"/>
  <c r="AM1343" i="5"/>
  <c r="W1343" i="5"/>
  <c r="AL1342" i="5"/>
  <c r="AH1342" i="5"/>
  <c r="AD1342" i="5"/>
  <c r="X1342" i="5"/>
  <c r="P1342" i="5"/>
  <c r="AL1335" i="5"/>
  <c r="N1335" i="5"/>
  <c r="AJ1329" i="5"/>
  <c r="P1329" i="5"/>
  <c r="AE1328" i="5"/>
  <c r="AO1325" i="5"/>
  <c r="AI1325" i="5"/>
  <c r="AD1325" i="5"/>
  <c r="V1325" i="5"/>
  <c r="N1325" i="5"/>
  <c r="AQ1322" i="5"/>
  <c r="Z1322" i="5"/>
  <c r="AL1315" i="5"/>
  <c r="V1315" i="5"/>
  <c r="AJ1352" i="5"/>
  <c r="T1352" i="5"/>
  <c r="N1350" i="5"/>
  <c r="AJ1344" i="5"/>
  <c r="E1309" i="5"/>
  <c r="I1309" i="5"/>
  <c r="M1309" i="5"/>
  <c r="Q1309" i="5"/>
  <c r="U1309" i="5"/>
  <c r="Y1309" i="5"/>
  <c r="AC1309" i="5"/>
  <c r="AG1309" i="5"/>
  <c r="AK1309" i="5"/>
  <c r="AO1309" i="5"/>
  <c r="F1309" i="5"/>
  <c r="J1309" i="5"/>
  <c r="N1309" i="5"/>
  <c r="R1309" i="5"/>
  <c r="V1309" i="5"/>
  <c r="Z1309" i="5"/>
  <c r="AD1309" i="5"/>
  <c r="AH1309" i="5"/>
  <c r="AL1309" i="5"/>
  <c r="AQ1309" i="5"/>
  <c r="G1309" i="5"/>
  <c r="O1309" i="5"/>
  <c r="W1309" i="5"/>
  <c r="AE1309" i="5"/>
  <c r="AM1309" i="5"/>
  <c r="H1309" i="5"/>
  <c r="P1309" i="5"/>
  <c r="X1309" i="5"/>
  <c r="AF1309" i="5"/>
  <c r="AN1309" i="5"/>
  <c r="K1309" i="5"/>
  <c r="S1309" i="5"/>
  <c r="AA1309" i="5"/>
  <c r="AI1309" i="5"/>
  <c r="L1309" i="5"/>
  <c r="T1309" i="5"/>
  <c r="AB1309" i="5"/>
  <c r="AJ1309" i="5"/>
  <c r="AM1358" i="5"/>
  <c r="AI1358" i="5"/>
  <c r="AE1358" i="5"/>
  <c r="AA1358" i="5"/>
  <c r="W1358" i="5"/>
  <c r="S1358" i="5"/>
  <c r="O1358" i="5"/>
  <c r="K1358" i="5"/>
  <c r="G1358" i="5"/>
  <c r="Z1357" i="5"/>
  <c r="V1357" i="5"/>
  <c r="R1357" i="5"/>
  <c r="N1357" i="5"/>
  <c r="J1357" i="5"/>
  <c r="AO1356" i="5"/>
  <c r="AK1356" i="5"/>
  <c r="AE1356" i="5"/>
  <c r="W1356" i="5"/>
  <c r="O1356" i="5"/>
  <c r="AQ1354" i="5"/>
  <c r="AH1354" i="5"/>
  <c r="Z1354" i="5"/>
  <c r="R1354" i="5"/>
  <c r="AF1352" i="5"/>
  <c r="AQ1350" i="5"/>
  <c r="Z1350" i="5"/>
  <c r="J1350" i="5"/>
  <c r="AN1348" i="5"/>
  <c r="X1348" i="5"/>
  <c r="H1347" i="5"/>
  <c r="L1347" i="5"/>
  <c r="P1347" i="5"/>
  <c r="T1347" i="5"/>
  <c r="X1347" i="5"/>
  <c r="AB1347" i="5"/>
  <c r="AF1347" i="5"/>
  <c r="AJ1347" i="5"/>
  <c r="AN1347" i="5"/>
  <c r="E1347" i="5"/>
  <c r="I1347" i="5"/>
  <c r="M1347" i="5"/>
  <c r="Q1347" i="5"/>
  <c r="U1347" i="5"/>
  <c r="Y1347" i="5"/>
  <c r="AC1347" i="5"/>
  <c r="AG1347" i="5"/>
  <c r="AK1347" i="5"/>
  <c r="AO1347" i="5"/>
  <c r="F1347" i="5"/>
  <c r="J1347" i="5"/>
  <c r="N1347" i="5"/>
  <c r="R1347" i="5"/>
  <c r="V1347" i="5"/>
  <c r="Z1347" i="5"/>
  <c r="AD1347" i="5"/>
  <c r="AH1347" i="5"/>
  <c r="AL1347" i="5"/>
  <c r="AQ1347" i="5"/>
  <c r="AH1346" i="5"/>
  <c r="AF1344" i="5"/>
  <c r="P1344" i="5"/>
  <c r="H1340" i="5"/>
  <c r="L1340" i="5"/>
  <c r="P1340" i="5"/>
  <c r="T1340" i="5"/>
  <c r="X1340" i="5"/>
  <c r="AB1340" i="5"/>
  <c r="AF1340" i="5"/>
  <c r="AJ1340" i="5"/>
  <c r="AN1340" i="5"/>
  <c r="E1340" i="5"/>
  <c r="I1340" i="5"/>
  <c r="M1340" i="5"/>
  <c r="Q1340" i="5"/>
  <c r="U1340" i="5"/>
  <c r="Y1340" i="5"/>
  <c r="AC1340" i="5"/>
  <c r="AG1340" i="5"/>
  <c r="AK1340" i="5"/>
  <c r="AO1340" i="5"/>
  <c r="F1340" i="5"/>
  <c r="J1340" i="5"/>
  <c r="O1340" i="5"/>
  <c r="W1340" i="5"/>
  <c r="AE1340" i="5"/>
  <c r="AM1340" i="5"/>
  <c r="G1340" i="5"/>
  <c r="R1340" i="5"/>
  <c r="Z1340" i="5"/>
  <c r="AH1340" i="5"/>
  <c r="AQ1340" i="5"/>
  <c r="K1340" i="5"/>
  <c r="S1340" i="5"/>
  <c r="AA1340" i="5"/>
  <c r="AI1340" i="5"/>
  <c r="AF1358" i="5"/>
  <c r="X1358" i="5"/>
  <c r="P1358" i="5"/>
  <c r="H1358" i="5"/>
  <c r="E1352" i="5"/>
  <c r="I1352" i="5"/>
  <c r="M1352" i="5"/>
  <c r="Q1352" i="5"/>
  <c r="U1352" i="5"/>
  <c r="Y1352" i="5"/>
  <c r="AC1352" i="5"/>
  <c r="AG1352" i="5"/>
  <c r="AK1352" i="5"/>
  <c r="AO1352" i="5"/>
  <c r="F1352" i="5"/>
  <c r="J1352" i="5"/>
  <c r="N1352" i="5"/>
  <c r="R1352" i="5"/>
  <c r="V1352" i="5"/>
  <c r="Z1352" i="5"/>
  <c r="AD1352" i="5"/>
  <c r="AH1352" i="5"/>
  <c r="AL1352" i="5"/>
  <c r="AQ1352" i="5"/>
  <c r="G1352" i="5"/>
  <c r="K1352" i="5"/>
  <c r="O1352" i="5"/>
  <c r="S1352" i="5"/>
  <c r="W1352" i="5"/>
  <c r="AA1352" i="5"/>
  <c r="AE1352" i="5"/>
  <c r="AI1352" i="5"/>
  <c r="AM1352" i="5"/>
  <c r="AD1350" i="5"/>
  <c r="T1344" i="5"/>
  <c r="AQ1358" i="5"/>
  <c r="AL1358" i="5"/>
  <c r="AH1358" i="5"/>
  <c r="AD1358" i="5"/>
  <c r="Z1358" i="5"/>
  <c r="V1358" i="5"/>
  <c r="R1358" i="5"/>
  <c r="N1358" i="5"/>
  <c r="J1358" i="5"/>
  <c r="F1358" i="5"/>
  <c r="E1356" i="5"/>
  <c r="I1356" i="5"/>
  <c r="M1356" i="5"/>
  <c r="Q1356" i="5"/>
  <c r="U1356" i="5"/>
  <c r="Y1356" i="5"/>
  <c r="AC1356" i="5"/>
  <c r="AG1356" i="5"/>
  <c r="F1356" i="5"/>
  <c r="J1356" i="5"/>
  <c r="N1356" i="5"/>
  <c r="R1356" i="5"/>
  <c r="V1356" i="5"/>
  <c r="Z1356" i="5"/>
  <c r="AD1356" i="5"/>
  <c r="AH1356" i="5"/>
  <c r="G1354" i="5"/>
  <c r="K1354" i="5"/>
  <c r="O1354" i="5"/>
  <c r="S1354" i="5"/>
  <c r="W1354" i="5"/>
  <c r="AA1354" i="5"/>
  <c r="AE1354" i="5"/>
  <c r="AI1354" i="5"/>
  <c r="AM1354" i="5"/>
  <c r="H1354" i="5"/>
  <c r="L1354" i="5"/>
  <c r="P1354" i="5"/>
  <c r="T1354" i="5"/>
  <c r="X1354" i="5"/>
  <c r="AB1354" i="5"/>
  <c r="AF1354" i="5"/>
  <c r="AJ1354" i="5"/>
  <c r="AN1354" i="5"/>
  <c r="AB1352" i="5"/>
  <c r="L1352" i="5"/>
  <c r="AL1350" i="5"/>
  <c r="V1350" i="5"/>
  <c r="E1348" i="5"/>
  <c r="I1348" i="5"/>
  <c r="M1348" i="5"/>
  <c r="Q1348" i="5"/>
  <c r="U1348" i="5"/>
  <c r="Y1348" i="5"/>
  <c r="AC1348" i="5"/>
  <c r="AG1348" i="5"/>
  <c r="AK1348" i="5"/>
  <c r="AO1348" i="5"/>
  <c r="F1348" i="5"/>
  <c r="J1348" i="5"/>
  <c r="N1348" i="5"/>
  <c r="R1348" i="5"/>
  <c r="V1348" i="5"/>
  <c r="Z1348" i="5"/>
  <c r="AD1348" i="5"/>
  <c r="AH1348" i="5"/>
  <c r="AL1348" i="5"/>
  <c r="AQ1348" i="5"/>
  <c r="G1348" i="5"/>
  <c r="K1348" i="5"/>
  <c r="O1348" i="5"/>
  <c r="S1348" i="5"/>
  <c r="W1348" i="5"/>
  <c r="AA1348" i="5"/>
  <c r="AE1348" i="5"/>
  <c r="AI1348" i="5"/>
  <c r="AM1348" i="5"/>
  <c r="G1346" i="5"/>
  <c r="K1346" i="5"/>
  <c r="O1346" i="5"/>
  <c r="S1346" i="5"/>
  <c r="W1346" i="5"/>
  <c r="AA1346" i="5"/>
  <c r="AE1346" i="5"/>
  <c r="AI1346" i="5"/>
  <c r="AM1346" i="5"/>
  <c r="H1346" i="5"/>
  <c r="L1346" i="5"/>
  <c r="P1346" i="5"/>
  <c r="T1346" i="5"/>
  <c r="X1346" i="5"/>
  <c r="AB1346" i="5"/>
  <c r="AF1346" i="5"/>
  <c r="AJ1346" i="5"/>
  <c r="AN1346" i="5"/>
  <c r="E1346" i="5"/>
  <c r="I1346" i="5"/>
  <c r="M1346" i="5"/>
  <c r="Q1346" i="5"/>
  <c r="U1346" i="5"/>
  <c r="Y1346" i="5"/>
  <c r="AC1346" i="5"/>
  <c r="AG1346" i="5"/>
  <c r="AK1346" i="5"/>
  <c r="AO1346" i="5"/>
  <c r="AB1344" i="5"/>
  <c r="H1332" i="5"/>
  <c r="L1332" i="5"/>
  <c r="P1332" i="5"/>
  <c r="T1332" i="5"/>
  <c r="X1332" i="5"/>
  <c r="AB1332" i="5"/>
  <c r="AF1332" i="5"/>
  <c r="AJ1332" i="5"/>
  <c r="AN1332" i="5"/>
  <c r="E1332" i="5"/>
  <c r="I1332" i="5"/>
  <c r="M1332" i="5"/>
  <c r="Q1332" i="5"/>
  <c r="U1332" i="5"/>
  <c r="Y1332" i="5"/>
  <c r="AC1332" i="5"/>
  <c r="AG1332" i="5"/>
  <c r="AK1332" i="5"/>
  <c r="AO1332" i="5"/>
  <c r="F1332" i="5"/>
  <c r="J1332" i="5"/>
  <c r="N1332" i="5"/>
  <c r="R1332" i="5"/>
  <c r="V1332" i="5"/>
  <c r="Z1332" i="5"/>
  <c r="AD1332" i="5"/>
  <c r="AH1332" i="5"/>
  <c r="AL1332" i="5"/>
  <c r="AQ1332" i="5"/>
  <c r="S1332" i="5"/>
  <c r="AI1332" i="5"/>
  <c r="G1332" i="5"/>
  <c r="W1332" i="5"/>
  <c r="AM1332" i="5"/>
  <c r="K1332" i="5"/>
  <c r="AA1332" i="5"/>
  <c r="AB1358" i="5"/>
  <c r="T1358" i="5"/>
  <c r="L1358" i="5"/>
  <c r="G1350" i="5"/>
  <c r="K1350" i="5"/>
  <c r="O1350" i="5"/>
  <c r="S1350" i="5"/>
  <c r="W1350" i="5"/>
  <c r="AA1350" i="5"/>
  <c r="AE1350" i="5"/>
  <c r="AI1350" i="5"/>
  <c r="AM1350" i="5"/>
  <c r="H1350" i="5"/>
  <c r="L1350" i="5"/>
  <c r="P1350" i="5"/>
  <c r="T1350" i="5"/>
  <c r="X1350" i="5"/>
  <c r="AB1350" i="5"/>
  <c r="AF1350" i="5"/>
  <c r="AJ1350" i="5"/>
  <c r="AN1350" i="5"/>
  <c r="E1350" i="5"/>
  <c r="I1350" i="5"/>
  <c r="M1350" i="5"/>
  <c r="Q1350" i="5"/>
  <c r="U1350" i="5"/>
  <c r="Y1350" i="5"/>
  <c r="AC1350" i="5"/>
  <c r="AG1350" i="5"/>
  <c r="AK1350" i="5"/>
  <c r="AO1350" i="5"/>
  <c r="E1344" i="5"/>
  <c r="I1344" i="5"/>
  <c r="M1344" i="5"/>
  <c r="Q1344" i="5"/>
  <c r="U1344" i="5"/>
  <c r="Y1344" i="5"/>
  <c r="AC1344" i="5"/>
  <c r="AG1344" i="5"/>
  <c r="AK1344" i="5"/>
  <c r="AO1344" i="5"/>
  <c r="F1344" i="5"/>
  <c r="J1344" i="5"/>
  <c r="N1344" i="5"/>
  <c r="R1344" i="5"/>
  <c r="V1344" i="5"/>
  <c r="Z1344" i="5"/>
  <c r="AD1344" i="5"/>
  <c r="AH1344" i="5"/>
  <c r="AL1344" i="5"/>
  <c r="AQ1344" i="5"/>
  <c r="G1344" i="5"/>
  <c r="K1344" i="5"/>
  <c r="O1344" i="5"/>
  <c r="S1344" i="5"/>
  <c r="W1344" i="5"/>
  <c r="AA1344" i="5"/>
  <c r="AE1344" i="5"/>
  <c r="AI1344" i="5"/>
  <c r="AM1344" i="5"/>
  <c r="AO1358" i="5"/>
  <c r="AK1358" i="5"/>
  <c r="AG1358" i="5"/>
  <c r="AC1358" i="5"/>
  <c r="Y1358" i="5"/>
  <c r="U1358" i="5"/>
  <c r="Q1358" i="5"/>
  <c r="M1358" i="5"/>
  <c r="I1358" i="5"/>
  <c r="AM1356" i="5"/>
  <c r="AI1356" i="5"/>
  <c r="AA1356" i="5"/>
  <c r="S1356" i="5"/>
  <c r="K1356" i="5"/>
  <c r="H1355" i="5"/>
  <c r="L1355" i="5"/>
  <c r="P1355" i="5"/>
  <c r="T1355" i="5"/>
  <c r="X1355" i="5"/>
  <c r="AB1355" i="5"/>
  <c r="AF1355" i="5"/>
  <c r="AJ1355" i="5"/>
  <c r="AN1355" i="5"/>
  <c r="E1355" i="5"/>
  <c r="I1355" i="5"/>
  <c r="M1355" i="5"/>
  <c r="Q1355" i="5"/>
  <c r="U1355" i="5"/>
  <c r="Y1355" i="5"/>
  <c r="AC1355" i="5"/>
  <c r="AG1355" i="5"/>
  <c r="AK1355" i="5"/>
  <c r="AO1355" i="5"/>
  <c r="AL1354" i="5"/>
  <c r="AD1354" i="5"/>
  <c r="V1354" i="5"/>
  <c r="N1354" i="5"/>
  <c r="F1354" i="5"/>
  <c r="AN1352" i="5"/>
  <c r="X1352" i="5"/>
  <c r="H1352" i="5"/>
  <c r="H1351" i="5"/>
  <c r="L1351" i="5"/>
  <c r="P1351" i="5"/>
  <c r="T1351" i="5"/>
  <c r="X1351" i="5"/>
  <c r="AB1351" i="5"/>
  <c r="AF1351" i="5"/>
  <c r="AJ1351" i="5"/>
  <c r="AN1351" i="5"/>
  <c r="E1351" i="5"/>
  <c r="I1351" i="5"/>
  <c r="M1351" i="5"/>
  <c r="Q1351" i="5"/>
  <c r="U1351" i="5"/>
  <c r="Y1351" i="5"/>
  <c r="AC1351" i="5"/>
  <c r="AG1351" i="5"/>
  <c r="AK1351" i="5"/>
  <c r="AO1351" i="5"/>
  <c r="F1351" i="5"/>
  <c r="J1351" i="5"/>
  <c r="N1351" i="5"/>
  <c r="R1351" i="5"/>
  <c r="V1351" i="5"/>
  <c r="Z1351" i="5"/>
  <c r="AD1351" i="5"/>
  <c r="AH1351" i="5"/>
  <c r="AL1351" i="5"/>
  <c r="AQ1351" i="5"/>
  <c r="AH1350" i="5"/>
  <c r="R1350" i="5"/>
  <c r="AF1348" i="5"/>
  <c r="P1348" i="5"/>
  <c r="AM1347" i="5"/>
  <c r="W1347" i="5"/>
  <c r="G1347" i="5"/>
  <c r="AQ1346" i="5"/>
  <c r="Z1346" i="5"/>
  <c r="J1346" i="5"/>
  <c r="AN1344" i="5"/>
  <c r="X1344" i="5"/>
  <c r="H1344" i="5"/>
  <c r="H1343" i="5"/>
  <c r="L1343" i="5"/>
  <c r="P1343" i="5"/>
  <c r="T1343" i="5"/>
  <c r="X1343" i="5"/>
  <c r="AB1343" i="5"/>
  <c r="AF1343" i="5"/>
  <c r="AJ1343" i="5"/>
  <c r="AN1343" i="5"/>
  <c r="E1343" i="5"/>
  <c r="I1343" i="5"/>
  <c r="M1343" i="5"/>
  <c r="Q1343" i="5"/>
  <c r="U1343" i="5"/>
  <c r="Y1343" i="5"/>
  <c r="AC1343" i="5"/>
  <c r="AG1343" i="5"/>
  <c r="AK1343" i="5"/>
  <c r="AO1343" i="5"/>
  <c r="F1343" i="5"/>
  <c r="J1343" i="5"/>
  <c r="N1343" i="5"/>
  <c r="R1343" i="5"/>
  <c r="V1343" i="5"/>
  <c r="Z1343" i="5"/>
  <c r="AD1343" i="5"/>
  <c r="AH1343" i="5"/>
  <c r="AL1343" i="5"/>
  <c r="AQ1343" i="5"/>
  <c r="N1340" i="5"/>
  <c r="AE1332" i="5"/>
  <c r="E1341" i="5"/>
  <c r="I1341" i="5"/>
  <c r="M1341" i="5"/>
  <c r="Q1341" i="5"/>
  <c r="U1341" i="5"/>
  <c r="Y1341" i="5"/>
  <c r="AC1341" i="5"/>
  <c r="AG1341" i="5"/>
  <c r="AK1341" i="5"/>
  <c r="AO1341" i="5"/>
  <c r="F1341" i="5"/>
  <c r="J1341" i="5"/>
  <c r="N1341" i="5"/>
  <c r="R1341" i="5"/>
  <c r="V1341" i="5"/>
  <c r="Z1341" i="5"/>
  <c r="AD1341" i="5"/>
  <c r="AH1341" i="5"/>
  <c r="AL1341" i="5"/>
  <c r="AQ1341" i="5"/>
  <c r="G1339" i="5"/>
  <c r="K1339" i="5"/>
  <c r="O1339" i="5"/>
  <c r="S1339" i="5"/>
  <c r="W1339" i="5"/>
  <c r="AA1339" i="5"/>
  <c r="AE1339" i="5"/>
  <c r="AI1339" i="5"/>
  <c r="AM1339" i="5"/>
  <c r="H1339" i="5"/>
  <c r="L1339" i="5"/>
  <c r="P1339" i="5"/>
  <c r="T1339" i="5"/>
  <c r="X1339" i="5"/>
  <c r="AB1339" i="5"/>
  <c r="AF1339" i="5"/>
  <c r="AJ1339" i="5"/>
  <c r="AN1339" i="5"/>
  <c r="E1339" i="5"/>
  <c r="I1339" i="5"/>
  <c r="M1339" i="5"/>
  <c r="Q1339" i="5"/>
  <c r="U1339" i="5"/>
  <c r="Y1339" i="5"/>
  <c r="AC1339" i="5"/>
  <c r="AG1339" i="5"/>
  <c r="AK1339" i="5"/>
  <c r="AO1339" i="5"/>
  <c r="AB1337" i="5"/>
  <c r="L1337" i="5"/>
  <c r="F1335" i="5"/>
  <c r="E1333" i="5"/>
  <c r="I1333" i="5"/>
  <c r="M1333" i="5"/>
  <c r="Q1333" i="5"/>
  <c r="U1333" i="5"/>
  <c r="Y1333" i="5"/>
  <c r="AC1333" i="5"/>
  <c r="AG1333" i="5"/>
  <c r="AK1333" i="5"/>
  <c r="AO1333" i="5"/>
  <c r="F1333" i="5"/>
  <c r="J1333" i="5"/>
  <c r="N1333" i="5"/>
  <c r="R1333" i="5"/>
  <c r="V1333" i="5"/>
  <c r="Z1333" i="5"/>
  <c r="AD1333" i="5"/>
  <c r="AH1333" i="5"/>
  <c r="AL1333" i="5"/>
  <c r="AQ1333" i="5"/>
  <c r="G1333" i="5"/>
  <c r="K1333" i="5"/>
  <c r="O1333" i="5"/>
  <c r="S1333" i="5"/>
  <c r="W1333" i="5"/>
  <c r="AA1333" i="5"/>
  <c r="AE1333" i="5"/>
  <c r="AI1333" i="5"/>
  <c r="AM1333" i="5"/>
  <c r="G1331" i="5"/>
  <c r="K1331" i="5"/>
  <c r="O1331" i="5"/>
  <c r="S1331" i="5"/>
  <c r="W1331" i="5"/>
  <c r="AA1331" i="5"/>
  <c r="AE1331" i="5"/>
  <c r="AI1331" i="5"/>
  <c r="AM1331" i="5"/>
  <c r="H1331" i="5"/>
  <c r="L1331" i="5"/>
  <c r="P1331" i="5"/>
  <c r="T1331" i="5"/>
  <c r="X1331" i="5"/>
  <c r="AB1331" i="5"/>
  <c r="AF1331" i="5"/>
  <c r="AJ1331" i="5"/>
  <c r="AN1331" i="5"/>
  <c r="E1331" i="5"/>
  <c r="I1331" i="5"/>
  <c r="M1331" i="5"/>
  <c r="Q1331" i="5"/>
  <c r="U1331" i="5"/>
  <c r="Y1331" i="5"/>
  <c r="AC1331" i="5"/>
  <c r="AG1331" i="5"/>
  <c r="AK1331" i="5"/>
  <c r="AO1331" i="5"/>
  <c r="E1326" i="5"/>
  <c r="I1326" i="5"/>
  <c r="M1326" i="5"/>
  <c r="Q1326" i="5"/>
  <c r="U1326" i="5"/>
  <c r="Y1326" i="5"/>
  <c r="AC1326" i="5"/>
  <c r="AG1326" i="5"/>
  <c r="AK1326" i="5"/>
  <c r="AO1326" i="5"/>
  <c r="H1326" i="5"/>
  <c r="N1326" i="5"/>
  <c r="S1326" i="5"/>
  <c r="X1326" i="5"/>
  <c r="AD1326" i="5"/>
  <c r="AI1326" i="5"/>
  <c r="AN1326" i="5"/>
  <c r="J1326" i="5"/>
  <c r="O1326" i="5"/>
  <c r="T1326" i="5"/>
  <c r="Z1326" i="5"/>
  <c r="AE1326" i="5"/>
  <c r="AJ1326" i="5"/>
  <c r="AQ1326" i="5"/>
  <c r="F1326" i="5"/>
  <c r="K1326" i="5"/>
  <c r="P1326" i="5"/>
  <c r="V1326" i="5"/>
  <c r="AA1326" i="5"/>
  <c r="AF1326" i="5"/>
  <c r="AL1326" i="5"/>
  <c r="AJ1324" i="5"/>
  <c r="AM1353" i="5"/>
  <c r="AI1353" i="5"/>
  <c r="AE1353" i="5"/>
  <c r="AA1353" i="5"/>
  <c r="W1353" i="5"/>
  <c r="S1353" i="5"/>
  <c r="O1353" i="5"/>
  <c r="K1353" i="5"/>
  <c r="G1353" i="5"/>
  <c r="AM1349" i="5"/>
  <c r="AI1349" i="5"/>
  <c r="AE1349" i="5"/>
  <c r="AA1349" i="5"/>
  <c r="W1349" i="5"/>
  <c r="S1349" i="5"/>
  <c r="O1349" i="5"/>
  <c r="K1349" i="5"/>
  <c r="G1349" i="5"/>
  <c r="AM1345" i="5"/>
  <c r="AI1345" i="5"/>
  <c r="AE1345" i="5"/>
  <c r="AA1345" i="5"/>
  <c r="W1345" i="5"/>
  <c r="S1345" i="5"/>
  <c r="O1345" i="5"/>
  <c r="K1345" i="5"/>
  <c r="G1345" i="5"/>
  <c r="F1342" i="5"/>
  <c r="J1342" i="5"/>
  <c r="N1342" i="5"/>
  <c r="R1342" i="5"/>
  <c r="V1342" i="5"/>
  <c r="Z1342" i="5"/>
  <c r="G1342" i="5"/>
  <c r="K1342" i="5"/>
  <c r="O1342" i="5"/>
  <c r="S1342" i="5"/>
  <c r="W1342" i="5"/>
  <c r="AA1342" i="5"/>
  <c r="AI1341" i="5"/>
  <c r="AA1341" i="5"/>
  <c r="S1341" i="5"/>
  <c r="K1341" i="5"/>
  <c r="AQ1339" i="5"/>
  <c r="Z1339" i="5"/>
  <c r="J1339" i="5"/>
  <c r="AN1337" i="5"/>
  <c r="X1337" i="5"/>
  <c r="H1336" i="5"/>
  <c r="L1336" i="5"/>
  <c r="P1336" i="5"/>
  <c r="T1336" i="5"/>
  <c r="X1336" i="5"/>
  <c r="AB1336" i="5"/>
  <c r="AF1336" i="5"/>
  <c r="AJ1336" i="5"/>
  <c r="AN1336" i="5"/>
  <c r="E1336" i="5"/>
  <c r="I1336" i="5"/>
  <c r="M1336" i="5"/>
  <c r="Q1336" i="5"/>
  <c r="U1336" i="5"/>
  <c r="Y1336" i="5"/>
  <c r="AC1336" i="5"/>
  <c r="AG1336" i="5"/>
  <c r="AK1336" i="5"/>
  <c r="AO1336" i="5"/>
  <c r="F1336" i="5"/>
  <c r="J1336" i="5"/>
  <c r="N1336" i="5"/>
  <c r="R1336" i="5"/>
  <c r="V1336" i="5"/>
  <c r="Z1336" i="5"/>
  <c r="AD1336" i="5"/>
  <c r="AH1336" i="5"/>
  <c r="AL1336" i="5"/>
  <c r="AQ1336" i="5"/>
  <c r="AH1335" i="5"/>
  <c r="AF1333" i="5"/>
  <c r="P1333" i="5"/>
  <c r="AQ1331" i="5"/>
  <c r="Z1331" i="5"/>
  <c r="J1331" i="5"/>
  <c r="X1329" i="5"/>
  <c r="H1328" i="5"/>
  <c r="L1328" i="5"/>
  <c r="P1328" i="5"/>
  <c r="T1328" i="5"/>
  <c r="X1328" i="5"/>
  <c r="AB1328" i="5"/>
  <c r="AF1328" i="5"/>
  <c r="AJ1328" i="5"/>
  <c r="AN1328" i="5"/>
  <c r="E1328" i="5"/>
  <c r="I1328" i="5"/>
  <c r="M1328" i="5"/>
  <c r="Q1328" i="5"/>
  <c r="U1328" i="5"/>
  <c r="Y1328" i="5"/>
  <c r="AC1328" i="5"/>
  <c r="AG1328" i="5"/>
  <c r="AK1328" i="5"/>
  <c r="AO1328" i="5"/>
  <c r="F1328" i="5"/>
  <c r="J1328" i="5"/>
  <c r="N1328" i="5"/>
  <c r="R1328" i="5"/>
  <c r="V1328" i="5"/>
  <c r="Z1328" i="5"/>
  <c r="AD1328" i="5"/>
  <c r="AH1328" i="5"/>
  <c r="AL1328" i="5"/>
  <c r="AQ1328" i="5"/>
  <c r="AH1326" i="5"/>
  <c r="L1326" i="5"/>
  <c r="AQ1353" i="5"/>
  <c r="AL1353" i="5"/>
  <c r="AH1353" i="5"/>
  <c r="AD1353" i="5"/>
  <c r="Z1353" i="5"/>
  <c r="V1353" i="5"/>
  <c r="R1353" i="5"/>
  <c r="N1353" i="5"/>
  <c r="J1353" i="5"/>
  <c r="AQ1349" i="5"/>
  <c r="AL1349" i="5"/>
  <c r="AH1349" i="5"/>
  <c r="AD1349" i="5"/>
  <c r="Z1349" i="5"/>
  <c r="V1349" i="5"/>
  <c r="R1349" i="5"/>
  <c r="N1349" i="5"/>
  <c r="J1349" i="5"/>
  <c r="AQ1345" i="5"/>
  <c r="AL1345" i="5"/>
  <c r="AH1345" i="5"/>
  <c r="AD1345" i="5"/>
  <c r="Z1345" i="5"/>
  <c r="V1345" i="5"/>
  <c r="R1345" i="5"/>
  <c r="N1345" i="5"/>
  <c r="J1345" i="5"/>
  <c r="AN1341" i="5"/>
  <c r="AF1341" i="5"/>
  <c r="X1341" i="5"/>
  <c r="P1341" i="5"/>
  <c r="H1341" i="5"/>
  <c r="AL1339" i="5"/>
  <c r="V1339" i="5"/>
  <c r="F1339" i="5"/>
  <c r="E1337" i="5"/>
  <c r="I1337" i="5"/>
  <c r="M1337" i="5"/>
  <c r="Q1337" i="5"/>
  <c r="U1337" i="5"/>
  <c r="Y1337" i="5"/>
  <c r="AC1337" i="5"/>
  <c r="AG1337" i="5"/>
  <c r="AK1337" i="5"/>
  <c r="AO1337" i="5"/>
  <c r="F1337" i="5"/>
  <c r="J1337" i="5"/>
  <c r="N1337" i="5"/>
  <c r="R1337" i="5"/>
  <c r="V1337" i="5"/>
  <c r="Z1337" i="5"/>
  <c r="AD1337" i="5"/>
  <c r="AH1337" i="5"/>
  <c r="AL1337" i="5"/>
  <c r="AQ1337" i="5"/>
  <c r="G1337" i="5"/>
  <c r="K1337" i="5"/>
  <c r="O1337" i="5"/>
  <c r="S1337" i="5"/>
  <c r="W1337" i="5"/>
  <c r="AA1337" i="5"/>
  <c r="AE1337" i="5"/>
  <c r="AI1337" i="5"/>
  <c r="AM1337" i="5"/>
  <c r="G1335" i="5"/>
  <c r="K1335" i="5"/>
  <c r="O1335" i="5"/>
  <c r="S1335" i="5"/>
  <c r="W1335" i="5"/>
  <c r="AA1335" i="5"/>
  <c r="AE1335" i="5"/>
  <c r="AI1335" i="5"/>
  <c r="AM1335" i="5"/>
  <c r="H1335" i="5"/>
  <c r="L1335" i="5"/>
  <c r="P1335" i="5"/>
  <c r="T1335" i="5"/>
  <c r="X1335" i="5"/>
  <c r="AB1335" i="5"/>
  <c r="AF1335" i="5"/>
  <c r="AJ1335" i="5"/>
  <c r="AN1335" i="5"/>
  <c r="E1335" i="5"/>
  <c r="I1335" i="5"/>
  <c r="M1335" i="5"/>
  <c r="Q1335" i="5"/>
  <c r="U1335" i="5"/>
  <c r="Y1335" i="5"/>
  <c r="AC1335" i="5"/>
  <c r="AG1335" i="5"/>
  <c r="AK1335" i="5"/>
  <c r="AO1335" i="5"/>
  <c r="AB1333" i="5"/>
  <c r="L1333" i="5"/>
  <c r="AL1331" i="5"/>
  <c r="V1331" i="5"/>
  <c r="F1331" i="5"/>
  <c r="E1329" i="5"/>
  <c r="I1329" i="5"/>
  <c r="M1329" i="5"/>
  <c r="Q1329" i="5"/>
  <c r="U1329" i="5"/>
  <c r="Y1329" i="5"/>
  <c r="AC1329" i="5"/>
  <c r="AG1329" i="5"/>
  <c r="AK1329" i="5"/>
  <c r="AO1329" i="5"/>
  <c r="F1329" i="5"/>
  <c r="J1329" i="5"/>
  <c r="N1329" i="5"/>
  <c r="R1329" i="5"/>
  <c r="V1329" i="5"/>
  <c r="Z1329" i="5"/>
  <c r="AD1329" i="5"/>
  <c r="AH1329" i="5"/>
  <c r="AL1329" i="5"/>
  <c r="AQ1329" i="5"/>
  <c r="G1329" i="5"/>
  <c r="K1329" i="5"/>
  <c r="O1329" i="5"/>
  <c r="S1329" i="5"/>
  <c r="W1329" i="5"/>
  <c r="AA1329" i="5"/>
  <c r="AE1329" i="5"/>
  <c r="AI1329" i="5"/>
  <c r="AM1329" i="5"/>
  <c r="AA1328" i="5"/>
  <c r="K1328" i="5"/>
  <c r="AB1326" i="5"/>
  <c r="G1326" i="5"/>
  <c r="E1324" i="5"/>
  <c r="I1324" i="5"/>
  <c r="M1324" i="5"/>
  <c r="Q1324" i="5"/>
  <c r="U1324" i="5"/>
  <c r="Y1324" i="5"/>
  <c r="AC1324" i="5"/>
  <c r="AG1324" i="5"/>
  <c r="F1324" i="5"/>
  <c r="J1324" i="5"/>
  <c r="N1324" i="5"/>
  <c r="R1324" i="5"/>
  <c r="V1324" i="5"/>
  <c r="Z1324" i="5"/>
  <c r="AD1324" i="5"/>
  <c r="AH1324" i="5"/>
  <c r="AL1324" i="5"/>
  <c r="AQ1324" i="5"/>
  <c r="G1324" i="5"/>
  <c r="K1324" i="5"/>
  <c r="O1324" i="5"/>
  <c r="S1324" i="5"/>
  <c r="W1324" i="5"/>
  <c r="AA1324" i="5"/>
  <c r="AE1324" i="5"/>
  <c r="AI1324" i="5"/>
  <c r="AM1324" i="5"/>
  <c r="H1324" i="5"/>
  <c r="X1324" i="5"/>
  <c r="AK1324" i="5"/>
  <c r="L1324" i="5"/>
  <c r="AB1324" i="5"/>
  <c r="AN1324" i="5"/>
  <c r="P1324" i="5"/>
  <c r="AF1324" i="5"/>
  <c r="AO1324" i="5"/>
  <c r="F1327" i="5"/>
  <c r="J1327" i="5"/>
  <c r="N1327" i="5"/>
  <c r="R1327" i="5"/>
  <c r="V1327" i="5"/>
  <c r="AN1321" i="5"/>
  <c r="H1319" i="5"/>
  <c r="L1319" i="5"/>
  <c r="P1319" i="5"/>
  <c r="T1319" i="5"/>
  <c r="X1319" i="5"/>
  <c r="AB1319" i="5"/>
  <c r="AF1319" i="5"/>
  <c r="AJ1319" i="5"/>
  <c r="AN1319" i="5"/>
  <c r="E1319" i="5"/>
  <c r="I1319" i="5"/>
  <c r="M1319" i="5"/>
  <c r="Q1319" i="5"/>
  <c r="U1319" i="5"/>
  <c r="Y1319" i="5"/>
  <c r="AC1319" i="5"/>
  <c r="AG1319" i="5"/>
  <c r="AK1319" i="5"/>
  <c r="AO1319" i="5"/>
  <c r="K1319" i="5"/>
  <c r="S1319" i="5"/>
  <c r="AA1319" i="5"/>
  <c r="AI1319" i="5"/>
  <c r="F1319" i="5"/>
  <c r="N1319" i="5"/>
  <c r="V1319" i="5"/>
  <c r="AD1319" i="5"/>
  <c r="AL1319" i="5"/>
  <c r="G1319" i="5"/>
  <c r="O1319" i="5"/>
  <c r="W1319" i="5"/>
  <c r="AE1319" i="5"/>
  <c r="AM1319" i="5"/>
  <c r="AM1338" i="5"/>
  <c r="AI1338" i="5"/>
  <c r="AE1338" i="5"/>
  <c r="AA1338" i="5"/>
  <c r="W1338" i="5"/>
  <c r="S1338" i="5"/>
  <c r="O1338" i="5"/>
  <c r="K1338" i="5"/>
  <c r="G1338" i="5"/>
  <c r="AM1334" i="5"/>
  <c r="AI1334" i="5"/>
  <c r="AE1334" i="5"/>
  <c r="AA1334" i="5"/>
  <c r="W1334" i="5"/>
  <c r="S1334" i="5"/>
  <c r="O1334" i="5"/>
  <c r="K1334" i="5"/>
  <c r="G1334" i="5"/>
  <c r="W1330" i="5"/>
  <c r="S1330" i="5"/>
  <c r="O1330" i="5"/>
  <c r="K1330" i="5"/>
  <c r="G1330" i="5"/>
  <c r="F1321" i="5"/>
  <c r="J1321" i="5"/>
  <c r="N1321" i="5"/>
  <c r="R1321" i="5"/>
  <c r="V1321" i="5"/>
  <c r="Z1321" i="5"/>
  <c r="AD1321" i="5"/>
  <c r="AH1321" i="5"/>
  <c r="AL1321" i="5"/>
  <c r="AQ1321" i="5"/>
  <c r="G1321" i="5"/>
  <c r="K1321" i="5"/>
  <c r="O1321" i="5"/>
  <c r="S1321" i="5"/>
  <c r="W1321" i="5"/>
  <c r="AA1321" i="5"/>
  <c r="AE1321" i="5"/>
  <c r="E1321" i="5"/>
  <c r="M1321" i="5"/>
  <c r="U1321" i="5"/>
  <c r="AC1321" i="5"/>
  <c r="AJ1321" i="5"/>
  <c r="AO1321" i="5"/>
  <c r="H1321" i="5"/>
  <c r="P1321" i="5"/>
  <c r="X1321" i="5"/>
  <c r="AF1321" i="5"/>
  <c r="AK1321" i="5"/>
  <c r="I1321" i="5"/>
  <c r="Q1321" i="5"/>
  <c r="Y1321" i="5"/>
  <c r="AG1321" i="5"/>
  <c r="AM1321" i="5"/>
  <c r="AQ1338" i="5"/>
  <c r="AL1338" i="5"/>
  <c r="AH1338" i="5"/>
  <c r="AD1338" i="5"/>
  <c r="Z1338" i="5"/>
  <c r="V1338" i="5"/>
  <c r="R1338" i="5"/>
  <c r="N1338" i="5"/>
  <c r="J1338" i="5"/>
  <c r="AQ1334" i="5"/>
  <c r="AL1334" i="5"/>
  <c r="AH1334" i="5"/>
  <c r="AD1334" i="5"/>
  <c r="Z1334" i="5"/>
  <c r="V1334" i="5"/>
  <c r="R1334" i="5"/>
  <c r="N1334" i="5"/>
  <c r="J1334" i="5"/>
  <c r="AQ1330" i="5"/>
  <c r="AL1330" i="5"/>
  <c r="AH1330" i="5"/>
  <c r="AD1330" i="5"/>
  <c r="Z1330" i="5"/>
  <c r="V1330" i="5"/>
  <c r="R1330" i="5"/>
  <c r="N1330" i="5"/>
  <c r="J1330" i="5"/>
  <c r="AM1327" i="5"/>
  <c r="AI1327" i="5"/>
  <c r="AE1327" i="5"/>
  <c r="AA1327" i="5"/>
  <c r="W1327" i="5"/>
  <c r="Q1327" i="5"/>
  <c r="L1327" i="5"/>
  <c r="G1327" i="5"/>
  <c r="G1325" i="5"/>
  <c r="K1325" i="5"/>
  <c r="O1325" i="5"/>
  <c r="S1325" i="5"/>
  <c r="W1325" i="5"/>
  <c r="AA1325" i="5"/>
  <c r="H1325" i="5"/>
  <c r="L1325" i="5"/>
  <c r="P1325" i="5"/>
  <c r="T1325" i="5"/>
  <c r="X1325" i="5"/>
  <c r="AB1325" i="5"/>
  <c r="AF1325" i="5"/>
  <c r="AJ1325" i="5"/>
  <c r="AN1325" i="5"/>
  <c r="G1322" i="5"/>
  <c r="K1322" i="5"/>
  <c r="O1322" i="5"/>
  <c r="S1322" i="5"/>
  <c r="W1322" i="5"/>
  <c r="AA1322" i="5"/>
  <c r="AE1322" i="5"/>
  <c r="AI1322" i="5"/>
  <c r="AM1322" i="5"/>
  <c r="H1322" i="5"/>
  <c r="L1322" i="5"/>
  <c r="P1322" i="5"/>
  <c r="T1322" i="5"/>
  <c r="X1322" i="5"/>
  <c r="AB1322" i="5"/>
  <c r="AF1322" i="5"/>
  <c r="AJ1322" i="5"/>
  <c r="AN1322" i="5"/>
  <c r="E1322" i="5"/>
  <c r="I1322" i="5"/>
  <c r="M1322" i="5"/>
  <c r="Q1322" i="5"/>
  <c r="U1322" i="5"/>
  <c r="Y1322" i="5"/>
  <c r="AC1322" i="5"/>
  <c r="AG1322" i="5"/>
  <c r="AK1322" i="5"/>
  <c r="AO1322" i="5"/>
  <c r="AB1321" i="5"/>
  <c r="AQ1319" i="5"/>
  <c r="J1319" i="5"/>
  <c r="AQ1323" i="5"/>
  <c r="AL1323" i="5"/>
  <c r="AH1323" i="5"/>
  <c r="AD1323" i="5"/>
  <c r="Z1323" i="5"/>
  <c r="V1323" i="5"/>
  <c r="R1323" i="5"/>
  <c r="N1323" i="5"/>
  <c r="J1323" i="5"/>
  <c r="F1323" i="5"/>
  <c r="AN1320" i="5"/>
  <c r="AF1320" i="5"/>
  <c r="X1320" i="5"/>
  <c r="P1320" i="5"/>
  <c r="H1320" i="5"/>
  <c r="AK1318" i="5"/>
  <c r="AC1318" i="5"/>
  <c r="U1318" i="5"/>
  <c r="M1318" i="5"/>
  <c r="Y1317" i="5"/>
  <c r="AI1316" i="5"/>
  <c r="AK1314" i="5"/>
  <c r="U1314" i="5"/>
  <c r="AB1313" i="5"/>
  <c r="G1311" i="5"/>
  <c r="K1311" i="5"/>
  <c r="O1311" i="5"/>
  <c r="S1311" i="5"/>
  <c r="W1311" i="5"/>
  <c r="AA1311" i="5"/>
  <c r="AE1311" i="5"/>
  <c r="AI1311" i="5"/>
  <c r="AM1311" i="5"/>
  <c r="H1311" i="5"/>
  <c r="L1311" i="5"/>
  <c r="P1311" i="5"/>
  <c r="T1311" i="5"/>
  <c r="X1311" i="5"/>
  <c r="AB1311" i="5"/>
  <c r="AF1311" i="5"/>
  <c r="AJ1311" i="5"/>
  <c r="AN1311" i="5"/>
  <c r="J1311" i="5"/>
  <c r="R1311" i="5"/>
  <c r="Z1311" i="5"/>
  <c r="AH1311" i="5"/>
  <c r="AQ1311" i="5"/>
  <c r="E1311" i="5"/>
  <c r="M1311" i="5"/>
  <c r="U1311" i="5"/>
  <c r="AC1311" i="5"/>
  <c r="AK1311" i="5"/>
  <c r="F1311" i="5"/>
  <c r="N1311" i="5"/>
  <c r="V1311" i="5"/>
  <c r="AD1311" i="5"/>
  <c r="AL1311" i="5"/>
  <c r="AK1323" i="5"/>
  <c r="AG1323" i="5"/>
  <c r="AC1323" i="5"/>
  <c r="Y1323" i="5"/>
  <c r="U1323" i="5"/>
  <c r="Q1323" i="5"/>
  <c r="M1323" i="5"/>
  <c r="I1323" i="5"/>
  <c r="AM1320" i="5"/>
  <c r="AE1320" i="5"/>
  <c r="W1320" i="5"/>
  <c r="O1320" i="5"/>
  <c r="H1316" i="5"/>
  <c r="L1316" i="5"/>
  <c r="P1316" i="5"/>
  <c r="T1316" i="5"/>
  <c r="X1316" i="5"/>
  <c r="AB1316" i="5"/>
  <c r="AF1316" i="5"/>
  <c r="AJ1316" i="5"/>
  <c r="AN1316" i="5"/>
  <c r="E1316" i="5"/>
  <c r="I1316" i="5"/>
  <c r="M1316" i="5"/>
  <c r="Q1316" i="5"/>
  <c r="U1316" i="5"/>
  <c r="Y1316" i="5"/>
  <c r="AC1316" i="5"/>
  <c r="AG1316" i="5"/>
  <c r="AK1316" i="5"/>
  <c r="AO1316" i="5"/>
  <c r="F1316" i="5"/>
  <c r="N1316" i="5"/>
  <c r="V1316" i="5"/>
  <c r="AD1316" i="5"/>
  <c r="AL1316" i="5"/>
  <c r="G1316" i="5"/>
  <c r="O1316" i="5"/>
  <c r="W1316" i="5"/>
  <c r="AE1316" i="5"/>
  <c r="AM1316" i="5"/>
  <c r="F1314" i="5"/>
  <c r="J1314" i="5"/>
  <c r="N1314" i="5"/>
  <c r="R1314" i="5"/>
  <c r="V1314" i="5"/>
  <c r="Z1314" i="5"/>
  <c r="AD1314" i="5"/>
  <c r="AH1314" i="5"/>
  <c r="AL1314" i="5"/>
  <c r="AQ1314" i="5"/>
  <c r="G1314" i="5"/>
  <c r="K1314" i="5"/>
  <c r="O1314" i="5"/>
  <c r="S1314" i="5"/>
  <c r="W1314" i="5"/>
  <c r="AA1314" i="5"/>
  <c r="AE1314" i="5"/>
  <c r="AI1314" i="5"/>
  <c r="AM1314" i="5"/>
  <c r="H1314" i="5"/>
  <c r="P1314" i="5"/>
  <c r="X1314" i="5"/>
  <c r="AF1314" i="5"/>
  <c r="AN1314" i="5"/>
  <c r="I1314" i="5"/>
  <c r="Q1314" i="5"/>
  <c r="Y1314" i="5"/>
  <c r="AG1314" i="5"/>
  <c r="AO1314" i="5"/>
  <c r="E1313" i="5"/>
  <c r="I1313" i="5"/>
  <c r="M1313" i="5"/>
  <c r="Q1313" i="5"/>
  <c r="U1313" i="5"/>
  <c r="Y1313" i="5"/>
  <c r="AC1313" i="5"/>
  <c r="AG1313" i="5"/>
  <c r="AK1313" i="5"/>
  <c r="AO1313" i="5"/>
  <c r="F1313" i="5"/>
  <c r="J1313" i="5"/>
  <c r="N1313" i="5"/>
  <c r="R1313" i="5"/>
  <c r="V1313" i="5"/>
  <c r="Z1313" i="5"/>
  <c r="AD1313" i="5"/>
  <c r="AH1313" i="5"/>
  <c r="AL1313" i="5"/>
  <c r="AQ1313" i="5"/>
  <c r="G1313" i="5"/>
  <c r="O1313" i="5"/>
  <c r="W1313" i="5"/>
  <c r="AE1313" i="5"/>
  <c r="AM1313" i="5"/>
  <c r="H1313" i="5"/>
  <c r="P1313" i="5"/>
  <c r="X1313" i="5"/>
  <c r="AF1313" i="5"/>
  <c r="AN1313" i="5"/>
  <c r="K1313" i="5"/>
  <c r="Q1311" i="5"/>
  <c r="E1320" i="5"/>
  <c r="I1320" i="5"/>
  <c r="M1320" i="5"/>
  <c r="Q1320" i="5"/>
  <c r="U1320" i="5"/>
  <c r="Y1320" i="5"/>
  <c r="AC1320" i="5"/>
  <c r="AG1320" i="5"/>
  <c r="AK1320" i="5"/>
  <c r="AO1320" i="5"/>
  <c r="F1320" i="5"/>
  <c r="J1320" i="5"/>
  <c r="N1320" i="5"/>
  <c r="R1320" i="5"/>
  <c r="V1320" i="5"/>
  <c r="Z1320" i="5"/>
  <c r="AD1320" i="5"/>
  <c r="AH1320" i="5"/>
  <c r="AL1320" i="5"/>
  <c r="AQ1320" i="5"/>
  <c r="G1318" i="5"/>
  <c r="K1318" i="5"/>
  <c r="O1318" i="5"/>
  <c r="S1318" i="5"/>
  <c r="W1318" i="5"/>
  <c r="AA1318" i="5"/>
  <c r="AE1318" i="5"/>
  <c r="AI1318" i="5"/>
  <c r="AM1318" i="5"/>
  <c r="H1318" i="5"/>
  <c r="L1318" i="5"/>
  <c r="P1318" i="5"/>
  <c r="T1318" i="5"/>
  <c r="X1318" i="5"/>
  <c r="AB1318" i="5"/>
  <c r="AF1318" i="5"/>
  <c r="AJ1318" i="5"/>
  <c r="AN1318" i="5"/>
  <c r="E1317" i="5"/>
  <c r="I1317" i="5"/>
  <c r="M1317" i="5"/>
  <c r="Q1317" i="5"/>
  <c r="U1317" i="5"/>
  <c r="F1317" i="5"/>
  <c r="J1317" i="5"/>
  <c r="N1317" i="5"/>
  <c r="R1317" i="5"/>
  <c r="G1317" i="5"/>
  <c r="O1317" i="5"/>
  <c r="V1317" i="5"/>
  <c r="Z1317" i="5"/>
  <c r="AD1317" i="5"/>
  <c r="AH1317" i="5"/>
  <c r="AL1317" i="5"/>
  <c r="AQ1317" i="5"/>
  <c r="H1317" i="5"/>
  <c r="P1317" i="5"/>
  <c r="W1317" i="5"/>
  <c r="AA1317" i="5"/>
  <c r="AE1317" i="5"/>
  <c r="AI1317" i="5"/>
  <c r="AM1317" i="5"/>
  <c r="AA1316" i="5"/>
  <c r="K1316" i="5"/>
  <c r="G1315" i="5"/>
  <c r="K1315" i="5"/>
  <c r="O1315" i="5"/>
  <c r="S1315" i="5"/>
  <c r="W1315" i="5"/>
  <c r="AA1315" i="5"/>
  <c r="AE1315" i="5"/>
  <c r="AI1315" i="5"/>
  <c r="AM1315" i="5"/>
  <c r="H1315" i="5"/>
  <c r="L1315" i="5"/>
  <c r="P1315" i="5"/>
  <c r="T1315" i="5"/>
  <c r="X1315" i="5"/>
  <c r="AB1315" i="5"/>
  <c r="AF1315" i="5"/>
  <c r="AJ1315" i="5"/>
  <c r="AN1315" i="5"/>
  <c r="J1315" i="5"/>
  <c r="R1315" i="5"/>
  <c r="Z1315" i="5"/>
  <c r="AH1315" i="5"/>
  <c r="AQ1315" i="5"/>
  <c r="E1315" i="5"/>
  <c r="M1315" i="5"/>
  <c r="U1315" i="5"/>
  <c r="AC1315" i="5"/>
  <c r="AK1315" i="5"/>
  <c r="AC1314" i="5"/>
  <c r="M1314" i="5"/>
  <c r="AJ1313" i="5"/>
  <c r="T1313" i="5"/>
  <c r="AO1311" i="5"/>
  <c r="I1311" i="5"/>
  <c r="H1312" i="5"/>
  <c r="L1312" i="5"/>
  <c r="P1312" i="5"/>
  <c r="T1312" i="5"/>
  <c r="X1312" i="5"/>
  <c r="AB1312" i="5"/>
  <c r="AF1312" i="5"/>
  <c r="AJ1312" i="5"/>
  <c r="AN1312" i="5"/>
  <c r="E1312" i="5"/>
  <c r="I1312" i="5"/>
  <c r="M1312" i="5"/>
  <c r="Q1312" i="5"/>
  <c r="U1312" i="5"/>
  <c r="Y1312" i="5"/>
  <c r="AC1312" i="5"/>
  <c r="AG1312" i="5"/>
  <c r="AK1312" i="5"/>
  <c r="AO1312" i="5"/>
  <c r="F1310" i="5"/>
  <c r="J1310" i="5"/>
  <c r="N1310" i="5"/>
  <c r="R1310" i="5"/>
  <c r="V1310" i="5"/>
  <c r="Z1310" i="5"/>
  <c r="AD1310" i="5"/>
  <c r="AH1310" i="5"/>
  <c r="AL1310" i="5"/>
  <c r="AQ1310" i="5"/>
  <c r="G1310" i="5"/>
  <c r="K1310" i="5"/>
  <c r="O1310" i="5"/>
  <c r="S1310" i="5"/>
  <c r="W1310" i="5"/>
  <c r="AA1310" i="5"/>
  <c r="AE1310" i="5"/>
  <c r="AI1310" i="5"/>
  <c r="AM1310" i="5"/>
  <c r="AM1312" i="5"/>
  <c r="AE1312" i="5"/>
  <c r="W1312" i="5"/>
  <c r="O1312" i="5"/>
  <c r="G1312" i="5"/>
  <c r="AO1310" i="5"/>
  <c r="AG1310" i="5"/>
  <c r="Y1310" i="5"/>
  <c r="Q1310" i="5"/>
  <c r="I1310" i="5"/>
  <c r="AL1312" i="5"/>
  <c r="AD1312" i="5"/>
  <c r="V1312" i="5"/>
  <c r="N1312" i="5"/>
  <c r="F1312" i="5"/>
  <c r="AN1310" i="5"/>
  <c r="AF1310" i="5"/>
  <c r="X1310" i="5"/>
  <c r="P1310" i="5"/>
  <c r="H1310" i="5"/>
  <c r="Y1305" i="5"/>
  <c r="R1275" i="5"/>
  <c r="AC1265" i="5"/>
  <c r="Q1265" i="5"/>
  <c r="Z1262" i="5"/>
  <c r="R1259" i="5"/>
  <c r="AH1265" i="5"/>
  <c r="R1265" i="5"/>
  <c r="J1305" i="5"/>
  <c r="AM1265" i="5"/>
  <c r="AA1265" i="5"/>
  <c r="K1265" i="5"/>
  <c r="X1264" i="5"/>
  <c r="K1259" i="5"/>
  <c r="AC1258" i="5"/>
  <c r="AL1305" i="5"/>
  <c r="AA1259" i="5"/>
  <c r="AL1265" i="5"/>
  <c r="W1265" i="5"/>
  <c r="AM1259" i="5"/>
  <c r="AC1301" i="5"/>
  <c r="Q1301" i="5"/>
  <c r="AH1287" i="5"/>
  <c r="AO1287" i="5"/>
  <c r="Z1275" i="5"/>
  <c r="AH1255" i="5"/>
  <c r="H1300" i="5"/>
  <c r="AB1300" i="5"/>
  <c r="AD1283" i="5"/>
  <c r="N1283" i="5"/>
  <c r="Z1305" i="5"/>
  <c r="AL1295" i="5"/>
  <c r="AM1287" i="5"/>
  <c r="AE1287" i="5"/>
  <c r="W1287" i="5"/>
  <c r="J1287" i="5"/>
  <c r="AO1283" i="5"/>
  <c r="Y1283" i="5"/>
  <c r="M1283" i="5"/>
  <c r="AQ1275" i="5"/>
  <c r="K1275" i="5"/>
  <c r="W1269" i="5"/>
  <c r="Z1259" i="5"/>
  <c r="Z1287" i="5"/>
  <c r="M1287" i="5"/>
  <c r="V1302" i="5"/>
  <c r="Q1295" i="5"/>
  <c r="AK1287" i="5"/>
  <c r="AD1287" i="5"/>
  <c r="S1287" i="5"/>
  <c r="I1287" i="5"/>
  <c r="AI1283" i="5"/>
  <c r="W1283" i="5"/>
  <c r="I1283" i="5"/>
  <c r="AH1275" i="5"/>
  <c r="AQ1305" i="5"/>
  <c r="N1305" i="5"/>
  <c r="Y1301" i="5"/>
  <c r="AQ1287" i="5"/>
  <c r="AI1287" i="5"/>
  <c r="AC1287" i="5"/>
  <c r="R1287" i="5"/>
  <c r="AH1283" i="5"/>
  <c r="S1283" i="5"/>
  <c r="AH1259" i="5"/>
  <c r="O1259" i="5"/>
  <c r="W1255" i="5"/>
  <c r="I1257" i="5"/>
  <c r="Y1257" i="5"/>
  <c r="Q1257" i="5"/>
  <c r="E1257" i="5"/>
  <c r="AB1257" i="5"/>
  <c r="AK1257" i="5"/>
  <c r="M1257" i="5"/>
  <c r="AJ1257" i="5"/>
  <c r="Y1271" i="5"/>
  <c r="O1271" i="5"/>
  <c r="E1289" i="5"/>
  <c r="Q1289" i="5"/>
  <c r="AE1289" i="5"/>
  <c r="AQ1289" i="5"/>
  <c r="I1289" i="5"/>
  <c r="W1289" i="5"/>
  <c r="AI1289" i="5"/>
  <c r="P1289" i="5"/>
  <c r="AD1289" i="5"/>
  <c r="AN1289" i="5"/>
  <c r="K1289" i="5"/>
  <c r="Y1289" i="5"/>
  <c r="AJ1289" i="5"/>
  <c r="F1290" i="5"/>
  <c r="T1290" i="5"/>
  <c r="AJ1290" i="5"/>
  <c r="I1290" i="5"/>
  <c r="Y1290" i="5"/>
  <c r="AO1290" i="5"/>
  <c r="Q1290" i="5"/>
  <c r="L1290" i="5"/>
  <c r="AB1290" i="5"/>
  <c r="AG1290" i="5"/>
  <c r="F1226" i="5"/>
  <c r="AA1216" i="5"/>
  <c r="AH1211" i="5"/>
  <c r="AH1305" i="5"/>
  <c r="V1305" i="5"/>
  <c r="F1305" i="5"/>
  <c r="N1302" i="5"/>
  <c r="AO1301" i="5"/>
  <c r="I1301" i="5"/>
  <c r="AJ1300" i="5"/>
  <c r="AG1295" i="5"/>
  <c r="N1295" i="5"/>
  <c r="AE1292" i="5"/>
  <c r="K1292" i="5"/>
  <c r="N1291" i="5"/>
  <c r="Y1287" i="5"/>
  <c r="O1287" i="5"/>
  <c r="E1287" i="5"/>
  <c r="AN1285" i="5"/>
  <c r="AI1285" i="5"/>
  <c r="AC1285" i="5"/>
  <c r="X1285" i="5"/>
  <c r="S1285" i="5"/>
  <c r="L1285" i="5"/>
  <c r="AM1283" i="5"/>
  <c r="AC1283" i="5"/>
  <c r="R1283" i="5"/>
  <c r="AO1282" i="5"/>
  <c r="P1282" i="5"/>
  <c r="M1277" i="5"/>
  <c r="AA1275" i="5"/>
  <c r="J1275" i="5"/>
  <c r="AK1273" i="5"/>
  <c r="P1273" i="5"/>
  <c r="Z1255" i="5"/>
  <c r="Y1285" i="5"/>
  <c r="AB1277" i="5"/>
  <c r="X1273" i="5"/>
  <c r="AG1305" i="5"/>
  <c r="Q1305" i="5"/>
  <c r="AD1295" i="5"/>
  <c r="F1295" i="5"/>
  <c r="AA1292" i="5"/>
  <c r="G1292" i="5"/>
  <c r="AQ1291" i="5"/>
  <c r="J1291" i="5"/>
  <c r="AM1285" i="5"/>
  <c r="AG1285" i="5"/>
  <c r="AB1285" i="5"/>
  <c r="W1285" i="5"/>
  <c r="Q1285" i="5"/>
  <c r="K1285" i="5"/>
  <c r="AK1282" i="5"/>
  <c r="E1282" i="5"/>
  <c r="L1277" i="5"/>
  <c r="AJ1273" i="5"/>
  <c r="M1273" i="5"/>
  <c r="AM1292" i="5"/>
  <c r="O1292" i="5"/>
  <c r="Z1291" i="5"/>
  <c r="AO1285" i="5"/>
  <c r="AJ1285" i="5"/>
  <c r="AE1285" i="5"/>
  <c r="T1285" i="5"/>
  <c r="O1285" i="5"/>
  <c r="T1282" i="5"/>
  <c r="V1295" i="5"/>
  <c r="W1292" i="5"/>
  <c r="AD1291" i="5"/>
  <c r="AN1288" i="5"/>
  <c r="AK1285" i="5"/>
  <c r="AF1285" i="5"/>
  <c r="AA1285" i="5"/>
  <c r="U1285" i="5"/>
  <c r="P1285" i="5"/>
  <c r="AB1273" i="5"/>
  <c r="AH1269" i="5"/>
  <c r="AG1265" i="5"/>
  <c r="V1265" i="5"/>
  <c r="I1265" i="5"/>
  <c r="AF1264" i="5"/>
  <c r="AF1262" i="5"/>
  <c r="AI1259" i="5"/>
  <c r="W1259" i="5"/>
  <c r="G1259" i="5"/>
  <c r="AG1258" i="5"/>
  <c r="AI1255" i="5"/>
  <c r="O1255" i="5"/>
  <c r="E1299" i="5"/>
  <c r="H1299" i="5"/>
  <c r="P1299" i="5"/>
  <c r="X1299" i="5"/>
  <c r="AF1299" i="5"/>
  <c r="AN1299" i="5"/>
  <c r="K1299" i="5"/>
  <c r="S1299" i="5"/>
  <c r="AA1299" i="5"/>
  <c r="AI1299" i="5"/>
  <c r="G1299" i="5"/>
  <c r="W1299" i="5"/>
  <c r="AM1299" i="5"/>
  <c r="L1299" i="5"/>
  <c r="T1299" i="5"/>
  <c r="AB1299" i="5"/>
  <c r="AJ1299" i="5"/>
  <c r="O1299" i="5"/>
  <c r="AE1299" i="5"/>
  <c r="H1307" i="5"/>
  <c r="L1307" i="5"/>
  <c r="W1307" i="5"/>
  <c r="AI1307" i="5"/>
  <c r="T1307" i="5"/>
  <c r="O1307" i="5"/>
  <c r="AA1307" i="5"/>
  <c r="AJ1307" i="5"/>
  <c r="AE1307" i="5"/>
  <c r="G1307" i="5"/>
  <c r="S1307" i="5"/>
  <c r="AB1307" i="5"/>
  <c r="AM1307" i="5"/>
  <c r="K1307" i="5"/>
  <c r="E1303" i="5"/>
  <c r="H1303" i="5"/>
  <c r="P1303" i="5"/>
  <c r="X1303" i="5"/>
  <c r="AF1303" i="5"/>
  <c r="AN1303" i="5"/>
  <c r="AM1303" i="5"/>
  <c r="K1303" i="5"/>
  <c r="S1303" i="5"/>
  <c r="AA1303" i="5"/>
  <c r="AI1303" i="5"/>
  <c r="O1303" i="5"/>
  <c r="AE1303" i="5"/>
  <c r="L1303" i="5"/>
  <c r="T1303" i="5"/>
  <c r="AB1303" i="5"/>
  <c r="AJ1303" i="5"/>
  <c r="G1303" i="5"/>
  <c r="W1303" i="5"/>
  <c r="G1293" i="5"/>
  <c r="S1293" i="5"/>
  <c r="AI1293" i="5"/>
  <c r="T1293" i="5"/>
  <c r="AJ1293" i="5"/>
  <c r="L1293" i="5"/>
  <c r="K1293" i="5"/>
  <c r="AA1293" i="5"/>
  <c r="AB1293" i="5"/>
  <c r="J1286" i="5"/>
  <c r="U1286" i="5"/>
  <c r="AF1286" i="5"/>
  <c r="AQ1286" i="5"/>
  <c r="T1286" i="5"/>
  <c r="N1286" i="5"/>
  <c r="Y1286" i="5"/>
  <c r="AJ1286" i="5"/>
  <c r="I1286" i="5"/>
  <c r="AO1286" i="5"/>
  <c r="E1286" i="5"/>
  <c r="P1286" i="5"/>
  <c r="Z1286" i="5"/>
  <c r="AK1286" i="5"/>
  <c r="AD1286" i="5"/>
  <c r="G1297" i="5"/>
  <c r="L1297" i="5"/>
  <c r="AB1297" i="5"/>
  <c r="S1297" i="5"/>
  <c r="AI1297" i="5"/>
  <c r="K1297" i="5"/>
  <c r="AQ1297" i="5"/>
  <c r="T1297" i="5"/>
  <c r="AJ1297" i="5"/>
  <c r="AA1297" i="5"/>
  <c r="L1294" i="5"/>
  <c r="AJ1294" i="5"/>
  <c r="T1294" i="5"/>
  <c r="AB1294" i="5"/>
  <c r="J1279" i="5"/>
  <c r="Z1279" i="5"/>
  <c r="AQ1279" i="5"/>
  <c r="K1279" i="5"/>
  <c r="AA1279" i="5"/>
  <c r="R1272" i="5"/>
  <c r="AD1272" i="5"/>
  <c r="AO1272" i="5"/>
  <c r="H1272" i="5"/>
  <c r="T1272" i="5"/>
  <c r="AH1272" i="5"/>
  <c r="I1272" i="5"/>
  <c r="Y1272" i="5"/>
  <c r="AJ1272" i="5"/>
  <c r="F1263" i="5"/>
  <c r="I1263" i="5"/>
  <c r="O1263" i="5"/>
  <c r="T1263" i="5"/>
  <c r="Y1263" i="5"/>
  <c r="AE1263" i="5"/>
  <c r="AJ1263" i="5"/>
  <c r="AO1263" i="5"/>
  <c r="E1263" i="5"/>
  <c r="K1263" i="5"/>
  <c r="P1263" i="5"/>
  <c r="U1263" i="5"/>
  <c r="AA1263" i="5"/>
  <c r="AF1263" i="5"/>
  <c r="AK1263" i="5"/>
  <c r="G1263" i="5"/>
  <c r="L1263" i="5"/>
  <c r="Q1263" i="5"/>
  <c r="W1263" i="5"/>
  <c r="AB1263" i="5"/>
  <c r="AG1263" i="5"/>
  <c r="AM1263" i="5"/>
  <c r="AL1302" i="5"/>
  <c r="F1302" i="5"/>
  <c r="T1300" i="5"/>
  <c r="AQ1298" i="5"/>
  <c r="AH1298" i="5"/>
  <c r="X1298" i="5"/>
  <c r="M1298" i="5"/>
  <c r="Z1296" i="5"/>
  <c r="AN1290" i="5"/>
  <c r="AF1290" i="5"/>
  <c r="X1290" i="5"/>
  <c r="P1290" i="5"/>
  <c r="H1290" i="5"/>
  <c r="AM1289" i="5"/>
  <c r="AH1289" i="5"/>
  <c r="AB1289" i="5"/>
  <c r="U1289" i="5"/>
  <c r="O1289" i="5"/>
  <c r="G1289" i="5"/>
  <c r="X1284" i="5"/>
  <c r="N1284" i="5"/>
  <c r="S1284" i="5"/>
  <c r="J1282" i="5"/>
  <c r="U1282" i="5"/>
  <c r="AF1282" i="5"/>
  <c r="AQ1282" i="5"/>
  <c r="N1282" i="5"/>
  <c r="Y1282" i="5"/>
  <c r="AJ1282" i="5"/>
  <c r="M1281" i="5"/>
  <c r="AJ1280" i="5"/>
  <c r="L1280" i="5"/>
  <c r="S1279" i="5"/>
  <c r="L1276" i="5"/>
  <c r="AJ1276" i="5"/>
  <c r="AG1274" i="5"/>
  <c r="I1274" i="5"/>
  <c r="Y1274" i="5"/>
  <c r="AC1272" i="5"/>
  <c r="AJ1268" i="5"/>
  <c r="AI1263" i="5"/>
  <c r="M1263" i="5"/>
  <c r="P1256" i="5"/>
  <c r="AF1256" i="5"/>
  <c r="T1256" i="5"/>
  <c r="AJ1256" i="5"/>
  <c r="H1256" i="5"/>
  <c r="X1256" i="5"/>
  <c r="AN1256" i="5"/>
  <c r="AI1298" i="5"/>
  <c r="Y1298" i="5"/>
  <c r="O1298" i="5"/>
  <c r="AB1281" i="5"/>
  <c r="AH1279" i="5"/>
  <c r="AN1263" i="5"/>
  <c r="S1263" i="5"/>
  <c r="E1253" i="5"/>
  <c r="Q1253" i="5"/>
  <c r="AB1253" i="5"/>
  <c r="AK1253" i="5"/>
  <c r="I1253" i="5"/>
  <c r="T1253" i="5"/>
  <c r="AC1253" i="5"/>
  <c r="AO1253" i="5"/>
  <c r="L1253" i="5"/>
  <c r="U1253" i="5"/>
  <c r="AG1253" i="5"/>
  <c r="AO1305" i="5"/>
  <c r="AD1305" i="5"/>
  <c r="R1305" i="5"/>
  <c r="I1305" i="5"/>
  <c r="AD1302" i="5"/>
  <c r="AG1301" i="5"/>
  <c r="M1301" i="5"/>
  <c r="L1300" i="5"/>
  <c r="AM1298" i="5"/>
  <c r="AE1298" i="5"/>
  <c r="T1298" i="5"/>
  <c r="I1298" i="5"/>
  <c r="R1296" i="5"/>
  <c r="AO1295" i="5"/>
  <c r="Y1295" i="5"/>
  <c r="I1295" i="5"/>
  <c r="AK1290" i="5"/>
  <c r="AC1290" i="5"/>
  <c r="U1290" i="5"/>
  <c r="M1290" i="5"/>
  <c r="E1290" i="5"/>
  <c r="AL1289" i="5"/>
  <c r="AF1289" i="5"/>
  <c r="AA1289" i="5"/>
  <c r="T1289" i="5"/>
  <c r="L1289" i="5"/>
  <c r="AL1287" i="5"/>
  <c r="AG1287" i="5"/>
  <c r="AA1287" i="5"/>
  <c r="U1287" i="5"/>
  <c r="N1287" i="5"/>
  <c r="E1285" i="5"/>
  <c r="G1285" i="5"/>
  <c r="AN1284" i="5"/>
  <c r="E1283" i="5"/>
  <c r="J1283" i="5"/>
  <c r="O1283" i="5"/>
  <c r="U1283" i="5"/>
  <c r="Z1283" i="5"/>
  <c r="AE1283" i="5"/>
  <c r="AK1283" i="5"/>
  <c r="AQ1283" i="5"/>
  <c r="F1283" i="5"/>
  <c r="K1283" i="5"/>
  <c r="Q1283" i="5"/>
  <c r="V1283" i="5"/>
  <c r="AA1283" i="5"/>
  <c r="AG1283" i="5"/>
  <c r="AL1283" i="5"/>
  <c r="AD1282" i="5"/>
  <c r="I1282" i="5"/>
  <c r="AB1280" i="5"/>
  <c r="R1279" i="5"/>
  <c r="T1277" i="5"/>
  <c r="AJ1277" i="5"/>
  <c r="E1277" i="5"/>
  <c r="U1277" i="5"/>
  <c r="AK1277" i="5"/>
  <c r="N1272" i="5"/>
  <c r="K1266" i="5"/>
  <c r="V1266" i="5"/>
  <c r="AC1263" i="5"/>
  <c r="H1263" i="5"/>
  <c r="AB1256" i="5"/>
  <c r="Y1253" i="5"/>
  <c r="T1281" i="5"/>
  <c r="AJ1281" i="5"/>
  <c r="E1281" i="5"/>
  <c r="U1281" i="5"/>
  <c r="AK1281" i="5"/>
  <c r="H1268" i="5"/>
  <c r="R1268" i="5"/>
  <c r="AC1268" i="5"/>
  <c r="AN1268" i="5"/>
  <c r="I1268" i="5"/>
  <c r="T1268" i="5"/>
  <c r="AD1268" i="5"/>
  <c r="AO1268" i="5"/>
  <c r="M1268" i="5"/>
  <c r="X1268" i="5"/>
  <c r="AH1268" i="5"/>
  <c r="AL1298" i="5"/>
  <c r="AC1298" i="5"/>
  <c r="S1298" i="5"/>
  <c r="H1298" i="5"/>
  <c r="AC1281" i="5"/>
  <c r="AI1279" i="5"/>
  <c r="N1269" i="5"/>
  <c r="Y1269" i="5"/>
  <c r="AI1269" i="5"/>
  <c r="G1269" i="5"/>
  <c r="R1269" i="5"/>
  <c r="AC1269" i="5"/>
  <c r="AM1269" i="5"/>
  <c r="I1269" i="5"/>
  <c r="S1269" i="5"/>
  <c r="AD1269" i="5"/>
  <c r="AO1269" i="5"/>
  <c r="N1268" i="5"/>
  <c r="X1263" i="5"/>
  <c r="Q1254" i="5"/>
  <c r="U1254" i="5"/>
  <c r="AO1254" i="5"/>
  <c r="E1254" i="5"/>
  <c r="Y1254" i="5"/>
  <c r="I1254" i="5"/>
  <c r="AC1254" i="5"/>
  <c r="M1253" i="5"/>
  <c r="AI1275" i="5"/>
  <c r="AF1273" i="5"/>
  <c r="U1273" i="5"/>
  <c r="L1273" i="5"/>
  <c r="AQ1265" i="5"/>
  <c r="AK1265" i="5"/>
  <c r="AE1265" i="5"/>
  <c r="Z1265" i="5"/>
  <c r="U1265" i="5"/>
  <c r="O1265" i="5"/>
  <c r="G1265" i="5"/>
  <c r="P1264" i="5"/>
  <c r="P1262" i="5"/>
  <c r="Q1258" i="5"/>
  <c r="AG1257" i="5"/>
  <c r="U1257" i="5"/>
  <c r="L1257" i="5"/>
  <c r="AQ1255" i="5"/>
  <c r="AE1255" i="5"/>
  <c r="S1255" i="5"/>
  <c r="J1255" i="5"/>
  <c r="AN1273" i="5"/>
  <c r="AC1273" i="5"/>
  <c r="T1273" i="5"/>
  <c r="AJ1271" i="5"/>
  <c r="AO1265" i="5"/>
  <c r="AI1265" i="5"/>
  <c r="AD1265" i="5"/>
  <c r="Y1265" i="5"/>
  <c r="S1265" i="5"/>
  <c r="M1265" i="5"/>
  <c r="AN1264" i="5"/>
  <c r="H1264" i="5"/>
  <c r="AQ1262" i="5"/>
  <c r="J1262" i="5"/>
  <c r="AE1261" i="5"/>
  <c r="AQ1259" i="5"/>
  <c r="AE1259" i="5"/>
  <c r="S1259" i="5"/>
  <c r="AO1257" i="5"/>
  <c r="AC1257" i="5"/>
  <c r="T1257" i="5"/>
  <c r="AM1255" i="5"/>
  <c r="AA1255" i="5"/>
  <c r="R1255" i="5"/>
  <c r="F1308" i="5"/>
  <c r="J1308" i="5"/>
  <c r="N1308" i="5"/>
  <c r="R1308" i="5"/>
  <c r="V1308" i="5"/>
  <c r="Z1308" i="5"/>
  <c r="AD1308" i="5"/>
  <c r="AH1308" i="5"/>
  <c r="AL1308" i="5"/>
  <c r="AQ1308" i="5"/>
  <c r="G1308" i="5"/>
  <c r="K1308" i="5"/>
  <c r="O1308" i="5"/>
  <c r="S1308" i="5"/>
  <c r="W1308" i="5"/>
  <c r="AA1308" i="5"/>
  <c r="AE1308" i="5"/>
  <c r="AI1308" i="5"/>
  <c r="AM1308" i="5"/>
  <c r="AH1306" i="5"/>
  <c r="R1306" i="5"/>
  <c r="AB1304" i="5"/>
  <c r="L1304" i="5"/>
  <c r="E1252" i="5"/>
  <c r="I1252" i="5"/>
  <c r="M1252" i="5"/>
  <c r="Q1252" i="5"/>
  <c r="U1252" i="5"/>
  <c r="Y1252" i="5"/>
  <c r="AC1252" i="5"/>
  <c r="AG1252" i="5"/>
  <c r="AK1252" i="5"/>
  <c r="AO1252" i="5"/>
  <c r="F1252" i="5"/>
  <c r="J1252" i="5"/>
  <c r="N1252" i="5"/>
  <c r="R1252" i="5"/>
  <c r="V1252" i="5"/>
  <c r="Z1252" i="5"/>
  <c r="AD1252" i="5"/>
  <c r="AH1252" i="5"/>
  <c r="AL1252" i="5"/>
  <c r="AQ1252" i="5"/>
  <c r="G1252" i="5"/>
  <c r="O1252" i="5"/>
  <c r="W1252" i="5"/>
  <c r="AE1252" i="5"/>
  <c r="AM1252" i="5"/>
  <c r="K1252" i="5"/>
  <c r="S1252" i="5"/>
  <c r="AA1252" i="5"/>
  <c r="AI1252" i="5"/>
  <c r="H1252" i="5"/>
  <c r="X1252" i="5"/>
  <c r="AN1252" i="5"/>
  <c r="L1252" i="5"/>
  <c r="AB1252" i="5"/>
  <c r="P1252" i="5"/>
  <c r="AF1252" i="5"/>
  <c r="T1252" i="5"/>
  <c r="AJ1252" i="5"/>
  <c r="AO1308" i="5"/>
  <c r="AG1308" i="5"/>
  <c r="Y1308" i="5"/>
  <c r="Q1308" i="5"/>
  <c r="I1308" i="5"/>
  <c r="AN1307" i="5"/>
  <c r="AF1307" i="5"/>
  <c r="X1307" i="5"/>
  <c r="P1307" i="5"/>
  <c r="AM1306" i="5"/>
  <c r="AE1306" i="5"/>
  <c r="W1306" i="5"/>
  <c r="O1306" i="5"/>
  <c r="G1306" i="5"/>
  <c r="AK1305" i="5"/>
  <c r="AC1305" i="5"/>
  <c r="U1305" i="5"/>
  <c r="M1305" i="5"/>
  <c r="AO1304" i="5"/>
  <c r="AG1304" i="5"/>
  <c r="Y1304" i="5"/>
  <c r="Q1304" i="5"/>
  <c r="I1304" i="5"/>
  <c r="AH1302" i="5"/>
  <c r="AK1301" i="5"/>
  <c r="U1301" i="5"/>
  <c r="AN1300" i="5"/>
  <c r="X1300" i="5"/>
  <c r="AQ1296" i="5"/>
  <c r="J1296" i="5"/>
  <c r="AB1308" i="5"/>
  <c r="T1308" i="5"/>
  <c r="L1308" i="5"/>
  <c r="AQ1306" i="5"/>
  <c r="Z1306" i="5"/>
  <c r="J1306" i="5"/>
  <c r="AJ1304" i="5"/>
  <c r="T1304" i="5"/>
  <c r="AN1308" i="5"/>
  <c r="AF1308" i="5"/>
  <c r="X1308" i="5"/>
  <c r="P1308" i="5"/>
  <c r="H1308" i="5"/>
  <c r="AL1306" i="5"/>
  <c r="AD1306" i="5"/>
  <c r="V1306" i="5"/>
  <c r="N1306" i="5"/>
  <c r="AN1304" i="5"/>
  <c r="AF1304" i="5"/>
  <c r="X1304" i="5"/>
  <c r="P1304" i="5"/>
  <c r="G1302" i="5"/>
  <c r="K1302" i="5"/>
  <c r="O1302" i="5"/>
  <c r="S1302" i="5"/>
  <c r="W1302" i="5"/>
  <c r="AA1302" i="5"/>
  <c r="AE1302" i="5"/>
  <c r="AI1302" i="5"/>
  <c r="AM1302" i="5"/>
  <c r="H1302" i="5"/>
  <c r="L1302" i="5"/>
  <c r="P1302" i="5"/>
  <c r="T1302" i="5"/>
  <c r="X1302" i="5"/>
  <c r="AB1302" i="5"/>
  <c r="AF1302" i="5"/>
  <c r="AJ1302" i="5"/>
  <c r="AN1302" i="5"/>
  <c r="E1302" i="5"/>
  <c r="I1302" i="5"/>
  <c r="M1302" i="5"/>
  <c r="Q1302" i="5"/>
  <c r="U1302" i="5"/>
  <c r="Y1302" i="5"/>
  <c r="AC1302" i="5"/>
  <c r="AG1302" i="5"/>
  <c r="AK1302" i="5"/>
  <c r="AO1302" i="5"/>
  <c r="E1300" i="5"/>
  <c r="I1300" i="5"/>
  <c r="M1300" i="5"/>
  <c r="Q1300" i="5"/>
  <c r="U1300" i="5"/>
  <c r="Y1300" i="5"/>
  <c r="AC1300" i="5"/>
  <c r="AG1300" i="5"/>
  <c r="AK1300" i="5"/>
  <c r="AO1300" i="5"/>
  <c r="F1300" i="5"/>
  <c r="J1300" i="5"/>
  <c r="N1300" i="5"/>
  <c r="R1300" i="5"/>
  <c r="V1300" i="5"/>
  <c r="Z1300" i="5"/>
  <c r="AD1300" i="5"/>
  <c r="AH1300" i="5"/>
  <c r="AL1300" i="5"/>
  <c r="AQ1300" i="5"/>
  <c r="G1300" i="5"/>
  <c r="K1300" i="5"/>
  <c r="O1300" i="5"/>
  <c r="S1300" i="5"/>
  <c r="W1300" i="5"/>
  <c r="AA1300" i="5"/>
  <c r="AE1300" i="5"/>
  <c r="AI1300" i="5"/>
  <c r="AM1300" i="5"/>
  <c r="F1294" i="5"/>
  <c r="J1294" i="5"/>
  <c r="N1294" i="5"/>
  <c r="R1294" i="5"/>
  <c r="V1294" i="5"/>
  <c r="Z1294" i="5"/>
  <c r="AD1294" i="5"/>
  <c r="AH1294" i="5"/>
  <c r="AL1294" i="5"/>
  <c r="AQ1294" i="5"/>
  <c r="G1294" i="5"/>
  <c r="K1294" i="5"/>
  <c r="O1294" i="5"/>
  <c r="S1294" i="5"/>
  <c r="W1294" i="5"/>
  <c r="AA1294" i="5"/>
  <c r="AE1294" i="5"/>
  <c r="AI1294" i="5"/>
  <c r="AM1294" i="5"/>
  <c r="E1294" i="5"/>
  <c r="M1294" i="5"/>
  <c r="U1294" i="5"/>
  <c r="AC1294" i="5"/>
  <c r="AK1294" i="5"/>
  <c r="H1294" i="5"/>
  <c r="P1294" i="5"/>
  <c r="X1294" i="5"/>
  <c r="AF1294" i="5"/>
  <c r="AN1294" i="5"/>
  <c r="I1294" i="5"/>
  <c r="Q1294" i="5"/>
  <c r="Y1294" i="5"/>
  <c r="AG1294" i="5"/>
  <c r="AO1294" i="5"/>
  <c r="E1270" i="5"/>
  <c r="I1270" i="5"/>
  <c r="M1270" i="5"/>
  <c r="Q1270" i="5"/>
  <c r="U1270" i="5"/>
  <c r="Y1270" i="5"/>
  <c r="AC1270" i="5"/>
  <c r="AG1270" i="5"/>
  <c r="AK1270" i="5"/>
  <c r="AO1270" i="5"/>
  <c r="H1270" i="5"/>
  <c r="N1270" i="5"/>
  <c r="S1270" i="5"/>
  <c r="X1270" i="5"/>
  <c r="AD1270" i="5"/>
  <c r="AI1270" i="5"/>
  <c r="AN1270" i="5"/>
  <c r="J1270" i="5"/>
  <c r="O1270" i="5"/>
  <c r="T1270" i="5"/>
  <c r="Z1270" i="5"/>
  <c r="AE1270" i="5"/>
  <c r="AJ1270" i="5"/>
  <c r="AQ1270" i="5"/>
  <c r="L1270" i="5"/>
  <c r="W1270" i="5"/>
  <c r="AH1270" i="5"/>
  <c r="F1270" i="5"/>
  <c r="P1270" i="5"/>
  <c r="AA1270" i="5"/>
  <c r="AL1270" i="5"/>
  <c r="G1270" i="5"/>
  <c r="R1270" i="5"/>
  <c r="AB1270" i="5"/>
  <c r="AM1270" i="5"/>
  <c r="K1270" i="5"/>
  <c r="V1270" i="5"/>
  <c r="H1306" i="5"/>
  <c r="L1306" i="5"/>
  <c r="P1306" i="5"/>
  <c r="T1306" i="5"/>
  <c r="X1306" i="5"/>
  <c r="AB1306" i="5"/>
  <c r="AF1306" i="5"/>
  <c r="AJ1306" i="5"/>
  <c r="AN1306" i="5"/>
  <c r="E1306" i="5"/>
  <c r="I1306" i="5"/>
  <c r="M1306" i="5"/>
  <c r="Q1306" i="5"/>
  <c r="U1306" i="5"/>
  <c r="Y1306" i="5"/>
  <c r="AC1306" i="5"/>
  <c r="AG1306" i="5"/>
  <c r="AK1306" i="5"/>
  <c r="AO1306" i="5"/>
  <c r="F1304" i="5"/>
  <c r="J1304" i="5"/>
  <c r="N1304" i="5"/>
  <c r="R1304" i="5"/>
  <c r="V1304" i="5"/>
  <c r="Z1304" i="5"/>
  <c r="AD1304" i="5"/>
  <c r="AH1304" i="5"/>
  <c r="AL1304" i="5"/>
  <c r="AQ1304" i="5"/>
  <c r="G1304" i="5"/>
  <c r="K1304" i="5"/>
  <c r="O1304" i="5"/>
  <c r="S1304" i="5"/>
  <c r="W1304" i="5"/>
  <c r="AA1304" i="5"/>
  <c r="AE1304" i="5"/>
  <c r="AI1304" i="5"/>
  <c r="AM1304" i="5"/>
  <c r="AK1308" i="5"/>
  <c r="AC1308" i="5"/>
  <c r="U1308" i="5"/>
  <c r="M1308" i="5"/>
  <c r="E1308" i="5"/>
  <c r="E1307" i="5"/>
  <c r="I1307" i="5"/>
  <c r="M1307" i="5"/>
  <c r="Q1307" i="5"/>
  <c r="U1307" i="5"/>
  <c r="Y1307" i="5"/>
  <c r="AC1307" i="5"/>
  <c r="AG1307" i="5"/>
  <c r="AK1307" i="5"/>
  <c r="AO1307" i="5"/>
  <c r="F1307" i="5"/>
  <c r="J1307" i="5"/>
  <c r="N1307" i="5"/>
  <c r="R1307" i="5"/>
  <c r="V1307" i="5"/>
  <c r="Z1307" i="5"/>
  <c r="AD1307" i="5"/>
  <c r="AH1307" i="5"/>
  <c r="AL1307" i="5"/>
  <c r="AQ1307" i="5"/>
  <c r="AI1306" i="5"/>
  <c r="AA1306" i="5"/>
  <c r="S1306" i="5"/>
  <c r="K1306" i="5"/>
  <c r="G1305" i="5"/>
  <c r="K1305" i="5"/>
  <c r="O1305" i="5"/>
  <c r="S1305" i="5"/>
  <c r="W1305" i="5"/>
  <c r="AA1305" i="5"/>
  <c r="AE1305" i="5"/>
  <c r="AI1305" i="5"/>
  <c r="AM1305" i="5"/>
  <c r="H1305" i="5"/>
  <c r="L1305" i="5"/>
  <c r="P1305" i="5"/>
  <c r="T1305" i="5"/>
  <c r="X1305" i="5"/>
  <c r="AB1305" i="5"/>
  <c r="AF1305" i="5"/>
  <c r="AJ1305" i="5"/>
  <c r="AN1305" i="5"/>
  <c r="AK1304" i="5"/>
  <c r="AC1304" i="5"/>
  <c r="U1304" i="5"/>
  <c r="M1304" i="5"/>
  <c r="E1304" i="5"/>
  <c r="AQ1302" i="5"/>
  <c r="Z1302" i="5"/>
  <c r="J1302" i="5"/>
  <c r="F1301" i="5"/>
  <c r="J1301" i="5"/>
  <c r="N1301" i="5"/>
  <c r="R1301" i="5"/>
  <c r="V1301" i="5"/>
  <c r="Z1301" i="5"/>
  <c r="AD1301" i="5"/>
  <c r="AH1301" i="5"/>
  <c r="AL1301" i="5"/>
  <c r="AQ1301" i="5"/>
  <c r="G1301" i="5"/>
  <c r="K1301" i="5"/>
  <c r="O1301" i="5"/>
  <c r="S1301" i="5"/>
  <c r="W1301" i="5"/>
  <c r="AA1301" i="5"/>
  <c r="AE1301" i="5"/>
  <c r="AI1301" i="5"/>
  <c r="AM1301" i="5"/>
  <c r="H1301" i="5"/>
  <c r="L1301" i="5"/>
  <c r="P1301" i="5"/>
  <c r="T1301" i="5"/>
  <c r="X1301" i="5"/>
  <c r="AB1301" i="5"/>
  <c r="AF1301" i="5"/>
  <c r="AJ1301" i="5"/>
  <c r="AN1301" i="5"/>
  <c r="AF1300" i="5"/>
  <c r="P1300" i="5"/>
  <c r="H1296" i="5"/>
  <c r="L1296" i="5"/>
  <c r="P1296" i="5"/>
  <c r="T1296" i="5"/>
  <c r="X1296" i="5"/>
  <c r="AB1296" i="5"/>
  <c r="AF1296" i="5"/>
  <c r="AJ1296" i="5"/>
  <c r="AN1296" i="5"/>
  <c r="E1296" i="5"/>
  <c r="I1296" i="5"/>
  <c r="M1296" i="5"/>
  <c r="Q1296" i="5"/>
  <c r="U1296" i="5"/>
  <c r="Y1296" i="5"/>
  <c r="AC1296" i="5"/>
  <c r="AG1296" i="5"/>
  <c r="AK1296" i="5"/>
  <c r="AO1296" i="5"/>
  <c r="K1296" i="5"/>
  <c r="S1296" i="5"/>
  <c r="AA1296" i="5"/>
  <c r="AI1296" i="5"/>
  <c r="F1296" i="5"/>
  <c r="N1296" i="5"/>
  <c r="V1296" i="5"/>
  <c r="AD1296" i="5"/>
  <c r="AL1296" i="5"/>
  <c r="G1296" i="5"/>
  <c r="O1296" i="5"/>
  <c r="W1296" i="5"/>
  <c r="AE1296" i="5"/>
  <c r="AM1296" i="5"/>
  <c r="E1288" i="5"/>
  <c r="I1288" i="5"/>
  <c r="M1288" i="5"/>
  <c r="Q1288" i="5"/>
  <c r="U1288" i="5"/>
  <c r="Y1288" i="5"/>
  <c r="AC1288" i="5"/>
  <c r="AG1288" i="5"/>
  <c r="AK1288" i="5"/>
  <c r="AO1288" i="5"/>
  <c r="J1288" i="5"/>
  <c r="O1288" i="5"/>
  <c r="T1288" i="5"/>
  <c r="Z1288" i="5"/>
  <c r="AE1288" i="5"/>
  <c r="AJ1288" i="5"/>
  <c r="AQ1288" i="5"/>
  <c r="F1288" i="5"/>
  <c r="K1288" i="5"/>
  <c r="P1288" i="5"/>
  <c r="V1288" i="5"/>
  <c r="AA1288" i="5"/>
  <c r="AF1288" i="5"/>
  <c r="AL1288" i="5"/>
  <c r="G1288" i="5"/>
  <c r="L1288" i="5"/>
  <c r="R1288" i="5"/>
  <c r="W1288" i="5"/>
  <c r="AB1288" i="5"/>
  <c r="AH1288" i="5"/>
  <c r="AM1288" i="5"/>
  <c r="X1288" i="5"/>
  <c r="H1288" i="5"/>
  <c r="AD1288" i="5"/>
  <c r="N1288" i="5"/>
  <c r="AI1288" i="5"/>
  <c r="G1278" i="5"/>
  <c r="K1278" i="5"/>
  <c r="O1278" i="5"/>
  <c r="S1278" i="5"/>
  <c r="W1278" i="5"/>
  <c r="AA1278" i="5"/>
  <c r="AE1278" i="5"/>
  <c r="AI1278" i="5"/>
  <c r="AM1278" i="5"/>
  <c r="H1278" i="5"/>
  <c r="L1278" i="5"/>
  <c r="P1278" i="5"/>
  <c r="T1278" i="5"/>
  <c r="X1278" i="5"/>
  <c r="AB1278" i="5"/>
  <c r="AF1278" i="5"/>
  <c r="AJ1278" i="5"/>
  <c r="AN1278" i="5"/>
  <c r="J1278" i="5"/>
  <c r="R1278" i="5"/>
  <c r="Z1278" i="5"/>
  <c r="AH1278" i="5"/>
  <c r="AQ1278" i="5"/>
  <c r="E1278" i="5"/>
  <c r="M1278" i="5"/>
  <c r="U1278" i="5"/>
  <c r="AC1278" i="5"/>
  <c r="AK1278" i="5"/>
  <c r="F1278" i="5"/>
  <c r="N1278" i="5"/>
  <c r="V1278" i="5"/>
  <c r="AD1278" i="5"/>
  <c r="AL1278" i="5"/>
  <c r="AG1278" i="5"/>
  <c r="I1278" i="5"/>
  <c r="AO1278" i="5"/>
  <c r="Q1278" i="5"/>
  <c r="F1267" i="5"/>
  <c r="J1267" i="5"/>
  <c r="N1267" i="5"/>
  <c r="R1267" i="5"/>
  <c r="V1267" i="5"/>
  <c r="Z1267" i="5"/>
  <c r="AD1267" i="5"/>
  <c r="AH1267" i="5"/>
  <c r="AL1267" i="5"/>
  <c r="AQ1267" i="5"/>
  <c r="G1267" i="5"/>
  <c r="L1267" i="5"/>
  <c r="Q1267" i="5"/>
  <c r="W1267" i="5"/>
  <c r="AB1267" i="5"/>
  <c r="AG1267" i="5"/>
  <c r="AM1267" i="5"/>
  <c r="H1267" i="5"/>
  <c r="M1267" i="5"/>
  <c r="S1267" i="5"/>
  <c r="X1267" i="5"/>
  <c r="AC1267" i="5"/>
  <c r="AI1267" i="5"/>
  <c r="AN1267" i="5"/>
  <c r="E1267" i="5"/>
  <c r="P1267" i="5"/>
  <c r="AA1267" i="5"/>
  <c r="AK1267" i="5"/>
  <c r="I1267" i="5"/>
  <c r="T1267" i="5"/>
  <c r="AE1267" i="5"/>
  <c r="AO1267" i="5"/>
  <c r="K1267" i="5"/>
  <c r="U1267" i="5"/>
  <c r="AF1267" i="5"/>
  <c r="O1267" i="5"/>
  <c r="Y1267" i="5"/>
  <c r="AJ1267" i="5"/>
  <c r="AQ1303" i="5"/>
  <c r="AL1303" i="5"/>
  <c r="AH1303" i="5"/>
  <c r="AD1303" i="5"/>
  <c r="Z1303" i="5"/>
  <c r="V1303" i="5"/>
  <c r="R1303" i="5"/>
  <c r="N1303" i="5"/>
  <c r="J1303" i="5"/>
  <c r="F1303" i="5"/>
  <c r="AQ1299" i="5"/>
  <c r="AL1299" i="5"/>
  <c r="AH1299" i="5"/>
  <c r="AD1299" i="5"/>
  <c r="Z1299" i="5"/>
  <c r="V1299" i="5"/>
  <c r="R1299" i="5"/>
  <c r="N1299" i="5"/>
  <c r="J1299" i="5"/>
  <c r="F1299" i="5"/>
  <c r="AO1298" i="5"/>
  <c r="AK1298" i="5"/>
  <c r="AG1298" i="5"/>
  <c r="AB1298" i="5"/>
  <c r="W1298" i="5"/>
  <c r="Q1298" i="5"/>
  <c r="L1298" i="5"/>
  <c r="G1298" i="5"/>
  <c r="AN1297" i="5"/>
  <c r="AF1297" i="5"/>
  <c r="X1297" i="5"/>
  <c r="P1297" i="5"/>
  <c r="H1297" i="5"/>
  <c r="AK1295" i="5"/>
  <c r="AC1295" i="5"/>
  <c r="U1295" i="5"/>
  <c r="M1295" i="5"/>
  <c r="E1295" i="5"/>
  <c r="AN1293" i="5"/>
  <c r="AF1293" i="5"/>
  <c r="X1293" i="5"/>
  <c r="P1293" i="5"/>
  <c r="H1293" i="5"/>
  <c r="AI1292" i="5"/>
  <c r="AL1291" i="5"/>
  <c r="V1291" i="5"/>
  <c r="F1291" i="5"/>
  <c r="AD1284" i="5"/>
  <c r="H1284" i="5"/>
  <c r="E1280" i="5"/>
  <c r="I1280" i="5"/>
  <c r="M1280" i="5"/>
  <c r="Q1280" i="5"/>
  <c r="U1280" i="5"/>
  <c r="Y1280" i="5"/>
  <c r="AC1280" i="5"/>
  <c r="AG1280" i="5"/>
  <c r="AK1280" i="5"/>
  <c r="AO1280" i="5"/>
  <c r="F1280" i="5"/>
  <c r="J1280" i="5"/>
  <c r="N1280" i="5"/>
  <c r="R1280" i="5"/>
  <c r="V1280" i="5"/>
  <c r="Z1280" i="5"/>
  <c r="AD1280" i="5"/>
  <c r="AH1280" i="5"/>
  <c r="AL1280" i="5"/>
  <c r="AQ1280" i="5"/>
  <c r="G1280" i="5"/>
  <c r="O1280" i="5"/>
  <c r="W1280" i="5"/>
  <c r="AE1280" i="5"/>
  <c r="AM1280" i="5"/>
  <c r="H1280" i="5"/>
  <c r="P1280" i="5"/>
  <c r="X1280" i="5"/>
  <c r="AF1280" i="5"/>
  <c r="AN1280" i="5"/>
  <c r="K1280" i="5"/>
  <c r="S1280" i="5"/>
  <c r="AA1280" i="5"/>
  <c r="AI1280" i="5"/>
  <c r="T1276" i="5"/>
  <c r="E1266" i="5"/>
  <c r="I1266" i="5"/>
  <c r="M1266" i="5"/>
  <c r="Q1266" i="5"/>
  <c r="U1266" i="5"/>
  <c r="Y1266" i="5"/>
  <c r="AC1266" i="5"/>
  <c r="AG1266" i="5"/>
  <c r="AK1266" i="5"/>
  <c r="AO1266" i="5"/>
  <c r="H1266" i="5"/>
  <c r="N1266" i="5"/>
  <c r="S1266" i="5"/>
  <c r="X1266" i="5"/>
  <c r="AD1266" i="5"/>
  <c r="AI1266" i="5"/>
  <c r="AN1266" i="5"/>
  <c r="J1266" i="5"/>
  <c r="O1266" i="5"/>
  <c r="T1266" i="5"/>
  <c r="Z1266" i="5"/>
  <c r="AE1266" i="5"/>
  <c r="AJ1266" i="5"/>
  <c r="AQ1266" i="5"/>
  <c r="L1266" i="5"/>
  <c r="W1266" i="5"/>
  <c r="AH1266" i="5"/>
  <c r="F1266" i="5"/>
  <c r="P1266" i="5"/>
  <c r="AA1266" i="5"/>
  <c r="AL1266" i="5"/>
  <c r="G1266" i="5"/>
  <c r="R1266" i="5"/>
  <c r="AB1266" i="5"/>
  <c r="AM1266" i="5"/>
  <c r="AO1303" i="5"/>
  <c r="AK1303" i="5"/>
  <c r="AG1303" i="5"/>
  <c r="AC1303" i="5"/>
  <c r="Y1303" i="5"/>
  <c r="U1303" i="5"/>
  <c r="Q1303" i="5"/>
  <c r="M1303" i="5"/>
  <c r="I1303" i="5"/>
  <c r="AO1299" i="5"/>
  <c r="AK1299" i="5"/>
  <c r="AG1299" i="5"/>
  <c r="AC1299" i="5"/>
  <c r="Y1299" i="5"/>
  <c r="U1299" i="5"/>
  <c r="Q1299" i="5"/>
  <c r="M1299" i="5"/>
  <c r="I1299" i="5"/>
  <c r="AN1298" i="5"/>
  <c r="AJ1298" i="5"/>
  <c r="AF1298" i="5"/>
  <c r="AA1298" i="5"/>
  <c r="U1298" i="5"/>
  <c r="P1298" i="5"/>
  <c r="K1298" i="5"/>
  <c r="AM1297" i="5"/>
  <c r="AE1297" i="5"/>
  <c r="W1297" i="5"/>
  <c r="O1297" i="5"/>
  <c r="AQ1295" i="5"/>
  <c r="AH1295" i="5"/>
  <c r="Z1295" i="5"/>
  <c r="R1295" i="5"/>
  <c r="AM1293" i="5"/>
  <c r="AE1293" i="5"/>
  <c r="W1293" i="5"/>
  <c r="O1293" i="5"/>
  <c r="H1292" i="5"/>
  <c r="L1292" i="5"/>
  <c r="P1292" i="5"/>
  <c r="T1292" i="5"/>
  <c r="X1292" i="5"/>
  <c r="AB1292" i="5"/>
  <c r="AF1292" i="5"/>
  <c r="AJ1292" i="5"/>
  <c r="AN1292" i="5"/>
  <c r="E1292" i="5"/>
  <c r="I1292" i="5"/>
  <c r="M1292" i="5"/>
  <c r="Q1292" i="5"/>
  <c r="U1292" i="5"/>
  <c r="Y1292" i="5"/>
  <c r="AC1292" i="5"/>
  <c r="AG1292" i="5"/>
  <c r="AK1292" i="5"/>
  <c r="AO1292" i="5"/>
  <c r="F1292" i="5"/>
  <c r="J1292" i="5"/>
  <c r="N1292" i="5"/>
  <c r="R1292" i="5"/>
  <c r="V1292" i="5"/>
  <c r="Z1292" i="5"/>
  <c r="AD1292" i="5"/>
  <c r="AH1292" i="5"/>
  <c r="AL1292" i="5"/>
  <c r="AQ1292" i="5"/>
  <c r="AH1291" i="5"/>
  <c r="G1274" i="5"/>
  <c r="K1274" i="5"/>
  <c r="O1274" i="5"/>
  <c r="S1274" i="5"/>
  <c r="W1274" i="5"/>
  <c r="AA1274" i="5"/>
  <c r="AE1274" i="5"/>
  <c r="AI1274" i="5"/>
  <c r="AM1274" i="5"/>
  <c r="H1274" i="5"/>
  <c r="L1274" i="5"/>
  <c r="P1274" i="5"/>
  <c r="T1274" i="5"/>
  <c r="X1274" i="5"/>
  <c r="AB1274" i="5"/>
  <c r="AF1274" i="5"/>
  <c r="AJ1274" i="5"/>
  <c r="AN1274" i="5"/>
  <c r="J1274" i="5"/>
  <c r="R1274" i="5"/>
  <c r="Z1274" i="5"/>
  <c r="AH1274" i="5"/>
  <c r="AQ1274" i="5"/>
  <c r="E1274" i="5"/>
  <c r="M1274" i="5"/>
  <c r="U1274" i="5"/>
  <c r="AC1274" i="5"/>
  <c r="AK1274" i="5"/>
  <c r="F1274" i="5"/>
  <c r="N1274" i="5"/>
  <c r="V1274" i="5"/>
  <c r="AD1274" i="5"/>
  <c r="AL1274" i="5"/>
  <c r="E1260" i="5"/>
  <c r="I1260" i="5"/>
  <c r="M1260" i="5"/>
  <c r="Q1260" i="5"/>
  <c r="U1260" i="5"/>
  <c r="F1260" i="5"/>
  <c r="J1260" i="5"/>
  <c r="N1260" i="5"/>
  <c r="R1260" i="5"/>
  <c r="V1260" i="5"/>
  <c r="G1260" i="5"/>
  <c r="O1260" i="5"/>
  <c r="W1260" i="5"/>
  <c r="AA1260" i="5"/>
  <c r="AE1260" i="5"/>
  <c r="AI1260" i="5"/>
  <c r="AM1260" i="5"/>
  <c r="K1260" i="5"/>
  <c r="S1260" i="5"/>
  <c r="Y1260" i="5"/>
  <c r="AC1260" i="5"/>
  <c r="AG1260" i="5"/>
  <c r="AK1260" i="5"/>
  <c r="AO1260" i="5"/>
  <c r="H1260" i="5"/>
  <c r="X1260" i="5"/>
  <c r="AF1260" i="5"/>
  <c r="AN1260" i="5"/>
  <c r="L1260" i="5"/>
  <c r="Z1260" i="5"/>
  <c r="AH1260" i="5"/>
  <c r="AQ1260" i="5"/>
  <c r="P1260" i="5"/>
  <c r="AJ1260" i="5"/>
  <c r="T1260" i="5"/>
  <c r="AL1260" i="5"/>
  <c r="AB1260" i="5"/>
  <c r="F1298" i="5"/>
  <c r="J1298" i="5"/>
  <c r="N1298" i="5"/>
  <c r="R1298" i="5"/>
  <c r="V1298" i="5"/>
  <c r="Z1298" i="5"/>
  <c r="AD1298" i="5"/>
  <c r="E1297" i="5"/>
  <c r="I1297" i="5"/>
  <c r="M1297" i="5"/>
  <c r="Q1297" i="5"/>
  <c r="U1297" i="5"/>
  <c r="Y1297" i="5"/>
  <c r="AC1297" i="5"/>
  <c r="AG1297" i="5"/>
  <c r="AK1297" i="5"/>
  <c r="AO1297" i="5"/>
  <c r="F1297" i="5"/>
  <c r="J1297" i="5"/>
  <c r="N1297" i="5"/>
  <c r="R1297" i="5"/>
  <c r="V1297" i="5"/>
  <c r="Z1297" i="5"/>
  <c r="AD1297" i="5"/>
  <c r="AH1297" i="5"/>
  <c r="AL1297" i="5"/>
  <c r="G1295" i="5"/>
  <c r="K1295" i="5"/>
  <c r="O1295" i="5"/>
  <c r="S1295" i="5"/>
  <c r="W1295" i="5"/>
  <c r="AA1295" i="5"/>
  <c r="AE1295" i="5"/>
  <c r="AI1295" i="5"/>
  <c r="AM1295" i="5"/>
  <c r="H1295" i="5"/>
  <c r="L1295" i="5"/>
  <c r="P1295" i="5"/>
  <c r="T1295" i="5"/>
  <c r="X1295" i="5"/>
  <c r="AB1295" i="5"/>
  <c r="AF1295" i="5"/>
  <c r="AJ1295" i="5"/>
  <c r="AN1295" i="5"/>
  <c r="E1293" i="5"/>
  <c r="I1293" i="5"/>
  <c r="M1293" i="5"/>
  <c r="Q1293" i="5"/>
  <c r="U1293" i="5"/>
  <c r="Y1293" i="5"/>
  <c r="AC1293" i="5"/>
  <c r="AG1293" i="5"/>
  <c r="AK1293" i="5"/>
  <c r="AO1293" i="5"/>
  <c r="F1293" i="5"/>
  <c r="J1293" i="5"/>
  <c r="N1293" i="5"/>
  <c r="R1293" i="5"/>
  <c r="V1293" i="5"/>
  <c r="Z1293" i="5"/>
  <c r="AD1293" i="5"/>
  <c r="AH1293" i="5"/>
  <c r="AL1293" i="5"/>
  <c r="AQ1293" i="5"/>
  <c r="G1291" i="5"/>
  <c r="K1291" i="5"/>
  <c r="O1291" i="5"/>
  <c r="S1291" i="5"/>
  <c r="W1291" i="5"/>
  <c r="AA1291" i="5"/>
  <c r="AE1291" i="5"/>
  <c r="AI1291" i="5"/>
  <c r="AM1291" i="5"/>
  <c r="H1291" i="5"/>
  <c r="L1291" i="5"/>
  <c r="P1291" i="5"/>
  <c r="T1291" i="5"/>
  <c r="X1291" i="5"/>
  <c r="AB1291" i="5"/>
  <c r="AF1291" i="5"/>
  <c r="AJ1291" i="5"/>
  <c r="AN1291" i="5"/>
  <c r="E1291" i="5"/>
  <c r="I1291" i="5"/>
  <c r="M1291" i="5"/>
  <c r="Q1291" i="5"/>
  <c r="U1291" i="5"/>
  <c r="Y1291" i="5"/>
  <c r="AC1291" i="5"/>
  <c r="AG1291" i="5"/>
  <c r="AK1291" i="5"/>
  <c r="AO1291" i="5"/>
  <c r="E1284" i="5"/>
  <c r="I1284" i="5"/>
  <c r="M1284" i="5"/>
  <c r="Q1284" i="5"/>
  <c r="U1284" i="5"/>
  <c r="Y1284" i="5"/>
  <c r="AC1284" i="5"/>
  <c r="AG1284" i="5"/>
  <c r="AK1284" i="5"/>
  <c r="AO1284" i="5"/>
  <c r="J1284" i="5"/>
  <c r="O1284" i="5"/>
  <c r="T1284" i="5"/>
  <c r="Z1284" i="5"/>
  <c r="AE1284" i="5"/>
  <c r="AJ1284" i="5"/>
  <c r="AQ1284" i="5"/>
  <c r="F1284" i="5"/>
  <c r="K1284" i="5"/>
  <c r="P1284" i="5"/>
  <c r="V1284" i="5"/>
  <c r="AA1284" i="5"/>
  <c r="AF1284" i="5"/>
  <c r="AL1284" i="5"/>
  <c r="G1284" i="5"/>
  <c r="L1284" i="5"/>
  <c r="R1284" i="5"/>
  <c r="W1284" i="5"/>
  <c r="AB1284" i="5"/>
  <c r="AH1284" i="5"/>
  <c r="AM1284" i="5"/>
  <c r="E1276" i="5"/>
  <c r="I1276" i="5"/>
  <c r="M1276" i="5"/>
  <c r="Q1276" i="5"/>
  <c r="U1276" i="5"/>
  <c r="Y1276" i="5"/>
  <c r="AC1276" i="5"/>
  <c r="AG1276" i="5"/>
  <c r="AK1276" i="5"/>
  <c r="AO1276" i="5"/>
  <c r="F1276" i="5"/>
  <c r="J1276" i="5"/>
  <c r="N1276" i="5"/>
  <c r="R1276" i="5"/>
  <c r="V1276" i="5"/>
  <c r="Z1276" i="5"/>
  <c r="AD1276" i="5"/>
  <c r="AH1276" i="5"/>
  <c r="AL1276" i="5"/>
  <c r="AQ1276" i="5"/>
  <c r="G1276" i="5"/>
  <c r="O1276" i="5"/>
  <c r="W1276" i="5"/>
  <c r="AE1276" i="5"/>
  <c r="AM1276" i="5"/>
  <c r="H1276" i="5"/>
  <c r="P1276" i="5"/>
  <c r="X1276" i="5"/>
  <c r="AF1276" i="5"/>
  <c r="AN1276" i="5"/>
  <c r="K1276" i="5"/>
  <c r="S1276" i="5"/>
  <c r="AA1276" i="5"/>
  <c r="AI1276" i="5"/>
  <c r="Q1274" i="5"/>
  <c r="F1271" i="5"/>
  <c r="J1271" i="5"/>
  <c r="N1271" i="5"/>
  <c r="R1271" i="5"/>
  <c r="V1271" i="5"/>
  <c r="Z1271" i="5"/>
  <c r="AD1271" i="5"/>
  <c r="AH1271" i="5"/>
  <c r="AL1271" i="5"/>
  <c r="AQ1271" i="5"/>
  <c r="G1271" i="5"/>
  <c r="L1271" i="5"/>
  <c r="Q1271" i="5"/>
  <c r="W1271" i="5"/>
  <c r="AB1271" i="5"/>
  <c r="AG1271" i="5"/>
  <c r="AM1271" i="5"/>
  <c r="H1271" i="5"/>
  <c r="M1271" i="5"/>
  <c r="S1271" i="5"/>
  <c r="X1271" i="5"/>
  <c r="AC1271" i="5"/>
  <c r="AI1271" i="5"/>
  <c r="AN1271" i="5"/>
  <c r="E1271" i="5"/>
  <c r="P1271" i="5"/>
  <c r="AA1271" i="5"/>
  <c r="AK1271" i="5"/>
  <c r="I1271" i="5"/>
  <c r="T1271" i="5"/>
  <c r="AE1271" i="5"/>
  <c r="AO1271" i="5"/>
  <c r="K1271" i="5"/>
  <c r="U1271" i="5"/>
  <c r="AF1271" i="5"/>
  <c r="H1261" i="5"/>
  <c r="L1261" i="5"/>
  <c r="P1261" i="5"/>
  <c r="T1261" i="5"/>
  <c r="X1261" i="5"/>
  <c r="AB1261" i="5"/>
  <c r="AF1261" i="5"/>
  <c r="AJ1261" i="5"/>
  <c r="AN1261" i="5"/>
  <c r="F1261" i="5"/>
  <c r="J1261" i="5"/>
  <c r="N1261" i="5"/>
  <c r="R1261" i="5"/>
  <c r="V1261" i="5"/>
  <c r="Z1261" i="5"/>
  <c r="AD1261" i="5"/>
  <c r="AH1261" i="5"/>
  <c r="AL1261" i="5"/>
  <c r="AQ1261" i="5"/>
  <c r="K1261" i="5"/>
  <c r="S1261" i="5"/>
  <c r="AA1261" i="5"/>
  <c r="AI1261" i="5"/>
  <c r="E1261" i="5"/>
  <c r="M1261" i="5"/>
  <c r="U1261" i="5"/>
  <c r="AC1261" i="5"/>
  <c r="AK1261" i="5"/>
  <c r="Q1261" i="5"/>
  <c r="AG1261" i="5"/>
  <c r="G1261" i="5"/>
  <c r="W1261" i="5"/>
  <c r="AM1261" i="5"/>
  <c r="I1261" i="5"/>
  <c r="Y1261" i="5"/>
  <c r="AO1261" i="5"/>
  <c r="G1286" i="5"/>
  <c r="K1286" i="5"/>
  <c r="O1286" i="5"/>
  <c r="S1286" i="5"/>
  <c r="W1286" i="5"/>
  <c r="AA1286" i="5"/>
  <c r="AE1286" i="5"/>
  <c r="AI1286" i="5"/>
  <c r="AM1286" i="5"/>
  <c r="G1282" i="5"/>
  <c r="K1282" i="5"/>
  <c r="O1282" i="5"/>
  <c r="S1282" i="5"/>
  <c r="W1282" i="5"/>
  <c r="AA1282" i="5"/>
  <c r="AE1282" i="5"/>
  <c r="AI1282" i="5"/>
  <c r="AM1282" i="5"/>
  <c r="F1281" i="5"/>
  <c r="J1281" i="5"/>
  <c r="N1281" i="5"/>
  <c r="R1281" i="5"/>
  <c r="V1281" i="5"/>
  <c r="Z1281" i="5"/>
  <c r="AD1281" i="5"/>
  <c r="AH1281" i="5"/>
  <c r="AL1281" i="5"/>
  <c r="AQ1281" i="5"/>
  <c r="G1281" i="5"/>
  <c r="K1281" i="5"/>
  <c r="O1281" i="5"/>
  <c r="S1281" i="5"/>
  <c r="W1281" i="5"/>
  <c r="AA1281" i="5"/>
  <c r="AE1281" i="5"/>
  <c r="AI1281" i="5"/>
  <c r="AM1281" i="5"/>
  <c r="H1279" i="5"/>
  <c r="L1279" i="5"/>
  <c r="P1279" i="5"/>
  <c r="T1279" i="5"/>
  <c r="X1279" i="5"/>
  <c r="AB1279" i="5"/>
  <c r="AF1279" i="5"/>
  <c r="AJ1279" i="5"/>
  <c r="AN1279" i="5"/>
  <c r="E1279" i="5"/>
  <c r="I1279" i="5"/>
  <c r="M1279" i="5"/>
  <c r="Q1279" i="5"/>
  <c r="U1279" i="5"/>
  <c r="Y1279" i="5"/>
  <c r="AC1279" i="5"/>
  <c r="AG1279" i="5"/>
  <c r="AK1279" i="5"/>
  <c r="AO1279" i="5"/>
  <c r="F1277" i="5"/>
  <c r="J1277" i="5"/>
  <c r="N1277" i="5"/>
  <c r="R1277" i="5"/>
  <c r="V1277" i="5"/>
  <c r="Z1277" i="5"/>
  <c r="AD1277" i="5"/>
  <c r="AH1277" i="5"/>
  <c r="AL1277" i="5"/>
  <c r="AQ1277" i="5"/>
  <c r="G1277" i="5"/>
  <c r="K1277" i="5"/>
  <c r="O1277" i="5"/>
  <c r="S1277" i="5"/>
  <c r="W1277" i="5"/>
  <c r="AA1277" i="5"/>
  <c r="AE1277" i="5"/>
  <c r="AI1277" i="5"/>
  <c r="AM1277" i="5"/>
  <c r="H1275" i="5"/>
  <c r="L1275" i="5"/>
  <c r="P1275" i="5"/>
  <c r="T1275" i="5"/>
  <c r="X1275" i="5"/>
  <c r="AB1275" i="5"/>
  <c r="AF1275" i="5"/>
  <c r="AJ1275" i="5"/>
  <c r="AN1275" i="5"/>
  <c r="E1275" i="5"/>
  <c r="I1275" i="5"/>
  <c r="M1275" i="5"/>
  <c r="Q1275" i="5"/>
  <c r="U1275" i="5"/>
  <c r="Y1275" i="5"/>
  <c r="AC1275" i="5"/>
  <c r="AG1275" i="5"/>
  <c r="AK1275" i="5"/>
  <c r="AO1275" i="5"/>
  <c r="H1273" i="5"/>
  <c r="E1273" i="5"/>
  <c r="J1273" i="5"/>
  <c r="N1273" i="5"/>
  <c r="R1273" i="5"/>
  <c r="V1273" i="5"/>
  <c r="Z1273" i="5"/>
  <c r="AD1273" i="5"/>
  <c r="AH1273" i="5"/>
  <c r="AL1273" i="5"/>
  <c r="AQ1273" i="5"/>
  <c r="F1273" i="5"/>
  <c r="K1273" i="5"/>
  <c r="O1273" i="5"/>
  <c r="S1273" i="5"/>
  <c r="W1273" i="5"/>
  <c r="AA1273" i="5"/>
  <c r="AE1273" i="5"/>
  <c r="AI1273" i="5"/>
  <c r="AM1273" i="5"/>
  <c r="G1272" i="5"/>
  <c r="K1272" i="5"/>
  <c r="O1272" i="5"/>
  <c r="S1272" i="5"/>
  <c r="W1272" i="5"/>
  <c r="AA1272" i="5"/>
  <c r="AE1272" i="5"/>
  <c r="AI1272" i="5"/>
  <c r="AM1272" i="5"/>
  <c r="E1272" i="5"/>
  <c r="J1272" i="5"/>
  <c r="P1272" i="5"/>
  <c r="U1272" i="5"/>
  <c r="Z1272" i="5"/>
  <c r="AF1272" i="5"/>
  <c r="AK1272" i="5"/>
  <c r="AQ1272" i="5"/>
  <c r="F1272" i="5"/>
  <c r="L1272" i="5"/>
  <c r="Q1272" i="5"/>
  <c r="V1272" i="5"/>
  <c r="AB1272" i="5"/>
  <c r="AG1272" i="5"/>
  <c r="AL1272" i="5"/>
  <c r="H1269" i="5"/>
  <c r="L1269" i="5"/>
  <c r="P1269" i="5"/>
  <c r="T1269" i="5"/>
  <c r="X1269" i="5"/>
  <c r="AB1269" i="5"/>
  <c r="AF1269" i="5"/>
  <c r="AJ1269" i="5"/>
  <c r="AN1269" i="5"/>
  <c r="E1269" i="5"/>
  <c r="J1269" i="5"/>
  <c r="O1269" i="5"/>
  <c r="U1269" i="5"/>
  <c r="Z1269" i="5"/>
  <c r="AE1269" i="5"/>
  <c r="AK1269" i="5"/>
  <c r="AQ1269" i="5"/>
  <c r="F1269" i="5"/>
  <c r="K1269" i="5"/>
  <c r="Q1269" i="5"/>
  <c r="V1269" i="5"/>
  <c r="AA1269" i="5"/>
  <c r="AG1269" i="5"/>
  <c r="AL1269" i="5"/>
  <c r="G1268" i="5"/>
  <c r="K1268" i="5"/>
  <c r="O1268" i="5"/>
  <c r="S1268" i="5"/>
  <c r="W1268" i="5"/>
  <c r="AA1268" i="5"/>
  <c r="AE1268" i="5"/>
  <c r="AI1268" i="5"/>
  <c r="AM1268" i="5"/>
  <c r="E1268" i="5"/>
  <c r="J1268" i="5"/>
  <c r="P1268" i="5"/>
  <c r="U1268" i="5"/>
  <c r="Z1268" i="5"/>
  <c r="AF1268" i="5"/>
  <c r="AK1268" i="5"/>
  <c r="AQ1268" i="5"/>
  <c r="F1268" i="5"/>
  <c r="L1268" i="5"/>
  <c r="Q1268" i="5"/>
  <c r="V1268" i="5"/>
  <c r="AB1268" i="5"/>
  <c r="AG1268" i="5"/>
  <c r="AL1268" i="5"/>
  <c r="AH1264" i="5"/>
  <c r="AN1262" i="5"/>
  <c r="X1262" i="5"/>
  <c r="H1262" i="5"/>
  <c r="AM1290" i="5"/>
  <c r="AI1290" i="5"/>
  <c r="AE1290" i="5"/>
  <c r="AA1290" i="5"/>
  <c r="W1290" i="5"/>
  <c r="S1290" i="5"/>
  <c r="O1290" i="5"/>
  <c r="K1290" i="5"/>
  <c r="G1290" i="5"/>
  <c r="F1289" i="5"/>
  <c r="J1289" i="5"/>
  <c r="N1289" i="5"/>
  <c r="R1289" i="5"/>
  <c r="V1289" i="5"/>
  <c r="Z1289" i="5"/>
  <c r="H1287" i="5"/>
  <c r="L1287" i="5"/>
  <c r="P1287" i="5"/>
  <c r="T1287" i="5"/>
  <c r="X1287" i="5"/>
  <c r="AB1287" i="5"/>
  <c r="AF1287" i="5"/>
  <c r="AJ1287" i="5"/>
  <c r="AN1287" i="5"/>
  <c r="AN1286" i="5"/>
  <c r="AH1286" i="5"/>
  <c r="AC1286" i="5"/>
  <c r="X1286" i="5"/>
  <c r="R1286" i="5"/>
  <c r="M1286" i="5"/>
  <c r="H1286" i="5"/>
  <c r="F1285" i="5"/>
  <c r="J1285" i="5"/>
  <c r="N1285" i="5"/>
  <c r="R1285" i="5"/>
  <c r="V1285" i="5"/>
  <c r="Z1285" i="5"/>
  <c r="AD1285" i="5"/>
  <c r="AH1285" i="5"/>
  <c r="AL1285" i="5"/>
  <c r="AQ1285" i="5"/>
  <c r="H1283" i="5"/>
  <c r="L1283" i="5"/>
  <c r="P1283" i="5"/>
  <c r="T1283" i="5"/>
  <c r="X1283" i="5"/>
  <c r="AB1283" i="5"/>
  <c r="AF1283" i="5"/>
  <c r="AJ1283" i="5"/>
  <c r="AN1283" i="5"/>
  <c r="AN1282" i="5"/>
  <c r="AH1282" i="5"/>
  <c r="AC1282" i="5"/>
  <c r="X1282" i="5"/>
  <c r="R1282" i="5"/>
  <c r="M1282" i="5"/>
  <c r="H1282" i="5"/>
  <c r="AO1281" i="5"/>
  <c r="AG1281" i="5"/>
  <c r="Y1281" i="5"/>
  <c r="Q1281" i="5"/>
  <c r="I1281" i="5"/>
  <c r="AM1279" i="5"/>
  <c r="AE1279" i="5"/>
  <c r="W1279" i="5"/>
  <c r="O1279" i="5"/>
  <c r="G1279" i="5"/>
  <c r="AO1277" i="5"/>
  <c r="AG1277" i="5"/>
  <c r="Y1277" i="5"/>
  <c r="Q1277" i="5"/>
  <c r="I1277" i="5"/>
  <c r="AM1275" i="5"/>
  <c r="AE1275" i="5"/>
  <c r="W1275" i="5"/>
  <c r="O1275" i="5"/>
  <c r="G1275" i="5"/>
  <c r="AO1273" i="5"/>
  <c r="AG1273" i="5"/>
  <c r="Y1273" i="5"/>
  <c r="Q1273" i="5"/>
  <c r="I1273" i="5"/>
  <c r="X1272" i="5"/>
  <c r="M1272" i="5"/>
  <c r="G1264" i="5"/>
  <c r="K1264" i="5"/>
  <c r="O1264" i="5"/>
  <c r="S1264" i="5"/>
  <c r="W1264" i="5"/>
  <c r="AA1264" i="5"/>
  <c r="AE1264" i="5"/>
  <c r="AI1264" i="5"/>
  <c r="AM1264" i="5"/>
  <c r="E1264" i="5"/>
  <c r="I1264" i="5"/>
  <c r="M1264" i="5"/>
  <c r="Q1264" i="5"/>
  <c r="U1264" i="5"/>
  <c r="Y1264" i="5"/>
  <c r="AC1264" i="5"/>
  <c r="AG1264" i="5"/>
  <c r="AK1264" i="5"/>
  <c r="AO1264" i="5"/>
  <c r="L1264" i="5"/>
  <c r="T1264" i="5"/>
  <c r="AB1264" i="5"/>
  <c r="AJ1264" i="5"/>
  <c r="F1264" i="5"/>
  <c r="N1264" i="5"/>
  <c r="V1264" i="5"/>
  <c r="AD1264" i="5"/>
  <c r="AL1264" i="5"/>
  <c r="AH1262" i="5"/>
  <c r="AQ1290" i="5"/>
  <c r="AL1290" i="5"/>
  <c r="AH1290" i="5"/>
  <c r="AD1290" i="5"/>
  <c r="Z1290" i="5"/>
  <c r="V1290" i="5"/>
  <c r="R1290" i="5"/>
  <c r="N1290" i="5"/>
  <c r="J1290" i="5"/>
  <c r="AO1289" i="5"/>
  <c r="AK1289" i="5"/>
  <c r="AG1289" i="5"/>
  <c r="AC1289" i="5"/>
  <c r="X1289" i="5"/>
  <c r="S1289" i="5"/>
  <c r="M1289" i="5"/>
  <c r="H1289" i="5"/>
  <c r="V1287" i="5"/>
  <c r="Q1287" i="5"/>
  <c r="K1287" i="5"/>
  <c r="F1287" i="5"/>
  <c r="AL1286" i="5"/>
  <c r="AG1286" i="5"/>
  <c r="AB1286" i="5"/>
  <c r="V1286" i="5"/>
  <c r="Q1286" i="5"/>
  <c r="L1286" i="5"/>
  <c r="F1286" i="5"/>
  <c r="M1285" i="5"/>
  <c r="H1285" i="5"/>
  <c r="AL1282" i="5"/>
  <c r="AG1282" i="5"/>
  <c r="AB1282" i="5"/>
  <c r="V1282" i="5"/>
  <c r="Q1282" i="5"/>
  <c r="L1282" i="5"/>
  <c r="F1282" i="5"/>
  <c r="AN1281" i="5"/>
  <c r="AF1281" i="5"/>
  <c r="X1281" i="5"/>
  <c r="P1281" i="5"/>
  <c r="H1281" i="5"/>
  <c r="AL1279" i="5"/>
  <c r="AD1279" i="5"/>
  <c r="V1279" i="5"/>
  <c r="N1279" i="5"/>
  <c r="F1279" i="5"/>
  <c r="AN1277" i="5"/>
  <c r="AF1277" i="5"/>
  <c r="X1277" i="5"/>
  <c r="P1277" i="5"/>
  <c r="H1277" i="5"/>
  <c r="AL1275" i="5"/>
  <c r="AD1275" i="5"/>
  <c r="V1275" i="5"/>
  <c r="N1275" i="5"/>
  <c r="F1275" i="5"/>
  <c r="AQ1264" i="5"/>
  <c r="Z1264" i="5"/>
  <c r="J1264" i="5"/>
  <c r="E1262" i="5"/>
  <c r="I1262" i="5"/>
  <c r="M1262" i="5"/>
  <c r="Q1262" i="5"/>
  <c r="U1262" i="5"/>
  <c r="Y1262" i="5"/>
  <c r="AC1262" i="5"/>
  <c r="AG1262" i="5"/>
  <c r="AK1262" i="5"/>
  <c r="AO1262" i="5"/>
  <c r="G1262" i="5"/>
  <c r="K1262" i="5"/>
  <c r="O1262" i="5"/>
  <c r="S1262" i="5"/>
  <c r="W1262" i="5"/>
  <c r="AA1262" i="5"/>
  <c r="AE1262" i="5"/>
  <c r="AI1262" i="5"/>
  <c r="AM1262" i="5"/>
  <c r="L1262" i="5"/>
  <c r="T1262" i="5"/>
  <c r="AB1262" i="5"/>
  <c r="AJ1262" i="5"/>
  <c r="F1262" i="5"/>
  <c r="N1262" i="5"/>
  <c r="V1262" i="5"/>
  <c r="AD1262" i="5"/>
  <c r="AL1262" i="5"/>
  <c r="G1258" i="5"/>
  <c r="K1258" i="5"/>
  <c r="O1258" i="5"/>
  <c r="S1258" i="5"/>
  <c r="W1258" i="5"/>
  <c r="AA1258" i="5"/>
  <c r="AE1258" i="5"/>
  <c r="AI1258" i="5"/>
  <c r="AM1258" i="5"/>
  <c r="H1258" i="5"/>
  <c r="L1258" i="5"/>
  <c r="P1258" i="5"/>
  <c r="T1258" i="5"/>
  <c r="X1258" i="5"/>
  <c r="AB1258" i="5"/>
  <c r="AF1258" i="5"/>
  <c r="AJ1258" i="5"/>
  <c r="AN1258" i="5"/>
  <c r="J1258" i="5"/>
  <c r="R1258" i="5"/>
  <c r="Z1258" i="5"/>
  <c r="AH1258" i="5"/>
  <c r="AQ1258" i="5"/>
  <c r="F1258" i="5"/>
  <c r="N1258" i="5"/>
  <c r="V1258" i="5"/>
  <c r="AD1258" i="5"/>
  <c r="AL1258" i="5"/>
  <c r="H1265" i="5"/>
  <c r="L1265" i="5"/>
  <c r="P1265" i="5"/>
  <c r="T1265" i="5"/>
  <c r="X1265" i="5"/>
  <c r="AB1265" i="5"/>
  <c r="AF1265" i="5"/>
  <c r="AJ1265" i="5"/>
  <c r="AN1265" i="5"/>
  <c r="F1265" i="5"/>
  <c r="J1265" i="5"/>
  <c r="N1265" i="5"/>
  <c r="AO1258" i="5"/>
  <c r="Y1258" i="5"/>
  <c r="I1258" i="5"/>
  <c r="E1256" i="5"/>
  <c r="I1256" i="5"/>
  <c r="M1256" i="5"/>
  <c r="Q1256" i="5"/>
  <c r="U1256" i="5"/>
  <c r="Y1256" i="5"/>
  <c r="AC1256" i="5"/>
  <c r="AG1256" i="5"/>
  <c r="AK1256" i="5"/>
  <c r="AO1256" i="5"/>
  <c r="F1256" i="5"/>
  <c r="J1256" i="5"/>
  <c r="N1256" i="5"/>
  <c r="R1256" i="5"/>
  <c r="V1256" i="5"/>
  <c r="Z1256" i="5"/>
  <c r="AD1256" i="5"/>
  <c r="AH1256" i="5"/>
  <c r="AL1256" i="5"/>
  <c r="AQ1256" i="5"/>
  <c r="G1256" i="5"/>
  <c r="O1256" i="5"/>
  <c r="W1256" i="5"/>
  <c r="AE1256" i="5"/>
  <c r="AM1256" i="5"/>
  <c r="K1256" i="5"/>
  <c r="S1256" i="5"/>
  <c r="AA1256" i="5"/>
  <c r="AI1256" i="5"/>
  <c r="AG1254" i="5"/>
  <c r="AK1258" i="5"/>
  <c r="U1258" i="5"/>
  <c r="E1258" i="5"/>
  <c r="G1254" i="5"/>
  <c r="K1254" i="5"/>
  <c r="O1254" i="5"/>
  <c r="S1254" i="5"/>
  <c r="W1254" i="5"/>
  <c r="AA1254" i="5"/>
  <c r="AE1254" i="5"/>
  <c r="AI1254" i="5"/>
  <c r="AM1254" i="5"/>
  <c r="H1254" i="5"/>
  <c r="L1254" i="5"/>
  <c r="P1254" i="5"/>
  <c r="T1254" i="5"/>
  <c r="X1254" i="5"/>
  <c r="AB1254" i="5"/>
  <c r="AF1254" i="5"/>
  <c r="AJ1254" i="5"/>
  <c r="AN1254" i="5"/>
  <c r="J1254" i="5"/>
  <c r="R1254" i="5"/>
  <c r="Z1254" i="5"/>
  <c r="AH1254" i="5"/>
  <c r="AQ1254" i="5"/>
  <c r="F1254" i="5"/>
  <c r="N1254" i="5"/>
  <c r="V1254" i="5"/>
  <c r="AD1254" i="5"/>
  <c r="AL1254" i="5"/>
  <c r="H1259" i="5"/>
  <c r="L1259" i="5"/>
  <c r="P1259" i="5"/>
  <c r="T1259" i="5"/>
  <c r="X1259" i="5"/>
  <c r="AB1259" i="5"/>
  <c r="AF1259" i="5"/>
  <c r="AJ1259" i="5"/>
  <c r="AN1259" i="5"/>
  <c r="E1259" i="5"/>
  <c r="I1259" i="5"/>
  <c r="M1259" i="5"/>
  <c r="Q1259" i="5"/>
  <c r="U1259" i="5"/>
  <c r="Y1259" i="5"/>
  <c r="AC1259" i="5"/>
  <c r="AG1259" i="5"/>
  <c r="AK1259" i="5"/>
  <c r="AO1259" i="5"/>
  <c r="F1257" i="5"/>
  <c r="J1257" i="5"/>
  <c r="N1257" i="5"/>
  <c r="R1257" i="5"/>
  <c r="V1257" i="5"/>
  <c r="Z1257" i="5"/>
  <c r="AD1257" i="5"/>
  <c r="AH1257" i="5"/>
  <c r="AL1257" i="5"/>
  <c r="AQ1257" i="5"/>
  <c r="G1257" i="5"/>
  <c r="K1257" i="5"/>
  <c r="O1257" i="5"/>
  <c r="S1257" i="5"/>
  <c r="W1257" i="5"/>
  <c r="AA1257" i="5"/>
  <c r="AE1257" i="5"/>
  <c r="AI1257" i="5"/>
  <c r="AM1257" i="5"/>
  <c r="H1255" i="5"/>
  <c r="L1255" i="5"/>
  <c r="P1255" i="5"/>
  <c r="T1255" i="5"/>
  <c r="X1255" i="5"/>
  <c r="AB1255" i="5"/>
  <c r="AF1255" i="5"/>
  <c r="AJ1255" i="5"/>
  <c r="AN1255" i="5"/>
  <c r="E1255" i="5"/>
  <c r="I1255" i="5"/>
  <c r="M1255" i="5"/>
  <c r="Q1255" i="5"/>
  <c r="U1255" i="5"/>
  <c r="Y1255" i="5"/>
  <c r="AC1255" i="5"/>
  <c r="AG1255" i="5"/>
  <c r="AK1255" i="5"/>
  <c r="AO1255" i="5"/>
  <c r="F1253" i="5"/>
  <c r="J1253" i="5"/>
  <c r="N1253" i="5"/>
  <c r="R1253" i="5"/>
  <c r="V1253" i="5"/>
  <c r="Z1253" i="5"/>
  <c r="AD1253" i="5"/>
  <c r="AH1253" i="5"/>
  <c r="AL1253" i="5"/>
  <c r="AQ1253" i="5"/>
  <c r="G1253" i="5"/>
  <c r="K1253" i="5"/>
  <c r="O1253" i="5"/>
  <c r="S1253" i="5"/>
  <c r="W1253" i="5"/>
  <c r="AA1253" i="5"/>
  <c r="AE1253" i="5"/>
  <c r="AI1253" i="5"/>
  <c r="AM1253" i="5"/>
  <c r="AQ1263" i="5"/>
  <c r="AL1263" i="5"/>
  <c r="AH1263" i="5"/>
  <c r="AD1263" i="5"/>
  <c r="Z1263" i="5"/>
  <c r="V1263" i="5"/>
  <c r="R1263" i="5"/>
  <c r="N1263" i="5"/>
  <c r="J1263" i="5"/>
  <c r="AL1259" i="5"/>
  <c r="AD1259" i="5"/>
  <c r="V1259" i="5"/>
  <c r="N1259" i="5"/>
  <c r="F1259" i="5"/>
  <c r="AN1257" i="5"/>
  <c r="AF1257" i="5"/>
  <c r="X1257" i="5"/>
  <c r="P1257" i="5"/>
  <c r="H1257" i="5"/>
  <c r="AL1255" i="5"/>
  <c r="AD1255" i="5"/>
  <c r="V1255" i="5"/>
  <c r="N1255" i="5"/>
  <c r="F1255" i="5"/>
  <c r="AN1253" i="5"/>
  <c r="AF1253" i="5"/>
  <c r="X1253" i="5"/>
  <c r="P1253" i="5"/>
  <c r="H1253" i="5"/>
  <c r="AL1226" i="5"/>
  <c r="AD1226" i="5"/>
  <c r="F1250" i="5"/>
  <c r="AG1226" i="5"/>
  <c r="AM1231" i="5"/>
  <c r="AO1226" i="5"/>
  <c r="Q1226" i="5"/>
  <c r="AQ1238" i="5"/>
  <c r="AE1231" i="5"/>
  <c r="V1226" i="5"/>
  <c r="AL1238" i="5"/>
  <c r="AF1250" i="5"/>
  <c r="N1226" i="5"/>
  <c r="V1230" i="5"/>
  <c r="AQ1249" i="5"/>
  <c r="U1230" i="5"/>
  <c r="AO1249" i="5"/>
  <c r="I1249" i="5"/>
  <c r="AD1235" i="5"/>
  <c r="AG1230" i="5"/>
  <c r="M1230" i="5"/>
  <c r="Y1249" i="5"/>
  <c r="Q1249" i="5"/>
  <c r="AK1230" i="5"/>
  <c r="Z1249" i="5"/>
  <c r="L1235" i="5"/>
  <c r="AD1230" i="5"/>
  <c r="Y1226" i="5"/>
  <c r="I1226" i="5"/>
  <c r="AL1241" i="5"/>
  <c r="Q1241" i="5"/>
  <c r="R1246" i="5"/>
  <c r="AD1241" i="5"/>
  <c r="I1241" i="5"/>
  <c r="AI1235" i="5"/>
  <c r="AC1234" i="5"/>
  <c r="AH1220" i="5"/>
  <c r="AH1246" i="5"/>
  <c r="AK1234" i="5"/>
  <c r="N1246" i="5"/>
  <c r="AC1241" i="5"/>
  <c r="F1241" i="5"/>
  <c r="V1234" i="5"/>
  <c r="R1231" i="5"/>
  <c r="AA1220" i="5"/>
  <c r="AG1249" i="5"/>
  <c r="J1249" i="5"/>
  <c r="AL1246" i="5"/>
  <c r="AO1241" i="5"/>
  <c r="U1241" i="5"/>
  <c r="N1238" i="5"/>
  <c r="N1235" i="5"/>
  <c r="J1231" i="5"/>
  <c r="AO1230" i="5"/>
  <c r="Y1230" i="5"/>
  <c r="I1230" i="5"/>
  <c r="AH1216" i="5"/>
  <c r="AJ1213" i="5"/>
  <c r="AE1212" i="5"/>
  <c r="AL1211" i="5"/>
  <c r="R1237" i="5"/>
  <c r="AK1237" i="5"/>
  <c r="U1237" i="5"/>
  <c r="AD1237" i="5"/>
  <c r="G1232" i="5"/>
  <c r="S1232" i="5"/>
  <c r="AI1232" i="5"/>
  <c r="L1232" i="5"/>
  <c r="T1232" i="5"/>
  <c r="AJ1232" i="5"/>
  <c r="AB1232" i="5"/>
  <c r="K1232" i="5"/>
  <c r="AA1232" i="5"/>
  <c r="AJ1244" i="5"/>
  <c r="AF1229" i="5"/>
  <c r="AJ1214" i="5"/>
  <c r="AH1249" i="5"/>
  <c r="R1249" i="5"/>
  <c r="AD1246" i="5"/>
  <c r="F1246" i="5"/>
  <c r="AF1244" i="5"/>
  <c r="AK1241" i="5"/>
  <c r="Y1241" i="5"/>
  <c r="N1241" i="5"/>
  <c r="E1241" i="5"/>
  <c r="X1235" i="5"/>
  <c r="H1235" i="5"/>
  <c r="AQ1234" i="5"/>
  <c r="AH1234" i="5"/>
  <c r="AA1234" i="5"/>
  <c r="U1234" i="5"/>
  <c r="M1234" i="5"/>
  <c r="F1234" i="5"/>
  <c r="Q1233" i="5"/>
  <c r="AD1231" i="5"/>
  <c r="G1231" i="5"/>
  <c r="T1229" i="5"/>
  <c r="AG1214" i="5"/>
  <c r="Q1214" i="5"/>
  <c r="V1250" i="5"/>
  <c r="V1246" i="5"/>
  <c r="T1244" i="5"/>
  <c r="AQ1241" i="5"/>
  <c r="AG1241" i="5"/>
  <c r="V1241" i="5"/>
  <c r="M1241" i="5"/>
  <c r="AN1235" i="5"/>
  <c r="W1235" i="5"/>
  <c r="AM1234" i="5"/>
  <c r="AG1234" i="5"/>
  <c r="Z1234" i="5"/>
  <c r="R1234" i="5"/>
  <c r="K1234" i="5"/>
  <c r="E1234" i="5"/>
  <c r="AQ1233" i="5"/>
  <c r="H1233" i="5"/>
  <c r="AQ1231" i="5"/>
  <c r="V1231" i="5"/>
  <c r="AL1230" i="5"/>
  <c r="AC1230" i="5"/>
  <c r="Q1230" i="5"/>
  <c r="F1230" i="5"/>
  <c r="I1229" i="5"/>
  <c r="AQ1227" i="5"/>
  <c r="N1223" i="5"/>
  <c r="AJ1221" i="5"/>
  <c r="R1216" i="5"/>
  <c r="AB1214" i="5"/>
  <c r="L1214" i="5"/>
  <c r="R1211" i="5"/>
  <c r="O1234" i="5"/>
  <c r="G1234" i="5"/>
  <c r="AB1233" i="5"/>
  <c r="T1214" i="5"/>
  <c r="P1244" i="5"/>
  <c r="AL1234" i="5"/>
  <c r="AE1234" i="5"/>
  <c r="W1234" i="5"/>
  <c r="Q1234" i="5"/>
  <c r="J1234" i="5"/>
  <c r="N1230" i="5"/>
  <c r="E1230" i="5"/>
  <c r="AA1221" i="5"/>
  <c r="AQ1216" i="5"/>
  <c r="J1216" i="5"/>
  <c r="AO1214" i="5"/>
  <c r="Y1214" i="5"/>
  <c r="I1214" i="5"/>
  <c r="N1211" i="5"/>
  <c r="AJ1210" i="5"/>
  <c r="K1247" i="5"/>
  <c r="S1247" i="5"/>
  <c r="AA1247" i="5"/>
  <c r="AI1247" i="5"/>
  <c r="H1247" i="5"/>
  <c r="X1247" i="5"/>
  <c r="L1247" i="5"/>
  <c r="T1247" i="5"/>
  <c r="AB1247" i="5"/>
  <c r="AJ1247" i="5"/>
  <c r="AN1247" i="5"/>
  <c r="G1247" i="5"/>
  <c r="O1247" i="5"/>
  <c r="W1247" i="5"/>
  <c r="AE1247" i="5"/>
  <c r="AM1247" i="5"/>
  <c r="P1247" i="5"/>
  <c r="AF1247" i="5"/>
  <c r="H1243" i="5"/>
  <c r="P1243" i="5"/>
  <c r="X1243" i="5"/>
  <c r="AF1243" i="5"/>
  <c r="AN1243" i="5"/>
  <c r="G1243" i="5"/>
  <c r="O1243" i="5"/>
  <c r="W1243" i="5"/>
  <c r="AM1243" i="5"/>
  <c r="K1243" i="5"/>
  <c r="S1243" i="5"/>
  <c r="AA1243" i="5"/>
  <c r="AI1243" i="5"/>
  <c r="L1243" i="5"/>
  <c r="T1243" i="5"/>
  <c r="AB1243" i="5"/>
  <c r="AJ1243" i="5"/>
  <c r="AE1243" i="5"/>
  <c r="E1240" i="5"/>
  <c r="P1240" i="5"/>
  <c r="AF1240" i="5"/>
  <c r="T1240" i="5"/>
  <c r="AJ1240" i="5"/>
  <c r="L1240" i="5"/>
  <c r="AB1240" i="5"/>
  <c r="H1240" i="5"/>
  <c r="X1240" i="5"/>
  <c r="AN1240" i="5"/>
  <c r="AJ1248" i="5"/>
  <c r="T1248" i="5"/>
  <c r="AO1245" i="5"/>
  <c r="AG1245" i="5"/>
  <c r="Y1245" i="5"/>
  <c r="Q1245" i="5"/>
  <c r="I1245" i="5"/>
  <c r="H1239" i="5"/>
  <c r="P1239" i="5"/>
  <c r="X1239" i="5"/>
  <c r="AF1239" i="5"/>
  <c r="AJ1236" i="5"/>
  <c r="G1228" i="5"/>
  <c r="O1228" i="5"/>
  <c r="W1228" i="5"/>
  <c r="AE1228" i="5"/>
  <c r="AM1228" i="5"/>
  <c r="H1228" i="5"/>
  <c r="P1228" i="5"/>
  <c r="X1228" i="5"/>
  <c r="AF1228" i="5"/>
  <c r="AN1228" i="5"/>
  <c r="K1228" i="5"/>
  <c r="S1228" i="5"/>
  <c r="AA1228" i="5"/>
  <c r="AI1228" i="5"/>
  <c r="I1224" i="5"/>
  <c r="AH1224" i="5"/>
  <c r="M1224" i="5"/>
  <c r="AO1224" i="5"/>
  <c r="S1224" i="5"/>
  <c r="AA1250" i="5"/>
  <c r="AF1248" i="5"/>
  <c r="P1248" i="5"/>
  <c r="AL1245" i="5"/>
  <c r="AD1245" i="5"/>
  <c r="V1245" i="5"/>
  <c r="N1245" i="5"/>
  <c r="F1245" i="5"/>
  <c r="AB1244" i="5"/>
  <c r="L1244" i="5"/>
  <c r="AQ1242" i="5"/>
  <c r="Z1242" i="5"/>
  <c r="J1242" i="5"/>
  <c r="AI1239" i="5"/>
  <c r="W1239" i="5"/>
  <c r="L1239" i="5"/>
  <c r="K1238" i="5"/>
  <c r="R1238" i="5"/>
  <c r="AH1238" i="5"/>
  <c r="AH1237" i="5"/>
  <c r="AI1236" i="5"/>
  <c r="X1236" i="5"/>
  <c r="M1236" i="5"/>
  <c r="AB1228" i="5"/>
  <c r="K1227" i="5"/>
  <c r="N1227" i="5"/>
  <c r="W1227" i="5"/>
  <c r="AH1227" i="5"/>
  <c r="F1227" i="5"/>
  <c r="O1227" i="5"/>
  <c r="Z1227" i="5"/>
  <c r="AL1227" i="5"/>
  <c r="G1227" i="5"/>
  <c r="R1227" i="5"/>
  <c r="AD1227" i="5"/>
  <c r="AM1227" i="5"/>
  <c r="X1225" i="5"/>
  <c r="R1217" i="5"/>
  <c r="AB1217" i="5"/>
  <c r="AJ1217" i="5"/>
  <c r="S1217" i="5"/>
  <c r="AB1210" i="5"/>
  <c r="AJ1239" i="5"/>
  <c r="O1239" i="5"/>
  <c r="Y1236" i="5"/>
  <c r="O1236" i="5"/>
  <c r="AJ1228" i="5"/>
  <c r="AG1225" i="5"/>
  <c r="AL1249" i="5"/>
  <c r="AD1249" i="5"/>
  <c r="V1249" i="5"/>
  <c r="N1249" i="5"/>
  <c r="F1249" i="5"/>
  <c r="AB1248" i="5"/>
  <c r="L1248" i="5"/>
  <c r="AQ1246" i="5"/>
  <c r="Z1246" i="5"/>
  <c r="J1246" i="5"/>
  <c r="AK1245" i="5"/>
  <c r="AC1245" i="5"/>
  <c r="U1245" i="5"/>
  <c r="M1245" i="5"/>
  <c r="E1245" i="5"/>
  <c r="AN1244" i="5"/>
  <c r="X1244" i="5"/>
  <c r="H1244" i="5"/>
  <c r="AL1242" i="5"/>
  <c r="V1242" i="5"/>
  <c r="F1242" i="5"/>
  <c r="AH1241" i="5"/>
  <c r="Z1241" i="5"/>
  <c r="R1241" i="5"/>
  <c r="AN1239" i="5"/>
  <c r="AE1239" i="5"/>
  <c r="T1239" i="5"/>
  <c r="K1239" i="5"/>
  <c r="AD1238" i="5"/>
  <c r="J1238" i="5"/>
  <c r="E1237" i="5"/>
  <c r="J1237" i="5"/>
  <c r="M1237" i="5"/>
  <c r="AC1237" i="5"/>
  <c r="AL1237" i="5"/>
  <c r="AO1236" i="5"/>
  <c r="AE1236" i="5"/>
  <c r="T1236" i="5"/>
  <c r="E1233" i="5"/>
  <c r="I1233" i="5"/>
  <c r="T1233" i="5"/>
  <c r="AD1233" i="5"/>
  <c r="AK1233" i="5"/>
  <c r="L1233" i="5"/>
  <c r="X1233" i="5"/>
  <c r="AF1233" i="5"/>
  <c r="AL1233" i="5"/>
  <c r="P1233" i="5"/>
  <c r="Y1233" i="5"/>
  <c r="AG1233" i="5"/>
  <c r="AO1233" i="5"/>
  <c r="E1229" i="5"/>
  <c r="L1229" i="5"/>
  <c r="X1229" i="5"/>
  <c r="AG1229" i="5"/>
  <c r="P1229" i="5"/>
  <c r="Y1229" i="5"/>
  <c r="AJ1229" i="5"/>
  <c r="H1229" i="5"/>
  <c r="Q1229" i="5"/>
  <c r="AB1229" i="5"/>
  <c r="AN1229" i="5"/>
  <c r="T1228" i="5"/>
  <c r="V1227" i="5"/>
  <c r="W1224" i="5"/>
  <c r="AG1219" i="5"/>
  <c r="N1219" i="5"/>
  <c r="AD1219" i="5"/>
  <c r="AD1242" i="5"/>
  <c r="N1242" i="5"/>
  <c r="AA1239" i="5"/>
  <c r="E1236" i="5"/>
  <c r="K1236" i="5"/>
  <c r="P1236" i="5"/>
  <c r="U1236" i="5"/>
  <c r="AA1236" i="5"/>
  <c r="AF1236" i="5"/>
  <c r="AK1236" i="5"/>
  <c r="G1236" i="5"/>
  <c r="L1236" i="5"/>
  <c r="Q1236" i="5"/>
  <c r="W1236" i="5"/>
  <c r="AB1236" i="5"/>
  <c r="AG1236" i="5"/>
  <c r="AM1236" i="5"/>
  <c r="L1225" i="5"/>
  <c r="P1225" i="5"/>
  <c r="Y1225" i="5"/>
  <c r="AJ1225" i="5"/>
  <c r="F1225" i="5"/>
  <c r="Q1225" i="5"/>
  <c r="AB1225" i="5"/>
  <c r="AN1225" i="5"/>
  <c r="G1225" i="5"/>
  <c r="T1225" i="5"/>
  <c r="AF1225" i="5"/>
  <c r="AO1225" i="5"/>
  <c r="F1210" i="5"/>
  <c r="E1210" i="5"/>
  <c r="M1210" i="5"/>
  <c r="U1210" i="5"/>
  <c r="AC1210" i="5"/>
  <c r="AK1210" i="5"/>
  <c r="H1210" i="5"/>
  <c r="P1210" i="5"/>
  <c r="X1210" i="5"/>
  <c r="AF1210" i="5"/>
  <c r="AN1210" i="5"/>
  <c r="I1210" i="5"/>
  <c r="Q1210" i="5"/>
  <c r="Y1210" i="5"/>
  <c r="AG1210" i="5"/>
  <c r="AO1210" i="5"/>
  <c r="I1175" i="5"/>
  <c r="AL1250" i="5"/>
  <c r="N1250" i="5"/>
  <c r="AK1249" i="5"/>
  <c r="AC1249" i="5"/>
  <c r="U1249" i="5"/>
  <c r="M1249" i="5"/>
  <c r="AN1248" i="5"/>
  <c r="X1248" i="5"/>
  <c r="H1248" i="5"/>
  <c r="AQ1245" i="5"/>
  <c r="AH1245" i="5"/>
  <c r="Z1245" i="5"/>
  <c r="R1245" i="5"/>
  <c r="AH1242" i="5"/>
  <c r="R1242" i="5"/>
  <c r="AM1239" i="5"/>
  <c r="AB1239" i="5"/>
  <c r="S1239" i="5"/>
  <c r="G1239" i="5"/>
  <c r="Z1238" i="5"/>
  <c r="F1238" i="5"/>
  <c r="AQ1237" i="5"/>
  <c r="Z1237" i="5"/>
  <c r="AN1236" i="5"/>
  <c r="AC1236" i="5"/>
  <c r="S1236" i="5"/>
  <c r="H1236" i="5"/>
  <c r="L1228" i="5"/>
  <c r="J1227" i="5"/>
  <c r="T1213" i="5"/>
  <c r="AN1213" i="5"/>
  <c r="X1213" i="5"/>
  <c r="H1213" i="5"/>
  <c r="AB1213" i="5"/>
  <c r="L1210" i="5"/>
  <c r="AH1235" i="5"/>
  <c r="S1235" i="5"/>
  <c r="AO1234" i="5"/>
  <c r="AI1234" i="5"/>
  <c r="AD1234" i="5"/>
  <c r="Y1234" i="5"/>
  <c r="S1234" i="5"/>
  <c r="N1234" i="5"/>
  <c r="AN1232" i="5"/>
  <c r="AF1232" i="5"/>
  <c r="X1232" i="5"/>
  <c r="P1232" i="5"/>
  <c r="H1232" i="5"/>
  <c r="AL1231" i="5"/>
  <c r="Z1231" i="5"/>
  <c r="O1231" i="5"/>
  <c r="F1231" i="5"/>
  <c r="AQ1230" i="5"/>
  <c r="AH1230" i="5"/>
  <c r="Z1230" i="5"/>
  <c r="R1230" i="5"/>
  <c r="AK1226" i="5"/>
  <c r="AC1226" i="5"/>
  <c r="U1226" i="5"/>
  <c r="M1226" i="5"/>
  <c r="E1226" i="5"/>
  <c r="T1221" i="5"/>
  <c r="R1220" i="5"/>
  <c r="Z1216" i="5"/>
  <c r="AN1214" i="5"/>
  <c r="AF1214" i="5"/>
  <c r="X1214" i="5"/>
  <c r="P1214" i="5"/>
  <c r="H1214" i="5"/>
  <c r="AD1211" i="5"/>
  <c r="F1211" i="5"/>
  <c r="AM1232" i="5"/>
  <c r="AE1232" i="5"/>
  <c r="W1232" i="5"/>
  <c r="O1232" i="5"/>
  <c r="AH1231" i="5"/>
  <c r="W1231" i="5"/>
  <c r="N1231" i="5"/>
  <c r="AQ1226" i="5"/>
  <c r="AH1226" i="5"/>
  <c r="Z1226" i="5"/>
  <c r="R1226" i="5"/>
  <c r="AD1223" i="5"/>
  <c r="AK1214" i="5"/>
  <c r="AC1214" i="5"/>
  <c r="U1214" i="5"/>
  <c r="M1214" i="5"/>
  <c r="E1214" i="5"/>
  <c r="K1216" i="5"/>
  <c r="AJ1251" i="5"/>
  <c r="Y1251" i="5"/>
  <c r="O1251" i="5"/>
  <c r="AJ1222" i="5"/>
  <c r="F1218" i="5"/>
  <c r="J1218" i="5"/>
  <c r="N1218" i="5"/>
  <c r="R1218" i="5"/>
  <c r="V1218" i="5"/>
  <c r="Z1218" i="5"/>
  <c r="AD1218" i="5"/>
  <c r="AH1218" i="5"/>
  <c r="AL1218" i="5"/>
  <c r="AQ1218" i="5"/>
  <c r="G1218" i="5"/>
  <c r="K1218" i="5"/>
  <c r="O1218" i="5"/>
  <c r="S1218" i="5"/>
  <c r="W1218" i="5"/>
  <c r="AA1218" i="5"/>
  <c r="AE1218" i="5"/>
  <c r="AI1218" i="5"/>
  <c r="AM1218" i="5"/>
  <c r="H1218" i="5"/>
  <c r="P1218" i="5"/>
  <c r="X1218" i="5"/>
  <c r="AF1218" i="5"/>
  <c r="AN1218" i="5"/>
  <c r="I1218" i="5"/>
  <c r="Q1218" i="5"/>
  <c r="Y1218" i="5"/>
  <c r="AG1218" i="5"/>
  <c r="AO1218" i="5"/>
  <c r="E1218" i="5"/>
  <c r="AR1218" i="5" s="1"/>
  <c r="U1218" i="5"/>
  <c r="AK1218" i="5"/>
  <c r="L1218" i="5"/>
  <c r="AB1218" i="5"/>
  <c r="E1209" i="5"/>
  <c r="I1209" i="5"/>
  <c r="M1209" i="5"/>
  <c r="Q1209" i="5"/>
  <c r="U1209" i="5"/>
  <c r="Y1209" i="5"/>
  <c r="AC1209" i="5"/>
  <c r="AG1209" i="5"/>
  <c r="AK1209" i="5"/>
  <c r="AO1209" i="5"/>
  <c r="F1209" i="5"/>
  <c r="J1209" i="5"/>
  <c r="N1209" i="5"/>
  <c r="R1209" i="5"/>
  <c r="V1209" i="5"/>
  <c r="Z1209" i="5"/>
  <c r="AD1209" i="5"/>
  <c r="AH1209" i="5"/>
  <c r="AL1209" i="5"/>
  <c r="AQ1209" i="5"/>
  <c r="G1209" i="5"/>
  <c r="K1209" i="5"/>
  <c r="O1209" i="5"/>
  <c r="S1209" i="5"/>
  <c r="W1209" i="5"/>
  <c r="AA1209" i="5"/>
  <c r="AE1209" i="5"/>
  <c r="AI1209" i="5"/>
  <c r="AM1209" i="5"/>
  <c r="H1209" i="5"/>
  <c r="X1209" i="5"/>
  <c r="AN1209" i="5"/>
  <c r="L1209" i="5"/>
  <c r="AB1209" i="5"/>
  <c r="P1209" i="5"/>
  <c r="T1209" i="5"/>
  <c r="AF1209" i="5"/>
  <c r="AJ1209" i="5"/>
  <c r="AN1251" i="5"/>
  <c r="AI1251" i="5"/>
  <c r="AC1251" i="5"/>
  <c r="X1251" i="5"/>
  <c r="S1251" i="5"/>
  <c r="M1251" i="5"/>
  <c r="H1251" i="5"/>
  <c r="AQ1250" i="5"/>
  <c r="AJ1250" i="5"/>
  <c r="AE1250" i="5"/>
  <c r="Z1250" i="5"/>
  <c r="S1250" i="5"/>
  <c r="G1249" i="5"/>
  <c r="K1249" i="5"/>
  <c r="O1249" i="5"/>
  <c r="S1249" i="5"/>
  <c r="W1249" i="5"/>
  <c r="AA1249" i="5"/>
  <c r="AE1249" i="5"/>
  <c r="AI1249" i="5"/>
  <c r="AM1249" i="5"/>
  <c r="H1249" i="5"/>
  <c r="L1249" i="5"/>
  <c r="P1249" i="5"/>
  <c r="T1249" i="5"/>
  <c r="X1249" i="5"/>
  <c r="AB1249" i="5"/>
  <c r="AF1249" i="5"/>
  <c r="AJ1249" i="5"/>
  <c r="AN1249" i="5"/>
  <c r="AK1248" i="5"/>
  <c r="AC1248" i="5"/>
  <c r="U1248" i="5"/>
  <c r="M1248" i="5"/>
  <c r="E1247" i="5"/>
  <c r="I1247" i="5"/>
  <c r="M1247" i="5"/>
  <c r="Q1247" i="5"/>
  <c r="U1247" i="5"/>
  <c r="Y1247" i="5"/>
  <c r="AC1247" i="5"/>
  <c r="AG1247" i="5"/>
  <c r="AK1247" i="5"/>
  <c r="AO1247" i="5"/>
  <c r="F1247" i="5"/>
  <c r="J1247" i="5"/>
  <c r="N1247" i="5"/>
  <c r="R1247" i="5"/>
  <c r="V1247" i="5"/>
  <c r="Z1247" i="5"/>
  <c r="AD1247" i="5"/>
  <c r="AH1247" i="5"/>
  <c r="AL1247" i="5"/>
  <c r="AQ1247" i="5"/>
  <c r="AI1246" i="5"/>
  <c r="AA1246" i="5"/>
  <c r="S1246" i="5"/>
  <c r="G1245" i="5"/>
  <c r="K1245" i="5"/>
  <c r="O1245" i="5"/>
  <c r="S1245" i="5"/>
  <c r="W1245" i="5"/>
  <c r="AA1245" i="5"/>
  <c r="AE1245" i="5"/>
  <c r="AI1245" i="5"/>
  <c r="AM1245" i="5"/>
  <c r="H1245" i="5"/>
  <c r="L1245" i="5"/>
  <c r="P1245" i="5"/>
  <c r="T1245" i="5"/>
  <c r="X1245" i="5"/>
  <c r="AB1245" i="5"/>
  <c r="AF1245" i="5"/>
  <c r="AJ1245" i="5"/>
  <c r="AN1245" i="5"/>
  <c r="AK1244" i="5"/>
  <c r="AC1244" i="5"/>
  <c r="U1244" i="5"/>
  <c r="M1244" i="5"/>
  <c r="E1243" i="5"/>
  <c r="I1243" i="5"/>
  <c r="M1243" i="5"/>
  <c r="Q1243" i="5"/>
  <c r="U1243" i="5"/>
  <c r="Y1243" i="5"/>
  <c r="AC1243" i="5"/>
  <c r="AG1243" i="5"/>
  <c r="AK1243" i="5"/>
  <c r="AO1243" i="5"/>
  <c r="F1243" i="5"/>
  <c r="J1243" i="5"/>
  <c r="N1243" i="5"/>
  <c r="R1243" i="5"/>
  <c r="V1243" i="5"/>
  <c r="Z1243" i="5"/>
  <c r="AD1243" i="5"/>
  <c r="AH1243" i="5"/>
  <c r="AL1243" i="5"/>
  <c r="AQ1243" i="5"/>
  <c r="AI1242" i="5"/>
  <c r="AA1242" i="5"/>
  <c r="S1242" i="5"/>
  <c r="G1241" i="5"/>
  <c r="K1241" i="5"/>
  <c r="O1241" i="5"/>
  <c r="S1241" i="5"/>
  <c r="W1241" i="5"/>
  <c r="AA1241" i="5"/>
  <c r="AE1241" i="5"/>
  <c r="AI1241" i="5"/>
  <c r="AM1241" i="5"/>
  <c r="H1241" i="5"/>
  <c r="L1241" i="5"/>
  <c r="P1241" i="5"/>
  <c r="T1241" i="5"/>
  <c r="X1241" i="5"/>
  <c r="AB1241" i="5"/>
  <c r="AF1241" i="5"/>
  <c r="AJ1241" i="5"/>
  <c r="AN1241" i="5"/>
  <c r="AK1240" i="5"/>
  <c r="AC1240" i="5"/>
  <c r="U1240" i="5"/>
  <c r="M1240" i="5"/>
  <c r="E1239" i="5"/>
  <c r="I1239" i="5"/>
  <c r="M1239" i="5"/>
  <c r="Q1239" i="5"/>
  <c r="U1239" i="5"/>
  <c r="Y1239" i="5"/>
  <c r="AC1239" i="5"/>
  <c r="AG1239" i="5"/>
  <c r="AK1239" i="5"/>
  <c r="AO1239" i="5"/>
  <c r="F1239" i="5"/>
  <c r="J1239" i="5"/>
  <c r="N1239" i="5"/>
  <c r="R1239" i="5"/>
  <c r="V1239" i="5"/>
  <c r="Z1239" i="5"/>
  <c r="AD1239" i="5"/>
  <c r="AH1239" i="5"/>
  <c r="AL1239" i="5"/>
  <c r="AQ1239" i="5"/>
  <c r="AI1238" i="5"/>
  <c r="AA1238" i="5"/>
  <c r="S1238" i="5"/>
  <c r="AO1237" i="5"/>
  <c r="AG1237" i="5"/>
  <c r="Y1237" i="5"/>
  <c r="Q1237" i="5"/>
  <c r="I1237" i="5"/>
  <c r="AM1235" i="5"/>
  <c r="AB1235" i="5"/>
  <c r="R1235" i="5"/>
  <c r="AD1224" i="5"/>
  <c r="E1221" i="5"/>
  <c r="I1221" i="5"/>
  <c r="M1221" i="5"/>
  <c r="Q1221" i="5"/>
  <c r="U1221" i="5"/>
  <c r="Y1221" i="5"/>
  <c r="AC1221" i="5"/>
  <c r="AG1221" i="5"/>
  <c r="AK1221" i="5"/>
  <c r="AO1221" i="5"/>
  <c r="F1221" i="5"/>
  <c r="J1221" i="5"/>
  <c r="N1221" i="5"/>
  <c r="R1221" i="5"/>
  <c r="V1221" i="5"/>
  <c r="Z1221" i="5"/>
  <c r="AD1221" i="5"/>
  <c r="AH1221" i="5"/>
  <c r="AL1221" i="5"/>
  <c r="AQ1221" i="5"/>
  <c r="G1221" i="5"/>
  <c r="O1221" i="5"/>
  <c r="W1221" i="5"/>
  <c r="AE1221" i="5"/>
  <c r="AM1221" i="5"/>
  <c r="H1221" i="5"/>
  <c r="P1221" i="5"/>
  <c r="X1221" i="5"/>
  <c r="AF1221" i="5"/>
  <c r="AN1221" i="5"/>
  <c r="L1221" i="5"/>
  <c r="AB1221" i="5"/>
  <c r="S1221" i="5"/>
  <c r="AI1221" i="5"/>
  <c r="AC1218" i="5"/>
  <c r="AO1251" i="5"/>
  <c r="AE1251" i="5"/>
  <c r="T1251" i="5"/>
  <c r="F1222" i="5"/>
  <c r="J1222" i="5"/>
  <c r="N1222" i="5"/>
  <c r="R1222" i="5"/>
  <c r="V1222" i="5"/>
  <c r="Z1222" i="5"/>
  <c r="AD1222" i="5"/>
  <c r="AH1222" i="5"/>
  <c r="AL1222" i="5"/>
  <c r="AQ1222" i="5"/>
  <c r="G1222" i="5"/>
  <c r="K1222" i="5"/>
  <c r="O1222" i="5"/>
  <c r="S1222" i="5"/>
  <c r="W1222" i="5"/>
  <c r="AA1222" i="5"/>
  <c r="AE1222" i="5"/>
  <c r="AI1222" i="5"/>
  <c r="AM1222" i="5"/>
  <c r="H1222" i="5"/>
  <c r="P1222" i="5"/>
  <c r="X1222" i="5"/>
  <c r="AF1222" i="5"/>
  <c r="AN1222" i="5"/>
  <c r="I1222" i="5"/>
  <c r="Q1222" i="5"/>
  <c r="Y1222" i="5"/>
  <c r="AG1222" i="5"/>
  <c r="AO1222" i="5"/>
  <c r="E1222" i="5"/>
  <c r="U1222" i="5"/>
  <c r="AK1222" i="5"/>
  <c r="L1222" i="5"/>
  <c r="AB1222" i="5"/>
  <c r="AJ1218" i="5"/>
  <c r="H1250" i="5"/>
  <c r="L1250" i="5"/>
  <c r="P1250" i="5"/>
  <c r="T1250" i="5"/>
  <c r="E1250" i="5"/>
  <c r="I1250" i="5"/>
  <c r="M1250" i="5"/>
  <c r="Q1250" i="5"/>
  <c r="U1250" i="5"/>
  <c r="Y1250" i="5"/>
  <c r="AC1250" i="5"/>
  <c r="AG1250" i="5"/>
  <c r="AK1250" i="5"/>
  <c r="AO1250" i="5"/>
  <c r="F1248" i="5"/>
  <c r="J1248" i="5"/>
  <c r="N1248" i="5"/>
  <c r="R1248" i="5"/>
  <c r="V1248" i="5"/>
  <c r="Z1248" i="5"/>
  <c r="AD1248" i="5"/>
  <c r="AH1248" i="5"/>
  <c r="AL1248" i="5"/>
  <c r="AQ1248" i="5"/>
  <c r="G1248" i="5"/>
  <c r="K1248" i="5"/>
  <c r="O1248" i="5"/>
  <c r="S1248" i="5"/>
  <c r="W1248" i="5"/>
  <c r="AA1248" i="5"/>
  <c r="AE1248" i="5"/>
  <c r="AI1248" i="5"/>
  <c r="AM1248" i="5"/>
  <c r="H1246" i="5"/>
  <c r="L1246" i="5"/>
  <c r="P1246" i="5"/>
  <c r="T1246" i="5"/>
  <c r="X1246" i="5"/>
  <c r="AB1246" i="5"/>
  <c r="AF1246" i="5"/>
  <c r="AJ1246" i="5"/>
  <c r="AN1246" i="5"/>
  <c r="E1246" i="5"/>
  <c r="I1246" i="5"/>
  <c r="M1246" i="5"/>
  <c r="Q1246" i="5"/>
  <c r="U1246" i="5"/>
  <c r="Y1246" i="5"/>
  <c r="AC1246" i="5"/>
  <c r="AG1246" i="5"/>
  <c r="AK1246" i="5"/>
  <c r="AO1246" i="5"/>
  <c r="F1244" i="5"/>
  <c r="J1244" i="5"/>
  <c r="N1244" i="5"/>
  <c r="R1244" i="5"/>
  <c r="V1244" i="5"/>
  <c r="Z1244" i="5"/>
  <c r="AD1244" i="5"/>
  <c r="AH1244" i="5"/>
  <c r="AL1244" i="5"/>
  <c r="AQ1244" i="5"/>
  <c r="G1244" i="5"/>
  <c r="K1244" i="5"/>
  <c r="O1244" i="5"/>
  <c r="S1244" i="5"/>
  <c r="W1244" i="5"/>
  <c r="AA1244" i="5"/>
  <c r="AE1244" i="5"/>
  <c r="AI1244" i="5"/>
  <c r="AM1244" i="5"/>
  <c r="H1242" i="5"/>
  <c r="L1242" i="5"/>
  <c r="P1242" i="5"/>
  <c r="T1242" i="5"/>
  <c r="X1242" i="5"/>
  <c r="AB1242" i="5"/>
  <c r="AF1242" i="5"/>
  <c r="AJ1242" i="5"/>
  <c r="AN1242" i="5"/>
  <c r="E1242" i="5"/>
  <c r="I1242" i="5"/>
  <c r="M1242" i="5"/>
  <c r="Q1242" i="5"/>
  <c r="U1242" i="5"/>
  <c r="Y1242" i="5"/>
  <c r="AC1242" i="5"/>
  <c r="AG1242" i="5"/>
  <c r="AK1242" i="5"/>
  <c r="AO1242" i="5"/>
  <c r="F1240" i="5"/>
  <c r="J1240" i="5"/>
  <c r="N1240" i="5"/>
  <c r="R1240" i="5"/>
  <c r="V1240" i="5"/>
  <c r="Z1240" i="5"/>
  <c r="AD1240" i="5"/>
  <c r="AH1240" i="5"/>
  <c r="AL1240" i="5"/>
  <c r="AQ1240" i="5"/>
  <c r="G1240" i="5"/>
  <c r="K1240" i="5"/>
  <c r="O1240" i="5"/>
  <c r="S1240" i="5"/>
  <c r="W1240" i="5"/>
  <c r="AA1240" i="5"/>
  <c r="AE1240" i="5"/>
  <c r="AI1240" i="5"/>
  <c r="AM1240" i="5"/>
  <c r="H1238" i="5"/>
  <c r="L1238" i="5"/>
  <c r="P1238" i="5"/>
  <c r="T1238" i="5"/>
  <c r="X1238" i="5"/>
  <c r="AB1238" i="5"/>
  <c r="AF1238" i="5"/>
  <c r="AJ1238" i="5"/>
  <c r="AN1238" i="5"/>
  <c r="E1238" i="5"/>
  <c r="I1238" i="5"/>
  <c r="M1238" i="5"/>
  <c r="Q1238" i="5"/>
  <c r="U1238" i="5"/>
  <c r="Y1238" i="5"/>
  <c r="AC1238" i="5"/>
  <c r="AG1238" i="5"/>
  <c r="AK1238" i="5"/>
  <c r="AO1238" i="5"/>
  <c r="V1237" i="5"/>
  <c r="N1237" i="5"/>
  <c r="G1223" i="5"/>
  <c r="K1223" i="5"/>
  <c r="O1223" i="5"/>
  <c r="S1223" i="5"/>
  <c r="W1223" i="5"/>
  <c r="AA1223" i="5"/>
  <c r="AE1223" i="5"/>
  <c r="AI1223" i="5"/>
  <c r="AM1223" i="5"/>
  <c r="H1223" i="5"/>
  <c r="L1223" i="5"/>
  <c r="P1223" i="5"/>
  <c r="T1223" i="5"/>
  <c r="X1223" i="5"/>
  <c r="AB1223" i="5"/>
  <c r="AF1223" i="5"/>
  <c r="AJ1223" i="5"/>
  <c r="AN1223" i="5"/>
  <c r="J1223" i="5"/>
  <c r="R1223" i="5"/>
  <c r="Z1223" i="5"/>
  <c r="AH1223" i="5"/>
  <c r="AQ1223" i="5"/>
  <c r="E1223" i="5"/>
  <c r="M1223" i="5"/>
  <c r="U1223" i="5"/>
  <c r="AC1223" i="5"/>
  <c r="AK1223" i="5"/>
  <c r="F1223" i="5"/>
  <c r="V1223" i="5"/>
  <c r="AL1223" i="5"/>
  <c r="I1223" i="5"/>
  <c r="Y1223" i="5"/>
  <c r="AO1223" i="5"/>
  <c r="T1222" i="5"/>
  <c r="G1219" i="5"/>
  <c r="K1219" i="5"/>
  <c r="O1219" i="5"/>
  <c r="S1219" i="5"/>
  <c r="W1219" i="5"/>
  <c r="AA1219" i="5"/>
  <c r="AE1219" i="5"/>
  <c r="AI1219" i="5"/>
  <c r="AM1219" i="5"/>
  <c r="H1219" i="5"/>
  <c r="L1219" i="5"/>
  <c r="P1219" i="5"/>
  <c r="T1219" i="5"/>
  <c r="X1219" i="5"/>
  <c r="AB1219" i="5"/>
  <c r="AF1219" i="5"/>
  <c r="AJ1219" i="5"/>
  <c r="AN1219" i="5"/>
  <c r="J1219" i="5"/>
  <c r="R1219" i="5"/>
  <c r="Z1219" i="5"/>
  <c r="AH1219" i="5"/>
  <c r="AQ1219" i="5"/>
  <c r="E1219" i="5"/>
  <c r="M1219" i="5"/>
  <c r="U1219" i="5"/>
  <c r="AC1219" i="5"/>
  <c r="AK1219" i="5"/>
  <c r="F1219" i="5"/>
  <c r="V1219" i="5"/>
  <c r="AL1219" i="5"/>
  <c r="I1219" i="5"/>
  <c r="Y1219" i="5"/>
  <c r="AO1219" i="5"/>
  <c r="T1218" i="5"/>
  <c r="G1215" i="5"/>
  <c r="K1215" i="5"/>
  <c r="O1215" i="5"/>
  <c r="S1215" i="5"/>
  <c r="W1215" i="5"/>
  <c r="AA1215" i="5"/>
  <c r="AE1215" i="5"/>
  <c r="AI1215" i="5"/>
  <c r="AM1215" i="5"/>
  <c r="H1215" i="5"/>
  <c r="L1215" i="5"/>
  <c r="P1215" i="5"/>
  <c r="T1215" i="5"/>
  <c r="X1215" i="5"/>
  <c r="AB1215" i="5"/>
  <c r="AF1215" i="5"/>
  <c r="AJ1215" i="5"/>
  <c r="AN1215" i="5"/>
  <c r="J1215" i="5"/>
  <c r="R1215" i="5"/>
  <c r="Z1215" i="5"/>
  <c r="AH1215" i="5"/>
  <c r="AQ1215" i="5"/>
  <c r="E1215" i="5"/>
  <c r="M1215" i="5"/>
  <c r="U1215" i="5"/>
  <c r="AC1215" i="5"/>
  <c r="AK1215" i="5"/>
  <c r="Q1215" i="5"/>
  <c r="AG1215" i="5"/>
  <c r="F1215" i="5"/>
  <c r="V1215" i="5"/>
  <c r="AL1215" i="5"/>
  <c r="AD1215" i="5"/>
  <c r="I1215" i="5"/>
  <c r="AO1215" i="5"/>
  <c r="F1251" i="5"/>
  <c r="J1251" i="5"/>
  <c r="N1251" i="5"/>
  <c r="R1251" i="5"/>
  <c r="V1251" i="5"/>
  <c r="Z1251" i="5"/>
  <c r="AD1251" i="5"/>
  <c r="AH1251" i="5"/>
  <c r="AL1251" i="5"/>
  <c r="AQ1251" i="5"/>
  <c r="AM1251" i="5"/>
  <c r="AG1251" i="5"/>
  <c r="AB1251" i="5"/>
  <c r="W1251" i="5"/>
  <c r="Q1251" i="5"/>
  <c r="L1251" i="5"/>
  <c r="G1251" i="5"/>
  <c r="AN1250" i="5"/>
  <c r="AI1250" i="5"/>
  <c r="AD1250" i="5"/>
  <c r="X1250" i="5"/>
  <c r="R1250" i="5"/>
  <c r="J1250" i="5"/>
  <c r="AK1251" i="5"/>
  <c r="AF1251" i="5"/>
  <c r="AA1251" i="5"/>
  <c r="U1251" i="5"/>
  <c r="P1251" i="5"/>
  <c r="K1251" i="5"/>
  <c r="E1251" i="5"/>
  <c r="AM1250" i="5"/>
  <c r="AH1250" i="5"/>
  <c r="AB1250" i="5"/>
  <c r="W1250" i="5"/>
  <c r="O1250" i="5"/>
  <c r="G1250" i="5"/>
  <c r="AO1248" i="5"/>
  <c r="AG1248" i="5"/>
  <c r="Y1248" i="5"/>
  <c r="Q1248" i="5"/>
  <c r="I1248" i="5"/>
  <c r="AM1246" i="5"/>
  <c r="AE1246" i="5"/>
  <c r="W1246" i="5"/>
  <c r="O1246" i="5"/>
  <c r="G1246" i="5"/>
  <c r="AO1244" i="5"/>
  <c r="AG1244" i="5"/>
  <c r="Y1244" i="5"/>
  <c r="Q1244" i="5"/>
  <c r="I1244" i="5"/>
  <c r="AM1242" i="5"/>
  <c r="AE1242" i="5"/>
  <c r="W1242" i="5"/>
  <c r="O1242" i="5"/>
  <c r="G1242" i="5"/>
  <c r="AO1240" i="5"/>
  <c r="AG1240" i="5"/>
  <c r="Y1240" i="5"/>
  <c r="Q1240" i="5"/>
  <c r="I1240" i="5"/>
  <c r="AM1238" i="5"/>
  <c r="AE1238" i="5"/>
  <c r="W1238" i="5"/>
  <c r="O1238" i="5"/>
  <c r="G1238" i="5"/>
  <c r="G1237" i="5"/>
  <c r="F1237" i="5"/>
  <c r="K1237" i="5"/>
  <c r="O1237" i="5"/>
  <c r="S1237" i="5"/>
  <c r="W1237" i="5"/>
  <c r="AA1237" i="5"/>
  <c r="AE1237" i="5"/>
  <c r="AI1237" i="5"/>
  <c r="AM1237" i="5"/>
  <c r="H1237" i="5"/>
  <c r="L1237" i="5"/>
  <c r="P1237" i="5"/>
  <c r="T1237" i="5"/>
  <c r="X1237" i="5"/>
  <c r="AB1237" i="5"/>
  <c r="AF1237" i="5"/>
  <c r="AJ1237" i="5"/>
  <c r="AN1237" i="5"/>
  <c r="E1235" i="5"/>
  <c r="I1235" i="5"/>
  <c r="M1235" i="5"/>
  <c r="Q1235" i="5"/>
  <c r="U1235" i="5"/>
  <c r="Y1235" i="5"/>
  <c r="AC1235" i="5"/>
  <c r="AG1235" i="5"/>
  <c r="AK1235" i="5"/>
  <c r="AO1235" i="5"/>
  <c r="J1235" i="5"/>
  <c r="O1235" i="5"/>
  <c r="T1235" i="5"/>
  <c r="Z1235" i="5"/>
  <c r="AE1235" i="5"/>
  <c r="AJ1235" i="5"/>
  <c r="AQ1235" i="5"/>
  <c r="F1235" i="5"/>
  <c r="K1235" i="5"/>
  <c r="P1235" i="5"/>
  <c r="V1235" i="5"/>
  <c r="AA1235" i="5"/>
  <c r="AF1235" i="5"/>
  <c r="AL1235" i="5"/>
  <c r="H1224" i="5"/>
  <c r="L1224" i="5"/>
  <c r="P1224" i="5"/>
  <c r="T1224" i="5"/>
  <c r="X1224" i="5"/>
  <c r="AB1224" i="5"/>
  <c r="AF1224" i="5"/>
  <c r="AJ1224" i="5"/>
  <c r="AN1224" i="5"/>
  <c r="E1224" i="5"/>
  <c r="J1224" i="5"/>
  <c r="O1224" i="5"/>
  <c r="U1224" i="5"/>
  <c r="Z1224" i="5"/>
  <c r="AE1224" i="5"/>
  <c r="AK1224" i="5"/>
  <c r="AQ1224" i="5"/>
  <c r="F1224" i="5"/>
  <c r="K1224" i="5"/>
  <c r="Q1224" i="5"/>
  <c r="V1224" i="5"/>
  <c r="AA1224" i="5"/>
  <c r="AG1224" i="5"/>
  <c r="AL1224" i="5"/>
  <c r="N1224" i="5"/>
  <c r="Y1224" i="5"/>
  <c r="AI1224" i="5"/>
  <c r="G1224" i="5"/>
  <c r="R1224" i="5"/>
  <c r="AC1224" i="5"/>
  <c r="AM1224" i="5"/>
  <c r="Q1223" i="5"/>
  <c r="M1222" i="5"/>
  <c r="H1220" i="5"/>
  <c r="L1220" i="5"/>
  <c r="P1220" i="5"/>
  <c r="T1220" i="5"/>
  <c r="X1220" i="5"/>
  <c r="AB1220" i="5"/>
  <c r="AF1220" i="5"/>
  <c r="AJ1220" i="5"/>
  <c r="AN1220" i="5"/>
  <c r="E1220" i="5"/>
  <c r="I1220" i="5"/>
  <c r="M1220" i="5"/>
  <c r="Q1220" i="5"/>
  <c r="U1220" i="5"/>
  <c r="Y1220" i="5"/>
  <c r="AC1220" i="5"/>
  <c r="AG1220" i="5"/>
  <c r="AK1220" i="5"/>
  <c r="AO1220" i="5"/>
  <c r="F1220" i="5"/>
  <c r="N1220" i="5"/>
  <c r="V1220" i="5"/>
  <c r="AD1220" i="5"/>
  <c r="AL1220" i="5"/>
  <c r="G1220" i="5"/>
  <c r="O1220" i="5"/>
  <c r="W1220" i="5"/>
  <c r="AE1220" i="5"/>
  <c r="AM1220" i="5"/>
  <c r="S1220" i="5"/>
  <c r="AI1220" i="5"/>
  <c r="J1220" i="5"/>
  <c r="Z1220" i="5"/>
  <c r="AQ1220" i="5"/>
  <c r="Q1219" i="5"/>
  <c r="M1218" i="5"/>
  <c r="Y1215" i="5"/>
  <c r="F1236" i="5"/>
  <c r="J1236" i="5"/>
  <c r="N1236" i="5"/>
  <c r="R1236" i="5"/>
  <c r="V1236" i="5"/>
  <c r="Z1236" i="5"/>
  <c r="AD1236" i="5"/>
  <c r="AH1236" i="5"/>
  <c r="AL1236" i="5"/>
  <c r="AQ1236" i="5"/>
  <c r="H1234" i="5"/>
  <c r="L1234" i="5"/>
  <c r="P1234" i="5"/>
  <c r="T1234" i="5"/>
  <c r="X1234" i="5"/>
  <c r="AB1234" i="5"/>
  <c r="AF1234" i="5"/>
  <c r="AJ1234" i="5"/>
  <c r="AN1234" i="5"/>
  <c r="AN1233" i="5"/>
  <c r="AH1233" i="5"/>
  <c r="AC1233" i="5"/>
  <c r="U1233" i="5"/>
  <c r="M1233" i="5"/>
  <c r="E1232" i="5"/>
  <c r="AR1232" i="5" s="1"/>
  <c r="I1232" i="5"/>
  <c r="M1232" i="5"/>
  <c r="Q1232" i="5"/>
  <c r="U1232" i="5"/>
  <c r="Y1232" i="5"/>
  <c r="AC1232" i="5"/>
  <c r="AG1232" i="5"/>
  <c r="AK1232" i="5"/>
  <c r="AO1232" i="5"/>
  <c r="F1232" i="5"/>
  <c r="J1232" i="5"/>
  <c r="N1232" i="5"/>
  <c r="R1232" i="5"/>
  <c r="V1232" i="5"/>
  <c r="Z1232" i="5"/>
  <c r="AD1232" i="5"/>
  <c r="AH1232" i="5"/>
  <c r="AL1232" i="5"/>
  <c r="AQ1232" i="5"/>
  <c r="AI1231" i="5"/>
  <c r="AA1231" i="5"/>
  <c r="S1231" i="5"/>
  <c r="G1230" i="5"/>
  <c r="K1230" i="5"/>
  <c r="O1230" i="5"/>
  <c r="S1230" i="5"/>
  <c r="W1230" i="5"/>
  <c r="AA1230" i="5"/>
  <c r="AE1230" i="5"/>
  <c r="AI1230" i="5"/>
  <c r="AM1230" i="5"/>
  <c r="H1230" i="5"/>
  <c r="L1230" i="5"/>
  <c r="P1230" i="5"/>
  <c r="T1230" i="5"/>
  <c r="X1230" i="5"/>
  <c r="AB1230" i="5"/>
  <c r="AF1230" i="5"/>
  <c r="AJ1230" i="5"/>
  <c r="AN1230" i="5"/>
  <c r="AK1229" i="5"/>
  <c r="AC1229" i="5"/>
  <c r="U1229" i="5"/>
  <c r="M1229" i="5"/>
  <c r="E1228" i="5"/>
  <c r="I1228" i="5"/>
  <c r="M1228" i="5"/>
  <c r="Q1228" i="5"/>
  <c r="U1228" i="5"/>
  <c r="Y1228" i="5"/>
  <c r="AC1228" i="5"/>
  <c r="AG1228" i="5"/>
  <c r="AK1228" i="5"/>
  <c r="AO1228" i="5"/>
  <c r="F1228" i="5"/>
  <c r="J1228" i="5"/>
  <c r="N1228" i="5"/>
  <c r="R1228" i="5"/>
  <c r="V1228" i="5"/>
  <c r="Z1228" i="5"/>
  <c r="AD1228" i="5"/>
  <c r="AH1228" i="5"/>
  <c r="AL1228" i="5"/>
  <c r="AQ1228" i="5"/>
  <c r="AI1227" i="5"/>
  <c r="AA1227" i="5"/>
  <c r="S1227" i="5"/>
  <c r="G1226" i="5"/>
  <c r="K1226" i="5"/>
  <c r="O1226" i="5"/>
  <c r="S1226" i="5"/>
  <c r="W1226" i="5"/>
  <c r="AA1226" i="5"/>
  <c r="AE1226" i="5"/>
  <c r="AI1226" i="5"/>
  <c r="AM1226" i="5"/>
  <c r="H1226" i="5"/>
  <c r="L1226" i="5"/>
  <c r="P1226" i="5"/>
  <c r="T1226" i="5"/>
  <c r="X1226" i="5"/>
  <c r="AB1226" i="5"/>
  <c r="AF1226" i="5"/>
  <c r="AJ1226" i="5"/>
  <c r="AN1226" i="5"/>
  <c r="AK1225" i="5"/>
  <c r="AC1225" i="5"/>
  <c r="U1225" i="5"/>
  <c r="AI1217" i="5"/>
  <c r="F1233" i="5"/>
  <c r="J1233" i="5"/>
  <c r="N1233" i="5"/>
  <c r="R1233" i="5"/>
  <c r="V1233" i="5"/>
  <c r="Z1233" i="5"/>
  <c r="G1233" i="5"/>
  <c r="K1233" i="5"/>
  <c r="O1233" i="5"/>
  <c r="S1233" i="5"/>
  <c r="W1233" i="5"/>
  <c r="AA1233" i="5"/>
  <c r="AE1233" i="5"/>
  <c r="AI1233" i="5"/>
  <c r="AM1233" i="5"/>
  <c r="H1231" i="5"/>
  <c r="L1231" i="5"/>
  <c r="P1231" i="5"/>
  <c r="T1231" i="5"/>
  <c r="X1231" i="5"/>
  <c r="AB1231" i="5"/>
  <c r="AF1231" i="5"/>
  <c r="AJ1231" i="5"/>
  <c r="AN1231" i="5"/>
  <c r="E1231" i="5"/>
  <c r="I1231" i="5"/>
  <c r="M1231" i="5"/>
  <c r="Q1231" i="5"/>
  <c r="U1231" i="5"/>
  <c r="Y1231" i="5"/>
  <c r="AC1231" i="5"/>
  <c r="AG1231" i="5"/>
  <c r="AK1231" i="5"/>
  <c r="AO1231" i="5"/>
  <c r="F1229" i="5"/>
  <c r="J1229" i="5"/>
  <c r="N1229" i="5"/>
  <c r="R1229" i="5"/>
  <c r="V1229" i="5"/>
  <c r="Z1229" i="5"/>
  <c r="AD1229" i="5"/>
  <c r="AH1229" i="5"/>
  <c r="AL1229" i="5"/>
  <c r="AQ1229" i="5"/>
  <c r="G1229" i="5"/>
  <c r="K1229" i="5"/>
  <c r="O1229" i="5"/>
  <c r="S1229" i="5"/>
  <c r="W1229" i="5"/>
  <c r="AA1229" i="5"/>
  <c r="AE1229" i="5"/>
  <c r="AI1229" i="5"/>
  <c r="AM1229" i="5"/>
  <c r="H1227" i="5"/>
  <c r="L1227" i="5"/>
  <c r="P1227" i="5"/>
  <c r="T1227" i="5"/>
  <c r="X1227" i="5"/>
  <c r="AB1227" i="5"/>
  <c r="AF1227" i="5"/>
  <c r="AJ1227" i="5"/>
  <c r="AN1227" i="5"/>
  <c r="E1227" i="5"/>
  <c r="I1227" i="5"/>
  <c r="M1227" i="5"/>
  <c r="Q1227" i="5"/>
  <c r="U1227" i="5"/>
  <c r="Y1227" i="5"/>
  <c r="AC1227" i="5"/>
  <c r="AG1227" i="5"/>
  <c r="AK1227" i="5"/>
  <c r="AO1227" i="5"/>
  <c r="E1225" i="5"/>
  <c r="I1225" i="5"/>
  <c r="M1225" i="5"/>
  <c r="H1225" i="5"/>
  <c r="N1225" i="5"/>
  <c r="R1225" i="5"/>
  <c r="V1225" i="5"/>
  <c r="Z1225" i="5"/>
  <c r="AD1225" i="5"/>
  <c r="AH1225" i="5"/>
  <c r="AL1225" i="5"/>
  <c r="AQ1225" i="5"/>
  <c r="J1225" i="5"/>
  <c r="O1225" i="5"/>
  <c r="S1225" i="5"/>
  <c r="W1225" i="5"/>
  <c r="AA1225" i="5"/>
  <c r="AE1225" i="5"/>
  <c r="AI1225" i="5"/>
  <c r="AM1225" i="5"/>
  <c r="E1217" i="5"/>
  <c r="I1217" i="5"/>
  <c r="M1217" i="5"/>
  <c r="Q1217" i="5"/>
  <c r="U1217" i="5"/>
  <c r="F1217" i="5"/>
  <c r="J1217" i="5"/>
  <c r="N1217" i="5"/>
  <c r="G1217" i="5"/>
  <c r="O1217" i="5"/>
  <c r="T1217" i="5"/>
  <c r="Y1217" i="5"/>
  <c r="AC1217" i="5"/>
  <c r="AG1217" i="5"/>
  <c r="AK1217" i="5"/>
  <c r="AO1217" i="5"/>
  <c r="H1217" i="5"/>
  <c r="P1217" i="5"/>
  <c r="V1217" i="5"/>
  <c r="Z1217" i="5"/>
  <c r="AD1217" i="5"/>
  <c r="AH1217" i="5"/>
  <c r="AL1217" i="5"/>
  <c r="AQ1217" i="5"/>
  <c r="K1217" i="5"/>
  <c r="W1217" i="5"/>
  <c r="AE1217" i="5"/>
  <c r="AM1217" i="5"/>
  <c r="L1217" i="5"/>
  <c r="X1217" i="5"/>
  <c r="AF1217" i="5"/>
  <c r="AN1217" i="5"/>
  <c r="H1212" i="5"/>
  <c r="L1212" i="5"/>
  <c r="P1212" i="5"/>
  <c r="T1212" i="5"/>
  <c r="X1212" i="5"/>
  <c r="AB1212" i="5"/>
  <c r="AF1212" i="5"/>
  <c r="AJ1212" i="5"/>
  <c r="AN1212" i="5"/>
  <c r="E1212" i="5"/>
  <c r="I1212" i="5"/>
  <c r="M1212" i="5"/>
  <c r="Q1212" i="5"/>
  <c r="U1212" i="5"/>
  <c r="Y1212" i="5"/>
  <c r="AC1212" i="5"/>
  <c r="AG1212" i="5"/>
  <c r="AK1212" i="5"/>
  <c r="AO1212" i="5"/>
  <c r="F1212" i="5"/>
  <c r="J1212" i="5"/>
  <c r="N1212" i="5"/>
  <c r="R1212" i="5"/>
  <c r="V1212" i="5"/>
  <c r="Z1212" i="5"/>
  <c r="AD1212" i="5"/>
  <c r="AH1212" i="5"/>
  <c r="AL1212" i="5"/>
  <c r="AQ1212" i="5"/>
  <c r="G1212" i="5"/>
  <c r="W1212" i="5"/>
  <c r="AM1212" i="5"/>
  <c r="K1212" i="5"/>
  <c r="AA1212" i="5"/>
  <c r="O1212" i="5"/>
  <c r="S1212" i="5"/>
  <c r="AI1216" i="5"/>
  <c r="H1216" i="5"/>
  <c r="L1216" i="5"/>
  <c r="P1216" i="5"/>
  <c r="T1216" i="5"/>
  <c r="X1216" i="5"/>
  <c r="AB1216" i="5"/>
  <c r="AF1216" i="5"/>
  <c r="AJ1216" i="5"/>
  <c r="AN1216" i="5"/>
  <c r="E1216" i="5"/>
  <c r="I1216" i="5"/>
  <c r="M1216" i="5"/>
  <c r="Q1216" i="5"/>
  <c r="U1216" i="5"/>
  <c r="Y1216" i="5"/>
  <c r="AC1216" i="5"/>
  <c r="AG1216" i="5"/>
  <c r="AK1216" i="5"/>
  <c r="AO1216" i="5"/>
  <c r="F1216" i="5"/>
  <c r="N1216" i="5"/>
  <c r="V1216" i="5"/>
  <c r="AD1216" i="5"/>
  <c r="AL1216" i="5"/>
  <c r="G1216" i="5"/>
  <c r="O1216" i="5"/>
  <c r="W1216" i="5"/>
  <c r="AE1216" i="5"/>
  <c r="AM1216" i="5"/>
  <c r="E1213" i="5"/>
  <c r="I1213" i="5"/>
  <c r="M1213" i="5"/>
  <c r="Q1213" i="5"/>
  <c r="U1213" i="5"/>
  <c r="Y1213" i="5"/>
  <c r="AC1213" i="5"/>
  <c r="AG1213" i="5"/>
  <c r="AK1213" i="5"/>
  <c r="AO1213" i="5"/>
  <c r="F1213" i="5"/>
  <c r="J1213" i="5"/>
  <c r="N1213" i="5"/>
  <c r="R1213" i="5"/>
  <c r="V1213" i="5"/>
  <c r="Z1213" i="5"/>
  <c r="AD1213" i="5"/>
  <c r="AH1213" i="5"/>
  <c r="AL1213" i="5"/>
  <c r="AQ1213" i="5"/>
  <c r="G1213" i="5"/>
  <c r="K1213" i="5"/>
  <c r="O1213" i="5"/>
  <c r="S1213" i="5"/>
  <c r="W1213" i="5"/>
  <c r="AA1213" i="5"/>
  <c r="AE1213" i="5"/>
  <c r="AI1213" i="5"/>
  <c r="AM1213" i="5"/>
  <c r="G1211" i="5"/>
  <c r="K1211" i="5"/>
  <c r="O1211" i="5"/>
  <c r="S1211" i="5"/>
  <c r="W1211" i="5"/>
  <c r="AA1211" i="5"/>
  <c r="AE1211" i="5"/>
  <c r="AI1211" i="5"/>
  <c r="AM1211" i="5"/>
  <c r="H1211" i="5"/>
  <c r="L1211" i="5"/>
  <c r="P1211" i="5"/>
  <c r="T1211" i="5"/>
  <c r="X1211" i="5"/>
  <c r="AB1211" i="5"/>
  <c r="AF1211" i="5"/>
  <c r="AJ1211" i="5"/>
  <c r="AN1211" i="5"/>
  <c r="E1211" i="5"/>
  <c r="I1211" i="5"/>
  <c r="M1211" i="5"/>
  <c r="Q1211" i="5"/>
  <c r="U1211" i="5"/>
  <c r="Y1211" i="5"/>
  <c r="AC1211" i="5"/>
  <c r="AG1211" i="5"/>
  <c r="AK1211" i="5"/>
  <c r="AO1211" i="5"/>
  <c r="AF1213" i="5"/>
  <c r="P1213" i="5"/>
  <c r="AQ1211" i="5"/>
  <c r="Z1211" i="5"/>
  <c r="J1211" i="5"/>
  <c r="AM1214" i="5"/>
  <c r="AI1214" i="5"/>
  <c r="AE1214" i="5"/>
  <c r="AA1214" i="5"/>
  <c r="W1214" i="5"/>
  <c r="S1214" i="5"/>
  <c r="O1214" i="5"/>
  <c r="K1214" i="5"/>
  <c r="G1214" i="5"/>
  <c r="AM1210" i="5"/>
  <c r="AI1210" i="5"/>
  <c r="AE1210" i="5"/>
  <c r="AA1210" i="5"/>
  <c r="W1210" i="5"/>
  <c r="S1210" i="5"/>
  <c r="O1210" i="5"/>
  <c r="K1210" i="5"/>
  <c r="G1210" i="5"/>
  <c r="AQ1214" i="5"/>
  <c r="AL1214" i="5"/>
  <c r="AH1214" i="5"/>
  <c r="AD1214" i="5"/>
  <c r="Z1214" i="5"/>
  <c r="V1214" i="5"/>
  <c r="R1214" i="5"/>
  <c r="N1214" i="5"/>
  <c r="J1214" i="5"/>
  <c r="AQ1210" i="5"/>
  <c r="AL1210" i="5"/>
  <c r="AH1210" i="5"/>
  <c r="AD1210" i="5"/>
  <c r="Z1210" i="5"/>
  <c r="V1210" i="5"/>
  <c r="R1210" i="5"/>
  <c r="N1210" i="5"/>
  <c r="J1210" i="5"/>
  <c r="AQ1183" i="5"/>
  <c r="AK1183" i="5"/>
  <c r="Z1183" i="5"/>
  <c r="U1183" i="5"/>
  <c r="O1183" i="5"/>
  <c r="AF1195" i="5"/>
  <c r="AH1176" i="5"/>
  <c r="AO1175" i="5"/>
  <c r="AC1190" i="5"/>
  <c r="M1190" i="5"/>
  <c r="AE1183" i="5"/>
  <c r="E1183" i="5"/>
  <c r="AR1183" i="5" s="1"/>
  <c r="AA1180" i="5"/>
  <c r="AE1176" i="5"/>
  <c r="K1176" i="5"/>
  <c r="AQ1180" i="5"/>
  <c r="R1176" i="5"/>
  <c r="AO1190" i="5"/>
  <c r="Y1190" i="5"/>
  <c r="E1190" i="5"/>
  <c r="AR1190" i="5" s="1"/>
  <c r="AD1187" i="5"/>
  <c r="K1180" i="5"/>
  <c r="AA1176" i="5"/>
  <c r="G1176" i="5"/>
  <c r="AG1190" i="5"/>
  <c r="Q1190" i="5"/>
  <c r="AK1190" i="5"/>
  <c r="U1190" i="5"/>
  <c r="AQ1176" i="5"/>
  <c r="S1176" i="5"/>
  <c r="AC1175" i="5"/>
  <c r="AL1203" i="5"/>
  <c r="AH1193" i="5"/>
  <c r="R1203" i="5"/>
  <c r="R1193" i="5"/>
  <c r="AA1203" i="5"/>
  <c r="X1193" i="5"/>
  <c r="AJ1193" i="5"/>
  <c r="H1193" i="5"/>
  <c r="J1183" i="5"/>
  <c r="Y1175" i="5"/>
  <c r="G1177" i="5"/>
  <c r="AF1177" i="5"/>
  <c r="T1177" i="5"/>
  <c r="AJ1177" i="5"/>
  <c r="P1177" i="5"/>
  <c r="H1201" i="5"/>
  <c r="AF1201" i="5"/>
  <c r="P1201" i="5"/>
  <c r="AJ1201" i="5"/>
  <c r="T1201" i="5"/>
  <c r="AI1203" i="5"/>
  <c r="Z1203" i="5"/>
  <c r="N1203" i="5"/>
  <c r="AH1207" i="5"/>
  <c r="K1207" i="5"/>
  <c r="AH1203" i="5"/>
  <c r="V1203" i="5"/>
  <c r="K1203" i="5"/>
  <c r="N1199" i="5"/>
  <c r="P1195" i="5"/>
  <c r="AO1193" i="5"/>
  <c r="AC1193" i="5"/>
  <c r="N1193" i="5"/>
  <c r="AH1180" i="5"/>
  <c r="S1180" i="5"/>
  <c r="G1180" i="5"/>
  <c r="AD1179" i="5"/>
  <c r="V1207" i="5"/>
  <c r="AI1207" i="5"/>
  <c r="N1207" i="5"/>
  <c r="Z1199" i="5"/>
  <c r="AA1195" i="5"/>
  <c r="AM1180" i="5"/>
  <c r="W1180" i="5"/>
  <c r="J1180" i="5"/>
  <c r="Z1207" i="5"/>
  <c r="AQ1203" i="5"/>
  <c r="AD1203" i="5"/>
  <c r="S1203" i="5"/>
  <c r="J1203" i="5"/>
  <c r="F1195" i="5"/>
  <c r="AN1193" i="5"/>
  <c r="Y1193" i="5"/>
  <c r="M1193" i="5"/>
  <c r="AE1180" i="5"/>
  <c r="R1180" i="5"/>
  <c r="I1179" i="5"/>
  <c r="AM1176" i="5"/>
  <c r="W1176" i="5"/>
  <c r="J1176" i="5"/>
  <c r="M1175" i="5"/>
  <c r="G1184" i="5"/>
  <c r="J1184" i="5"/>
  <c r="P1184" i="5"/>
  <c r="X1184" i="5"/>
  <c r="AE1184" i="5"/>
  <c r="AL1184" i="5"/>
  <c r="O1184" i="5"/>
  <c r="AD1184" i="5"/>
  <c r="K1184" i="5"/>
  <c r="S1184" i="5"/>
  <c r="Z1184" i="5"/>
  <c r="AF1184" i="5"/>
  <c r="AN1184" i="5"/>
  <c r="F1184" i="5"/>
  <c r="N1184" i="5"/>
  <c r="T1184" i="5"/>
  <c r="AA1184" i="5"/>
  <c r="AI1184" i="5"/>
  <c r="AQ1184" i="5"/>
  <c r="H1184" i="5"/>
  <c r="V1184" i="5"/>
  <c r="AJ1184" i="5"/>
  <c r="H1178" i="5"/>
  <c r="L1178" i="5"/>
  <c r="U1178" i="5"/>
  <c r="AG1178" i="5"/>
  <c r="I1178" i="5"/>
  <c r="AC1178" i="5"/>
  <c r="M1178" i="5"/>
  <c r="Y1178" i="5"/>
  <c r="AJ1178" i="5"/>
  <c r="E1178" i="5"/>
  <c r="AR1178" i="5" s="1"/>
  <c r="Q1178" i="5"/>
  <c r="AB1178" i="5"/>
  <c r="AK1178" i="5"/>
  <c r="T1178" i="5"/>
  <c r="AO1178" i="5"/>
  <c r="E1185" i="5"/>
  <c r="AR1185" i="5" s="1"/>
  <c r="I1185" i="5"/>
  <c r="T1185" i="5"/>
  <c r="AE1185" i="5"/>
  <c r="AO1185" i="5"/>
  <c r="G1185" i="5"/>
  <c r="AM1185" i="5"/>
  <c r="L1185" i="5"/>
  <c r="W1185" i="5"/>
  <c r="AG1185" i="5"/>
  <c r="O1185" i="5"/>
  <c r="Y1185" i="5"/>
  <c r="AJ1185" i="5"/>
  <c r="Q1185" i="5"/>
  <c r="AB1185" i="5"/>
  <c r="H1205" i="5"/>
  <c r="P1205" i="5"/>
  <c r="X1205" i="5"/>
  <c r="AF1205" i="5"/>
  <c r="AN1205" i="5"/>
  <c r="E1205" i="5"/>
  <c r="U1205" i="5"/>
  <c r="AK1205" i="5"/>
  <c r="I1205" i="5"/>
  <c r="Q1205" i="5"/>
  <c r="Y1205" i="5"/>
  <c r="AG1205" i="5"/>
  <c r="AO1205" i="5"/>
  <c r="L1205" i="5"/>
  <c r="T1205" i="5"/>
  <c r="AB1205" i="5"/>
  <c r="AJ1205" i="5"/>
  <c r="M1205" i="5"/>
  <c r="AC1205" i="5"/>
  <c r="Y1196" i="5"/>
  <c r="AO1196" i="5"/>
  <c r="I1196" i="5"/>
  <c r="AE1196" i="5"/>
  <c r="T1196" i="5"/>
  <c r="O1196" i="5"/>
  <c r="AJ1196" i="5"/>
  <c r="G1181" i="5"/>
  <c r="L1181" i="5"/>
  <c r="Y1181" i="5"/>
  <c r="AJ1181" i="5"/>
  <c r="H1181" i="5"/>
  <c r="AG1181" i="5"/>
  <c r="O1181" i="5"/>
  <c r="AB1181" i="5"/>
  <c r="AM1181" i="5"/>
  <c r="S1181" i="5"/>
  <c r="AE1181" i="5"/>
  <c r="AN1181" i="5"/>
  <c r="W1181" i="5"/>
  <c r="AO1181" i="5"/>
  <c r="E1200" i="5"/>
  <c r="AR1200" i="5" s="1"/>
  <c r="H1200" i="5"/>
  <c r="P1200" i="5"/>
  <c r="X1200" i="5"/>
  <c r="AF1200" i="5"/>
  <c r="AN1200" i="5"/>
  <c r="K1200" i="5"/>
  <c r="S1200" i="5"/>
  <c r="AA1200" i="5"/>
  <c r="AI1200" i="5"/>
  <c r="G1200" i="5"/>
  <c r="O1200" i="5"/>
  <c r="W1200" i="5"/>
  <c r="AM1200" i="5"/>
  <c r="L1200" i="5"/>
  <c r="T1200" i="5"/>
  <c r="AB1200" i="5"/>
  <c r="AJ1200" i="5"/>
  <c r="AE1200" i="5"/>
  <c r="AK1202" i="5"/>
  <c r="AC1202" i="5"/>
  <c r="I1202" i="5"/>
  <c r="AB1201" i="5"/>
  <c r="L1201" i="5"/>
  <c r="AQ1199" i="5"/>
  <c r="J1199" i="5"/>
  <c r="AK1198" i="5"/>
  <c r="M1198" i="5"/>
  <c r="AH1197" i="5"/>
  <c r="X1197" i="5"/>
  <c r="M1197" i="5"/>
  <c r="AO1192" i="5"/>
  <c r="AA1191" i="5"/>
  <c r="AN1188" i="5"/>
  <c r="AI1188" i="5"/>
  <c r="AC1188" i="5"/>
  <c r="X1188" i="5"/>
  <c r="S1188" i="5"/>
  <c r="M1188" i="5"/>
  <c r="H1188" i="5"/>
  <c r="AH1183" i="5"/>
  <c r="W1183" i="5"/>
  <c r="M1183" i="5"/>
  <c r="AB1177" i="5"/>
  <c r="L1177" i="5"/>
  <c r="AI1176" i="5"/>
  <c r="Z1176" i="5"/>
  <c r="O1176" i="5"/>
  <c r="AK1175" i="5"/>
  <c r="U1175" i="5"/>
  <c r="E1175" i="5"/>
  <c r="AR1175" i="5" s="1"/>
  <c r="AO1174" i="5"/>
  <c r="AG1174" i="5"/>
  <c r="Y1174" i="5"/>
  <c r="Q1174" i="5"/>
  <c r="I1174" i="5"/>
  <c r="R1198" i="5"/>
  <c r="AJ1197" i="5"/>
  <c r="AJ1188" i="5"/>
  <c r="AE1188" i="5"/>
  <c r="Y1188" i="5"/>
  <c r="T1188" i="5"/>
  <c r="I1188" i="5"/>
  <c r="AQ1207" i="5"/>
  <c r="AD1207" i="5"/>
  <c r="S1207" i="5"/>
  <c r="J1207" i="5"/>
  <c r="AM1203" i="5"/>
  <c r="AE1203" i="5"/>
  <c r="W1203" i="5"/>
  <c r="O1203" i="5"/>
  <c r="G1203" i="5"/>
  <c r="Y1202" i="5"/>
  <c r="E1202" i="5"/>
  <c r="AN1201" i="5"/>
  <c r="X1201" i="5"/>
  <c r="AD1199" i="5"/>
  <c r="AG1198" i="5"/>
  <c r="G1198" i="5"/>
  <c r="AO1197" i="5"/>
  <c r="AD1197" i="5"/>
  <c r="T1197" i="5"/>
  <c r="I1197" i="5"/>
  <c r="Y1192" i="5"/>
  <c r="N1191" i="5"/>
  <c r="AM1188" i="5"/>
  <c r="AG1188" i="5"/>
  <c r="AB1188" i="5"/>
  <c r="W1188" i="5"/>
  <c r="Q1188" i="5"/>
  <c r="L1188" i="5"/>
  <c r="G1188" i="5"/>
  <c r="AN1177" i="5"/>
  <c r="X1177" i="5"/>
  <c r="H1177" i="5"/>
  <c r="AG1175" i="5"/>
  <c r="Q1175" i="5"/>
  <c r="AN1174" i="5"/>
  <c r="AF1174" i="5"/>
  <c r="X1174" i="5"/>
  <c r="P1174" i="5"/>
  <c r="H1174" i="5"/>
  <c r="M1202" i="5"/>
  <c r="Y1197" i="5"/>
  <c r="N1197" i="5"/>
  <c r="AL1191" i="5"/>
  <c r="AO1188" i="5"/>
  <c r="O1188" i="5"/>
  <c r="AJ1174" i="5"/>
  <c r="AB1174" i="5"/>
  <c r="T1174" i="5"/>
  <c r="L1174" i="5"/>
  <c r="AL1207" i="5"/>
  <c r="AA1207" i="5"/>
  <c r="R1207" i="5"/>
  <c r="AO1202" i="5"/>
  <c r="U1202" i="5"/>
  <c r="AC1198" i="5"/>
  <c r="AN1197" i="5"/>
  <c r="AC1197" i="5"/>
  <c r="R1197" i="5"/>
  <c r="H1197" i="5"/>
  <c r="AL1195" i="5"/>
  <c r="K1195" i="5"/>
  <c r="AD1193" i="5"/>
  <c r="T1193" i="5"/>
  <c r="I1193" i="5"/>
  <c r="T1192" i="5"/>
  <c r="AK1188" i="5"/>
  <c r="AF1188" i="5"/>
  <c r="AA1188" i="5"/>
  <c r="U1188" i="5"/>
  <c r="P1188" i="5"/>
  <c r="K1188" i="5"/>
  <c r="E1188" i="5"/>
  <c r="AR1188" i="5" s="1"/>
  <c r="AM1183" i="5"/>
  <c r="AC1183" i="5"/>
  <c r="R1183" i="5"/>
  <c r="G1183" i="5"/>
  <c r="AK1174" i="5"/>
  <c r="AC1174" i="5"/>
  <c r="U1174" i="5"/>
  <c r="M1174" i="5"/>
  <c r="E1174" i="5"/>
  <c r="AR1174" i="5" s="1"/>
  <c r="E1208" i="5"/>
  <c r="I1208" i="5"/>
  <c r="M1208" i="5"/>
  <c r="Q1208" i="5"/>
  <c r="U1208" i="5"/>
  <c r="Y1208" i="5"/>
  <c r="AC1208" i="5"/>
  <c r="AG1208" i="5"/>
  <c r="AK1208" i="5"/>
  <c r="AO1208" i="5"/>
  <c r="F1208" i="5"/>
  <c r="J1208" i="5"/>
  <c r="N1208" i="5"/>
  <c r="R1208" i="5"/>
  <c r="V1208" i="5"/>
  <c r="Z1208" i="5"/>
  <c r="AD1208" i="5"/>
  <c r="AH1208" i="5"/>
  <c r="AL1208" i="5"/>
  <c r="AQ1208" i="5"/>
  <c r="AG1206" i="5"/>
  <c r="Y1206" i="5"/>
  <c r="I1206" i="5"/>
  <c r="AB1204" i="5"/>
  <c r="L1204" i="5"/>
  <c r="AM1194" i="5"/>
  <c r="AI1208" i="5"/>
  <c r="AA1208" i="5"/>
  <c r="S1208" i="5"/>
  <c r="K1208" i="5"/>
  <c r="H1207" i="5"/>
  <c r="L1207" i="5"/>
  <c r="P1207" i="5"/>
  <c r="T1207" i="5"/>
  <c r="X1207" i="5"/>
  <c r="AB1207" i="5"/>
  <c r="AF1207" i="5"/>
  <c r="AJ1207" i="5"/>
  <c r="AN1207" i="5"/>
  <c r="E1207" i="5"/>
  <c r="I1207" i="5"/>
  <c r="M1207" i="5"/>
  <c r="Q1207" i="5"/>
  <c r="U1207" i="5"/>
  <c r="Y1207" i="5"/>
  <c r="AC1207" i="5"/>
  <c r="AG1207" i="5"/>
  <c r="AK1207" i="5"/>
  <c r="AO1207" i="5"/>
  <c r="AL1206" i="5"/>
  <c r="AD1206" i="5"/>
  <c r="V1206" i="5"/>
  <c r="N1206" i="5"/>
  <c r="F1205" i="5"/>
  <c r="J1205" i="5"/>
  <c r="N1205" i="5"/>
  <c r="R1205" i="5"/>
  <c r="V1205" i="5"/>
  <c r="Z1205" i="5"/>
  <c r="AD1205" i="5"/>
  <c r="AH1205" i="5"/>
  <c r="AL1205" i="5"/>
  <c r="AQ1205" i="5"/>
  <c r="G1205" i="5"/>
  <c r="K1205" i="5"/>
  <c r="O1205" i="5"/>
  <c r="S1205" i="5"/>
  <c r="W1205" i="5"/>
  <c r="AA1205" i="5"/>
  <c r="AE1205" i="5"/>
  <c r="AI1205" i="5"/>
  <c r="AM1205" i="5"/>
  <c r="AI1204" i="5"/>
  <c r="AA1204" i="5"/>
  <c r="S1204" i="5"/>
  <c r="H1203" i="5"/>
  <c r="L1203" i="5"/>
  <c r="P1203" i="5"/>
  <c r="T1203" i="5"/>
  <c r="X1203" i="5"/>
  <c r="AB1203" i="5"/>
  <c r="AF1203" i="5"/>
  <c r="AJ1203" i="5"/>
  <c r="AN1203" i="5"/>
  <c r="E1203" i="5"/>
  <c r="I1203" i="5"/>
  <c r="M1203" i="5"/>
  <c r="Q1203" i="5"/>
  <c r="U1203" i="5"/>
  <c r="Y1203" i="5"/>
  <c r="AC1203" i="5"/>
  <c r="AG1203" i="5"/>
  <c r="AK1203" i="5"/>
  <c r="AO1203" i="5"/>
  <c r="AG1202" i="5"/>
  <c r="E1201" i="5"/>
  <c r="AR1201" i="5" s="1"/>
  <c r="I1201" i="5"/>
  <c r="M1201" i="5"/>
  <c r="Q1201" i="5"/>
  <c r="U1201" i="5"/>
  <c r="Y1201" i="5"/>
  <c r="AC1201" i="5"/>
  <c r="AG1201" i="5"/>
  <c r="AK1201" i="5"/>
  <c r="AO1201" i="5"/>
  <c r="F1201" i="5"/>
  <c r="J1201" i="5"/>
  <c r="N1201" i="5"/>
  <c r="R1201" i="5"/>
  <c r="V1201" i="5"/>
  <c r="Z1201" i="5"/>
  <c r="AD1201" i="5"/>
  <c r="AH1201" i="5"/>
  <c r="AL1201" i="5"/>
  <c r="AQ1201" i="5"/>
  <c r="G1201" i="5"/>
  <c r="K1201" i="5"/>
  <c r="O1201" i="5"/>
  <c r="S1201" i="5"/>
  <c r="W1201" i="5"/>
  <c r="AA1201" i="5"/>
  <c r="AE1201" i="5"/>
  <c r="AI1201" i="5"/>
  <c r="AM1201" i="5"/>
  <c r="AL1199" i="5"/>
  <c r="V1199" i="5"/>
  <c r="F1199" i="5"/>
  <c r="AO1198" i="5"/>
  <c r="F1196" i="5"/>
  <c r="J1196" i="5"/>
  <c r="N1196" i="5"/>
  <c r="R1196" i="5"/>
  <c r="V1196" i="5"/>
  <c r="Z1196" i="5"/>
  <c r="AD1196" i="5"/>
  <c r="AH1196" i="5"/>
  <c r="AL1196" i="5"/>
  <c r="AQ1196" i="5"/>
  <c r="E1196" i="5"/>
  <c r="AR1196" i="5" s="1"/>
  <c r="K1196" i="5"/>
  <c r="P1196" i="5"/>
  <c r="U1196" i="5"/>
  <c r="AA1196" i="5"/>
  <c r="AF1196" i="5"/>
  <c r="AK1196" i="5"/>
  <c r="G1196" i="5"/>
  <c r="L1196" i="5"/>
  <c r="Q1196" i="5"/>
  <c r="W1196" i="5"/>
  <c r="AB1196" i="5"/>
  <c r="AG1196" i="5"/>
  <c r="AM1196" i="5"/>
  <c r="H1196" i="5"/>
  <c r="M1196" i="5"/>
  <c r="S1196" i="5"/>
  <c r="X1196" i="5"/>
  <c r="AC1196" i="5"/>
  <c r="AI1196" i="5"/>
  <c r="AN1196" i="5"/>
  <c r="AH1194" i="5"/>
  <c r="AJ1192" i="5"/>
  <c r="O1192" i="5"/>
  <c r="AJ1189" i="5"/>
  <c r="AJ1208" i="5"/>
  <c r="G1206" i="5"/>
  <c r="K1206" i="5"/>
  <c r="O1206" i="5"/>
  <c r="S1206" i="5"/>
  <c r="W1206" i="5"/>
  <c r="AA1206" i="5"/>
  <c r="AE1206" i="5"/>
  <c r="AI1206" i="5"/>
  <c r="AM1206" i="5"/>
  <c r="H1206" i="5"/>
  <c r="L1206" i="5"/>
  <c r="P1206" i="5"/>
  <c r="T1206" i="5"/>
  <c r="X1206" i="5"/>
  <c r="AB1206" i="5"/>
  <c r="AF1206" i="5"/>
  <c r="AJ1206" i="5"/>
  <c r="AN1206" i="5"/>
  <c r="E1204" i="5"/>
  <c r="I1204" i="5"/>
  <c r="M1204" i="5"/>
  <c r="Q1204" i="5"/>
  <c r="U1204" i="5"/>
  <c r="Y1204" i="5"/>
  <c r="AC1204" i="5"/>
  <c r="AG1204" i="5"/>
  <c r="AK1204" i="5"/>
  <c r="AO1204" i="5"/>
  <c r="F1204" i="5"/>
  <c r="J1204" i="5"/>
  <c r="N1204" i="5"/>
  <c r="R1204" i="5"/>
  <c r="V1204" i="5"/>
  <c r="Z1204" i="5"/>
  <c r="AD1204" i="5"/>
  <c r="AH1204" i="5"/>
  <c r="AL1204" i="5"/>
  <c r="AQ1204" i="5"/>
  <c r="H1194" i="5"/>
  <c r="L1194" i="5"/>
  <c r="P1194" i="5"/>
  <c r="T1194" i="5"/>
  <c r="X1194" i="5"/>
  <c r="AB1194" i="5"/>
  <c r="AF1194" i="5"/>
  <c r="AJ1194" i="5"/>
  <c r="AN1194" i="5"/>
  <c r="I1194" i="5"/>
  <c r="N1194" i="5"/>
  <c r="S1194" i="5"/>
  <c r="Y1194" i="5"/>
  <c r="AD1194" i="5"/>
  <c r="AI1194" i="5"/>
  <c r="AO1194" i="5"/>
  <c r="E1194" i="5"/>
  <c r="AR1194" i="5" s="1"/>
  <c r="J1194" i="5"/>
  <c r="O1194" i="5"/>
  <c r="U1194" i="5"/>
  <c r="Z1194" i="5"/>
  <c r="AE1194" i="5"/>
  <c r="AK1194" i="5"/>
  <c r="AQ1194" i="5"/>
  <c r="F1194" i="5"/>
  <c r="K1194" i="5"/>
  <c r="Q1194" i="5"/>
  <c r="V1194" i="5"/>
  <c r="AA1194" i="5"/>
  <c r="AG1194" i="5"/>
  <c r="AL1194" i="5"/>
  <c r="G1186" i="5"/>
  <c r="K1186" i="5"/>
  <c r="O1186" i="5"/>
  <c r="S1186" i="5"/>
  <c r="F1186" i="5"/>
  <c r="L1186" i="5"/>
  <c r="Q1186" i="5"/>
  <c r="V1186" i="5"/>
  <c r="Z1186" i="5"/>
  <c r="AD1186" i="5"/>
  <c r="AH1186" i="5"/>
  <c r="AL1186" i="5"/>
  <c r="AQ1186" i="5"/>
  <c r="H1186" i="5"/>
  <c r="M1186" i="5"/>
  <c r="R1186" i="5"/>
  <c r="W1186" i="5"/>
  <c r="AA1186" i="5"/>
  <c r="AE1186" i="5"/>
  <c r="AI1186" i="5"/>
  <c r="AM1186" i="5"/>
  <c r="I1186" i="5"/>
  <c r="N1186" i="5"/>
  <c r="T1186" i="5"/>
  <c r="X1186" i="5"/>
  <c r="AB1186" i="5"/>
  <c r="AF1186" i="5"/>
  <c r="AJ1186" i="5"/>
  <c r="AN1186" i="5"/>
  <c r="U1186" i="5"/>
  <c r="AK1186" i="5"/>
  <c r="E1186" i="5"/>
  <c r="AR1186" i="5" s="1"/>
  <c r="Y1186" i="5"/>
  <c r="AO1186" i="5"/>
  <c r="J1186" i="5"/>
  <c r="AC1186" i="5"/>
  <c r="E1173" i="5"/>
  <c r="I1173" i="5"/>
  <c r="M1173" i="5"/>
  <c r="Q1173" i="5"/>
  <c r="U1173" i="5"/>
  <c r="Y1173" i="5"/>
  <c r="AC1173" i="5"/>
  <c r="AG1173" i="5"/>
  <c r="AK1173" i="5"/>
  <c r="AO1173" i="5"/>
  <c r="F1173" i="5"/>
  <c r="J1173" i="5"/>
  <c r="N1173" i="5"/>
  <c r="R1173" i="5"/>
  <c r="V1173" i="5"/>
  <c r="Z1173" i="5"/>
  <c r="AD1173" i="5"/>
  <c r="AH1173" i="5"/>
  <c r="AL1173" i="5"/>
  <c r="AQ1173" i="5"/>
  <c r="G1173" i="5"/>
  <c r="K1173" i="5"/>
  <c r="O1173" i="5"/>
  <c r="S1173" i="5"/>
  <c r="W1173" i="5"/>
  <c r="AA1173" i="5"/>
  <c r="AE1173" i="5"/>
  <c r="AI1173" i="5"/>
  <c r="AM1173" i="5"/>
  <c r="H1173" i="5"/>
  <c r="X1173" i="5"/>
  <c r="AN1173" i="5"/>
  <c r="L1173" i="5"/>
  <c r="AB1173" i="5"/>
  <c r="P1173" i="5"/>
  <c r="AF1173" i="5"/>
  <c r="T1173" i="5"/>
  <c r="AJ1173" i="5"/>
  <c r="AN1208" i="5"/>
  <c r="AF1208" i="5"/>
  <c r="X1208" i="5"/>
  <c r="P1208" i="5"/>
  <c r="H1208" i="5"/>
  <c r="AM1207" i="5"/>
  <c r="AE1207" i="5"/>
  <c r="W1207" i="5"/>
  <c r="O1207" i="5"/>
  <c r="G1207" i="5"/>
  <c r="AK1206" i="5"/>
  <c r="AC1206" i="5"/>
  <c r="U1206" i="5"/>
  <c r="M1206" i="5"/>
  <c r="E1206" i="5"/>
  <c r="AN1204" i="5"/>
  <c r="AF1204" i="5"/>
  <c r="X1204" i="5"/>
  <c r="P1204" i="5"/>
  <c r="H1204" i="5"/>
  <c r="F1202" i="5"/>
  <c r="J1202" i="5"/>
  <c r="N1202" i="5"/>
  <c r="R1202" i="5"/>
  <c r="V1202" i="5"/>
  <c r="Z1202" i="5"/>
  <c r="AD1202" i="5"/>
  <c r="AH1202" i="5"/>
  <c r="AL1202" i="5"/>
  <c r="AQ1202" i="5"/>
  <c r="G1202" i="5"/>
  <c r="K1202" i="5"/>
  <c r="O1202" i="5"/>
  <c r="S1202" i="5"/>
  <c r="W1202" i="5"/>
  <c r="AA1202" i="5"/>
  <c r="AE1202" i="5"/>
  <c r="AI1202" i="5"/>
  <c r="AM1202" i="5"/>
  <c r="H1202" i="5"/>
  <c r="L1202" i="5"/>
  <c r="P1202" i="5"/>
  <c r="T1202" i="5"/>
  <c r="X1202" i="5"/>
  <c r="AB1202" i="5"/>
  <c r="AF1202" i="5"/>
  <c r="AJ1202" i="5"/>
  <c r="AN1202" i="5"/>
  <c r="AH1199" i="5"/>
  <c r="H1198" i="5"/>
  <c r="L1198" i="5"/>
  <c r="P1198" i="5"/>
  <c r="T1198" i="5"/>
  <c r="X1198" i="5"/>
  <c r="AB1198" i="5"/>
  <c r="I1198" i="5"/>
  <c r="N1198" i="5"/>
  <c r="S1198" i="5"/>
  <c r="Y1198" i="5"/>
  <c r="AD1198" i="5"/>
  <c r="AH1198" i="5"/>
  <c r="AL1198" i="5"/>
  <c r="AQ1198" i="5"/>
  <c r="E1198" i="5"/>
  <c r="AR1198" i="5" s="1"/>
  <c r="J1198" i="5"/>
  <c r="O1198" i="5"/>
  <c r="U1198" i="5"/>
  <c r="Z1198" i="5"/>
  <c r="AE1198" i="5"/>
  <c r="AI1198" i="5"/>
  <c r="AM1198" i="5"/>
  <c r="F1198" i="5"/>
  <c r="K1198" i="5"/>
  <c r="Q1198" i="5"/>
  <c r="V1198" i="5"/>
  <c r="AA1198" i="5"/>
  <c r="AF1198" i="5"/>
  <c r="AJ1198" i="5"/>
  <c r="AN1198" i="5"/>
  <c r="E1195" i="5"/>
  <c r="AR1195" i="5" s="1"/>
  <c r="I1195" i="5"/>
  <c r="M1195" i="5"/>
  <c r="Q1195" i="5"/>
  <c r="U1195" i="5"/>
  <c r="Y1195" i="5"/>
  <c r="AC1195" i="5"/>
  <c r="AG1195" i="5"/>
  <c r="AK1195" i="5"/>
  <c r="AO1195" i="5"/>
  <c r="G1195" i="5"/>
  <c r="L1195" i="5"/>
  <c r="R1195" i="5"/>
  <c r="W1195" i="5"/>
  <c r="AB1195" i="5"/>
  <c r="AH1195" i="5"/>
  <c r="AM1195" i="5"/>
  <c r="H1195" i="5"/>
  <c r="N1195" i="5"/>
  <c r="S1195" i="5"/>
  <c r="X1195" i="5"/>
  <c r="AD1195" i="5"/>
  <c r="AI1195" i="5"/>
  <c r="AN1195" i="5"/>
  <c r="J1195" i="5"/>
  <c r="O1195" i="5"/>
  <c r="T1195" i="5"/>
  <c r="Z1195" i="5"/>
  <c r="AE1195" i="5"/>
  <c r="AJ1195" i="5"/>
  <c r="AQ1195" i="5"/>
  <c r="AC1194" i="5"/>
  <c r="G1194" i="5"/>
  <c r="AE1192" i="5"/>
  <c r="G1191" i="5"/>
  <c r="K1191" i="5"/>
  <c r="H1191" i="5"/>
  <c r="L1191" i="5"/>
  <c r="P1191" i="5"/>
  <c r="T1191" i="5"/>
  <c r="E1191" i="5"/>
  <c r="AR1191" i="5" s="1"/>
  <c r="I1191" i="5"/>
  <c r="M1191" i="5"/>
  <c r="Q1191" i="5"/>
  <c r="U1191" i="5"/>
  <c r="Y1191" i="5"/>
  <c r="AC1191" i="5"/>
  <c r="AG1191" i="5"/>
  <c r="AK1191" i="5"/>
  <c r="AO1191" i="5"/>
  <c r="O1191" i="5"/>
  <c r="W1191" i="5"/>
  <c r="AB1191" i="5"/>
  <c r="AH1191" i="5"/>
  <c r="AM1191" i="5"/>
  <c r="F1191" i="5"/>
  <c r="R1191" i="5"/>
  <c r="X1191" i="5"/>
  <c r="AD1191" i="5"/>
  <c r="AI1191" i="5"/>
  <c r="AN1191" i="5"/>
  <c r="J1191" i="5"/>
  <c r="S1191" i="5"/>
  <c r="Z1191" i="5"/>
  <c r="AE1191" i="5"/>
  <c r="AJ1191" i="5"/>
  <c r="AQ1191" i="5"/>
  <c r="P1186" i="5"/>
  <c r="G1182" i="5"/>
  <c r="K1182" i="5"/>
  <c r="O1182" i="5"/>
  <c r="S1182" i="5"/>
  <c r="W1182" i="5"/>
  <c r="AA1182" i="5"/>
  <c r="AE1182" i="5"/>
  <c r="AI1182" i="5"/>
  <c r="AM1182" i="5"/>
  <c r="F1182" i="5"/>
  <c r="L1182" i="5"/>
  <c r="Q1182" i="5"/>
  <c r="V1182" i="5"/>
  <c r="AB1182" i="5"/>
  <c r="AG1182" i="5"/>
  <c r="AL1182" i="5"/>
  <c r="H1182" i="5"/>
  <c r="M1182" i="5"/>
  <c r="R1182" i="5"/>
  <c r="X1182" i="5"/>
  <c r="AC1182" i="5"/>
  <c r="AH1182" i="5"/>
  <c r="AN1182" i="5"/>
  <c r="I1182" i="5"/>
  <c r="N1182" i="5"/>
  <c r="T1182" i="5"/>
  <c r="Y1182" i="5"/>
  <c r="AD1182" i="5"/>
  <c r="AJ1182" i="5"/>
  <c r="AO1182" i="5"/>
  <c r="U1182" i="5"/>
  <c r="AQ1182" i="5"/>
  <c r="E1182" i="5"/>
  <c r="AR1182" i="5" s="1"/>
  <c r="Z1182" i="5"/>
  <c r="J1182" i="5"/>
  <c r="AF1182" i="5"/>
  <c r="AB1208" i="5"/>
  <c r="T1208" i="5"/>
  <c r="L1208" i="5"/>
  <c r="AO1206" i="5"/>
  <c r="Q1206" i="5"/>
  <c r="AJ1204" i="5"/>
  <c r="T1204" i="5"/>
  <c r="R1194" i="5"/>
  <c r="AM1208" i="5"/>
  <c r="AE1208" i="5"/>
  <c r="W1208" i="5"/>
  <c r="O1208" i="5"/>
  <c r="G1208" i="5"/>
  <c r="AQ1206" i="5"/>
  <c r="AH1206" i="5"/>
  <c r="Z1206" i="5"/>
  <c r="R1206" i="5"/>
  <c r="J1206" i="5"/>
  <c r="AM1204" i="5"/>
  <c r="AE1204" i="5"/>
  <c r="W1204" i="5"/>
  <c r="O1204" i="5"/>
  <c r="G1204" i="5"/>
  <c r="G1199" i="5"/>
  <c r="K1199" i="5"/>
  <c r="O1199" i="5"/>
  <c r="S1199" i="5"/>
  <c r="W1199" i="5"/>
  <c r="AA1199" i="5"/>
  <c r="AE1199" i="5"/>
  <c r="AI1199" i="5"/>
  <c r="AM1199" i="5"/>
  <c r="H1199" i="5"/>
  <c r="L1199" i="5"/>
  <c r="P1199" i="5"/>
  <c r="T1199" i="5"/>
  <c r="X1199" i="5"/>
  <c r="AB1199" i="5"/>
  <c r="AF1199" i="5"/>
  <c r="AJ1199" i="5"/>
  <c r="AN1199" i="5"/>
  <c r="E1199" i="5"/>
  <c r="AR1199" i="5" s="1"/>
  <c r="I1199" i="5"/>
  <c r="M1199" i="5"/>
  <c r="Q1199" i="5"/>
  <c r="U1199" i="5"/>
  <c r="Y1199" i="5"/>
  <c r="AC1199" i="5"/>
  <c r="AG1199" i="5"/>
  <c r="AK1199" i="5"/>
  <c r="AO1199" i="5"/>
  <c r="W1194" i="5"/>
  <c r="F1192" i="5"/>
  <c r="J1192" i="5"/>
  <c r="N1192" i="5"/>
  <c r="R1192" i="5"/>
  <c r="V1192" i="5"/>
  <c r="Z1192" i="5"/>
  <c r="AD1192" i="5"/>
  <c r="AH1192" i="5"/>
  <c r="AL1192" i="5"/>
  <c r="AQ1192" i="5"/>
  <c r="E1192" i="5"/>
  <c r="AR1192" i="5" s="1"/>
  <c r="K1192" i="5"/>
  <c r="P1192" i="5"/>
  <c r="U1192" i="5"/>
  <c r="AA1192" i="5"/>
  <c r="AF1192" i="5"/>
  <c r="AK1192" i="5"/>
  <c r="G1192" i="5"/>
  <c r="L1192" i="5"/>
  <c r="Q1192" i="5"/>
  <c r="W1192" i="5"/>
  <c r="AB1192" i="5"/>
  <c r="AG1192" i="5"/>
  <c r="AM1192" i="5"/>
  <c r="H1192" i="5"/>
  <c r="M1192" i="5"/>
  <c r="S1192" i="5"/>
  <c r="X1192" i="5"/>
  <c r="AC1192" i="5"/>
  <c r="AI1192" i="5"/>
  <c r="AN1192" i="5"/>
  <c r="V1191" i="5"/>
  <c r="E1189" i="5"/>
  <c r="AR1189" i="5" s="1"/>
  <c r="I1189" i="5"/>
  <c r="M1189" i="5"/>
  <c r="Q1189" i="5"/>
  <c r="U1189" i="5"/>
  <c r="Y1189" i="5"/>
  <c r="AC1189" i="5"/>
  <c r="AG1189" i="5"/>
  <c r="AK1189" i="5"/>
  <c r="AO1189" i="5"/>
  <c r="F1189" i="5"/>
  <c r="J1189" i="5"/>
  <c r="N1189" i="5"/>
  <c r="R1189" i="5"/>
  <c r="V1189" i="5"/>
  <c r="Z1189" i="5"/>
  <c r="AD1189" i="5"/>
  <c r="AH1189" i="5"/>
  <c r="AL1189" i="5"/>
  <c r="AQ1189" i="5"/>
  <c r="G1189" i="5"/>
  <c r="K1189" i="5"/>
  <c r="O1189" i="5"/>
  <c r="S1189" i="5"/>
  <c r="W1189" i="5"/>
  <c r="AA1189" i="5"/>
  <c r="AE1189" i="5"/>
  <c r="AI1189" i="5"/>
  <c r="AM1189" i="5"/>
  <c r="H1189" i="5"/>
  <c r="X1189" i="5"/>
  <c r="AN1189" i="5"/>
  <c r="L1189" i="5"/>
  <c r="AB1189" i="5"/>
  <c r="P1189" i="5"/>
  <c r="AF1189" i="5"/>
  <c r="G1187" i="5"/>
  <c r="K1187" i="5"/>
  <c r="O1187" i="5"/>
  <c r="S1187" i="5"/>
  <c r="W1187" i="5"/>
  <c r="AA1187" i="5"/>
  <c r="AE1187" i="5"/>
  <c r="AI1187" i="5"/>
  <c r="AM1187" i="5"/>
  <c r="H1187" i="5"/>
  <c r="L1187" i="5"/>
  <c r="P1187" i="5"/>
  <c r="T1187" i="5"/>
  <c r="X1187" i="5"/>
  <c r="AB1187" i="5"/>
  <c r="AF1187" i="5"/>
  <c r="AJ1187" i="5"/>
  <c r="AN1187" i="5"/>
  <c r="E1187" i="5"/>
  <c r="AR1187" i="5" s="1"/>
  <c r="I1187" i="5"/>
  <c r="M1187" i="5"/>
  <c r="Q1187" i="5"/>
  <c r="U1187" i="5"/>
  <c r="Y1187" i="5"/>
  <c r="AC1187" i="5"/>
  <c r="AG1187" i="5"/>
  <c r="AK1187" i="5"/>
  <c r="AO1187" i="5"/>
  <c r="R1187" i="5"/>
  <c r="AH1187" i="5"/>
  <c r="F1187" i="5"/>
  <c r="V1187" i="5"/>
  <c r="AL1187" i="5"/>
  <c r="J1187" i="5"/>
  <c r="Z1187" i="5"/>
  <c r="AQ1187" i="5"/>
  <c r="AK1182" i="5"/>
  <c r="AQ1200" i="5"/>
  <c r="AL1200" i="5"/>
  <c r="AH1200" i="5"/>
  <c r="AD1200" i="5"/>
  <c r="Z1200" i="5"/>
  <c r="V1200" i="5"/>
  <c r="R1200" i="5"/>
  <c r="N1200" i="5"/>
  <c r="J1200" i="5"/>
  <c r="F1200" i="5"/>
  <c r="AL1197" i="5"/>
  <c r="AG1197" i="5"/>
  <c r="AB1197" i="5"/>
  <c r="V1197" i="5"/>
  <c r="Q1197" i="5"/>
  <c r="L1197" i="5"/>
  <c r="F1197" i="5"/>
  <c r="AL1193" i="5"/>
  <c r="AG1193" i="5"/>
  <c r="AB1193" i="5"/>
  <c r="V1193" i="5"/>
  <c r="Q1193" i="5"/>
  <c r="L1193" i="5"/>
  <c r="F1193" i="5"/>
  <c r="F1190" i="5"/>
  <c r="J1190" i="5"/>
  <c r="N1190" i="5"/>
  <c r="R1190" i="5"/>
  <c r="V1190" i="5"/>
  <c r="Z1190" i="5"/>
  <c r="AD1190" i="5"/>
  <c r="AH1190" i="5"/>
  <c r="AL1190" i="5"/>
  <c r="AQ1190" i="5"/>
  <c r="G1190" i="5"/>
  <c r="K1190" i="5"/>
  <c r="O1190" i="5"/>
  <c r="S1190" i="5"/>
  <c r="W1190" i="5"/>
  <c r="AA1190" i="5"/>
  <c r="AE1190" i="5"/>
  <c r="AI1190" i="5"/>
  <c r="AM1190" i="5"/>
  <c r="H1190" i="5"/>
  <c r="L1190" i="5"/>
  <c r="P1190" i="5"/>
  <c r="T1190" i="5"/>
  <c r="X1190" i="5"/>
  <c r="AB1190" i="5"/>
  <c r="AF1190" i="5"/>
  <c r="AJ1190" i="5"/>
  <c r="AN1190" i="5"/>
  <c r="AO1200" i="5"/>
  <c r="AK1200" i="5"/>
  <c r="AG1200" i="5"/>
  <c r="AC1200" i="5"/>
  <c r="Y1200" i="5"/>
  <c r="U1200" i="5"/>
  <c r="Q1200" i="5"/>
  <c r="M1200" i="5"/>
  <c r="I1200" i="5"/>
  <c r="AQ1197" i="5"/>
  <c r="AK1197" i="5"/>
  <c r="AF1197" i="5"/>
  <c r="Z1197" i="5"/>
  <c r="U1197" i="5"/>
  <c r="P1197" i="5"/>
  <c r="J1197" i="5"/>
  <c r="AQ1193" i="5"/>
  <c r="AK1193" i="5"/>
  <c r="AF1193" i="5"/>
  <c r="Z1193" i="5"/>
  <c r="U1193" i="5"/>
  <c r="P1193" i="5"/>
  <c r="J1193" i="5"/>
  <c r="G1179" i="5"/>
  <c r="K1179" i="5"/>
  <c r="O1179" i="5"/>
  <c r="S1179" i="5"/>
  <c r="W1179" i="5"/>
  <c r="AA1179" i="5"/>
  <c r="AE1179" i="5"/>
  <c r="AI1179" i="5"/>
  <c r="AM1179" i="5"/>
  <c r="H1179" i="5"/>
  <c r="L1179" i="5"/>
  <c r="P1179" i="5"/>
  <c r="T1179" i="5"/>
  <c r="X1179" i="5"/>
  <c r="AB1179" i="5"/>
  <c r="AF1179" i="5"/>
  <c r="AJ1179" i="5"/>
  <c r="AN1179" i="5"/>
  <c r="J1179" i="5"/>
  <c r="R1179" i="5"/>
  <c r="Z1179" i="5"/>
  <c r="AH1179" i="5"/>
  <c r="AQ1179" i="5"/>
  <c r="M1179" i="5"/>
  <c r="V1179" i="5"/>
  <c r="AG1179" i="5"/>
  <c r="E1179" i="5"/>
  <c r="AR1179" i="5" s="1"/>
  <c r="N1179" i="5"/>
  <c r="Y1179" i="5"/>
  <c r="AK1179" i="5"/>
  <c r="F1179" i="5"/>
  <c r="Q1179" i="5"/>
  <c r="AC1179" i="5"/>
  <c r="AL1179" i="5"/>
  <c r="G1197" i="5"/>
  <c r="K1197" i="5"/>
  <c r="O1197" i="5"/>
  <c r="S1197" i="5"/>
  <c r="W1197" i="5"/>
  <c r="AA1197" i="5"/>
  <c r="AE1197" i="5"/>
  <c r="AI1197" i="5"/>
  <c r="AM1197" i="5"/>
  <c r="G1193" i="5"/>
  <c r="K1193" i="5"/>
  <c r="O1193" i="5"/>
  <c r="S1193" i="5"/>
  <c r="W1193" i="5"/>
  <c r="AA1193" i="5"/>
  <c r="AE1193" i="5"/>
  <c r="AI1193" i="5"/>
  <c r="AM1193" i="5"/>
  <c r="U1179" i="5"/>
  <c r="AQ1188" i="5"/>
  <c r="AL1188" i="5"/>
  <c r="AH1188" i="5"/>
  <c r="AD1188" i="5"/>
  <c r="Z1188" i="5"/>
  <c r="V1188" i="5"/>
  <c r="R1188" i="5"/>
  <c r="N1188" i="5"/>
  <c r="J1188" i="5"/>
  <c r="AK1185" i="5"/>
  <c r="AF1185" i="5"/>
  <c r="AA1185" i="5"/>
  <c r="U1185" i="5"/>
  <c r="P1185" i="5"/>
  <c r="K1185" i="5"/>
  <c r="AM1184" i="5"/>
  <c r="AH1184" i="5"/>
  <c r="AB1184" i="5"/>
  <c r="W1184" i="5"/>
  <c r="R1184" i="5"/>
  <c r="L1184" i="5"/>
  <c r="AO1183" i="5"/>
  <c r="AI1183" i="5"/>
  <c r="AD1183" i="5"/>
  <c r="Y1183" i="5"/>
  <c r="S1183" i="5"/>
  <c r="N1183" i="5"/>
  <c r="AK1181" i="5"/>
  <c r="AF1181" i="5"/>
  <c r="AA1181" i="5"/>
  <c r="T1181" i="5"/>
  <c r="M1181" i="5"/>
  <c r="AI1180" i="5"/>
  <c r="Z1180" i="5"/>
  <c r="F1185" i="5"/>
  <c r="J1185" i="5"/>
  <c r="N1185" i="5"/>
  <c r="R1185" i="5"/>
  <c r="V1185" i="5"/>
  <c r="Z1185" i="5"/>
  <c r="AD1185" i="5"/>
  <c r="AH1185" i="5"/>
  <c r="AL1185" i="5"/>
  <c r="AQ1185" i="5"/>
  <c r="H1183" i="5"/>
  <c r="L1183" i="5"/>
  <c r="P1183" i="5"/>
  <c r="T1183" i="5"/>
  <c r="X1183" i="5"/>
  <c r="AB1183" i="5"/>
  <c r="AF1183" i="5"/>
  <c r="AJ1183" i="5"/>
  <c r="AN1183" i="5"/>
  <c r="F1181" i="5"/>
  <c r="J1181" i="5"/>
  <c r="N1181" i="5"/>
  <c r="R1181" i="5"/>
  <c r="V1181" i="5"/>
  <c r="E1181" i="5"/>
  <c r="AR1181" i="5" s="1"/>
  <c r="K1181" i="5"/>
  <c r="P1181" i="5"/>
  <c r="U1181" i="5"/>
  <c r="Z1181" i="5"/>
  <c r="AD1181" i="5"/>
  <c r="AH1181" i="5"/>
  <c r="AL1181" i="5"/>
  <c r="AQ1181" i="5"/>
  <c r="H1180" i="5"/>
  <c r="L1180" i="5"/>
  <c r="P1180" i="5"/>
  <c r="T1180" i="5"/>
  <c r="X1180" i="5"/>
  <c r="AB1180" i="5"/>
  <c r="AF1180" i="5"/>
  <c r="AJ1180" i="5"/>
  <c r="AN1180" i="5"/>
  <c r="E1180" i="5"/>
  <c r="AR1180" i="5" s="1"/>
  <c r="I1180" i="5"/>
  <c r="M1180" i="5"/>
  <c r="Q1180" i="5"/>
  <c r="U1180" i="5"/>
  <c r="Y1180" i="5"/>
  <c r="AC1180" i="5"/>
  <c r="AG1180" i="5"/>
  <c r="AK1180" i="5"/>
  <c r="AO1180" i="5"/>
  <c r="F1180" i="5"/>
  <c r="N1180" i="5"/>
  <c r="V1180" i="5"/>
  <c r="AD1180" i="5"/>
  <c r="AL1180" i="5"/>
  <c r="AN1185" i="5"/>
  <c r="AI1185" i="5"/>
  <c r="AC1185" i="5"/>
  <c r="X1185" i="5"/>
  <c r="S1185" i="5"/>
  <c r="M1185" i="5"/>
  <c r="H1185" i="5"/>
  <c r="E1184" i="5"/>
  <c r="AR1184" i="5" s="1"/>
  <c r="I1184" i="5"/>
  <c r="M1184" i="5"/>
  <c r="Q1184" i="5"/>
  <c r="U1184" i="5"/>
  <c r="Y1184" i="5"/>
  <c r="AC1184" i="5"/>
  <c r="AG1184" i="5"/>
  <c r="AK1184" i="5"/>
  <c r="AO1184" i="5"/>
  <c r="AL1183" i="5"/>
  <c r="AG1183" i="5"/>
  <c r="AA1183" i="5"/>
  <c r="V1183" i="5"/>
  <c r="Q1183" i="5"/>
  <c r="K1183" i="5"/>
  <c r="F1183" i="5"/>
  <c r="AI1181" i="5"/>
  <c r="AC1181" i="5"/>
  <c r="X1181" i="5"/>
  <c r="Q1181" i="5"/>
  <c r="I1181" i="5"/>
  <c r="AN1178" i="5"/>
  <c r="AF1178" i="5"/>
  <c r="X1178" i="5"/>
  <c r="P1178" i="5"/>
  <c r="AM1177" i="5"/>
  <c r="AE1177" i="5"/>
  <c r="W1177" i="5"/>
  <c r="O1177" i="5"/>
  <c r="AL1176" i="5"/>
  <c r="AD1176" i="5"/>
  <c r="V1176" i="5"/>
  <c r="N1176" i="5"/>
  <c r="AQ1175" i="5"/>
  <c r="AH1175" i="5"/>
  <c r="Z1175" i="5"/>
  <c r="R1175" i="5"/>
  <c r="E1177" i="5"/>
  <c r="AR1177" i="5" s="1"/>
  <c r="I1177" i="5"/>
  <c r="M1177" i="5"/>
  <c r="Q1177" i="5"/>
  <c r="U1177" i="5"/>
  <c r="Y1177" i="5"/>
  <c r="AC1177" i="5"/>
  <c r="AG1177" i="5"/>
  <c r="AK1177" i="5"/>
  <c r="AO1177" i="5"/>
  <c r="F1177" i="5"/>
  <c r="J1177" i="5"/>
  <c r="N1177" i="5"/>
  <c r="R1177" i="5"/>
  <c r="V1177" i="5"/>
  <c r="Z1177" i="5"/>
  <c r="AD1177" i="5"/>
  <c r="AH1177" i="5"/>
  <c r="AL1177" i="5"/>
  <c r="AQ1177" i="5"/>
  <c r="G1175" i="5"/>
  <c r="K1175" i="5"/>
  <c r="O1175" i="5"/>
  <c r="S1175" i="5"/>
  <c r="W1175" i="5"/>
  <c r="AA1175" i="5"/>
  <c r="AE1175" i="5"/>
  <c r="AI1175" i="5"/>
  <c r="AM1175" i="5"/>
  <c r="H1175" i="5"/>
  <c r="L1175" i="5"/>
  <c r="P1175" i="5"/>
  <c r="T1175" i="5"/>
  <c r="X1175" i="5"/>
  <c r="AB1175" i="5"/>
  <c r="AF1175" i="5"/>
  <c r="AJ1175" i="5"/>
  <c r="AN1175" i="5"/>
  <c r="F1178" i="5"/>
  <c r="J1178" i="5"/>
  <c r="N1178" i="5"/>
  <c r="R1178" i="5"/>
  <c r="V1178" i="5"/>
  <c r="Z1178" i="5"/>
  <c r="AD1178" i="5"/>
  <c r="AH1178" i="5"/>
  <c r="AL1178" i="5"/>
  <c r="AQ1178" i="5"/>
  <c r="G1178" i="5"/>
  <c r="K1178" i="5"/>
  <c r="O1178" i="5"/>
  <c r="S1178" i="5"/>
  <c r="W1178" i="5"/>
  <c r="AA1178" i="5"/>
  <c r="AE1178" i="5"/>
  <c r="AI1178" i="5"/>
  <c r="AM1178" i="5"/>
  <c r="AI1177" i="5"/>
  <c r="AA1177" i="5"/>
  <c r="S1177" i="5"/>
  <c r="K1177" i="5"/>
  <c r="H1176" i="5"/>
  <c r="L1176" i="5"/>
  <c r="P1176" i="5"/>
  <c r="T1176" i="5"/>
  <c r="X1176" i="5"/>
  <c r="AB1176" i="5"/>
  <c r="AF1176" i="5"/>
  <c r="AJ1176" i="5"/>
  <c r="AN1176" i="5"/>
  <c r="E1176" i="5"/>
  <c r="AR1176" i="5" s="1"/>
  <c r="I1176" i="5"/>
  <c r="M1176" i="5"/>
  <c r="Q1176" i="5"/>
  <c r="U1176" i="5"/>
  <c r="Y1176" i="5"/>
  <c r="AC1176" i="5"/>
  <c r="AG1176" i="5"/>
  <c r="AK1176" i="5"/>
  <c r="AO1176" i="5"/>
  <c r="AL1175" i="5"/>
  <c r="AD1175" i="5"/>
  <c r="V1175" i="5"/>
  <c r="N1175" i="5"/>
  <c r="F1175" i="5"/>
  <c r="AM1174" i="5"/>
  <c r="AI1174" i="5"/>
  <c r="AE1174" i="5"/>
  <c r="AA1174" i="5"/>
  <c r="W1174" i="5"/>
  <c r="S1174" i="5"/>
  <c r="O1174" i="5"/>
  <c r="K1174" i="5"/>
  <c r="G1174" i="5"/>
  <c r="AQ1174" i="5"/>
  <c r="AL1174" i="5"/>
  <c r="AH1174" i="5"/>
  <c r="AD1174" i="5"/>
  <c r="Z1174" i="5"/>
  <c r="V1174" i="5"/>
  <c r="R1174" i="5"/>
  <c r="N1174" i="5"/>
  <c r="J1174" i="5"/>
  <c r="AT1381" i="4"/>
  <c r="AT1385" i="4"/>
  <c r="AT1389" i="4"/>
  <c r="AT1393" i="4"/>
  <c r="AT1397" i="4"/>
  <c r="AT1383" i="4"/>
  <c r="AT1387" i="4"/>
  <c r="AT1391" i="4"/>
  <c r="AT1395" i="4"/>
  <c r="AT1399" i="4"/>
  <c r="AT1343" i="4"/>
  <c r="AT1347" i="4"/>
  <c r="AT1351" i="4"/>
  <c r="AT1341" i="4"/>
  <c r="AT1345" i="4"/>
  <c r="AT1349" i="4"/>
  <c r="AT1353" i="4"/>
  <c r="AT1357" i="4"/>
  <c r="AT1361" i="4"/>
  <c r="AT1365" i="4"/>
  <c r="AT1369" i="4"/>
  <c r="AT1373" i="4"/>
  <c r="AT1377" i="4"/>
  <c r="AT1340" i="4"/>
  <c r="AT1344" i="4"/>
  <c r="AT1348" i="4"/>
  <c r="AT1352" i="4"/>
  <c r="AT1356" i="4"/>
  <c r="AT1360" i="4"/>
  <c r="AT1364" i="4"/>
  <c r="AT1368" i="4"/>
  <c r="AT1372" i="4"/>
  <c r="AT1376" i="4"/>
  <c r="AT1355" i="4"/>
  <c r="AT1359" i="4"/>
  <c r="AT1363" i="4"/>
  <c r="AT1367" i="4"/>
  <c r="AT1371" i="4"/>
  <c r="AT1375" i="4"/>
  <c r="AT1379" i="4"/>
  <c r="AR1306" i="4"/>
  <c r="D1306" i="4"/>
  <c r="C1306" i="4"/>
  <c r="C1306" i="5" s="1"/>
  <c r="C1294" i="4"/>
  <c r="C1294" i="5" s="1"/>
  <c r="D1294" i="4"/>
  <c r="AR1294" i="4"/>
  <c r="C1295" i="4"/>
  <c r="C1295" i="5" s="1"/>
  <c r="D1295" i="4"/>
  <c r="AR1295" i="4"/>
  <c r="C1296" i="4"/>
  <c r="C1296" i="5" s="1"/>
  <c r="D1296" i="4"/>
  <c r="AR1296" i="4"/>
  <c r="C1297" i="4"/>
  <c r="C1297" i="5" s="1"/>
  <c r="D1297" i="4"/>
  <c r="AR1297" i="4"/>
  <c r="C1298" i="4"/>
  <c r="C1298" i="5" s="1"/>
  <c r="D1298" i="4"/>
  <c r="AR1298" i="4"/>
  <c r="C1299" i="4"/>
  <c r="C1299" i="5" s="1"/>
  <c r="D1299" i="4"/>
  <c r="AR1299" i="4"/>
  <c r="C1300" i="4"/>
  <c r="C1300" i="5" s="1"/>
  <c r="D1300" i="4"/>
  <c r="AR1300" i="4"/>
  <c r="C1301" i="4"/>
  <c r="C1301" i="5" s="1"/>
  <c r="D1301" i="4"/>
  <c r="AR1301" i="4"/>
  <c r="C1302" i="4"/>
  <c r="C1302" i="5" s="1"/>
  <c r="D1302" i="4"/>
  <c r="AR1302" i="4"/>
  <c r="C1303" i="4"/>
  <c r="C1303" i="5" s="1"/>
  <c r="D1303" i="4"/>
  <c r="AR1303" i="4"/>
  <c r="C1304" i="4"/>
  <c r="C1304" i="5" s="1"/>
  <c r="D1304" i="4"/>
  <c r="AR1304" i="4"/>
  <c r="C1305" i="4"/>
  <c r="C1305" i="5" s="1"/>
  <c r="D1305" i="4"/>
  <c r="AR1305" i="4"/>
  <c r="C1307" i="4"/>
  <c r="C1307" i="5" s="1"/>
  <c r="D1307" i="4"/>
  <c r="AR1307" i="4"/>
  <c r="C1308" i="4"/>
  <c r="C1308" i="5" s="1"/>
  <c r="D1308" i="4"/>
  <c r="AR1308" i="4"/>
  <c r="C1309" i="4"/>
  <c r="C1309" i="5" s="1"/>
  <c r="D1309" i="4"/>
  <c r="AR1309" i="4"/>
  <c r="C1310" i="4"/>
  <c r="C1310" i="5" s="1"/>
  <c r="D1310" i="4"/>
  <c r="AR1310" i="4"/>
  <c r="C1311" i="4"/>
  <c r="C1311" i="5" s="1"/>
  <c r="D1311" i="4"/>
  <c r="AR1311" i="4"/>
  <c r="C1312" i="4"/>
  <c r="C1312" i="5" s="1"/>
  <c r="D1312" i="4"/>
  <c r="AR1312" i="4"/>
  <c r="C1313" i="4"/>
  <c r="C1313" i="5" s="1"/>
  <c r="D1313" i="4"/>
  <c r="AR1313" i="4"/>
  <c r="C1314" i="4"/>
  <c r="C1314" i="5" s="1"/>
  <c r="D1314" i="4"/>
  <c r="AR1314" i="4"/>
  <c r="C1315" i="4"/>
  <c r="C1315" i="5" s="1"/>
  <c r="D1315" i="4"/>
  <c r="AR1315" i="4"/>
  <c r="C1316" i="4"/>
  <c r="C1316" i="5" s="1"/>
  <c r="D1316" i="4"/>
  <c r="AR1316" i="4"/>
  <c r="C1317" i="4"/>
  <c r="C1317" i="5" s="1"/>
  <c r="D1317" i="4"/>
  <c r="AR1317" i="4"/>
  <c r="C1318" i="4"/>
  <c r="C1318" i="5" s="1"/>
  <c r="D1318" i="4"/>
  <c r="AR1318" i="4"/>
  <c r="C1319" i="4"/>
  <c r="C1319" i="5" s="1"/>
  <c r="D1319" i="4"/>
  <c r="AR1319" i="4"/>
  <c r="C1320" i="4"/>
  <c r="C1320" i="5" s="1"/>
  <c r="D1320" i="4"/>
  <c r="AR1320" i="4"/>
  <c r="C1321" i="4"/>
  <c r="C1321" i="5" s="1"/>
  <c r="D1321" i="4"/>
  <c r="AR1321" i="4"/>
  <c r="C1322" i="4"/>
  <c r="C1322" i="5" s="1"/>
  <c r="D1322" i="4"/>
  <c r="AR1322" i="4"/>
  <c r="C1323" i="4"/>
  <c r="C1323" i="5" s="1"/>
  <c r="D1323" i="4"/>
  <c r="AR1323" i="4"/>
  <c r="C1324" i="4"/>
  <c r="C1324" i="5" s="1"/>
  <c r="D1324" i="4"/>
  <c r="AR1324" i="4"/>
  <c r="C1325" i="4"/>
  <c r="C1325" i="5" s="1"/>
  <c r="D1325" i="4"/>
  <c r="AR1325" i="4"/>
  <c r="C1326" i="4"/>
  <c r="C1326" i="5" s="1"/>
  <c r="D1326" i="4"/>
  <c r="AR1326" i="4"/>
  <c r="C1327" i="4"/>
  <c r="C1327" i="5" s="1"/>
  <c r="D1327" i="4"/>
  <c r="AR1327" i="4"/>
  <c r="C1328" i="4"/>
  <c r="C1328" i="5" s="1"/>
  <c r="D1328" i="4"/>
  <c r="AR1328" i="4"/>
  <c r="C1329" i="4"/>
  <c r="C1329" i="5" s="1"/>
  <c r="D1329" i="4"/>
  <c r="AR1329" i="4"/>
  <c r="C1330" i="4"/>
  <c r="C1330" i="5" s="1"/>
  <c r="D1330" i="4"/>
  <c r="AR1330" i="4"/>
  <c r="C1331" i="4"/>
  <c r="C1331" i="5" s="1"/>
  <c r="D1331" i="4"/>
  <c r="AR1331" i="4"/>
  <c r="C1332" i="4"/>
  <c r="C1332" i="5" s="1"/>
  <c r="D1332" i="4"/>
  <c r="AR1332" i="4"/>
  <c r="C1333" i="4"/>
  <c r="C1333" i="5" s="1"/>
  <c r="D1333" i="4"/>
  <c r="AR1333" i="4"/>
  <c r="C1334" i="4"/>
  <c r="C1334" i="5" s="1"/>
  <c r="D1334" i="4"/>
  <c r="AR1334" i="4"/>
  <c r="C1335" i="4"/>
  <c r="C1335" i="5" s="1"/>
  <c r="D1335" i="4"/>
  <c r="AR1335" i="4"/>
  <c r="C1336" i="4"/>
  <c r="C1336" i="5" s="1"/>
  <c r="D1336" i="4"/>
  <c r="AR1336" i="4"/>
  <c r="C1337" i="4"/>
  <c r="C1337" i="5" s="1"/>
  <c r="D1337" i="4"/>
  <c r="AR1337" i="4"/>
  <c r="C1338" i="4"/>
  <c r="C1338" i="5" s="1"/>
  <c r="D1338" i="4"/>
  <c r="AR1338" i="4"/>
  <c r="C1255" i="4"/>
  <c r="C1255" i="5" s="1"/>
  <c r="D1255" i="4"/>
  <c r="AR1255" i="4"/>
  <c r="C1256" i="4"/>
  <c r="C1256" i="5" s="1"/>
  <c r="D1256" i="4"/>
  <c r="AR1256" i="4"/>
  <c r="C1257" i="4"/>
  <c r="C1257" i="5" s="1"/>
  <c r="D1257" i="4"/>
  <c r="AR1257" i="4"/>
  <c r="C1258" i="4"/>
  <c r="C1258" i="5" s="1"/>
  <c r="D1258" i="4"/>
  <c r="AR1258" i="4"/>
  <c r="C1259" i="4"/>
  <c r="C1259" i="5" s="1"/>
  <c r="D1259" i="4"/>
  <c r="AR1259" i="4"/>
  <c r="C1260" i="4"/>
  <c r="C1260" i="5" s="1"/>
  <c r="D1260" i="4"/>
  <c r="AR1260" i="4"/>
  <c r="C1261" i="4"/>
  <c r="C1261" i="5" s="1"/>
  <c r="D1261" i="4"/>
  <c r="AR1261" i="4"/>
  <c r="C1262" i="4"/>
  <c r="C1262" i="5" s="1"/>
  <c r="D1262" i="4"/>
  <c r="AR1262" i="4"/>
  <c r="C1263" i="4"/>
  <c r="C1263" i="5" s="1"/>
  <c r="D1263" i="4"/>
  <c r="AR1263" i="4"/>
  <c r="C1264" i="4"/>
  <c r="C1264" i="5" s="1"/>
  <c r="D1264" i="4"/>
  <c r="AR1264" i="4"/>
  <c r="C1265" i="4"/>
  <c r="C1265" i="5" s="1"/>
  <c r="D1265" i="4"/>
  <c r="AR1265" i="4"/>
  <c r="C1266" i="4"/>
  <c r="C1266" i="5" s="1"/>
  <c r="D1266" i="4"/>
  <c r="AR1266" i="4"/>
  <c r="C1267" i="4"/>
  <c r="C1267" i="5" s="1"/>
  <c r="D1267" i="4"/>
  <c r="AR1267" i="4"/>
  <c r="C1268" i="4"/>
  <c r="C1268" i="5" s="1"/>
  <c r="D1268" i="4"/>
  <c r="AR1268" i="4"/>
  <c r="C1269" i="4"/>
  <c r="C1269" i="5" s="1"/>
  <c r="D1269" i="4"/>
  <c r="AR1269" i="4"/>
  <c r="C1270" i="4"/>
  <c r="C1270" i="5" s="1"/>
  <c r="D1270" i="4"/>
  <c r="AR1270" i="4"/>
  <c r="C1271" i="4"/>
  <c r="C1271" i="5" s="1"/>
  <c r="D1271" i="4"/>
  <c r="AR1271" i="4"/>
  <c r="C1272" i="4"/>
  <c r="C1272" i="5" s="1"/>
  <c r="D1272" i="4"/>
  <c r="AR1272" i="4"/>
  <c r="C1273" i="4"/>
  <c r="C1273" i="5" s="1"/>
  <c r="D1273" i="4"/>
  <c r="AR1273" i="4"/>
  <c r="C1274" i="4"/>
  <c r="C1274" i="5" s="1"/>
  <c r="D1274" i="4"/>
  <c r="AR1274" i="4"/>
  <c r="C1275" i="4"/>
  <c r="C1275" i="5" s="1"/>
  <c r="D1275" i="4"/>
  <c r="AR1275" i="4"/>
  <c r="C1276" i="4"/>
  <c r="C1276" i="5" s="1"/>
  <c r="AT1276" i="4"/>
  <c r="C1277" i="4"/>
  <c r="C1277" i="5" s="1"/>
  <c r="D1277" i="4"/>
  <c r="AR1277" i="4"/>
  <c r="C1278" i="4"/>
  <c r="C1278" i="5" s="1"/>
  <c r="D1278" i="4"/>
  <c r="AR1278" i="4"/>
  <c r="C1279" i="4"/>
  <c r="C1279" i="5" s="1"/>
  <c r="D1279" i="4"/>
  <c r="AR1279" i="4"/>
  <c r="C1280" i="4"/>
  <c r="C1280" i="5" s="1"/>
  <c r="D1280" i="4"/>
  <c r="AR1280" i="4"/>
  <c r="C1281" i="4"/>
  <c r="C1281" i="5" s="1"/>
  <c r="D1281" i="4"/>
  <c r="AR1281" i="4"/>
  <c r="C1282" i="4"/>
  <c r="C1282" i="5" s="1"/>
  <c r="D1282" i="4"/>
  <c r="AR1282" i="4"/>
  <c r="C1283" i="4"/>
  <c r="C1283" i="5" s="1"/>
  <c r="D1283" i="4"/>
  <c r="AR1283" i="4"/>
  <c r="C1284" i="4"/>
  <c r="C1284" i="5" s="1"/>
  <c r="D1284" i="4"/>
  <c r="AR1284" i="4"/>
  <c r="C1285" i="4"/>
  <c r="C1285" i="5" s="1"/>
  <c r="D1285" i="4"/>
  <c r="AR1285" i="4"/>
  <c r="C1286" i="4"/>
  <c r="C1286" i="5" s="1"/>
  <c r="D1286" i="4"/>
  <c r="AR1286" i="4"/>
  <c r="C1287" i="4"/>
  <c r="C1287" i="5" s="1"/>
  <c r="D1287" i="4"/>
  <c r="AR1287" i="4"/>
  <c r="C1288" i="4"/>
  <c r="C1288" i="5" s="1"/>
  <c r="D1288" i="4"/>
  <c r="AR1288" i="4"/>
  <c r="C1289" i="4"/>
  <c r="C1289" i="5" s="1"/>
  <c r="D1289" i="4"/>
  <c r="AR1289" i="4"/>
  <c r="C1290" i="4"/>
  <c r="C1290" i="5" s="1"/>
  <c r="D1290" i="4"/>
  <c r="AR1290" i="4"/>
  <c r="C1291" i="4"/>
  <c r="C1291" i="5" s="1"/>
  <c r="D1291" i="4"/>
  <c r="AR1291" i="4"/>
  <c r="C1292" i="4"/>
  <c r="C1292" i="5" s="1"/>
  <c r="D1292" i="4"/>
  <c r="AR1292" i="4"/>
  <c r="C1293" i="4"/>
  <c r="C1293" i="5" s="1"/>
  <c r="D1293" i="4"/>
  <c r="AR1293" i="4"/>
  <c r="C1339" i="4"/>
  <c r="C1339" i="5" s="1"/>
  <c r="AR1339" i="4"/>
  <c r="C1421" i="4"/>
  <c r="C1430" i="5" s="1"/>
  <c r="D1421" i="4"/>
  <c r="AR1421" i="4"/>
  <c r="C1248" i="4"/>
  <c r="C1248" i="5" s="1"/>
  <c r="D1248" i="4"/>
  <c r="AR1248" i="4"/>
  <c r="C1249" i="4"/>
  <c r="C1249" i="5" s="1"/>
  <c r="D1249" i="4"/>
  <c r="AR1249" i="4"/>
  <c r="C1250" i="4"/>
  <c r="C1250" i="5" s="1"/>
  <c r="D1250" i="4"/>
  <c r="AR1250" i="4"/>
  <c r="C1251" i="4"/>
  <c r="C1251" i="5" s="1"/>
  <c r="D1251" i="4"/>
  <c r="AR1251" i="4"/>
  <c r="C1252" i="4"/>
  <c r="C1252" i="5" s="1"/>
  <c r="D1252" i="4"/>
  <c r="AR1252" i="4"/>
  <c r="C1253" i="4"/>
  <c r="C1253" i="5" s="1"/>
  <c r="D1253" i="4"/>
  <c r="AR1253" i="4"/>
  <c r="C1254" i="4"/>
  <c r="C1254" i="5" s="1"/>
  <c r="D1254" i="4"/>
  <c r="AR1254" i="4"/>
  <c r="C1234" i="4"/>
  <c r="C1234" i="5" s="1"/>
  <c r="D1234" i="4"/>
  <c r="AR1234" i="4"/>
  <c r="C1235" i="4"/>
  <c r="C1235" i="5" s="1"/>
  <c r="D1235" i="4"/>
  <c r="AR1235" i="4"/>
  <c r="C1236" i="4"/>
  <c r="C1236" i="5" s="1"/>
  <c r="D1236" i="4"/>
  <c r="AR1236" i="4"/>
  <c r="C1237" i="4"/>
  <c r="C1237" i="5" s="1"/>
  <c r="D1237" i="4"/>
  <c r="AR1237" i="4"/>
  <c r="C1238" i="4"/>
  <c r="C1238" i="5" s="1"/>
  <c r="D1238" i="4"/>
  <c r="AR1238" i="4"/>
  <c r="C1239" i="4"/>
  <c r="C1239" i="5" s="1"/>
  <c r="D1239" i="4"/>
  <c r="AR1239" i="4"/>
  <c r="C1240" i="4"/>
  <c r="C1240" i="5" s="1"/>
  <c r="D1240" i="4"/>
  <c r="AR1240" i="4"/>
  <c r="C1241" i="4"/>
  <c r="C1241" i="5" s="1"/>
  <c r="D1241" i="4"/>
  <c r="AR1241" i="4"/>
  <c r="C1242" i="4"/>
  <c r="C1242" i="5" s="1"/>
  <c r="D1242" i="4"/>
  <c r="AR1242" i="4"/>
  <c r="C1243" i="4"/>
  <c r="C1243" i="5" s="1"/>
  <c r="D1243" i="4"/>
  <c r="AR1243" i="4"/>
  <c r="C1244" i="4"/>
  <c r="C1244" i="5" s="1"/>
  <c r="D1244" i="4"/>
  <c r="AR1244" i="4"/>
  <c r="C1245" i="4"/>
  <c r="C1245" i="5" s="1"/>
  <c r="D1245" i="4"/>
  <c r="AR1245" i="4"/>
  <c r="C1246" i="4"/>
  <c r="C1246" i="5" s="1"/>
  <c r="D1246" i="4"/>
  <c r="AR1246" i="4"/>
  <c r="C1247" i="4"/>
  <c r="C1247" i="5" s="1"/>
  <c r="D1247" i="4"/>
  <c r="AR1247" i="4"/>
  <c r="C1217" i="4"/>
  <c r="C1217" i="5" s="1"/>
  <c r="D1217" i="4"/>
  <c r="AR1217" i="4"/>
  <c r="AR1218" i="4"/>
  <c r="AT1218" i="4" s="1"/>
  <c r="C1203" i="4"/>
  <c r="C1203" i="5" s="1"/>
  <c r="D1203" i="4"/>
  <c r="AR1203" i="4"/>
  <c r="C1204" i="4"/>
  <c r="C1204" i="5" s="1"/>
  <c r="D1204" i="4"/>
  <c r="AR1204" i="4"/>
  <c r="C1205" i="4"/>
  <c r="C1205" i="5" s="1"/>
  <c r="D1205" i="4"/>
  <c r="AR1205" i="4"/>
  <c r="C1206" i="4"/>
  <c r="C1206" i="5" s="1"/>
  <c r="D1206" i="4"/>
  <c r="AR1206" i="4"/>
  <c r="C1207" i="4"/>
  <c r="C1207" i="5" s="1"/>
  <c r="D1207" i="4"/>
  <c r="AR1207" i="4"/>
  <c r="C1208" i="4"/>
  <c r="C1208" i="5" s="1"/>
  <c r="D1208" i="4"/>
  <c r="AR1208" i="4"/>
  <c r="C1209" i="4"/>
  <c r="C1209" i="5" s="1"/>
  <c r="D1209" i="4"/>
  <c r="AR1209" i="4"/>
  <c r="C1210" i="4"/>
  <c r="C1210" i="5" s="1"/>
  <c r="D1210" i="4"/>
  <c r="AR1210" i="4"/>
  <c r="C1211" i="4"/>
  <c r="C1211" i="5" s="1"/>
  <c r="D1211" i="4"/>
  <c r="AR1211" i="4"/>
  <c r="C1212" i="4"/>
  <c r="C1212" i="5" s="1"/>
  <c r="D1212" i="4"/>
  <c r="AR1212" i="4"/>
  <c r="C1213" i="4"/>
  <c r="C1213" i="5" s="1"/>
  <c r="D1213" i="4"/>
  <c r="AR1213" i="4"/>
  <c r="C1214" i="4"/>
  <c r="C1214" i="5" s="1"/>
  <c r="D1214" i="4"/>
  <c r="AR1214" i="4"/>
  <c r="C1215" i="4"/>
  <c r="C1215" i="5" s="1"/>
  <c r="D1215" i="4"/>
  <c r="AR1215" i="4"/>
  <c r="C1216" i="4"/>
  <c r="C1216" i="5" s="1"/>
  <c r="D1216" i="4"/>
  <c r="AR1216" i="4"/>
  <c r="AR1202" i="4"/>
  <c r="D1202" i="4"/>
  <c r="C1202" i="4"/>
  <c r="C1202" i="5" s="1"/>
  <c r="C1219" i="4"/>
  <c r="C1219" i="5" s="1"/>
  <c r="D1219" i="4"/>
  <c r="AR1219" i="4"/>
  <c r="C1220" i="4"/>
  <c r="C1220" i="5" s="1"/>
  <c r="D1220" i="4"/>
  <c r="AR1220" i="4"/>
  <c r="C1221" i="4"/>
  <c r="C1221" i="5" s="1"/>
  <c r="D1221" i="4"/>
  <c r="AR1221" i="4"/>
  <c r="C1222" i="4"/>
  <c r="C1222" i="5" s="1"/>
  <c r="D1222" i="4"/>
  <c r="AR1222" i="4"/>
  <c r="C1223" i="4"/>
  <c r="C1223" i="5" s="1"/>
  <c r="D1223" i="4"/>
  <c r="AR1223" i="4"/>
  <c r="C1224" i="4"/>
  <c r="C1224" i="5" s="1"/>
  <c r="D1224" i="4"/>
  <c r="AR1224" i="4"/>
  <c r="C1225" i="4"/>
  <c r="C1225" i="5" s="1"/>
  <c r="D1225" i="4"/>
  <c r="AR1225" i="4"/>
  <c r="C1226" i="4"/>
  <c r="C1226" i="5" s="1"/>
  <c r="D1226" i="4"/>
  <c r="AR1226" i="4"/>
  <c r="C1227" i="4"/>
  <c r="C1227" i="5" s="1"/>
  <c r="D1227" i="4"/>
  <c r="AR1227" i="4"/>
  <c r="C1228" i="4"/>
  <c r="C1228" i="5" s="1"/>
  <c r="D1228" i="4"/>
  <c r="AR1228" i="4"/>
  <c r="AR1430" i="5" l="1"/>
  <c r="AR1409" i="5"/>
  <c r="AR1370" i="5"/>
  <c r="AR1390" i="5"/>
  <c r="AR1373" i="5"/>
  <c r="AR1411" i="5"/>
  <c r="AR1410" i="5"/>
  <c r="AR1408" i="5"/>
  <c r="AR1407" i="5"/>
  <c r="AR1406" i="5"/>
  <c r="AR1405" i="5"/>
  <c r="AR1404" i="5"/>
  <c r="AR1403" i="5"/>
  <c r="AR1402" i="5"/>
  <c r="AR1401" i="5"/>
  <c r="AR1400" i="5"/>
  <c r="AR1399" i="5"/>
  <c r="AR1398" i="5"/>
  <c r="AR1397" i="5"/>
  <c r="AR1396" i="5"/>
  <c r="AR1395" i="5"/>
  <c r="AR1394" i="5"/>
  <c r="AR1393" i="5"/>
  <c r="AR1392" i="5"/>
  <c r="AR1391" i="5"/>
  <c r="AR1389" i="5"/>
  <c r="AR1388" i="5"/>
  <c r="AR1387" i="5"/>
  <c r="AR1386" i="5"/>
  <c r="AR1385" i="5"/>
  <c r="AR1384" i="5"/>
  <c r="AR1383" i="5"/>
  <c r="AR1382" i="5"/>
  <c r="AR1381" i="5"/>
  <c r="AR1380" i="5"/>
  <c r="AR1375" i="5"/>
  <c r="AR1379" i="5"/>
  <c r="AR1378" i="5"/>
  <c r="AR1377" i="5"/>
  <c r="AR1376" i="5"/>
  <c r="AR1374" i="5"/>
  <c r="AR1372" i="5"/>
  <c r="AR1371" i="5"/>
  <c r="AR1369" i="5"/>
  <c r="AR1368" i="5"/>
  <c r="AR1367" i="5"/>
  <c r="AR1366" i="5"/>
  <c r="AR1365" i="5"/>
  <c r="AR1364" i="5"/>
  <c r="AR1363" i="5"/>
  <c r="AR1362" i="5"/>
  <c r="AR1361" i="5"/>
  <c r="AR1360" i="5"/>
  <c r="AR1359" i="5"/>
  <c r="AR1358" i="5"/>
  <c r="AR1357" i="5"/>
  <c r="AR1356" i="5"/>
  <c r="AR1355" i="5"/>
  <c r="AR1354" i="5"/>
  <c r="AR1353" i="5"/>
  <c r="AR1352" i="5"/>
  <c r="AR1351" i="5"/>
  <c r="AR1350" i="5"/>
  <c r="AR1349" i="5"/>
  <c r="AR1348" i="5"/>
  <c r="AR1347" i="5"/>
  <c r="AR1346" i="5"/>
  <c r="AR1345" i="5"/>
  <c r="AR1344" i="5"/>
  <c r="AR1343" i="5"/>
  <c r="AR1342" i="5"/>
  <c r="AR1341" i="5"/>
  <c r="AR1340" i="5"/>
  <c r="AR1325" i="5"/>
  <c r="AR1314" i="5"/>
  <c r="AR1330" i="5"/>
  <c r="AR1310" i="5"/>
  <c r="AR1334" i="5"/>
  <c r="AR1327" i="5"/>
  <c r="AR1335" i="5"/>
  <c r="AR1318" i="5"/>
  <c r="AR1338" i="5"/>
  <c r="AR1323" i="5"/>
  <c r="AR1321" i="5"/>
  <c r="AR1336" i="5"/>
  <c r="AR1326" i="5"/>
  <c r="AR1339" i="5"/>
  <c r="AR1309" i="5"/>
  <c r="AR1319" i="5"/>
  <c r="AR1328" i="5"/>
  <c r="AR1331" i="5"/>
  <c r="AR1312" i="5"/>
  <c r="AR1320" i="5"/>
  <c r="AR1313" i="5"/>
  <c r="AR1311" i="5"/>
  <c r="AR1332" i="5"/>
  <c r="AR1317" i="5"/>
  <c r="AR1329" i="5"/>
  <c r="AR1315" i="5"/>
  <c r="AR1316" i="5"/>
  <c r="AR1322" i="5"/>
  <c r="AR1324" i="5"/>
  <c r="AR1337" i="5"/>
  <c r="AR1333" i="5"/>
  <c r="AR1291" i="5"/>
  <c r="AR1298" i="5"/>
  <c r="AR1301" i="5"/>
  <c r="AR1265" i="5"/>
  <c r="AR1277" i="5"/>
  <c r="AR1267" i="5"/>
  <c r="AR1253" i="5"/>
  <c r="AR1263" i="5"/>
  <c r="AR1257" i="5"/>
  <c r="AR1282" i="5"/>
  <c r="AR1287" i="5"/>
  <c r="AR1283" i="5"/>
  <c r="AR1305" i="5"/>
  <c r="AR1254" i="5"/>
  <c r="AR1286" i="5"/>
  <c r="AR1290" i="5"/>
  <c r="AR1281" i="5"/>
  <c r="AR1308" i="5"/>
  <c r="AR1266" i="5"/>
  <c r="AR1255" i="5"/>
  <c r="AR1258" i="5"/>
  <c r="AR1279" i="5"/>
  <c r="AR1276" i="5"/>
  <c r="AR1284" i="5"/>
  <c r="AR1274" i="5"/>
  <c r="AR1304" i="5"/>
  <c r="AR1306" i="5"/>
  <c r="AR1294" i="5"/>
  <c r="AR1300" i="5"/>
  <c r="AR1252" i="5"/>
  <c r="AR1272" i="5"/>
  <c r="AR1273" i="5"/>
  <c r="AR1261" i="5"/>
  <c r="AR1295" i="5"/>
  <c r="AR1303" i="5"/>
  <c r="AR1256" i="5"/>
  <c r="AR1262" i="5"/>
  <c r="AR1285" i="5"/>
  <c r="AR1271" i="5"/>
  <c r="AR1293" i="5"/>
  <c r="AR1299" i="5"/>
  <c r="AR1278" i="5"/>
  <c r="AR1288" i="5"/>
  <c r="AR1296" i="5"/>
  <c r="AR1270" i="5"/>
  <c r="AR1264" i="5"/>
  <c r="AR1289" i="5"/>
  <c r="AR1268" i="5"/>
  <c r="AR1269" i="5"/>
  <c r="AR1259" i="5"/>
  <c r="AR1275" i="5"/>
  <c r="AR1297" i="5"/>
  <c r="AR1260" i="5"/>
  <c r="AR1292" i="5"/>
  <c r="AR1280" i="5"/>
  <c r="AR1307" i="5"/>
  <c r="AR1302" i="5"/>
  <c r="AR1230" i="5"/>
  <c r="AR1237" i="5"/>
  <c r="AR1241" i="5"/>
  <c r="AR1245" i="5"/>
  <c r="AR1249" i="5"/>
  <c r="AR1248" i="5"/>
  <c r="AR1214" i="5"/>
  <c r="AR1231" i="5"/>
  <c r="AR1233" i="5"/>
  <c r="AR1234" i="5"/>
  <c r="AR1251" i="5"/>
  <c r="AR1244" i="5"/>
  <c r="AR1210" i="5"/>
  <c r="AR1240" i="5"/>
  <c r="AR1229" i="5"/>
  <c r="AR1226" i="5"/>
  <c r="AR1225" i="5"/>
  <c r="AR1228" i="5"/>
  <c r="AR1235" i="5"/>
  <c r="AR1223" i="5"/>
  <c r="AR1221" i="5"/>
  <c r="AR1247" i="5"/>
  <c r="AR1209" i="5"/>
  <c r="AR1217" i="5"/>
  <c r="AR1242" i="5"/>
  <c r="AR1213" i="5"/>
  <c r="AR1216" i="5"/>
  <c r="AR1227" i="5"/>
  <c r="AR1236" i="5"/>
  <c r="AR1220" i="5"/>
  <c r="AR1219" i="5"/>
  <c r="AR1238" i="5"/>
  <c r="AR1246" i="5"/>
  <c r="AR1222" i="5"/>
  <c r="AR1250" i="5"/>
  <c r="AR1243" i="5"/>
  <c r="AR1211" i="5"/>
  <c r="AR1212" i="5"/>
  <c r="AR1224" i="5"/>
  <c r="AR1215" i="5"/>
  <c r="AR1239" i="5"/>
  <c r="AR1205" i="5"/>
  <c r="AR1202" i="5"/>
  <c r="AR1207" i="5"/>
  <c r="AR1206" i="5"/>
  <c r="AR1173" i="5"/>
  <c r="AR1204" i="5"/>
  <c r="AR1203" i="5"/>
  <c r="AR1208" i="5"/>
  <c r="AT1316" i="4"/>
  <c r="AT1296" i="4"/>
  <c r="AT1261" i="4"/>
  <c r="AT1321" i="4"/>
  <c r="AT1317" i="4"/>
  <c r="AT1298" i="4"/>
  <c r="AT1294" i="4"/>
  <c r="AT1319" i="4"/>
  <c r="AT1314" i="4"/>
  <c r="AT1310" i="4"/>
  <c r="AT1307" i="4"/>
  <c r="AT1246" i="4"/>
  <c r="AT1280" i="4"/>
  <c r="AT1273" i="4"/>
  <c r="AT1257" i="4"/>
  <c r="AT1309" i="4"/>
  <c r="AT1338" i="4"/>
  <c r="AT1335" i="4"/>
  <c r="AT1337" i="4"/>
  <c r="AT1336" i="4"/>
  <c r="AT1334" i="4"/>
  <c r="AT1333" i="4"/>
  <c r="AT1332" i="4"/>
  <c r="AT1331" i="4"/>
  <c r="AT1329" i="4"/>
  <c r="AT1330" i="4"/>
  <c r="AT1323" i="4"/>
  <c r="AT1328" i="4"/>
  <c r="AT1327" i="4"/>
  <c r="AT1326" i="4"/>
  <c r="AT1325" i="4"/>
  <c r="AT1324" i="4"/>
  <c r="AT1322" i="4"/>
  <c r="AT1320" i="4"/>
  <c r="AT1318" i="4"/>
  <c r="AT1315" i="4"/>
  <c r="AT1313" i="4"/>
  <c r="AT1308" i="4"/>
  <c r="AT1312" i="4"/>
  <c r="AT1311" i="4"/>
  <c r="AT1303" i="4"/>
  <c r="AT1306" i="4"/>
  <c r="AT1305" i="4"/>
  <c r="AT1304" i="4"/>
  <c r="AT1299" i="4"/>
  <c r="AT1301" i="4"/>
  <c r="AT1302" i="4"/>
  <c r="AT1300" i="4"/>
  <c r="AT1297" i="4"/>
  <c r="AT1295" i="4"/>
  <c r="AT1275" i="4"/>
  <c r="AT1293" i="4"/>
  <c r="AT1421" i="4"/>
  <c r="AT1291" i="4"/>
  <c r="AT1287" i="4"/>
  <c r="AT1289" i="4"/>
  <c r="AT1288" i="4"/>
  <c r="AT1285" i="4"/>
  <c r="AT1283" i="4"/>
  <c r="AT1281" i="4"/>
  <c r="AT1279" i="4"/>
  <c r="AT1277" i="4"/>
  <c r="AT1235" i="4"/>
  <c r="AT1292" i="4"/>
  <c r="AT1284" i="4"/>
  <c r="AT1339" i="4"/>
  <c r="AT1290" i="4"/>
  <c r="AT1286" i="4"/>
  <c r="AT1282" i="4"/>
  <c r="AT1278" i="4"/>
  <c r="AT1234" i="4"/>
  <c r="AT1265" i="4"/>
  <c r="AT1274" i="4"/>
  <c r="AT1269" i="4"/>
  <c r="AT1272" i="4"/>
  <c r="AT1271" i="4"/>
  <c r="AT1266" i="4"/>
  <c r="AT1270" i="4"/>
  <c r="AT1268" i="4"/>
  <c r="AT1267" i="4"/>
  <c r="AT1264" i="4"/>
  <c r="AT1263" i="4"/>
  <c r="AT1262" i="4"/>
  <c r="AT1255" i="4"/>
  <c r="AT1260" i="4"/>
  <c r="AT1259" i="4"/>
  <c r="AT1258" i="4"/>
  <c r="AT1256" i="4"/>
  <c r="AT1251" i="4"/>
  <c r="AT1248" i="4"/>
  <c r="AT1252" i="4"/>
  <c r="AT1253" i="4"/>
  <c r="AT1254" i="4"/>
  <c r="AT1250" i="4"/>
  <c r="AT1249" i="4"/>
  <c r="AT1245" i="4"/>
  <c r="AT1247" i="4"/>
  <c r="AT1244" i="4"/>
  <c r="AT1243" i="4"/>
  <c r="AT1242" i="4"/>
  <c r="AT1241" i="4"/>
  <c r="AT1240" i="4"/>
  <c r="AT1239" i="4"/>
  <c r="AT1238" i="4"/>
  <c r="AT1237" i="4"/>
  <c r="AT1236" i="4"/>
  <c r="AT1217" i="4"/>
  <c r="AT1210" i="4"/>
  <c r="AT1203" i="4"/>
  <c r="AT1208" i="4"/>
  <c r="AT1214" i="4"/>
  <c r="AT1216" i="4"/>
  <c r="AT1215" i="4"/>
  <c r="AT1211" i="4"/>
  <c r="AT1212" i="4"/>
  <c r="AT1213" i="4"/>
  <c r="AT1209" i="4"/>
  <c r="AT1206" i="4"/>
  <c r="AT1207" i="4"/>
  <c r="AT1205" i="4"/>
  <c r="AT1204" i="4"/>
  <c r="AT1202" i="4"/>
  <c r="AT1228" i="4"/>
  <c r="AT1227" i="4"/>
  <c r="AT1226" i="4"/>
  <c r="AT1225" i="4"/>
  <c r="AT1224" i="4"/>
  <c r="AT1223" i="4"/>
  <c r="AT1222" i="4"/>
  <c r="AT1221" i="4"/>
  <c r="AT1220" i="4"/>
  <c r="AT1219" i="4"/>
  <c r="C1229" i="4"/>
  <c r="C1229" i="5" s="1"/>
  <c r="D1229" i="4"/>
  <c r="AR1229" i="4"/>
  <c r="C1230" i="4"/>
  <c r="C1230" i="5" s="1"/>
  <c r="D1230" i="4"/>
  <c r="AR1230" i="4"/>
  <c r="C1231" i="4"/>
  <c r="C1231" i="5" s="1"/>
  <c r="D1231" i="4"/>
  <c r="AR1231" i="4"/>
  <c r="AR1232" i="4"/>
  <c r="AR1233" i="4"/>
  <c r="D1233" i="4"/>
  <c r="C1233" i="4"/>
  <c r="C1233" i="5" s="1"/>
  <c r="AR1485" i="4"/>
  <c r="D1485" i="4"/>
  <c r="C1485" i="4"/>
  <c r="C1457" i="5" s="1"/>
  <c r="E3" i="13"/>
  <c r="AR76" i="9"/>
  <c r="AQ73" i="9"/>
  <c r="AP73" i="9"/>
  <c r="AO73" i="9"/>
  <c r="AN73" i="9"/>
  <c r="AM73" i="9"/>
  <c r="AL73" i="9"/>
  <c r="AK73" i="9"/>
  <c r="AJ73" i="9"/>
  <c r="AI73" i="9"/>
  <c r="AH73" i="9"/>
  <c r="AG73" i="9"/>
  <c r="AF73" i="9"/>
  <c r="AE73" i="9"/>
  <c r="AD73" i="9"/>
  <c r="AC73" i="9"/>
  <c r="AB73" i="9"/>
  <c r="AA73" i="9"/>
  <c r="Y73" i="9"/>
  <c r="W73" i="9"/>
  <c r="T73" i="9"/>
  <c r="P73" i="9"/>
  <c r="I73" i="9"/>
  <c r="G73" i="9"/>
  <c r="E73" i="9"/>
  <c r="C73" i="9"/>
  <c r="Z70" i="9"/>
  <c r="Z73" i="9" s="1"/>
  <c r="X70" i="9"/>
  <c r="X73" i="9" s="1"/>
  <c r="V70" i="9"/>
  <c r="V73" i="9" s="1"/>
  <c r="U70" i="9"/>
  <c r="U73" i="9" s="1"/>
  <c r="S70" i="9"/>
  <c r="S73" i="9" s="1"/>
  <c r="R70" i="9"/>
  <c r="R73" i="9" s="1"/>
  <c r="Q70" i="9"/>
  <c r="Q73" i="9" s="1"/>
  <c r="O70" i="9"/>
  <c r="O73" i="9" s="1"/>
  <c r="N70" i="9"/>
  <c r="N73" i="9" s="1"/>
  <c r="M70" i="9"/>
  <c r="M73" i="9" s="1"/>
  <c r="L70" i="9"/>
  <c r="L73" i="9" s="1"/>
  <c r="K70" i="9"/>
  <c r="K73" i="9" s="1"/>
  <c r="J70" i="9"/>
  <c r="J73" i="9" s="1"/>
  <c r="H70" i="9"/>
  <c r="H73" i="9" s="1"/>
  <c r="F70" i="9"/>
  <c r="F73" i="9" s="1"/>
  <c r="D70" i="9"/>
  <c r="D73" i="9" s="1"/>
  <c r="AP55" i="8"/>
  <c r="AN55" i="8"/>
  <c r="AM78" i="9" s="1"/>
  <c r="AM55" i="8"/>
  <c r="AL78" i="9" s="1"/>
  <c r="AI55" i="8"/>
  <c r="AH78" i="9" s="1"/>
  <c r="AG55" i="8"/>
  <c r="AF78" i="9" s="1"/>
  <c r="AF55" i="8"/>
  <c r="AE78" i="9" s="1"/>
  <c r="AC55" i="8"/>
  <c r="AB78" i="9" s="1"/>
  <c r="Z55" i="8"/>
  <c r="Y78" i="9" s="1"/>
  <c r="Y55" i="8"/>
  <c r="X78" i="9" s="1"/>
  <c r="W55" i="8"/>
  <c r="V78" i="9" s="1"/>
  <c r="R55" i="8"/>
  <c r="Q78" i="9" s="1"/>
  <c r="Q55" i="8"/>
  <c r="P78" i="9" s="1"/>
  <c r="O55" i="8"/>
  <c r="N78" i="9" s="1"/>
  <c r="M55" i="8"/>
  <c r="L78" i="9" s="1"/>
  <c r="K55" i="8"/>
  <c r="J78" i="9" s="1"/>
  <c r="J55" i="8"/>
  <c r="I78" i="9" s="1"/>
  <c r="H55" i="8"/>
  <c r="G78" i="9" s="1"/>
  <c r="F55" i="8"/>
  <c r="E78" i="9" s="1"/>
  <c r="D55" i="8"/>
  <c r="C78" i="9" s="1"/>
  <c r="D1155" i="4"/>
  <c r="BA1155" i="4" s="1"/>
  <c r="C1155" i="4"/>
  <c r="C1155" i="5" s="1"/>
  <c r="B1484" i="5"/>
  <c r="D1484" i="5" s="1"/>
  <c r="A1484" i="5"/>
  <c r="B1483" i="5"/>
  <c r="D1483" i="5" s="1"/>
  <c r="A1483" i="5"/>
  <c r="B1482" i="5"/>
  <c r="D1482" i="5" s="1"/>
  <c r="A1482" i="5"/>
  <c r="B1481" i="5"/>
  <c r="D1481" i="5" s="1"/>
  <c r="A1481" i="5"/>
  <c r="B1480" i="5"/>
  <c r="D1480" i="5" s="1"/>
  <c r="A1480" i="5"/>
  <c r="B1479" i="5"/>
  <c r="D1479" i="5" s="1"/>
  <c r="A1479" i="5"/>
  <c r="B1478" i="5"/>
  <c r="D1478" i="5" s="1"/>
  <c r="A1478" i="5"/>
  <c r="B1477" i="5"/>
  <c r="D1477" i="5" s="1"/>
  <c r="A1477" i="5"/>
  <c r="B1476" i="5"/>
  <c r="D1476" i="5" s="1"/>
  <c r="A1476" i="5"/>
  <c r="B1475" i="5"/>
  <c r="D1475" i="5" s="1"/>
  <c r="A1475" i="5"/>
  <c r="B1474" i="5"/>
  <c r="D1474" i="5" s="1"/>
  <c r="A1474" i="5"/>
  <c r="B1473" i="5"/>
  <c r="D1473" i="5" s="1"/>
  <c r="A1473" i="5"/>
  <c r="B1472" i="5"/>
  <c r="D1472" i="5" s="1"/>
  <c r="A1472" i="5"/>
  <c r="B1471" i="5"/>
  <c r="D1471" i="5" s="1"/>
  <c r="A1471" i="5"/>
  <c r="B1470" i="5"/>
  <c r="D1470" i="5" s="1"/>
  <c r="A1470" i="5"/>
  <c r="B1469" i="5"/>
  <c r="D1469" i="5" s="1"/>
  <c r="A1469" i="5"/>
  <c r="B1468" i="5"/>
  <c r="D1468" i="5" s="1"/>
  <c r="A1468" i="5"/>
  <c r="B1467" i="5"/>
  <c r="D1467" i="5" s="1"/>
  <c r="A1467" i="5"/>
  <c r="B1466" i="5"/>
  <c r="D1466" i="5" s="1"/>
  <c r="A1466" i="5"/>
  <c r="B1465" i="5"/>
  <c r="D1465" i="5" s="1"/>
  <c r="A1465" i="5"/>
  <c r="B1464" i="5"/>
  <c r="D1464" i="5" s="1"/>
  <c r="A1464" i="5"/>
  <c r="B1463" i="5"/>
  <c r="D1463" i="5" s="1"/>
  <c r="A1463" i="5"/>
  <c r="B1462" i="5"/>
  <c r="D1462" i="5" s="1"/>
  <c r="A1462" i="5"/>
  <c r="B1461" i="5"/>
  <c r="D1461" i="5" s="1"/>
  <c r="A1461" i="5"/>
  <c r="B1460" i="5"/>
  <c r="D1460" i="5" s="1"/>
  <c r="A1460" i="5"/>
  <c r="B1459" i="5"/>
  <c r="D1459" i="5" s="1"/>
  <c r="A1459" i="5"/>
  <c r="B1458" i="5"/>
  <c r="D1458" i="5" s="1"/>
  <c r="A1458" i="5"/>
  <c r="B1172" i="5"/>
  <c r="D1172" i="5" s="1"/>
  <c r="A1172" i="5"/>
  <c r="B1171" i="5"/>
  <c r="D1171" i="5" s="1"/>
  <c r="A1171" i="5"/>
  <c r="B1170" i="5"/>
  <c r="D1170" i="5" s="1"/>
  <c r="A1170" i="5"/>
  <c r="B1169" i="5"/>
  <c r="D1169" i="5" s="1"/>
  <c r="A1169" i="5"/>
  <c r="B1168" i="5"/>
  <c r="D1168" i="5" s="1"/>
  <c r="A1168" i="5"/>
  <c r="B1167" i="5"/>
  <c r="D1167" i="5" s="1"/>
  <c r="A1167" i="5"/>
  <c r="B1166" i="5"/>
  <c r="D1166" i="5" s="1"/>
  <c r="A1166" i="5"/>
  <c r="B1165" i="5"/>
  <c r="D1165" i="5" s="1"/>
  <c r="A1165" i="5"/>
  <c r="B1164" i="5"/>
  <c r="D1164" i="5" s="1"/>
  <c r="A1164" i="5"/>
  <c r="B1163" i="5"/>
  <c r="D1163" i="5" s="1"/>
  <c r="A1163" i="5"/>
  <c r="B1162" i="5"/>
  <c r="D1162" i="5" s="1"/>
  <c r="A1162" i="5"/>
  <c r="B1161" i="5"/>
  <c r="D1161" i="5" s="1"/>
  <c r="A1161" i="5"/>
  <c r="B1160" i="5"/>
  <c r="D1160" i="5" s="1"/>
  <c r="A1160" i="5"/>
  <c r="B1159" i="5"/>
  <c r="D1159" i="5" s="1"/>
  <c r="A1159" i="5"/>
  <c r="B1158" i="5"/>
  <c r="D1158" i="5" s="1"/>
  <c r="A1158" i="5"/>
  <c r="B1157" i="5"/>
  <c r="D1157" i="5" s="1"/>
  <c r="A1157" i="5"/>
  <c r="B1156" i="5"/>
  <c r="D1156" i="5" s="1"/>
  <c r="A1156" i="5"/>
  <c r="B1155" i="5"/>
  <c r="D1155" i="5" s="1"/>
  <c r="A1155" i="5"/>
  <c r="B1154" i="5"/>
  <c r="D1154" i="5" s="1"/>
  <c r="A1154" i="5"/>
  <c r="B1153" i="5"/>
  <c r="D1153" i="5" s="1"/>
  <c r="A1153" i="5"/>
  <c r="B1152" i="5"/>
  <c r="D1152" i="5" s="1"/>
  <c r="A1152" i="5"/>
  <c r="B1151" i="5"/>
  <c r="D1151" i="5" s="1"/>
  <c r="A1151" i="5"/>
  <c r="B1150" i="5"/>
  <c r="D1150" i="5" s="1"/>
  <c r="A1150" i="5"/>
  <c r="B1149" i="5"/>
  <c r="D1149" i="5" s="1"/>
  <c r="A1149" i="5"/>
  <c r="B1148" i="5"/>
  <c r="D1148" i="5" s="1"/>
  <c r="A1148" i="5"/>
  <c r="B1147" i="5"/>
  <c r="D1147" i="5" s="1"/>
  <c r="A1147" i="5"/>
  <c r="B1146" i="5"/>
  <c r="D1146" i="5" s="1"/>
  <c r="A1146" i="5"/>
  <c r="B1145" i="5"/>
  <c r="D1145" i="5" s="1"/>
  <c r="A1145" i="5"/>
  <c r="B1144" i="5"/>
  <c r="D1144" i="5" s="1"/>
  <c r="A1144" i="5"/>
  <c r="B1143" i="5"/>
  <c r="D1143" i="5" s="1"/>
  <c r="A1143" i="5"/>
  <c r="AR1200" i="4"/>
  <c r="D1200" i="4"/>
  <c r="C1200" i="4"/>
  <c r="AR1199" i="4"/>
  <c r="D1199" i="4"/>
  <c r="C1199" i="4"/>
  <c r="AR1198" i="4"/>
  <c r="D1198" i="4"/>
  <c r="C1198" i="4"/>
  <c r="AR1197" i="4"/>
  <c r="D1197" i="4"/>
  <c r="C1197" i="4"/>
  <c r="AR1196" i="4"/>
  <c r="D1196" i="4"/>
  <c r="C1196" i="4"/>
  <c r="AR1195" i="4"/>
  <c r="D1195" i="4"/>
  <c r="C1195" i="4"/>
  <c r="AR1194" i="4"/>
  <c r="D1194" i="4"/>
  <c r="C1194" i="4"/>
  <c r="AR1193" i="4"/>
  <c r="D1193" i="4"/>
  <c r="C1193" i="4"/>
  <c r="AR1192" i="4"/>
  <c r="D1192" i="4"/>
  <c r="C1192" i="4"/>
  <c r="AR1191" i="4"/>
  <c r="D1191" i="4"/>
  <c r="C1191" i="4"/>
  <c r="AR1190" i="4"/>
  <c r="D1190" i="4"/>
  <c r="C1190" i="4"/>
  <c r="AR1189" i="4"/>
  <c r="D1189" i="4"/>
  <c r="C1189" i="4"/>
  <c r="AR1188" i="4"/>
  <c r="D1188" i="4"/>
  <c r="C1188" i="4"/>
  <c r="AR1187" i="4"/>
  <c r="D1187" i="4"/>
  <c r="C1187" i="4"/>
  <c r="AR1186" i="4"/>
  <c r="D1186" i="4"/>
  <c r="C1186" i="4"/>
  <c r="AR1185" i="4"/>
  <c r="D1185" i="4"/>
  <c r="C1185" i="4"/>
  <c r="AR1184" i="4"/>
  <c r="D1184" i="4"/>
  <c r="C1184" i="4"/>
  <c r="AR1183" i="4"/>
  <c r="D1183" i="4"/>
  <c r="C1183" i="4"/>
  <c r="AR1182" i="4"/>
  <c r="D1182" i="4"/>
  <c r="C1182" i="4"/>
  <c r="AR1181" i="4"/>
  <c r="D1181" i="4"/>
  <c r="C1181" i="4"/>
  <c r="AR1180" i="4"/>
  <c r="D1180" i="4"/>
  <c r="C1180" i="4"/>
  <c r="AR1179" i="4"/>
  <c r="D1179" i="4"/>
  <c r="C1179" i="4"/>
  <c r="AR1178" i="4"/>
  <c r="D1178" i="4"/>
  <c r="C1178" i="4"/>
  <c r="AR1177" i="4"/>
  <c r="D1177" i="4"/>
  <c r="C1177" i="4"/>
  <c r="AR1176" i="4"/>
  <c r="D1176" i="4"/>
  <c r="C1176" i="4"/>
  <c r="AR1175" i="4"/>
  <c r="D1175" i="4"/>
  <c r="C1175" i="4"/>
  <c r="AR1174" i="4"/>
  <c r="D1174" i="4"/>
  <c r="C1174" i="4"/>
  <c r="AR1173" i="4"/>
  <c r="C1173" i="4"/>
  <c r="C1173" i="5" s="1"/>
  <c r="AR1172" i="4"/>
  <c r="D1172" i="4"/>
  <c r="C1172" i="4"/>
  <c r="C1172" i="5" s="1"/>
  <c r="AR1171" i="4"/>
  <c r="D1171" i="4"/>
  <c r="C1171" i="4"/>
  <c r="C1171" i="5" s="1"/>
  <c r="AR1170" i="4"/>
  <c r="D1170" i="4"/>
  <c r="C1170" i="4"/>
  <c r="C1170" i="5" s="1"/>
  <c r="AR1169" i="4"/>
  <c r="D1169" i="4"/>
  <c r="C1169" i="4"/>
  <c r="C1169" i="5" s="1"/>
  <c r="AR1168" i="4"/>
  <c r="D1168" i="4"/>
  <c r="AZ1168" i="4" s="1"/>
  <c r="C1168" i="4"/>
  <c r="C1168" i="5" s="1"/>
  <c r="AR1167" i="4"/>
  <c r="D1167" i="4"/>
  <c r="C1167" i="4"/>
  <c r="C1167" i="5" s="1"/>
  <c r="AR1166" i="4"/>
  <c r="D1166" i="4"/>
  <c r="C1166" i="4"/>
  <c r="C1166" i="5" s="1"/>
  <c r="AR1165" i="4"/>
  <c r="D1165" i="4"/>
  <c r="C1165" i="4"/>
  <c r="C1165" i="5" s="1"/>
  <c r="AR1164" i="4"/>
  <c r="D1164" i="4"/>
  <c r="C1164" i="4"/>
  <c r="C1164" i="5" s="1"/>
  <c r="AR1163" i="4"/>
  <c r="D1163" i="4"/>
  <c r="C1163" i="4"/>
  <c r="C1163" i="5" s="1"/>
  <c r="AR1162" i="4"/>
  <c r="D1162" i="4"/>
  <c r="BC1162" i="4" s="1"/>
  <c r="C1162" i="4"/>
  <c r="C1162" i="5" s="1"/>
  <c r="AR1161" i="4"/>
  <c r="D1161" i="4"/>
  <c r="C1161" i="4"/>
  <c r="C1161" i="5" s="1"/>
  <c r="AR1160" i="4"/>
  <c r="C1160" i="4"/>
  <c r="C1160" i="5" s="1"/>
  <c r="AR1159" i="4"/>
  <c r="D1159" i="4"/>
  <c r="C1159" i="4"/>
  <c r="C1159" i="5" s="1"/>
  <c r="AR1158" i="4"/>
  <c r="D1158" i="4"/>
  <c r="AZ1158" i="4" s="1"/>
  <c r="C1158" i="4"/>
  <c r="C1158" i="5" s="1"/>
  <c r="AR1157" i="4"/>
  <c r="D1157" i="4"/>
  <c r="C1157" i="4"/>
  <c r="C1157" i="5" s="1"/>
  <c r="AR1156" i="4"/>
  <c r="D1156" i="4"/>
  <c r="C1156" i="4"/>
  <c r="C1156" i="5" s="1"/>
  <c r="AR1155" i="4"/>
  <c r="AR1154" i="4"/>
  <c r="D1154" i="4"/>
  <c r="C1154" i="4"/>
  <c r="C1154" i="5" s="1"/>
  <c r="AR1153" i="4"/>
  <c r="D1153" i="4"/>
  <c r="C1153" i="4"/>
  <c r="C1153" i="5" s="1"/>
  <c r="AR1152" i="4"/>
  <c r="D1152" i="4"/>
  <c r="BD1152" i="4" s="1"/>
  <c r="C1152" i="4"/>
  <c r="C1152" i="5" s="1"/>
  <c r="AR1151" i="4"/>
  <c r="D1151" i="4"/>
  <c r="C1151" i="4"/>
  <c r="C1151" i="5" s="1"/>
  <c r="AR1150" i="4"/>
  <c r="D1150" i="4"/>
  <c r="C1150" i="4"/>
  <c r="C1150" i="5" s="1"/>
  <c r="AR1149" i="4"/>
  <c r="D1149" i="4"/>
  <c r="C1149" i="4"/>
  <c r="C1149" i="5" s="1"/>
  <c r="AR1148" i="4"/>
  <c r="D1148" i="4"/>
  <c r="C1148" i="4"/>
  <c r="C1148" i="5" s="1"/>
  <c r="AR1147" i="4"/>
  <c r="D1147" i="4"/>
  <c r="C1147" i="4"/>
  <c r="C1147" i="5" s="1"/>
  <c r="AR1146" i="4"/>
  <c r="D1146" i="4"/>
  <c r="BB1146" i="4" s="1"/>
  <c r="C1146" i="4"/>
  <c r="C1146" i="5" s="1"/>
  <c r="AR1145" i="4"/>
  <c r="D1145" i="4"/>
  <c r="BC1145" i="4" s="1"/>
  <c r="C1145" i="4"/>
  <c r="C1145" i="5" s="1"/>
  <c r="AR1144" i="4"/>
  <c r="D1144" i="4"/>
  <c r="C1144" i="4"/>
  <c r="C1144" i="5" s="1"/>
  <c r="AR1143" i="4"/>
  <c r="D1143" i="4"/>
  <c r="C1143" i="4"/>
  <c r="C1143" i="5" s="1"/>
  <c r="AQ41" i="8"/>
  <c r="AQ39" i="8"/>
  <c r="AQ45" i="8"/>
  <c r="C1016" i="4"/>
  <c r="C1461" i="5" l="1"/>
  <c r="C1177" i="5"/>
  <c r="C1473" i="5"/>
  <c r="C1189" i="5"/>
  <c r="C1464" i="5"/>
  <c r="C1180" i="5"/>
  <c r="C1468" i="5"/>
  <c r="C1184" i="5"/>
  <c r="C1472" i="5"/>
  <c r="C1188" i="5"/>
  <c r="C1476" i="5"/>
  <c r="C1192" i="5"/>
  <c r="C1480" i="5"/>
  <c r="C1196" i="5"/>
  <c r="C1484" i="5"/>
  <c r="C1200" i="5"/>
  <c r="C1469" i="5"/>
  <c r="C1185" i="5"/>
  <c r="C1481" i="5"/>
  <c r="C1197" i="5"/>
  <c r="C1460" i="5"/>
  <c r="C1176" i="5"/>
  <c r="C1459" i="5"/>
  <c r="C1175" i="5"/>
  <c r="C1463" i="5"/>
  <c r="C1179" i="5"/>
  <c r="C1467" i="5"/>
  <c r="C1183" i="5"/>
  <c r="C1471" i="5"/>
  <c r="C1187" i="5"/>
  <c r="C1475" i="5"/>
  <c r="C1191" i="5"/>
  <c r="C1479" i="5"/>
  <c r="C1195" i="5"/>
  <c r="C1483" i="5"/>
  <c r="C1199" i="5"/>
  <c r="C1465" i="5"/>
  <c r="C1181" i="5"/>
  <c r="C1477" i="5"/>
  <c r="C1193" i="5"/>
  <c r="C1458" i="5"/>
  <c r="C1174" i="5"/>
  <c r="C1462" i="5"/>
  <c r="C1178" i="5"/>
  <c r="C1466" i="5"/>
  <c r="C1182" i="5"/>
  <c r="C1470" i="5"/>
  <c r="C1186" i="5"/>
  <c r="C1474" i="5"/>
  <c r="C1190" i="5"/>
  <c r="C1478" i="5"/>
  <c r="C1194" i="5"/>
  <c r="C1482" i="5"/>
  <c r="C1198" i="5"/>
  <c r="AT1232" i="4"/>
  <c r="AT1231" i="4"/>
  <c r="AT1230" i="4"/>
  <c r="AT1229" i="4"/>
  <c r="AT1233" i="4"/>
  <c r="AT1485" i="4"/>
  <c r="AO1143" i="5"/>
  <c r="AN1143" i="5"/>
  <c r="AO1145" i="5"/>
  <c r="AN1145" i="5"/>
  <c r="AO1147" i="5"/>
  <c r="AN1147" i="5"/>
  <c r="AO1149" i="5"/>
  <c r="AN1149" i="5"/>
  <c r="AO1151" i="5"/>
  <c r="AN1151" i="5"/>
  <c r="AO1153" i="5"/>
  <c r="AN1153" i="5"/>
  <c r="AO1155" i="5"/>
  <c r="AN1155" i="5"/>
  <c r="AO1157" i="5"/>
  <c r="AN1157" i="5"/>
  <c r="AO1159" i="5"/>
  <c r="AN1159" i="5"/>
  <c r="AO1161" i="5"/>
  <c r="AN1161" i="5"/>
  <c r="AO1163" i="5"/>
  <c r="AN1163" i="5"/>
  <c r="AO1165" i="5"/>
  <c r="AN1165" i="5"/>
  <c r="AO1167" i="5"/>
  <c r="AN1167" i="5"/>
  <c r="AO1169" i="5"/>
  <c r="AN1169" i="5"/>
  <c r="AO1171" i="5"/>
  <c r="AN1171" i="5"/>
  <c r="AO1146" i="5"/>
  <c r="AN1146" i="5"/>
  <c r="AO1148" i="5"/>
  <c r="AN1148" i="5"/>
  <c r="AO1150" i="5"/>
  <c r="AN1150" i="5"/>
  <c r="AO1152" i="5"/>
  <c r="AN1152" i="5"/>
  <c r="AO1154" i="5"/>
  <c r="AN1154" i="5"/>
  <c r="AO1156" i="5"/>
  <c r="AN1156" i="5"/>
  <c r="AO1158" i="5"/>
  <c r="AN1158" i="5"/>
  <c r="AO1160" i="5"/>
  <c r="AN1160" i="5"/>
  <c r="AO1162" i="5"/>
  <c r="AN1162" i="5"/>
  <c r="AO1164" i="5"/>
  <c r="AN1164" i="5"/>
  <c r="AO1166" i="5"/>
  <c r="AN1166" i="5"/>
  <c r="AO1168" i="5"/>
  <c r="AN1168" i="5"/>
  <c r="AO1170" i="5"/>
  <c r="AN1170" i="5"/>
  <c r="AO1172" i="5"/>
  <c r="AN1172" i="5"/>
  <c r="AO1144" i="5"/>
  <c r="AN1144" i="5"/>
  <c r="AT1174" i="4"/>
  <c r="AT1175" i="4"/>
  <c r="AT1176" i="4"/>
  <c r="AT1177" i="4"/>
  <c r="AT1178" i="4"/>
  <c r="AT1179" i="4"/>
  <c r="AT1180" i="4"/>
  <c r="AT1181" i="4"/>
  <c r="AT1182" i="4"/>
  <c r="AT1183" i="4"/>
  <c r="AT1184" i="4"/>
  <c r="AT1185" i="4"/>
  <c r="AT1186" i="4"/>
  <c r="AT1187" i="4"/>
  <c r="AT1188" i="4"/>
  <c r="AT1189" i="4"/>
  <c r="AT1190" i="4"/>
  <c r="AT1191" i="4"/>
  <c r="AT1192" i="4"/>
  <c r="AT1193" i="4"/>
  <c r="AT1194" i="4"/>
  <c r="AT1195" i="4"/>
  <c r="AT1196" i="4"/>
  <c r="AT1197" i="4"/>
  <c r="AT1198" i="4"/>
  <c r="AT1199" i="4"/>
  <c r="AT1200" i="4"/>
  <c r="AR70" i="9"/>
  <c r="AT1172" i="4"/>
  <c r="AT1171" i="4"/>
  <c r="AT1170" i="4"/>
  <c r="AT1169" i="4"/>
  <c r="AT1168" i="4"/>
  <c r="AT1167" i="4"/>
  <c r="AT1166" i="4"/>
  <c r="AT1165" i="4"/>
  <c r="AT1164" i="4"/>
  <c r="AT1163" i="4"/>
  <c r="AT1162" i="4"/>
  <c r="AT1161" i="4"/>
  <c r="AT1159" i="4"/>
  <c r="AT1158" i="4"/>
  <c r="AT1157" i="4"/>
  <c r="AT1156" i="4"/>
  <c r="AT1155" i="4"/>
  <c r="AT1154" i="4"/>
  <c r="AT1153" i="4"/>
  <c r="AT1152" i="4"/>
  <c r="AT1151" i="4"/>
  <c r="AT1150" i="4"/>
  <c r="AT1149" i="4"/>
  <c r="AT1148" i="4"/>
  <c r="AT1147" i="4"/>
  <c r="AT1146" i="4"/>
  <c r="AT1145" i="4"/>
  <c r="AT1144" i="4"/>
  <c r="AT1143" i="4"/>
  <c r="AQ1143" i="5"/>
  <c r="AM1143" i="5"/>
  <c r="AL1143" i="5"/>
  <c r="AK1143" i="5"/>
  <c r="AJ1143" i="5"/>
  <c r="AI1143" i="5"/>
  <c r="AH1143" i="5"/>
  <c r="AG1143" i="5"/>
  <c r="AF1143" i="5"/>
  <c r="AE1143" i="5"/>
  <c r="AD1143" i="5"/>
  <c r="AC1143" i="5"/>
  <c r="AB1143" i="5"/>
  <c r="AA1143" i="5"/>
  <c r="Z1143" i="5"/>
  <c r="Y1143" i="5"/>
  <c r="X1143" i="5"/>
  <c r="W1143" i="5"/>
  <c r="V1143" i="5"/>
  <c r="U1143" i="5"/>
  <c r="T1143" i="5"/>
  <c r="S1143" i="5"/>
  <c r="R1143" i="5"/>
  <c r="Q1143" i="5"/>
  <c r="P1143" i="5"/>
  <c r="O1143" i="5"/>
  <c r="N1143" i="5"/>
  <c r="M1143" i="5"/>
  <c r="L1143" i="5"/>
  <c r="K1143" i="5"/>
  <c r="J1143" i="5"/>
  <c r="I1143" i="5"/>
  <c r="H1143" i="5"/>
  <c r="G1143" i="5"/>
  <c r="F1143" i="5"/>
  <c r="E1143" i="5"/>
  <c r="AQ1144" i="5"/>
  <c r="AM1144" i="5"/>
  <c r="AL1144" i="5"/>
  <c r="AK1144" i="5"/>
  <c r="AJ1144" i="5"/>
  <c r="AI1144" i="5"/>
  <c r="AH1144" i="5"/>
  <c r="AG1144" i="5"/>
  <c r="AF1144" i="5"/>
  <c r="AE1144" i="5"/>
  <c r="AD1144" i="5"/>
  <c r="AC1144" i="5"/>
  <c r="AB1144" i="5"/>
  <c r="AA1144" i="5"/>
  <c r="Z1144" i="5"/>
  <c r="Y1144" i="5"/>
  <c r="X1144" i="5"/>
  <c r="W1144" i="5"/>
  <c r="V1144" i="5"/>
  <c r="U1144" i="5"/>
  <c r="T1144" i="5"/>
  <c r="S1144" i="5"/>
  <c r="R1144" i="5"/>
  <c r="Q1144" i="5"/>
  <c r="P1144" i="5"/>
  <c r="O1144" i="5"/>
  <c r="N1144" i="5"/>
  <c r="M1144" i="5"/>
  <c r="L1144" i="5"/>
  <c r="K1144" i="5"/>
  <c r="J1144" i="5"/>
  <c r="I1144" i="5"/>
  <c r="H1144" i="5"/>
  <c r="G1144" i="5"/>
  <c r="F1144" i="5"/>
  <c r="E1144" i="5"/>
  <c r="AQ1145" i="5"/>
  <c r="AM1145" i="5"/>
  <c r="AL1145" i="5"/>
  <c r="AK1145" i="5"/>
  <c r="AJ1145" i="5"/>
  <c r="AI1145" i="5"/>
  <c r="AH1145" i="5"/>
  <c r="AG1145" i="5"/>
  <c r="AF1145" i="5"/>
  <c r="AE1145" i="5"/>
  <c r="AD1145" i="5"/>
  <c r="AC1145" i="5"/>
  <c r="AB1145" i="5"/>
  <c r="AA1145" i="5"/>
  <c r="Z1145" i="5"/>
  <c r="Y1145" i="5"/>
  <c r="X1145" i="5"/>
  <c r="W1145" i="5"/>
  <c r="V1145" i="5"/>
  <c r="U1145" i="5"/>
  <c r="T1145" i="5"/>
  <c r="S1145" i="5"/>
  <c r="R1145" i="5"/>
  <c r="Q1145" i="5"/>
  <c r="P1145" i="5"/>
  <c r="O1145" i="5"/>
  <c r="N1145" i="5"/>
  <c r="M1145" i="5"/>
  <c r="L1145" i="5"/>
  <c r="K1145" i="5"/>
  <c r="J1145" i="5"/>
  <c r="I1145" i="5"/>
  <c r="H1145" i="5"/>
  <c r="G1145" i="5"/>
  <c r="F1145" i="5"/>
  <c r="E1145" i="5"/>
  <c r="AQ1146" i="5"/>
  <c r="AM1146" i="5"/>
  <c r="AL1146" i="5"/>
  <c r="AK1146" i="5"/>
  <c r="AJ1146" i="5"/>
  <c r="AI1146" i="5"/>
  <c r="AH1146" i="5"/>
  <c r="AG1146" i="5"/>
  <c r="AF1146" i="5"/>
  <c r="AE1146" i="5"/>
  <c r="AD1146" i="5"/>
  <c r="AC1146" i="5"/>
  <c r="AB1146" i="5"/>
  <c r="AA1146" i="5"/>
  <c r="Z1146" i="5"/>
  <c r="Y1146" i="5"/>
  <c r="X1146" i="5"/>
  <c r="W1146" i="5"/>
  <c r="V1146" i="5"/>
  <c r="U1146" i="5"/>
  <c r="T1146" i="5"/>
  <c r="S1146" i="5"/>
  <c r="R1146" i="5"/>
  <c r="Q1146" i="5"/>
  <c r="P1146" i="5"/>
  <c r="O1146" i="5"/>
  <c r="N1146" i="5"/>
  <c r="M1146" i="5"/>
  <c r="L1146" i="5"/>
  <c r="K1146" i="5"/>
  <c r="J1146" i="5"/>
  <c r="I1146" i="5"/>
  <c r="H1146" i="5"/>
  <c r="G1146" i="5"/>
  <c r="F1146" i="5"/>
  <c r="E1146" i="5"/>
  <c r="AQ1147" i="5"/>
  <c r="AM1147" i="5"/>
  <c r="AL1147" i="5"/>
  <c r="AK1147" i="5"/>
  <c r="AJ1147" i="5"/>
  <c r="AI1147" i="5"/>
  <c r="AH1147" i="5"/>
  <c r="AG1147" i="5"/>
  <c r="AF1147" i="5"/>
  <c r="AE1147" i="5"/>
  <c r="AD1147" i="5"/>
  <c r="AC1147" i="5"/>
  <c r="AB1147" i="5"/>
  <c r="AA1147" i="5"/>
  <c r="Z1147" i="5"/>
  <c r="Y1147" i="5"/>
  <c r="X1147" i="5"/>
  <c r="W1147" i="5"/>
  <c r="V1147" i="5"/>
  <c r="U1147" i="5"/>
  <c r="T1147" i="5"/>
  <c r="S1147" i="5"/>
  <c r="R1147" i="5"/>
  <c r="Q1147" i="5"/>
  <c r="P1147" i="5"/>
  <c r="O1147" i="5"/>
  <c r="N1147" i="5"/>
  <c r="M1147" i="5"/>
  <c r="L1147" i="5"/>
  <c r="K1147" i="5"/>
  <c r="J1147" i="5"/>
  <c r="I1147" i="5"/>
  <c r="H1147" i="5"/>
  <c r="G1147" i="5"/>
  <c r="F1147" i="5"/>
  <c r="E1147" i="5"/>
  <c r="AQ1148" i="5"/>
  <c r="AM1148" i="5"/>
  <c r="AL1148" i="5"/>
  <c r="AK1148" i="5"/>
  <c r="AJ1148" i="5"/>
  <c r="AI1148" i="5"/>
  <c r="AH1148" i="5"/>
  <c r="AG1148" i="5"/>
  <c r="AF1148" i="5"/>
  <c r="AE1148" i="5"/>
  <c r="AD1148" i="5"/>
  <c r="AC1148" i="5"/>
  <c r="AB1148" i="5"/>
  <c r="AA1148" i="5"/>
  <c r="Z1148" i="5"/>
  <c r="Y1148" i="5"/>
  <c r="X1148" i="5"/>
  <c r="W1148" i="5"/>
  <c r="V1148" i="5"/>
  <c r="U1148" i="5"/>
  <c r="T1148" i="5"/>
  <c r="S1148" i="5"/>
  <c r="R1148" i="5"/>
  <c r="Q1148" i="5"/>
  <c r="P1148" i="5"/>
  <c r="O1148" i="5"/>
  <c r="N1148" i="5"/>
  <c r="M1148" i="5"/>
  <c r="L1148" i="5"/>
  <c r="K1148" i="5"/>
  <c r="J1148" i="5"/>
  <c r="I1148" i="5"/>
  <c r="H1148" i="5"/>
  <c r="G1148" i="5"/>
  <c r="F1148" i="5"/>
  <c r="E1148" i="5"/>
  <c r="AQ1149" i="5"/>
  <c r="AM1149" i="5"/>
  <c r="AL1149" i="5"/>
  <c r="AK1149" i="5"/>
  <c r="AJ1149" i="5"/>
  <c r="AI1149" i="5"/>
  <c r="AH1149" i="5"/>
  <c r="AG1149" i="5"/>
  <c r="AF1149" i="5"/>
  <c r="AE1149" i="5"/>
  <c r="AD1149" i="5"/>
  <c r="AC1149" i="5"/>
  <c r="AB1149" i="5"/>
  <c r="AA1149" i="5"/>
  <c r="Z1149" i="5"/>
  <c r="Y1149" i="5"/>
  <c r="X1149" i="5"/>
  <c r="W1149" i="5"/>
  <c r="V1149" i="5"/>
  <c r="U1149" i="5"/>
  <c r="T1149" i="5"/>
  <c r="S1149" i="5"/>
  <c r="R1149" i="5"/>
  <c r="Q1149" i="5"/>
  <c r="P1149" i="5"/>
  <c r="O1149" i="5"/>
  <c r="N1149" i="5"/>
  <c r="M1149" i="5"/>
  <c r="L1149" i="5"/>
  <c r="K1149" i="5"/>
  <c r="J1149" i="5"/>
  <c r="I1149" i="5"/>
  <c r="H1149" i="5"/>
  <c r="G1149" i="5"/>
  <c r="F1149" i="5"/>
  <c r="E1149" i="5"/>
  <c r="AQ1150" i="5"/>
  <c r="AM1150" i="5"/>
  <c r="AL1150" i="5"/>
  <c r="AK1150" i="5"/>
  <c r="AJ1150" i="5"/>
  <c r="AI1150" i="5"/>
  <c r="AH1150" i="5"/>
  <c r="AG1150" i="5"/>
  <c r="AF1150" i="5"/>
  <c r="AE1150" i="5"/>
  <c r="AD1150" i="5"/>
  <c r="AC1150" i="5"/>
  <c r="AB1150" i="5"/>
  <c r="AA1150" i="5"/>
  <c r="Z1150" i="5"/>
  <c r="Y1150" i="5"/>
  <c r="X1150" i="5"/>
  <c r="W1150" i="5"/>
  <c r="V1150" i="5"/>
  <c r="U1150" i="5"/>
  <c r="T1150" i="5"/>
  <c r="S1150" i="5"/>
  <c r="R1150" i="5"/>
  <c r="Q1150" i="5"/>
  <c r="P1150" i="5"/>
  <c r="O1150" i="5"/>
  <c r="N1150" i="5"/>
  <c r="M1150" i="5"/>
  <c r="L1150" i="5"/>
  <c r="K1150" i="5"/>
  <c r="J1150" i="5"/>
  <c r="I1150" i="5"/>
  <c r="H1150" i="5"/>
  <c r="G1150" i="5"/>
  <c r="F1150" i="5"/>
  <c r="E1150" i="5"/>
  <c r="AQ1151" i="5"/>
  <c r="AM1151" i="5"/>
  <c r="AL1151" i="5"/>
  <c r="AK1151" i="5"/>
  <c r="AJ1151" i="5"/>
  <c r="AI1151" i="5"/>
  <c r="AH1151" i="5"/>
  <c r="AG1151" i="5"/>
  <c r="AF1151" i="5"/>
  <c r="AE1151" i="5"/>
  <c r="AD1151" i="5"/>
  <c r="AC1151" i="5"/>
  <c r="AB1151" i="5"/>
  <c r="AA1151" i="5"/>
  <c r="Z1151" i="5"/>
  <c r="Y1151" i="5"/>
  <c r="X1151" i="5"/>
  <c r="W1151" i="5"/>
  <c r="V1151" i="5"/>
  <c r="U1151" i="5"/>
  <c r="T1151" i="5"/>
  <c r="S1151" i="5"/>
  <c r="R1151" i="5"/>
  <c r="Q1151" i="5"/>
  <c r="P1151" i="5"/>
  <c r="O1151" i="5"/>
  <c r="N1151" i="5"/>
  <c r="M1151" i="5"/>
  <c r="L1151" i="5"/>
  <c r="K1151" i="5"/>
  <c r="J1151" i="5"/>
  <c r="I1151" i="5"/>
  <c r="H1151" i="5"/>
  <c r="G1151" i="5"/>
  <c r="F1151" i="5"/>
  <c r="E1151" i="5"/>
  <c r="AQ1152" i="5"/>
  <c r="AM1152" i="5"/>
  <c r="AL1152" i="5"/>
  <c r="AK1152" i="5"/>
  <c r="AJ1152" i="5"/>
  <c r="AI1152" i="5"/>
  <c r="AH1152" i="5"/>
  <c r="AG1152" i="5"/>
  <c r="AF1152" i="5"/>
  <c r="AE1152" i="5"/>
  <c r="AD1152" i="5"/>
  <c r="AC1152" i="5"/>
  <c r="AB1152" i="5"/>
  <c r="AA1152" i="5"/>
  <c r="Z1152" i="5"/>
  <c r="Y1152" i="5"/>
  <c r="X1152" i="5"/>
  <c r="W1152" i="5"/>
  <c r="V1152" i="5"/>
  <c r="U1152" i="5"/>
  <c r="T1152" i="5"/>
  <c r="S1152" i="5"/>
  <c r="R1152" i="5"/>
  <c r="Q1152" i="5"/>
  <c r="P1152" i="5"/>
  <c r="O1152" i="5"/>
  <c r="N1152" i="5"/>
  <c r="M1152" i="5"/>
  <c r="L1152" i="5"/>
  <c r="K1152" i="5"/>
  <c r="J1152" i="5"/>
  <c r="I1152" i="5"/>
  <c r="H1152" i="5"/>
  <c r="G1152" i="5"/>
  <c r="F1152" i="5"/>
  <c r="E1152" i="5"/>
  <c r="AQ1153" i="5"/>
  <c r="AM1153" i="5"/>
  <c r="AL1153" i="5"/>
  <c r="AK1153" i="5"/>
  <c r="AJ1153" i="5"/>
  <c r="AI1153" i="5"/>
  <c r="AH1153" i="5"/>
  <c r="AG1153" i="5"/>
  <c r="AF1153" i="5"/>
  <c r="AE1153" i="5"/>
  <c r="AD1153" i="5"/>
  <c r="AC1153" i="5"/>
  <c r="AB1153" i="5"/>
  <c r="AA1153" i="5"/>
  <c r="Z1153" i="5"/>
  <c r="Y1153" i="5"/>
  <c r="X1153" i="5"/>
  <c r="W1153" i="5"/>
  <c r="V1153" i="5"/>
  <c r="U1153" i="5"/>
  <c r="T1153" i="5"/>
  <c r="S1153" i="5"/>
  <c r="R1153" i="5"/>
  <c r="Q1153" i="5"/>
  <c r="P1153" i="5"/>
  <c r="O1153" i="5"/>
  <c r="N1153" i="5"/>
  <c r="M1153" i="5"/>
  <c r="L1153" i="5"/>
  <c r="K1153" i="5"/>
  <c r="J1153" i="5"/>
  <c r="I1153" i="5"/>
  <c r="H1153" i="5"/>
  <c r="G1153" i="5"/>
  <c r="F1153" i="5"/>
  <c r="E1153" i="5"/>
  <c r="AQ1154" i="5"/>
  <c r="AM1154" i="5"/>
  <c r="AL1154" i="5"/>
  <c r="AK1154" i="5"/>
  <c r="AJ1154" i="5"/>
  <c r="AI1154" i="5"/>
  <c r="AH1154" i="5"/>
  <c r="AG1154" i="5"/>
  <c r="AF1154" i="5"/>
  <c r="AE1154" i="5"/>
  <c r="AD1154" i="5"/>
  <c r="AC1154" i="5"/>
  <c r="AB1154" i="5"/>
  <c r="AA1154" i="5"/>
  <c r="Z1154" i="5"/>
  <c r="Y1154" i="5"/>
  <c r="X1154" i="5"/>
  <c r="W1154" i="5"/>
  <c r="V1154" i="5"/>
  <c r="U1154" i="5"/>
  <c r="T1154" i="5"/>
  <c r="S1154" i="5"/>
  <c r="R1154" i="5"/>
  <c r="Q1154" i="5"/>
  <c r="P1154" i="5"/>
  <c r="O1154" i="5"/>
  <c r="N1154" i="5"/>
  <c r="M1154" i="5"/>
  <c r="L1154" i="5"/>
  <c r="K1154" i="5"/>
  <c r="J1154" i="5"/>
  <c r="I1154" i="5"/>
  <c r="H1154" i="5"/>
  <c r="G1154" i="5"/>
  <c r="F1154" i="5"/>
  <c r="E1154" i="5"/>
  <c r="AQ1155" i="5"/>
  <c r="AM1155" i="5"/>
  <c r="AL1155" i="5"/>
  <c r="AK1155" i="5"/>
  <c r="AJ1155" i="5"/>
  <c r="AI1155" i="5"/>
  <c r="AH1155" i="5"/>
  <c r="AG1155" i="5"/>
  <c r="AF1155" i="5"/>
  <c r="AE1155" i="5"/>
  <c r="AD1155" i="5"/>
  <c r="AC1155" i="5"/>
  <c r="AB1155" i="5"/>
  <c r="AA1155" i="5"/>
  <c r="Z1155" i="5"/>
  <c r="Y1155" i="5"/>
  <c r="X1155" i="5"/>
  <c r="W1155" i="5"/>
  <c r="V1155" i="5"/>
  <c r="U1155" i="5"/>
  <c r="T1155" i="5"/>
  <c r="S1155" i="5"/>
  <c r="R1155" i="5"/>
  <c r="Q1155" i="5"/>
  <c r="P1155" i="5"/>
  <c r="O1155" i="5"/>
  <c r="N1155" i="5"/>
  <c r="M1155" i="5"/>
  <c r="L1155" i="5"/>
  <c r="K1155" i="5"/>
  <c r="J1155" i="5"/>
  <c r="I1155" i="5"/>
  <c r="H1155" i="5"/>
  <c r="G1155" i="5"/>
  <c r="F1155" i="5"/>
  <c r="E1155" i="5"/>
  <c r="AQ1156" i="5"/>
  <c r="AM1156" i="5"/>
  <c r="AL1156" i="5"/>
  <c r="AK1156" i="5"/>
  <c r="AJ1156" i="5"/>
  <c r="AI1156" i="5"/>
  <c r="AH1156" i="5"/>
  <c r="AG1156" i="5"/>
  <c r="AF1156" i="5"/>
  <c r="AE1156" i="5"/>
  <c r="AD1156" i="5"/>
  <c r="AC1156" i="5"/>
  <c r="AB1156" i="5"/>
  <c r="AA1156" i="5"/>
  <c r="Z1156" i="5"/>
  <c r="Y1156" i="5"/>
  <c r="X1156" i="5"/>
  <c r="W1156" i="5"/>
  <c r="V1156" i="5"/>
  <c r="U1156" i="5"/>
  <c r="T1156" i="5"/>
  <c r="S1156" i="5"/>
  <c r="R1156" i="5"/>
  <c r="Q1156" i="5"/>
  <c r="P1156" i="5"/>
  <c r="O1156" i="5"/>
  <c r="N1156" i="5"/>
  <c r="M1156" i="5"/>
  <c r="L1156" i="5"/>
  <c r="K1156" i="5"/>
  <c r="J1156" i="5"/>
  <c r="I1156" i="5"/>
  <c r="H1156" i="5"/>
  <c r="G1156" i="5"/>
  <c r="F1156" i="5"/>
  <c r="E1156" i="5"/>
  <c r="AQ1157" i="5"/>
  <c r="AM1157" i="5"/>
  <c r="AL1157" i="5"/>
  <c r="AK1157" i="5"/>
  <c r="AJ1157" i="5"/>
  <c r="AI1157" i="5"/>
  <c r="AH1157" i="5"/>
  <c r="AG1157" i="5"/>
  <c r="AF1157" i="5"/>
  <c r="AE1157" i="5"/>
  <c r="AD1157" i="5"/>
  <c r="AC1157" i="5"/>
  <c r="AB1157" i="5"/>
  <c r="AA1157" i="5"/>
  <c r="Z1157" i="5"/>
  <c r="Y1157" i="5"/>
  <c r="X1157" i="5"/>
  <c r="W1157" i="5"/>
  <c r="V1157" i="5"/>
  <c r="U1157" i="5"/>
  <c r="T1157" i="5"/>
  <c r="S1157" i="5"/>
  <c r="R1157" i="5"/>
  <c r="Q1157" i="5"/>
  <c r="P1157" i="5"/>
  <c r="O1157" i="5"/>
  <c r="N1157" i="5"/>
  <c r="M1157" i="5"/>
  <c r="L1157" i="5"/>
  <c r="K1157" i="5"/>
  <c r="J1157" i="5"/>
  <c r="I1157" i="5"/>
  <c r="H1157" i="5"/>
  <c r="G1157" i="5"/>
  <c r="F1157" i="5"/>
  <c r="E1157" i="5"/>
  <c r="AQ1158" i="5"/>
  <c r="AM1158" i="5"/>
  <c r="AL1158" i="5"/>
  <c r="AK1158" i="5"/>
  <c r="AJ1158" i="5"/>
  <c r="AI1158" i="5"/>
  <c r="AH1158" i="5"/>
  <c r="AG1158" i="5"/>
  <c r="AF1158" i="5"/>
  <c r="AE1158" i="5"/>
  <c r="AD1158" i="5"/>
  <c r="AC1158" i="5"/>
  <c r="AB1158" i="5"/>
  <c r="AA1158" i="5"/>
  <c r="Z1158" i="5"/>
  <c r="Y1158" i="5"/>
  <c r="X1158" i="5"/>
  <c r="W1158" i="5"/>
  <c r="V1158" i="5"/>
  <c r="U1158" i="5"/>
  <c r="T1158" i="5"/>
  <c r="S1158" i="5"/>
  <c r="R1158" i="5"/>
  <c r="Q1158" i="5"/>
  <c r="P1158" i="5"/>
  <c r="O1158" i="5"/>
  <c r="N1158" i="5"/>
  <c r="M1158" i="5"/>
  <c r="L1158" i="5"/>
  <c r="K1158" i="5"/>
  <c r="J1158" i="5"/>
  <c r="I1158" i="5"/>
  <c r="H1158" i="5"/>
  <c r="G1158" i="5"/>
  <c r="F1158" i="5"/>
  <c r="E1158" i="5"/>
  <c r="AQ1159" i="5"/>
  <c r="AM1159" i="5"/>
  <c r="AL1159" i="5"/>
  <c r="AK1159" i="5"/>
  <c r="AJ1159" i="5"/>
  <c r="AI1159" i="5"/>
  <c r="AH1159" i="5"/>
  <c r="AG1159" i="5"/>
  <c r="AF1159" i="5"/>
  <c r="AE1159" i="5"/>
  <c r="AD1159" i="5"/>
  <c r="AC1159" i="5"/>
  <c r="AB1159" i="5"/>
  <c r="AA1159" i="5"/>
  <c r="Z1159" i="5"/>
  <c r="Y1159" i="5"/>
  <c r="X1159" i="5"/>
  <c r="W1159" i="5"/>
  <c r="V1159" i="5"/>
  <c r="U1159" i="5"/>
  <c r="T1159" i="5"/>
  <c r="S1159" i="5"/>
  <c r="R1159" i="5"/>
  <c r="Q1159" i="5"/>
  <c r="P1159" i="5"/>
  <c r="O1159" i="5"/>
  <c r="N1159" i="5"/>
  <c r="M1159" i="5"/>
  <c r="L1159" i="5"/>
  <c r="K1159" i="5"/>
  <c r="J1159" i="5"/>
  <c r="I1159" i="5"/>
  <c r="H1159" i="5"/>
  <c r="G1159" i="5"/>
  <c r="F1159" i="5"/>
  <c r="E1159" i="5"/>
  <c r="AQ1160" i="5"/>
  <c r="AM1160" i="5"/>
  <c r="AL1160" i="5"/>
  <c r="AK1160" i="5"/>
  <c r="AJ1160" i="5"/>
  <c r="AI1160" i="5"/>
  <c r="AH1160" i="5"/>
  <c r="AG1160" i="5"/>
  <c r="AF1160" i="5"/>
  <c r="AE1160" i="5"/>
  <c r="AD1160" i="5"/>
  <c r="AC1160" i="5"/>
  <c r="AB1160" i="5"/>
  <c r="AA1160" i="5"/>
  <c r="Z1160" i="5"/>
  <c r="Y1160" i="5"/>
  <c r="X1160" i="5"/>
  <c r="W1160" i="5"/>
  <c r="V1160" i="5"/>
  <c r="U1160" i="5"/>
  <c r="T1160" i="5"/>
  <c r="S1160" i="5"/>
  <c r="R1160" i="5"/>
  <c r="Q1160" i="5"/>
  <c r="P1160" i="5"/>
  <c r="O1160" i="5"/>
  <c r="N1160" i="5"/>
  <c r="M1160" i="5"/>
  <c r="L1160" i="5"/>
  <c r="K1160" i="5"/>
  <c r="J1160" i="5"/>
  <c r="I1160" i="5"/>
  <c r="H1160" i="5"/>
  <c r="G1160" i="5"/>
  <c r="F1160" i="5"/>
  <c r="E1160" i="5"/>
  <c r="AQ1161" i="5"/>
  <c r="AM1161" i="5"/>
  <c r="AL1161" i="5"/>
  <c r="AK1161" i="5"/>
  <c r="AJ1161" i="5"/>
  <c r="AI1161" i="5"/>
  <c r="AH1161" i="5"/>
  <c r="AG1161" i="5"/>
  <c r="AF1161" i="5"/>
  <c r="AE1161" i="5"/>
  <c r="AD1161" i="5"/>
  <c r="AC1161" i="5"/>
  <c r="AB1161" i="5"/>
  <c r="AA1161" i="5"/>
  <c r="Z1161" i="5"/>
  <c r="Y1161" i="5"/>
  <c r="X1161" i="5"/>
  <c r="W1161" i="5"/>
  <c r="V1161" i="5"/>
  <c r="U1161" i="5"/>
  <c r="T1161" i="5"/>
  <c r="S1161" i="5"/>
  <c r="R1161" i="5"/>
  <c r="Q1161" i="5"/>
  <c r="P1161" i="5"/>
  <c r="O1161" i="5"/>
  <c r="N1161" i="5"/>
  <c r="M1161" i="5"/>
  <c r="L1161" i="5"/>
  <c r="K1161" i="5"/>
  <c r="J1161" i="5"/>
  <c r="I1161" i="5"/>
  <c r="H1161" i="5"/>
  <c r="G1161" i="5"/>
  <c r="F1161" i="5"/>
  <c r="E1161" i="5"/>
  <c r="AQ1162" i="5"/>
  <c r="AM1162" i="5"/>
  <c r="AL1162" i="5"/>
  <c r="AK1162" i="5"/>
  <c r="AJ1162" i="5"/>
  <c r="AI1162" i="5"/>
  <c r="AH1162" i="5"/>
  <c r="AG1162" i="5"/>
  <c r="AF1162" i="5"/>
  <c r="AE1162" i="5"/>
  <c r="AD1162" i="5"/>
  <c r="AC1162" i="5"/>
  <c r="AB1162" i="5"/>
  <c r="AA1162" i="5"/>
  <c r="Z1162" i="5"/>
  <c r="Y1162" i="5"/>
  <c r="X1162" i="5"/>
  <c r="W1162" i="5"/>
  <c r="V1162" i="5"/>
  <c r="U1162" i="5"/>
  <c r="T1162" i="5"/>
  <c r="S1162" i="5"/>
  <c r="R1162" i="5"/>
  <c r="Q1162" i="5"/>
  <c r="P1162" i="5"/>
  <c r="O1162" i="5"/>
  <c r="N1162" i="5"/>
  <c r="M1162" i="5"/>
  <c r="L1162" i="5"/>
  <c r="K1162" i="5"/>
  <c r="J1162" i="5"/>
  <c r="I1162" i="5"/>
  <c r="H1162" i="5"/>
  <c r="G1162" i="5"/>
  <c r="F1162" i="5"/>
  <c r="E1162" i="5"/>
  <c r="AQ1163" i="5"/>
  <c r="AM1163" i="5"/>
  <c r="AL1163" i="5"/>
  <c r="AK1163" i="5"/>
  <c r="AJ1163" i="5"/>
  <c r="AI1163" i="5"/>
  <c r="AH1163" i="5"/>
  <c r="AG1163" i="5"/>
  <c r="AF1163" i="5"/>
  <c r="AE1163" i="5"/>
  <c r="AD1163" i="5"/>
  <c r="AC1163" i="5"/>
  <c r="AB1163" i="5"/>
  <c r="AA1163" i="5"/>
  <c r="Z1163" i="5"/>
  <c r="Y1163" i="5"/>
  <c r="X1163" i="5"/>
  <c r="W1163" i="5"/>
  <c r="V1163" i="5"/>
  <c r="U1163" i="5"/>
  <c r="T1163" i="5"/>
  <c r="S1163" i="5"/>
  <c r="R1163" i="5"/>
  <c r="Q1163" i="5"/>
  <c r="P1163" i="5"/>
  <c r="O1163" i="5"/>
  <c r="N1163" i="5"/>
  <c r="M1163" i="5"/>
  <c r="L1163" i="5"/>
  <c r="K1163" i="5"/>
  <c r="J1163" i="5"/>
  <c r="I1163" i="5"/>
  <c r="H1163" i="5"/>
  <c r="G1163" i="5"/>
  <c r="F1163" i="5"/>
  <c r="E1163" i="5"/>
  <c r="AQ1164" i="5"/>
  <c r="AM1164" i="5"/>
  <c r="AL1164" i="5"/>
  <c r="AK1164" i="5"/>
  <c r="AJ1164" i="5"/>
  <c r="AI1164" i="5"/>
  <c r="AH1164" i="5"/>
  <c r="AG1164" i="5"/>
  <c r="AF1164" i="5"/>
  <c r="AE1164" i="5"/>
  <c r="AD1164" i="5"/>
  <c r="AC1164" i="5"/>
  <c r="AB1164" i="5"/>
  <c r="AA1164" i="5"/>
  <c r="Z1164" i="5"/>
  <c r="Y1164" i="5"/>
  <c r="X1164" i="5"/>
  <c r="W1164" i="5"/>
  <c r="V1164" i="5"/>
  <c r="U1164" i="5"/>
  <c r="T1164" i="5"/>
  <c r="S1164" i="5"/>
  <c r="R1164" i="5"/>
  <c r="Q1164" i="5"/>
  <c r="P1164" i="5"/>
  <c r="O1164" i="5"/>
  <c r="N1164" i="5"/>
  <c r="M1164" i="5"/>
  <c r="L1164" i="5"/>
  <c r="K1164" i="5"/>
  <c r="J1164" i="5"/>
  <c r="I1164" i="5"/>
  <c r="H1164" i="5"/>
  <c r="G1164" i="5"/>
  <c r="F1164" i="5"/>
  <c r="E1164" i="5"/>
  <c r="AQ1165" i="5"/>
  <c r="AM1165" i="5"/>
  <c r="AL1165" i="5"/>
  <c r="AK1165" i="5"/>
  <c r="AJ1165" i="5"/>
  <c r="AI1165" i="5"/>
  <c r="AH1165" i="5"/>
  <c r="AG1165" i="5"/>
  <c r="AF1165" i="5"/>
  <c r="AE1165" i="5"/>
  <c r="AD1165" i="5"/>
  <c r="AC1165" i="5"/>
  <c r="AB1165" i="5"/>
  <c r="AA1165" i="5"/>
  <c r="Z1165" i="5"/>
  <c r="Y1165" i="5"/>
  <c r="X1165" i="5"/>
  <c r="W1165" i="5"/>
  <c r="V1165" i="5"/>
  <c r="U1165" i="5"/>
  <c r="T1165" i="5"/>
  <c r="S1165" i="5"/>
  <c r="R1165" i="5"/>
  <c r="Q1165" i="5"/>
  <c r="P1165" i="5"/>
  <c r="O1165" i="5"/>
  <c r="N1165" i="5"/>
  <c r="M1165" i="5"/>
  <c r="L1165" i="5"/>
  <c r="K1165" i="5"/>
  <c r="J1165" i="5"/>
  <c r="I1165" i="5"/>
  <c r="H1165" i="5"/>
  <c r="G1165" i="5"/>
  <c r="F1165" i="5"/>
  <c r="E1165" i="5"/>
  <c r="AQ1166" i="5"/>
  <c r="AM1166" i="5"/>
  <c r="AL1166" i="5"/>
  <c r="AK1166" i="5"/>
  <c r="AJ1166" i="5"/>
  <c r="AI1166" i="5"/>
  <c r="AH1166" i="5"/>
  <c r="AG1166" i="5"/>
  <c r="AF1166" i="5"/>
  <c r="AE1166" i="5"/>
  <c r="AD1166" i="5"/>
  <c r="AC1166" i="5"/>
  <c r="AB1166" i="5"/>
  <c r="AA1166" i="5"/>
  <c r="Z1166" i="5"/>
  <c r="Y1166" i="5"/>
  <c r="X1166" i="5"/>
  <c r="W1166" i="5"/>
  <c r="V1166" i="5"/>
  <c r="U1166" i="5"/>
  <c r="T1166" i="5"/>
  <c r="S1166" i="5"/>
  <c r="R1166" i="5"/>
  <c r="Q1166" i="5"/>
  <c r="P1166" i="5"/>
  <c r="O1166" i="5"/>
  <c r="N1166" i="5"/>
  <c r="M1166" i="5"/>
  <c r="L1166" i="5"/>
  <c r="K1166" i="5"/>
  <c r="J1166" i="5"/>
  <c r="I1166" i="5"/>
  <c r="H1166" i="5"/>
  <c r="G1166" i="5"/>
  <c r="F1166" i="5"/>
  <c r="E1166" i="5"/>
  <c r="AQ1167" i="5"/>
  <c r="AM1167" i="5"/>
  <c r="AL1167" i="5"/>
  <c r="AK1167" i="5"/>
  <c r="AJ1167" i="5"/>
  <c r="AI1167" i="5"/>
  <c r="AH1167" i="5"/>
  <c r="AG1167" i="5"/>
  <c r="AF1167" i="5"/>
  <c r="AE1167" i="5"/>
  <c r="AD1167" i="5"/>
  <c r="AC1167" i="5"/>
  <c r="AB1167" i="5"/>
  <c r="AA1167" i="5"/>
  <c r="Z1167" i="5"/>
  <c r="Y1167" i="5"/>
  <c r="X1167" i="5"/>
  <c r="W1167" i="5"/>
  <c r="V1167" i="5"/>
  <c r="U1167" i="5"/>
  <c r="T1167" i="5"/>
  <c r="S1167" i="5"/>
  <c r="R1167" i="5"/>
  <c r="Q1167" i="5"/>
  <c r="P1167" i="5"/>
  <c r="O1167" i="5"/>
  <c r="N1167" i="5"/>
  <c r="M1167" i="5"/>
  <c r="L1167" i="5"/>
  <c r="K1167" i="5"/>
  <c r="J1167" i="5"/>
  <c r="I1167" i="5"/>
  <c r="H1167" i="5"/>
  <c r="G1167" i="5"/>
  <c r="F1167" i="5"/>
  <c r="E1167" i="5"/>
  <c r="AQ1168" i="5"/>
  <c r="AM1168" i="5"/>
  <c r="AL1168" i="5"/>
  <c r="AK1168" i="5"/>
  <c r="AJ1168" i="5"/>
  <c r="AI1168" i="5"/>
  <c r="AH1168" i="5"/>
  <c r="AG1168" i="5"/>
  <c r="AF1168" i="5"/>
  <c r="AE1168" i="5"/>
  <c r="AD1168" i="5"/>
  <c r="AC1168" i="5"/>
  <c r="AB1168" i="5"/>
  <c r="AA1168" i="5"/>
  <c r="Z1168" i="5"/>
  <c r="Y1168" i="5"/>
  <c r="X1168" i="5"/>
  <c r="W1168" i="5"/>
  <c r="V1168" i="5"/>
  <c r="U1168" i="5"/>
  <c r="T1168" i="5"/>
  <c r="S1168" i="5"/>
  <c r="R1168" i="5"/>
  <c r="Q1168" i="5"/>
  <c r="P1168" i="5"/>
  <c r="O1168" i="5"/>
  <c r="N1168" i="5"/>
  <c r="M1168" i="5"/>
  <c r="L1168" i="5"/>
  <c r="K1168" i="5"/>
  <c r="J1168" i="5"/>
  <c r="I1168" i="5"/>
  <c r="H1168" i="5"/>
  <c r="G1168" i="5"/>
  <c r="F1168" i="5"/>
  <c r="E1168" i="5"/>
  <c r="AQ1169" i="5"/>
  <c r="AM1169" i="5"/>
  <c r="AL1169" i="5"/>
  <c r="AK1169" i="5"/>
  <c r="AJ1169" i="5"/>
  <c r="AI1169" i="5"/>
  <c r="AH1169" i="5"/>
  <c r="AG1169" i="5"/>
  <c r="AF1169" i="5"/>
  <c r="AE1169" i="5"/>
  <c r="AD1169" i="5"/>
  <c r="AC1169" i="5"/>
  <c r="AB1169" i="5"/>
  <c r="AA1169" i="5"/>
  <c r="Z1169" i="5"/>
  <c r="Y1169" i="5"/>
  <c r="X1169" i="5"/>
  <c r="W1169" i="5"/>
  <c r="V1169" i="5"/>
  <c r="U1169" i="5"/>
  <c r="T1169" i="5"/>
  <c r="S1169" i="5"/>
  <c r="R1169" i="5"/>
  <c r="Q1169" i="5"/>
  <c r="P1169" i="5"/>
  <c r="O1169" i="5"/>
  <c r="N1169" i="5"/>
  <c r="M1169" i="5"/>
  <c r="L1169" i="5"/>
  <c r="K1169" i="5"/>
  <c r="J1169" i="5"/>
  <c r="I1169" i="5"/>
  <c r="H1169" i="5"/>
  <c r="G1169" i="5"/>
  <c r="F1169" i="5"/>
  <c r="E1169" i="5"/>
  <c r="AQ1170" i="5"/>
  <c r="AM1170" i="5"/>
  <c r="AL1170" i="5"/>
  <c r="AK1170" i="5"/>
  <c r="AJ1170" i="5"/>
  <c r="AI1170" i="5"/>
  <c r="AH1170" i="5"/>
  <c r="AG1170" i="5"/>
  <c r="AF1170" i="5"/>
  <c r="AE1170" i="5"/>
  <c r="AD1170" i="5"/>
  <c r="AC1170" i="5"/>
  <c r="AB1170" i="5"/>
  <c r="AA1170" i="5"/>
  <c r="Z1170" i="5"/>
  <c r="Y1170" i="5"/>
  <c r="X1170" i="5"/>
  <c r="W1170" i="5"/>
  <c r="V1170" i="5"/>
  <c r="U1170" i="5"/>
  <c r="T1170" i="5"/>
  <c r="S1170" i="5"/>
  <c r="R1170" i="5"/>
  <c r="Q1170" i="5"/>
  <c r="P1170" i="5"/>
  <c r="O1170" i="5"/>
  <c r="N1170" i="5"/>
  <c r="M1170" i="5"/>
  <c r="L1170" i="5"/>
  <c r="K1170" i="5"/>
  <c r="J1170" i="5"/>
  <c r="I1170" i="5"/>
  <c r="H1170" i="5"/>
  <c r="G1170" i="5"/>
  <c r="F1170" i="5"/>
  <c r="E1170" i="5"/>
  <c r="AQ1171" i="5"/>
  <c r="AM1171" i="5"/>
  <c r="AL1171" i="5"/>
  <c r="AK1171" i="5"/>
  <c r="AJ1171" i="5"/>
  <c r="AI1171" i="5"/>
  <c r="AH1171" i="5"/>
  <c r="AG1171" i="5"/>
  <c r="AF1171" i="5"/>
  <c r="AE1171" i="5"/>
  <c r="AD1171" i="5"/>
  <c r="AC1171" i="5"/>
  <c r="AB1171" i="5"/>
  <c r="AA1171" i="5"/>
  <c r="Z1171" i="5"/>
  <c r="Y1171" i="5"/>
  <c r="X1171" i="5"/>
  <c r="W1171" i="5"/>
  <c r="V1171" i="5"/>
  <c r="U1171" i="5"/>
  <c r="T1171" i="5"/>
  <c r="S1171" i="5"/>
  <c r="R1171" i="5"/>
  <c r="Q1171" i="5"/>
  <c r="P1171" i="5"/>
  <c r="O1171" i="5"/>
  <c r="N1171" i="5"/>
  <c r="M1171" i="5"/>
  <c r="L1171" i="5"/>
  <c r="K1171" i="5"/>
  <c r="J1171" i="5"/>
  <c r="I1171" i="5"/>
  <c r="H1171" i="5"/>
  <c r="G1171" i="5"/>
  <c r="F1171" i="5"/>
  <c r="E1171" i="5"/>
  <c r="AQ1172" i="5"/>
  <c r="AM1172" i="5"/>
  <c r="AL1172" i="5"/>
  <c r="AK1172" i="5"/>
  <c r="AJ1172" i="5"/>
  <c r="AI1172" i="5"/>
  <c r="AH1172" i="5"/>
  <c r="AG1172" i="5"/>
  <c r="AF1172" i="5"/>
  <c r="AE1172" i="5"/>
  <c r="AD1172" i="5"/>
  <c r="AC1172" i="5"/>
  <c r="AB1172" i="5"/>
  <c r="AA1172" i="5"/>
  <c r="Z1172" i="5"/>
  <c r="Y1172" i="5"/>
  <c r="X1172" i="5"/>
  <c r="W1172" i="5"/>
  <c r="V1172" i="5"/>
  <c r="U1172" i="5"/>
  <c r="T1172" i="5"/>
  <c r="S1172" i="5"/>
  <c r="R1172" i="5"/>
  <c r="Q1172" i="5"/>
  <c r="P1172" i="5"/>
  <c r="O1172" i="5"/>
  <c r="N1172" i="5"/>
  <c r="M1172" i="5"/>
  <c r="L1172" i="5"/>
  <c r="K1172" i="5"/>
  <c r="J1172" i="5"/>
  <c r="I1172" i="5"/>
  <c r="H1172" i="5"/>
  <c r="G1172" i="5"/>
  <c r="F1172" i="5"/>
  <c r="E1172" i="5"/>
  <c r="AQ1458" i="5"/>
  <c r="AM1458" i="5"/>
  <c r="AL1458" i="5"/>
  <c r="AK1458" i="5"/>
  <c r="AJ1458" i="5"/>
  <c r="AI1458" i="5"/>
  <c r="AH1458" i="5"/>
  <c r="AG1458" i="5"/>
  <c r="AF1458" i="5"/>
  <c r="AE1458" i="5"/>
  <c r="AD1458" i="5"/>
  <c r="AC1458" i="5"/>
  <c r="AB1458" i="5"/>
  <c r="AA1458" i="5"/>
  <c r="Z1458" i="5"/>
  <c r="Y1458" i="5"/>
  <c r="X1458" i="5"/>
  <c r="W1458" i="5"/>
  <c r="V1458" i="5"/>
  <c r="U1458" i="5"/>
  <c r="T1458" i="5"/>
  <c r="S1458" i="5"/>
  <c r="R1458" i="5"/>
  <c r="Q1458" i="5"/>
  <c r="P1458" i="5"/>
  <c r="O1458" i="5"/>
  <c r="N1458" i="5"/>
  <c r="M1458" i="5"/>
  <c r="L1458" i="5"/>
  <c r="K1458" i="5"/>
  <c r="J1458" i="5"/>
  <c r="I1458" i="5"/>
  <c r="H1458" i="5"/>
  <c r="G1458" i="5"/>
  <c r="F1458" i="5"/>
  <c r="E1458" i="5"/>
  <c r="AR1458" i="5" s="1"/>
  <c r="AQ1459" i="5"/>
  <c r="AM1459" i="5"/>
  <c r="AL1459" i="5"/>
  <c r="AK1459" i="5"/>
  <c r="AJ1459" i="5"/>
  <c r="AI1459" i="5"/>
  <c r="AH1459" i="5"/>
  <c r="AG1459" i="5"/>
  <c r="AF1459" i="5"/>
  <c r="AE1459" i="5"/>
  <c r="AD1459" i="5"/>
  <c r="AC1459" i="5"/>
  <c r="AB1459" i="5"/>
  <c r="AA1459" i="5"/>
  <c r="Z1459" i="5"/>
  <c r="Y1459" i="5"/>
  <c r="X1459" i="5"/>
  <c r="W1459" i="5"/>
  <c r="V1459" i="5"/>
  <c r="U1459" i="5"/>
  <c r="T1459" i="5"/>
  <c r="S1459" i="5"/>
  <c r="R1459" i="5"/>
  <c r="Q1459" i="5"/>
  <c r="P1459" i="5"/>
  <c r="O1459" i="5"/>
  <c r="N1459" i="5"/>
  <c r="M1459" i="5"/>
  <c r="L1459" i="5"/>
  <c r="K1459" i="5"/>
  <c r="J1459" i="5"/>
  <c r="I1459" i="5"/>
  <c r="H1459" i="5"/>
  <c r="G1459" i="5"/>
  <c r="F1459" i="5"/>
  <c r="E1459" i="5"/>
  <c r="AR1459" i="5" s="1"/>
  <c r="AQ1460" i="5"/>
  <c r="AM1460" i="5"/>
  <c r="AL1460" i="5"/>
  <c r="AK1460" i="5"/>
  <c r="AJ1460" i="5"/>
  <c r="AI1460" i="5"/>
  <c r="AH1460" i="5"/>
  <c r="AG1460" i="5"/>
  <c r="AF1460" i="5"/>
  <c r="AE1460" i="5"/>
  <c r="AD1460" i="5"/>
  <c r="AC1460" i="5"/>
  <c r="AB1460" i="5"/>
  <c r="AA1460" i="5"/>
  <c r="Z1460" i="5"/>
  <c r="Y1460" i="5"/>
  <c r="X1460" i="5"/>
  <c r="W1460" i="5"/>
  <c r="V1460" i="5"/>
  <c r="U1460" i="5"/>
  <c r="T1460" i="5"/>
  <c r="S1460" i="5"/>
  <c r="R1460" i="5"/>
  <c r="Q1460" i="5"/>
  <c r="P1460" i="5"/>
  <c r="O1460" i="5"/>
  <c r="N1460" i="5"/>
  <c r="M1460" i="5"/>
  <c r="L1460" i="5"/>
  <c r="K1460" i="5"/>
  <c r="J1460" i="5"/>
  <c r="I1460" i="5"/>
  <c r="H1460" i="5"/>
  <c r="G1460" i="5"/>
  <c r="F1460" i="5"/>
  <c r="E1460" i="5"/>
  <c r="AR1460" i="5" s="1"/>
  <c r="AQ1461" i="5"/>
  <c r="AM1461" i="5"/>
  <c r="AL1461" i="5"/>
  <c r="AK1461" i="5"/>
  <c r="AJ1461" i="5"/>
  <c r="AI1461" i="5"/>
  <c r="AH1461" i="5"/>
  <c r="AG1461" i="5"/>
  <c r="AF1461" i="5"/>
  <c r="AE1461" i="5"/>
  <c r="AD1461" i="5"/>
  <c r="AC1461" i="5"/>
  <c r="AB1461" i="5"/>
  <c r="AA1461" i="5"/>
  <c r="Z1461" i="5"/>
  <c r="Y1461" i="5"/>
  <c r="X1461" i="5"/>
  <c r="W1461" i="5"/>
  <c r="V1461" i="5"/>
  <c r="U1461" i="5"/>
  <c r="T1461" i="5"/>
  <c r="S1461" i="5"/>
  <c r="R1461" i="5"/>
  <c r="Q1461" i="5"/>
  <c r="P1461" i="5"/>
  <c r="O1461" i="5"/>
  <c r="N1461" i="5"/>
  <c r="M1461" i="5"/>
  <c r="L1461" i="5"/>
  <c r="K1461" i="5"/>
  <c r="J1461" i="5"/>
  <c r="I1461" i="5"/>
  <c r="H1461" i="5"/>
  <c r="G1461" i="5"/>
  <c r="F1461" i="5"/>
  <c r="E1461" i="5"/>
  <c r="AR1461" i="5" s="1"/>
  <c r="AQ1462" i="5"/>
  <c r="AM1462" i="5"/>
  <c r="AL1462" i="5"/>
  <c r="AK1462" i="5"/>
  <c r="AJ1462" i="5"/>
  <c r="AI1462" i="5"/>
  <c r="AH1462" i="5"/>
  <c r="AG1462" i="5"/>
  <c r="AF1462" i="5"/>
  <c r="AE1462" i="5"/>
  <c r="AD1462" i="5"/>
  <c r="AC1462" i="5"/>
  <c r="AB1462" i="5"/>
  <c r="AA1462" i="5"/>
  <c r="Z1462" i="5"/>
  <c r="Y1462" i="5"/>
  <c r="X1462" i="5"/>
  <c r="W1462" i="5"/>
  <c r="V1462" i="5"/>
  <c r="U1462" i="5"/>
  <c r="T1462" i="5"/>
  <c r="S1462" i="5"/>
  <c r="R1462" i="5"/>
  <c r="Q1462" i="5"/>
  <c r="P1462" i="5"/>
  <c r="O1462" i="5"/>
  <c r="N1462" i="5"/>
  <c r="M1462" i="5"/>
  <c r="L1462" i="5"/>
  <c r="K1462" i="5"/>
  <c r="J1462" i="5"/>
  <c r="I1462" i="5"/>
  <c r="H1462" i="5"/>
  <c r="G1462" i="5"/>
  <c r="F1462" i="5"/>
  <c r="E1462" i="5"/>
  <c r="AR1462" i="5" s="1"/>
  <c r="AQ1463" i="5"/>
  <c r="AM1463" i="5"/>
  <c r="AL1463" i="5"/>
  <c r="AK1463" i="5"/>
  <c r="AJ1463" i="5"/>
  <c r="AI1463" i="5"/>
  <c r="AH1463" i="5"/>
  <c r="AG1463" i="5"/>
  <c r="AF1463" i="5"/>
  <c r="AE1463" i="5"/>
  <c r="AD1463" i="5"/>
  <c r="AC1463" i="5"/>
  <c r="AB1463" i="5"/>
  <c r="AA1463" i="5"/>
  <c r="Z1463" i="5"/>
  <c r="Y1463" i="5"/>
  <c r="X1463" i="5"/>
  <c r="W1463" i="5"/>
  <c r="V1463" i="5"/>
  <c r="U1463" i="5"/>
  <c r="T1463" i="5"/>
  <c r="S1463" i="5"/>
  <c r="R1463" i="5"/>
  <c r="Q1463" i="5"/>
  <c r="P1463" i="5"/>
  <c r="O1463" i="5"/>
  <c r="N1463" i="5"/>
  <c r="M1463" i="5"/>
  <c r="L1463" i="5"/>
  <c r="K1463" i="5"/>
  <c r="J1463" i="5"/>
  <c r="I1463" i="5"/>
  <c r="H1463" i="5"/>
  <c r="G1463" i="5"/>
  <c r="F1463" i="5"/>
  <c r="E1463" i="5"/>
  <c r="AR1463" i="5" s="1"/>
  <c r="AQ1464" i="5"/>
  <c r="AM1464" i="5"/>
  <c r="AL1464" i="5"/>
  <c r="AK1464" i="5"/>
  <c r="AJ1464" i="5"/>
  <c r="AI1464" i="5"/>
  <c r="AH1464" i="5"/>
  <c r="AG1464" i="5"/>
  <c r="AF1464" i="5"/>
  <c r="AE1464" i="5"/>
  <c r="AD1464" i="5"/>
  <c r="AC1464" i="5"/>
  <c r="AB1464" i="5"/>
  <c r="AA1464" i="5"/>
  <c r="Z1464" i="5"/>
  <c r="Y1464" i="5"/>
  <c r="X1464" i="5"/>
  <c r="W1464" i="5"/>
  <c r="V1464" i="5"/>
  <c r="U1464" i="5"/>
  <c r="T1464" i="5"/>
  <c r="S1464" i="5"/>
  <c r="R1464" i="5"/>
  <c r="Q1464" i="5"/>
  <c r="P1464" i="5"/>
  <c r="O1464" i="5"/>
  <c r="N1464" i="5"/>
  <c r="M1464" i="5"/>
  <c r="L1464" i="5"/>
  <c r="K1464" i="5"/>
  <c r="J1464" i="5"/>
  <c r="I1464" i="5"/>
  <c r="H1464" i="5"/>
  <c r="G1464" i="5"/>
  <c r="F1464" i="5"/>
  <c r="E1464" i="5"/>
  <c r="AR1464" i="5" s="1"/>
  <c r="AQ1465" i="5"/>
  <c r="AM1465" i="5"/>
  <c r="AL1465" i="5"/>
  <c r="AK1465" i="5"/>
  <c r="AJ1465" i="5"/>
  <c r="AI1465" i="5"/>
  <c r="AH1465" i="5"/>
  <c r="AG1465" i="5"/>
  <c r="AF1465" i="5"/>
  <c r="AE1465" i="5"/>
  <c r="AD1465" i="5"/>
  <c r="AC1465" i="5"/>
  <c r="AB1465" i="5"/>
  <c r="AA1465" i="5"/>
  <c r="Z1465" i="5"/>
  <c r="Y1465" i="5"/>
  <c r="X1465" i="5"/>
  <c r="W1465" i="5"/>
  <c r="V1465" i="5"/>
  <c r="U1465" i="5"/>
  <c r="T1465" i="5"/>
  <c r="S1465" i="5"/>
  <c r="R1465" i="5"/>
  <c r="Q1465" i="5"/>
  <c r="P1465" i="5"/>
  <c r="O1465" i="5"/>
  <c r="N1465" i="5"/>
  <c r="M1465" i="5"/>
  <c r="L1465" i="5"/>
  <c r="K1465" i="5"/>
  <c r="J1465" i="5"/>
  <c r="I1465" i="5"/>
  <c r="H1465" i="5"/>
  <c r="G1465" i="5"/>
  <c r="F1465" i="5"/>
  <c r="E1465" i="5"/>
  <c r="AR1465" i="5" s="1"/>
  <c r="AQ1466" i="5"/>
  <c r="AM1466" i="5"/>
  <c r="AL1466" i="5"/>
  <c r="AK1466" i="5"/>
  <c r="AJ1466" i="5"/>
  <c r="AI1466" i="5"/>
  <c r="AH1466" i="5"/>
  <c r="AG1466" i="5"/>
  <c r="AF1466" i="5"/>
  <c r="AE1466" i="5"/>
  <c r="AD1466" i="5"/>
  <c r="AC1466" i="5"/>
  <c r="AB1466" i="5"/>
  <c r="AA1466" i="5"/>
  <c r="Z1466" i="5"/>
  <c r="Y1466" i="5"/>
  <c r="X1466" i="5"/>
  <c r="W1466" i="5"/>
  <c r="V1466" i="5"/>
  <c r="U1466" i="5"/>
  <c r="T1466" i="5"/>
  <c r="S1466" i="5"/>
  <c r="R1466" i="5"/>
  <c r="Q1466" i="5"/>
  <c r="P1466" i="5"/>
  <c r="O1466" i="5"/>
  <c r="N1466" i="5"/>
  <c r="M1466" i="5"/>
  <c r="L1466" i="5"/>
  <c r="K1466" i="5"/>
  <c r="J1466" i="5"/>
  <c r="I1466" i="5"/>
  <c r="H1466" i="5"/>
  <c r="G1466" i="5"/>
  <c r="F1466" i="5"/>
  <c r="E1466" i="5"/>
  <c r="AR1466" i="5" s="1"/>
  <c r="AQ1467" i="5"/>
  <c r="AM1467" i="5"/>
  <c r="AL1467" i="5"/>
  <c r="AK1467" i="5"/>
  <c r="AJ1467" i="5"/>
  <c r="AI1467" i="5"/>
  <c r="AH1467" i="5"/>
  <c r="AG1467" i="5"/>
  <c r="AF1467" i="5"/>
  <c r="AE1467" i="5"/>
  <c r="AD1467" i="5"/>
  <c r="AC1467" i="5"/>
  <c r="AB1467" i="5"/>
  <c r="AA1467" i="5"/>
  <c r="Z1467" i="5"/>
  <c r="Y1467" i="5"/>
  <c r="X1467" i="5"/>
  <c r="W1467" i="5"/>
  <c r="V1467" i="5"/>
  <c r="U1467" i="5"/>
  <c r="T1467" i="5"/>
  <c r="S1467" i="5"/>
  <c r="R1467" i="5"/>
  <c r="Q1467" i="5"/>
  <c r="P1467" i="5"/>
  <c r="O1467" i="5"/>
  <c r="N1467" i="5"/>
  <c r="M1467" i="5"/>
  <c r="L1467" i="5"/>
  <c r="K1467" i="5"/>
  <c r="J1467" i="5"/>
  <c r="I1467" i="5"/>
  <c r="H1467" i="5"/>
  <c r="G1467" i="5"/>
  <c r="F1467" i="5"/>
  <c r="E1467" i="5"/>
  <c r="AR1467" i="5" s="1"/>
  <c r="AQ1468" i="5"/>
  <c r="AM1468" i="5"/>
  <c r="AL1468" i="5"/>
  <c r="AK1468" i="5"/>
  <c r="AJ1468" i="5"/>
  <c r="AI1468" i="5"/>
  <c r="AH1468" i="5"/>
  <c r="AG1468" i="5"/>
  <c r="AF1468" i="5"/>
  <c r="AE1468" i="5"/>
  <c r="AD1468" i="5"/>
  <c r="AC1468" i="5"/>
  <c r="AB1468" i="5"/>
  <c r="AA1468" i="5"/>
  <c r="Z1468" i="5"/>
  <c r="Y1468" i="5"/>
  <c r="X1468" i="5"/>
  <c r="W1468" i="5"/>
  <c r="V1468" i="5"/>
  <c r="U1468" i="5"/>
  <c r="T1468" i="5"/>
  <c r="S1468" i="5"/>
  <c r="R1468" i="5"/>
  <c r="Q1468" i="5"/>
  <c r="P1468" i="5"/>
  <c r="O1468" i="5"/>
  <c r="N1468" i="5"/>
  <c r="M1468" i="5"/>
  <c r="L1468" i="5"/>
  <c r="K1468" i="5"/>
  <c r="J1468" i="5"/>
  <c r="I1468" i="5"/>
  <c r="H1468" i="5"/>
  <c r="G1468" i="5"/>
  <c r="F1468" i="5"/>
  <c r="E1468" i="5"/>
  <c r="AR1468" i="5" s="1"/>
  <c r="AQ1469" i="5"/>
  <c r="AM1469" i="5"/>
  <c r="AL1469" i="5"/>
  <c r="AK1469" i="5"/>
  <c r="AJ1469" i="5"/>
  <c r="AI1469" i="5"/>
  <c r="AH1469" i="5"/>
  <c r="AG1469" i="5"/>
  <c r="AF1469" i="5"/>
  <c r="AE1469" i="5"/>
  <c r="AD1469" i="5"/>
  <c r="AC1469" i="5"/>
  <c r="AB1469" i="5"/>
  <c r="AA1469" i="5"/>
  <c r="Z1469" i="5"/>
  <c r="Y1469" i="5"/>
  <c r="X1469" i="5"/>
  <c r="W1469" i="5"/>
  <c r="V1469" i="5"/>
  <c r="U1469" i="5"/>
  <c r="T1469" i="5"/>
  <c r="S1469" i="5"/>
  <c r="R1469" i="5"/>
  <c r="Q1469" i="5"/>
  <c r="P1469" i="5"/>
  <c r="O1469" i="5"/>
  <c r="N1469" i="5"/>
  <c r="M1469" i="5"/>
  <c r="L1469" i="5"/>
  <c r="K1469" i="5"/>
  <c r="J1469" i="5"/>
  <c r="I1469" i="5"/>
  <c r="H1469" i="5"/>
  <c r="G1469" i="5"/>
  <c r="F1469" i="5"/>
  <c r="E1469" i="5"/>
  <c r="AR1469" i="5" s="1"/>
  <c r="AQ1470" i="5"/>
  <c r="AM1470" i="5"/>
  <c r="AL1470" i="5"/>
  <c r="AK1470" i="5"/>
  <c r="AJ1470" i="5"/>
  <c r="AI1470" i="5"/>
  <c r="AH1470" i="5"/>
  <c r="AG1470" i="5"/>
  <c r="AF1470" i="5"/>
  <c r="AE1470" i="5"/>
  <c r="AD1470" i="5"/>
  <c r="AC1470" i="5"/>
  <c r="AB1470" i="5"/>
  <c r="AA1470" i="5"/>
  <c r="Z1470" i="5"/>
  <c r="Y1470" i="5"/>
  <c r="X1470" i="5"/>
  <c r="W1470" i="5"/>
  <c r="V1470" i="5"/>
  <c r="U1470" i="5"/>
  <c r="T1470" i="5"/>
  <c r="S1470" i="5"/>
  <c r="R1470" i="5"/>
  <c r="Q1470" i="5"/>
  <c r="P1470" i="5"/>
  <c r="O1470" i="5"/>
  <c r="N1470" i="5"/>
  <c r="M1470" i="5"/>
  <c r="L1470" i="5"/>
  <c r="K1470" i="5"/>
  <c r="J1470" i="5"/>
  <c r="I1470" i="5"/>
  <c r="H1470" i="5"/>
  <c r="G1470" i="5"/>
  <c r="F1470" i="5"/>
  <c r="E1470" i="5"/>
  <c r="AR1470" i="5" s="1"/>
  <c r="AQ1471" i="5"/>
  <c r="AM1471" i="5"/>
  <c r="AL1471" i="5"/>
  <c r="AK1471" i="5"/>
  <c r="AJ1471" i="5"/>
  <c r="AI1471" i="5"/>
  <c r="AH1471" i="5"/>
  <c r="AG1471" i="5"/>
  <c r="AF1471" i="5"/>
  <c r="AE1471" i="5"/>
  <c r="AD1471" i="5"/>
  <c r="AC1471" i="5"/>
  <c r="AB1471" i="5"/>
  <c r="AA1471" i="5"/>
  <c r="Z1471" i="5"/>
  <c r="Y1471" i="5"/>
  <c r="X1471" i="5"/>
  <c r="W1471" i="5"/>
  <c r="V1471" i="5"/>
  <c r="U1471" i="5"/>
  <c r="T1471" i="5"/>
  <c r="S1471" i="5"/>
  <c r="R1471" i="5"/>
  <c r="Q1471" i="5"/>
  <c r="P1471" i="5"/>
  <c r="O1471" i="5"/>
  <c r="N1471" i="5"/>
  <c r="M1471" i="5"/>
  <c r="L1471" i="5"/>
  <c r="K1471" i="5"/>
  <c r="J1471" i="5"/>
  <c r="I1471" i="5"/>
  <c r="H1471" i="5"/>
  <c r="G1471" i="5"/>
  <c r="F1471" i="5"/>
  <c r="E1471" i="5"/>
  <c r="AR1471" i="5" s="1"/>
  <c r="AQ1472" i="5"/>
  <c r="AM1472" i="5"/>
  <c r="AL1472" i="5"/>
  <c r="AK1472" i="5"/>
  <c r="AJ1472" i="5"/>
  <c r="AI1472" i="5"/>
  <c r="AH1472" i="5"/>
  <c r="AG1472" i="5"/>
  <c r="AF1472" i="5"/>
  <c r="AE1472" i="5"/>
  <c r="AD1472" i="5"/>
  <c r="AC1472" i="5"/>
  <c r="AB1472" i="5"/>
  <c r="AA1472" i="5"/>
  <c r="Z1472" i="5"/>
  <c r="Y1472" i="5"/>
  <c r="X1472" i="5"/>
  <c r="W1472" i="5"/>
  <c r="V1472" i="5"/>
  <c r="U1472" i="5"/>
  <c r="T1472" i="5"/>
  <c r="S1472" i="5"/>
  <c r="R1472" i="5"/>
  <c r="Q1472" i="5"/>
  <c r="P1472" i="5"/>
  <c r="O1472" i="5"/>
  <c r="N1472" i="5"/>
  <c r="M1472" i="5"/>
  <c r="L1472" i="5"/>
  <c r="K1472" i="5"/>
  <c r="J1472" i="5"/>
  <c r="I1472" i="5"/>
  <c r="H1472" i="5"/>
  <c r="G1472" i="5"/>
  <c r="F1472" i="5"/>
  <c r="E1472" i="5"/>
  <c r="AR1472" i="5" s="1"/>
  <c r="AQ1473" i="5"/>
  <c r="AM1473" i="5"/>
  <c r="AL1473" i="5"/>
  <c r="AK1473" i="5"/>
  <c r="AJ1473" i="5"/>
  <c r="AI1473" i="5"/>
  <c r="AH1473" i="5"/>
  <c r="AG1473" i="5"/>
  <c r="AF1473" i="5"/>
  <c r="AE1473" i="5"/>
  <c r="AD1473" i="5"/>
  <c r="AC1473" i="5"/>
  <c r="AB1473" i="5"/>
  <c r="AA1473" i="5"/>
  <c r="Z1473" i="5"/>
  <c r="Y1473" i="5"/>
  <c r="X1473" i="5"/>
  <c r="W1473" i="5"/>
  <c r="V1473" i="5"/>
  <c r="U1473" i="5"/>
  <c r="T1473" i="5"/>
  <c r="S1473" i="5"/>
  <c r="R1473" i="5"/>
  <c r="Q1473" i="5"/>
  <c r="P1473" i="5"/>
  <c r="O1473" i="5"/>
  <c r="N1473" i="5"/>
  <c r="M1473" i="5"/>
  <c r="L1473" i="5"/>
  <c r="K1473" i="5"/>
  <c r="J1473" i="5"/>
  <c r="I1473" i="5"/>
  <c r="H1473" i="5"/>
  <c r="G1473" i="5"/>
  <c r="F1473" i="5"/>
  <c r="E1473" i="5"/>
  <c r="AR1473" i="5" s="1"/>
  <c r="AQ1474" i="5"/>
  <c r="AM1474" i="5"/>
  <c r="AL1474" i="5"/>
  <c r="AK1474" i="5"/>
  <c r="AJ1474" i="5"/>
  <c r="AI1474" i="5"/>
  <c r="AH1474" i="5"/>
  <c r="AG1474" i="5"/>
  <c r="AF1474" i="5"/>
  <c r="AE1474" i="5"/>
  <c r="AD1474" i="5"/>
  <c r="AC1474" i="5"/>
  <c r="AB1474" i="5"/>
  <c r="AA1474" i="5"/>
  <c r="Z1474" i="5"/>
  <c r="Y1474" i="5"/>
  <c r="X1474" i="5"/>
  <c r="W1474" i="5"/>
  <c r="V1474" i="5"/>
  <c r="U1474" i="5"/>
  <c r="T1474" i="5"/>
  <c r="S1474" i="5"/>
  <c r="R1474" i="5"/>
  <c r="Q1474" i="5"/>
  <c r="P1474" i="5"/>
  <c r="O1474" i="5"/>
  <c r="N1474" i="5"/>
  <c r="M1474" i="5"/>
  <c r="L1474" i="5"/>
  <c r="K1474" i="5"/>
  <c r="J1474" i="5"/>
  <c r="I1474" i="5"/>
  <c r="H1474" i="5"/>
  <c r="G1474" i="5"/>
  <c r="F1474" i="5"/>
  <c r="E1474" i="5"/>
  <c r="AR1474" i="5" s="1"/>
  <c r="AQ1475" i="5"/>
  <c r="AM1475" i="5"/>
  <c r="AL1475" i="5"/>
  <c r="AK1475" i="5"/>
  <c r="AJ1475" i="5"/>
  <c r="AI1475" i="5"/>
  <c r="AH1475" i="5"/>
  <c r="AG1475" i="5"/>
  <c r="AF1475" i="5"/>
  <c r="AE1475" i="5"/>
  <c r="AD1475" i="5"/>
  <c r="AC1475" i="5"/>
  <c r="AB1475" i="5"/>
  <c r="AA1475" i="5"/>
  <c r="Z1475" i="5"/>
  <c r="Y1475" i="5"/>
  <c r="X1475" i="5"/>
  <c r="W1475" i="5"/>
  <c r="V1475" i="5"/>
  <c r="U1475" i="5"/>
  <c r="T1475" i="5"/>
  <c r="S1475" i="5"/>
  <c r="R1475" i="5"/>
  <c r="Q1475" i="5"/>
  <c r="P1475" i="5"/>
  <c r="O1475" i="5"/>
  <c r="N1475" i="5"/>
  <c r="M1475" i="5"/>
  <c r="L1475" i="5"/>
  <c r="K1475" i="5"/>
  <c r="J1475" i="5"/>
  <c r="I1475" i="5"/>
  <c r="H1475" i="5"/>
  <c r="G1475" i="5"/>
  <c r="F1475" i="5"/>
  <c r="E1475" i="5"/>
  <c r="AR1475" i="5" s="1"/>
  <c r="AQ1476" i="5"/>
  <c r="AM1476" i="5"/>
  <c r="AL1476" i="5"/>
  <c r="AK1476" i="5"/>
  <c r="AJ1476" i="5"/>
  <c r="AI1476" i="5"/>
  <c r="AH1476" i="5"/>
  <c r="AG1476" i="5"/>
  <c r="AF1476" i="5"/>
  <c r="AE1476" i="5"/>
  <c r="AD1476" i="5"/>
  <c r="AC1476" i="5"/>
  <c r="AB1476" i="5"/>
  <c r="AA1476" i="5"/>
  <c r="Z1476" i="5"/>
  <c r="Y1476" i="5"/>
  <c r="X1476" i="5"/>
  <c r="W1476" i="5"/>
  <c r="V1476" i="5"/>
  <c r="U1476" i="5"/>
  <c r="T1476" i="5"/>
  <c r="S1476" i="5"/>
  <c r="R1476" i="5"/>
  <c r="Q1476" i="5"/>
  <c r="P1476" i="5"/>
  <c r="O1476" i="5"/>
  <c r="N1476" i="5"/>
  <c r="M1476" i="5"/>
  <c r="L1476" i="5"/>
  <c r="K1476" i="5"/>
  <c r="J1476" i="5"/>
  <c r="I1476" i="5"/>
  <c r="H1476" i="5"/>
  <c r="G1476" i="5"/>
  <c r="F1476" i="5"/>
  <c r="E1476" i="5"/>
  <c r="AR1476" i="5" s="1"/>
  <c r="AQ1477" i="5"/>
  <c r="AM1477" i="5"/>
  <c r="AL1477" i="5"/>
  <c r="AK1477" i="5"/>
  <c r="AJ1477" i="5"/>
  <c r="AI1477" i="5"/>
  <c r="AH1477" i="5"/>
  <c r="AG1477" i="5"/>
  <c r="AF1477" i="5"/>
  <c r="AE1477" i="5"/>
  <c r="AD1477" i="5"/>
  <c r="AC1477" i="5"/>
  <c r="AB1477" i="5"/>
  <c r="AA1477" i="5"/>
  <c r="Z1477" i="5"/>
  <c r="Y1477" i="5"/>
  <c r="X1477" i="5"/>
  <c r="W1477" i="5"/>
  <c r="V1477" i="5"/>
  <c r="U1477" i="5"/>
  <c r="T1477" i="5"/>
  <c r="S1477" i="5"/>
  <c r="R1477" i="5"/>
  <c r="Q1477" i="5"/>
  <c r="P1477" i="5"/>
  <c r="O1477" i="5"/>
  <c r="N1477" i="5"/>
  <c r="M1477" i="5"/>
  <c r="L1477" i="5"/>
  <c r="K1477" i="5"/>
  <c r="J1477" i="5"/>
  <c r="I1477" i="5"/>
  <c r="H1477" i="5"/>
  <c r="G1477" i="5"/>
  <c r="F1477" i="5"/>
  <c r="E1477" i="5"/>
  <c r="AR1477" i="5" s="1"/>
  <c r="AQ1478" i="5"/>
  <c r="AM1478" i="5"/>
  <c r="AL1478" i="5"/>
  <c r="AK1478" i="5"/>
  <c r="AJ1478" i="5"/>
  <c r="AI1478" i="5"/>
  <c r="AH1478" i="5"/>
  <c r="AG1478" i="5"/>
  <c r="AF1478" i="5"/>
  <c r="AE1478" i="5"/>
  <c r="AD1478" i="5"/>
  <c r="AC1478" i="5"/>
  <c r="AB1478" i="5"/>
  <c r="AA1478" i="5"/>
  <c r="Z1478" i="5"/>
  <c r="Y1478" i="5"/>
  <c r="X1478" i="5"/>
  <c r="W1478" i="5"/>
  <c r="V1478" i="5"/>
  <c r="U1478" i="5"/>
  <c r="T1478" i="5"/>
  <c r="S1478" i="5"/>
  <c r="R1478" i="5"/>
  <c r="Q1478" i="5"/>
  <c r="P1478" i="5"/>
  <c r="O1478" i="5"/>
  <c r="N1478" i="5"/>
  <c r="M1478" i="5"/>
  <c r="L1478" i="5"/>
  <c r="K1478" i="5"/>
  <c r="J1478" i="5"/>
  <c r="I1478" i="5"/>
  <c r="H1478" i="5"/>
  <c r="G1478" i="5"/>
  <c r="F1478" i="5"/>
  <c r="E1478" i="5"/>
  <c r="AR1478" i="5" s="1"/>
  <c r="AQ1479" i="5"/>
  <c r="AM1479" i="5"/>
  <c r="AL1479" i="5"/>
  <c r="AK1479" i="5"/>
  <c r="AJ1479" i="5"/>
  <c r="AI1479" i="5"/>
  <c r="AH1479" i="5"/>
  <c r="AG1479" i="5"/>
  <c r="AF1479" i="5"/>
  <c r="AE1479" i="5"/>
  <c r="AD1479" i="5"/>
  <c r="AC1479" i="5"/>
  <c r="AB1479" i="5"/>
  <c r="AA1479" i="5"/>
  <c r="Z1479" i="5"/>
  <c r="Y1479" i="5"/>
  <c r="X1479" i="5"/>
  <c r="W1479" i="5"/>
  <c r="V1479" i="5"/>
  <c r="U1479" i="5"/>
  <c r="T1479" i="5"/>
  <c r="S1479" i="5"/>
  <c r="R1479" i="5"/>
  <c r="Q1479" i="5"/>
  <c r="P1479" i="5"/>
  <c r="O1479" i="5"/>
  <c r="N1479" i="5"/>
  <c r="M1479" i="5"/>
  <c r="L1479" i="5"/>
  <c r="K1479" i="5"/>
  <c r="J1479" i="5"/>
  <c r="I1479" i="5"/>
  <c r="H1479" i="5"/>
  <c r="G1479" i="5"/>
  <c r="F1479" i="5"/>
  <c r="E1479" i="5"/>
  <c r="AR1479" i="5" s="1"/>
  <c r="AQ1480" i="5"/>
  <c r="AM1480" i="5"/>
  <c r="AL1480" i="5"/>
  <c r="AK1480" i="5"/>
  <c r="AJ1480" i="5"/>
  <c r="AI1480" i="5"/>
  <c r="AH1480" i="5"/>
  <c r="AG1480" i="5"/>
  <c r="AF1480" i="5"/>
  <c r="AE1480" i="5"/>
  <c r="AD1480" i="5"/>
  <c r="AC1480" i="5"/>
  <c r="AB1480" i="5"/>
  <c r="AA1480" i="5"/>
  <c r="Z1480" i="5"/>
  <c r="Y1480" i="5"/>
  <c r="X1480" i="5"/>
  <c r="W1480" i="5"/>
  <c r="V1480" i="5"/>
  <c r="U1480" i="5"/>
  <c r="T1480" i="5"/>
  <c r="S1480" i="5"/>
  <c r="R1480" i="5"/>
  <c r="Q1480" i="5"/>
  <c r="P1480" i="5"/>
  <c r="O1480" i="5"/>
  <c r="N1480" i="5"/>
  <c r="M1480" i="5"/>
  <c r="L1480" i="5"/>
  <c r="K1480" i="5"/>
  <c r="J1480" i="5"/>
  <c r="I1480" i="5"/>
  <c r="H1480" i="5"/>
  <c r="G1480" i="5"/>
  <c r="F1480" i="5"/>
  <c r="E1480" i="5"/>
  <c r="AR1480" i="5" s="1"/>
  <c r="AQ1481" i="5"/>
  <c r="AM1481" i="5"/>
  <c r="AL1481" i="5"/>
  <c r="AK1481" i="5"/>
  <c r="AJ1481" i="5"/>
  <c r="AI1481" i="5"/>
  <c r="AH1481" i="5"/>
  <c r="AG1481" i="5"/>
  <c r="AF1481" i="5"/>
  <c r="AE1481" i="5"/>
  <c r="AD1481" i="5"/>
  <c r="AC1481" i="5"/>
  <c r="AB1481" i="5"/>
  <c r="AA1481" i="5"/>
  <c r="Z1481" i="5"/>
  <c r="Y1481" i="5"/>
  <c r="X1481" i="5"/>
  <c r="W1481" i="5"/>
  <c r="V1481" i="5"/>
  <c r="U1481" i="5"/>
  <c r="T1481" i="5"/>
  <c r="S1481" i="5"/>
  <c r="R1481" i="5"/>
  <c r="Q1481" i="5"/>
  <c r="P1481" i="5"/>
  <c r="O1481" i="5"/>
  <c r="N1481" i="5"/>
  <c r="M1481" i="5"/>
  <c r="L1481" i="5"/>
  <c r="K1481" i="5"/>
  <c r="J1481" i="5"/>
  <c r="I1481" i="5"/>
  <c r="H1481" i="5"/>
  <c r="G1481" i="5"/>
  <c r="F1481" i="5"/>
  <c r="E1481" i="5"/>
  <c r="AR1481" i="5" s="1"/>
  <c r="AQ1482" i="5"/>
  <c r="AM1482" i="5"/>
  <c r="AL1482" i="5"/>
  <c r="AK1482" i="5"/>
  <c r="AJ1482" i="5"/>
  <c r="AI1482" i="5"/>
  <c r="AH1482" i="5"/>
  <c r="AG1482" i="5"/>
  <c r="AF1482" i="5"/>
  <c r="AE1482" i="5"/>
  <c r="AD1482" i="5"/>
  <c r="AC1482" i="5"/>
  <c r="AB1482" i="5"/>
  <c r="AA1482" i="5"/>
  <c r="Z1482" i="5"/>
  <c r="Y1482" i="5"/>
  <c r="X1482" i="5"/>
  <c r="W1482" i="5"/>
  <c r="V1482" i="5"/>
  <c r="U1482" i="5"/>
  <c r="T1482" i="5"/>
  <c r="S1482" i="5"/>
  <c r="R1482" i="5"/>
  <c r="Q1482" i="5"/>
  <c r="P1482" i="5"/>
  <c r="O1482" i="5"/>
  <c r="N1482" i="5"/>
  <c r="M1482" i="5"/>
  <c r="L1482" i="5"/>
  <c r="K1482" i="5"/>
  <c r="J1482" i="5"/>
  <c r="I1482" i="5"/>
  <c r="H1482" i="5"/>
  <c r="G1482" i="5"/>
  <c r="F1482" i="5"/>
  <c r="E1482" i="5"/>
  <c r="AR1482" i="5" s="1"/>
  <c r="AQ1483" i="5"/>
  <c r="AM1483" i="5"/>
  <c r="AL1483" i="5"/>
  <c r="AK1483" i="5"/>
  <c r="AJ1483" i="5"/>
  <c r="AI1483" i="5"/>
  <c r="AH1483" i="5"/>
  <c r="AG1483" i="5"/>
  <c r="AF1483" i="5"/>
  <c r="AE1483" i="5"/>
  <c r="AD1483" i="5"/>
  <c r="AC1483" i="5"/>
  <c r="AB1483" i="5"/>
  <c r="AA1483" i="5"/>
  <c r="Z1483" i="5"/>
  <c r="Y1483" i="5"/>
  <c r="X1483" i="5"/>
  <c r="W1483" i="5"/>
  <c r="V1483" i="5"/>
  <c r="U1483" i="5"/>
  <c r="T1483" i="5"/>
  <c r="S1483" i="5"/>
  <c r="R1483" i="5"/>
  <c r="Q1483" i="5"/>
  <c r="P1483" i="5"/>
  <c r="O1483" i="5"/>
  <c r="N1483" i="5"/>
  <c r="M1483" i="5"/>
  <c r="L1483" i="5"/>
  <c r="K1483" i="5"/>
  <c r="J1483" i="5"/>
  <c r="I1483" i="5"/>
  <c r="H1483" i="5"/>
  <c r="G1483" i="5"/>
  <c r="F1483" i="5"/>
  <c r="E1483" i="5"/>
  <c r="AR1483" i="5" s="1"/>
  <c r="AQ1484" i="5"/>
  <c r="AM1484" i="5"/>
  <c r="AL1484" i="5"/>
  <c r="AK1484" i="5"/>
  <c r="AJ1484" i="5"/>
  <c r="AI1484" i="5"/>
  <c r="AH1484" i="5"/>
  <c r="AG1484" i="5"/>
  <c r="AF1484" i="5"/>
  <c r="AE1484" i="5"/>
  <c r="AD1484" i="5"/>
  <c r="AC1484" i="5"/>
  <c r="AB1484" i="5"/>
  <c r="AA1484" i="5"/>
  <c r="Z1484" i="5"/>
  <c r="Y1484" i="5"/>
  <c r="X1484" i="5"/>
  <c r="W1484" i="5"/>
  <c r="V1484" i="5"/>
  <c r="U1484" i="5"/>
  <c r="T1484" i="5"/>
  <c r="S1484" i="5"/>
  <c r="R1484" i="5"/>
  <c r="Q1484" i="5"/>
  <c r="P1484" i="5"/>
  <c r="O1484" i="5"/>
  <c r="N1484" i="5"/>
  <c r="M1484" i="5"/>
  <c r="L1484" i="5"/>
  <c r="K1484" i="5"/>
  <c r="J1484" i="5"/>
  <c r="I1484" i="5"/>
  <c r="H1484" i="5"/>
  <c r="G1484" i="5"/>
  <c r="F1484" i="5"/>
  <c r="E1484" i="5"/>
  <c r="AR1484" i="5" s="1"/>
  <c r="AS68" i="9"/>
  <c r="AR61" i="9"/>
  <c r="T60" i="9"/>
  <c r="AR60" i="9" s="1"/>
  <c r="J60" i="9"/>
  <c r="W60" i="9"/>
  <c r="AN62" i="9"/>
  <c r="AR53" i="9"/>
  <c r="AR66" i="9"/>
  <c r="AR73" i="9" s="1"/>
  <c r="AQ49" i="9"/>
  <c r="AQ51" i="9" s="1"/>
  <c r="AP49" i="9"/>
  <c r="AP51" i="9" s="1"/>
  <c r="AN49" i="9"/>
  <c r="AN51" i="9" s="1"/>
  <c r="AN64" i="9"/>
  <c r="AR59" i="9"/>
  <c r="S58" i="9"/>
  <c r="AR56" i="9"/>
  <c r="AY1496" i="4"/>
  <c r="AW1496" i="4"/>
  <c r="AV1496" i="4"/>
  <c r="AY1494" i="4"/>
  <c r="AW1494" i="4"/>
  <c r="AA1496" i="4"/>
  <c r="Z1496" i="4"/>
  <c r="Y1496" i="4"/>
  <c r="X1496" i="4"/>
  <c r="V1496" i="4"/>
  <c r="U1496" i="4"/>
  <c r="T1496" i="4"/>
  <c r="S1496" i="4"/>
  <c r="R1496" i="4"/>
  <c r="K1496" i="4"/>
  <c r="I1496" i="4"/>
  <c r="G1496" i="4"/>
  <c r="AQ1494" i="4"/>
  <c r="AB1494" i="4"/>
  <c r="AA1494" i="4"/>
  <c r="Z1494" i="4"/>
  <c r="Y1494" i="4"/>
  <c r="X1494" i="4"/>
  <c r="W1494" i="4"/>
  <c r="V1494" i="4"/>
  <c r="U1494" i="4"/>
  <c r="T1494" i="4"/>
  <c r="S1494" i="4"/>
  <c r="R1494" i="4"/>
  <c r="Q1494" i="4"/>
  <c r="P1494" i="4"/>
  <c r="O1494" i="4"/>
  <c r="N1494" i="4"/>
  <c r="M1494" i="4"/>
  <c r="L1494" i="4"/>
  <c r="K1494" i="4"/>
  <c r="J1494" i="4"/>
  <c r="I1494" i="4"/>
  <c r="H1494" i="4"/>
  <c r="G1494" i="4"/>
  <c r="E1496" i="4"/>
  <c r="E1494" i="4"/>
  <c r="F1494" i="4"/>
  <c r="AR48" i="9"/>
  <c r="AR45" i="9"/>
  <c r="AR42" i="9"/>
  <c r="AR41" i="9"/>
  <c r="AZ963" i="5"/>
  <c r="AZ1487" i="5" s="1"/>
  <c r="AX963" i="5"/>
  <c r="AT1497" i="5"/>
  <c r="AY1495" i="5"/>
  <c r="AP27" i="9" s="1"/>
  <c r="AT1495" i="5"/>
  <c r="T47" i="9"/>
  <c r="E156" i="7"/>
  <c r="L108" i="7" s="1"/>
  <c r="H100" i="11"/>
  <c r="Q80" i="7"/>
  <c r="S80" i="7" s="1"/>
  <c r="Q79" i="7"/>
  <c r="S79" i="7" s="1"/>
  <c r="R58" i="9" s="1"/>
  <c r="Q71" i="7"/>
  <c r="S71" i="7" s="1"/>
  <c r="Q70" i="7"/>
  <c r="S70" i="7" s="1"/>
  <c r="Q69" i="7"/>
  <c r="S69" i="7" s="1"/>
  <c r="Q68" i="7"/>
  <c r="S68" i="7" s="1"/>
  <c r="V58" i="9" s="1"/>
  <c r="Q61" i="7"/>
  <c r="S61" i="7" s="1"/>
  <c r="Q60" i="7"/>
  <c r="S60" i="7" s="1"/>
  <c r="Q58" i="7"/>
  <c r="S58" i="7" s="1"/>
  <c r="Q57" i="7"/>
  <c r="S57" i="7" s="1"/>
  <c r="Q55" i="7"/>
  <c r="S55" i="7" s="1"/>
  <c r="J47" i="9" s="1"/>
  <c r="Q54" i="7"/>
  <c r="S54" i="7" s="1"/>
  <c r="F47" i="9" s="1"/>
  <c r="C22" i="12"/>
  <c r="AR656" i="4"/>
  <c r="AT656" i="4" s="1"/>
  <c r="D53" i="7" s="1"/>
  <c r="C656" i="4"/>
  <c r="C656" i="5" s="1"/>
  <c r="B656" i="5"/>
  <c r="D656" i="5" s="1"/>
  <c r="A656" i="5"/>
  <c r="AR836" i="4"/>
  <c r="D836" i="4"/>
  <c r="C836" i="4"/>
  <c r="C836" i="5" s="1"/>
  <c r="B836" i="5"/>
  <c r="D836" i="5" s="1"/>
  <c r="A836" i="5"/>
  <c r="D619" i="4"/>
  <c r="B619" i="5"/>
  <c r="D619" i="5" s="1"/>
  <c r="A619" i="5"/>
  <c r="B618" i="5"/>
  <c r="D618" i="5" s="1"/>
  <c r="A618" i="5"/>
  <c r="AR619" i="4"/>
  <c r="AR618" i="4"/>
  <c r="D618" i="4"/>
  <c r="C619" i="4"/>
  <c r="C619" i="5" s="1"/>
  <c r="C618" i="4"/>
  <c r="C618" i="5" s="1"/>
  <c r="C19" i="12"/>
  <c r="Q52" i="7" s="1"/>
  <c r="S52" i="7" s="1"/>
  <c r="Q46" i="7"/>
  <c r="S46" i="7" s="1"/>
  <c r="L47" i="9" s="1"/>
  <c r="D6" i="12"/>
  <c r="C6" i="12"/>
  <c r="D5" i="12"/>
  <c r="C5" i="12"/>
  <c r="D4" i="12"/>
  <c r="D3" i="12"/>
  <c r="Q44" i="7" s="1"/>
  <c r="S44" i="7" s="1"/>
  <c r="C3" i="12"/>
  <c r="AQ963" i="4"/>
  <c r="AQ1496" i="4" s="1"/>
  <c r="J963" i="4"/>
  <c r="J1496" i="4" s="1"/>
  <c r="AB963" i="4"/>
  <c r="AB1496" i="4" s="1"/>
  <c r="F963" i="4"/>
  <c r="F1496" i="4" s="1"/>
  <c r="P963" i="4"/>
  <c r="P1496" i="4" s="1"/>
  <c r="H963" i="4"/>
  <c r="H1496" i="4" s="1"/>
  <c r="N963" i="4"/>
  <c r="N1496" i="4" s="1"/>
  <c r="L963" i="4"/>
  <c r="L1496" i="4" s="1"/>
  <c r="Q963" i="4"/>
  <c r="Q1496" i="4" s="1"/>
  <c r="O963" i="4"/>
  <c r="O1496" i="4" s="1"/>
  <c r="W963" i="4"/>
  <c r="W1496" i="4" s="1"/>
  <c r="M959" i="4"/>
  <c r="M1496" i="4" s="1"/>
  <c r="B824" i="5"/>
  <c r="D824" i="5" s="1"/>
  <c r="A824" i="5"/>
  <c r="AR824" i="4"/>
  <c r="D824" i="4"/>
  <c r="C824" i="4"/>
  <c r="C824" i="5" s="1"/>
  <c r="B1142" i="5"/>
  <c r="D1142" i="5" s="1"/>
  <c r="A1142" i="5"/>
  <c r="B1141" i="5"/>
  <c r="D1141" i="5" s="1"/>
  <c r="A1141" i="5"/>
  <c r="B1140" i="5"/>
  <c r="D1140" i="5" s="1"/>
  <c r="A1140" i="5"/>
  <c r="B1139" i="5"/>
  <c r="D1139" i="5" s="1"/>
  <c r="A1139" i="5"/>
  <c r="B1138" i="5"/>
  <c r="D1138" i="5" s="1"/>
  <c r="A1138" i="5"/>
  <c r="B1137" i="5"/>
  <c r="D1137" i="5" s="1"/>
  <c r="A1137" i="5"/>
  <c r="B1136" i="5"/>
  <c r="D1136" i="5" s="1"/>
  <c r="A1136" i="5"/>
  <c r="B1135" i="5"/>
  <c r="D1135" i="5" s="1"/>
  <c r="A1135" i="5"/>
  <c r="B1134" i="5"/>
  <c r="D1134" i="5" s="1"/>
  <c r="A1134" i="5"/>
  <c r="B1133" i="5"/>
  <c r="D1133" i="5" s="1"/>
  <c r="A1133" i="5"/>
  <c r="B1132" i="5"/>
  <c r="D1132" i="5" s="1"/>
  <c r="A1132" i="5"/>
  <c r="B1131" i="5"/>
  <c r="D1131" i="5" s="1"/>
  <c r="A1131" i="5"/>
  <c r="B1130" i="5"/>
  <c r="D1130" i="5" s="1"/>
  <c r="A1130" i="5"/>
  <c r="B1129" i="5"/>
  <c r="D1129" i="5" s="1"/>
  <c r="A1129" i="5"/>
  <c r="B1128" i="5"/>
  <c r="D1128" i="5" s="1"/>
  <c r="A1128" i="5"/>
  <c r="B1127" i="5"/>
  <c r="D1127" i="5" s="1"/>
  <c r="A1127" i="5"/>
  <c r="B1126" i="5"/>
  <c r="D1126" i="5" s="1"/>
  <c r="A1126" i="5"/>
  <c r="B1125" i="5"/>
  <c r="D1125" i="5" s="1"/>
  <c r="A1125" i="5"/>
  <c r="B1124" i="5"/>
  <c r="D1124" i="5" s="1"/>
  <c r="A1124" i="5"/>
  <c r="B1123" i="5"/>
  <c r="D1123" i="5" s="1"/>
  <c r="A1123" i="5"/>
  <c r="B1122" i="5"/>
  <c r="D1122" i="5" s="1"/>
  <c r="A1122" i="5"/>
  <c r="B1121" i="5"/>
  <c r="D1121" i="5" s="1"/>
  <c r="A1121" i="5"/>
  <c r="B1120" i="5"/>
  <c r="D1120" i="5" s="1"/>
  <c r="A1120" i="5"/>
  <c r="B1119" i="5"/>
  <c r="D1119" i="5" s="1"/>
  <c r="A1119" i="5"/>
  <c r="B1118" i="5"/>
  <c r="D1118" i="5" s="1"/>
  <c r="A1118" i="5"/>
  <c r="B1117" i="5"/>
  <c r="D1117" i="5" s="1"/>
  <c r="A1117" i="5"/>
  <c r="B1116" i="5"/>
  <c r="D1116" i="5" s="1"/>
  <c r="A1116" i="5"/>
  <c r="B1115" i="5"/>
  <c r="D1115" i="5" s="1"/>
  <c r="A1115" i="5"/>
  <c r="B1114" i="5"/>
  <c r="D1114" i="5" s="1"/>
  <c r="A1114" i="5"/>
  <c r="B1113" i="5"/>
  <c r="D1113" i="5" s="1"/>
  <c r="A1113" i="5"/>
  <c r="B1112" i="5"/>
  <c r="D1112" i="5" s="1"/>
  <c r="A1112" i="5"/>
  <c r="B1111" i="5"/>
  <c r="D1111" i="5" s="1"/>
  <c r="A1111" i="5"/>
  <c r="B1110" i="5"/>
  <c r="D1110" i="5" s="1"/>
  <c r="A1110" i="5"/>
  <c r="B1109" i="5"/>
  <c r="D1109" i="5" s="1"/>
  <c r="A1109" i="5"/>
  <c r="B1108" i="5"/>
  <c r="D1108" i="5" s="1"/>
  <c r="A1108" i="5"/>
  <c r="B1107" i="5"/>
  <c r="D1107" i="5" s="1"/>
  <c r="A1107" i="5"/>
  <c r="B1106" i="5"/>
  <c r="D1106" i="5" s="1"/>
  <c r="A1106" i="5"/>
  <c r="B1105" i="5"/>
  <c r="D1105" i="5" s="1"/>
  <c r="A1105" i="5"/>
  <c r="B1104" i="5"/>
  <c r="D1104" i="5" s="1"/>
  <c r="A1104" i="5"/>
  <c r="B1103" i="5"/>
  <c r="D1103" i="5" s="1"/>
  <c r="A1103" i="5"/>
  <c r="B1102" i="5"/>
  <c r="D1102" i="5" s="1"/>
  <c r="A1102" i="5"/>
  <c r="B1101" i="5"/>
  <c r="D1101" i="5" s="1"/>
  <c r="A1101" i="5"/>
  <c r="B1100" i="5"/>
  <c r="D1100" i="5" s="1"/>
  <c r="A1100" i="5"/>
  <c r="B1099" i="5"/>
  <c r="D1099" i="5" s="1"/>
  <c r="A1099" i="5"/>
  <c r="B1098" i="5"/>
  <c r="D1098" i="5" s="1"/>
  <c r="A1098" i="5"/>
  <c r="B1097" i="5"/>
  <c r="D1097" i="5" s="1"/>
  <c r="A1097" i="5"/>
  <c r="B1096" i="5"/>
  <c r="D1096" i="5" s="1"/>
  <c r="A1096" i="5"/>
  <c r="B1095" i="5"/>
  <c r="D1095" i="5" s="1"/>
  <c r="A1095" i="5"/>
  <c r="B1094" i="5"/>
  <c r="D1094" i="5" s="1"/>
  <c r="A1094" i="5"/>
  <c r="B1093" i="5"/>
  <c r="D1093" i="5" s="1"/>
  <c r="A1093" i="5"/>
  <c r="B1092" i="5"/>
  <c r="D1092" i="5" s="1"/>
  <c r="A1092" i="5"/>
  <c r="B1091" i="5"/>
  <c r="D1091" i="5" s="1"/>
  <c r="A1091" i="5"/>
  <c r="B1090" i="5"/>
  <c r="D1090" i="5" s="1"/>
  <c r="A1090" i="5"/>
  <c r="B1089" i="5"/>
  <c r="D1089" i="5" s="1"/>
  <c r="A1089" i="5"/>
  <c r="B1088" i="5"/>
  <c r="D1088" i="5" s="1"/>
  <c r="A1088" i="5"/>
  <c r="B1087" i="5"/>
  <c r="D1087" i="5" s="1"/>
  <c r="A1087" i="5"/>
  <c r="B1086" i="5"/>
  <c r="D1086" i="5" s="1"/>
  <c r="A1086" i="5"/>
  <c r="B1085" i="5"/>
  <c r="D1085" i="5" s="1"/>
  <c r="A1085" i="5"/>
  <c r="B1084" i="5"/>
  <c r="D1084" i="5" s="1"/>
  <c r="A1084" i="5"/>
  <c r="B1083" i="5"/>
  <c r="D1083" i="5" s="1"/>
  <c r="A1083" i="5"/>
  <c r="B1082" i="5"/>
  <c r="D1082" i="5" s="1"/>
  <c r="A1082" i="5"/>
  <c r="B1081" i="5"/>
  <c r="D1081" i="5" s="1"/>
  <c r="A1081" i="5"/>
  <c r="B1080" i="5"/>
  <c r="D1080" i="5" s="1"/>
  <c r="A1080" i="5"/>
  <c r="B1079" i="5"/>
  <c r="D1079" i="5" s="1"/>
  <c r="A1079" i="5"/>
  <c r="B1078" i="5"/>
  <c r="D1078" i="5" s="1"/>
  <c r="A1078" i="5"/>
  <c r="B1077" i="5"/>
  <c r="D1077" i="5" s="1"/>
  <c r="A1077" i="5"/>
  <c r="B1076" i="5"/>
  <c r="D1076" i="5" s="1"/>
  <c r="A1076" i="5"/>
  <c r="B1075" i="5"/>
  <c r="D1075" i="5" s="1"/>
  <c r="A1075" i="5"/>
  <c r="B1074" i="5"/>
  <c r="D1074" i="5" s="1"/>
  <c r="A1074" i="5"/>
  <c r="B1073" i="5"/>
  <c r="D1073" i="5" s="1"/>
  <c r="A1073" i="5"/>
  <c r="B1072" i="5"/>
  <c r="D1072" i="5" s="1"/>
  <c r="A1072" i="5"/>
  <c r="B1071" i="5"/>
  <c r="D1071" i="5" s="1"/>
  <c r="A1071" i="5"/>
  <c r="B1070" i="5"/>
  <c r="D1070" i="5" s="1"/>
  <c r="A1070" i="5"/>
  <c r="B1069" i="5"/>
  <c r="D1069" i="5" s="1"/>
  <c r="A1069" i="5"/>
  <c r="B1068" i="5"/>
  <c r="D1068" i="5" s="1"/>
  <c r="A1068" i="5"/>
  <c r="B1067" i="5"/>
  <c r="D1067" i="5" s="1"/>
  <c r="A1067" i="5"/>
  <c r="B1066" i="5"/>
  <c r="D1066" i="5" s="1"/>
  <c r="A1066" i="5"/>
  <c r="B1065" i="5"/>
  <c r="D1065" i="5" s="1"/>
  <c r="A1065" i="5"/>
  <c r="B1064" i="5"/>
  <c r="D1064" i="5" s="1"/>
  <c r="A1064" i="5"/>
  <c r="B1063" i="5"/>
  <c r="D1063" i="5" s="1"/>
  <c r="A1063" i="5"/>
  <c r="B1062" i="5"/>
  <c r="D1062" i="5" s="1"/>
  <c r="A1062" i="5"/>
  <c r="B1061" i="5"/>
  <c r="D1061" i="5" s="1"/>
  <c r="A1061" i="5"/>
  <c r="B1060" i="5"/>
  <c r="D1060" i="5" s="1"/>
  <c r="A1060" i="5"/>
  <c r="B1059" i="5"/>
  <c r="D1059" i="5" s="1"/>
  <c r="A1059" i="5"/>
  <c r="B1058" i="5"/>
  <c r="D1058" i="5" s="1"/>
  <c r="A1058" i="5"/>
  <c r="B1057" i="5"/>
  <c r="D1057" i="5" s="1"/>
  <c r="A1057" i="5"/>
  <c r="B1056" i="5"/>
  <c r="D1056" i="5" s="1"/>
  <c r="A1056" i="5"/>
  <c r="B1055" i="5"/>
  <c r="D1055" i="5" s="1"/>
  <c r="A1055" i="5"/>
  <c r="B1054" i="5"/>
  <c r="D1054" i="5" s="1"/>
  <c r="A1054" i="5"/>
  <c r="B1053" i="5"/>
  <c r="D1053" i="5" s="1"/>
  <c r="A1053" i="5"/>
  <c r="B1052" i="5"/>
  <c r="D1052" i="5" s="1"/>
  <c r="A1052" i="5"/>
  <c r="B1051" i="5"/>
  <c r="D1051" i="5" s="1"/>
  <c r="A1051" i="5"/>
  <c r="B1050" i="5"/>
  <c r="D1050" i="5" s="1"/>
  <c r="A1050" i="5"/>
  <c r="B1049" i="5"/>
  <c r="D1049" i="5" s="1"/>
  <c r="A1049" i="5"/>
  <c r="B1048" i="5"/>
  <c r="D1048" i="5" s="1"/>
  <c r="A1048" i="5"/>
  <c r="B1047" i="5"/>
  <c r="D1047" i="5" s="1"/>
  <c r="A1047" i="5"/>
  <c r="B1046" i="5"/>
  <c r="D1046" i="5" s="1"/>
  <c r="A1046" i="5"/>
  <c r="B1045" i="5"/>
  <c r="D1045" i="5" s="1"/>
  <c r="A1045" i="5"/>
  <c r="B1044" i="5"/>
  <c r="D1044" i="5" s="1"/>
  <c r="A1044" i="5"/>
  <c r="B1043" i="5"/>
  <c r="D1043" i="5" s="1"/>
  <c r="A1043" i="5"/>
  <c r="B1042" i="5"/>
  <c r="D1042" i="5" s="1"/>
  <c r="A1042" i="5"/>
  <c r="B1041" i="5"/>
  <c r="D1041" i="5" s="1"/>
  <c r="A1041" i="5"/>
  <c r="B1040" i="5"/>
  <c r="D1040" i="5" s="1"/>
  <c r="A1040" i="5"/>
  <c r="B1039" i="5"/>
  <c r="D1039" i="5" s="1"/>
  <c r="A1039" i="5"/>
  <c r="B1038" i="5"/>
  <c r="D1038" i="5" s="1"/>
  <c r="A1038" i="5"/>
  <c r="B1037" i="5"/>
  <c r="D1037" i="5" s="1"/>
  <c r="A1037" i="5"/>
  <c r="B1036" i="5"/>
  <c r="D1036" i="5" s="1"/>
  <c r="A1036" i="5"/>
  <c r="B1035" i="5"/>
  <c r="D1035" i="5" s="1"/>
  <c r="A1035" i="5"/>
  <c r="B1034" i="5"/>
  <c r="D1034" i="5" s="1"/>
  <c r="A1034" i="5"/>
  <c r="B1033" i="5"/>
  <c r="D1033" i="5" s="1"/>
  <c r="A1033" i="5"/>
  <c r="B1032" i="5"/>
  <c r="D1032" i="5" s="1"/>
  <c r="A1032" i="5"/>
  <c r="B1031" i="5"/>
  <c r="D1031" i="5" s="1"/>
  <c r="A1031" i="5"/>
  <c r="B1030" i="5"/>
  <c r="D1030" i="5" s="1"/>
  <c r="A1030" i="5"/>
  <c r="B1029" i="5"/>
  <c r="D1029" i="5" s="1"/>
  <c r="A1029" i="5"/>
  <c r="B1028" i="5"/>
  <c r="D1028" i="5" s="1"/>
  <c r="A1028" i="5"/>
  <c r="B1027" i="5"/>
  <c r="D1027" i="5" s="1"/>
  <c r="A1027" i="5"/>
  <c r="B1026" i="5"/>
  <c r="D1026" i="5" s="1"/>
  <c r="A1026" i="5"/>
  <c r="B1025" i="5"/>
  <c r="D1025" i="5" s="1"/>
  <c r="A1025" i="5"/>
  <c r="B1024" i="5"/>
  <c r="D1024" i="5" s="1"/>
  <c r="A1024" i="5"/>
  <c r="B1023" i="5"/>
  <c r="D1023" i="5" s="1"/>
  <c r="A1023" i="5"/>
  <c r="B1022" i="5"/>
  <c r="D1022" i="5" s="1"/>
  <c r="A1022" i="5"/>
  <c r="B1021" i="5"/>
  <c r="D1021" i="5" s="1"/>
  <c r="A1021" i="5"/>
  <c r="B1020" i="5"/>
  <c r="D1020" i="5" s="1"/>
  <c r="A1020" i="5"/>
  <c r="B1019" i="5"/>
  <c r="D1019" i="5" s="1"/>
  <c r="A1019" i="5"/>
  <c r="B1018" i="5"/>
  <c r="D1018" i="5" s="1"/>
  <c r="A1018" i="5"/>
  <c r="B1017" i="5"/>
  <c r="D1017" i="5" s="1"/>
  <c r="A1017" i="5"/>
  <c r="B1016" i="5"/>
  <c r="D1016" i="5" s="1"/>
  <c r="A1016" i="5"/>
  <c r="B1015" i="5"/>
  <c r="D1015" i="5" s="1"/>
  <c r="A1015" i="5"/>
  <c r="B1014" i="5"/>
  <c r="D1014" i="5" s="1"/>
  <c r="A1014" i="5"/>
  <c r="B1013" i="5"/>
  <c r="D1013" i="5" s="1"/>
  <c r="A1013" i="5"/>
  <c r="B1012" i="5"/>
  <c r="D1012" i="5" s="1"/>
  <c r="A1012" i="5"/>
  <c r="B1011" i="5"/>
  <c r="D1011" i="5" s="1"/>
  <c r="A1011" i="5"/>
  <c r="B1010" i="5"/>
  <c r="D1010" i="5" s="1"/>
  <c r="A1010" i="5"/>
  <c r="B1009" i="5"/>
  <c r="D1009" i="5" s="1"/>
  <c r="A1009" i="5"/>
  <c r="B1008" i="5"/>
  <c r="D1008" i="5" s="1"/>
  <c r="A1008" i="5"/>
  <c r="B1007" i="5"/>
  <c r="D1007" i="5" s="1"/>
  <c r="A1007" i="5"/>
  <c r="B1006" i="5"/>
  <c r="D1006" i="5" s="1"/>
  <c r="A1006" i="5"/>
  <c r="B1005" i="5"/>
  <c r="D1005" i="5" s="1"/>
  <c r="A1005" i="5"/>
  <c r="B1004" i="5"/>
  <c r="D1004" i="5" s="1"/>
  <c r="A1004" i="5"/>
  <c r="B1003" i="5"/>
  <c r="D1003" i="5" s="1"/>
  <c r="A1003" i="5"/>
  <c r="B1002" i="5"/>
  <c r="D1002" i="5" s="1"/>
  <c r="A1002" i="5"/>
  <c r="B1001" i="5"/>
  <c r="D1001" i="5" s="1"/>
  <c r="A1001" i="5"/>
  <c r="B1000" i="5"/>
  <c r="D1000" i="5" s="1"/>
  <c r="A1000" i="5"/>
  <c r="B999" i="5"/>
  <c r="D999" i="5" s="1"/>
  <c r="A999" i="5"/>
  <c r="B998" i="5"/>
  <c r="D998" i="5" s="1"/>
  <c r="A998" i="5"/>
  <c r="B997" i="5"/>
  <c r="D997" i="5" s="1"/>
  <c r="A997" i="5"/>
  <c r="B996" i="5"/>
  <c r="D996" i="5" s="1"/>
  <c r="A996" i="5"/>
  <c r="B995" i="5"/>
  <c r="D995" i="5" s="1"/>
  <c r="A995" i="5"/>
  <c r="B994" i="5"/>
  <c r="D994" i="5" s="1"/>
  <c r="A994" i="5"/>
  <c r="B993" i="5"/>
  <c r="D993" i="5" s="1"/>
  <c r="A993" i="5"/>
  <c r="B992" i="5"/>
  <c r="D992" i="5" s="1"/>
  <c r="A992" i="5"/>
  <c r="B991" i="5"/>
  <c r="D991" i="5" s="1"/>
  <c r="A991" i="5"/>
  <c r="B990" i="5"/>
  <c r="D990" i="5" s="1"/>
  <c r="A990" i="5"/>
  <c r="B989" i="5"/>
  <c r="D989" i="5" s="1"/>
  <c r="A989" i="5"/>
  <c r="B988" i="5"/>
  <c r="D988" i="5" s="1"/>
  <c r="A988" i="5"/>
  <c r="B987" i="5"/>
  <c r="D987" i="5" s="1"/>
  <c r="A987" i="5"/>
  <c r="B986" i="5"/>
  <c r="D986" i="5" s="1"/>
  <c r="A986" i="5"/>
  <c r="B985" i="5"/>
  <c r="D985" i="5" s="1"/>
  <c r="A985" i="5"/>
  <c r="B984" i="5"/>
  <c r="D984" i="5" s="1"/>
  <c r="A984" i="5"/>
  <c r="B983" i="5"/>
  <c r="D983" i="5" s="1"/>
  <c r="A983" i="5"/>
  <c r="B982" i="5"/>
  <c r="D982" i="5" s="1"/>
  <c r="A982" i="5"/>
  <c r="B981" i="5"/>
  <c r="D981" i="5" s="1"/>
  <c r="A981" i="5"/>
  <c r="B980" i="5"/>
  <c r="D980" i="5" s="1"/>
  <c r="A980" i="5"/>
  <c r="B979" i="5"/>
  <c r="D979" i="5" s="1"/>
  <c r="A979" i="5"/>
  <c r="B978" i="5"/>
  <c r="D978" i="5" s="1"/>
  <c r="A978" i="5"/>
  <c r="B977" i="5"/>
  <c r="D977" i="5" s="1"/>
  <c r="A977" i="5"/>
  <c r="B976" i="5"/>
  <c r="D976" i="5" s="1"/>
  <c r="A976" i="5"/>
  <c r="B975" i="5"/>
  <c r="D975" i="5" s="1"/>
  <c r="A975" i="5"/>
  <c r="B974" i="5"/>
  <c r="D974" i="5" s="1"/>
  <c r="A974" i="5"/>
  <c r="B973" i="5"/>
  <c r="D973" i="5" s="1"/>
  <c r="A973" i="5"/>
  <c r="B972" i="5"/>
  <c r="D972" i="5" s="1"/>
  <c r="A972" i="5"/>
  <c r="B971" i="5"/>
  <c r="D971" i="5" s="1"/>
  <c r="A971" i="5"/>
  <c r="B970" i="5"/>
  <c r="D970" i="5" s="1"/>
  <c r="A970" i="5"/>
  <c r="B969" i="5"/>
  <c r="D969" i="5" s="1"/>
  <c r="A969" i="5"/>
  <c r="B968" i="5"/>
  <c r="D968" i="5" s="1"/>
  <c r="A968" i="5"/>
  <c r="B967" i="5"/>
  <c r="D967" i="5" s="1"/>
  <c r="A967" i="5"/>
  <c r="B966" i="5"/>
  <c r="D966" i="5" s="1"/>
  <c r="A966" i="5"/>
  <c r="B965" i="5"/>
  <c r="D965" i="5" s="1"/>
  <c r="A965" i="5"/>
  <c r="B964" i="5"/>
  <c r="D964" i="5" s="1"/>
  <c r="V964" i="5" s="1"/>
  <c r="A964" i="5"/>
  <c r="B963" i="5"/>
  <c r="D963" i="5" s="1"/>
  <c r="A963" i="5"/>
  <c r="B962" i="5"/>
  <c r="D962" i="5" s="1"/>
  <c r="Y962" i="5" s="1"/>
  <c r="A962" i="5"/>
  <c r="B961" i="5"/>
  <c r="D961" i="5" s="1"/>
  <c r="AQ961" i="5" s="1"/>
  <c r="A961" i="5"/>
  <c r="B960" i="5"/>
  <c r="D960" i="5" s="1"/>
  <c r="V960" i="5" s="1"/>
  <c r="A960" i="5"/>
  <c r="B959" i="5"/>
  <c r="D959" i="5" s="1"/>
  <c r="A959" i="5"/>
  <c r="B958" i="5"/>
  <c r="D958" i="5" s="1"/>
  <c r="Y958" i="5" s="1"/>
  <c r="A958" i="5"/>
  <c r="B957" i="5"/>
  <c r="D957" i="5" s="1"/>
  <c r="A957" i="5"/>
  <c r="B956" i="5"/>
  <c r="D956" i="5" s="1"/>
  <c r="AA956" i="5" s="1"/>
  <c r="A956" i="5"/>
  <c r="B955" i="5"/>
  <c r="D955" i="5" s="1"/>
  <c r="A955" i="5"/>
  <c r="B954" i="5"/>
  <c r="D954" i="5" s="1"/>
  <c r="A954" i="5"/>
  <c r="B953" i="5"/>
  <c r="D953" i="5" s="1"/>
  <c r="A953" i="5"/>
  <c r="B952" i="5"/>
  <c r="D952" i="5" s="1"/>
  <c r="Z952" i="5" s="1"/>
  <c r="A952" i="5"/>
  <c r="B951" i="5"/>
  <c r="D951" i="5" s="1"/>
  <c r="A951" i="5"/>
  <c r="B950" i="5"/>
  <c r="D950" i="5" s="1"/>
  <c r="Z950" i="5" s="1"/>
  <c r="A950" i="5"/>
  <c r="B949" i="5"/>
  <c r="D949" i="5" s="1"/>
  <c r="A949" i="5"/>
  <c r="B948" i="5"/>
  <c r="D948" i="5" s="1"/>
  <c r="Z948" i="5" s="1"/>
  <c r="A948" i="5"/>
  <c r="B947" i="5"/>
  <c r="D947" i="5" s="1"/>
  <c r="A947" i="5"/>
  <c r="B946" i="5"/>
  <c r="D946" i="5" s="1"/>
  <c r="Z946" i="5" s="1"/>
  <c r="A946" i="5"/>
  <c r="B945" i="5"/>
  <c r="D945" i="5" s="1"/>
  <c r="A945" i="5"/>
  <c r="B944" i="5"/>
  <c r="D944" i="5" s="1"/>
  <c r="Z944" i="5" s="1"/>
  <c r="A944" i="5"/>
  <c r="B943" i="5"/>
  <c r="D943" i="5" s="1"/>
  <c r="A943" i="5"/>
  <c r="B942" i="5"/>
  <c r="D942" i="5" s="1"/>
  <c r="Z942" i="5" s="1"/>
  <c r="A942" i="5"/>
  <c r="B941" i="5"/>
  <c r="D941" i="5" s="1"/>
  <c r="A941" i="5"/>
  <c r="B940" i="5"/>
  <c r="D940" i="5" s="1"/>
  <c r="Z940" i="5" s="1"/>
  <c r="A940" i="5"/>
  <c r="B939" i="5"/>
  <c r="D939" i="5" s="1"/>
  <c r="A939" i="5"/>
  <c r="B938" i="5"/>
  <c r="D938" i="5" s="1"/>
  <c r="Z938" i="5" s="1"/>
  <c r="A938" i="5"/>
  <c r="B937" i="5"/>
  <c r="D937" i="5" s="1"/>
  <c r="A937" i="5"/>
  <c r="B936" i="5"/>
  <c r="D936" i="5" s="1"/>
  <c r="Z936" i="5" s="1"/>
  <c r="A936" i="5"/>
  <c r="B935" i="5"/>
  <c r="D935" i="5" s="1"/>
  <c r="A935" i="5"/>
  <c r="B934" i="5"/>
  <c r="D934" i="5" s="1"/>
  <c r="Z934" i="5" s="1"/>
  <c r="A934" i="5"/>
  <c r="B933" i="5"/>
  <c r="D933" i="5" s="1"/>
  <c r="A933" i="5"/>
  <c r="B932" i="5"/>
  <c r="D932" i="5" s="1"/>
  <c r="Z932" i="5" s="1"/>
  <c r="A932" i="5"/>
  <c r="B931" i="5"/>
  <c r="D931" i="5" s="1"/>
  <c r="A931" i="5"/>
  <c r="B930" i="5"/>
  <c r="D930" i="5" s="1"/>
  <c r="Z930" i="5" s="1"/>
  <c r="A930" i="5"/>
  <c r="B929" i="5"/>
  <c r="D929" i="5" s="1"/>
  <c r="N929" i="5" s="1"/>
  <c r="A929" i="5"/>
  <c r="B928" i="5"/>
  <c r="D928" i="5" s="1"/>
  <c r="A928" i="5"/>
  <c r="B927" i="5"/>
  <c r="D927" i="5" s="1"/>
  <c r="F927" i="5" s="1"/>
  <c r="A927" i="5"/>
  <c r="B926" i="5"/>
  <c r="D926" i="5" s="1"/>
  <c r="A926" i="5"/>
  <c r="B925" i="5"/>
  <c r="D925" i="5" s="1"/>
  <c r="R925" i="5" s="1"/>
  <c r="A925" i="5"/>
  <c r="B924" i="5"/>
  <c r="D924" i="5" s="1"/>
  <c r="A924" i="5"/>
  <c r="B923" i="5"/>
  <c r="D923" i="5" s="1"/>
  <c r="V923" i="5" s="1"/>
  <c r="A923" i="5"/>
  <c r="B922" i="5"/>
  <c r="D922" i="5" s="1"/>
  <c r="A922" i="5"/>
  <c r="AR1142" i="4"/>
  <c r="D1142" i="4"/>
  <c r="BA1142" i="4" s="1"/>
  <c r="C1142" i="4"/>
  <c r="C1142" i="5" s="1"/>
  <c r="AR1141" i="4"/>
  <c r="D1141" i="4"/>
  <c r="C1141" i="4"/>
  <c r="C1141" i="5" s="1"/>
  <c r="AR1140" i="4"/>
  <c r="D1140" i="4"/>
  <c r="C1140" i="4"/>
  <c r="C1140" i="5" s="1"/>
  <c r="AR1139" i="4"/>
  <c r="D1139" i="4"/>
  <c r="C1139" i="4"/>
  <c r="C1139" i="5" s="1"/>
  <c r="AR1138" i="4"/>
  <c r="D1138" i="4"/>
  <c r="C1138" i="4"/>
  <c r="C1138" i="5" s="1"/>
  <c r="AR1137" i="4"/>
  <c r="D1137" i="4"/>
  <c r="AZ1137" i="4" s="1"/>
  <c r="C1137" i="4"/>
  <c r="C1137" i="5" s="1"/>
  <c r="AR1136" i="4"/>
  <c r="D1136" i="4"/>
  <c r="C1136" i="4"/>
  <c r="C1136" i="5" s="1"/>
  <c r="AR1135" i="4"/>
  <c r="D1135" i="4"/>
  <c r="BB1135" i="4" s="1"/>
  <c r="C1135" i="4"/>
  <c r="C1135" i="5" s="1"/>
  <c r="AR1134" i="4"/>
  <c r="D1134" i="4"/>
  <c r="C1134" i="4"/>
  <c r="C1134" i="5" s="1"/>
  <c r="AR1133" i="4"/>
  <c r="D1133" i="4"/>
  <c r="C1133" i="4"/>
  <c r="C1133" i="5" s="1"/>
  <c r="AR1132" i="4"/>
  <c r="D1132" i="4"/>
  <c r="C1132" i="4"/>
  <c r="C1132" i="5" s="1"/>
  <c r="AR1131" i="4"/>
  <c r="D1131" i="4"/>
  <c r="C1131" i="4"/>
  <c r="C1131" i="5" s="1"/>
  <c r="AR1130" i="4"/>
  <c r="D1130" i="4"/>
  <c r="C1130" i="4"/>
  <c r="C1130" i="5" s="1"/>
  <c r="AR1129" i="4"/>
  <c r="D1129" i="4"/>
  <c r="C1129" i="4"/>
  <c r="C1129" i="5" s="1"/>
  <c r="AR1128" i="4"/>
  <c r="D1128" i="4"/>
  <c r="C1128" i="4"/>
  <c r="C1128" i="5" s="1"/>
  <c r="AR1127" i="4"/>
  <c r="D1127" i="4"/>
  <c r="C1127" i="4"/>
  <c r="C1127" i="5" s="1"/>
  <c r="AR1126" i="4"/>
  <c r="D1126" i="4"/>
  <c r="C1126" i="4"/>
  <c r="C1126" i="5" s="1"/>
  <c r="AR1125" i="4"/>
  <c r="D1125" i="4"/>
  <c r="BC1125" i="4" s="1"/>
  <c r="C1125" i="4"/>
  <c r="C1125" i="5" s="1"/>
  <c r="AR1124" i="4"/>
  <c r="D1124" i="4"/>
  <c r="BD1124" i="4" s="1"/>
  <c r="C1124" i="4"/>
  <c r="C1124" i="5" s="1"/>
  <c r="AR1123" i="4"/>
  <c r="D1123" i="4"/>
  <c r="C1123" i="4"/>
  <c r="C1123" i="5" s="1"/>
  <c r="AR1122" i="4"/>
  <c r="D1122" i="4"/>
  <c r="C1122" i="4"/>
  <c r="C1122" i="5" s="1"/>
  <c r="AR1121" i="4"/>
  <c r="D1121" i="4"/>
  <c r="C1121" i="4"/>
  <c r="C1121" i="5" s="1"/>
  <c r="AR1120" i="4"/>
  <c r="D1120" i="4"/>
  <c r="C1120" i="4"/>
  <c r="C1120" i="5" s="1"/>
  <c r="AR1119" i="4"/>
  <c r="D1119" i="4"/>
  <c r="C1119" i="4"/>
  <c r="C1119" i="5" s="1"/>
  <c r="AR1118" i="4"/>
  <c r="D1118" i="4"/>
  <c r="C1118" i="4"/>
  <c r="C1118" i="5" s="1"/>
  <c r="AR1117" i="4"/>
  <c r="D1117" i="4"/>
  <c r="C1117" i="4"/>
  <c r="C1117" i="5" s="1"/>
  <c r="AR1116" i="4"/>
  <c r="D1116" i="4"/>
  <c r="BC1116" i="4" s="1"/>
  <c r="C1116" i="4"/>
  <c r="C1116" i="5" s="1"/>
  <c r="AR1115" i="4"/>
  <c r="D1115" i="4"/>
  <c r="C1115" i="4"/>
  <c r="C1115" i="5" s="1"/>
  <c r="AR1114" i="4"/>
  <c r="D1114" i="4"/>
  <c r="C1114" i="4"/>
  <c r="C1114" i="5" s="1"/>
  <c r="AR1113" i="4"/>
  <c r="D1113" i="4"/>
  <c r="C1113" i="4"/>
  <c r="C1113" i="5" s="1"/>
  <c r="AR1112" i="4"/>
  <c r="D1112" i="4"/>
  <c r="C1112" i="4"/>
  <c r="C1112" i="5" s="1"/>
  <c r="AR1111" i="4"/>
  <c r="D1111" i="4"/>
  <c r="C1111" i="4"/>
  <c r="C1111" i="5" s="1"/>
  <c r="AR1110" i="4"/>
  <c r="D1110" i="4"/>
  <c r="C1110" i="4"/>
  <c r="C1110" i="5" s="1"/>
  <c r="AR1109" i="4"/>
  <c r="D1109" i="4"/>
  <c r="BD1109" i="4" s="1"/>
  <c r="C1109" i="4"/>
  <c r="C1109" i="5" s="1"/>
  <c r="AR1108" i="4"/>
  <c r="D1108" i="4"/>
  <c r="C1108" i="4"/>
  <c r="C1108" i="5" s="1"/>
  <c r="AR1107" i="4"/>
  <c r="D1107" i="4"/>
  <c r="BB1107" i="4" s="1"/>
  <c r="BB1498" i="4" s="1"/>
  <c r="C9" i="13" s="1"/>
  <c r="E9" i="13" s="1"/>
  <c r="AA81" i="9" s="1"/>
  <c r="C1107" i="4"/>
  <c r="C1107" i="5" s="1"/>
  <c r="AR1106" i="4"/>
  <c r="D1106" i="4"/>
  <c r="BA1106" i="4" s="1"/>
  <c r="C1106" i="4"/>
  <c r="C1106" i="5" s="1"/>
  <c r="AR1105" i="4"/>
  <c r="D1105" i="4"/>
  <c r="C1105" i="4"/>
  <c r="C1105" i="5" s="1"/>
  <c r="AR1104" i="4"/>
  <c r="D1104" i="4"/>
  <c r="C1104" i="4"/>
  <c r="C1104" i="5" s="1"/>
  <c r="AR1103" i="4"/>
  <c r="D1103" i="4"/>
  <c r="C1103" i="4"/>
  <c r="C1103" i="5" s="1"/>
  <c r="AR1102" i="4"/>
  <c r="D1102" i="4"/>
  <c r="C1102" i="4"/>
  <c r="C1102" i="5" s="1"/>
  <c r="AR1101" i="4"/>
  <c r="D1101" i="4"/>
  <c r="C1101" i="4"/>
  <c r="C1101" i="5" s="1"/>
  <c r="AR1100" i="4"/>
  <c r="D1100" i="4"/>
  <c r="C1100" i="4"/>
  <c r="C1100" i="5" s="1"/>
  <c r="AR1099" i="4"/>
  <c r="C1099" i="4"/>
  <c r="C1099" i="5" s="1"/>
  <c r="AR1098" i="4"/>
  <c r="D1098" i="4"/>
  <c r="C1098" i="4"/>
  <c r="C1098" i="5" s="1"/>
  <c r="AR1097" i="4"/>
  <c r="D1097" i="4"/>
  <c r="C1097" i="4"/>
  <c r="C1097" i="5" s="1"/>
  <c r="AR1096" i="4"/>
  <c r="D1096" i="4"/>
  <c r="C1096" i="4"/>
  <c r="C1096" i="5" s="1"/>
  <c r="AR1095" i="4"/>
  <c r="D1095" i="4"/>
  <c r="C1095" i="4"/>
  <c r="C1095" i="5" s="1"/>
  <c r="AR1094" i="4"/>
  <c r="D1094" i="4"/>
  <c r="C1094" i="4"/>
  <c r="C1094" i="5" s="1"/>
  <c r="AR1093" i="4"/>
  <c r="D1093" i="4"/>
  <c r="C1093" i="4"/>
  <c r="C1093" i="5" s="1"/>
  <c r="AR1092" i="4"/>
  <c r="D1092" i="4"/>
  <c r="C1092" i="4"/>
  <c r="C1092" i="5" s="1"/>
  <c r="AR1091" i="4"/>
  <c r="D1091" i="4"/>
  <c r="C1091" i="4"/>
  <c r="C1091" i="5" s="1"/>
  <c r="AR1090" i="4"/>
  <c r="D1090" i="4"/>
  <c r="C1090" i="4"/>
  <c r="C1090" i="5" s="1"/>
  <c r="AR1089" i="4"/>
  <c r="D1089" i="4"/>
  <c r="C1089" i="4"/>
  <c r="C1089" i="5" s="1"/>
  <c r="AR1088" i="4"/>
  <c r="D1088" i="4"/>
  <c r="C1088" i="4"/>
  <c r="C1088" i="5" s="1"/>
  <c r="AR1087" i="4"/>
  <c r="C1087" i="4"/>
  <c r="C1087" i="5" s="1"/>
  <c r="AR1086" i="4"/>
  <c r="D1086" i="4"/>
  <c r="C1086" i="4"/>
  <c r="C1086" i="5" s="1"/>
  <c r="AR1085" i="4"/>
  <c r="D1085" i="4"/>
  <c r="C1085" i="4"/>
  <c r="C1085" i="5" s="1"/>
  <c r="AR1084" i="4"/>
  <c r="D1084" i="4"/>
  <c r="C1084" i="4"/>
  <c r="C1084" i="5" s="1"/>
  <c r="AR1083" i="4"/>
  <c r="D1083" i="4"/>
  <c r="C1083" i="4"/>
  <c r="C1083" i="5" s="1"/>
  <c r="AR1082" i="4"/>
  <c r="D1082" i="4"/>
  <c r="C1082" i="4"/>
  <c r="C1082" i="5" s="1"/>
  <c r="AR1081" i="4"/>
  <c r="D1081" i="4"/>
  <c r="C1081" i="4"/>
  <c r="C1081" i="5" s="1"/>
  <c r="AR1080" i="4"/>
  <c r="D1080" i="4"/>
  <c r="C1080" i="4"/>
  <c r="C1080" i="5" s="1"/>
  <c r="AR1079" i="4"/>
  <c r="D1079" i="4"/>
  <c r="C1079" i="4"/>
  <c r="C1079" i="5" s="1"/>
  <c r="AR1078" i="4"/>
  <c r="D1078" i="4"/>
  <c r="C1078" i="4"/>
  <c r="C1078" i="5" s="1"/>
  <c r="AR1077" i="4"/>
  <c r="D1077" i="4"/>
  <c r="C1077" i="4"/>
  <c r="C1077" i="5" s="1"/>
  <c r="AR1076" i="4"/>
  <c r="D1076" i="4"/>
  <c r="C1076" i="4"/>
  <c r="C1076" i="5" s="1"/>
  <c r="AR1075" i="4"/>
  <c r="D1075" i="4"/>
  <c r="C1075" i="4"/>
  <c r="C1075" i="5" s="1"/>
  <c r="AR1074" i="4"/>
  <c r="D1074" i="4"/>
  <c r="C1074" i="4"/>
  <c r="C1074" i="5" s="1"/>
  <c r="AR1073" i="4"/>
  <c r="D1073" i="4"/>
  <c r="C1073" i="4"/>
  <c r="C1073" i="5" s="1"/>
  <c r="AR1072" i="4"/>
  <c r="D1072" i="4"/>
  <c r="C1072" i="4"/>
  <c r="C1072" i="5" s="1"/>
  <c r="AR1071" i="4"/>
  <c r="D1071" i="4"/>
  <c r="C1071" i="4"/>
  <c r="C1071" i="5" s="1"/>
  <c r="AR1070" i="4"/>
  <c r="D1070" i="4"/>
  <c r="C1070" i="4"/>
  <c r="C1070" i="5" s="1"/>
  <c r="AR1069" i="4"/>
  <c r="D1069" i="4"/>
  <c r="C1069" i="4"/>
  <c r="C1069" i="5" s="1"/>
  <c r="AR1068" i="4"/>
  <c r="D1068" i="4"/>
  <c r="C1068" i="4"/>
  <c r="C1068" i="5" s="1"/>
  <c r="AR1067" i="4"/>
  <c r="D1067" i="4"/>
  <c r="C1067" i="4"/>
  <c r="C1067" i="5" s="1"/>
  <c r="AR1066" i="4"/>
  <c r="D1066" i="4"/>
  <c r="C1066" i="4"/>
  <c r="C1066" i="5" s="1"/>
  <c r="AR1065" i="4"/>
  <c r="D1065" i="4"/>
  <c r="C1065" i="4"/>
  <c r="C1065" i="5" s="1"/>
  <c r="AR1064" i="4"/>
  <c r="D1064" i="4"/>
  <c r="C1064" i="4"/>
  <c r="C1064" i="5" s="1"/>
  <c r="AR1063" i="4"/>
  <c r="D1063" i="4"/>
  <c r="C1063" i="4"/>
  <c r="C1063" i="5" s="1"/>
  <c r="AR1062" i="4"/>
  <c r="D1062" i="4"/>
  <c r="C1062" i="4"/>
  <c r="C1062" i="5" s="1"/>
  <c r="AR1061" i="4"/>
  <c r="D1061" i="4"/>
  <c r="C1061" i="4"/>
  <c r="C1061" i="5" s="1"/>
  <c r="AR1060" i="4"/>
  <c r="D1060" i="4"/>
  <c r="C1060" i="4"/>
  <c r="C1060" i="5" s="1"/>
  <c r="AR1059" i="4"/>
  <c r="D1059" i="4"/>
  <c r="C1059" i="4"/>
  <c r="C1059" i="5" s="1"/>
  <c r="AR1058" i="4"/>
  <c r="D1058" i="4"/>
  <c r="C1058" i="4"/>
  <c r="C1058" i="5" s="1"/>
  <c r="AR1057" i="4"/>
  <c r="D1057" i="4"/>
  <c r="C1057" i="4"/>
  <c r="C1057" i="5" s="1"/>
  <c r="AR1056" i="4"/>
  <c r="D1056" i="4"/>
  <c r="C1056" i="4"/>
  <c r="C1056" i="5" s="1"/>
  <c r="AR1055" i="4"/>
  <c r="D1055" i="4"/>
  <c r="C1055" i="4"/>
  <c r="C1055" i="5" s="1"/>
  <c r="AR1054" i="4"/>
  <c r="C1054" i="4"/>
  <c r="C1054" i="5" s="1"/>
  <c r="AR1053" i="4"/>
  <c r="D1053" i="4"/>
  <c r="C1053" i="4"/>
  <c r="C1053" i="5" s="1"/>
  <c r="AR1052" i="4"/>
  <c r="D1052" i="4"/>
  <c r="C1052" i="4"/>
  <c r="C1052" i="5" s="1"/>
  <c r="AR1051" i="4"/>
  <c r="D1051" i="4"/>
  <c r="C1051" i="4"/>
  <c r="C1051" i="5" s="1"/>
  <c r="AR1050" i="4"/>
  <c r="D1050" i="4"/>
  <c r="C1050" i="4"/>
  <c r="C1050" i="5" s="1"/>
  <c r="AR1049" i="4"/>
  <c r="D1049" i="4"/>
  <c r="C1049" i="4"/>
  <c r="C1049" i="5" s="1"/>
  <c r="AR1048" i="4"/>
  <c r="D1048" i="4"/>
  <c r="C1048" i="4"/>
  <c r="C1048" i="5" s="1"/>
  <c r="AR1047" i="4"/>
  <c r="D1047" i="4"/>
  <c r="C1047" i="4"/>
  <c r="C1047" i="5" s="1"/>
  <c r="AR1046" i="4"/>
  <c r="D1046" i="4"/>
  <c r="C1046" i="4"/>
  <c r="C1046" i="5" s="1"/>
  <c r="AR1045" i="4"/>
  <c r="D1045" i="4"/>
  <c r="C1045" i="4"/>
  <c r="C1045" i="5" s="1"/>
  <c r="AR1044" i="4"/>
  <c r="D1044" i="4"/>
  <c r="C1044" i="4"/>
  <c r="C1044" i="5" s="1"/>
  <c r="AR1043" i="4"/>
  <c r="D1043" i="4"/>
  <c r="C1043" i="4"/>
  <c r="C1043" i="5" s="1"/>
  <c r="AR1042" i="4"/>
  <c r="D1042" i="4"/>
  <c r="C1042" i="4"/>
  <c r="C1042" i="5" s="1"/>
  <c r="AR1041" i="4"/>
  <c r="D1041" i="4"/>
  <c r="C1041" i="4"/>
  <c r="C1041" i="5" s="1"/>
  <c r="AR1040" i="4"/>
  <c r="D1040" i="4"/>
  <c r="C1040" i="4"/>
  <c r="C1040" i="5" s="1"/>
  <c r="AR1039" i="4"/>
  <c r="D1039" i="4"/>
  <c r="C1039" i="4"/>
  <c r="C1039" i="5" s="1"/>
  <c r="AR1038" i="4"/>
  <c r="D1038" i="4"/>
  <c r="C1038" i="4"/>
  <c r="C1038" i="5" s="1"/>
  <c r="AR1037" i="4"/>
  <c r="C1037" i="4"/>
  <c r="C1037" i="5" s="1"/>
  <c r="AR1036" i="4"/>
  <c r="D1036" i="4"/>
  <c r="C1036" i="4"/>
  <c r="C1036" i="5" s="1"/>
  <c r="AR1035" i="4"/>
  <c r="D1035" i="4"/>
  <c r="C1035" i="4"/>
  <c r="C1035" i="5" s="1"/>
  <c r="AR1034" i="4"/>
  <c r="D1034" i="4"/>
  <c r="C1034" i="4"/>
  <c r="C1034" i="5" s="1"/>
  <c r="AR1033" i="4"/>
  <c r="D1033" i="4"/>
  <c r="C1033" i="4"/>
  <c r="C1033" i="5" s="1"/>
  <c r="AR1032" i="4"/>
  <c r="D1032" i="4"/>
  <c r="C1032" i="4"/>
  <c r="C1032" i="5" s="1"/>
  <c r="AR1031" i="4"/>
  <c r="D1031" i="4"/>
  <c r="C1031" i="4"/>
  <c r="C1031" i="5" s="1"/>
  <c r="AR1030" i="4"/>
  <c r="D1030" i="4"/>
  <c r="C1030" i="4"/>
  <c r="C1030" i="5" s="1"/>
  <c r="AR1029" i="4"/>
  <c r="D1029" i="4"/>
  <c r="C1029" i="4"/>
  <c r="C1029" i="5" s="1"/>
  <c r="AR1028" i="4"/>
  <c r="D1028" i="4"/>
  <c r="C1028" i="4"/>
  <c r="C1028" i="5" s="1"/>
  <c r="AR1027" i="4"/>
  <c r="D1027" i="4"/>
  <c r="C1027" i="4"/>
  <c r="C1027" i="5" s="1"/>
  <c r="AR1026" i="4"/>
  <c r="D1026" i="4"/>
  <c r="C1026" i="4"/>
  <c r="C1026" i="5" s="1"/>
  <c r="AR1025" i="4"/>
  <c r="D1025" i="4"/>
  <c r="C1025" i="4"/>
  <c r="C1025" i="5" s="1"/>
  <c r="AR1024" i="4"/>
  <c r="D1024" i="4"/>
  <c r="C1024" i="4"/>
  <c r="C1024" i="5" s="1"/>
  <c r="AR1023" i="4"/>
  <c r="D1023" i="4"/>
  <c r="C1023" i="4"/>
  <c r="C1023" i="5" s="1"/>
  <c r="AR1022" i="4"/>
  <c r="D1022" i="4"/>
  <c r="C1022" i="4"/>
  <c r="C1022" i="5" s="1"/>
  <c r="AR1021" i="4"/>
  <c r="D1021" i="4"/>
  <c r="C1021" i="4"/>
  <c r="C1021" i="5" s="1"/>
  <c r="AR1020" i="4"/>
  <c r="D1020" i="4"/>
  <c r="C1020" i="4"/>
  <c r="C1020" i="5" s="1"/>
  <c r="AR1019" i="4"/>
  <c r="C1019" i="4"/>
  <c r="C1019" i="5" s="1"/>
  <c r="AR1018" i="4"/>
  <c r="C1018" i="4"/>
  <c r="C1018" i="5" s="1"/>
  <c r="AR1017" i="4"/>
  <c r="D1017" i="4"/>
  <c r="C1017" i="4"/>
  <c r="C1017" i="5" s="1"/>
  <c r="AR1016" i="4"/>
  <c r="C1016" i="5"/>
  <c r="AR1015" i="4"/>
  <c r="D1015" i="4"/>
  <c r="C1015" i="4"/>
  <c r="C1015" i="5" s="1"/>
  <c r="AR1014" i="4"/>
  <c r="C1014" i="4"/>
  <c r="C1014" i="5" s="1"/>
  <c r="AR1013" i="4"/>
  <c r="D1013" i="4"/>
  <c r="C1013" i="4"/>
  <c r="C1013" i="5" s="1"/>
  <c r="AR1012" i="4"/>
  <c r="D1012" i="4"/>
  <c r="C1012" i="4"/>
  <c r="C1012" i="5" s="1"/>
  <c r="AR1011" i="4"/>
  <c r="D1011" i="4"/>
  <c r="C1011" i="4"/>
  <c r="C1011" i="5" s="1"/>
  <c r="AR1010" i="4"/>
  <c r="D1010" i="4"/>
  <c r="C1010" i="4"/>
  <c r="C1010" i="5" s="1"/>
  <c r="AR1009" i="4"/>
  <c r="D1009" i="4"/>
  <c r="C1009" i="4"/>
  <c r="C1009" i="5" s="1"/>
  <c r="AR1008" i="4"/>
  <c r="D1008" i="4"/>
  <c r="C1008" i="4"/>
  <c r="C1008" i="5" s="1"/>
  <c r="AR1007" i="4"/>
  <c r="D1007" i="4"/>
  <c r="C1007" i="4"/>
  <c r="C1007" i="5" s="1"/>
  <c r="AR1006" i="4"/>
  <c r="D1006" i="4"/>
  <c r="C1006" i="4"/>
  <c r="C1006" i="5" s="1"/>
  <c r="AR1005" i="4"/>
  <c r="D1005" i="4"/>
  <c r="C1005" i="4"/>
  <c r="C1005" i="5" s="1"/>
  <c r="AR1004" i="4"/>
  <c r="D1004" i="4"/>
  <c r="C1004" i="4"/>
  <c r="C1004" i="5" s="1"/>
  <c r="AR1003" i="4"/>
  <c r="D1003" i="4"/>
  <c r="C1003" i="4"/>
  <c r="C1003" i="5" s="1"/>
  <c r="AR1002" i="4"/>
  <c r="D1002" i="4"/>
  <c r="C1002" i="4"/>
  <c r="C1002" i="5" s="1"/>
  <c r="AR1001" i="4"/>
  <c r="D1001" i="4"/>
  <c r="C1001" i="4"/>
  <c r="C1001" i="5" s="1"/>
  <c r="AR1000" i="4"/>
  <c r="C1000" i="4"/>
  <c r="C1000" i="5" s="1"/>
  <c r="AR999" i="4"/>
  <c r="D999" i="4"/>
  <c r="C999" i="4"/>
  <c r="C999" i="5" s="1"/>
  <c r="AR998" i="4"/>
  <c r="C998" i="4"/>
  <c r="C998" i="5" s="1"/>
  <c r="AR997" i="4"/>
  <c r="D997" i="4"/>
  <c r="C997" i="4"/>
  <c r="C997" i="5" s="1"/>
  <c r="AR996" i="4"/>
  <c r="C996" i="4"/>
  <c r="C996" i="5" s="1"/>
  <c r="AR995" i="4"/>
  <c r="D995" i="4"/>
  <c r="C995" i="4"/>
  <c r="C995" i="5" s="1"/>
  <c r="AR994" i="4"/>
  <c r="D994" i="4"/>
  <c r="C994" i="4"/>
  <c r="C994" i="5" s="1"/>
  <c r="AR993" i="4"/>
  <c r="D993" i="4"/>
  <c r="C993" i="4"/>
  <c r="C993" i="5" s="1"/>
  <c r="AR992" i="4"/>
  <c r="D992" i="4"/>
  <c r="C992" i="4"/>
  <c r="C992" i="5" s="1"/>
  <c r="AR991" i="4"/>
  <c r="D991" i="4"/>
  <c r="C991" i="4"/>
  <c r="C991" i="5" s="1"/>
  <c r="AR990" i="4"/>
  <c r="D990" i="4"/>
  <c r="C990" i="4"/>
  <c r="C990" i="5" s="1"/>
  <c r="AR989" i="4"/>
  <c r="D989" i="4"/>
  <c r="C989" i="4"/>
  <c r="C989" i="5" s="1"/>
  <c r="AR988" i="4"/>
  <c r="D988" i="4"/>
  <c r="C988" i="4"/>
  <c r="C988" i="5" s="1"/>
  <c r="AR987" i="4"/>
  <c r="D987" i="4"/>
  <c r="C987" i="4"/>
  <c r="C987" i="5" s="1"/>
  <c r="AR986" i="4"/>
  <c r="D986" i="4"/>
  <c r="C986" i="4"/>
  <c r="C986" i="5" s="1"/>
  <c r="AR985" i="4"/>
  <c r="D985" i="4"/>
  <c r="C985" i="4"/>
  <c r="C985" i="5" s="1"/>
  <c r="AR984" i="4"/>
  <c r="D984" i="4"/>
  <c r="C984" i="4"/>
  <c r="C984" i="5" s="1"/>
  <c r="AR983" i="4"/>
  <c r="D983" i="4"/>
  <c r="C983" i="4"/>
  <c r="C983" i="5" s="1"/>
  <c r="AR982" i="4"/>
  <c r="D982" i="4"/>
  <c r="C982" i="4"/>
  <c r="C982" i="5" s="1"/>
  <c r="AR981" i="4"/>
  <c r="D981" i="4"/>
  <c r="C981" i="4"/>
  <c r="C981" i="5" s="1"/>
  <c r="AR980" i="4"/>
  <c r="D980" i="4"/>
  <c r="C980" i="4"/>
  <c r="C980" i="5" s="1"/>
  <c r="AR979" i="4"/>
  <c r="D979" i="4"/>
  <c r="C979" i="4"/>
  <c r="C979" i="5" s="1"/>
  <c r="AR978" i="4"/>
  <c r="D978" i="4"/>
  <c r="C978" i="4"/>
  <c r="C978" i="5" s="1"/>
  <c r="AR977" i="4"/>
  <c r="D977" i="4"/>
  <c r="C977" i="4"/>
  <c r="C977" i="5" s="1"/>
  <c r="AR976" i="4"/>
  <c r="D976" i="4"/>
  <c r="C976" i="4"/>
  <c r="C976" i="5" s="1"/>
  <c r="AR975" i="4"/>
  <c r="D975" i="4"/>
  <c r="C975" i="4"/>
  <c r="C975" i="5" s="1"/>
  <c r="AR974" i="4"/>
  <c r="D974" i="4"/>
  <c r="C974" i="4"/>
  <c r="C974" i="5" s="1"/>
  <c r="AR973" i="4"/>
  <c r="D973" i="4"/>
  <c r="C973" i="4"/>
  <c r="C973" i="5" s="1"/>
  <c r="AR972" i="4"/>
  <c r="D972" i="4"/>
  <c r="C972" i="4"/>
  <c r="C972" i="5" s="1"/>
  <c r="AR971" i="4"/>
  <c r="D971" i="4"/>
  <c r="C971" i="4"/>
  <c r="C971" i="5" s="1"/>
  <c r="AR970" i="4"/>
  <c r="D970" i="4"/>
  <c r="C970" i="4"/>
  <c r="C970" i="5" s="1"/>
  <c r="AR969" i="4"/>
  <c r="D969" i="4"/>
  <c r="C969" i="4"/>
  <c r="C969" i="5" s="1"/>
  <c r="AR968" i="4"/>
  <c r="D968" i="4"/>
  <c r="C968" i="4"/>
  <c r="C968" i="5" s="1"/>
  <c r="AR967" i="4"/>
  <c r="D967" i="4"/>
  <c r="C967" i="4"/>
  <c r="C967" i="5" s="1"/>
  <c r="AR966" i="4"/>
  <c r="D966" i="4"/>
  <c r="C966" i="4"/>
  <c r="C966" i="5" s="1"/>
  <c r="AR965" i="4"/>
  <c r="D965" i="4"/>
  <c r="C965" i="4"/>
  <c r="C965" i="5" s="1"/>
  <c r="AR964" i="4"/>
  <c r="D964" i="4"/>
  <c r="C964" i="4"/>
  <c r="C964" i="5" s="1"/>
  <c r="AR963" i="4"/>
  <c r="D963" i="4"/>
  <c r="C963" i="4"/>
  <c r="C963" i="5" s="1"/>
  <c r="AR962" i="4"/>
  <c r="D962" i="4"/>
  <c r="C962" i="4"/>
  <c r="C962" i="5" s="1"/>
  <c r="AR961" i="4"/>
  <c r="D961" i="4"/>
  <c r="C961" i="4"/>
  <c r="C961" i="5" s="1"/>
  <c r="AR960" i="4"/>
  <c r="D960" i="4"/>
  <c r="C960" i="4"/>
  <c r="C960" i="5" s="1"/>
  <c r="AR959" i="4"/>
  <c r="D959" i="4"/>
  <c r="C959" i="4"/>
  <c r="C959" i="5" s="1"/>
  <c r="AR958" i="4"/>
  <c r="D958" i="4"/>
  <c r="C958" i="4"/>
  <c r="C958" i="5" s="1"/>
  <c r="AR957" i="4"/>
  <c r="D957" i="4"/>
  <c r="C957" i="4"/>
  <c r="C957" i="5" s="1"/>
  <c r="AR956" i="4"/>
  <c r="D956" i="4"/>
  <c r="C956" i="4"/>
  <c r="C956" i="5" s="1"/>
  <c r="AR955" i="4"/>
  <c r="C955" i="4"/>
  <c r="C955" i="5" s="1"/>
  <c r="AR954" i="4"/>
  <c r="D954" i="4"/>
  <c r="C954" i="4"/>
  <c r="C954" i="5" s="1"/>
  <c r="AR953" i="4"/>
  <c r="D953" i="4"/>
  <c r="C953" i="4"/>
  <c r="C953" i="5" s="1"/>
  <c r="AR952" i="4"/>
  <c r="D952" i="4"/>
  <c r="C952" i="4"/>
  <c r="C952" i="5" s="1"/>
  <c r="AR951" i="4"/>
  <c r="D951" i="4"/>
  <c r="C951" i="4"/>
  <c r="C951" i="5" s="1"/>
  <c r="AR950" i="4"/>
  <c r="D950" i="4"/>
  <c r="C950" i="4"/>
  <c r="C950" i="5" s="1"/>
  <c r="AR949" i="4"/>
  <c r="D949" i="4"/>
  <c r="C949" i="4"/>
  <c r="C949" i="5" s="1"/>
  <c r="AR948" i="4"/>
  <c r="D948" i="4"/>
  <c r="C948" i="4"/>
  <c r="C948" i="5" s="1"/>
  <c r="AR947" i="4"/>
  <c r="D947" i="4"/>
  <c r="C947" i="4"/>
  <c r="C947" i="5" s="1"/>
  <c r="AR946" i="4"/>
  <c r="D946" i="4"/>
  <c r="C946" i="4"/>
  <c r="C946" i="5" s="1"/>
  <c r="AR945" i="4"/>
  <c r="D945" i="4"/>
  <c r="C945" i="4"/>
  <c r="C945" i="5" s="1"/>
  <c r="AR944" i="4"/>
  <c r="D944" i="4"/>
  <c r="C944" i="4"/>
  <c r="C944" i="5" s="1"/>
  <c r="AR943" i="4"/>
  <c r="D943" i="4"/>
  <c r="C943" i="4"/>
  <c r="C943" i="5" s="1"/>
  <c r="AR942" i="4"/>
  <c r="D942" i="4"/>
  <c r="C942" i="4"/>
  <c r="C942" i="5" s="1"/>
  <c r="AR941" i="4"/>
  <c r="C941" i="4"/>
  <c r="C941" i="5" s="1"/>
  <c r="AR940" i="4"/>
  <c r="D940" i="4"/>
  <c r="C940" i="4"/>
  <c r="C940" i="5" s="1"/>
  <c r="AR939" i="4"/>
  <c r="C939" i="4"/>
  <c r="C939" i="5" s="1"/>
  <c r="AR938" i="4"/>
  <c r="D938" i="4"/>
  <c r="C938" i="4"/>
  <c r="C938" i="5" s="1"/>
  <c r="AR937" i="4"/>
  <c r="D937" i="4"/>
  <c r="C937" i="4"/>
  <c r="C937" i="5" s="1"/>
  <c r="AR936" i="4"/>
  <c r="D936" i="4"/>
  <c r="C936" i="4"/>
  <c r="C936" i="5" s="1"/>
  <c r="AR935" i="4"/>
  <c r="D935" i="4"/>
  <c r="C935" i="4"/>
  <c r="C935" i="5" s="1"/>
  <c r="AR934" i="4"/>
  <c r="D934" i="4"/>
  <c r="C934" i="4"/>
  <c r="C934" i="5" s="1"/>
  <c r="AR933" i="4"/>
  <c r="D933" i="4"/>
  <c r="C933" i="4"/>
  <c r="C933" i="5" s="1"/>
  <c r="AR932" i="4"/>
  <c r="D932" i="4"/>
  <c r="C932" i="4"/>
  <c r="C932" i="5" s="1"/>
  <c r="AR931" i="4"/>
  <c r="D931" i="4"/>
  <c r="C931" i="4"/>
  <c r="C931" i="5" s="1"/>
  <c r="AR930" i="4"/>
  <c r="D930" i="4"/>
  <c r="C930" i="4"/>
  <c r="C930" i="5" s="1"/>
  <c r="AR929" i="4"/>
  <c r="D929" i="4"/>
  <c r="C929" i="4"/>
  <c r="C929" i="5" s="1"/>
  <c r="AR928" i="4"/>
  <c r="D928" i="4"/>
  <c r="C928" i="4"/>
  <c r="C928" i="5" s="1"/>
  <c r="AR927" i="4"/>
  <c r="D927" i="4"/>
  <c r="C927" i="4"/>
  <c r="C927" i="5" s="1"/>
  <c r="AR926" i="4"/>
  <c r="D926" i="4"/>
  <c r="C926" i="4"/>
  <c r="C926" i="5" s="1"/>
  <c r="AR925" i="4"/>
  <c r="D925" i="4"/>
  <c r="C925" i="4"/>
  <c r="C925" i="5" s="1"/>
  <c r="AR924" i="4"/>
  <c r="D924" i="4"/>
  <c r="C924" i="4"/>
  <c r="C924" i="5" s="1"/>
  <c r="AR923" i="4"/>
  <c r="D923" i="4"/>
  <c r="C923" i="4"/>
  <c r="C923" i="5" s="1"/>
  <c r="AR922" i="4"/>
  <c r="D922" i="4"/>
  <c r="C922" i="4"/>
  <c r="C922" i="5" s="1"/>
  <c r="D617" i="4"/>
  <c r="D892" i="4"/>
  <c r="D828" i="4"/>
  <c r="C828" i="4"/>
  <c r="D762" i="4"/>
  <c r="C617" i="4"/>
  <c r="C617" i="5" s="1"/>
  <c r="AR617" i="4"/>
  <c r="B617" i="5"/>
  <c r="D617" i="5" s="1"/>
  <c r="A617" i="5"/>
  <c r="D616" i="4"/>
  <c r="AR616" i="4"/>
  <c r="C616" i="4"/>
  <c r="C616" i="5" s="1"/>
  <c r="B616" i="5"/>
  <c r="D616" i="5" s="1"/>
  <c r="AQ616" i="5" s="1"/>
  <c r="A616" i="5"/>
  <c r="E28" i="12"/>
  <c r="BD1498" i="4" l="1"/>
  <c r="C10" i="13" s="1"/>
  <c r="E10" i="13" s="1"/>
  <c r="AI81" i="9" s="1"/>
  <c r="AO966" i="5"/>
  <c r="AN966" i="5"/>
  <c r="AO968" i="5"/>
  <c r="AN968" i="5"/>
  <c r="AO970" i="5"/>
  <c r="AN970" i="5"/>
  <c r="AO972" i="5"/>
  <c r="AN972" i="5"/>
  <c r="AO974" i="5"/>
  <c r="AN974" i="5"/>
  <c r="AO976" i="5"/>
  <c r="AN976" i="5"/>
  <c r="AO978" i="5"/>
  <c r="AN978" i="5"/>
  <c r="AO980" i="5"/>
  <c r="AN980" i="5"/>
  <c r="AO982" i="5"/>
  <c r="AN982" i="5"/>
  <c r="AO984" i="5"/>
  <c r="AN984" i="5"/>
  <c r="AO986" i="5"/>
  <c r="AN986" i="5"/>
  <c r="AO988" i="5"/>
  <c r="AN988" i="5"/>
  <c r="AO990" i="5"/>
  <c r="AN990" i="5"/>
  <c r="AO992" i="5"/>
  <c r="AN992" i="5"/>
  <c r="AO994" i="5"/>
  <c r="AN994" i="5"/>
  <c r="AO996" i="5"/>
  <c r="AN996" i="5"/>
  <c r="AO998" i="5"/>
  <c r="AN998" i="5"/>
  <c r="AO1000" i="5"/>
  <c r="AN1000" i="5"/>
  <c r="AO1002" i="5"/>
  <c r="AN1002" i="5"/>
  <c r="AO1004" i="5"/>
  <c r="AN1004" i="5"/>
  <c r="AO1006" i="5"/>
  <c r="AN1006" i="5"/>
  <c r="AO1008" i="5"/>
  <c r="AN1008" i="5"/>
  <c r="AO1010" i="5"/>
  <c r="AN1010" i="5"/>
  <c r="AO1012" i="5"/>
  <c r="AN1012" i="5"/>
  <c r="AO1014" i="5"/>
  <c r="AN1014" i="5"/>
  <c r="AO1016" i="5"/>
  <c r="AN1016" i="5"/>
  <c r="AO1018" i="5"/>
  <c r="AN1018" i="5"/>
  <c r="AO1020" i="5"/>
  <c r="AN1020" i="5"/>
  <c r="AO1022" i="5"/>
  <c r="AN1022" i="5"/>
  <c r="AO1024" i="5"/>
  <c r="AN1024" i="5"/>
  <c r="AO1026" i="5"/>
  <c r="AN1026" i="5"/>
  <c r="AO1028" i="5"/>
  <c r="AN1028" i="5"/>
  <c r="AO1030" i="5"/>
  <c r="AN1030" i="5"/>
  <c r="AO1032" i="5"/>
  <c r="AN1032" i="5"/>
  <c r="AO1034" i="5"/>
  <c r="AN1034" i="5"/>
  <c r="AO1036" i="5"/>
  <c r="AN1036" i="5"/>
  <c r="AO1038" i="5"/>
  <c r="AN1038" i="5"/>
  <c r="AO1040" i="5"/>
  <c r="AN1040" i="5"/>
  <c r="AO1042" i="5"/>
  <c r="AN1042" i="5"/>
  <c r="AO1044" i="5"/>
  <c r="AN1044" i="5"/>
  <c r="AO1046" i="5"/>
  <c r="AN1046" i="5"/>
  <c r="AO1048" i="5"/>
  <c r="AN1048" i="5"/>
  <c r="AO1050" i="5"/>
  <c r="AN1050" i="5"/>
  <c r="AO1052" i="5"/>
  <c r="AN1052" i="5"/>
  <c r="AO1054" i="5"/>
  <c r="AN1054" i="5"/>
  <c r="AO1056" i="5"/>
  <c r="AN1056" i="5"/>
  <c r="AO1058" i="5"/>
  <c r="AN1058" i="5"/>
  <c r="AO1060" i="5"/>
  <c r="AN1060" i="5"/>
  <c r="AO1062" i="5"/>
  <c r="AN1062" i="5"/>
  <c r="AO1064" i="5"/>
  <c r="AN1064" i="5"/>
  <c r="AO1066" i="5"/>
  <c r="AN1066" i="5"/>
  <c r="AO1068" i="5"/>
  <c r="AN1068" i="5"/>
  <c r="AO1070" i="5"/>
  <c r="AN1070" i="5"/>
  <c r="AO1072" i="5"/>
  <c r="AN1072" i="5"/>
  <c r="AO1074" i="5"/>
  <c r="AN1074" i="5"/>
  <c r="AO1076" i="5"/>
  <c r="AN1076" i="5"/>
  <c r="AO1078" i="5"/>
  <c r="AN1078" i="5"/>
  <c r="AO1080" i="5"/>
  <c r="AN1080" i="5"/>
  <c r="AO1082" i="5"/>
  <c r="AN1082" i="5"/>
  <c r="AO1084" i="5"/>
  <c r="AN1084" i="5"/>
  <c r="AO1086" i="5"/>
  <c r="AN1086" i="5"/>
  <c r="AO1088" i="5"/>
  <c r="AN1088" i="5"/>
  <c r="AO1090" i="5"/>
  <c r="AN1090" i="5"/>
  <c r="AO1092" i="5"/>
  <c r="AN1092" i="5"/>
  <c r="AO1094" i="5"/>
  <c r="AN1094" i="5"/>
  <c r="AO1096" i="5"/>
  <c r="AN1096" i="5"/>
  <c r="AO1098" i="5"/>
  <c r="AN1098" i="5"/>
  <c r="AO1100" i="5"/>
  <c r="AN1100" i="5"/>
  <c r="AO1102" i="5"/>
  <c r="AN1102" i="5"/>
  <c r="AO1104" i="5"/>
  <c r="AN1104" i="5"/>
  <c r="AO1106" i="5"/>
  <c r="AN1106" i="5"/>
  <c r="AO1108" i="5"/>
  <c r="AN1108" i="5"/>
  <c r="AO1110" i="5"/>
  <c r="AN1110" i="5"/>
  <c r="AO1112" i="5"/>
  <c r="AN1112" i="5"/>
  <c r="AO1114" i="5"/>
  <c r="AN1114" i="5"/>
  <c r="AO1116" i="5"/>
  <c r="AN1116" i="5"/>
  <c r="AO1118" i="5"/>
  <c r="AN1118" i="5"/>
  <c r="AO1120" i="5"/>
  <c r="AN1120" i="5"/>
  <c r="AO1122" i="5"/>
  <c r="AN1122" i="5"/>
  <c r="AO1124" i="5"/>
  <c r="AN1124" i="5"/>
  <c r="AO1126" i="5"/>
  <c r="AN1126" i="5"/>
  <c r="AO1128" i="5"/>
  <c r="AN1128" i="5"/>
  <c r="AO1130" i="5"/>
  <c r="AN1130" i="5"/>
  <c r="AO1132" i="5"/>
  <c r="AN1132" i="5"/>
  <c r="AO1134" i="5"/>
  <c r="AN1134" i="5"/>
  <c r="AO1136" i="5"/>
  <c r="AN1136" i="5"/>
  <c r="AO1138" i="5"/>
  <c r="AN1138" i="5"/>
  <c r="AO1140" i="5"/>
  <c r="AN1140" i="5"/>
  <c r="AO1142" i="5"/>
  <c r="AN1142" i="5"/>
  <c r="BA1134" i="4"/>
  <c r="BA1498" i="4" s="1"/>
  <c r="C8" i="13" s="1"/>
  <c r="E8" i="13" s="1"/>
  <c r="AC81" i="9" s="1"/>
  <c r="AZ1133" i="4"/>
  <c r="D1173" i="4"/>
  <c r="AT1173" i="4" s="1"/>
  <c r="AY1173" i="4" s="1"/>
  <c r="AQ965" i="5"/>
  <c r="AO965" i="5"/>
  <c r="AK965" i="5"/>
  <c r="AG965" i="5"/>
  <c r="AC965" i="5"/>
  <c r="AN965" i="5"/>
  <c r="AJ965" i="5"/>
  <c r="AF965" i="5"/>
  <c r="AM965" i="5"/>
  <c r="AI965" i="5"/>
  <c r="AE965" i="5"/>
  <c r="AL965" i="5"/>
  <c r="AH965" i="5"/>
  <c r="AD965" i="5"/>
  <c r="AO967" i="5"/>
  <c r="AN967" i="5"/>
  <c r="AO969" i="5"/>
  <c r="AN969" i="5"/>
  <c r="AO971" i="5"/>
  <c r="AN971" i="5"/>
  <c r="AO973" i="5"/>
  <c r="AN973" i="5"/>
  <c r="AO975" i="5"/>
  <c r="AN975" i="5"/>
  <c r="AO977" i="5"/>
  <c r="AN977" i="5"/>
  <c r="AO979" i="5"/>
  <c r="AN979" i="5"/>
  <c r="AO981" i="5"/>
  <c r="AN981" i="5"/>
  <c r="AO983" i="5"/>
  <c r="AN983" i="5"/>
  <c r="AO985" i="5"/>
  <c r="AN985" i="5"/>
  <c r="AO987" i="5"/>
  <c r="AN987" i="5"/>
  <c r="AO989" i="5"/>
  <c r="AN989" i="5"/>
  <c r="AO991" i="5"/>
  <c r="AN991" i="5"/>
  <c r="AO993" i="5"/>
  <c r="AN993" i="5"/>
  <c r="AO995" i="5"/>
  <c r="AN995" i="5"/>
  <c r="AO997" i="5"/>
  <c r="AN997" i="5"/>
  <c r="AO999" i="5"/>
  <c r="AN999" i="5"/>
  <c r="AO1001" i="5"/>
  <c r="AN1001" i="5"/>
  <c r="AO1003" i="5"/>
  <c r="AN1003" i="5"/>
  <c r="AO1005" i="5"/>
  <c r="AN1005" i="5"/>
  <c r="AO1007" i="5"/>
  <c r="AN1007" i="5"/>
  <c r="AO1009" i="5"/>
  <c r="AN1009" i="5"/>
  <c r="AO1011" i="5"/>
  <c r="AN1011" i="5"/>
  <c r="AO1013" i="5"/>
  <c r="AN1013" i="5"/>
  <c r="AO1015" i="5"/>
  <c r="AN1015" i="5"/>
  <c r="AO1017" i="5"/>
  <c r="AN1017" i="5"/>
  <c r="AO1019" i="5"/>
  <c r="AN1019" i="5"/>
  <c r="AO1021" i="5"/>
  <c r="AN1021" i="5"/>
  <c r="AO1023" i="5"/>
  <c r="AN1023" i="5"/>
  <c r="AO1025" i="5"/>
  <c r="AN1025" i="5"/>
  <c r="AO1027" i="5"/>
  <c r="AN1027" i="5"/>
  <c r="AO1029" i="5"/>
  <c r="AN1029" i="5"/>
  <c r="AO1031" i="5"/>
  <c r="AN1031" i="5"/>
  <c r="AO1033" i="5"/>
  <c r="AN1033" i="5"/>
  <c r="AO1035" i="5"/>
  <c r="AN1035" i="5"/>
  <c r="AO1037" i="5"/>
  <c r="AN1037" i="5"/>
  <c r="AO1039" i="5"/>
  <c r="AN1039" i="5"/>
  <c r="AO1041" i="5"/>
  <c r="AN1041" i="5"/>
  <c r="AO1043" i="5"/>
  <c r="AN1043" i="5"/>
  <c r="AO1045" i="5"/>
  <c r="AN1045" i="5"/>
  <c r="AO1047" i="5"/>
  <c r="AN1047" i="5"/>
  <c r="AO1049" i="5"/>
  <c r="AN1049" i="5"/>
  <c r="AO1051" i="5"/>
  <c r="AN1051" i="5"/>
  <c r="AO1053" i="5"/>
  <c r="AN1053" i="5"/>
  <c r="AO1055" i="5"/>
  <c r="AN1055" i="5"/>
  <c r="AO1057" i="5"/>
  <c r="AN1057" i="5"/>
  <c r="AO1059" i="5"/>
  <c r="AN1059" i="5"/>
  <c r="AO1061" i="5"/>
  <c r="AN1061" i="5"/>
  <c r="AO1063" i="5"/>
  <c r="AN1063" i="5"/>
  <c r="AO1065" i="5"/>
  <c r="AN1065" i="5"/>
  <c r="AO1067" i="5"/>
  <c r="AN1067" i="5"/>
  <c r="AO1069" i="5"/>
  <c r="AN1069" i="5"/>
  <c r="AO1071" i="5"/>
  <c r="AN1071" i="5"/>
  <c r="AO1073" i="5"/>
  <c r="AN1073" i="5"/>
  <c r="AO1075" i="5"/>
  <c r="AN1075" i="5"/>
  <c r="AO1077" i="5"/>
  <c r="AN1077" i="5"/>
  <c r="AO1079" i="5"/>
  <c r="AN1079" i="5"/>
  <c r="AO1081" i="5"/>
  <c r="AN1081" i="5"/>
  <c r="AO1083" i="5"/>
  <c r="AN1083" i="5"/>
  <c r="AO1085" i="5"/>
  <c r="AN1085" i="5"/>
  <c r="AO1087" i="5"/>
  <c r="AN1087" i="5"/>
  <c r="AO1089" i="5"/>
  <c r="AN1089" i="5"/>
  <c r="AO1091" i="5"/>
  <c r="AN1091" i="5"/>
  <c r="AO1093" i="5"/>
  <c r="AN1093" i="5"/>
  <c r="AO1095" i="5"/>
  <c r="AN1095" i="5"/>
  <c r="AO1097" i="5"/>
  <c r="AN1097" i="5"/>
  <c r="AO1099" i="5"/>
  <c r="AN1099" i="5"/>
  <c r="AO1101" i="5"/>
  <c r="AN1101" i="5"/>
  <c r="AO1103" i="5"/>
  <c r="AN1103" i="5"/>
  <c r="AO1105" i="5"/>
  <c r="AN1105" i="5"/>
  <c r="AO1107" i="5"/>
  <c r="AN1107" i="5"/>
  <c r="AO1109" i="5"/>
  <c r="AN1109" i="5"/>
  <c r="AO1111" i="5"/>
  <c r="AN1111" i="5"/>
  <c r="AO1113" i="5"/>
  <c r="AN1113" i="5"/>
  <c r="AO1115" i="5"/>
  <c r="AN1115" i="5"/>
  <c r="AO1117" i="5"/>
  <c r="AN1117" i="5"/>
  <c r="AO1119" i="5"/>
  <c r="AN1119" i="5"/>
  <c r="AO1121" i="5"/>
  <c r="AN1121" i="5"/>
  <c r="AO1123" i="5"/>
  <c r="AN1123" i="5"/>
  <c r="AO1125" i="5"/>
  <c r="AN1125" i="5"/>
  <c r="AO1127" i="5"/>
  <c r="AN1127" i="5"/>
  <c r="AO1129" i="5"/>
  <c r="AN1129" i="5"/>
  <c r="AO1131" i="5"/>
  <c r="AN1131" i="5"/>
  <c r="AO1133" i="5"/>
  <c r="AN1133" i="5"/>
  <c r="AO1135" i="5"/>
  <c r="AN1135" i="5"/>
  <c r="AO1137" i="5"/>
  <c r="AN1137" i="5"/>
  <c r="AO1139" i="5"/>
  <c r="AN1139" i="5"/>
  <c r="AO1141" i="5"/>
  <c r="AN1141" i="5"/>
  <c r="Q43" i="7"/>
  <c r="S43" i="7" s="1"/>
  <c r="AT979" i="4"/>
  <c r="BC1498" i="4"/>
  <c r="C4" i="13" s="1"/>
  <c r="E4" i="13" s="1"/>
  <c r="F81" i="9" s="1"/>
  <c r="AR1172" i="5"/>
  <c r="AR1171" i="5"/>
  <c r="AR1170" i="5"/>
  <c r="AR1169" i="5"/>
  <c r="AR1168" i="5"/>
  <c r="AR1167" i="5"/>
  <c r="AR1166" i="5"/>
  <c r="AR1165" i="5"/>
  <c r="AR1164" i="5"/>
  <c r="AR1163" i="5"/>
  <c r="AR1162" i="5"/>
  <c r="AR1161" i="5"/>
  <c r="AR1160" i="5"/>
  <c r="AR1159" i="5"/>
  <c r="AR1158" i="5"/>
  <c r="AR1157" i="5"/>
  <c r="AR1156" i="5"/>
  <c r="AR1155" i="5"/>
  <c r="AR1154" i="5"/>
  <c r="AR1153" i="5"/>
  <c r="AR1152" i="5"/>
  <c r="AR1151" i="5"/>
  <c r="AR1150" i="5"/>
  <c r="AR1149" i="5"/>
  <c r="AR1148" i="5"/>
  <c r="AR1147" i="5"/>
  <c r="AR1146" i="5"/>
  <c r="AR1145" i="5"/>
  <c r="AR1144" i="5"/>
  <c r="AR1143" i="5"/>
  <c r="D1160" i="4"/>
  <c r="AT1160" i="4" s="1"/>
  <c r="AY1160" i="4" s="1"/>
  <c r="AT824" i="4"/>
  <c r="AX824" i="4" s="1"/>
  <c r="AZ1497" i="5"/>
  <c r="AQ55" i="9" s="1"/>
  <c r="AQ62" i="9" s="1"/>
  <c r="AQ64" i="9" s="1"/>
  <c r="Z47" i="9"/>
  <c r="Q47" i="9"/>
  <c r="AA967" i="5"/>
  <c r="AK967" i="5"/>
  <c r="AG967" i="5"/>
  <c r="AC967" i="5"/>
  <c r="AJ967" i="5"/>
  <c r="AE967" i="5"/>
  <c r="AL967" i="5"/>
  <c r="AF967" i="5"/>
  <c r="AM967" i="5"/>
  <c r="AH967" i="5"/>
  <c r="AI967" i="5"/>
  <c r="AD967" i="5"/>
  <c r="AM969" i="5"/>
  <c r="AI969" i="5"/>
  <c r="AE969" i="5"/>
  <c r="AJ969" i="5"/>
  <c r="AD969" i="5"/>
  <c r="AK969" i="5"/>
  <c r="AF969" i="5"/>
  <c r="AL969" i="5"/>
  <c r="AG969" i="5"/>
  <c r="AH969" i="5"/>
  <c r="AC969" i="5"/>
  <c r="AA971" i="5"/>
  <c r="AK971" i="5"/>
  <c r="AG971" i="5"/>
  <c r="AC971" i="5"/>
  <c r="AI971" i="5"/>
  <c r="AD971" i="5"/>
  <c r="AJ971" i="5"/>
  <c r="AE971" i="5"/>
  <c r="AL971" i="5"/>
  <c r="AF971" i="5"/>
  <c r="AM971" i="5"/>
  <c r="AH971" i="5"/>
  <c r="AQ973" i="5"/>
  <c r="AM973" i="5"/>
  <c r="AI973" i="5"/>
  <c r="AE973" i="5"/>
  <c r="AH973" i="5"/>
  <c r="AC973" i="5"/>
  <c r="AJ973" i="5"/>
  <c r="AD973" i="5"/>
  <c r="AK973" i="5"/>
  <c r="AF973" i="5"/>
  <c r="AL973" i="5"/>
  <c r="AG973" i="5"/>
  <c r="AA975" i="5"/>
  <c r="AH975" i="5"/>
  <c r="AK975" i="5"/>
  <c r="AG975" i="5"/>
  <c r="AC975" i="5"/>
  <c r="AL975" i="5"/>
  <c r="AD975" i="5"/>
  <c r="AJ975" i="5"/>
  <c r="AM975" i="5"/>
  <c r="AE975" i="5"/>
  <c r="AF975" i="5"/>
  <c r="AI975" i="5"/>
  <c r="AF977" i="5"/>
  <c r="AM977" i="5"/>
  <c r="AI977" i="5"/>
  <c r="AE977" i="5"/>
  <c r="AJ977" i="5"/>
  <c r="AL977" i="5"/>
  <c r="AD977" i="5"/>
  <c r="AG977" i="5"/>
  <c r="AH977" i="5"/>
  <c r="AK977" i="5"/>
  <c r="AC977" i="5"/>
  <c r="AA979" i="5"/>
  <c r="AH979" i="5"/>
  <c r="AK979" i="5"/>
  <c r="AG979" i="5"/>
  <c r="AC979" i="5"/>
  <c r="AL979" i="5"/>
  <c r="AD979" i="5"/>
  <c r="AF979" i="5"/>
  <c r="AI979" i="5"/>
  <c r="AJ979" i="5"/>
  <c r="AM979" i="5"/>
  <c r="AE979" i="5"/>
  <c r="AF983" i="5"/>
  <c r="AK983" i="5"/>
  <c r="AL983" i="5"/>
  <c r="AM983" i="5"/>
  <c r="AI983" i="5"/>
  <c r="AE983" i="5"/>
  <c r="AJ983" i="5"/>
  <c r="AH983" i="5"/>
  <c r="AC983" i="5"/>
  <c r="AD983" i="5"/>
  <c r="AG983" i="5"/>
  <c r="AQ985" i="5"/>
  <c r="AD985" i="5"/>
  <c r="AM985" i="5"/>
  <c r="AI985" i="5"/>
  <c r="AE985" i="5"/>
  <c r="AJ985" i="5"/>
  <c r="AF985" i="5"/>
  <c r="AK985" i="5"/>
  <c r="AG985" i="5"/>
  <c r="AC985" i="5"/>
  <c r="AL985" i="5"/>
  <c r="AH985" i="5"/>
  <c r="AK987" i="5"/>
  <c r="AG987" i="5"/>
  <c r="AC987" i="5"/>
  <c r="AL987" i="5"/>
  <c r="AH987" i="5"/>
  <c r="AD987" i="5"/>
  <c r="AM987" i="5"/>
  <c r="AI987" i="5"/>
  <c r="AE987" i="5"/>
  <c r="AJ987" i="5"/>
  <c r="AF987" i="5"/>
  <c r="X989" i="5"/>
  <c r="AL989" i="5"/>
  <c r="AM989" i="5"/>
  <c r="AI989" i="5"/>
  <c r="AE989" i="5"/>
  <c r="AJ989" i="5"/>
  <c r="AF989" i="5"/>
  <c r="AK989" i="5"/>
  <c r="AG989" i="5"/>
  <c r="AC989" i="5"/>
  <c r="AH989" i="5"/>
  <c r="AD989" i="5"/>
  <c r="Y991" i="5"/>
  <c r="AF991" i="5"/>
  <c r="AK991" i="5"/>
  <c r="AG991" i="5"/>
  <c r="AC991" i="5"/>
  <c r="AL991" i="5"/>
  <c r="AH991" i="5"/>
  <c r="AD991" i="5"/>
  <c r="AM991" i="5"/>
  <c r="AI991" i="5"/>
  <c r="AE991" i="5"/>
  <c r="AJ991" i="5"/>
  <c r="AQ993" i="5"/>
  <c r="AD993" i="5"/>
  <c r="AM993" i="5"/>
  <c r="AI993" i="5"/>
  <c r="AE993" i="5"/>
  <c r="AJ993" i="5"/>
  <c r="AF993" i="5"/>
  <c r="AK993" i="5"/>
  <c r="AG993" i="5"/>
  <c r="AC993" i="5"/>
  <c r="AL993" i="5"/>
  <c r="AH993" i="5"/>
  <c r="AQ995" i="5"/>
  <c r="AJ995" i="5"/>
  <c r="AK995" i="5"/>
  <c r="AG995" i="5"/>
  <c r="AC995" i="5"/>
  <c r="AL995" i="5"/>
  <c r="AH995" i="5"/>
  <c r="AD995" i="5"/>
  <c r="AM995" i="5"/>
  <c r="AI995" i="5"/>
  <c r="AE995" i="5"/>
  <c r="AF995" i="5"/>
  <c r="AL997" i="5"/>
  <c r="AH997" i="5"/>
  <c r="AD997" i="5"/>
  <c r="AM997" i="5"/>
  <c r="AI997" i="5"/>
  <c r="AE997" i="5"/>
  <c r="AJ997" i="5"/>
  <c r="AF997" i="5"/>
  <c r="AK997" i="5"/>
  <c r="AG997" i="5"/>
  <c r="AC997" i="5"/>
  <c r="AJ999" i="5"/>
  <c r="AF999" i="5"/>
  <c r="AK999" i="5"/>
  <c r="AG999" i="5"/>
  <c r="AC999" i="5"/>
  <c r="AL999" i="5"/>
  <c r="AH999" i="5"/>
  <c r="AD999" i="5"/>
  <c r="AM999" i="5"/>
  <c r="AI999" i="5"/>
  <c r="AE999" i="5"/>
  <c r="AL1001" i="5"/>
  <c r="AH1001" i="5"/>
  <c r="AD1001" i="5"/>
  <c r="AM1001" i="5"/>
  <c r="AI1001" i="5"/>
  <c r="AE1001" i="5"/>
  <c r="AJ1001" i="5"/>
  <c r="AF1001" i="5"/>
  <c r="AK1001" i="5"/>
  <c r="AG1001" i="5"/>
  <c r="AC1001" i="5"/>
  <c r="Z1002" i="5"/>
  <c r="AJ1002" i="5"/>
  <c r="AF1002" i="5"/>
  <c r="AK1002" i="5"/>
  <c r="AG1002" i="5"/>
  <c r="AC1002" i="5"/>
  <c r="AL1002" i="5"/>
  <c r="AH1002" i="5"/>
  <c r="AD1002" i="5"/>
  <c r="AM1002" i="5"/>
  <c r="AI1002" i="5"/>
  <c r="AE1002" i="5"/>
  <c r="AL1004" i="5"/>
  <c r="AH1004" i="5"/>
  <c r="AD1004" i="5"/>
  <c r="AM1004" i="5"/>
  <c r="AI1004" i="5"/>
  <c r="AE1004" i="5"/>
  <c r="AJ1004" i="5"/>
  <c r="AF1004" i="5"/>
  <c r="AK1004" i="5"/>
  <c r="AG1004" i="5"/>
  <c r="AC1004" i="5"/>
  <c r="AJ1006" i="5"/>
  <c r="AF1006" i="5"/>
  <c r="AK1006" i="5"/>
  <c r="AG1006" i="5"/>
  <c r="AC1006" i="5"/>
  <c r="AL1006" i="5"/>
  <c r="AH1006" i="5"/>
  <c r="AD1006" i="5"/>
  <c r="AM1006" i="5"/>
  <c r="AI1006" i="5"/>
  <c r="AE1006" i="5"/>
  <c r="AL1008" i="5"/>
  <c r="AH1008" i="5"/>
  <c r="AD1008" i="5"/>
  <c r="AM1008" i="5"/>
  <c r="AI1008" i="5"/>
  <c r="AE1008" i="5"/>
  <c r="AJ1008" i="5"/>
  <c r="AF1008" i="5"/>
  <c r="AK1008" i="5"/>
  <c r="AG1008" i="5"/>
  <c r="AC1008" i="5"/>
  <c r="Z1010" i="5"/>
  <c r="AJ1010" i="5"/>
  <c r="AF1010" i="5"/>
  <c r="AK1010" i="5"/>
  <c r="AG1010" i="5"/>
  <c r="AC1010" i="5"/>
  <c r="AL1010" i="5"/>
  <c r="AH1010" i="5"/>
  <c r="AD1010" i="5"/>
  <c r="AM1010" i="5"/>
  <c r="AI1010" i="5"/>
  <c r="AE1010" i="5"/>
  <c r="AL1012" i="5"/>
  <c r="AH1012" i="5"/>
  <c r="AD1012" i="5"/>
  <c r="AM1012" i="5"/>
  <c r="AI1012" i="5"/>
  <c r="AE1012" i="5"/>
  <c r="AJ1012" i="5"/>
  <c r="AF1012" i="5"/>
  <c r="AK1012" i="5"/>
  <c r="AG1012" i="5"/>
  <c r="AC1012" i="5"/>
  <c r="AJ1014" i="5"/>
  <c r="AF1014" i="5"/>
  <c r="AK1014" i="5"/>
  <c r="AG1014" i="5"/>
  <c r="AC1014" i="5"/>
  <c r="AL1014" i="5"/>
  <c r="AH1014" i="5"/>
  <c r="AD1014" i="5"/>
  <c r="AM1014" i="5"/>
  <c r="AI1014" i="5"/>
  <c r="AE1014" i="5"/>
  <c r="AL1016" i="5"/>
  <c r="AH1016" i="5"/>
  <c r="AD1016" i="5"/>
  <c r="AM1016" i="5"/>
  <c r="AI1016" i="5"/>
  <c r="AE1016" i="5"/>
  <c r="AJ1016" i="5"/>
  <c r="AF1016" i="5"/>
  <c r="AK1016" i="5"/>
  <c r="AG1016" i="5"/>
  <c r="AC1016" i="5"/>
  <c r="Z1018" i="5"/>
  <c r="AJ1018" i="5"/>
  <c r="AF1018" i="5"/>
  <c r="AK1018" i="5"/>
  <c r="AG1018" i="5"/>
  <c r="AC1018" i="5"/>
  <c r="AL1018" i="5"/>
  <c r="AH1018" i="5"/>
  <c r="AD1018" i="5"/>
  <c r="AM1018" i="5"/>
  <c r="AI1018" i="5"/>
  <c r="AE1018" i="5"/>
  <c r="AL1020" i="5"/>
  <c r="AH1020" i="5"/>
  <c r="AD1020" i="5"/>
  <c r="AM1020" i="5"/>
  <c r="AI1020" i="5"/>
  <c r="AE1020" i="5"/>
  <c r="AJ1020" i="5"/>
  <c r="AF1020" i="5"/>
  <c r="AK1020" i="5"/>
  <c r="AG1020" i="5"/>
  <c r="AC1020" i="5"/>
  <c r="U1022" i="5"/>
  <c r="AJ1022" i="5"/>
  <c r="AF1022" i="5"/>
  <c r="AK1022" i="5"/>
  <c r="AG1022" i="5"/>
  <c r="AC1022" i="5"/>
  <c r="AL1022" i="5"/>
  <c r="AH1022" i="5"/>
  <c r="AD1022" i="5"/>
  <c r="AM1022" i="5"/>
  <c r="AI1022" i="5"/>
  <c r="AE1022" i="5"/>
  <c r="V1024" i="5"/>
  <c r="AL1024" i="5"/>
  <c r="AH1024" i="5"/>
  <c r="AD1024" i="5"/>
  <c r="AM1024" i="5"/>
  <c r="AI1024" i="5"/>
  <c r="AE1024" i="5"/>
  <c r="AJ1024" i="5"/>
  <c r="AF1024" i="5"/>
  <c r="AK1024" i="5"/>
  <c r="AG1024" i="5"/>
  <c r="AC1024" i="5"/>
  <c r="AQ1026" i="5"/>
  <c r="AJ1026" i="5"/>
  <c r="AF1026" i="5"/>
  <c r="AK1026" i="5"/>
  <c r="AG1026" i="5"/>
  <c r="AC1026" i="5"/>
  <c r="AL1026" i="5"/>
  <c r="AH1026" i="5"/>
  <c r="AD1026" i="5"/>
  <c r="AM1026" i="5"/>
  <c r="AI1026" i="5"/>
  <c r="AE1026" i="5"/>
  <c r="Z1028" i="5"/>
  <c r="AL1028" i="5"/>
  <c r="AH1028" i="5"/>
  <c r="AD1028" i="5"/>
  <c r="AM1028" i="5"/>
  <c r="AI1028" i="5"/>
  <c r="AE1028" i="5"/>
  <c r="AJ1028" i="5"/>
  <c r="AF1028" i="5"/>
  <c r="AK1028" i="5"/>
  <c r="AG1028" i="5"/>
  <c r="AC1028" i="5"/>
  <c r="U1030" i="5"/>
  <c r="AJ1030" i="5"/>
  <c r="AF1030" i="5"/>
  <c r="AK1030" i="5"/>
  <c r="AG1030" i="5"/>
  <c r="AC1030" i="5"/>
  <c r="AL1030" i="5"/>
  <c r="AH1030" i="5"/>
  <c r="AD1030" i="5"/>
  <c r="AM1030" i="5"/>
  <c r="AI1030" i="5"/>
  <c r="AE1030" i="5"/>
  <c r="R1032" i="5"/>
  <c r="AL1032" i="5"/>
  <c r="AH1032" i="5"/>
  <c r="AD1032" i="5"/>
  <c r="AM1032" i="5"/>
  <c r="AI1032" i="5"/>
  <c r="AE1032" i="5"/>
  <c r="AJ1032" i="5"/>
  <c r="AF1032" i="5"/>
  <c r="AK1032" i="5"/>
  <c r="AG1032" i="5"/>
  <c r="AC1032" i="5"/>
  <c r="R1034" i="5"/>
  <c r="AJ1034" i="5"/>
  <c r="AF1034" i="5"/>
  <c r="AK1034" i="5"/>
  <c r="AG1034" i="5"/>
  <c r="AC1034" i="5"/>
  <c r="AL1034" i="5"/>
  <c r="AH1034" i="5"/>
  <c r="AD1034" i="5"/>
  <c r="AM1034" i="5"/>
  <c r="AI1034" i="5"/>
  <c r="AE1034" i="5"/>
  <c r="R1036" i="5"/>
  <c r="AL1036" i="5"/>
  <c r="AH1036" i="5"/>
  <c r="AD1036" i="5"/>
  <c r="AM1036" i="5"/>
  <c r="AI1036" i="5"/>
  <c r="AE1036" i="5"/>
  <c r="AJ1036" i="5"/>
  <c r="AF1036" i="5"/>
  <c r="AK1036" i="5"/>
  <c r="AG1036" i="5"/>
  <c r="AC1036" i="5"/>
  <c r="R1038" i="5"/>
  <c r="AJ1038" i="5"/>
  <c r="AF1038" i="5"/>
  <c r="AK1038" i="5"/>
  <c r="AG1038" i="5"/>
  <c r="AC1038" i="5"/>
  <c r="AL1038" i="5"/>
  <c r="AH1038" i="5"/>
  <c r="AD1038" i="5"/>
  <c r="AM1038" i="5"/>
  <c r="AI1038" i="5"/>
  <c r="AE1038" i="5"/>
  <c r="R1040" i="5"/>
  <c r="AL1040" i="5"/>
  <c r="AH1040" i="5"/>
  <c r="AD1040" i="5"/>
  <c r="AM1040" i="5"/>
  <c r="AI1040" i="5"/>
  <c r="AE1040" i="5"/>
  <c r="AJ1040" i="5"/>
  <c r="AF1040" i="5"/>
  <c r="AK1040" i="5"/>
  <c r="AG1040" i="5"/>
  <c r="AC1040" i="5"/>
  <c r="R1042" i="5"/>
  <c r="AJ1042" i="5"/>
  <c r="AF1042" i="5"/>
  <c r="AK1042" i="5"/>
  <c r="AG1042" i="5"/>
  <c r="AC1042" i="5"/>
  <c r="AL1042" i="5"/>
  <c r="AH1042" i="5"/>
  <c r="AD1042" i="5"/>
  <c r="AM1042" i="5"/>
  <c r="AI1042" i="5"/>
  <c r="AE1042" i="5"/>
  <c r="AL1044" i="5"/>
  <c r="AH1044" i="5"/>
  <c r="AD1044" i="5"/>
  <c r="AM1044" i="5"/>
  <c r="AI1044" i="5"/>
  <c r="AE1044" i="5"/>
  <c r="AJ1044" i="5"/>
  <c r="AF1044" i="5"/>
  <c r="AK1044" i="5"/>
  <c r="AG1044" i="5"/>
  <c r="AC1044" i="5"/>
  <c r="AJ1046" i="5"/>
  <c r="AF1046" i="5"/>
  <c r="AK1046" i="5"/>
  <c r="AG1046" i="5"/>
  <c r="AC1046" i="5"/>
  <c r="AL1046" i="5"/>
  <c r="AH1046" i="5"/>
  <c r="AD1046" i="5"/>
  <c r="AM1046" i="5"/>
  <c r="AI1046" i="5"/>
  <c r="AE1046" i="5"/>
  <c r="AL1048" i="5"/>
  <c r="AH1048" i="5"/>
  <c r="AD1048" i="5"/>
  <c r="AM1048" i="5"/>
  <c r="AI1048" i="5"/>
  <c r="AE1048" i="5"/>
  <c r="AJ1048" i="5"/>
  <c r="AF1048" i="5"/>
  <c r="AK1048" i="5"/>
  <c r="AG1048" i="5"/>
  <c r="AC1048" i="5"/>
  <c r="AJ1050" i="5"/>
  <c r="AF1050" i="5"/>
  <c r="AK1050" i="5"/>
  <c r="AG1050" i="5"/>
  <c r="AC1050" i="5"/>
  <c r="AL1050" i="5"/>
  <c r="AH1050" i="5"/>
  <c r="AD1050" i="5"/>
  <c r="AM1050" i="5"/>
  <c r="AI1050" i="5"/>
  <c r="AE1050" i="5"/>
  <c r="AJ1052" i="5"/>
  <c r="AF1052" i="5"/>
  <c r="AM1052" i="5"/>
  <c r="AH1052" i="5"/>
  <c r="AC1052" i="5"/>
  <c r="AI1052" i="5"/>
  <c r="AD1052" i="5"/>
  <c r="AK1052" i="5"/>
  <c r="AE1052" i="5"/>
  <c r="AL1052" i="5"/>
  <c r="AG1052" i="5"/>
  <c r="AL1054" i="5"/>
  <c r="AH1054" i="5"/>
  <c r="AD1054" i="5"/>
  <c r="AM1054" i="5"/>
  <c r="AG1054" i="5"/>
  <c r="AI1054" i="5"/>
  <c r="AC1054" i="5"/>
  <c r="AJ1054" i="5"/>
  <c r="AE1054" i="5"/>
  <c r="AK1054" i="5"/>
  <c r="AF1054" i="5"/>
  <c r="AJ1056" i="5"/>
  <c r="AF1056" i="5"/>
  <c r="AL1056" i="5"/>
  <c r="AG1056" i="5"/>
  <c r="AM1056" i="5"/>
  <c r="AH1056" i="5"/>
  <c r="AC1056" i="5"/>
  <c r="AI1056" i="5"/>
  <c r="AD1056" i="5"/>
  <c r="AK1056" i="5"/>
  <c r="AE1056" i="5"/>
  <c r="AL1058" i="5"/>
  <c r="AH1058" i="5"/>
  <c r="AD1058" i="5"/>
  <c r="AK1058" i="5"/>
  <c r="AF1058" i="5"/>
  <c r="AM1058" i="5"/>
  <c r="AG1058" i="5"/>
  <c r="AI1058" i="5"/>
  <c r="AC1058" i="5"/>
  <c r="AJ1058" i="5"/>
  <c r="AE1058" i="5"/>
  <c r="AJ1060" i="5"/>
  <c r="AF1060" i="5"/>
  <c r="AK1060" i="5"/>
  <c r="AE1060" i="5"/>
  <c r="AL1060" i="5"/>
  <c r="AG1060" i="5"/>
  <c r="AM1060" i="5"/>
  <c r="AH1060" i="5"/>
  <c r="AC1060" i="5"/>
  <c r="AI1060" i="5"/>
  <c r="AD1060" i="5"/>
  <c r="AL1062" i="5"/>
  <c r="AH1062" i="5"/>
  <c r="AD1062" i="5"/>
  <c r="AJ1062" i="5"/>
  <c r="AE1062" i="5"/>
  <c r="AK1062" i="5"/>
  <c r="AF1062" i="5"/>
  <c r="AM1062" i="5"/>
  <c r="AG1062" i="5"/>
  <c r="AI1062" i="5"/>
  <c r="AC1062" i="5"/>
  <c r="AJ1064" i="5"/>
  <c r="AF1064" i="5"/>
  <c r="AI1064" i="5"/>
  <c r="AD1064" i="5"/>
  <c r="AK1064" i="5"/>
  <c r="AE1064" i="5"/>
  <c r="AL1064" i="5"/>
  <c r="AG1064" i="5"/>
  <c r="AM1064" i="5"/>
  <c r="AH1064" i="5"/>
  <c r="AC1064" i="5"/>
  <c r="AL1066" i="5"/>
  <c r="AH1066" i="5"/>
  <c r="AD1066" i="5"/>
  <c r="AI1066" i="5"/>
  <c r="AC1066" i="5"/>
  <c r="AJ1066" i="5"/>
  <c r="AE1066" i="5"/>
  <c r="AK1066" i="5"/>
  <c r="AF1066" i="5"/>
  <c r="AM1066" i="5"/>
  <c r="AG1066" i="5"/>
  <c r="AJ1068" i="5"/>
  <c r="AF1068" i="5"/>
  <c r="AM1068" i="5"/>
  <c r="AH1068" i="5"/>
  <c r="AC1068" i="5"/>
  <c r="AI1068" i="5"/>
  <c r="AD1068" i="5"/>
  <c r="AK1068" i="5"/>
  <c r="AE1068" i="5"/>
  <c r="AL1068" i="5"/>
  <c r="AG1068" i="5"/>
  <c r="AL1070" i="5"/>
  <c r="AH1070" i="5"/>
  <c r="AD1070" i="5"/>
  <c r="AM1070" i="5"/>
  <c r="AG1070" i="5"/>
  <c r="AI1070" i="5"/>
  <c r="AC1070" i="5"/>
  <c r="AJ1070" i="5"/>
  <c r="AE1070" i="5"/>
  <c r="AK1070" i="5"/>
  <c r="AF1070" i="5"/>
  <c r="Y1072" i="5"/>
  <c r="AJ1072" i="5"/>
  <c r="AF1072" i="5"/>
  <c r="AL1072" i="5"/>
  <c r="AG1072" i="5"/>
  <c r="AM1072" i="5"/>
  <c r="AH1072" i="5"/>
  <c r="AC1072" i="5"/>
  <c r="AI1072" i="5"/>
  <c r="AD1072" i="5"/>
  <c r="AK1072" i="5"/>
  <c r="AE1072" i="5"/>
  <c r="V1074" i="5"/>
  <c r="AL1074" i="5"/>
  <c r="AH1074" i="5"/>
  <c r="AD1074" i="5"/>
  <c r="AK1074" i="5"/>
  <c r="AF1074" i="5"/>
  <c r="AM1074" i="5"/>
  <c r="AG1074" i="5"/>
  <c r="AI1074" i="5"/>
  <c r="AC1074" i="5"/>
  <c r="AJ1074" i="5"/>
  <c r="AE1074" i="5"/>
  <c r="AA1076" i="5"/>
  <c r="AL1076" i="5"/>
  <c r="AM1076" i="5"/>
  <c r="AI1076" i="5"/>
  <c r="AJ1076" i="5"/>
  <c r="AF1076" i="5"/>
  <c r="AE1076" i="5"/>
  <c r="AG1076" i="5"/>
  <c r="AH1076" i="5"/>
  <c r="AC1076" i="5"/>
  <c r="AK1076" i="5"/>
  <c r="AD1076" i="5"/>
  <c r="Z1078" i="5"/>
  <c r="AJ1078" i="5"/>
  <c r="AF1078" i="5"/>
  <c r="AK1078" i="5"/>
  <c r="AG1078" i="5"/>
  <c r="AC1078" i="5"/>
  <c r="AL1078" i="5"/>
  <c r="AH1078" i="5"/>
  <c r="AD1078" i="5"/>
  <c r="AI1078" i="5"/>
  <c r="AM1078" i="5"/>
  <c r="AE1078" i="5"/>
  <c r="R1080" i="5"/>
  <c r="AL1080" i="5"/>
  <c r="AH1080" i="5"/>
  <c r="AD1080" i="5"/>
  <c r="AM1080" i="5"/>
  <c r="AI1080" i="5"/>
  <c r="AE1080" i="5"/>
  <c r="AJ1080" i="5"/>
  <c r="AF1080" i="5"/>
  <c r="AC1080" i="5"/>
  <c r="AG1080" i="5"/>
  <c r="AK1080" i="5"/>
  <c r="R1082" i="5"/>
  <c r="AM1082" i="5"/>
  <c r="AJ1082" i="5"/>
  <c r="AF1082" i="5"/>
  <c r="AK1082" i="5"/>
  <c r="AG1082" i="5"/>
  <c r="AC1082" i="5"/>
  <c r="AL1082" i="5"/>
  <c r="AH1082" i="5"/>
  <c r="AD1082" i="5"/>
  <c r="AE1082" i="5"/>
  <c r="AI1082" i="5"/>
  <c r="R1084" i="5"/>
  <c r="AK1084" i="5"/>
  <c r="AG1084" i="5"/>
  <c r="AC1084" i="5"/>
  <c r="AL1084" i="5"/>
  <c r="AH1084" i="5"/>
  <c r="AD1084" i="5"/>
  <c r="AM1084" i="5"/>
  <c r="AI1084" i="5"/>
  <c r="AE1084" i="5"/>
  <c r="AJ1084" i="5"/>
  <c r="AF1084" i="5"/>
  <c r="V1086" i="5"/>
  <c r="AM1086" i="5"/>
  <c r="AI1086" i="5"/>
  <c r="AE1086" i="5"/>
  <c r="AJ1086" i="5"/>
  <c r="AF1086" i="5"/>
  <c r="AK1086" i="5"/>
  <c r="AG1086" i="5"/>
  <c r="AC1086" i="5"/>
  <c r="AL1086" i="5"/>
  <c r="AH1086" i="5"/>
  <c r="AD1086" i="5"/>
  <c r="AK1088" i="5"/>
  <c r="AG1088" i="5"/>
  <c r="AC1088" i="5"/>
  <c r="AL1088" i="5"/>
  <c r="AH1088" i="5"/>
  <c r="AD1088" i="5"/>
  <c r="AM1088" i="5"/>
  <c r="AI1088" i="5"/>
  <c r="AE1088" i="5"/>
  <c r="AJ1088" i="5"/>
  <c r="AF1088" i="5"/>
  <c r="AM1090" i="5"/>
  <c r="AI1090" i="5"/>
  <c r="AE1090" i="5"/>
  <c r="AJ1090" i="5"/>
  <c r="AF1090" i="5"/>
  <c r="AK1090" i="5"/>
  <c r="AG1090" i="5"/>
  <c r="AC1090" i="5"/>
  <c r="AL1090" i="5"/>
  <c r="AH1090" i="5"/>
  <c r="AD1090" i="5"/>
  <c r="AK1092" i="5"/>
  <c r="AG1092" i="5"/>
  <c r="AC1092" i="5"/>
  <c r="AL1092" i="5"/>
  <c r="AH1092" i="5"/>
  <c r="AD1092" i="5"/>
  <c r="AM1092" i="5"/>
  <c r="AI1092" i="5"/>
  <c r="AE1092" i="5"/>
  <c r="AJ1092" i="5"/>
  <c r="AF1092" i="5"/>
  <c r="AM1094" i="5"/>
  <c r="AI1094" i="5"/>
  <c r="AE1094" i="5"/>
  <c r="AJ1094" i="5"/>
  <c r="AF1094" i="5"/>
  <c r="AK1094" i="5"/>
  <c r="AG1094" i="5"/>
  <c r="AC1094" i="5"/>
  <c r="AL1094" i="5"/>
  <c r="AH1094" i="5"/>
  <c r="AD1094" i="5"/>
  <c r="AK1096" i="5"/>
  <c r="AG1096" i="5"/>
  <c r="AC1096" i="5"/>
  <c r="AL1096" i="5"/>
  <c r="AH1096" i="5"/>
  <c r="AD1096" i="5"/>
  <c r="AM1096" i="5"/>
  <c r="AI1096" i="5"/>
  <c r="AE1096" i="5"/>
  <c r="AJ1096" i="5"/>
  <c r="AF1096" i="5"/>
  <c r="AM1098" i="5"/>
  <c r="AI1098" i="5"/>
  <c r="AE1098" i="5"/>
  <c r="AJ1098" i="5"/>
  <c r="AF1098" i="5"/>
  <c r="AK1098" i="5"/>
  <c r="AG1098" i="5"/>
  <c r="AC1098" i="5"/>
  <c r="AL1098" i="5"/>
  <c r="AH1098" i="5"/>
  <c r="AD1098" i="5"/>
  <c r="AK1100" i="5"/>
  <c r="AG1100" i="5"/>
  <c r="AC1100" i="5"/>
  <c r="AL1100" i="5"/>
  <c r="AH1100" i="5"/>
  <c r="AD1100" i="5"/>
  <c r="AM1100" i="5"/>
  <c r="AI1100" i="5"/>
  <c r="AE1100" i="5"/>
  <c r="AJ1100" i="5"/>
  <c r="AF1100" i="5"/>
  <c r="AM1102" i="5"/>
  <c r="AI1102" i="5"/>
  <c r="AE1102" i="5"/>
  <c r="AJ1102" i="5"/>
  <c r="AF1102" i="5"/>
  <c r="AK1102" i="5"/>
  <c r="AG1102" i="5"/>
  <c r="AC1102" i="5"/>
  <c r="AL1102" i="5"/>
  <c r="AH1102" i="5"/>
  <c r="AD1102" i="5"/>
  <c r="AK1104" i="5"/>
  <c r="AG1104" i="5"/>
  <c r="AC1104" i="5"/>
  <c r="AL1104" i="5"/>
  <c r="AH1104" i="5"/>
  <c r="AD1104" i="5"/>
  <c r="AM1104" i="5"/>
  <c r="AI1104" i="5"/>
  <c r="AE1104" i="5"/>
  <c r="AJ1104" i="5"/>
  <c r="AF1104" i="5"/>
  <c r="AM1106" i="5"/>
  <c r="AI1106" i="5"/>
  <c r="AE1106" i="5"/>
  <c r="AJ1106" i="5"/>
  <c r="AF1106" i="5"/>
  <c r="AK1106" i="5"/>
  <c r="AG1106" i="5"/>
  <c r="AC1106" i="5"/>
  <c r="AL1106" i="5"/>
  <c r="AH1106" i="5"/>
  <c r="AD1106" i="5"/>
  <c r="AK1108" i="5"/>
  <c r="AG1108" i="5"/>
  <c r="AC1108" i="5"/>
  <c r="AL1108" i="5"/>
  <c r="AH1108" i="5"/>
  <c r="AD1108" i="5"/>
  <c r="AM1108" i="5"/>
  <c r="AI1108" i="5"/>
  <c r="AE1108" i="5"/>
  <c r="AJ1108" i="5"/>
  <c r="AF1108" i="5"/>
  <c r="AA1110" i="5"/>
  <c r="AM1110" i="5"/>
  <c r="AI1110" i="5"/>
  <c r="AE1110" i="5"/>
  <c r="AJ1110" i="5"/>
  <c r="AF1110" i="5"/>
  <c r="AK1110" i="5"/>
  <c r="AG1110" i="5"/>
  <c r="AC1110" i="5"/>
  <c r="AL1110" i="5"/>
  <c r="AH1110" i="5"/>
  <c r="AD1110" i="5"/>
  <c r="AK1112" i="5"/>
  <c r="AG1112" i="5"/>
  <c r="AC1112" i="5"/>
  <c r="AL1112" i="5"/>
  <c r="AH1112" i="5"/>
  <c r="AD1112" i="5"/>
  <c r="AM1112" i="5"/>
  <c r="AI1112" i="5"/>
  <c r="AE1112" i="5"/>
  <c r="AJ1112" i="5"/>
  <c r="AF1112" i="5"/>
  <c r="AA1114" i="5"/>
  <c r="AM1114" i="5"/>
  <c r="AI1114" i="5"/>
  <c r="AE1114" i="5"/>
  <c r="AJ1114" i="5"/>
  <c r="AF1114" i="5"/>
  <c r="AK1114" i="5"/>
  <c r="AG1114" i="5"/>
  <c r="AC1114" i="5"/>
  <c r="AL1114" i="5"/>
  <c r="AH1114" i="5"/>
  <c r="AD1114" i="5"/>
  <c r="AK1116" i="5"/>
  <c r="AG1116" i="5"/>
  <c r="AC1116" i="5"/>
  <c r="AL1116" i="5"/>
  <c r="AH1116" i="5"/>
  <c r="AD1116" i="5"/>
  <c r="AM1116" i="5"/>
  <c r="AI1116" i="5"/>
  <c r="AE1116" i="5"/>
  <c r="AJ1116" i="5"/>
  <c r="AF1116" i="5"/>
  <c r="AA1118" i="5"/>
  <c r="AM1118" i="5"/>
  <c r="AI1118" i="5"/>
  <c r="AE1118" i="5"/>
  <c r="AJ1118" i="5"/>
  <c r="AF1118" i="5"/>
  <c r="AK1118" i="5"/>
  <c r="AG1118" i="5"/>
  <c r="AC1118" i="5"/>
  <c r="AL1118" i="5"/>
  <c r="AH1118" i="5"/>
  <c r="AD1118" i="5"/>
  <c r="AK1120" i="5"/>
  <c r="AG1120" i="5"/>
  <c r="AC1120" i="5"/>
  <c r="AL1120" i="5"/>
  <c r="AH1120" i="5"/>
  <c r="AD1120" i="5"/>
  <c r="AM1120" i="5"/>
  <c r="AI1120" i="5"/>
  <c r="AE1120" i="5"/>
  <c r="AJ1120" i="5"/>
  <c r="AF1120" i="5"/>
  <c r="AM1122" i="5"/>
  <c r="AI1122" i="5"/>
  <c r="AE1122" i="5"/>
  <c r="AJ1122" i="5"/>
  <c r="AF1122" i="5"/>
  <c r="AK1122" i="5"/>
  <c r="AG1122" i="5"/>
  <c r="AC1122" i="5"/>
  <c r="AL1122" i="5"/>
  <c r="AH1122" i="5"/>
  <c r="AD1122" i="5"/>
  <c r="AK1124" i="5"/>
  <c r="AG1124" i="5"/>
  <c r="AC1124" i="5"/>
  <c r="AL1124" i="5"/>
  <c r="AH1124" i="5"/>
  <c r="AD1124" i="5"/>
  <c r="AM1124" i="5"/>
  <c r="AI1124" i="5"/>
  <c r="AE1124" i="5"/>
  <c r="AJ1124" i="5"/>
  <c r="AF1124" i="5"/>
  <c r="AM1126" i="5"/>
  <c r="AI1126" i="5"/>
  <c r="AE1126" i="5"/>
  <c r="AJ1126" i="5"/>
  <c r="AF1126" i="5"/>
  <c r="AK1126" i="5"/>
  <c r="AG1126" i="5"/>
  <c r="AC1126" i="5"/>
  <c r="AL1126" i="5"/>
  <c r="AH1126" i="5"/>
  <c r="AD1126" i="5"/>
  <c r="X1128" i="5"/>
  <c r="AK1128" i="5"/>
  <c r="AG1128" i="5"/>
  <c r="AC1128" i="5"/>
  <c r="AL1128" i="5"/>
  <c r="AH1128" i="5"/>
  <c r="AD1128" i="5"/>
  <c r="AM1128" i="5"/>
  <c r="AI1128" i="5"/>
  <c r="AE1128" i="5"/>
  <c r="AJ1128" i="5"/>
  <c r="AF1128" i="5"/>
  <c r="X1130" i="5"/>
  <c r="AM1130" i="5"/>
  <c r="AI1130" i="5"/>
  <c r="AE1130" i="5"/>
  <c r="AJ1130" i="5"/>
  <c r="AF1130" i="5"/>
  <c r="AK1130" i="5"/>
  <c r="AG1130" i="5"/>
  <c r="AC1130" i="5"/>
  <c r="AL1130" i="5"/>
  <c r="AH1130" i="5"/>
  <c r="AD1130" i="5"/>
  <c r="AK1132" i="5"/>
  <c r="AG1132" i="5"/>
  <c r="AC1132" i="5"/>
  <c r="AL1132" i="5"/>
  <c r="AH1132" i="5"/>
  <c r="AD1132" i="5"/>
  <c r="AM1132" i="5"/>
  <c r="AI1132" i="5"/>
  <c r="AE1132" i="5"/>
  <c r="AJ1132" i="5"/>
  <c r="AF1132" i="5"/>
  <c r="AA1134" i="5"/>
  <c r="AM1134" i="5"/>
  <c r="AI1134" i="5"/>
  <c r="AE1134" i="5"/>
  <c r="AJ1134" i="5"/>
  <c r="AF1134" i="5"/>
  <c r="AK1134" i="5"/>
  <c r="AG1134" i="5"/>
  <c r="AC1134" i="5"/>
  <c r="AL1134" i="5"/>
  <c r="AH1134" i="5"/>
  <c r="AD1134" i="5"/>
  <c r="AA1136" i="5"/>
  <c r="AK1136" i="5"/>
  <c r="AG1136" i="5"/>
  <c r="AC1136" i="5"/>
  <c r="AL1136" i="5"/>
  <c r="AH1136" i="5"/>
  <c r="AD1136" i="5"/>
  <c r="AM1136" i="5"/>
  <c r="AI1136" i="5"/>
  <c r="AE1136" i="5"/>
  <c r="AJ1136" i="5"/>
  <c r="AF1136" i="5"/>
  <c r="AA1138" i="5"/>
  <c r="AM1138" i="5"/>
  <c r="AI1138" i="5"/>
  <c r="AE1138" i="5"/>
  <c r="AJ1138" i="5"/>
  <c r="AF1138" i="5"/>
  <c r="AK1138" i="5"/>
  <c r="AG1138" i="5"/>
  <c r="AC1138" i="5"/>
  <c r="AL1138" i="5"/>
  <c r="AH1138" i="5"/>
  <c r="AD1138" i="5"/>
  <c r="AA1140" i="5"/>
  <c r="AK1140" i="5"/>
  <c r="AG1140" i="5"/>
  <c r="AC1140" i="5"/>
  <c r="AL1140" i="5"/>
  <c r="AH1140" i="5"/>
  <c r="AD1140" i="5"/>
  <c r="AM1140" i="5"/>
  <c r="AI1140" i="5"/>
  <c r="AE1140" i="5"/>
  <c r="AJ1140" i="5"/>
  <c r="AF1140" i="5"/>
  <c r="AA1142" i="5"/>
  <c r="AM1142" i="5"/>
  <c r="AI1142" i="5"/>
  <c r="AE1142" i="5"/>
  <c r="AJ1142" i="5"/>
  <c r="AF1142" i="5"/>
  <c r="AK1142" i="5"/>
  <c r="AG1142" i="5"/>
  <c r="AC1142" i="5"/>
  <c r="AL1142" i="5"/>
  <c r="AH1142" i="5"/>
  <c r="AD1142" i="5"/>
  <c r="Y966" i="5"/>
  <c r="AJ966" i="5"/>
  <c r="AF966" i="5"/>
  <c r="AK966" i="5"/>
  <c r="AE966" i="5"/>
  <c r="AL966" i="5"/>
  <c r="AG966" i="5"/>
  <c r="AM966" i="5"/>
  <c r="AH966" i="5"/>
  <c r="AC966" i="5"/>
  <c r="AI966" i="5"/>
  <c r="AD966" i="5"/>
  <c r="V968" i="5"/>
  <c r="AL968" i="5"/>
  <c r="AH968" i="5"/>
  <c r="AD968" i="5"/>
  <c r="AJ968" i="5"/>
  <c r="AE968" i="5"/>
  <c r="AK968" i="5"/>
  <c r="AF968" i="5"/>
  <c r="AM968" i="5"/>
  <c r="AG968" i="5"/>
  <c r="AI968" i="5"/>
  <c r="AC968" i="5"/>
  <c r="Y970" i="5"/>
  <c r="AJ970" i="5"/>
  <c r="AF970" i="5"/>
  <c r="AI970" i="5"/>
  <c r="AD970" i="5"/>
  <c r="AK970" i="5"/>
  <c r="AE970" i="5"/>
  <c r="AL970" i="5"/>
  <c r="AG970" i="5"/>
  <c r="AM970" i="5"/>
  <c r="AH970" i="5"/>
  <c r="AC970" i="5"/>
  <c r="V972" i="5"/>
  <c r="AL972" i="5"/>
  <c r="AH972" i="5"/>
  <c r="AD972" i="5"/>
  <c r="AI972" i="5"/>
  <c r="AC972" i="5"/>
  <c r="AJ972" i="5"/>
  <c r="AE972" i="5"/>
  <c r="AK972" i="5"/>
  <c r="AF972" i="5"/>
  <c r="AM972" i="5"/>
  <c r="AG972" i="5"/>
  <c r="Y974" i="5"/>
  <c r="AJ974" i="5"/>
  <c r="AF974" i="5"/>
  <c r="AM974" i="5"/>
  <c r="AH974" i="5"/>
  <c r="AC974" i="5"/>
  <c r="AI974" i="5"/>
  <c r="AD974" i="5"/>
  <c r="AK974" i="5"/>
  <c r="AE974" i="5"/>
  <c r="AL974" i="5"/>
  <c r="AG974" i="5"/>
  <c r="V976" i="5"/>
  <c r="AI976" i="5"/>
  <c r="AL976" i="5"/>
  <c r="AH976" i="5"/>
  <c r="AD976" i="5"/>
  <c r="AM976" i="5"/>
  <c r="AE976" i="5"/>
  <c r="AG976" i="5"/>
  <c r="AJ976" i="5"/>
  <c r="AK976" i="5"/>
  <c r="AC976" i="5"/>
  <c r="AF976" i="5"/>
  <c r="Y978" i="5"/>
  <c r="AG978" i="5"/>
  <c r="AJ978" i="5"/>
  <c r="AF978" i="5"/>
  <c r="AK978" i="5"/>
  <c r="AC978" i="5"/>
  <c r="AI978" i="5"/>
  <c r="AL978" i="5"/>
  <c r="AD978" i="5"/>
  <c r="AM978" i="5"/>
  <c r="AE978" i="5"/>
  <c r="AH978" i="5"/>
  <c r="AA982" i="5"/>
  <c r="AI982" i="5"/>
  <c r="AL982" i="5"/>
  <c r="AH982" i="5"/>
  <c r="AD982" i="5"/>
  <c r="AM982" i="5"/>
  <c r="AE982" i="5"/>
  <c r="AK982" i="5"/>
  <c r="AC982" i="5"/>
  <c r="AF982" i="5"/>
  <c r="AG982" i="5"/>
  <c r="AJ982" i="5"/>
  <c r="S984" i="5"/>
  <c r="AG984" i="5"/>
  <c r="AL984" i="5"/>
  <c r="AH984" i="5"/>
  <c r="AD984" i="5"/>
  <c r="AM984" i="5"/>
  <c r="AI984" i="5"/>
  <c r="AE984" i="5"/>
  <c r="AJ984" i="5"/>
  <c r="AF984" i="5"/>
  <c r="AK984" i="5"/>
  <c r="AC984" i="5"/>
  <c r="W986" i="5"/>
  <c r="AM986" i="5"/>
  <c r="AE986" i="5"/>
  <c r="AJ986" i="5"/>
  <c r="AF986" i="5"/>
  <c r="AK986" i="5"/>
  <c r="AG986" i="5"/>
  <c r="AC986" i="5"/>
  <c r="AL986" i="5"/>
  <c r="AH986" i="5"/>
  <c r="AD986" i="5"/>
  <c r="AI986" i="5"/>
  <c r="AA988" i="5"/>
  <c r="AK988" i="5"/>
  <c r="AC988" i="5"/>
  <c r="AL988" i="5"/>
  <c r="AH988" i="5"/>
  <c r="AD988" i="5"/>
  <c r="AM988" i="5"/>
  <c r="AI988" i="5"/>
  <c r="AE988" i="5"/>
  <c r="AJ988" i="5"/>
  <c r="AF988" i="5"/>
  <c r="AG988" i="5"/>
  <c r="AA990" i="5"/>
  <c r="AI990" i="5"/>
  <c r="AJ990" i="5"/>
  <c r="AF990" i="5"/>
  <c r="AK990" i="5"/>
  <c r="AG990" i="5"/>
  <c r="AC990" i="5"/>
  <c r="AL990" i="5"/>
  <c r="AH990" i="5"/>
  <c r="AD990" i="5"/>
  <c r="AM990" i="5"/>
  <c r="AE990" i="5"/>
  <c r="V992" i="5"/>
  <c r="AG992" i="5"/>
  <c r="AL992" i="5"/>
  <c r="AH992" i="5"/>
  <c r="AD992" i="5"/>
  <c r="AM992" i="5"/>
  <c r="AI992" i="5"/>
  <c r="AE992" i="5"/>
  <c r="AJ992" i="5"/>
  <c r="AF992" i="5"/>
  <c r="AK992" i="5"/>
  <c r="AC992" i="5"/>
  <c r="W994" i="5"/>
  <c r="AM994" i="5"/>
  <c r="AE994" i="5"/>
  <c r="AJ994" i="5"/>
  <c r="AF994" i="5"/>
  <c r="AK994" i="5"/>
  <c r="AG994" i="5"/>
  <c r="AC994" i="5"/>
  <c r="AL994" i="5"/>
  <c r="AH994" i="5"/>
  <c r="AD994" i="5"/>
  <c r="AI994" i="5"/>
  <c r="O996" i="5"/>
  <c r="AK996" i="5"/>
  <c r="AC996" i="5"/>
  <c r="AL996" i="5"/>
  <c r="AH996" i="5"/>
  <c r="AD996" i="5"/>
  <c r="AM996" i="5"/>
  <c r="AI996" i="5"/>
  <c r="AE996" i="5"/>
  <c r="AJ996" i="5"/>
  <c r="AF996" i="5"/>
  <c r="AG996" i="5"/>
  <c r="S998" i="5"/>
  <c r="AM998" i="5"/>
  <c r="AI998" i="5"/>
  <c r="AE998" i="5"/>
  <c r="AJ998" i="5"/>
  <c r="AF998" i="5"/>
  <c r="AK998" i="5"/>
  <c r="AG998" i="5"/>
  <c r="AC998" i="5"/>
  <c r="AL998" i="5"/>
  <c r="AH998" i="5"/>
  <c r="AD998" i="5"/>
  <c r="AK1000" i="5"/>
  <c r="AG1000" i="5"/>
  <c r="AC1000" i="5"/>
  <c r="AL1000" i="5"/>
  <c r="AH1000" i="5"/>
  <c r="AD1000" i="5"/>
  <c r="AM1000" i="5"/>
  <c r="AI1000" i="5"/>
  <c r="AE1000" i="5"/>
  <c r="AJ1000" i="5"/>
  <c r="AF1000" i="5"/>
  <c r="AA1003" i="5"/>
  <c r="AK1003" i="5"/>
  <c r="AG1003" i="5"/>
  <c r="AC1003" i="5"/>
  <c r="AL1003" i="5"/>
  <c r="AH1003" i="5"/>
  <c r="AD1003" i="5"/>
  <c r="AM1003" i="5"/>
  <c r="AI1003" i="5"/>
  <c r="AE1003" i="5"/>
  <c r="AJ1003" i="5"/>
  <c r="AF1003" i="5"/>
  <c r="AB1005" i="5"/>
  <c r="AM1005" i="5"/>
  <c r="AI1005" i="5"/>
  <c r="AE1005" i="5"/>
  <c r="AJ1005" i="5"/>
  <c r="AF1005" i="5"/>
  <c r="AK1005" i="5"/>
  <c r="AG1005" i="5"/>
  <c r="AC1005" i="5"/>
  <c r="AL1005" i="5"/>
  <c r="AH1005" i="5"/>
  <c r="AD1005" i="5"/>
  <c r="AK1007" i="5"/>
  <c r="AG1007" i="5"/>
  <c r="AC1007" i="5"/>
  <c r="AL1007" i="5"/>
  <c r="AH1007" i="5"/>
  <c r="AD1007" i="5"/>
  <c r="AM1007" i="5"/>
  <c r="AI1007" i="5"/>
  <c r="AE1007" i="5"/>
  <c r="AJ1007" i="5"/>
  <c r="AF1007" i="5"/>
  <c r="AM1009" i="5"/>
  <c r="AI1009" i="5"/>
  <c r="AE1009" i="5"/>
  <c r="AJ1009" i="5"/>
  <c r="AF1009" i="5"/>
  <c r="AK1009" i="5"/>
  <c r="AG1009" i="5"/>
  <c r="AC1009" i="5"/>
  <c r="AL1009" i="5"/>
  <c r="AH1009" i="5"/>
  <c r="AD1009" i="5"/>
  <c r="AA1011" i="5"/>
  <c r="AK1011" i="5"/>
  <c r="AG1011" i="5"/>
  <c r="AC1011" i="5"/>
  <c r="AL1011" i="5"/>
  <c r="AH1011" i="5"/>
  <c r="AD1011" i="5"/>
  <c r="AM1011" i="5"/>
  <c r="AI1011" i="5"/>
  <c r="AE1011" i="5"/>
  <c r="AJ1011" i="5"/>
  <c r="AF1011" i="5"/>
  <c r="AM1013" i="5"/>
  <c r="AI1013" i="5"/>
  <c r="AE1013" i="5"/>
  <c r="AJ1013" i="5"/>
  <c r="AF1013" i="5"/>
  <c r="AK1013" i="5"/>
  <c r="AG1013" i="5"/>
  <c r="AC1013" i="5"/>
  <c r="AL1013" i="5"/>
  <c r="AH1013" i="5"/>
  <c r="AD1013" i="5"/>
  <c r="AK1015" i="5"/>
  <c r="AG1015" i="5"/>
  <c r="AC1015" i="5"/>
  <c r="AL1015" i="5"/>
  <c r="AH1015" i="5"/>
  <c r="AD1015" i="5"/>
  <c r="AM1015" i="5"/>
  <c r="AI1015" i="5"/>
  <c r="AE1015" i="5"/>
  <c r="AJ1015" i="5"/>
  <c r="AF1015" i="5"/>
  <c r="AM1017" i="5"/>
  <c r="AI1017" i="5"/>
  <c r="AE1017" i="5"/>
  <c r="AJ1017" i="5"/>
  <c r="AF1017" i="5"/>
  <c r="AK1017" i="5"/>
  <c r="AG1017" i="5"/>
  <c r="AC1017" i="5"/>
  <c r="AL1017" i="5"/>
  <c r="AH1017" i="5"/>
  <c r="AD1017" i="5"/>
  <c r="AA1019" i="5"/>
  <c r="AK1019" i="5"/>
  <c r="AG1019" i="5"/>
  <c r="AC1019" i="5"/>
  <c r="AL1019" i="5"/>
  <c r="AH1019" i="5"/>
  <c r="AD1019" i="5"/>
  <c r="AM1019" i="5"/>
  <c r="AI1019" i="5"/>
  <c r="AE1019" i="5"/>
  <c r="AJ1019" i="5"/>
  <c r="AF1019" i="5"/>
  <c r="X1021" i="5"/>
  <c r="AM1021" i="5"/>
  <c r="AI1021" i="5"/>
  <c r="AE1021" i="5"/>
  <c r="AJ1021" i="5"/>
  <c r="AF1021" i="5"/>
  <c r="AK1021" i="5"/>
  <c r="AG1021" i="5"/>
  <c r="AC1021" i="5"/>
  <c r="AL1021" i="5"/>
  <c r="AH1021" i="5"/>
  <c r="AD1021" i="5"/>
  <c r="W1023" i="5"/>
  <c r="AK1023" i="5"/>
  <c r="AG1023" i="5"/>
  <c r="AC1023" i="5"/>
  <c r="AL1023" i="5"/>
  <c r="AH1023" i="5"/>
  <c r="AD1023" i="5"/>
  <c r="AM1023" i="5"/>
  <c r="AI1023" i="5"/>
  <c r="AE1023" i="5"/>
  <c r="AJ1023" i="5"/>
  <c r="AF1023" i="5"/>
  <c r="AM1025" i="5"/>
  <c r="AI1025" i="5"/>
  <c r="AE1025" i="5"/>
  <c r="AJ1025" i="5"/>
  <c r="AF1025" i="5"/>
  <c r="AK1025" i="5"/>
  <c r="AG1025" i="5"/>
  <c r="AC1025" i="5"/>
  <c r="AL1025" i="5"/>
  <c r="AH1025" i="5"/>
  <c r="AD1025" i="5"/>
  <c r="AK1027" i="5"/>
  <c r="AG1027" i="5"/>
  <c r="AC1027" i="5"/>
  <c r="AL1027" i="5"/>
  <c r="AH1027" i="5"/>
  <c r="AD1027" i="5"/>
  <c r="AM1027" i="5"/>
  <c r="AI1027" i="5"/>
  <c r="AE1027" i="5"/>
  <c r="AJ1027" i="5"/>
  <c r="AF1027" i="5"/>
  <c r="AM1029" i="5"/>
  <c r="AI1029" i="5"/>
  <c r="AE1029" i="5"/>
  <c r="AJ1029" i="5"/>
  <c r="AF1029" i="5"/>
  <c r="AK1029" i="5"/>
  <c r="AG1029" i="5"/>
  <c r="AC1029" i="5"/>
  <c r="AL1029" i="5"/>
  <c r="AH1029" i="5"/>
  <c r="AD1029" i="5"/>
  <c r="X1031" i="5"/>
  <c r="AK1031" i="5"/>
  <c r="AG1031" i="5"/>
  <c r="AC1031" i="5"/>
  <c r="AL1031" i="5"/>
  <c r="AH1031" i="5"/>
  <c r="AD1031" i="5"/>
  <c r="AM1031" i="5"/>
  <c r="AI1031" i="5"/>
  <c r="AE1031" i="5"/>
  <c r="AJ1031" i="5"/>
  <c r="AF1031" i="5"/>
  <c r="X1033" i="5"/>
  <c r="AM1033" i="5"/>
  <c r="AI1033" i="5"/>
  <c r="AE1033" i="5"/>
  <c r="AJ1033" i="5"/>
  <c r="AF1033" i="5"/>
  <c r="AK1033" i="5"/>
  <c r="AG1033" i="5"/>
  <c r="AC1033" i="5"/>
  <c r="AL1033" i="5"/>
  <c r="AH1033" i="5"/>
  <c r="AD1033" i="5"/>
  <c r="X1035" i="5"/>
  <c r="AK1035" i="5"/>
  <c r="AG1035" i="5"/>
  <c r="AC1035" i="5"/>
  <c r="AL1035" i="5"/>
  <c r="AH1035" i="5"/>
  <c r="AD1035" i="5"/>
  <c r="AM1035" i="5"/>
  <c r="AI1035" i="5"/>
  <c r="AE1035" i="5"/>
  <c r="AJ1035" i="5"/>
  <c r="AF1035" i="5"/>
  <c r="X1037" i="5"/>
  <c r="AM1037" i="5"/>
  <c r="AI1037" i="5"/>
  <c r="AE1037" i="5"/>
  <c r="AJ1037" i="5"/>
  <c r="AF1037" i="5"/>
  <c r="AK1037" i="5"/>
  <c r="AG1037" i="5"/>
  <c r="AC1037" i="5"/>
  <c r="AL1037" i="5"/>
  <c r="AH1037" i="5"/>
  <c r="AD1037" i="5"/>
  <c r="X1039" i="5"/>
  <c r="AK1039" i="5"/>
  <c r="AG1039" i="5"/>
  <c r="AC1039" i="5"/>
  <c r="AL1039" i="5"/>
  <c r="AH1039" i="5"/>
  <c r="AD1039" i="5"/>
  <c r="AM1039" i="5"/>
  <c r="AI1039" i="5"/>
  <c r="AE1039" i="5"/>
  <c r="AJ1039" i="5"/>
  <c r="AF1039" i="5"/>
  <c r="X1041" i="5"/>
  <c r="AM1041" i="5"/>
  <c r="AI1041" i="5"/>
  <c r="AE1041" i="5"/>
  <c r="AJ1041" i="5"/>
  <c r="AF1041" i="5"/>
  <c r="AK1041" i="5"/>
  <c r="AG1041" i="5"/>
  <c r="AC1041" i="5"/>
  <c r="AL1041" i="5"/>
  <c r="AH1041" i="5"/>
  <c r="AD1041" i="5"/>
  <c r="AK1043" i="5"/>
  <c r="AG1043" i="5"/>
  <c r="AC1043" i="5"/>
  <c r="AL1043" i="5"/>
  <c r="AH1043" i="5"/>
  <c r="AD1043" i="5"/>
  <c r="AM1043" i="5"/>
  <c r="AI1043" i="5"/>
  <c r="AE1043" i="5"/>
  <c r="AJ1043" i="5"/>
  <c r="AF1043" i="5"/>
  <c r="Z1045" i="5"/>
  <c r="AM1045" i="5"/>
  <c r="AI1045" i="5"/>
  <c r="AE1045" i="5"/>
  <c r="AJ1045" i="5"/>
  <c r="AF1045" i="5"/>
  <c r="AK1045" i="5"/>
  <c r="AG1045" i="5"/>
  <c r="AC1045" i="5"/>
  <c r="AL1045" i="5"/>
  <c r="AH1045" i="5"/>
  <c r="AD1045" i="5"/>
  <c r="Z1047" i="5"/>
  <c r="AK1047" i="5"/>
  <c r="AG1047" i="5"/>
  <c r="AC1047" i="5"/>
  <c r="AL1047" i="5"/>
  <c r="AH1047" i="5"/>
  <c r="AD1047" i="5"/>
  <c r="AM1047" i="5"/>
  <c r="AI1047" i="5"/>
  <c r="AE1047" i="5"/>
  <c r="AJ1047" i="5"/>
  <c r="AF1047" i="5"/>
  <c r="Z1049" i="5"/>
  <c r="AM1049" i="5"/>
  <c r="AI1049" i="5"/>
  <c r="AE1049" i="5"/>
  <c r="AJ1049" i="5"/>
  <c r="AF1049" i="5"/>
  <c r="AK1049" i="5"/>
  <c r="AG1049" i="5"/>
  <c r="AC1049" i="5"/>
  <c r="AL1049" i="5"/>
  <c r="AH1049" i="5"/>
  <c r="AD1049" i="5"/>
  <c r="Z1051" i="5"/>
  <c r="AM1051" i="5"/>
  <c r="AI1051" i="5"/>
  <c r="AE1051" i="5"/>
  <c r="AH1051" i="5"/>
  <c r="AC1051" i="5"/>
  <c r="AJ1051" i="5"/>
  <c r="AD1051" i="5"/>
  <c r="AK1051" i="5"/>
  <c r="AF1051" i="5"/>
  <c r="AL1051" i="5"/>
  <c r="AG1051" i="5"/>
  <c r="Z1053" i="5"/>
  <c r="AK1053" i="5"/>
  <c r="AG1053" i="5"/>
  <c r="AC1053" i="5"/>
  <c r="AM1053" i="5"/>
  <c r="AH1053" i="5"/>
  <c r="AI1053" i="5"/>
  <c r="AD1053" i="5"/>
  <c r="AJ1053" i="5"/>
  <c r="AE1053" i="5"/>
  <c r="AL1053" i="5"/>
  <c r="AF1053" i="5"/>
  <c r="Z1055" i="5"/>
  <c r="AM1055" i="5"/>
  <c r="AI1055" i="5"/>
  <c r="AE1055" i="5"/>
  <c r="AL1055" i="5"/>
  <c r="AG1055" i="5"/>
  <c r="AH1055" i="5"/>
  <c r="AC1055" i="5"/>
  <c r="AJ1055" i="5"/>
  <c r="AD1055" i="5"/>
  <c r="AK1055" i="5"/>
  <c r="AF1055" i="5"/>
  <c r="Z1057" i="5"/>
  <c r="AK1057" i="5"/>
  <c r="AG1057" i="5"/>
  <c r="AC1057" i="5"/>
  <c r="AL1057" i="5"/>
  <c r="AF1057" i="5"/>
  <c r="AM1057" i="5"/>
  <c r="AH1057" i="5"/>
  <c r="AI1057" i="5"/>
  <c r="AD1057" i="5"/>
  <c r="AJ1057" i="5"/>
  <c r="AE1057" i="5"/>
  <c r="Z1059" i="5"/>
  <c r="AM1059" i="5"/>
  <c r="AI1059" i="5"/>
  <c r="AE1059" i="5"/>
  <c r="AK1059" i="5"/>
  <c r="AF1059" i="5"/>
  <c r="AL1059" i="5"/>
  <c r="AG1059" i="5"/>
  <c r="AH1059" i="5"/>
  <c r="AC1059" i="5"/>
  <c r="AJ1059" i="5"/>
  <c r="AD1059" i="5"/>
  <c r="Z1061" i="5"/>
  <c r="AK1061" i="5"/>
  <c r="AG1061" i="5"/>
  <c r="AC1061" i="5"/>
  <c r="AJ1061" i="5"/>
  <c r="AE1061" i="5"/>
  <c r="AL1061" i="5"/>
  <c r="AF1061" i="5"/>
  <c r="AM1061" i="5"/>
  <c r="AH1061" i="5"/>
  <c r="AI1061" i="5"/>
  <c r="AD1061" i="5"/>
  <c r="Z1063" i="5"/>
  <c r="AM1063" i="5"/>
  <c r="AI1063" i="5"/>
  <c r="AE1063" i="5"/>
  <c r="AJ1063" i="5"/>
  <c r="AD1063" i="5"/>
  <c r="AK1063" i="5"/>
  <c r="AF1063" i="5"/>
  <c r="AL1063" i="5"/>
  <c r="AG1063" i="5"/>
  <c r="AH1063" i="5"/>
  <c r="AC1063" i="5"/>
  <c r="AK1065" i="5"/>
  <c r="AG1065" i="5"/>
  <c r="AC1065" i="5"/>
  <c r="AI1065" i="5"/>
  <c r="AD1065" i="5"/>
  <c r="AJ1065" i="5"/>
  <c r="AE1065" i="5"/>
  <c r="AL1065" i="5"/>
  <c r="AF1065" i="5"/>
  <c r="AM1065" i="5"/>
  <c r="AH1065" i="5"/>
  <c r="Z1067" i="5"/>
  <c r="AM1067" i="5"/>
  <c r="AI1067" i="5"/>
  <c r="AE1067" i="5"/>
  <c r="AH1067" i="5"/>
  <c r="AC1067" i="5"/>
  <c r="AJ1067" i="5"/>
  <c r="AD1067" i="5"/>
  <c r="AK1067" i="5"/>
  <c r="AF1067" i="5"/>
  <c r="AL1067" i="5"/>
  <c r="AG1067" i="5"/>
  <c r="Z1069" i="5"/>
  <c r="AK1069" i="5"/>
  <c r="AG1069" i="5"/>
  <c r="AC1069" i="5"/>
  <c r="AM1069" i="5"/>
  <c r="AH1069" i="5"/>
  <c r="AI1069" i="5"/>
  <c r="AD1069" i="5"/>
  <c r="AJ1069" i="5"/>
  <c r="AE1069" i="5"/>
  <c r="AL1069" i="5"/>
  <c r="AF1069" i="5"/>
  <c r="AM1071" i="5"/>
  <c r="AI1071" i="5"/>
  <c r="AE1071" i="5"/>
  <c r="AL1071" i="5"/>
  <c r="AG1071" i="5"/>
  <c r="AH1071" i="5"/>
  <c r="AC1071" i="5"/>
  <c r="AJ1071" i="5"/>
  <c r="AD1071" i="5"/>
  <c r="AK1071" i="5"/>
  <c r="AF1071" i="5"/>
  <c r="AK1073" i="5"/>
  <c r="AG1073" i="5"/>
  <c r="AC1073" i="5"/>
  <c r="AL1073" i="5"/>
  <c r="AF1073" i="5"/>
  <c r="AM1073" i="5"/>
  <c r="AH1073" i="5"/>
  <c r="AI1073" i="5"/>
  <c r="AD1073" i="5"/>
  <c r="AJ1073" i="5"/>
  <c r="AE1073" i="5"/>
  <c r="AB1075" i="5"/>
  <c r="AM1075" i="5"/>
  <c r="AI1075" i="5"/>
  <c r="AE1075" i="5"/>
  <c r="AK1075" i="5"/>
  <c r="AF1075" i="5"/>
  <c r="AL1075" i="5"/>
  <c r="AG1075" i="5"/>
  <c r="AH1075" i="5"/>
  <c r="AC1075" i="5"/>
  <c r="AJ1075" i="5"/>
  <c r="AD1075" i="5"/>
  <c r="AM1077" i="5"/>
  <c r="AI1077" i="5"/>
  <c r="AE1077" i="5"/>
  <c r="AJ1077" i="5"/>
  <c r="AF1077" i="5"/>
  <c r="AK1077" i="5"/>
  <c r="AG1077" i="5"/>
  <c r="AC1077" i="5"/>
  <c r="AD1077" i="5"/>
  <c r="AH1077" i="5"/>
  <c r="AL1077" i="5"/>
  <c r="X1079" i="5"/>
  <c r="AK1079" i="5"/>
  <c r="AG1079" i="5"/>
  <c r="AC1079" i="5"/>
  <c r="AL1079" i="5"/>
  <c r="AH1079" i="5"/>
  <c r="AD1079" i="5"/>
  <c r="AM1079" i="5"/>
  <c r="AI1079" i="5"/>
  <c r="AE1079" i="5"/>
  <c r="AF1079" i="5"/>
  <c r="AJ1079" i="5"/>
  <c r="X1081" i="5"/>
  <c r="AM1081" i="5"/>
  <c r="AI1081" i="5"/>
  <c r="AE1081" i="5"/>
  <c r="AJ1081" i="5"/>
  <c r="AF1081" i="5"/>
  <c r="AK1081" i="5"/>
  <c r="AG1081" i="5"/>
  <c r="AC1081" i="5"/>
  <c r="AH1081" i="5"/>
  <c r="AL1081" i="5"/>
  <c r="AD1081" i="5"/>
  <c r="X1083" i="5"/>
  <c r="AJ1083" i="5"/>
  <c r="AF1083" i="5"/>
  <c r="AK1083" i="5"/>
  <c r="AG1083" i="5"/>
  <c r="AC1083" i="5"/>
  <c r="AL1083" i="5"/>
  <c r="AH1083" i="5"/>
  <c r="AD1083" i="5"/>
  <c r="AM1083" i="5"/>
  <c r="AI1083" i="5"/>
  <c r="AE1083" i="5"/>
  <c r="AL1085" i="5"/>
  <c r="AH1085" i="5"/>
  <c r="AD1085" i="5"/>
  <c r="AM1085" i="5"/>
  <c r="AI1085" i="5"/>
  <c r="AE1085" i="5"/>
  <c r="AJ1085" i="5"/>
  <c r="AF1085" i="5"/>
  <c r="AK1085" i="5"/>
  <c r="AG1085" i="5"/>
  <c r="AC1085" i="5"/>
  <c r="AA1087" i="5"/>
  <c r="AJ1087" i="5"/>
  <c r="AF1087" i="5"/>
  <c r="AK1087" i="5"/>
  <c r="AG1087" i="5"/>
  <c r="AC1087" i="5"/>
  <c r="AL1087" i="5"/>
  <c r="AH1087" i="5"/>
  <c r="AD1087" i="5"/>
  <c r="AM1087" i="5"/>
  <c r="AI1087" i="5"/>
  <c r="AE1087" i="5"/>
  <c r="AA1089" i="5"/>
  <c r="AL1089" i="5"/>
  <c r="AH1089" i="5"/>
  <c r="AD1089" i="5"/>
  <c r="AM1089" i="5"/>
  <c r="AI1089" i="5"/>
  <c r="AE1089" i="5"/>
  <c r="AJ1089" i="5"/>
  <c r="AF1089" i="5"/>
  <c r="AK1089" i="5"/>
  <c r="AG1089" i="5"/>
  <c r="AC1089" i="5"/>
  <c r="AA1091" i="5"/>
  <c r="AJ1091" i="5"/>
  <c r="AF1091" i="5"/>
  <c r="AK1091" i="5"/>
  <c r="AG1091" i="5"/>
  <c r="AC1091" i="5"/>
  <c r="AL1091" i="5"/>
  <c r="AH1091" i="5"/>
  <c r="AD1091" i="5"/>
  <c r="AM1091" i="5"/>
  <c r="AI1091" i="5"/>
  <c r="AE1091" i="5"/>
  <c r="AA1093" i="5"/>
  <c r="AL1093" i="5"/>
  <c r="AH1093" i="5"/>
  <c r="AD1093" i="5"/>
  <c r="AM1093" i="5"/>
  <c r="AI1093" i="5"/>
  <c r="AE1093" i="5"/>
  <c r="AJ1093" i="5"/>
  <c r="AF1093" i="5"/>
  <c r="AK1093" i="5"/>
  <c r="AG1093" i="5"/>
  <c r="AC1093" i="5"/>
  <c r="AA1095" i="5"/>
  <c r="AJ1095" i="5"/>
  <c r="AF1095" i="5"/>
  <c r="AK1095" i="5"/>
  <c r="AG1095" i="5"/>
  <c r="AC1095" i="5"/>
  <c r="AL1095" i="5"/>
  <c r="AH1095" i="5"/>
  <c r="AD1095" i="5"/>
  <c r="AM1095" i="5"/>
  <c r="AI1095" i="5"/>
  <c r="AE1095" i="5"/>
  <c r="AA1097" i="5"/>
  <c r="AL1097" i="5"/>
  <c r="AH1097" i="5"/>
  <c r="AD1097" i="5"/>
  <c r="AM1097" i="5"/>
  <c r="AI1097" i="5"/>
  <c r="AE1097" i="5"/>
  <c r="AJ1097" i="5"/>
  <c r="AF1097" i="5"/>
  <c r="AK1097" i="5"/>
  <c r="AG1097" i="5"/>
  <c r="AC1097" i="5"/>
  <c r="AA1099" i="5"/>
  <c r="AJ1099" i="5"/>
  <c r="AF1099" i="5"/>
  <c r="AK1099" i="5"/>
  <c r="AG1099" i="5"/>
  <c r="AC1099" i="5"/>
  <c r="AL1099" i="5"/>
  <c r="AH1099" i="5"/>
  <c r="AD1099" i="5"/>
  <c r="AM1099" i="5"/>
  <c r="AI1099" i="5"/>
  <c r="AE1099" i="5"/>
  <c r="AA1101" i="5"/>
  <c r="AL1101" i="5"/>
  <c r="AH1101" i="5"/>
  <c r="AD1101" i="5"/>
  <c r="AM1101" i="5"/>
  <c r="AI1101" i="5"/>
  <c r="AE1101" i="5"/>
  <c r="AJ1101" i="5"/>
  <c r="AF1101" i="5"/>
  <c r="AK1101" i="5"/>
  <c r="AG1101" i="5"/>
  <c r="AC1101" i="5"/>
  <c r="AA1103" i="5"/>
  <c r="AJ1103" i="5"/>
  <c r="AF1103" i="5"/>
  <c r="AK1103" i="5"/>
  <c r="AG1103" i="5"/>
  <c r="AC1103" i="5"/>
  <c r="AL1103" i="5"/>
  <c r="AH1103" i="5"/>
  <c r="AD1103" i="5"/>
  <c r="AM1103" i="5"/>
  <c r="AI1103" i="5"/>
  <c r="AE1103" i="5"/>
  <c r="AA1105" i="5"/>
  <c r="AL1105" i="5"/>
  <c r="AH1105" i="5"/>
  <c r="AD1105" i="5"/>
  <c r="AM1105" i="5"/>
  <c r="AI1105" i="5"/>
  <c r="AE1105" i="5"/>
  <c r="AJ1105" i="5"/>
  <c r="AF1105" i="5"/>
  <c r="AK1105" i="5"/>
  <c r="AG1105" i="5"/>
  <c r="AC1105" i="5"/>
  <c r="V1107" i="5"/>
  <c r="AJ1107" i="5"/>
  <c r="AF1107" i="5"/>
  <c r="AK1107" i="5"/>
  <c r="AG1107" i="5"/>
  <c r="AC1107" i="5"/>
  <c r="AL1107" i="5"/>
  <c r="AH1107" i="5"/>
  <c r="AD1107" i="5"/>
  <c r="AM1107" i="5"/>
  <c r="AI1107" i="5"/>
  <c r="AE1107" i="5"/>
  <c r="Z1109" i="5"/>
  <c r="AL1109" i="5"/>
  <c r="AH1109" i="5"/>
  <c r="AD1109" i="5"/>
  <c r="AM1109" i="5"/>
  <c r="AI1109" i="5"/>
  <c r="AE1109" i="5"/>
  <c r="AJ1109" i="5"/>
  <c r="AF1109" i="5"/>
  <c r="AK1109" i="5"/>
  <c r="AG1109" i="5"/>
  <c r="AC1109" i="5"/>
  <c r="V1111" i="5"/>
  <c r="AJ1111" i="5"/>
  <c r="AF1111" i="5"/>
  <c r="AK1111" i="5"/>
  <c r="AG1111" i="5"/>
  <c r="AC1111" i="5"/>
  <c r="AL1111" i="5"/>
  <c r="AH1111" i="5"/>
  <c r="AD1111" i="5"/>
  <c r="AM1111" i="5"/>
  <c r="AI1111" i="5"/>
  <c r="AE1111" i="5"/>
  <c r="Z1113" i="5"/>
  <c r="AL1113" i="5"/>
  <c r="AH1113" i="5"/>
  <c r="AD1113" i="5"/>
  <c r="AM1113" i="5"/>
  <c r="AI1113" i="5"/>
  <c r="AE1113" i="5"/>
  <c r="AJ1113" i="5"/>
  <c r="AF1113" i="5"/>
  <c r="AK1113" i="5"/>
  <c r="AG1113" i="5"/>
  <c r="AC1113" i="5"/>
  <c r="AA1115" i="5"/>
  <c r="AJ1115" i="5"/>
  <c r="AF1115" i="5"/>
  <c r="AK1115" i="5"/>
  <c r="AG1115" i="5"/>
  <c r="AC1115" i="5"/>
  <c r="AL1115" i="5"/>
  <c r="AH1115" i="5"/>
  <c r="AD1115" i="5"/>
  <c r="AM1115" i="5"/>
  <c r="AI1115" i="5"/>
  <c r="AE1115" i="5"/>
  <c r="Z1117" i="5"/>
  <c r="AL1117" i="5"/>
  <c r="AH1117" i="5"/>
  <c r="AD1117" i="5"/>
  <c r="AM1117" i="5"/>
  <c r="AI1117" i="5"/>
  <c r="AE1117" i="5"/>
  <c r="AJ1117" i="5"/>
  <c r="AF1117" i="5"/>
  <c r="AK1117" i="5"/>
  <c r="AG1117" i="5"/>
  <c r="AC1117" i="5"/>
  <c r="AA1119" i="5"/>
  <c r="AJ1119" i="5"/>
  <c r="AF1119" i="5"/>
  <c r="AK1119" i="5"/>
  <c r="AG1119" i="5"/>
  <c r="AC1119" i="5"/>
  <c r="AL1119" i="5"/>
  <c r="AH1119" i="5"/>
  <c r="AD1119" i="5"/>
  <c r="AM1119" i="5"/>
  <c r="AI1119" i="5"/>
  <c r="AE1119" i="5"/>
  <c r="V1121" i="5"/>
  <c r="AL1121" i="5"/>
  <c r="AH1121" i="5"/>
  <c r="AD1121" i="5"/>
  <c r="AM1121" i="5"/>
  <c r="AI1121" i="5"/>
  <c r="AE1121" i="5"/>
  <c r="AJ1121" i="5"/>
  <c r="AF1121" i="5"/>
  <c r="AK1121" i="5"/>
  <c r="AG1121" i="5"/>
  <c r="AC1121" i="5"/>
  <c r="R1123" i="5"/>
  <c r="AJ1123" i="5"/>
  <c r="AF1123" i="5"/>
  <c r="AK1123" i="5"/>
  <c r="AG1123" i="5"/>
  <c r="AC1123" i="5"/>
  <c r="AL1123" i="5"/>
  <c r="AH1123" i="5"/>
  <c r="AD1123" i="5"/>
  <c r="AM1123" i="5"/>
  <c r="AI1123" i="5"/>
  <c r="AE1123" i="5"/>
  <c r="R1125" i="5"/>
  <c r="AL1125" i="5"/>
  <c r="AH1125" i="5"/>
  <c r="AD1125" i="5"/>
  <c r="AM1125" i="5"/>
  <c r="AI1125" i="5"/>
  <c r="AE1125" i="5"/>
  <c r="AJ1125" i="5"/>
  <c r="AF1125" i="5"/>
  <c r="AK1125" i="5"/>
  <c r="AG1125" i="5"/>
  <c r="AC1125" i="5"/>
  <c r="R1127" i="5"/>
  <c r="AJ1127" i="5"/>
  <c r="AF1127" i="5"/>
  <c r="AK1127" i="5"/>
  <c r="AG1127" i="5"/>
  <c r="AC1127" i="5"/>
  <c r="AL1127" i="5"/>
  <c r="AH1127" i="5"/>
  <c r="AD1127" i="5"/>
  <c r="AM1127" i="5"/>
  <c r="AI1127" i="5"/>
  <c r="AE1127" i="5"/>
  <c r="J1129" i="5"/>
  <c r="AL1129" i="5"/>
  <c r="AH1129" i="5"/>
  <c r="AD1129" i="5"/>
  <c r="AM1129" i="5"/>
  <c r="AI1129" i="5"/>
  <c r="AE1129" i="5"/>
  <c r="AJ1129" i="5"/>
  <c r="AF1129" i="5"/>
  <c r="AK1129" i="5"/>
  <c r="AG1129" i="5"/>
  <c r="AC1129" i="5"/>
  <c r="R1131" i="5"/>
  <c r="AJ1131" i="5"/>
  <c r="AF1131" i="5"/>
  <c r="AK1131" i="5"/>
  <c r="AG1131" i="5"/>
  <c r="AC1131" i="5"/>
  <c r="AL1131" i="5"/>
  <c r="AH1131" i="5"/>
  <c r="AD1131" i="5"/>
  <c r="AM1131" i="5"/>
  <c r="AI1131" i="5"/>
  <c r="AE1131" i="5"/>
  <c r="R1133" i="5"/>
  <c r="AL1133" i="5"/>
  <c r="AH1133" i="5"/>
  <c r="AD1133" i="5"/>
  <c r="AM1133" i="5"/>
  <c r="AI1133" i="5"/>
  <c r="AE1133" i="5"/>
  <c r="AJ1133" i="5"/>
  <c r="AF1133" i="5"/>
  <c r="AK1133" i="5"/>
  <c r="AG1133" i="5"/>
  <c r="AC1133" i="5"/>
  <c r="AJ1135" i="5"/>
  <c r="AF1135" i="5"/>
  <c r="AK1135" i="5"/>
  <c r="AG1135" i="5"/>
  <c r="AC1135" i="5"/>
  <c r="AL1135" i="5"/>
  <c r="AH1135" i="5"/>
  <c r="AD1135" i="5"/>
  <c r="AM1135" i="5"/>
  <c r="AI1135" i="5"/>
  <c r="AE1135" i="5"/>
  <c r="AL1137" i="5"/>
  <c r="AH1137" i="5"/>
  <c r="AD1137" i="5"/>
  <c r="AM1137" i="5"/>
  <c r="AI1137" i="5"/>
  <c r="AE1137" i="5"/>
  <c r="AJ1137" i="5"/>
  <c r="AF1137" i="5"/>
  <c r="AK1137" i="5"/>
  <c r="AG1137" i="5"/>
  <c r="AC1137" i="5"/>
  <c r="AJ1139" i="5"/>
  <c r="AF1139" i="5"/>
  <c r="AK1139" i="5"/>
  <c r="AG1139" i="5"/>
  <c r="AC1139" i="5"/>
  <c r="AL1139" i="5"/>
  <c r="AH1139" i="5"/>
  <c r="AD1139" i="5"/>
  <c r="AM1139" i="5"/>
  <c r="AI1139" i="5"/>
  <c r="AE1139" i="5"/>
  <c r="AL1141" i="5"/>
  <c r="AH1141" i="5"/>
  <c r="AD1141" i="5"/>
  <c r="AM1141" i="5"/>
  <c r="AI1141" i="5"/>
  <c r="AE1141" i="5"/>
  <c r="AJ1141" i="5"/>
  <c r="AF1141" i="5"/>
  <c r="AK1141" i="5"/>
  <c r="AG1141" i="5"/>
  <c r="AC1141" i="5"/>
  <c r="AK981" i="5"/>
  <c r="AG981" i="5"/>
  <c r="AC981" i="5"/>
  <c r="AH981" i="5"/>
  <c r="AI981" i="5"/>
  <c r="AL981" i="5"/>
  <c r="AM981" i="5"/>
  <c r="AJ981" i="5"/>
  <c r="AF981" i="5"/>
  <c r="AD981" i="5"/>
  <c r="AE981" i="5"/>
  <c r="AA980" i="5"/>
  <c r="AJ980" i="5"/>
  <c r="AF980" i="5"/>
  <c r="AL980" i="5"/>
  <c r="AK980" i="5"/>
  <c r="AG980" i="5"/>
  <c r="AC980" i="5"/>
  <c r="AD980" i="5"/>
  <c r="AM980" i="5"/>
  <c r="AI980" i="5"/>
  <c r="AE980" i="5"/>
  <c r="AH980" i="5"/>
  <c r="R47" i="9"/>
  <c r="S47" i="9"/>
  <c r="W47" i="9"/>
  <c r="F58" i="9"/>
  <c r="D58" i="9"/>
  <c r="W58" i="9"/>
  <c r="D47" i="9"/>
  <c r="N58" i="9"/>
  <c r="H58" i="9"/>
  <c r="M58" i="9"/>
  <c r="K47" i="9"/>
  <c r="J58" i="9"/>
  <c r="O58" i="9"/>
  <c r="AQ656" i="5"/>
  <c r="AB656" i="5"/>
  <c r="AA656" i="5"/>
  <c r="Z656" i="5"/>
  <c r="Y656" i="5"/>
  <c r="X656" i="5"/>
  <c r="W656" i="5"/>
  <c r="V656" i="5"/>
  <c r="U656" i="5"/>
  <c r="T656" i="5"/>
  <c r="S656" i="5"/>
  <c r="R656" i="5"/>
  <c r="Q656" i="5"/>
  <c r="P656" i="5"/>
  <c r="O656" i="5"/>
  <c r="N656" i="5"/>
  <c r="M656" i="5"/>
  <c r="L656" i="5"/>
  <c r="K656" i="5"/>
  <c r="J656" i="5"/>
  <c r="I656" i="5"/>
  <c r="H656" i="5"/>
  <c r="G656" i="5"/>
  <c r="F656" i="5"/>
  <c r="E656" i="5"/>
  <c r="AT836" i="4"/>
  <c r="D67" i="7" s="1"/>
  <c r="AQ836" i="5"/>
  <c r="AB836" i="5"/>
  <c r="AA836" i="5"/>
  <c r="Z836" i="5"/>
  <c r="Y836" i="5"/>
  <c r="X836" i="5"/>
  <c r="W836" i="5"/>
  <c r="V836" i="5"/>
  <c r="U836" i="5"/>
  <c r="T836" i="5"/>
  <c r="S836" i="5"/>
  <c r="R836" i="5"/>
  <c r="Q836" i="5"/>
  <c r="P836" i="5"/>
  <c r="O836" i="5"/>
  <c r="N836" i="5"/>
  <c r="M836" i="5"/>
  <c r="L836" i="5"/>
  <c r="K836" i="5"/>
  <c r="J836" i="5"/>
  <c r="I836" i="5"/>
  <c r="H836" i="5"/>
  <c r="G836" i="5"/>
  <c r="F836" i="5"/>
  <c r="E836" i="5"/>
  <c r="AT619" i="4"/>
  <c r="D50" i="7" s="1"/>
  <c r="AT618" i="4"/>
  <c r="D49" i="7" s="1"/>
  <c r="Q49" i="7" s="1"/>
  <c r="S49" i="7" s="1"/>
  <c r="AQ618" i="5"/>
  <c r="AB618" i="5"/>
  <c r="AA618" i="5"/>
  <c r="Z618" i="5"/>
  <c r="Y618" i="5"/>
  <c r="X618" i="5"/>
  <c r="W618" i="5"/>
  <c r="V618" i="5"/>
  <c r="U618" i="5"/>
  <c r="T618" i="5"/>
  <c r="S618" i="5"/>
  <c r="R618" i="5"/>
  <c r="Q618" i="5"/>
  <c r="P618" i="5"/>
  <c r="O618" i="5"/>
  <c r="N618" i="5"/>
  <c r="M618" i="5"/>
  <c r="L618" i="5"/>
  <c r="K618" i="5"/>
  <c r="J618" i="5"/>
  <c r="I618" i="5"/>
  <c r="H618" i="5"/>
  <c r="G618" i="5"/>
  <c r="F618" i="5"/>
  <c r="E618" i="5"/>
  <c r="AQ619" i="5"/>
  <c r="AB619" i="5"/>
  <c r="AA619" i="5"/>
  <c r="Z619" i="5"/>
  <c r="Y619" i="5"/>
  <c r="X619" i="5"/>
  <c r="W619" i="5"/>
  <c r="V619" i="5"/>
  <c r="U619" i="5"/>
  <c r="T619" i="5"/>
  <c r="S619" i="5"/>
  <c r="R619" i="5"/>
  <c r="Q619" i="5"/>
  <c r="P619" i="5"/>
  <c r="O619" i="5"/>
  <c r="N619" i="5"/>
  <c r="M619" i="5"/>
  <c r="L619" i="5"/>
  <c r="K619" i="5"/>
  <c r="J619" i="5"/>
  <c r="I619" i="5"/>
  <c r="H619" i="5"/>
  <c r="G619" i="5"/>
  <c r="F619" i="5"/>
  <c r="E619" i="5"/>
  <c r="AT923" i="4"/>
  <c r="AT925" i="4"/>
  <c r="AT929" i="4"/>
  <c r="AT965" i="4"/>
  <c r="AT966" i="4"/>
  <c r="AT969" i="4"/>
  <c r="AT970" i="4"/>
  <c r="AT973" i="4"/>
  <c r="AT974" i="4"/>
  <c r="AT977" i="4"/>
  <c r="AT978" i="4"/>
  <c r="AT981" i="4"/>
  <c r="AT982" i="4"/>
  <c r="AT985" i="4"/>
  <c r="AT986" i="4"/>
  <c r="AT989" i="4"/>
  <c r="AT990" i="4"/>
  <c r="AT993" i="4"/>
  <c r="AT994" i="4"/>
  <c r="AT997" i="4"/>
  <c r="AT998" i="4"/>
  <c r="AY998" i="4" s="1"/>
  <c r="AT1001" i="4"/>
  <c r="AT1004" i="4"/>
  <c r="AT1005" i="4"/>
  <c r="AT1008" i="4"/>
  <c r="AT1009" i="4"/>
  <c r="AT1012" i="4"/>
  <c r="AT1013" i="4"/>
  <c r="AT1016" i="4"/>
  <c r="AT1017" i="4"/>
  <c r="AT1020" i="4"/>
  <c r="AT1024" i="4"/>
  <c r="AT1028" i="4"/>
  <c r="AT1032" i="4"/>
  <c r="AT1036" i="4"/>
  <c r="AT1040" i="4"/>
  <c r="AT1044" i="4"/>
  <c r="AT1048" i="4"/>
  <c r="AT1052" i="4"/>
  <c r="AT1056" i="4"/>
  <c r="AT1060" i="4"/>
  <c r="AT1064" i="4"/>
  <c r="AT1068" i="4"/>
  <c r="AT1072" i="4"/>
  <c r="AT1076" i="4"/>
  <c r="AT1080" i="4"/>
  <c r="AT1084" i="4"/>
  <c r="AT1088" i="4"/>
  <c r="AT1092" i="4"/>
  <c r="AT1096" i="4"/>
  <c r="AT1100" i="4"/>
  <c r="AT1104" i="4"/>
  <c r="AT1108" i="4"/>
  <c r="AT1112" i="4"/>
  <c r="AT1116" i="4"/>
  <c r="AT1120" i="4"/>
  <c r="AT1124" i="4"/>
  <c r="AT1128" i="4"/>
  <c r="AT1132" i="4"/>
  <c r="AT1136" i="4"/>
  <c r="AT1140" i="4"/>
  <c r="AA1112" i="5"/>
  <c r="K1112" i="5"/>
  <c r="E980" i="5"/>
  <c r="K980" i="5"/>
  <c r="W980" i="5"/>
  <c r="G982" i="5"/>
  <c r="F984" i="5"/>
  <c r="O984" i="5"/>
  <c r="AA984" i="5"/>
  <c r="F986" i="5"/>
  <c r="K986" i="5"/>
  <c r="S986" i="5"/>
  <c r="G992" i="5"/>
  <c r="K994" i="5"/>
  <c r="AA994" i="5"/>
  <c r="F1022" i="5"/>
  <c r="AQ1022" i="5"/>
  <c r="E1024" i="5"/>
  <c r="R1024" i="5"/>
  <c r="Z1024" i="5"/>
  <c r="R1026" i="5"/>
  <c r="J1040" i="5"/>
  <c r="J1042" i="5"/>
  <c r="F1074" i="5"/>
  <c r="U1074" i="5"/>
  <c r="R1086" i="5"/>
  <c r="Y1109" i="5"/>
  <c r="G1121" i="5"/>
  <c r="S1121" i="5"/>
  <c r="J1125" i="5"/>
  <c r="J1127" i="5"/>
  <c r="V1129" i="5"/>
  <c r="J1133" i="5"/>
  <c r="AT962" i="4"/>
  <c r="D90" i="7" s="1"/>
  <c r="Q90" i="7" s="1"/>
  <c r="S90" i="7" s="1"/>
  <c r="AT961" i="4"/>
  <c r="D89" i="7" s="1"/>
  <c r="Q89" i="7" s="1"/>
  <c r="S89" i="7" s="1"/>
  <c r="E960" i="5"/>
  <c r="K960" i="5"/>
  <c r="S960" i="5"/>
  <c r="Z960" i="5"/>
  <c r="AT958" i="4"/>
  <c r="AT957" i="4"/>
  <c r="AA824" i="5"/>
  <c r="W824" i="5"/>
  <c r="S824" i="5"/>
  <c r="O824" i="5"/>
  <c r="K824" i="5"/>
  <c r="G824" i="5"/>
  <c r="AB824" i="5"/>
  <c r="X824" i="5"/>
  <c r="T824" i="5"/>
  <c r="P824" i="5"/>
  <c r="L824" i="5"/>
  <c r="H824" i="5"/>
  <c r="AQ824" i="5"/>
  <c r="Y824" i="5"/>
  <c r="U824" i="5"/>
  <c r="Q824" i="5"/>
  <c r="M824" i="5"/>
  <c r="I824" i="5"/>
  <c r="E824" i="5"/>
  <c r="Z824" i="5"/>
  <c r="V824" i="5"/>
  <c r="R824" i="5"/>
  <c r="N824" i="5"/>
  <c r="J824" i="5"/>
  <c r="F824" i="5"/>
  <c r="AB1012" i="5"/>
  <c r="P1012" i="5"/>
  <c r="AA1001" i="5"/>
  <c r="M1001" i="5"/>
  <c r="AQ1001" i="5"/>
  <c r="F956" i="5"/>
  <c r="Q956" i="5"/>
  <c r="U961" i="5"/>
  <c r="N964" i="5"/>
  <c r="N972" i="5"/>
  <c r="N1078" i="5"/>
  <c r="E1111" i="5"/>
  <c r="S1111" i="5"/>
  <c r="U1112" i="5"/>
  <c r="E1115" i="5"/>
  <c r="S1115" i="5"/>
  <c r="E1119" i="5"/>
  <c r="S1119" i="5"/>
  <c r="Z1127" i="5"/>
  <c r="Z1129" i="5"/>
  <c r="P1130" i="5"/>
  <c r="E956" i="5"/>
  <c r="N956" i="5"/>
  <c r="Z956" i="5"/>
  <c r="N960" i="5"/>
  <c r="AA960" i="5"/>
  <c r="K961" i="5"/>
  <c r="F964" i="5"/>
  <c r="S967" i="5"/>
  <c r="F972" i="5"/>
  <c r="F980" i="5"/>
  <c r="Z980" i="5"/>
  <c r="N984" i="5"/>
  <c r="V986" i="5"/>
  <c r="S992" i="5"/>
  <c r="R1022" i="5"/>
  <c r="J1024" i="5"/>
  <c r="J1026" i="5"/>
  <c r="AA1074" i="5"/>
  <c r="F1078" i="5"/>
  <c r="N1111" i="5"/>
  <c r="AA1111" i="5"/>
  <c r="Q1115" i="5"/>
  <c r="Q1119" i="5"/>
  <c r="K956" i="5"/>
  <c r="Y956" i="5"/>
  <c r="AA964" i="5"/>
  <c r="AA972" i="5"/>
  <c r="O1076" i="5"/>
  <c r="K1111" i="5"/>
  <c r="Z1111" i="5"/>
  <c r="K1115" i="5"/>
  <c r="Z1115" i="5"/>
  <c r="K1119" i="5"/>
  <c r="Z1119" i="5"/>
  <c r="F1127" i="5"/>
  <c r="F1129" i="5"/>
  <c r="J956" i="5"/>
  <c r="S956" i="5"/>
  <c r="F960" i="5"/>
  <c r="U960" i="5"/>
  <c r="U964" i="5"/>
  <c r="U972" i="5"/>
  <c r="O980" i="5"/>
  <c r="O982" i="5"/>
  <c r="W984" i="5"/>
  <c r="U1024" i="5"/>
  <c r="O1069" i="5"/>
  <c r="N1074" i="5"/>
  <c r="G1076" i="5"/>
  <c r="R1078" i="5"/>
  <c r="I1109" i="5"/>
  <c r="F1111" i="5"/>
  <c r="U1111" i="5"/>
  <c r="J1115" i="5"/>
  <c r="Y1115" i="5"/>
  <c r="J1119" i="5"/>
  <c r="Y1119" i="5"/>
  <c r="AQ969" i="5"/>
  <c r="AA969" i="5"/>
  <c r="P969" i="5"/>
  <c r="E969" i="5"/>
  <c r="AB969" i="5"/>
  <c r="Q969" i="5"/>
  <c r="G969" i="5"/>
  <c r="U969" i="5"/>
  <c r="K969" i="5"/>
  <c r="W969" i="5"/>
  <c r="L969" i="5"/>
  <c r="Y983" i="5"/>
  <c r="X983" i="5"/>
  <c r="H983" i="5"/>
  <c r="AQ983" i="5"/>
  <c r="M983" i="5"/>
  <c r="P983" i="5"/>
  <c r="U983" i="5"/>
  <c r="E983" i="5"/>
  <c r="AB1004" i="5"/>
  <c r="Z1004" i="5"/>
  <c r="E1004" i="5"/>
  <c r="J1004" i="5"/>
  <c r="P1004" i="5"/>
  <c r="U1004" i="5"/>
  <c r="AB1126" i="5"/>
  <c r="H1126" i="5"/>
  <c r="L1126" i="5"/>
  <c r="P1126" i="5"/>
  <c r="X1126" i="5"/>
  <c r="AT959" i="4"/>
  <c r="D87" i="7" s="1"/>
  <c r="Q87" i="7" s="1"/>
  <c r="S87" i="7" s="1"/>
  <c r="AT963" i="4"/>
  <c r="AT967" i="4"/>
  <c r="AT971" i="4"/>
  <c r="AT975" i="4"/>
  <c r="AT983" i="4"/>
  <c r="AT987" i="4"/>
  <c r="AT991" i="4"/>
  <c r="AT995" i="4"/>
  <c r="AT999" i="4"/>
  <c r="AT1002" i="4"/>
  <c r="AT1006" i="4"/>
  <c r="AT1010" i="4"/>
  <c r="AT1018" i="4"/>
  <c r="AX1018" i="4" s="1"/>
  <c r="AQ977" i="5"/>
  <c r="AA977" i="5"/>
  <c r="P977" i="5"/>
  <c r="E977" i="5"/>
  <c r="AB977" i="5"/>
  <c r="Q977" i="5"/>
  <c r="G977" i="5"/>
  <c r="U977" i="5"/>
  <c r="K977" i="5"/>
  <c r="W977" i="5"/>
  <c r="L977" i="5"/>
  <c r="AB1013" i="5"/>
  <c r="K1013" i="5"/>
  <c r="P1013" i="5"/>
  <c r="V1013" i="5"/>
  <c r="AA1013" i="5"/>
  <c r="F1013" i="5"/>
  <c r="AA1027" i="5"/>
  <c r="X1027" i="5"/>
  <c r="H1027" i="5"/>
  <c r="O1027" i="5"/>
  <c r="P1027" i="5"/>
  <c r="W1027" i="5"/>
  <c r="G1027" i="5"/>
  <c r="X1029" i="5"/>
  <c r="G1029" i="5"/>
  <c r="O1029" i="5"/>
  <c r="W1029" i="5"/>
  <c r="Z1065" i="5"/>
  <c r="W1065" i="5"/>
  <c r="G1065" i="5"/>
  <c r="AA1065" i="5"/>
  <c r="K1065" i="5"/>
  <c r="O1065" i="5"/>
  <c r="S1065" i="5"/>
  <c r="AQ1108" i="5"/>
  <c r="AA1108" i="5"/>
  <c r="P1108" i="5"/>
  <c r="E1108" i="5"/>
  <c r="AB1108" i="5"/>
  <c r="Q1108" i="5"/>
  <c r="G1108" i="5"/>
  <c r="U1108" i="5"/>
  <c r="K1108" i="5"/>
  <c r="W1108" i="5"/>
  <c r="L1108" i="5"/>
  <c r="X1122" i="5"/>
  <c r="E1122" i="5"/>
  <c r="M1122" i="5"/>
  <c r="U1122" i="5"/>
  <c r="L1124" i="5"/>
  <c r="P1124" i="5"/>
  <c r="X1124" i="5"/>
  <c r="AB1124" i="5"/>
  <c r="H1124" i="5"/>
  <c r="AT956" i="4"/>
  <c r="D85" i="7" s="1"/>
  <c r="Q85" i="7" s="1"/>
  <c r="S85" i="7" s="1"/>
  <c r="AT960" i="4"/>
  <c r="D88" i="7" s="1"/>
  <c r="Q88" i="7" s="1"/>
  <c r="S88" i="7" s="1"/>
  <c r="AT964" i="4"/>
  <c r="AT968" i="4"/>
  <c r="AT972" i="4"/>
  <c r="AT976" i="4"/>
  <c r="AT980" i="4"/>
  <c r="AT984" i="4"/>
  <c r="AT988" i="4"/>
  <c r="AT992" i="4"/>
  <c r="AT1000" i="4"/>
  <c r="AY1000" i="4" s="1"/>
  <c r="AT1003" i="4"/>
  <c r="AT1007" i="4"/>
  <c r="AT1011" i="4"/>
  <c r="AT1015" i="4"/>
  <c r="AT1019" i="4"/>
  <c r="AT1023" i="4"/>
  <c r="AT1027" i="4"/>
  <c r="AT1031" i="4"/>
  <c r="AT1035" i="4"/>
  <c r="AT1039" i="4"/>
  <c r="AT1043" i="4"/>
  <c r="AT1047" i="4"/>
  <c r="AT1051" i="4"/>
  <c r="AT1055" i="4"/>
  <c r="AT1059" i="4"/>
  <c r="L924" i="5"/>
  <c r="H924" i="5"/>
  <c r="AQ957" i="5"/>
  <c r="AB957" i="5"/>
  <c r="Q957" i="5"/>
  <c r="G957" i="5"/>
  <c r="U957" i="5"/>
  <c r="K957" i="5"/>
  <c r="W957" i="5"/>
  <c r="L957" i="5"/>
  <c r="AA957" i="5"/>
  <c r="P957" i="5"/>
  <c r="E957" i="5"/>
  <c r="AA959" i="5"/>
  <c r="AQ959" i="5"/>
  <c r="AY959" i="5" s="1"/>
  <c r="H959" i="5"/>
  <c r="M959" i="5"/>
  <c r="S959" i="5"/>
  <c r="X959" i="5"/>
  <c r="AQ981" i="5"/>
  <c r="Q981" i="5"/>
  <c r="H981" i="5"/>
  <c r="U981" i="5"/>
  <c r="I981" i="5"/>
  <c r="X981" i="5"/>
  <c r="M981" i="5"/>
  <c r="Y981" i="5"/>
  <c r="P981" i="5"/>
  <c r="E981" i="5"/>
  <c r="AQ987" i="5"/>
  <c r="Q987" i="5"/>
  <c r="Y987" i="5"/>
  <c r="I987" i="5"/>
  <c r="AQ1071" i="5"/>
  <c r="K1071" i="5"/>
  <c r="P1071" i="5"/>
  <c r="U1071" i="5"/>
  <c r="AA1071" i="5"/>
  <c r="G1071" i="5"/>
  <c r="AA1073" i="5"/>
  <c r="M1073" i="5"/>
  <c r="S1073" i="5"/>
  <c r="X1073" i="5"/>
  <c r="AQ1073" i="5"/>
  <c r="H1073" i="5"/>
  <c r="AB1085" i="5"/>
  <c r="H1085" i="5"/>
  <c r="X1085" i="5"/>
  <c r="AA963" i="5"/>
  <c r="M963" i="5"/>
  <c r="S963" i="5"/>
  <c r="X963" i="5"/>
  <c r="AQ963" i="5"/>
  <c r="AU963" i="5" s="1"/>
  <c r="H963" i="5"/>
  <c r="AA997" i="5"/>
  <c r="U997" i="5"/>
  <c r="E997" i="5"/>
  <c r="Y997" i="5"/>
  <c r="I997" i="5"/>
  <c r="AQ997" i="5"/>
  <c r="M997" i="5"/>
  <c r="Q997" i="5"/>
  <c r="AA999" i="5"/>
  <c r="U999" i="5"/>
  <c r="E999" i="5"/>
  <c r="Y999" i="5"/>
  <c r="I999" i="5"/>
  <c r="AQ999" i="5"/>
  <c r="M999" i="5"/>
  <c r="Q999" i="5"/>
  <c r="AB1020" i="5"/>
  <c r="Z1020" i="5"/>
  <c r="E1020" i="5"/>
  <c r="J1020" i="5"/>
  <c r="P1020" i="5"/>
  <c r="U1020" i="5"/>
  <c r="AA1025" i="5"/>
  <c r="P1025" i="5"/>
  <c r="G1025" i="5"/>
  <c r="S1025" i="5"/>
  <c r="H1025" i="5"/>
  <c r="W1025" i="5"/>
  <c r="K1025" i="5"/>
  <c r="X1025" i="5"/>
  <c r="O1025" i="5"/>
  <c r="Y1077" i="5"/>
  <c r="X1077" i="5"/>
  <c r="H1077" i="5"/>
  <c r="AQ1077" i="5"/>
  <c r="M1077" i="5"/>
  <c r="P1077" i="5"/>
  <c r="U1077" i="5"/>
  <c r="E1077" i="5"/>
  <c r="AA1116" i="5"/>
  <c r="Q1116" i="5"/>
  <c r="G1116" i="5"/>
  <c r="W1116" i="5"/>
  <c r="K1116" i="5"/>
  <c r="AB1116" i="5"/>
  <c r="L1116" i="5"/>
  <c r="P1116" i="5"/>
  <c r="E1116" i="5"/>
  <c r="AQ1120" i="5"/>
  <c r="H1120" i="5"/>
  <c r="M1120" i="5"/>
  <c r="P1120" i="5"/>
  <c r="X1120" i="5"/>
  <c r="E1120" i="5"/>
  <c r="L1132" i="5"/>
  <c r="P1132" i="5"/>
  <c r="X1132" i="5"/>
  <c r="AB1132" i="5"/>
  <c r="H1132" i="5"/>
  <c r="AT1021" i="4"/>
  <c r="AT1025" i="4"/>
  <c r="AT1029" i="4"/>
  <c r="AT1033" i="4"/>
  <c r="AT1041" i="4"/>
  <c r="AT1045" i="4"/>
  <c r="AT1049" i="4"/>
  <c r="AT1053" i="4"/>
  <c r="AT1057" i="4"/>
  <c r="AT1061" i="4"/>
  <c r="AT1065" i="4"/>
  <c r="AT1069" i="4"/>
  <c r="AT1073" i="4"/>
  <c r="AT1077" i="4"/>
  <c r="AT1081" i="4"/>
  <c r="AT1085" i="4"/>
  <c r="AT1089" i="4"/>
  <c r="AZ1089" i="4" s="1"/>
  <c r="AT1093" i="4"/>
  <c r="AT1097" i="4"/>
  <c r="AT1101" i="4"/>
  <c r="AT1105" i="4"/>
  <c r="AZ1105" i="4" s="1"/>
  <c r="AT1109" i="4"/>
  <c r="AT1113" i="4"/>
  <c r="AT1117" i="4"/>
  <c r="AT1121" i="4"/>
  <c r="AT1125" i="4"/>
  <c r="AT1129" i="4"/>
  <c r="AT1133" i="4"/>
  <c r="AT1137" i="4"/>
  <c r="AT1141" i="4"/>
  <c r="I956" i="5"/>
  <c r="O956" i="5"/>
  <c r="V956" i="5"/>
  <c r="J960" i="5"/>
  <c r="Q960" i="5"/>
  <c r="Y960" i="5"/>
  <c r="G961" i="5"/>
  <c r="Q961" i="5"/>
  <c r="AB961" i="5"/>
  <c r="E964" i="5"/>
  <c r="K964" i="5"/>
  <c r="S964" i="5"/>
  <c r="Z964" i="5"/>
  <c r="K965" i="5"/>
  <c r="U965" i="5"/>
  <c r="M967" i="5"/>
  <c r="F968" i="5"/>
  <c r="N968" i="5"/>
  <c r="U968" i="5"/>
  <c r="AA968" i="5"/>
  <c r="S971" i="5"/>
  <c r="E972" i="5"/>
  <c r="K972" i="5"/>
  <c r="S972" i="5"/>
  <c r="Z972" i="5"/>
  <c r="K973" i="5"/>
  <c r="U973" i="5"/>
  <c r="F976" i="5"/>
  <c r="N976" i="5"/>
  <c r="U976" i="5"/>
  <c r="AA976" i="5"/>
  <c r="J980" i="5"/>
  <c r="S980" i="5"/>
  <c r="K984" i="5"/>
  <c r="V984" i="5"/>
  <c r="N986" i="5"/>
  <c r="I989" i="5"/>
  <c r="U989" i="5"/>
  <c r="O990" i="5"/>
  <c r="M991" i="5"/>
  <c r="AQ991" i="5"/>
  <c r="F992" i="5"/>
  <c r="O992" i="5"/>
  <c r="AA992" i="5"/>
  <c r="F994" i="5"/>
  <c r="V994" i="5"/>
  <c r="I1001" i="5"/>
  <c r="Y1001" i="5"/>
  <c r="P1005" i="5"/>
  <c r="J1012" i="5"/>
  <c r="W1021" i="5"/>
  <c r="E1022" i="5"/>
  <c r="N1022" i="5"/>
  <c r="Z1022" i="5"/>
  <c r="M1024" i="5"/>
  <c r="AQ1024" i="5"/>
  <c r="F1030" i="5"/>
  <c r="R1030" i="5"/>
  <c r="AQ1030" i="5"/>
  <c r="O1067" i="5"/>
  <c r="K1069" i="5"/>
  <c r="AA1069" i="5"/>
  <c r="E1074" i="5"/>
  <c r="K1074" i="5"/>
  <c r="S1074" i="5"/>
  <c r="Z1074" i="5"/>
  <c r="K1075" i="5"/>
  <c r="X1075" i="5"/>
  <c r="K1078" i="5"/>
  <c r="M1105" i="5"/>
  <c r="AQ1105" i="5"/>
  <c r="F1107" i="5"/>
  <c r="N1107" i="5"/>
  <c r="U1107" i="5"/>
  <c r="AA1107" i="5"/>
  <c r="S1109" i="5"/>
  <c r="J1111" i="5"/>
  <c r="Q1111" i="5"/>
  <c r="Y1111" i="5"/>
  <c r="G1112" i="5"/>
  <c r="Q1112" i="5"/>
  <c r="N1113" i="5"/>
  <c r="I1115" i="5"/>
  <c r="O1115" i="5"/>
  <c r="V1115" i="5"/>
  <c r="N1117" i="5"/>
  <c r="I1119" i="5"/>
  <c r="O1119" i="5"/>
  <c r="V1119" i="5"/>
  <c r="F1121" i="5"/>
  <c r="O1121" i="5"/>
  <c r="AA1121" i="5"/>
  <c r="J1123" i="5"/>
  <c r="F1125" i="5"/>
  <c r="Z1125" i="5"/>
  <c r="V1127" i="5"/>
  <c r="P1128" i="5"/>
  <c r="R1129" i="5"/>
  <c r="L1130" i="5"/>
  <c r="J1131" i="5"/>
  <c r="F1133" i="5"/>
  <c r="Z1133" i="5"/>
  <c r="AT1022" i="4"/>
  <c r="AT1026" i="4"/>
  <c r="AT1030" i="4"/>
  <c r="AT1034" i="4"/>
  <c r="AT1038" i="4"/>
  <c r="AT1042" i="4"/>
  <c r="AT1046" i="4"/>
  <c r="AT1050" i="4"/>
  <c r="AT1058" i="4"/>
  <c r="AT1062" i="4"/>
  <c r="AT1066" i="4"/>
  <c r="AT1070" i="4"/>
  <c r="AT1074" i="4"/>
  <c r="AT1078" i="4"/>
  <c r="AT1082" i="4"/>
  <c r="AT1086" i="4"/>
  <c r="AT1090" i="4"/>
  <c r="AT1094" i="4"/>
  <c r="AT1098" i="4"/>
  <c r="AT1102" i="4"/>
  <c r="AT1106" i="4"/>
  <c r="AT1110" i="4"/>
  <c r="AT1114" i="4"/>
  <c r="AT1118" i="4"/>
  <c r="AT1122" i="4"/>
  <c r="AT1126" i="4"/>
  <c r="AT1130" i="4"/>
  <c r="AT1134" i="4"/>
  <c r="AT1138" i="4"/>
  <c r="AT1142" i="4"/>
  <c r="U956" i="5"/>
  <c r="I960" i="5"/>
  <c r="O960" i="5"/>
  <c r="E961" i="5"/>
  <c r="P961" i="5"/>
  <c r="AA961" i="5"/>
  <c r="J964" i="5"/>
  <c r="Q964" i="5"/>
  <c r="Y964" i="5"/>
  <c r="G965" i="5"/>
  <c r="Q965" i="5"/>
  <c r="AB965" i="5"/>
  <c r="H967" i="5"/>
  <c r="AQ967" i="5"/>
  <c r="E968" i="5"/>
  <c r="K968" i="5"/>
  <c r="S968" i="5"/>
  <c r="Z968" i="5"/>
  <c r="M971" i="5"/>
  <c r="J972" i="5"/>
  <c r="Q972" i="5"/>
  <c r="Y972" i="5"/>
  <c r="G973" i="5"/>
  <c r="Q973" i="5"/>
  <c r="AB973" i="5"/>
  <c r="H975" i="5"/>
  <c r="E976" i="5"/>
  <c r="K976" i="5"/>
  <c r="S976" i="5"/>
  <c r="Z976" i="5"/>
  <c r="I980" i="5"/>
  <c r="R980" i="5"/>
  <c r="W982" i="5"/>
  <c r="G984" i="5"/>
  <c r="AA986" i="5"/>
  <c r="H989" i="5"/>
  <c r="Q989" i="5"/>
  <c r="AQ989" i="5"/>
  <c r="G990" i="5"/>
  <c r="H991" i="5"/>
  <c r="X991" i="5"/>
  <c r="N992" i="5"/>
  <c r="W992" i="5"/>
  <c r="S994" i="5"/>
  <c r="E1001" i="5"/>
  <c r="U1001" i="5"/>
  <c r="K1005" i="5"/>
  <c r="E1012" i="5"/>
  <c r="Z1012" i="5"/>
  <c r="O1021" i="5"/>
  <c r="M1022" i="5"/>
  <c r="V1022" i="5"/>
  <c r="Z1026" i="5"/>
  <c r="E1030" i="5"/>
  <c r="N1030" i="5"/>
  <c r="Z1030" i="5"/>
  <c r="Z1042" i="5"/>
  <c r="K1067" i="5"/>
  <c r="AA1067" i="5"/>
  <c r="G1069" i="5"/>
  <c r="W1069" i="5"/>
  <c r="J1074" i="5"/>
  <c r="Q1074" i="5"/>
  <c r="Y1074" i="5"/>
  <c r="G1075" i="5"/>
  <c r="Q1075" i="5"/>
  <c r="W1076" i="5"/>
  <c r="G1078" i="5"/>
  <c r="I1105" i="5"/>
  <c r="Y1105" i="5"/>
  <c r="E1107" i="5"/>
  <c r="K1107" i="5"/>
  <c r="S1107" i="5"/>
  <c r="Z1107" i="5"/>
  <c r="N1109" i="5"/>
  <c r="I1111" i="5"/>
  <c r="O1111" i="5"/>
  <c r="E1112" i="5"/>
  <c r="P1112" i="5"/>
  <c r="AB1112" i="5"/>
  <c r="I1113" i="5"/>
  <c r="F1115" i="5"/>
  <c r="N1115" i="5"/>
  <c r="U1115" i="5"/>
  <c r="I1117" i="5"/>
  <c r="F1119" i="5"/>
  <c r="N1119" i="5"/>
  <c r="U1119" i="5"/>
  <c r="N1121" i="5"/>
  <c r="W1121" i="5"/>
  <c r="F1123" i="5"/>
  <c r="Z1123" i="5"/>
  <c r="V1125" i="5"/>
  <c r="L1128" i="5"/>
  <c r="H1130" i="5"/>
  <c r="AB1130" i="5"/>
  <c r="F1131" i="5"/>
  <c r="Z1131" i="5"/>
  <c r="V1133" i="5"/>
  <c r="AT1063" i="4"/>
  <c r="AT1067" i="4"/>
  <c r="AT1071" i="4"/>
  <c r="AT1075" i="4"/>
  <c r="AT1079" i="4"/>
  <c r="AT1083" i="4"/>
  <c r="AT1091" i="4"/>
  <c r="AT1095" i="4"/>
  <c r="AT1103" i="4"/>
  <c r="AT1107" i="4"/>
  <c r="AT1111" i="4"/>
  <c r="AT1115" i="4"/>
  <c r="AT1119" i="4"/>
  <c r="AT1123" i="4"/>
  <c r="AT1127" i="4"/>
  <c r="AT1131" i="4"/>
  <c r="AT1135" i="4"/>
  <c r="AT1139" i="4"/>
  <c r="L961" i="5"/>
  <c r="W961" i="5"/>
  <c r="I964" i="5"/>
  <c r="O964" i="5"/>
  <c r="E965" i="5"/>
  <c r="P965" i="5"/>
  <c r="AA965" i="5"/>
  <c r="X967" i="5"/>
  <c r="J968" i="5"/>
  <c r="Q968" i="5"/>
  <c r="Y968" i="5"/>
  <c r="H971" i="5"/>
  <c r="I972" i="5"/>
  <c r="O972" i="5"/>
  <c r="E973" i="5"/>
  <c r="P973" i="5"/>
  <c r="AA973" i="5"/>
  <c r="J976" i="5"/>
  <c r="Q976" i="5"/>
  <c r="Y976" i="5"/>
  <c r="E989" i="5"/>
  <c r="P989" i="5"/>
  <c r="Y989" i="5"/>
  <c r="E991" i="5"/>
  <c r="U991" i="5"/>
  <c r="K992" i="5"/>
  <c r="N994" i="5"/>
  <c r="Q1001" i="5"/>
  <c r="F1005" i="5"/>
  <c r="AA1005" i="5"/>
  <c r="U1012" i="5"/>
  <c r="G1021" i="5"/>
  <c r="J1022" i="5"/>
  <c r="M1030" i="5"/>
  <c r="V1030" i="5"/>
  <c r="P1041" i="5"/>
  <c r="G1067" i="5"/>
  <c r="W1067" i="5"/>
  <c r="S1069" i="5"/>
  <c r="I1074" i="5"/>
  <c r="O1074" i="5"/>
  <c r="E1075" i="5"/>
  <c r="P1075" i="5"/>
  <c r="E1105" i="5"/>
  <c r="U1105" i="5"/>
  <c r="J1107" i="5"/>
  <c r="Q1107" i="5"/>
  <c r="Y1107" i="5"/>
  <c r="L1112" i="5"/>
  <c r="W1112" i="5"/>
  <c r="Y1113" i="5"/>
  <c r="Y1117" i="5"/>
  <c r="K1121" i="5"/>
  <c r="V1123" i="5"/>
  <c r="H1128" i="5"/>
  <c r="AB1128" i="5"/>
  <c r="V1131" i="5"/>
  <c r="L965" i="5"/>
  <c r="W965" i="5"/>
  <c r="I968" i="5"/>
  <c r="O968" i="5"/>
  <c r="L973" i="5"/>
  <c r="W973" i="5"/>
  <c r="I976" i="5"/>
  <c r="O976" i="5"/>
  <c r="M989" i="5"/>
  <c r="W990" i="5"/>
  <c r="P991" i="5"/>
  <c r="V1005" i="5"/>
  <c r="J1030" i="5"/>
  <c r="S1067" i="5"/>
  <c r="L1075" i="5"/>
  <c r="Y1075" i="5"/>
  <c r="Q1105" i="5"/>
  <c r="I1107" i="5"/>
  <c r="O1107" i="5"/>
  <c r="S1113" i="5"/>
  <c r="S1117" i="5"/>
  <c r="AA955" i="5"/>
  <c r="M955" i="5"/>
  <c r="S955" i="5"/>
  <c r="X955" i="5"/>
  <c r="AQ955" i="5"/>
  <c r="H955" i="5"/>
  <c r="Z954" i="5"/>
  <c r="K954" i="5"/>
  <c r="O954" i="5"/>
  <c r="S954" i="5"/>
  <c r="G954" i="5"/>
  <c r="AT954" i="4"/>
  <c r="AT953" i="4"/>
  <c r="AT952" i="4"/>
  <c r="AT951" i="4"/>
  <c r="AT950" i="4"/>
  <c r="AT949" i="4"/>
  <c r="AT948" i="4"/>
  <c r="AT947" i="4"/>
  <c r="AT946" i="4"/>
  <c r="AT945" i="4"/>
  <c r="AT944" i="4"/>
  <c r="AT943" i="4"/>
  <c r="AT942" i="4"/>
  <c r="D83" i="7" s="1"/>
  <c r="Q83" i="7" s="1"/>
  <c r="S83" i="7" s="1"/>
  <c r="AT941" i="4"/>
  <c r="D82" i="7" s="1"/>
  <c r="AT940" i="4"/>
  <c r="D81" i="7" s="1"/>
  <c r="AT938" i="4"/>
  <c r="AT937" i="4"/>
  <c r="AT936" i="4"/>
  <c r="AT935" i="4"/>
  <c r="AT934" i="4"/>
  <c r="AT933" i="4"/>
  <c r="AT932" i="4"/>
  <c r="AT931" i="4"/>
  <c r="AT930" i="4"/>
  <c r="H928" i="5"/>
  <c r="L928" i="5"/>
  <c r="AT928" i="4"/>
  <c r="V927" i="5"/>
  <c r="R927" i="5"/>
  <c r="AT927" i="4"/>
  <c r="P926" i="5"/>
  <c r="X926" i="5"/>
  <c r="AB926" i="5"/>
  <c r="H926" i="5"/>
  <c r="L926" i="5"/>
  <c r="AT926" i="4"/>
  <c r="F925" i="5"/>
  <c r="V925" i="5"/>
  <c r="AB924" i="5"/>
  <c r="AT924" i="4"/>
  <c r="X924" i="5"/>
  <c r="R923" i="5"/>
  <c r="F923" i="5"/>
  <c r="H922" i="5"/>
  <c r="L922" i="5"/>
  <c r="X922" i="5"/>
  <c r="AT922" i="4"/>
  <c r="V922" i="5"/>
  <c r="F922" i="5"/>
  <c r="AA922" i="5"/>
  <c r="W922" i="5"/>
  <c r="S922" i="5"/>
  <c r="O922" i="5"/>
  <c r="K922" i="5"/>
  <c r="AQ922" i="5"/>
  <c r="Y922" i="5"/>
  <c r="U922" i="5"/>
  <c r="Q922" i="5"/>
  <c r="M922" i="5"/>
  <c r="I922" i="5"/>
  <c r="E922" i="5"/>
  <c r="Z922" i="5"/>
  <c r="R922" i="5"/>
  <c r="N922" i="5"/>
  <c r="J922" i="5"/>
  <c r="G922" i="5"/>
  <c r="V924" i="5"/>
  <c r="J924" i="5"/>
  <c r="AA924" i="5"/>
  <c r="W924" i="5"/>
  <c r="S924" i="5"/>
  <c r="O924" i="5"/>
  <c r="K924" i="5"/>
  <c r="G924" i="5"/>
  <c r="AQ924" i="5"/>
  <c r="Y924" i="5"/>
  <c r="U924" i="5"/>
  <c r="Q924" i="5"/>
  <c r="M924" i="5"/>
  <c r="I924" i="5"/>
  <c r="E924" i="5"/>
  <c r="Z924" i="5"/>
  <c r="R924" i="5"/>
  <c r="N924" i="5"/>
  <c r="F924" i="5"/>
  <c r="AB925" i="5"/>
  <c r="T925" i="5"/>
  <c r="L925" i="5"/>
  <c r="AQ925" i="5"/>
  <c r="Y925" i="5"/>
  <c r="U925" i="5"/>
  <c r="Q925" i="5"/>
  <c r="M925" i="5"/>
  <c r="I925" i="5"/>
  <c r="E925" i="5"/>
  <c r="AA925" i="5"/>
  <c r="W925" i="5"/>
  <c r="S925" i="5"/>
  <c r="O925" i="5"/>
  <c r="K925" i="5"/>
  <c r="G925" i="5"/>
  <c r="X925" i="5"/>
  <c r="P925" i="5"/>
  <c r="H925" i="5"/>
  <c r="AB927" i="5"/>
  <c r="P927" i="5"/>
  <c r="H927" i="5"/>
  <c r="AQ927" i="5"/>
  <c r="Y927" i="5"/>
  <c r="U927" i="5"/>
  <c r="Q927" i="5"/>
  <c r="M927" i="5"/>
  <c r="I927" i="5"/>
  <c r="E927" i="5"/>
  <c r="AA927" i="5"/>
  <c r="W927" i="5"/>
  <c r="S927" i="5"/>
  <c r="O927" i="5"/>
  <c r="K927" i="5"/>
  <c r="G927" i="5"/>
  <c r="X927" i="5"/>
  <c r="T927" i="5"/>
  <c r="L927" i="5"/>
  <c r="Z928" i="5"/>
  <c r="R928" i="5"/>
  <c r="N928" i="5"/>
  <c r="F928" i="5"/>
  <c r="AA928" i="5"/>
  <c r="W928" i="5"/>
  <c r="S928" i="5"/>
  <c r="O928" i="5"/>
  <c r="K928" i="5"/>
  <c r="G928" i="5"/>
  <c r="AB928" i="5"/>
  <c r="X928" i="5"/>
  <c r="T928" i="5"/>
  <c r="AQ928" i="5"/>
  <c r="Y928" i="5"/>
  <c r="U928" i="5"/>
  <c r="Q928" i="5"/>
  <c r="M928" i="5"/>
  <c r="I928" i="5"/>
  <c r="E928" i="5"/>
  <c r="V928" i="5"/>
  <c r="J928" i="5"/>
  <c r="AB943" i="5"/>
  <c r="X943" i="5"/>
  <c r="T943" i="5"/>
  <c r="P943" i="5"/>
  <c r="L943" i="5"/>
  <c r="H943" i="5"/>
  <c r="AQ943" i="5"/>
  <c r="Y943" i="5"/>
  <c r="U943" i="5"/>
  <c r="Q943" i="5"/>
  <c r="M943" i="5"/>
  <c r="I943" i="5"/>
  <c r="E943" i="5"/>
  <c r="Z943" i="5"/>
  <c r="V943" i="5"/>
  <c r="R943" i="5"/>
  <c r="N943" i="5"/>
  <c r="J943" i="5"/>
  <c r="F943" i="5"/>
  <c r="AA943" i="5"/>
  <c r="W943" i="5"/>
  <c r="S943" i="5"/>
  <c r="O943" i="5"/>
  <c r="K943" i="5"/>
  <c r="G943" i="5"/>
  <c r="AB951" i="5"/>
  <c r="X951" i="5"/>
  <c r="T951" i="5"/>
  <c r="P951" i="5"/>
  <c r="L951" i="5"/>
  <c r="H951" i="5"/>
  <c r="AQ951" i="5"/>
  <c r="AU951" i="5" s="1"/>
  <c r="Y951" i="5"/>
  <c r="U951" i="5"/>
  <c r="Q951" i="5"/>
  <c r="M951" i="5"/>
  <c r="I951" i="5"/>
  <c r="E951" i="5"/>
  <c r="Z951" i="5"/>
  <c r="V951" i="5"/>
  <c r="R951" i="5"/>
  <c r="N951" i="5"/>
  <c r="J951" i="5"/>
  <c r="F951" i="5"/>
  <c r="AA951" i="5"/>
  <c r="W951" i="5"/>
  <c r="S951" i="5"/>
  <c r="O951" i="5"/>
  <c r="K951" i="5"/>
  <c r="G951" i="5"/>
  <c r="AB937" i="5"/>
  <c r="X937" i="5"/>
  <c r="T937" i="5"/>
  <c r="P937" i="5"/>
  <c r="L937" i="5"/>
  <c r="H937" i="5"/>
  <c r="AQ937" i="5"/>
  <c r="Y937" i="5"/>
  <c r="U937" i="5"/>
  <c r="Q937" i="5"/>
  <c r="M937" i="5"/>
  <c r="I937" i="5"/>
  <c r="E937" i="5"/>
  <c r="Z937" i="5"/>
  <c r="V937" i="5"/>
  <c r="R937" i="5"/>
  <c r="N937" i="5"/>
  <c r="J937" i="5"/>
  <c r="F937" i="5"/>
  <c r="AA937" i="5"/>
  <c r="W937" i="5"/>
  <c r="S937" i="5"/>
  <c r="O937" i="5"/>
  <c r="K937" i="5"/>
  <c r="G937" i="5"/>
  <c r="AB945" i="5"/>
  <c r="X945" i="5"/>
  <c r="T945" i="5"/>
  <c r="P945" i="5"/>
  <c r="L945" i="5"/>
  <c r="H945" i="5"/>
  <c r="AQ945" i="5"/>
  <c r="Y945" i="5"/>
  <c r="U945" i="5"/>
  <c r="Q945" i="5"/>
  <c r="M945" i="5"/>
  <c r="I945" i="5"/>
  <c r="E945" i="5"/>
  <c r="Z945" i="5"/>
  <c r="V945" i="5"/>
  <c r="R945" i="5"/>
  <c r="N945" i="5"/>
  <c r="J945" i="5"/>
  <c r="F945" i="5"/>
  <c r="AA945" i="5"/>
  <c r="W945" i="5"/>
  <c r="S945" i="5"/>
  <c r="O945" i="5"/>
  <c r="K945" i="5"/>
  <c r="G945" i="5"/>
  <c r="AB953" i="5"/>
  <c r="X953" i="5"/>
  <c r="T953" i="5"/>
  <c r="P953" i="5"/>
  <c r="L953" i="5"/>
  <c r="H953" i="5"/>
  <c r="AQ953" i="5"/>
  <c r="Y953" i="5"/>
  <c r="U953" i="5"/>
  <c r="Q953" i="5"/>
  <c r="M953" i="5"/>
  <c r="I953" i="5"/>
  <c r="E953" i="5"/>
  <c r="Z953" i="5"/>
  <c r="V953" i="5"/>
  <c r="R953" i="5"/>
  <c r="N953" i="5"/>
  <c r="J953" i="5"/>
  <c r="F953" i="5"/>
  <c r="AA953" i="5"/>
  <c r="W953" i="5"/>
  <c r="S953" i="5"/>
  <c r="O953" i="5"/>
  <c r="K953" i="5"/>
  <c r="G953" i="5"/>
  <c r="T922" i="5"/>
  <c r="N925" i="5"/>
  <c r="N927" i="5"/>
  <c r="V929" i="5"/>
  <c r="P922" i="5"/>
  <c r="J923" i="5"/>
  <c r="Z923" i="5"/>
  <c r="P924" i="5"/>
  <c r="J925" i="5"/>
  <c r="Z925" i="5"/>
  <c r="J927" i="5"/>
  <c r="Z927" i="5"/>
  <c r="P928" i="5"/>
  <c r="AB931" i="5"/>
  <c r="X931" i="5"/>
  <c r="T931" i="5"/>
  <c r="P931" i="5"/>
  <c r="L931" i="5"/>
  <c r="H931" i="5"/>
  <c r="AQ931" i="5"/>
  <c r="Y931" i="5"/>
  <c r="U931" i="5"/>
  <c r="Q931" i="5"/>
  <c r="M931" i="5"/>
  <c r="I931" i="5"/>
  <c r="E931" i="5"/>
  <c r="Z931" i="5"/>
  <c r="V931" i="5"/>
  <c r="R931" i="5"/>
  <c r="N931" i="5"/>
  <c r="J931" i="5"/>
  <c r="F931" i="5"/>
  <c r="AA931" i="5"/>
  <c r="W931" i="5"/>
  <c r="S931" i="5"/>
  <c r="O931" i="5"/>
  <c r="K931" i="5"/>
  <c r="G931" i="5"/>
  <c r="AB939" i="5"/>
  <c r="X939" i="5"/>
  <c r="T939" i="5"/>
  <c r="P939" i="5"/>
  <c r="L939" i="5"/>
  <c r="H939" i="5"/>
  <c r="AQ939" i="5"/>
  <c r="Y939" i="5"/>
  <c r="U939" i="5"/>
  <c r="Q939" i="5"/>
  <c r="M939" i="5"/>
  <c r="I939" i="5"/>
  <c r="E939" i="5"/>
  <c r="Z939" i="5"/>
  <c r="V939" i="5"/>
  <c r="R939" i="5"/>
  <c r="N939" i="5"/>
  <c r="J939" i="5"/>
  <c r="F939" i="5"/>
  <c r="AA939" i="5"/>
  <c r="W939" i="5"/>
  <c r="S939" i="5"/>
  <c r="O939" i="5"/>
  <c r="K939" i="5"/>
  <c r="G939" i="5"/>
  <c r="AB947" i="5"/>
  <c r="X947" i="5"/>
  <c r="T947" i="5"/>
  <c r="P947" i="5"/>
  <c r="L947" i="5"/>
  <c r="H947" i="5"/>
  <c r="AQ947" i="5"/>
  <c r="Y947" i="5"/>
  <c r="U947" i="5"/>
  <c r="Q947" i="5"/>
  <c r="M947" i="5"/>
  <c r="I947" i="5"/>
  <c r="E947" i="5"/>
  <c r="Z947" i="5"/>
  <c r="V947" i="5"/>
  <c r="R947" i="5"/>
  <c r="N947" i="5"/>
  <c r="J947" i="5"/>
  <c r="F947" i="5"/>
  <c r="AA947" i="5"/>
  <c r="W947" i="5"/>
  <c r="S947" i="5"/>
  <c r="O947" i="5"/>
  <c r="K947" i="5"/>
  <c r="G947" i="5"/>
  <c r="AB922" i="5"/>
  <c r="AB929" i="5"/>
  <c r="X929" i="5"/>
  <c r="T929" i="5"/>
  <c r="P929" i="5"/>
  <c r="L929" i="5"/>
  <c r="H929" i="5"/>
  <c r="AQ929" i="5"/>
  <c r="Y929" i="5"/>
  <c r="U929" i="5"/>
  <c r="Q929" i="5"/>
  <c r="M929" i="5"/>
  <c r="I929" i="5"/>
  <c r="E929" i="5"/>
  <c r="Z929" i="5"/>
  <c r="R929" i="5"/>
  <c r="J929" i="5"/>
  <c r="F929" i="5"/>
  <c r="AA929" i="5"/>
  <c r="W929" i="5"/>
  <c r="S929" i="5"/>
  <c r="O929" i="5"/>
  <c r="K929" i="5"/>
  <c r="G929" i="5"/>
  <c r="AB933" i="5"/>
  <c r="X933" i="5"/>
  <c r="T933" i="5"/>
  <c r="P933" i="5"/>
  <c r="L933" i="5"/>
  <c r="H933" i="5"/>
  <c r="AQ933" i="5"/>
  <c r="Y933" i="5"/>
  <c r="U933" i="5"/>
  <c r="Q933" i="5"/>
  <c r="M933" i="5"/>
  <c r="I933" i="5"/>
  <c r="E933" i="5"/>
  <c r="Z933" i="5"/>
  <c r="V933" i="5"/>
  <c r="R933" i="5"/>
  <c r="N933" i="5"/>
  <c r="J933" i="5"/>
  <c r="F933" i="5"/>
  <c r="AA933" i="5"/>
  <c r="W933" i="5"/>
  <c r="S933" i="5"/>
  <c r="O933" i="5"/>
  <c r="K933" i="5"/>
  <c r="G933" i="5"/>
  <c r="AB941" i="5"/>
  <c r="X941" i="5"/>
  <c r="T941" i="5"/>
  <c r="P941" i="5"/>
  <c r="L941" i="5"/>
  <c r="H941" i="5"/>
  <c r="AQ941" i="5"/>
  <c r="Y941" i="5"/>
  <c r="U941" i="5"/>
  <c r="Q941" i="5"/>
  <c r="M941" i="5"/>
  <c r="I941" i="5"/>
  <c r="E941" i="5"/>
  <c r="Z941" i="5"/>
  <c r="V941" i="5"/>
  <c r="R941" i="5"/>
  <c r="N941" i="5"/>
  <c r="J941" i="5"/>
  <c r="F941" i="5"/>
  <c r="AA941" i="5"/>
  <c r="W941" i="5"/>
  <c r="S941" i="5"/>
  <c r="O941" i="5"/>
  <c r="K941" i="5"/>
  <c r="G941" i="5"/>
  <c r="AB949" i="5"/>
  <c r="X949" i="5"/>
  <c r="T949" i="5"/>
  <c r="P949" i="5"/>
  <c r="L949" i="5"/>
  <c r="H949" i="5"/>
  <c r="AQ949" i="5"/>
  <c r="Y949" i="5"/>
  <c r="U949" i="5"/>
  <c r="Q949" i="5"/>
  <c r="M949" i="5"/>
  <c r="I949" i="5"/>
  <c r="E949" i="5"/>
  <c r="Z949" i="5"/>
  <c r="V949" i="5"/>
  <c r="R949" i="5"/>
  <c r="N949" i="5"/>
  <c r="J949" i="5"/>
  <c r="F949" i="5"/>
  <c r="AA949" i="5"/>
  <c r="W949" i="5"/>
  <c r="S949" i="5"/>
  <c r="O949" i="5"/>
  <c r="K949" i="5"/>
  <c r="G949" i="5"/>
  <c r="AB923" i="5"/>
  <c r="T923" i="5"/>
  <c r="H923" i="5"/>
  <c r="AQ923" i="5"/>
  <c r="Y923" i="5"/>
  <c r="U923" i="5"/>
  <c r="Q923" i="5"/>
  <c r="M923" i="5"/>
  <c r="I923" i="5"/>
  <c r="E923" i="5"/>
  <c r="AA923" i="5"/>
  <c r="W923" i="5"/>
  <c r="S923" i="5"/>
  <c r="O923" i="5"/>
  <c r="K923" i="5"/>
  <c r="G923" i="5"/>
  <c r="X923" i="5"/>
  <c r="P923" i="5"/>
  <c r="L923" i="5"/>
  <c r="R926" i="5"/>
  <c r="J926" i="5"/>
  <c r="AA926" i="5"/>
  <c r="W926" i="5"/>
  <c r="S926" i="5"/>
  <c r="O926" i="5"/>
  <c r="K926" i="5"/>
  <c r="G926" i="5"/>
  <c r="AQ926" i="5"/>
  <c r="Y926" i="5"/>
  <c r="U926" i="5"/>
  <c r="Q926" i="5"/>
  <c r="M926" i="5"/>
  <c r="I926" i="5"/>
  <c r="E926" i="5"/>
  <c r="Z926" i="5"/>
  <c r="V926" i="5"/>
  <c r="N926" i="5"/>
  <c r="F926" i="5"/>
  <c r="AB935" i="5"/>
  <c r="X935" i="5"/>
  <c r="T935" i="5"/>
  <c r="P935" i="5"/>
  <c r="L935" i="5"/>
  <c r="H935" i="5"/>
  <c r="AQ935" i="5"/>
  <c r="Y935" i="5"/>
  <c r="U935" i="5"/>
  <c r="Q935" i="5"/>
  <c r="M935" i="5"/>
  <c r="I935" i="5"/>
  <c r="E935" i="5"/>
  <c r="Z935" i="5"/>
  <c r="V935" i="5"/>
  <c r="R935" i="5"/>
  <c r="N935" i="5"/>
  <c r="J935" i="5"/>
  <c r="F935" i="5"/>
  <c r="AA935" i="5"/>
  <c r="W935" i="5"/>
  <c r="S935" i="5"/>
  <c r="O935" i="5"/>
  <c r="K935" i="5"/>
  <c r="G935" i="5"/>
  <c r="N923" i="5"/>
  <c r="T924" i="5"/>
  <c r="T926" i="5"/>
  <c r="AB956" i="5"/>
  <c r="X956" i="5"/>
  <c r="T956" i="5"/>
  <c r="P956" i="5"/>
  <c r="L956" i="5"/>
  <c r="H956" i="5"/>
  <c r="AB960" i="5"/>
  <c r="X960" i="5"/>
  <c r="T960" i="5"/>
  <c r="P960" i="5"/>
  <c r="L960" i="5"/>
  <c r="H960" i="5"/>
  <c r="AB964" i="5"/>
  <c r="X964" i="5"/>
  <c r="T964" i="5"/>
  <c r="P964" i="5"/>
  <c r="L964" i="5"/>
  <c r="H964" i="5"/>
  <c r="AB968" i="5"/>
  <c r="X968" i="5"/>
  <c r="T968" i="5"/>
  <c r="P968" i="5"/>
  <c r="L968" i="5"/>
  <c r="H968" i="5"/>
  <c r="AB972" i="5"/>
  <c r="X972" i="5"/>
  <c r="T972" i="5"/>
  <c r="P972" i="5"/>
  <c r="L972" i="5"/>
  <c r="H972" i="5"/>
  <c r="AB976" i="5"/>
  <c r="X976" i="5"/>
  <c r="T976" i="5"/>
  <c r="P976" i="5"/>
  <c r="L976" i="5"/>
  <c r="H976" i="5"/>
  <c r="AQ980" i="5"/>
  <c r="Y980" i="5"/>
  <c r="U980" i="5"/>
  <c r="Q980" i="5"/>
  <c r="M980" i="5"/>
  <c r="AB980" i="5"/>
  <c r="X980" i="5"/>
  <c r="T980" i="5"/>
  <c r="P980" i="5"/>
  <c r="L980" i="5"/>
  <c r="H980" i="5"/>
  <c r="AA981" i="5"/>
  <c r="W981" i="5"/>
  <c r="S981" i="5"/>
  <c r="O981" i="5"/>
  <c r="K981" i="5"/>
  <c r="G981" i="5"/>
  <c r="Z981" i="5"/>
  <c r="V981" i="5"/>
  <c r="R981" i="5"/>
  <c r="N981" i="5"/>
  <c r="J981" i="5"/>
  <c r="F981" i="5"/>
  <c r="AQ984" i="5"/>
  <c r="Y984" i="5"/>
  <c r="U984" i="5"/>
  <c r="Q984" i="5"/>
  <c r="M984" i="5"/>
  <c r="I984" i="5"/>
  <c r="E984" i="5"/>
  <c r="AB984" i="5"/>
  <c r="X984" i="5"/>
  <c r="T984" i="5"/>
  <c r="P984" i="5"/>
  <c r="L984" i="5"/>
  <c r="H984" i="5"/>
  <c r="AA989" i="5"/>
  <c r="W989" i="5"/>
  <c r="S989" i="5"/>
  <c r="O989" i="5"/>
  <c r="K989" i="5"/>
  <c r="G989" i="5"/>
  <c r="Z989" i="5"/>
  <c r="V989" i="5"/>
  <c r="R989" i="5"/>
  <c r="N989" i="5"/>
  <c r="J989" i="5"/>
  <c r="F989" i="5"/>
  <c r="AQ992" i="5"/>
  <c r="Y992" i="5"/>
  <c r="U992" i="5"/>
  <c r="Q992" i="5"/>
  <c r="M992" i="5"/>
  <c r="I992" i="5"/>
  <c r="E992" i="5"/>
  <c r="AB992" i="5"/>
  <c r="X992" i="5"/>
  <c r="T992" i="5"/>
  <c r="P992" i="5"/>
  <c r="L992" i="5"/>
  <c r="H992" i="5"/>
  <c r="AA1006" i="5"/>
  <c r="W1006" i="5"/>
  <c r="S1006" i="5"/>
  <c r="O1006" i="5"/>
  <c r="K1006" i="5"/>
  <c r="G1006" i="5"/>
  <c r="Y1006" i="5"/>
  <c r="T1006" i="5"/>
  <c r="N1006" i="5"/>
  <c r="I1006" i="5"/>
  <c r="Z1006" i="5"/>
  <c r="U1006" i="5"/>
  <c r="P1006" i="5"/>
  <c r="J1006" i="5"/>
  <c r="E1006" i="5"/>
  <c r="AB1006" i="5"/>
  <c r="V1006" i="5"/>
  <c r="Q1006" i="5"/>
  <c r="L1006" i="5"/>
  <c r="F1006" i="5"/>
  <c r="AQ1006" i="5"/>
  <c r="X1006" i="5"/>
  <c r="R1006" i="5"/>
  <c r="M1006" i="5"/>
  <c r="H1006" i="5"/>
  <c r="AA1016" i="5"/>
  <c r="W1016" i="5"/>
  <c r="S1016" i="5"/>
  <c r="O1016" i="5"/>
  <c r="K1016" i="5"/>
  <c r="G1016" i="5"/>
  <c r="Z1016" i="5"/>
  <c r="U1016" i="5"/>
  <c r="P1016" i="5"/>
  <c r="J1016" i="5"/>
  <c r="E1016" i="5"/>
  <c r="AB1016" i="5"/>
  <c r="V1016" i="5"/>
  <c r="Q1016" i="5"/>
  <c r="L1016" i="5"/>
  <c r="F1016" i="5"/>
  <c r="AQ1016" i="5"/>
  <c r="X1016" i="5"/>
  <c r="R1016" i="5"/>
  <c r="M1016" i="5"/>
  <c r="H1016" i="5"/>
  <c r="Y1016" i="5"/>
  <c r="T1016" i="5"/>
  <c r="N1016" i="5"/>
  <c r="I1016" i="5"/>
  <c r="R932" i="5"/>
  <c r="E930" i="5"/>
  <c r="I930" i="5"/>
  <c r="M930" i="5"/>
  <c r="Q930" i="5"/>
  <c r="U930" i="5"/>
  <c r="Y930" i="5"/>
  <c r="AQ930" i="5"/>
  <c r="E932" i="5"/>
  <c r="I932" i="5"/>
  <c r="M932" i="5"/>
  <c r="Q932" i="5"/>
  <c r="U932" i="5"/>
  <c r="Y932" i="5"/>
  <c r="AQ932" i="5"/>
  <c r="AX932" i="5" s="1"/>
  <c r="AX1497" i="5" s="1"/>
  <c r="AO55" i="9" s="1"/>
  <c r="AO62" i="9" s="1"/>
  <c r="AO64" i="9" s="1"/>
  <c r="E934" i="5"/>
  <c r="I934" i="5"/>
  <c r="M934" i="5"/>
  <c r="Q934" i="5"/>
  <c r="U934" i="5"/>
  <c r="Y934" i="5"/>
  <c r="AQ934" i="5"/>
  <c r="E936" i="5"/>
  <c r="I936" i="5"/>
  <c r="M936" i="5"/>
  <c r="Q936" i="5"/>
  <c r="U936" i="5"/>
  <c r="Y936" i="5"/>
  <c r="AQ936" i="5"/>
  <c r="E938" i="5"/>
  <c r="I938" i="5"/>
  <c r="M938" i="5"/>
  <c r="Q938" i="5"/>
  <c r="U938" i="5"/>
  <c r="Y938" i="5"/>
  <c r="AQ938" i="5"/>
  <c r="E940" i="5"/>
  <c r="I940" i="5"/>
  <c r="M940" i="5"/>
  <c r="Q940" i="5"/>
  <c r="U940" i="5"/>
  <c r="Y940" i="5"/>
  <c r="AQ940" i="5"/>
  <c r="AU940" i="5" s="1"/>
  <c r="E942" i="5"/>
  <c r="I942" i="5"/>
  <c r="M942" i="5"/>
  <c r="Q942" i="5"/>
  <c r="U942" i="5"/>
  <c r="Y942" i="5"/>
  <c r="AQ942" i="5"/>
  <c r="AY942" i="5" s="1"/>
  <c r="E944" i="5"/>
  <c r="I944" i="5"/>
  <c r="M944" i="5"/>
  <c r="Q944" i="5"/>
  <c r="U944" i="5"/>
  <c r="Y944" i="5"/>
  <c r="AQ944" i="5"/>
  <c r="E946" i="5"/>
  <c r="I946" i="5"/>
  <c r="M946" i="5"/>
  <c r="Q946" i="5"/>
  <c r="U946" i="5"/>
  <c r="Y946" i="5"/>
  <c r="AQ946" i="5"/>
  <c r="E948" i="5"/>
  <c r="I948" i="5"/>
  <c r="M948" i="5"/>
  <c r="Q948" i="5"/>
  <c r="U948" i="5"/>
  <c r="Y948" i="5"/>
  <c r="AQ948" i="5"/>
  <c r="E950" i="5"/>
  <c r="I950" i="5"/>
  <c r="M950" i="5"/>
  <c r="Q950" i="5"/>
  <c r="U950" i="5"/>
  <c r="Y950" i="5"/>
  <c r="AQ950" i="5"/>
  <c r="E952" i="5"/>
  <c r="I952" i="5"/>
  <c r="M952" i="5"/>
  <c r="Q952" i="5"/>
  <c r="U952" i="5"/>
  <c r="Y952" i="5"/>
  <c r="AQ952" i="5"/>
  <c r="E954" i="5"/>
  <c r="I954" i="5"/>
  <c r="M954" i="5"/>
  <c r="Q954" i="5"/>
  <c r="U954" i="5"/>
  <c r="E955" i="5"/>
  <c r="K955" i="5"/>
  <c r="P955" i="5"/>
  <c r="U955" i="5"/>
  <c r="G956" i="5"/>
  <c r="M956" i="5"/>
  <c r="R956" i="5"/>
  <c r="W956" i="5"/>
  <c r="AQ956" i="5"/>
  <c r="H957" i="5"/>
  <c r="M957" i="5"/>
  <c r="S957" i="5"/>
  <c r="X957" i="5"/>
  <c r="E958" i="5"/>
  <c r="J958" i="5"/>
  <c r="O958" i="5"/>
  <c r="U958" i="5"/>
  <c r="Z958" i="5"/>
  <c r="E959" i="5"/>
  <c r="K959" i="5"/>
  <c r="P959" i="5"/>
  <c r="U959" i="5"/>
  <c r="G960" i="5"/>
  <c r="M960" i="5"/>
  <c r="R960" i="5"/>
  <c r="W960" i="5"/>
  <c r="AQ960" i="5"/>
  <c r="H961" i="5"/>
  <c r="M961" i="5"/>
  <c r="S961" i="5"/>
  <c r="X961" i="5"/>
  <c r="E962" i="5"/>
  <c r="J962" i="5"/>
  <c r="O962" i="5"/>
  <c r="U962" i="5"/>
  <c r="Z962" i="5"/>
  <c r="E963" i="5"/>
  <c r="K963" i="5"/>
  <c r="P963" i="5"/>
  <c r="U963" i="5"/>
  <c r="G964" i="5"/>
  <c r="M964" i="5"/>
  <c r="R964" i="5"/>
  <c r="W964" i="5"/>
  <c r="AQ964" i="5"/>
  <c r="H965" i="5"/>
  <c r="M965" i="5"/>
  <c r="S965" i="5"/>
  <c r="X965" i="5"/>
  <c r="E966" i="5"/>
  <c r="J966" i="5"/>
  <c r="O966" i="5"/>
  <c r="U966" i="5"/>
  <c r="Z966" i="5"/>
  <c r="E967" i="5"/>
  <c r="K967" i="5"/>
  <c r="P967" i="5"/>
  <c r="U967" i="5"/>
  <c r="G968" i="5"/>
  <c r="M968" i="5"/>
  <c r="R968" i="5"/>
  <c r="W968" i="5"/>
  <c r="AQ968" i="5"/>
  <c r="H969" i="5"/>
  <c r="M969" i="5"/>
  <c r="S969" i="5"/>
  <c r="X969" i="5"/>
  <c r="E970" i="5"/>
  <c r="J970" i="5"/>
  <c r="O970" i="5"/>
  <c r="U970" i="5"/>
  <c r="Z970" i="5"/>
  <c r="E971" i="5"/>
  <c r="K971" i="5"/>
  <c r="P971" i="5"/>
  <c r="U971" i="5"/>
  <c r="G972" i="5"/>
  <c r="M972" i="5"/>
  <c r="R972" i="5"/>
  <c r="W972" i="5"/>
  <c r="AQ972" i="5"/>
  <c r="H973" i="5"/>
  <c r="M973" i="5"/>
  <c r="S973" i="5"/>
  <c r="X973" i="5"/>
  <c r="E974" i="5"/>
  <c r="J974" i="5"/>
  <c r="O974" i="5"/>
  <c r="U974" i="5"/>
  <c r="Z974" i="5"/>
  <c r="E975" i="5"/>
  <c r="K975" i="5"/>
  <c r="P975" i="5"/>
  <c r="U975" i="5"/>
  <c r="G976" i="5"/>
  <c r="M976" i="5"/>
  <c r="R976" i="5"/>
  <c r="W976" i="5"/>
  <c r="AQ976" i="5"/>
  <c r="H977" i="5"/>
  <c r="M977" i="5"/>
  <c r="S977" i="5"/>
  <c r="X977" i="5"/>
  <c r="E978" i="5"/>
  <c r="J978" i="5"/>
  <c r="O978" i="5"/>
  <c r="U978" i="5"/>
  <c r="Z978" i="5"/>
  <c r="E979" i="5"/>
  <c r="K979" i="5"/>
  <c r="P979" i="5"/>
  <c r="U979" i="5"/>
  <c r="G980" i="5"/>
  <c r="N980" i="5"/>
  <c r="V980" i="5"/>
  <c r="L981" i="5"/>
  <c r="T981" i="5"/>
  <c r="AB981" i="5"/>
  <c r="K982" i="5"/>
  <c r="S982" i="5"/>
  <c r="I983" i="5"/>
  <c r="Q983" i="5"/>
  <c r="J984" i="5"/>
  <c r="R984" i="5"/>
  <c r="Z984" i="5"/>
  <c r="H985" i="5"/>
  <c r="P985" i="5"/>
  <c r="X985" i="5"/>
  <c r="G986" i="5"/>
  <c r="O986" i="5"/>
  <c r="E987" i="5"/>
  <c r="M987" i="5"/>
  <c r="U987" i="5"/>
  <c r="F988" i="5"/>
  <c r="N988" i="5"/>
  <c r="V988" i="5"/>
  <c r="L989" i="5"/>
  <c r="T989" i="5"/>
  <c r="AB989" i="5"/>
  <c r="K990" i="5"/>
  <c r="S990" i="5"/>
  <c r="I991" i="5"/>
  <c r="Q991" i="5"/>
  <c r="J992" i="5"/>
  <c r="R992" i="5"/>
  <c r="Z992" i="5"/>
  <c r="H993" i="5"/>
  <c r="P993" i="5"/>
  <c r="X993" i="5"/>
  <c r="G994" i="5"/>
  <c r="O994" i="5"/>
  <c r="E995" i="5"/>
  <c r="M995" i="5"/>
  <c r="U995" i="5"/>
  <c r="F996" i="5"/>
  <c r="S996" i="5"/>
  <c r="AB954" i="5"/>
  <c r="X954" i="5"/>
  <c r="Z955" i="5"/>
  <c r="V955" i="5"/>
  <c r="R955" i="5"/>
  <c r="N955" i="5"/>
  <c r="J955" i="5"/>
  <c r="F955" i="5"/>
  <c r="Z959" i="5"/>
  <c r="V959" i="5"/>
  <c r="R959" i="5"/>
  <c r="N959" i="5"/>
  <c r="J959" i="5"/>
  <c r="F959" i="5"/>
  <c r="Z963" i="5"/>
  <c r="V963" i="5"/>
  <c r="R963" i="5"/>
  <c r="N963" i="5"/>
  <c r="J963" i="5"/>
  <c r="F963" i="5"/>
  <c r="Z967" i="5"/>
  <c r="V967" i="5"/>
  <c r="R967" i="5"/>
  <c r="N967" i="5"/>
  <c r="J967" i="5"/>
  <c r="F967" i="5"/>
  <c r="Z971" i="5"/>
  <c r="V971" i="5"/>
  <c r="R971" i="5"/>
  <c r="N971" i="5"/>
  <c r="J971" i="5"/>
  <c r="F971" i="5"/>
  <c r="Z975" i="5"/>
  <c r="V975" i="5"/>
  <c r="R975" i="5"/>
  <c r="N975" i="5"/>
  <c r="J975" i="5"/>
  <c r="F975" i="5"/>
  <c r="Z979" i="5"/>
  <c r="V979" i="5"/>
  <c r="R979" i="5"/>
  <c r="N979" i="5"/>
  <c r="J979" i="5"/>
  <c r="F979" i="5"/>
  <c r="AQ982" i="5"/>
  <c r="Y982" i="5"/>
  <c r="U982" i="5"/>
  <c r="Q982" i="5"/>
  <c r="M982" i="5"/>
  <c r="I982" i="5"/>
  <c r="E982" i="5"/>
  <c r="AB982" i="5"/>
  <c r="X982" i="5"/>
  <c r="T982" i="5"/>
  <c r="P982" i="5"/>
  <c r="L982" i="5"/>
  <c r="H982" i="5"/>
  <c r="AA987" i="5"/>
  <c r="W987" i="5"/>
  <c r="S987" i="5"/>
  <c r="O987" i="5"/>
  <c r="K987" i="5"/>
  <c r="G987" i="5"/>
  <c r="Z987" i="5"/>
  <c r="V987" i="5"/>
  <c r="R987" i="5"/>
  <c r="N987" i="5"/>
  <c r="J987" i="5"/>
  <c r="F987" i="5"/>
  <c r="AQ990" i="5"/>
  <c r="Y990" i="5"/>
  <c r="U990" i="5"/>
  <c r="Q990" i="5"/>
  <c r="M990" i="5"/>
  <c r="I990" i="5"/>
  <c r="E990" i="5"/>
  <c r="AB990" i="5"/>
  <c r="X990" i="5"/>
  <c r="T990" i="5"/>
  <c r="P990" i="5"/>
  <c r="L990" i="5"/>
  <c r="H990" i="5"/>
  <c r="AA995" i="5"/>
  <c r="W995" i="5"/>
  <c r="S995" i="5"/>
  <c r="O995" i="5"/>
  <c r="K995" i="5"/>
  <c r="G995" i="5"/>
  <c r="Z995" i="5"/>
  <c r="V995" i="5"/>
  <c r="R995" i="5"/>
  <c r="N995" i="5"/>
  <c r="J995" i="5"/>
  <c r="F995" i="5"/>
  <c r="AQ998" i="5"/>
  <c r="Y998" i="5"/>
  <c r="U998" i="5"/>
  <c r="Q998" i="5"/>
  <c r="M998" i="5"/>
  <c r="I998" i="5"/>
  <c r="E998" i="5"/>
  <c r="Z998" i="5"/>
  <c r="V998" i="5"/>
  <c r="R998" i="5"/>
  <c r="N998" i="5"/>
  <c r="J998" i="5"/>
  <c r="F998" i="5"/>
  <c r="AB998" i="5"/>
  <c r="X998" i="5"/>
  <c r="T998" i="5"/>
  <c r="P998" i="5"/>
  <c r="L998" i="5"/>
  <c r="H998" i="5"/>
  <c r="AQ1007" i="5"/>
  <c r="Y1007" i="5"/>
  <c r="U1007" i="5"/>
  <c r="Q1007" i="5"/>
  <c r="M1007" i="5"/>
  <c r="I1007" i="5"/>
  <c r="E1007" i="5"/>
  <c r="Z1007" i="5"/>
  <c r="T1007" i="5"/>
  <c r="O1007" i="5"/>
  <c r="J1007" i="5"/>
  <c r="AA1007" i="5"/>
  <c r="V1007" i="5"/>
  <c r="P1007" i="5"/>
  <c r="K1007" i="5"/>
  <c r="F1007" i="5"/>
  <c r="AB1007" i="5"/>
  <c r="W1007" i="5"/>
  <c r="R1007" i="5"/>
  <c r="L1007" i="5"/>
  <c r="G1007" i="5"/>
  <c r="X1007" i="5"/>
  <c r="S1007" i="5"/>
  <c r="N1007" i="5"/>
  <c r="H1007" i="5"/>
  <c r="AQ1017" i="5"/>
  <c r="Y1017" i="5"/>
  <c r="U1017" i="5"/>
  <c r="Q1017" i="5"/>
  <c r="M1017" i="5"/>
  <c r="I1017" i="5"/>
  <c r="E1017" i="5"/>
  <c r="AA1017" i="5"/>
  <c r="V1017" i="5"/>
  <c r="P1017" i="5"/>
  <c r="K1017" i="5"/>
  <c r="F1017" i="5"/>
  <c r="AB1017" i="5"/>
  <c r="W1017" i="5"/>
  <c r="R1017" i="5"/>
  <c r="L1017" i="5"/>
  <c r="G1017" i="5"/>
  <c r="X1017" i="5"/>
  <c r="S1017" i="5"/>
  <c r="N1017" i="5"/>
  <c r="H1017" i="5"/>
  <c r="Z1017" i="5"/>
  <c r="T1017" i="5"/>
  <c r="O1017" i="5"/>
  <c r="J1017" i="5"/>
  <c r="H930" i="5"/>
  <c r="L930" i="5"/>
  <c r="P930" i="5"/>
  <c r="T930" i="5"/>
  <c r="X930" i="5"/>
  <c r="AB930" i="5"/>
  <c r="H932" i="5"/>
  <c r="L932" i="5"/>
  <c r="P932" i="5"/>
  <c r="T932" i="5"/>
  <c r="X932" i="5"/>
  <c r="AB932" i="5"/>
  <c r="H934" i="5"/>
  <c r="L934" i="5"/>
  <c r="P934" i="5"/>
  <c r="T934" i="5"/>
  <c r="X934" i="5"/>
  <c r="AB934" i="5"/>
  <c r="H936" i="5"/>
  <c r="L936" i="5"/>
  <c r="P936" i="5"/>
  <c r="T936" i="5"/>
  <c r="X936" i="5"/>
  <c r="AB936" i="5"/>
  <c r="H938" i="5"/>
  <c r="L938" i="5"/>
  <c r="P938" i="5"/>
  <c r="T938" i="5"/>
  <c r="X938" i="5"/>
  <c r="AB938" i="5"/>
  <c r="H940" i="5"/>
  <c r="L940" i="5"/>
  <c r="P940" i="5"/>
  <c r="T940" i="5"/>
  <c r="X940" i="5"/>
  <c r="AB940" i="5"/>
  <c r="H942" i="5"/>
  <c r="L942" i="5"/>
  <c r="P942" i="5"/>
  <c r="T942" i="5"/>
  <c r="X942" i="5"/>
  <c r="AB942" i="5"/>
  <c r="H944" i="5"/>
  <c r="L944" i="5"/>
  <c r="P944" i="5"/>
  <c r="T944" i="5"/>
  <c r="X944" i="5"/>
  <c r="AB944" i="5"/>
  <c r="H946" i="5"/>
  <c r="L946" i="5"/>
  <c r="P946" i="5"/>
  <c r="T946" i="5"/>
  <c r="X946" i="5"/>
  <c r="AB946" i="5"/>
  <c r="H948" i="5"/>
  <c r="L948" i="5"/>
  <c r="P948" i="5"/>
  <c r="T948" i="5"/>
  <c r="X948" i="5"/>
  <c r="AB948" i="5"/>
  <c r="H950" i="5"/>
  <c r="L950" i="5"/>
  <c r="P950" i="5"/>
  <c r="T950" i="5"/>
  <c r="X950" i="5"/>
  <c r="AB950" i="5"/>
  <c r="H952" i="5"/>
  <c r="L952" i="5"/>
  <c r="P952" i="5"/>
  <c r="T952" i="5"/>
  <c r="X952" i="5"/>
  <c r="AB952" i="5"/>
  <c r="H954" i="5"/>
  <c r="L954" i="5"/>
  <c r="P954" i="5"/>
  <c r="T954" i="5"/>
  <c r="Y954" i="5"/>
  <c r="I955" i="5"/>
  <c r="O955" i="5"/>
  <c r="T955" i="5"/>
  <c r="Y955" i="5"/>
  <c r="I958" i="5"/>
  <c r="N958" i="5"/>
  <c r="S958" i="5"/>
  <c r="I959" i="5"/>
  <c r="O959" i="5"/>
  <c r="T959" i="5"/>
  <c r="Y959" i="5"/>
  <c r="I962" i="5"/>
  <c r="N962" i="5"/>
  <c r="S962" i="5"/>
  <c r="I963" i="5"/>
  <c r="O963" i="5"/>
  <c r="T963" i="5"/>
  <c r="Y963" i="5"/>
  <c r="I966" i="5"/>
  <c r="N966" i="5"/>
  <c r="S966" i="5"/>
  <c r="I967" i="5"/>
  <c r="O967" i="5"/>
  <c r="T967" i="5"/>
  <c r="Y967" i="5"/>
  <c r="I970" i="5"/>
  <c r="N970" i="5"/>
  <c r="S970" i="5"/>
  <c r="I971" i="5"/>
  <c r="O971" i="5"/>
  <c r="T971" i="5"/>
  <c r="Y971" i="5"/>
  <c r="I974" i="5"/>
  <c r="N974" i="5"/>
  <c r="S974" i="5"/>
  <c r="I975" i="5"/>
  <c r="O975" i="5"/>
  <c r="T975" i="5"/>
  <c r="Y975" i="5"/>
  <c r="I978" i="5"/>
  <c r="N978" i="5"/>
  <c r="S978" i="5"/>
  <c r="I979" i="5"/>
  <c r="O979" i="5"/>
  <c r="T979" i="5"/>
  <c r="Y979" i="5"/>
  <c r="J982" i="5"/>
  <c r="R982" i="5"/>
  <c r="Z982" i="5"/>
  <c r="E985" i="5"/>
  <c r="M985" i="5"/>
  <c r="U985" i="5"/>
  <c r="L987" i="5"/>
  <c r="T987" i="5"/>
  <c r="AB987" i="5"/>
  <c r="K988" i="5"/>
  <c r="S988" i="5"/>
  <c r="J990" i="5"/>
  <c r="R990" i="5"/>
  <c r="Z990" i="5"/>
  <c r="E993" i="5"/>
  <c r="M993" i="5"/>
  <c r="U993" i="5"/>
  <c r="L995" i="5"/>
  <c r="T995" i="5"/>
  <c r="AB995" i="5"/>
  <c r="O998" i="5"/>
  <c r="AB958" i="5"/>
  <c r="X958" i="5"/>
  <c r="T958" i="5"/>
  <c r="P958" i="5"/>
  <c r="L958" i="5"/>
  <c r="H958" i="5"/>
  <c r="AB962" i="5"/>
  <c r="X962" i="5"/>
  <c r="T962" i="5"/>
  <c r="P962" i="5"/>
  <c r="L962" i="5"/>
  <c r="H962" i="5"/>
  <c r="AB966" i="5"/>
  <c r="X966" i="5"/>
  <c r="T966" i="5"/>
  <c r="P966" i="5"/>
  <c r="L966" i="5"/>
  <c r="H966" i="5"/>
  <c r="AB970" i="5"/>
  <c r="X970" i="5"/>
  <c r="T970" i="5"/>
  <c r="P970" i="5"/>
  <c r="L970" i="5"/>
  <c r="H970" i="5"/>
  <c r="AB974" i="5"/>
  <c r="X974" i="5"/>
  <c r="T974" i="5"/>
  <c r="P974" i="5"/>
  <c r="L974" i="5"/>
  <c r="H974" i="5"/>
  <c r="AB978" i="5"/>
  <c r="X978" i="5"/>
  <c r="T978" i="5"/>
  <c r="P978" i="5"/>
  <c r="L978" i="5"/>
  <c r="H978" i="5"/>
  <c r="AA985" i="5"/>
  <c r="W985" i="5"/>
  <c r="S985" i="5"/>
  <c r="O985" i="5"/>
  <c r="K985" i="5"/>
  <c r="G985" i="5"/>
  <c r="Z985" i="5"/>
  <c r="V985" i="5"/>
  <c r="R985" i="5"/>
  <c r="N985" i="5"/>
  <c r="J985" i="5"/>
  <c r="F985" i="5"/>
  <c r="AQ988" i="5"/>
  <c r="Y988" i="5"/>
  <c r="U988" i="5"/>
  <c r="Q988" i="5"/>
  <c r="M988" i="5"/>
  <c r="I988" i="5"/>
  <c r="E988" i="5"/>
  <c r="AB988" i="5"/>
  <c r="X988" i="5"/>
  <c r="T988" i="5"/>
  <c r="P988" i="5"/>
  <c r="L988" i="5"/>
  <c r="H988" i="5"/>
  <c r="AA993" i="5"/>
  <c r="W993" i="5"/>
  <c r="S993" i="5"/>
  <c r="O993" i="5"/>
  <c r="K993" i="5"/>
  <c r="G993" i="5"/>
  <c r="Z993" i="5"/>
  <c r="V993" i="5"/>
  <c r="R993" i="5"/>
  <c r="N993" i="5"/>
  <c r="J993" i="5"/>
  <c r="F993" i="5"/>
  <c r="AQ996" i="5"/>
  <c r="Y996" i="5"/>
  <c r="U996" i="5"/>
  <c r="Q996" i="5"/>
  <c r="M996" i="5"/>
  <c r="I996" i="5"/>
  <c r="E996" i="5"/>
  <c r="Z996" i="5"/>
  <c r="V996" i="5"/>
  <c r="R996" i="5"/>
  <c r="N996" i="5"/>
  <c r="J996" i="5"/>
  <c r="AB996" i="5"/>
  <c r="X996" i="5"/>
  <c r="T996" i="5"/>
  <c r="P996" i="5"/>
  <c r="L996" i="5"/>
  <c r="H996" i="5"/>
  <c r="AA1008" i="5"/>
  <c r="W1008" i="5"/>
  <c r="S1008" i="5"/>
  <c r="O1008" i="5"/>
  <c r="K1008" i="5"/>
  <c r="G1008" i="5"/>
  <c r="Z1008" i="5"/>
  <c r="U1008" i="5"/>
  <c r="P1008" i="5"/>
  <c r="J1008" i="5"/>
  <c r="E1008" i="5"/>
  <c r="AB1008" i="5"/>
  <c r="V1008" i="5"/>
  <c r="Q1008" i="5"/>
  <c r="L1008" i="5"/>
  <c r="F1008" i="5"/>
  <c r="AQ1008" i="5"/>
  <c r="X1008" i="5"/>
  <c r="R1008" i="5"/>
  <c r="M1008" i="5"/>
  <c r="H1008" i="5"/>
  <c r="Y1008" i="5"/>
  <c r="T1008" i="5"/>
  <c r="N1008" i="5"/>
  <c r="I1008" i="5"/>
  <c r="AA1014" i="5"/>
  <c r="W1014" i="5"/>
  <c r="S1014" i="5"/>
  <c r="O1014" i="5"/>
  <c r="K1014" i="5"/>
  <c r="G1014" i="5"/>
  <c r="Y1014" i="5"/>
  <c r="T1014" i="5"/>
  <c r="N1014" i="5"/>
  <c r="I1014" i="5"/>
  <c r="Z1014" i="5"/>
  <c r="U1014" i="5"/>
  <c r="P1014" i="5"/>
  <c r="J1014" i="5"/>
  <c r="E1014" i="5"/>
  <c r="AB1014" i="5"/>
  <c r="V1014" i="5"/>
  <c r="Q1014" i="5"/>
  <c r="L1014" i="5"/>
  <c r="F1014" i="5"/>
  <c r="AQ1014" i="5"/>
  <c r="X1014" i="5"/>
  <c r="R1014" i="5"/>
  <c r="M1014" i="5"/>
  <c r="H1014" i="5"/>
  <c r="G930" i="5"/>
  <c r="K930" i="5"/>
  <c r="O930" i="5"/>
  <c r="S930" i="5"/>
  <c r="W930" i="5"/>
  <c r="AA930" i="5"/>
  <c r="G932" i="5"/>
  <c r="K932" i="5"/>
  <c r="O932" i="5"/>
  <c r="S932" i="5"/>
  <c r="W932" i="5"/>
  <c r="AA932" i="5"/>
  <c r="G934" i="5"/>
  <c r="K934" i="5"/>
  <c r="O934" i="5"/>
  <c r="S934" i="5"/>
  <c r="W934" i="5"/>
  <c r="AA934" i="5"/>
  <c r="G936" i="5"/>
  <c r="K936" i="5"/>
  <c r="O936" i="5"/>
  <c r="S936" i="5"/>
  <c r="W936" i="5"/>
  <c r="AA936" i="5"/>
  <c r="G938" i="5"/>
  <c r="K938" i="5"/>
  <c r="O938" i="5"/>
  <c r="S938" i="5"/>
  <c r="W938" i="5"/>
  <c r="AA938" i="5"/>
  <c r="G940" i="5"/>
  <c r="K940" i="5"/>
  <c r="O940" i="5"/>
  <c r="S940" i="5"/>
  <c r="W940" i="5"/>
  <c r="AA940" i="5"/>
  <c r="G942" i="5"/>
  <c r="K942" i="5"/>
  <c r="O942" i="5"/>
  <c r="S942" i="5"/>
  <c r="W942" i="5"/>
  <c r="AA942" i="5"/>
  <c r="G944" i="5"/>
  <c r="K944" i="5"/>
  <c r="O944" i="5"/>
  <c r="S944" i="5"/>
  <c r="W944" i="5"/>
  <c r="AA944" i="5"/>
  <c r="G946" i="5"/>
  <c r="K946" i="5"/>
  <c r="O946" i="5"/>
  <c r="S946" i="5"/>
  <c r="W946" i="5"/>
  <c r="AA946" i="5"/>
  <c r="G948" i="5"/>
  <c r="K948" i="5"/>
  <c r="O948" i="5"/>
  <c r="S948" i="5"/>
  <c r="W948" i="5"/>
  <c r="AA948" i="5"/>
  <c r="G950" i="5"/>
  <c r="K950" i="5"/>
  <c r="O950" i="5"/>
  <c r="S950" i="5"/>
  <c r="W950" i="5"/>
  <c r="AA950" i="5"/>
  <c r="G952" i="5"/>
  <c r="K952" i="5"/>
  <c r="O952" i="5"/>
  <c r="S952" i="5"/>
  <c r="W952" i="5"/>
  <c r="AA952" i="5"/>
  <c r="W954" i="5"/>
  <c r="AQ954" i="5"/>
  <c r="G958" i="5"/>
  <c r="M958" i="5"/>
  <c r="R958" i="5"/>
  <c r="W958" i="5"/>
  <c r="AQ958" i="5"/>
  <c r="G962" i="5"/>
  <c r="M962" i="5"/>
  <c r="R962" i="5"/>
  <c r="W962" i="5"/>
  <c r="AQ962" i="5"/>
  <c r="G966" i="5"/>
  <c r="M966" i="5"/>
  <c r="R966" i="5"/>
  <c r="W966" i="5"/>
  <c r="AQ966" i="5"/>
  <c r="G970" i="5"/>
  <c r="M970" i="5"/>
  <c r="R970" i="5"/>
  <c r="W970" i="5"/>
  <c r="AQ970" i="5"/>
  <c r="X971" i="5"/>
  <c r="AQ971" i="5"/>
  <c r="G974" i="5"/>
  <c r="M974" i="5"/>
  <c r="R974" i="5"/>
  <c r="W974" i="5"/>
  <c r="AQ974" i="5"/>
  <c r="M975" i="5"/>
  <c r="S975" i="5"/>
  <c r="X975" i="5"/>
  <c r="AQ975" i="5"/>
  <c r="G978" i="5"/>
  <c r="M978" i="5"/>
  <c r="R978" i="5"/>
  <c r="W978" i="5"/>
  <c r="AQ978" i="5"/>
  <c r="H979" i="5"/>
  <c r="M979" i="5"/>
  <c r="S979" i="5"/>
  <c r="X979" i="5"/>
  <c r="AQ979" i="5"/>
  <c r="L985" i="5"/>
  <c r="T985" i="5"/>
  <c r="AB985" i="5"/>
  <c r="J988" i="5"/>
  <c r="R988" i="5"/>
  <c r="Z988" i="5"/>
  <c r="L993" i="5"/>
  <c r="T993" i="5"/>
  <c r="AB993" i="5"/>
  <c r="I995" i="5"/>
  <c r="Q995" i="5"/>
  <c r="Y995" i="5"/>
  <c r="K996" i="5"/>
  <c r="AA996" i="5"/>
  <c r="K998" i="5"/>
  <c r="AA998" i="5"/>
  <c r="Z957" i="5"/>
  <c r="V957" i="5"/>
  <c r="R957" i="5"/>
  <c r="N957" i="5"/>
  <c r="J957" i="5"/>
  <c r="F957" i="5"/>
  <c r="Z961" i="5"/>
  <c r="V961" i="5"/>
  <c r="R961" i="5"/>
  <c r="N961" i="5"/>
  <c r="J961" i="5"/>
  <c r="F961" i="5"/>
  <c r="Z965" i="5"/>
  <c r="V965" i="5"/>
  <c r="R965" i="5"/>
  <c r="N965" i="5"/>
  <c r="J965" i="5"/>
  <c r="F965" i="5"/>
  <c r="Z969" i="5"/>
  <c r="V969" i="5"/>
  <c r="R969" i="5"/>
  <c r="N969" i="5"/>
  <c r="J969" i="5"/>
  <c r="F969" i="5"/>
  <c r="Z973" i="5"/>
  <c r="V973" i="5"/>
  <c r="R973" i="5"/>
  <c r="N973" i="5"/>
  <c r="J973" i="5"/>
  <c r="F973" i="5"/>
  <c r="Z977" i="5"/>
  <c r="V977" i="5"/>
  <c r="R977" i="5"/>
  <c r="N977" i="5"/>
  <c r="J977" i="5"/>
  <c r="F977" i="5"/>
  <c r="AA983" i="5"/>
  <c r="W983" i="5"/>
  <c r="S983" i="5"/>
  <c r="O983" i="5"/>
  <c r="K983" i="5"/>
  <c r="G983" i="5"/>
  <c r="Z983" i="5"/>
  <c r="V983" i="5"/>
  <c r="R983" i="5"/>
  <c r="N983" i="5"/>
  <c r="J983" i="5"/>
  <c r="F983" i="5"/>
  <c r="AQ986" i="5"/>
  <c r="Y986" i="5"/>
  <c r="U986" i="5"/>
  <c r="Q986" i="5"/>
  <c r="M986" i="5"/>
  <c r="I986" i="5"/>
  <c r="E986" i="5"/>
  <c r="AB986" i="5"/>
  <c r="X986" i="5"/>
  <c r="T986" i="5"/>
  <c r="P986" i="5"/>
  <c r="L986" i="5"/>
  <c r="H986" i="5"/>
  <c r="AA991" i="5"/>
  <c r="W991" i="5"/>
  <c r="S991" i="5"/>
  <c r="O991" i="5"/>
  <c r="K991" i="5"/>
  <c r="G991" i="5"/>
  <c r="Z991" i="5"/>
  <c r="V991" i="5"/>
  <c r="R991" i="5"/>
  <c r="N991" i="5"/>
  <c r="J991" i="5"/>
  <c r="F991" i="5"/>
  <c r="AQ994" i="5"/>
  <c r="Y994" i="5"/>
  <c r="U994" i="5"/>
  <c r="Q994" i="5"/>
  <c r="M994" i="5"/>
  <c r="I994" i="5"/>
  <c r="E994" i="5"/>
  <c r="AB994" i="5"/>
  <c r="X994" i="5"/>
  <c r="T994" i="5"/>
  <c r="P994" i="5"/>
  <c r="L994" i="5"/>
  <c r="H994" i="5"/>
  <c r="AQ1000" i="5"/>
  <c r="Y1000" i="5"/>
  <c r="U1000" i="5"/>
  <c r="Q1000" i="5"/>
  <c r="M1000" i="5"/>
  <c r="I1000" i="5"/>
  <c r="E1000" i="5"/>
  <c r="Z1000" i="5"/>
  <c r="V1000" i="5"/>
  <c r="R1000" i="5"/>
  <c r="N1000" i="5"/>
  <c r="J1000" i="5"/>
  <c r="F1000" i="5"/>
  <c r="AA1000" i="5"/>
  <c r="W1000" i="5"/>
  <c r="S1000" i="5"/>
  <c r="O1000" i="5"/>
  <c r="K1000" i="5"/>
  <c r="G1000" i="5"/>
  <c r="AB1000" i="5"/>
  <c r="X1000" i="5"/>
  <c r="T1000" i="5"/>
  <c r="P1000" i="5"/>
  <c r="L1000" i="5"/>
  <c r="H1000" i="5"/>
  <c r="AQ1009" i="5"/>
  <c r="Y1009" i="5"/>
  <c r="U1009" i="5"/>
  <c r="Q1009" i="5"/>
  <c r="M1009" i="5"/>
  <c r="I1009" i="5"/>
  <c r="E1009" i="5"/>
  <c r="AA1009" i="5"/>
  <c r="V1009" i="5"/>
  <c r="P1009" i="5"/>
  <c r="K1009" i="5"/>
  <c r="F1009" i="5"/>
  <c r="AB1009" i="5"/>
  <c r="W1009" i="5"/>
  <c r="R1009" i="5"/>
  <c r="L1009" i="5"/>
  <c r="G1009" i="5"/>
  <c r="X1009" i="5"/>
  <c r="S1009" i="5"/>
  <c r="N1009" i="5"/>
  <c r="H1009" i="5"/>
  <c r="Z1009" i="5"/>
  <c r="T1009" i="5"/>
  <c r="O1009" i="5"/>
  <c r="J1009" i="5"/>
  <c r="AQ1015" i="5"/>
  <c r="Y1015" i="5"/>
  <c r="U1015" i="5"/>
  <c r="Q1015" i="5"/>
  <c r="M1015" i="5"/>
  <c r="I1015" i="5"/>
  <c r="E1015" i="5"/>
  <c r="Z1015" i="5"/>
  <c r="T1015" i="5"/>
  <c r="O1015" i="5"/>
  <c r="J1015" i="5"/>
  <c r="AA1015" i="5"/>
  <c r="V1015" i="5"/>
  <c r="P1015" i="5"/>
  <c r="K1015" i="5"/>
  <c r="F1015" i="5"/>
  <c r="AB1015" i="5"/>
  <c r="W1015" i="5"/>
  <c r="R1015" i="5"/>
  <c r="L1015" i="5"/>
  <c r="G1015" i="5"/>
  <c r="X1015" i="5"/>
  <c r="S1015" i="5"/>
  <c r="N1015" i="5"/>
  <c r="H1015" i="5"/>
  <c r="F930" i="5"/>
  <c r="J930" i="5"/>
  <c r="N930" i="5"/>
  <c r="R930" i="5"/>
  <c r="V930" i="5"/>
  <c r="F932" i="5"/>
  <c r="J932" i="5"/>
  <c r="N932" i="5"/>
  <c r="V932" i="5"/>
  <c r="F934" i="5"/>
  <c r="J934" i="5"/>
  <c r="N934" i="5"/>
  <c r="R934" i="5"/>
  <c r="V934" i="5"/>
  <c r="F936" i="5"/>
  <c r="J936" i="5"/>
  <c r="N936" i="5"/>
  <c r="R936" i="5"/>
  <c r="V936" i="5"/>
  <c r="F938" i="5"/>
  <c r="J938" i="5"/>
  <c r="N938" i="5"/>
  <c r="R938" i="5"/>
  <c r="V938" i="5"/>
  <c r="F940" i="5"/>
  <c r="J940" i="5"/>
  <c r="N940" i="5"/>
  <c r="R940" i="5"/>
  <c r="V940" i="5"/>
  <c r="F942" i="5"/>
  <c r="J942" i="5"/>
  <c r="N942" i="5"/>
  <c r="R942" i="5"/>
  <c r="V942" i="5"/>
  <c r="F944" i="5"/>
  <c r="J944" i="5"/>
  <c r="N944" i="5"/>
  <c r="R944" i="5"/>
  <c r="V944" i="5"/>
  <c r="F946" i="5"/>
  <c r="J946" i="5"/>
  <c r="N946" i="5"/>
  <c r="R946" i="5"/>
  <c r="V946" i="5"/>
  <c r="F948" i="5"/>
  <c r="J948" i="5"/>
  <c r="N948" i="5"/>
  <c r="R948" i="5"/>
  <c r="V948" i="5"/>
  <c r="F950" i="5"/>
  <c r="J950" i="5"/>
  <c r="N950" i="5"/>
  <c r="R950" i="5"/>
  <c r="V950" i="5"/>
  <c r="F952" i="5"/>
  <c r="J952" i="5"/>
  <c r="N952" i="5"/>
  <c r="R952" i="5"/>
  <c r="V952" i="5"/>
  <c r="F954" i="5"/>
  <c r="J954" i="5"/>
  <c r="N954" i="5"/>
  <c r="R954" i="5"/>
  <c r="V954" i="5"/>
  <c r="AA954" i="5"/>
  <c r="G955" i="5"/>
  <c r="L955" i="5"/>
  <c r="Q955" i="5"/>
  <c r="W955" i="5"/>
  <c r="AB955" i="5"/>
  <c r="I957" i="5"/>
  <c r="O957" i="5"/>
  <c r="T957" i="5"/>
  <c r="Y957" i="5"/>
  <c r="F958" i="5"/>
  <c r="K958" i="5"/>
  <c r="Q958" i="5"/>
  <c r="V958" i="5"/>
  <c r="AA958" i="5"/>
  <c r="G959" i="5"/>
  <c r="L959" i="5"/>
  <c r="Q959" i="5"/>
  <c r="W959" i="5"/>
  <c r="AB959" i="5"/>
  <c r="I961" i="5"/>
  <c r="O961" i="5"/>
  <c r="T961" i="5"/>
  <c r="Y961" i="5"/>
  <c r="F962" i="5"/>
  <c r="K962" i="5"/>
  <c r="Q962" i="5"/>
  <c r="V962" i="5"/>
  <c r="AA962" i="5"/>
  <c r="G963" i="5"/>
  <c r="L963" i="5"/>
  <c r="Q963" i="5"/>
  <c r="W963" i="5"/>
  <c r="AB963" i="5"/>
  <c r="I965" i="5"/>
  <c r="O965" i="5"/>
  <c r="T965" i="5"/>
  <c r="Y965" i="5"/>
  <c r="F966" i="5"/>
  <c r="K966" i="5"/>
  <c r="Q966" i="5"/>
  <c r="V966" i="5"/>
  <c r="AA966" i="5"/>
  <c r="G967" i="5"/>
  <c r="L967" i="5"/>
  <c r="Q967" i="5"/>
  <c r="W967" i="5"/>
  <c r="AB967" i="5"/>
  <c r="I969" i="5"/>
  <c r="O969" i="5"/>
  <c r="T969" i="5"/>
  <c r="Y969" i="5"/>
  <c r="F970" i="5"/>
  <c r="K970" i="5"/>
  <c r="Q970" i="5"/>
  <c r="V970" i="5"/>
  <c r="AA970" i="5"/>
  <c r="G971" i="5"/>
  <c r="L971" i="5"/>
  <c r="Q971" i="5"/>
  <c r="W971" i="5"/>
  <c r="AB971" i="5"/>
  <c r="I973" i="5"/>
  <c r="O973" i="5"/>
  <c r="T973" i="5"/>
  <c r="Y973" i="5"/>
  <c r="F974" i="5"/>
  <c r="K974" i="5"/>
  <c r="Q974" i="5"/>
  <c r="V974" i="5"/>
  <c r="AA974" i="5"/>
  <c r="G975" i="5"/>
  <c r="L975" i="5"/>
  <c r="Q975" i="5"/>
  <c r="W975" i="5"/>
  <c r="AB975" i="5"/>
  <c r="I977" i="5"/>
  <c r="O977" i="5"/>
  <c r="T977" i="5"/>
  <c r="Y977" i="5"/>
  <c r="F978" i="5"/>
  <c r="K978" i="5"/>
  <c r="Q978" i="5"/>
  <c r="V978" i="5"/>
  <c r="AA978" i="5"/>
  <c r="G979" i="5"/>
  <c r="L979" i="5"/>
  <c r="Q979" i="5"/>
  <c r="W979" i="5"/>
  <c r="AB979" i="5"/>
  <c r="F982" i="5"/>
  <c r="N982" i="5"/>
  <c r="V982" i="5"/>
  <c r="L983" i="5"/>
  <c r="T983" i="5"/>
  <c r="AB983" i="5"/>
  <c r="I985" i="5"/>
  <c r="Q985" i="5"/>
  <c r="Y985" i="5"/>
  <c r="J986" i="5"/>
  <c r="R986" i="5"/>
  <c r="Z986" i="5"/>
  <c r="H987" i="5"/>
  <c r="P987" i="5"/>
  <c r="X987" i="5"/>
  <c r="G988" i="5"/>
  <c r="O988" i="5"/>
  <c r="W988" i="5"/>
  <c r="F990" i="5"/>
  <c r="N990" i="5"/>
  <c r="V990" i="5"/>
  <c r="L991" i="5"/>
  <c r="T991" i="5"/>
  <c r="AB991" i="5"/>
  <c r="I993" i="5"/>
  <c r="Q993" i="5"/>
  <c r="Y993" i="5"/>
  <c r="J994" i="5"/>
  <c r="R994" i="5"/>
  <c r="Z994" i="5"/>
  <c r="H995" i="5"/>
  <c r="P995" i="5"/>
  <c r="X995" i="5"/>
  <c r="G996" i="5"/>
  <c r="W996" i="5"/>
  <c r="G998" i="5"/>
  <c r="W998" i="5"/>
  <c r="AB1022" i="5"/>
  <c r="X1022" i="5"/>
  <c r="T1022" i="5"/>
  <c r="P1022" i="5"/>
  <c r="L1022" i="5"/>
  <c r="H1022" i="5"/>
  <c r="AA1022" i="5"/>
  <c r="W1022" i="5"/>
  <c r="S1022" i="5"/>
  <c r="O1022" i="5"/>
  <c r="K1022" i="5"/>
  <c r="G1022" i="5"/>
  <c r="Z1025" i="5"/>
  <c r="V1025" i="5"/>
  <c r="R1025" i="5"/>
  <c r="N1025" i="5"/>
  <c r="J1025" i="5"/>
  <c r="F1025" i="5"/>
  <c r="AQ1025" i="5"/>
  <c r="Y1025" i="5"/>
  <c r="U1025" i="5"/>
  <c r="Q1025" i="5"/>
  <c r="M1025" i="5"/>
  <c r="I1025" i="5"/>
  <c r="E1025" i="5"/>
  <c r="AB1030" i="5"/>
  <c r="X1030" i="5"/>
  <c r="T1030" i="5"/>
  <c r="P1030" i="5"/>
  <c r="L1030" i="5"/>
  <c r="H1030" i="5"/>
  <c r="AA1030" i="5"/>
  <c r="W1030" i="5"/>
  <c r="S1030" i="5"/>
  <c r="O1030" i="5"/>
  <c r="K1030" i="5"/>
  <c r="G1030" i="5"/>
  <c r="AB1046" i="5"/>
  <c r="X1046" i="5"/>
  <c r="T1046" i="5"/>
  <c r="P1046" i="5"/>
  <c r="L1046" i="5"/>
  <c r="H1046" i="5"/>
  <c r="AQ1046" i="5"/>
  <c r="Y1046" i="5"/>
  <c r="U1046" i="5"/>
  <c r="Q1046" i="5"/>
  <c r="M1046" i="5"/>
  <c r="I1046" i="5"/>
  <c r="E1046" i="5"/>
  <c r="Z1046" i="5"/>
  <c r="V1046" i="5"/>
  <c r="R1046" i="5"/>
  <c r="N1046" i="5"/>
  <c r="J1046" i="5"/>
  <c r="F1046" i="5"/>
  <c r="AA1046" i="5"/>
  <c r="W1046" i="5"/>
  <c r="S1046" i="5"/>
  <c r="O1046" i="5"/>
  <c r="K1046" i="5"/>
  <c r="G1046" i="5"/>
  <c r="AB1054" i="5"/>
  <c r="X1054" i="5"/>
  <c r="T1054" i="5"/>
  <c r="P1054" i="5"/>
  <c r="L1054" i="5"/>
  <c r="H1054" i="5"/>
  <c r="AQ1054" i="5"/>
  <c r="Y1054" i="5"/>
  <c r="U1054" i="5"/>
  <c r="Q1054" i="5"/>
  <c r="M1054" i="5"/>
  <c r="I1054" i="5"/>
  <c r="E1054" i="5"/>
  <c r="Z1054" i="5"/>
  <c r="V1054" i="5"/>
  <c r="R1054" i="5"/>
  <c r="N1054" i="5"/>
  <c r="J1054" i="5"/>
  <c r="F1054" i="5"/>
  <c r="AA1054" i="5"/>
  <c r="W1054" i="5"/>
  <c r="S1054" i="5"/>
  <c r="O1054" i="5"/>
  <c r="K1054" i="5"/>
  <c r="G1054" i="5"/>
  <c r="AB1062" i="5"/>
  <c r="X1062" i="5"/>
  <c r="T1062" i="5"/>
  <c r="P1062" i="5"/>
  <c r="L1062" i="5"/>
  <c r="H1062" i="5"/>
  <c r="AQ1062" i="5"/>
  <c r="Y1062" i="5"/>
  <c r="U1062" i="5"/>
  <c r="Q1062" i="5"/>
  <c r="M1062" i="5"/>
  <c r="I1062" i="5"/>
  <c r="E1062" i="5"/>
  <c r="Z1062" i="5"/>
  <c r="V1062" i="5"/>
  <c r="R1062" i="5"/>
  <c r="N1062" i="5"/>
  <c r="J1062" i="5"/>
  <c r="F1062" i="5"/>
  <c r="AA1062" i="5"/>
  <c r="W1062" i="5"/>
  <c r="S1062" i="5"/>
  <c r="O1062" i="5"/>
  <c r="K1062" i="5"/>
  <c r="G1062" i="5"/>
  <c r="AB1066" i="5"/>
  <c r="X1066" i="5"/>
  <c r="T1066" i="5"/>
  <c r="P1066" i="5"/>
  <c r="L1066" i="5"/>
  <c r="H1066" i="5"/>
  <c r="AQ1066" i="5"/>
  <c r="Y1066" i="5"/>
  <c r="U1066" i="5"/>
  <c r="Q1066" i="5"/>
  <c r="M1066" i="5"/>
  <c r="I1066" i="5"/>
  <c r="E1066" i="5"/>
  <c r="Z1066" i="5"/>
  <c r="V1066" i="5"/>
  <c r="R1066" i="5"/>
  <c r="N1066" i="5"/>
  <c r="J1066" i="5"/>
  <c r="F1066" i="5"/>
  <c r="AA1066" i="5"/>
  <c r="W1066" i="5"/>
  <c r="S1066" i="5"/>
  <c r="O1066" i="5"/>
  <c r="K1066" i="5"/>
  <c r="G1066" i="5"/>
  <c r="F997" i="5"/>
  <c r="J997" i="5"/>
  <c r="N997" i="5"/>
  <c r="R997" i="5"/>
  <c r="V997" i="5"/>
  <c r="Z997" i="5"/>
  <c r="F999" i="5"/>
  <c r="J999" i="5"/>
  <c r="N999" i="5"/>
  <c r="R999" i="5"/>
  <c r="V999" i="5"/>
  <c r="Z999" i="5"/>
  <c r="F1001" i="5"/>
  <c r="J1001" i="5"/>
  <c r="N1001" i="5"/>
  <c r="R1001" i="5"/>
  <c r="V1001" i="5"/>
  <c r="Z1001" i="5"/>
  <c r="E1002" i="5"/>
  <c r="J1002" i="5"/>
  <c r="P1002" i="5"/>
  <c r="U1002" i="5"/>
  <c r="F1003" i="5"/>
  <c r="K1003" i="5"/>
  <c r="P1003" i="5"/>
  <c r="V1003" i="5"/>
  <c r="F1004" i="5"/>
  <c r="L1004" i="5"/>
  <c r="Q1004" i="5"/>
  <c r="V1004" i="5"/>
  <c r="G1005" i="5"/>
  <c r="L1005" i="5"/>
  <c r="R1005" i="5"/>
  <c r="W1005" i="5"/>
  <c r="E1010" i="5"/>
  <c r="J1010" i="5"/>
  <c r="P1010" i="5"/>
  <c r="U1010" i="5"/>
  <c r="F1011" i="5"/>
  <c r="K1011" i="5"/>
  <c r="P1011" i="5"/>
  <c r="V1011" i="5"/>
  <c r="F1012" i="5"/>
  <c r="L1012" i="5"/>
  <c r="Q1012" i="5"/>
  <c r="V1012" i="5"/>
  <c r="G1013" i="5"/>
  <c r="L1013" i="5"/>
  <c r="R1013" i="5"/>
  <c r="W1013" i="5"/>
  <c r="E1018" i="5"/>
  <c r="J1018" i="5"/>
  <c r="P1018" i="5"/>
  <c r="U1018" i="5"/>
  <c r="F1019" i="5"/>
  <c r="K1019" i="5"/>
  <c r="P1019" i="5"/>
  <c r="V1019" i="5"/>
  <c r="F1020" i="5"/>
  <c r="L1020" i="5"/>
  <c r="Q1020" i="5"/>
  <c r="V1020" i="5"/>
  <c r="H1021" i="5"/>
  <c r="P1021" i="5"/>
  <c r="I1022" i="5"/>
  <c r="Q1022" i="5"/>
  <c r="Y1022" i="5"/>
  <c r="G1023" i="5"/>
  <c r="O1023" i="5"/>
  <c r="F1024" i="5"/>
  <c r="N1024" i="5"/>
  <c r="L1025" i="5"/>
  <c r="T1025" i="5"/>
  <c r="AB1025" i="5"/>
  <c r="E1026" i="5"/>
  <c r="M1026" i="5"/>
  <c r="U1026" i="5"/>
  <c r="K1027" i="5"/>
  <c r="S1027" i="5"/>
  <c r="J1028" i="5"/>
  <c r="R1028" i="5"/>
  <c r="H1029" i="5"/>
  <c r="P1029" i="5"/>
  <c r="I1030" i="5"/>
  <c r="Q1030" i="5"/>
  <c r="Y1030" i="5"/>
  <c r="G1031" i="5"/>
  <c r="O1031" i="5"/>
  <c r="H1033" i="5"/>
  <c r="H1035" i="5"/>
  <c r="H1037" i="5"/>
  <c r="H1039" i="5"/>
  <c r="H1041" i="5"/>
  <c r="AA1002" i="5"/>
  <c r="W1002" i="5"/>
  <c r="S1002" i="5"/>
  <c r="O1002" i="5"/>
  <c r="K1002" i="5"/>
  <c r="G1002" i="5"/>
  <c r="AQ1003" i="5"/>
  <c r="Y1003" i="5"/>
  <c r="U1003" i="5"/>
  <c r="Q1003" i="5"/>
  <c r="M1003" i="5"/>
  <c r="I1003" i="5"/>
  <c r="E1003" i="5"/>
  <c r="AA1010" i="5"/>
  <c r="W1010" i="5"/>
  <c r="S1010" i="5"/>
  <c r="O1010" i="5"/>
  <c r="K1010" i="5"/>
  <c r="G1010" i="5"/>
  <c r="AQ1011" i="5"/>
  <c r="Y1011" i="5"/>
  <c r="U1011" i="5"/>
  <c r="Q1011" i="5"/>
  <c r="M1011" i="5"/>
  <c r="I1011" i="5"/>
  <c r="E1011" i="5"/>
  <c r="AA1018" i="5"/>
  <c r="W1018" i="5"/>
  <c r="S1018" i="5"/>
  <c r="O1018" i="5"/>
  <c r="K1018" i="5"/>
  <c r="G1018" i="5"/>
  <c r="AQ1019" i="5"/>
  <c r="Y1019" i="5"/>
  <c r="U1019" i="5"/>
  <c r="Q1019" i="5"/>
  <c r="M1019" i="5"/>
  <c r="I1019" i="5"/>
  <c r="E1019" i="5"/>
  <c r="Z1023" i="5"/>
  <c r="V1023" i="5"/>
  <c r="R1023" i="5"/>
  <c r="N1023" i="5"/>
  <c r="J1023" i="5"/>
  <c r="F1023" i="5"/>
  <c r="AQ1023" i="5"/>
  <c r="Y1023" i="5"/>
  <c r="U1023" i="5"/>
  <c r="Q1023" i="5"/>
  <c r="M1023" i="5"/>
  <c r="I1023" i="5"/>
  <c r="E1023" i="5"/>
  <c r="AB1028" i="5"/>
  <c r="X1028" i="5"/>
  <c r="T1028" i="5"/>
  <c r="P1028" i="5"/>
  <c r="L1028" i="5"/>
  <c r="H1028" i="5"/>
  <c r="AA1028" i="5"/>
  <c r="W1028" i="5"/>
  <c r="S1028" i="5"/>
  <c r="O1028" i="5"/>
  <c r="K1028" i="5"/>
  <c r="G1028" i="5"/>
  <c r="Z1031" i="5"/>
  <c r="V1031" i="5"/>
  <c r="R1031" i="5"/>
  <c r="N1031" i="5"/>
  <c r="J1031" i="5"/>
  <c r="F1031" i="5"/>
  <c r="AA1031" i="5"/>
  <c r="W1031" i="5"/>
  <c r="AQ1031" i="5"/>
  <c r="Y1031" i="5"/>
  <c r="U1031" i="5"/>
  <c r="Q1031" i="5"/>
  <c r="M1031" i="5"/>
  <c r="I1031" i="5"/>
  <c r="E1031" i="5"/>
  <c r="AB1032" i="5"/>
  <c r="X1032" i="5"/>
  <c r="T1032" i="5"/>
  <c r="P1032" i="5"/>
  <c r="L1032" i="5"/>
  <c r="H1032" i="5"/>
  <c r="AQ1032" i="5"/>
  <c r="Y1032" i="5"/>
  <c r="U1032" i="5"/>
  <c r="Q1032" i="5"/>
  <c r="M1032" i="5"/>
  <c r="I1032" i="5"/>
  <c r="E1032" i="5"/>
  <c r="AA1032" i="5"/>
  <c r="W1032" i="5"/>
  <c r="S1032" i="5"/>
  <c r="O1032" i="5"/>
  <c r="K1032" i="5"/>
  <c r="G1032" i="5"/>
  <c r="Z1033" i="5"/>
  <c r="V1033" i="5"/>
  <c r="R1033" i="5"/>
  <c r="N1033" i="5"/>
  <c r="J1033" i="5"/>
  <c r="F1033" i="5"/>
  <c r="AA1033" i="5"/>
  <c r="W1033" i="5"/>
  <c r="S1033" i="5"/>
  <c r="O1033" i="5"/>
  <c r="K1033" i="5"/>
  <c r="G1033" i="5"/>
  <c r="AQ1033" i="5"/>
  <c r="Y1033" i="5"/>
  <c r="U1033" i="5"/>
  <c r="Q1033" i="5"/>
  <c r="M1033" i="5"/>
  <c r="I1033" i="5"/>
  <c r="E1033" i="5"/>
  <c r="AB1034" i="5"/>
  <c r="X1034" i="5"/>
  <c r="T1034" i="5"/>
  <c r="P1034" i="5"/>
  <c r="L1034" i="5"/>
  <c r="H1034" i="5"/>
  <c r="AQ1034" i="5"/>
  <c r="Y1034" i="5"/>
  <c r="U1034" i="5"/>
  <c r="Q1034" i="5"/>
  <c r="M1034" i="5"/>
  <c r="I1034" i="5"/>
  <c r="E1034" i="5"/>
  <c r="AA1034" i="5"/>
  <c r="W1034" i="5"/>
  <c r="S1034" i="5"/>
  <c r="O1034" i="5"/>
  <c r="K1034" i="5"/>
  <c r="G1034" i="5"/>
  <c r="Z1035" i="5"/>
  <c r="V1035" i="5"/>
  <c r="R1035" i="5"/>
  <c r="N1035" i="5"/>
  <c r="J1035" i="5"/>
  <c r="F1035" i="5"/>
  <c r="AA1035" i="5"/>
  <c r="W1035" i="5"/>
  <c r="S1035" i="5"/>
  <c r="O1035" i="5"/>
  <c r="K1035" i="5"/>
  <c r="G1035" i="5"/>
  <c r="AQ1035" i="5"/>
  <c r="Y1035" i="5"/>
  <c r="U1035" i="5"/>
  <c r="Q1035" i="5"/>
  <c r="M1035" i="5"/>
  <c r="I1035" i="5"/>
  <c r="E1035" i="5"/>
  <c r="AB1036" i="5"/>
  <c r="X1036" i="5"/>
  <c r="T1036" i="5"/>
  <c r="P1036" i="5"/>
  <c r="L1036" i="5"/>
  <c r="H1036" i="5"/>
  <c r="AQ1036" i="5"/>
  <c r="Y1036" i="5"/>
  <c r="U1036" i="5"/>
  <c r="Q1036" i="5"/>
  <c r="M1036" i="5"/>
  <c r="I1036" i="5"/>
  <c r="E1036" i="5"/>
  <c r="AA1036" i="5"/>
  <c r="W1036" i="5"/>
  <c r="S1036" i="5"/>
  <c r="O1036" i="5"/>
  <c r="K1036" i="5"/>
  <c r="G1036" i="5"/>
  <c r="Z1037" i="5"/>
  <c r="V1037" i="5"/>
  <c r="R1037" i="5"/>
  <c r="N1037" i="5"/>
  <c r="J1037" i="5"/>
  <c r="F1037" i="5"/>
  <c r="AA1037" i="5"/>
  <c r="W1037" i="5"/>
  <c r="S1037" i="5"/>
  <c r="O1037" i="5"/>
  <c r="K1037" i="5"/>
  <c r="G1037" i="5"/>
  <c r="AQ1037" i="5"/>
  <c r="Y1037" i="5"/>
  <c r="U1037" i="5"/>
  <c r="Q1037" i="5"/>
  <c r="M1037" i="5"/>
  <c r="I1037" i="5"/>
  <c r="E1037" i="5"/>
  <c r="AB1038" i="5"/>
  <c r="X1038" i="5"/>
  <c r="T1038" i="5"/>
  <c r="P1038" i="5"/>
  <c r="L1038" i="5"/>
  <c r="H1038" i="5"/>
  <c r="AQ1038" i="5"/>
  <c r="Y1038" i="5"/>
  <c r="U1038" i="5"/>
  <c r="Q1038" i="5"/>
  <c r="M1038" i="5"/>
  <c r="I1038" i="5"/>
  <c r="E1038" i="5"/>
  <c r="AA1038" i="5"/>
  <c r="W1038" i="5"/>
  <c r="S1038" i="5"/>
  <c r="O1038" i="5"/>
  <c r="K1038" i="5"/>
  <c r="G1038" i="5"/>
  <c r="Z1039" i="5"/>
  <c r="V1039" i="5"/>
  <c r="R1039" i="5"/>
  <c r="N1039" i="5"/>
  <c r="J1039" i="5"/>
  <c r="F1039" i="5"/>
  <c r="AA1039" i="5"/>
  <c r="W1039" i="5"/>
  <c r="S1039" i="5"/>
  <c r="O1039" i="5"/>
  <c r="K1039" i="5"/>
  <c r="G1039" i="5"/>
  <c r="AQ1039" i="5"/>
  <c r="Y1039" i="5"/>
  <c r="U1039" i="5"/>
  <c r="Q1039" i="5"/>
  <c r="M1039" i="5"/>
  <c r="I1039" i="5"/>
  <c r="E1039" i="5"/>
  <c r="AB1040" i="5"/>
  <c r="X1040" i="5"/>
  <c r="T1040" i="5"/>
  <c r="P1040" i="5"/>
  <c r="L1040" i="5"/>
  <c r="H1040" i="5"/>
  <c r="AQ1040" i="5"/>
  <c r="Y1040" i="5"/>
  <c r="U1040" i="5"/>
  <c r="Q1040" i="5"/>
  <c r="M1040" i="5"/>
  <c r="I1040" i="5"/>
  <c r="E1040" i="5"/>
  <c r="AA1040" i="5"/>
  <c r="W1040" i="5"/>
  <c r="S1040" i="5"/>
  <c r="O1040" i="5"/>
  <c r="K1040" i="5"/>
  <c r="G1040" i="5"/>
  <c r="Z1041" i="5"/>
  <c r="V1041" i="5"/>
  <c r="R1041" i="5"/>
  <c r="N1041" i="5"/>
  <c r="J1041" i="5"/>
  <c r="F1041" i="5"/>
  <c r="AA1041" i="5"/>
  <c r="W1041" i="5"/>
  <c r="S1041" i="5"/>
  <c r="O1041" i="5"/>
  <c r="K1041" i="5"/>
  <c r="G1041" i="5"/>
  <c r="AQ1041" i="5"/>
  <c r="Y1041" i="5"/>
  <c r="U1041" i="5"/>
  <c r="Q1041" i="5"/>
  <c r="M1041" i="5"/>
  <c r="I1041" i="5"/>
  <c r="E1041" i="5"/>
  <c r="AB1042" i="5"/>
  <c r="X1042" i="5"/>
  <c r="T1042" i="5"/>
  <c r="P1042" i="5"/>
  <c r="L1042" i="5"/>
  <c r="H1042" i="5"/>
  <c r="AQ1042" i="5"/>
  <c r="Y1042" i="5"/>
  <c r="U1042" i="5"/>
  <c r="Q1042" i="5"/>
  <c r="M1042" i="5"/>
  <c r="I1042" i="5"/>
  <c r="E1042" i="5"/>
  <c r="AA1042" i="5"/>
  <c r="W1042" i="5"/>
  <c r="S1042" i="5"/>
  <c r="O1042" i="5"/>
  <c r="K1042" i="5"/>
  <c r="G1042" i="5"/>
  <c r="Z1043" i="5"/>
  <c r="V1043" i="5"/>
  <c r="R1043" i="5"/>
  <c r="N1043" i="5"/>
  <c r="J1043" i="5"/>
  <c r="F1043" i="5"/>
  <c r="AA1043" i="5"/>
  <c r="W1043" i="5"/>
  <c r="S1043" i="5"/>
  <c r="O1043" i="5"/>
  <c r="K1043" i="5"/>
  <c r="G1043" i="5"/>
  <c r="AB1043" i="5"/>
  <c r="X1043" i="5"/>
  <c r="T1043" i="5"/>
  <c r="P1043" i="5"/>
  <c r="L1043" i="5"/>
  <c r="H1043" i="5"/>
  <c r="AQ1043" i="5"/>
  <c r="Y1043" i="5"/>
  <c r="U1043" i="5"/>
  <c r="Q1043" i="5"/>
  <c r="M1043" i="5"/>
  <c r="I1043" i="5"/>
  <c r="E1043" i="5"/>
  <c r="AB1048" i="5"/>
  <c r="X1048" i="5"/>
  <c r="T1048" i="5"/>
  <c r="P1048" i="5"/>
  <c r="L1048" i="5"/>
  <c r="H1048" i="5"/>
  <c r="AQ1048" i="5"/>
  <c r="Y1048" i="5"/>
  <c r="U1048" i="5"/>
  <c r="Q1048" i="5"/>
  <c r="M1048" i="5"/>
  <c r="I1048" i="5"/>
  <c r="E1048" i="5"/>
  <c r="Z1048" i="5"/>
  <c r="V1048" i="5"/>
  <c r="R1048" i="5"/>
  <c r="N1048" i="5"/>
  <c r="J1048" i="5"/>
  <c r="F1048" i="5"/>
  <c r="AA1048" i="5"/>
  <c r="W1048" i="5"/>
  <c r="S1048" i="5"/>
  <c r="O1048" i="5"/>
  <c r="K1048" i="5"/>
  <c r="G1048" i="5"/>
  <c r="AB1056" i="5"/>
  <c r="X1056" i="5"/>
  <c r="T1056" i="5"/>
  <c r="P1056" i="5"/>
  <c r="L1056" i="5"/>
  <c r="H1056" i="5"/>
  <c r="AQ1056" i="5"/>
  <c r="Y1056" i="5"/>
  <c r="U1056" i="5"/>
  <c r="Q1056" i="5"/>
  <c r="M1056" i="5"/>
  <c r="I1056" i="5"/>
  <c r="E1056" i="5"/>
  <c r="Z1056" i="5"/>
  <c r="V1056" i="5"/>
  <c r="R1056" i="5"/>
  <c r="N1056" i="5"/>
  <c r="J1056" i="5"/>
  <c r="F1056" i="5"/>
  <c r="AA1056" i="5"/>
  <c r="W1056" i="5"/>
  <c r="S1056" i="5"/>
  <c r="O1056" i="5"/>
  <c r="K1056" i="5"/>
  <c r="G1056" i="5"/>
  <c r="AB1064" i="5"/>
  <c r="X1064" i="5"/>
  <c r="T1064" i="5"/>
  <c r="P1064" i="5"/>
  <c r="L1064" i="5"/>
  <c r="H1064" i="5"/>
  <c r="AQ1064" i="5"/>
  <c r="Y1064" i="5"/>
  <c r="U1064" i="5"/>
  <c r="Q1064" i="5"/>
  <c r="M1064" i="5"/>
  <c r="I1064" i="5"/>
  <c r="E1064" i="5"/>
  <c r="Z1064" i="5"/>
  <c r="V1064" i="5"/>
  <c r="R1064" i="5"/>
  <c r="N1064" i="5"/>
  <c r="J1064" i="5"/>
  <c r="F1064" i="5"/>
  <c r="AA1064" i="5"/>
  <c r="W1064" i="5"/>
  <c r="S1064" i="5"/>
  <c r="O1064" i="5"/>
  <c r="K1064" i="5"/>
  <c r="G1064" i="5"/>
  <c r="I1002" i="5"/>
  <c r="N1002" i="5"/>
  <c r="T1002" i="5"/>
  <c r="Y1002" i="5"/>
  <c r="J1003" i="5"/>
  <c r="O1003" i="5"/>
  <c r="T1003" i="5"/>
  <c r="Z1003" i="5"/>
  <c r="I1010" i="5"/>
  <c r="N1010" i="5"/>
  <c r="T1010" i="5"/>
  <c r="Y1010" i="5"/>
  <c r="J1011" i="5"/>
  <c r="O1011" i="5"/>
  <c r="T1011" i="5"/>
  <c r="Z1011" i="5"/>
  <c r="I1018" i="5"/>
  <c r="N1018" i="5"/>
  <c r="T1018" i="5"/>
  <c r="Y1018" i="5"/>
  <c r="J1019" i="5"/>
  <c r="O1019" i="5"/>
  <c r="T1019" i="5"/>
  <c r="Z1019" i="5"/>
  <c r="L1023" i="5"/>
  <c r="T1023" i="5"/>
  <c r="AB1023" i="5"/>
  <c r="I1028" i="5"/>
  <c r="Q1028" i="5"/>
  <c r="Y1028" i="5"/>
  <c r="L1031" i="5"/>
  <c r="T1031" i="5"/>
  <c r="N1032" i="5"/>
  <c r="T1033" i="5"/>
  <c r="N1034" i="5"/>
  <c r="T1035" i="5"/>
  <c r="N1036" i="5"/>
  <c r="T1037" i="5"/>
  <c r="N1038" i="5"/>
  <c r="T1039" i="5"/>
  <c r="N1040" i="5"/>
  <c r="T1041" i="5"/>
  <c r="N1042" i="5"/>
  <c r="AA1004" i="5"/>
  <c r="W1004" i="5"/>
  <c r="S1004" i="5"/>
  <c r="O1004" i="5"/>
  <c r="K1004" i="5"/>
  <c r="G1004" i="5"/>
  <c r="AQ1005" i="5"/>
  <c r="Y1005" i="5"/>
  <c r="U1005" i="5"/>
  <c r="Q1005" i="5"/>
  <c r="M1005" i="5"/>
  <c r="I1005" i="5"/>
  <c r="E1005" i="5"/>
  <c r="AA1012" i="5"/>
  <c r="W1012" i="5"/>
  <c r="S1012" i="5"/>
  <c r="O1012" i="5"/>
  <c r="K1012" i="5"/>
  <c r="G1012" i="5"/>
  <c r="AQ1013" i="5"/>
  <c r="Y1013" i="5"/>
  <c r="U1013" i="5"/>
  <c r="Q1013" i="5"/>
  <c r="M1013" i="5"/>
  <c r="I1013" i="5"/>
  <c r="E1013" i="5"/>
  <c r="AA1020" i="5"/>
  <c r="W1020" i="5"/>
  <c r="S1020" i="5"/>
  <c r="O1020" i="5"/>
  <c r="K1020" i="5"/>
  <c r="G1020" i="5"/>
  <c r="Z1021" i="5"/>
  <c r="V1021" i="5"/>
  <c r="R1021" i="5"/>
  <c r="N1021" i="5"/>
  <c r="J1021" i="5"/>
  <c r="F1021" i="5"/>
  <c r="AQ1021" i="5"/>
  <c r="Y1021" i="5"/>
  <c r="U1021" i="5"/>
  <c r="Q1021" i="5"/>
  <c r="M1021" i="5"/>
  <c r="I1021" i="5"/>
  <c r="E1021" i="5"/>
  <c r="AB1026" i="5"/>
  <c r="X1026" i="5"/>
  <c r="T1026" i="5"/>
  <c r="P1026" i="5"/>
  <c r="L1026" i="5"/>
  <c r="H1026" i="5"/>
  <c r="AA1026" i="5"/>
  <c r="W1026" i="5"/>
  <c r="S1026" i="5"/>
  <c r="O1026" i="5"/>
  <c r="K1026" i="5"/>
  <c r="G1026" i="5"/>
  <c r="Z1029" i="5"/>
  <c r="V1029" i="5"/>
  <c r="R1029" i="5"/>
  <c r="N1029" i="5"/>
  <c r="J1029" i="5"/>
  <c r="F1029" i="5"/>
  <c r="AQ1029" i="5"/>
  <c r="Y1029" i="5"/>
  <c r="U1029" i="5"/>
  <c r="Q1029" i="5"/>
  <c r="M1029" i="5"/>
  <c r="I1029" i="5"/>
  <c r="E1029" i="5"/>
  <c r="AB1050" i="5"/>
  <c r="X1050" i="5"/>
  <c r="T1050" i="5"/>
  <c r="P1050" i="5"/>
  <c r="L1050" i="5"/>
  <c r="H1050" i="5"/>
  <c r="AQ1050" i="5"/>
  <c r="Y1050" i="5"/>
  <c r="U1050" i="5"/>
  <c r="Q1050" i="5"/>
  <c r="M1050" i="5"/>
  <c r="I1050" i="5"/>
  <c r="E1050" i="5"/>
  <c r="Z1050" i="5"/>
  <c r="V1050" i="5"/>
  <c r="R1050" i="5"/>
  <c r="N1050" i="5"/>
  <c r="J1050" i="5"/>
  <c r="F1050" i="5"/>
  <c r="AA1050" i="5"/>
  <c r="W1050" i="5"/>
  <c r="S1050" i="5"/>
  <c r="O1050" i="5"/>
  <c r="K1050" i="5"/>
  <c r="G1050" i="5"/>
  <c r="AB1058" i="5"/>
  <c r="X1058" i="5"/>
  <c r="T1058" i="5"/>
  <c r="P1058" i="5"/>
  <c r="L1058" i="5"/>
  <c r="H1058" i="5"/>
  <c r="AQ1058" i="5"/>
  <c r="Y1058" i="5"/>
  <c r="U1058" i="5"/>
  <c r="Q1058" i="5"/>
  <c r="M1058" i="5"/>
  <c r="I1058" i="5"/>
  <c r="E1058" i="5"/>
  <c r="Z1058" i="5"/>
  <c r="V1058" i="5"/>
  <c r="R1058" i="5"/>
  <c r="N1058" i="5"/>
  <c r="J1058" i="5"/>
  <c r="F1058" i="5"/>
  <c r="AA1058" i="5"/>
  <c r="W1058" i="5"/>
  <c r="S1058" i="5"/>
  <c r="O1058" i="5"/>
  <c r="K1058" i="5"/>
  <c r="G1058" i="5"/>
  <c r="AB1070" i="5"/>
  <c r="X1070" i="5"/>
  <c r="T1070" i="5"/>
  <c r="P1070" i="5"/>
  <c r="L1070" i="5"/>
  <c r="H1070" i="5"/>
  <c r="AQ1070" i="5"/>
  <c r="Y1070" i="5"/>
  <c r="U1070" i="5"/>
  <c r="Q1070" i="5"/>
  <c r="M1070" i="5"/>
  <c r="I1070" i="5"/>
  <c r="E1070" i="5"/>
  <c r="Z1070" i="5"/>
  <c r="V1070" i="5"/>
  <c r="R1070" i="5"/>
  <c r="N1070" i="5"/>
  <c r="J1070" i="5"/>
  <c r="F1070" i="5"/>
  <c r="AA1070" i="5"/>
  <c r="W1070" i="5"/>
  <c r="S1070" i="5"/>
  <c r="O1070" i="5"/>
  <c r="K1070" i="5"/>
  <c r="G1070" i="5"/>
  <c r="H997" i="5"/>
  <c r="L997" i="5"/>
  <c r="P997" i="5"/>
  <c r="T997" i="5"/>
  <c r="X997" i="5"/>
  <c r="AB997" i="5"/>
  <c r="H999" i="5"/>
  <c r="L999" i="5"/>
  <c r="P999" i="5"/>
  <c r="T999" i="5"/>
  <c r="X999" i="5"/>
  <c r="AB999" i="5"/>
  <c r="H1001" i="5"/>
  <c r="L1001" i="5"/>
  <c r="P1001" i="5"/>
  <c r="T1001" i="5"/>
  <c r="X1001" i="5"/>
  <c r="AB1001" i="5"/>
  <c r="H1002" i="5"/>
  <c r="M1002" i="5"/>
  <c r="R1002" i="5"/>
  <c r="X1002" i="5"/>
  <c r="AQ1002" i="5"/>
  <c r="H1003" i="5"/>
  <c r="N1003" i="5"/>
  <c r="S1003" i="5"/>
  <c r="X1003" i="5"/>
  <c r="I1004" i="5"/>
  <c r="N1004" i="5"/>
  <c r="T1004" i="5"/>
  <c r="Y1004" i="5"/>
  <c r="J1005" i="5"/>
  <c r="O1005" i="5"/>
  <c r="T1005" i="5"/>
  <c r="Z1005" i="5"/>
  <c r="H1010" i="5"/>
  <c r="M1010" i="5"/>
  <c r="R1010" i="5"/>
  <c r="X1010" i="5"/>
  <c r="AQ1010" i="5"/>
  <c r="H1011" i="5"/>
  <c r="N1011" i="5"/>
  <c r="S1011" i="5"/>
  <c r="X1011" i="5"/>
  <c r="I1012" i="5"/>
  <c r="N1012" i="5"/>
  <c r="T1012" i="5"/>
  <c r="Y1012" i="5"/>
  <c r="J1013" i="5"/>
  <c r="O1013" i="5"/>
  <c r="T1013" i="5"/>
  <c r="Z1013" i="5"/>
  <c r="H1018" i="5"/>
  <c r="M1018" i="5"/>
  <c r="R1018" i="5"/>
  <c r="X1018" i="5"/>
  <c r="AQ1018" i="5"/>
  <c r="H1019" i="5"/>
  <c r="N1019" i="5"/>
  <c r="S1019" i="5"/>
  <c r="X1019" i="5"/>
  <c r="I1020" i="5"/>
  <c r="N1020" i="5"/>
  <c r="T1020" i="5"/>
  <c r="Y1020" i="5"/>
  <c r="L1021" i="5"/>
  <c r="T1021" i="5"/>
  <c r="AB1021" i="5"/>
  <c r="K1023" i="5"/>
  <c r="S1023" i="5"/>
  <c r="AA1023" i="5"/>
  <c r="I1026" i="5"/>
  <c r="Q1026" i="5"/>
  <c r="Y1026" i="5"/>
  <c r="F1028" i="5"/>
  <c r="N1028" i="5"/>
  <c r="V1028" i="5"/>
  <c r="L1029" i="5"/>
  <c r="T1029" i="5"/>
  <c r="AB1029" i="5"/>
  <c r="K1031" i="5"/>
  <c r="S1031" i="5"/>
  <c r="J1032" i="5"/>
  <c r="Z1032" i="5"/>
  <c r="P1033" i="5"/>
  <c r="J1034" i="5"/>
  <c r="Z1034" i="5"/>
  <c r="P1035" i="5"/>
  <c r="J1036" i="5"/>
  <c r="Z1036" i="5"/>
  <c r="P1037" i="5"/>
  <c r="J1038" i="5"/>
  <c r="Z1038" i="5"/>
  <c r="P1039" i="5"/>
  <c r="Z1040" i="5"/>
  <c r="AB1024" i="5"/>
  <c r="X1024" i="5"/>
  <c r="T1024" i="5"/>
  <c r="P1024" i="5"/>
  <c r="L1024" i="5"/>
  <c r="H1024" i="5"/>
  <c r="AA1024" i="5"/>
  <c r="W1024" i="5"/>
  <c r="S1024" i="5"/>
  <c r="O1024" i="5"/>
  <c r="K1024" i="5"/>
  <c r="G1024" i="5"/>
  <c r="Z1027" i="5"/>
  <c r="V1027" i="5"/>
  <c r="R1027" i="5"/>
  <c r="N1027" i="5"/>
  <c r="J1027" i="5"/>
  <c r="F1027" i="5"/>
  <c r="AQ1027" i="5"/>
  <c r="Y1027" i="5"/>
  <c r="U1027" i="5"/>
  <c r="Q1027" i="5"/>
  <c r="M1027" i="5"/>
  <c r="I1027" i="5"/>
  <c r="E1027" i="5"/>
  <c r="AB1044" i="5"/>
  <c r="X1044" i="5"/>
  <c r="T1044" i="5"/>
  <c r="P1044" i="5"/>
  <c r="L1044" i="5"/>
  <c r="H1044" i="5"/>
  <c r="AQ1044" i="5"/>
  <c r="Y1044" i="5"/>
  <c r="U1044" i="5"/>
  <c r="Q1044" i="5"/>
  <c r="M1044" i="5"/>
  <c r="I1044" i="5"/>
  <c r="E1044" i="5"/>
  <c r="Z1044" i="5"/>
  <c r="V1044" i="5"/>
  <c r="R1044" i="5"/>
  <c r="N1044" i="5"/>
  <c r="J1044" i="5"/>
  <c r="F1044" i="5"/>
  <c r="AA1044" i="5"/>
  <c r="W1044" i="5"/>
  <c r="S1044" i="5"/>
  <c r="O1044" i="5"/>
  <c r="K1044" i="5"/>
  <c r="G1044" i="5"/>
  <c r="AB1052" i="5"/>
  <c r="X1052" i="5"/>
  <c r="T1052" i="5"/>
  <c r="P1052" i="5"/>
  <c r="L1052" i="5"/>
  <c r="H1052" i="5"/>
  <c r="AQ1052" i="5"/>
  <c r="Y1052" i="5"/>
  <c r="U1052" i="5"/>
  <c r="Q1052" i="5"/>
  <c r="M1052" i="5"/>
  <c r="I1052" i="5"/>
  <c r="E1052" i="5"/>
  <c r="Z1052" i="5"/>
  <c r="V1052" i="5"/>
  <c r="R1052" i="5"/>
  <c r="N1052" i="5"/>
  <c r="J1052" i="5"/>
  <c r="F1052" i="5"/>
  <c r="AA1052" i="5"/>
  <c r="W1052" i="5"/>
  <c r="S1052" i="5"/>
  <c r="O1052" i="5"/>
  <c r="K1052" i="5"/>
  <c r="G1052" i="5"/>
  <c r="AB1060" i="5"/>
  <c r="X1060" i="5"/>
  <c r="T1060" i="5"/>
  <c r="P1060" i="5"/>
  <c r="L1060" i="5"/>
  <c r="H1060" i="5"/>
  <c r="AQ1060" i="5"/>
  <c r="Y1060" i="5"/>
  <c r="U1060" i="5"/>
  <c r="Q1060" i="5"/>
  <c r="M1060" i="5"/>
  <c r="I1060" i="5"/>
  <c r="E1060" i="5"/>
  <c r="Z1060" i="5"/>
  <c r="V1060" i="5"/>
  <c r="R1060" i="5"/>
  <c r="N1060" i="5"/>
  <c r="J1060" i="5"/>
  <c r="F1060" i="5"/>
  <c r="AA1060" i="5"/>
  <c r="W1060" i="5"/>
  <c r="S1060" i="5"/>
  <c r="O1060" i="5"/>
  <c r="K1060" i="5"/>
  <c r="G1060" i="5"/>
  <c r="AB1068" i="5"/>
  <c r="X1068" i="5"/>
  <c r="T1068" i="5"/>
  <c r="P1068" i="5"/>
  <c r="L1068" i="5"/>
  <c r="H1068" i="5"/>
  <c r="AQ1068" i="5"/>
  <c r="Y1068" i="5"/>
  <c r="U1068" i="5"/>
  <c r="Q1068" i="5"/>
  <c r="M1068" i="5"/>
  <c r="I1068" i="5"/>
  <c r="E1068" i="5"/>
  <c r="Z1068" i="5"/>
  <c r="V1068" i="5"/>
  <c r="R1068" i="5"/>
  <c r="N1068" i="5"/>
  <c r="J1068" i="5"/>
  <c r="F1068" i="5"/>
  <c r="AA1068" i="5"/>
  <c r="W1068" i="5"/>
  <c r="S1068" i="5"/>
  <c r="O1068" i="5"/>
  <c r="K1068" i="5"/>
  <c r="G1068" i="5"/>
  <c r="G997" i="5"/>
  <c r="K997" i="5"/>
  <c r="O997" i="5"/>
  <c r="S997" i="5"/>
  <c r="W997" i="5"/>
  <c r="G999" i="5"/>
  <c r="K999" i="5"/>
  <c r="O999" i="5"/>
  <c r="S999" i="5"/>
  <c r="W999" i="5"/>
  <c r="G1001" i="5"/>
  <c r="K1001" i="5"/>
  <c r="O1001" i="5"/>
  <c r="S1001" i="5"/>
  <c r="W1001" i="5"/>
  <c r="F1002" i="5"/>
  <c r="L1002" i="5"/>
  <c r="Q1002" i="5"/>
  <c r="V1002" i="5"/>
  <c r="AB1002" i="5"/>
  <c r="G1003" i="5"/>
  <c r="L1003" i="5"/>
  <c r="R1003" i="5"/>
  <c r="W1003" i="5"/>
  <c r="AB1003" i="5"/>
  <c r="H1004" i="5"/>
  <c r="M1004" i="5"/>
  <c r="R1004" i="5"/>
  <c r="X1004" i="5"/>
  <c r="AQ1004" i="5"/>
  <c r="H1005" i="5"/>
  <c r="N1005" i="5"/>
  <c r="S1005" i="5"/>
  <c r="X1005" i="5"/>
  <c r="F1010" i="5"/>
  <c r="L1010" i="5"/>
  <c r="Q1010" i="5"/>
  <c r="V1010" i="5"/>
  <c r="AB1010" i="5"/>
  <c r="G1011" i="5"/>
  <c r="L1011" i="5"/>
  <c r="R1011" i="5"/>
  <c r="W1011" i="5"/>
  <c r="AB1011" i="5"/>
  <c r="H1012" i="5"/>
  <c r="M1012" i="5"/>
  <c r="R1012" i="5"/>
  <c r="X1012" i="5"/>
  <c r="AQ1012" i="5"/>
  <c r="H1013" i="5"/>
  <c r="N1013" i="5"/>
  <c r="S1013" i="5"/>
  <c r="X1013" i="5"/>
  <c r="F1018" i="5"/>
  <c r="L1018" i="5"/>
  <c r="Q1018" i="5"/>
  <c r="V1018" i="5"/>
  <c r="AB1018" i="5"/>
  <c r="G1019" i="5"/>
  <c r="L1019" i="5"/>
  <c r="R1019" i="5"/>
  <c r="W1019" i="5"/>
  <c r="AB1019" i="5"/>
  <c r="H1020" i="5"/>
  <c r="M1020" i="5"/>
  <c r="R1020" i="5"/>
  <c r="X1020" i="5"/>
  <c r="AQ1020" i="5"/>
  <c r="K1021" i="5"/>
  <c r="S1021" i="5"/>
  <c r="AA1021" i="5"/>
  <c r="H1023" i="5"/>
  <c r="P1023" i="5"/>
  <c r="X1023" i="5"/>
  <c r="I1024" i="5"/>
  <c r="Q1024" i="5"/>
  <c r="Y1024" i="5"/>
  <c r="F1026" i="5"/>
  <c r="N1026" i="5"/>
  <c r="V1026" i="5"/>
  <c r="L1027" i="5"/>
  <c r="T1027" i="5"/>
  <c r="AB1027" i="5"/>
  <c r="E1028" i="5"/>
  <c r="M1028" i="5"/>
  <c r="U1028" i="5"/>
  <c r="AQ1028" i="5"/>
  <c r="K1029" i="5"/>
  <c r="S1029" i="5"/>
  <c r="AA1029" i="5"/>
  <c r="H1031" i="5"/>
  <c r="P1031" i="5"/>
  <c r="AB1031" i="5"/>
  <c r="F1032" i="5"/>
  <c r="V1032" i="5"/>
  <c r="L1033" i="5"/>
  <c r="AB1033" i="5"/>
  <c r="F1034" i="5"/>
  <c r="V1034" i="5"/>
  <c r="L1035" i="5"/>
  <c r="AB1035" i="5"/>
  <c r="F1036" i="5"/>
  <c r="V1036" i="5"/>
  <c r="L1037" i="5"/>
  <c r="AB1037" i="5"/>
  <c r="F1038" i="5"/>
  <c r="V1038" i="5"/>
  <c r="L1039" i="5"/>
  <c r="AB1039" i="5"/>
  <c r="F1040" i="5"/>
  <c r="V1040" i="5"/>
  <c r="L1041" i="5"/>
  <c r="AB1041" i="5"/>
  <c r="F1042" i="5"/>
  <c r="V1042" i="5"/>
  <c r="AB1074" i="5"/>
  <c r="X1074" i="5"/>
  <c r="T1074" i="5"/>
  <c r="P1074" i="5"/>
  <c r="L1074" i="5"/>
  <c r="H1074" i="5"/>
  <c r="AQ1078" i="5"/>
  <c r="Y1078" i="5"/>
  <c r="U1078" i="5"/>
  <c r="Q1078" i="5"/>
  <c r="M1078" i="5"/>
  <c r="I1078" i="5"/>
  <c r="E1078" i="5"/>
  <c r="AA1078" i="5"/>
  <c r="W1078" i="5"/>
  <c r="S1078" i="5"/>
  <c r="O1078" i="5"/>
  <c r="AB1078" i="5"/>
  <c r="X1078" i="5"/>
  <c r="T1078" i="5"/>
  <c r="P1078" i="5"/>
  <c r="L1078" i="5"/>
  <c r="H1078" i="5"/>
  <c r="AQ1088" i="5"/>
  <c r="Y1088" i="5"/>
  <c r="U1088" i="5"/>
  <c r="Q1088" i="5"/>
  <c r="M1088" i="5"/>
  <c r="I1088" i="5"/>
  <c r="E1088" i="5"/>
  <c r="Z1088" i="5"/>
  <c r="V1088" i="5"/>
  <c r="R1088" i="5"/>
  <c r="N1088" i="5"/>
  <c r="J1088" i="5"/>
  <c r="F1088" i="5"/>
  <c r="AA1088" i="5"/>
  <c r="W1088" i="5"/>
  <c r="S1088" i="5"/>
  <c r="O1088" i="5"/>
  <c r="K1088" i="5"/>
  <c r="G1088" i="5"/>
  <c r="AB1088" i="5"/>
  <c r="X1088" i="5"/>
  <c r="T1088" i="5"/>
  <c r="P1088" i="5"/>
  <c r="L1088" i="5"/>
  <c r="H1088" i="5"/>
  <c r="AQ1096" i="5"/>
  <c r="Y1096" i="5"/>
  <c r="U1096" i="5"/>
  <c r="Q1096" i="5"/>
  <c r="M1096" i="5"/>
  <c r="I1096" i="5"/>
  <c r="E1096" i="5"/>
  <c r="Z1096" i="5"/>
  <c r="V1096" i="5"/>
  <c r="R1096" i="5"/>
  <c r="N1096" i="5"/>
  <c r="J1096" i="5"/>
  <c r="F1096" i="5"/>
  <c r="AA1096" i="5"/>
  <c r="W1096" i="5"/>
  <c r="S1096" i="5"/>
  <c r="O1096" i="5"/>
  <c r="K1096" i="5"/>
  <c r="G1096" i="5"/>
  <c r="AB1096" i="5"/>
  <c r="X1096" i="5"/>
  <c r="T1096" i="5"/>
  <c r="P1096" i="5"/>
  <c r="L1096" i="5"/>
  <c r="H1096" i="5"/>
  <c r="AQ1104" i="5"/>
  <c r="Y1104" i="5"/>
  <c r="U1104" i="5"/>
  <c r="Q1104" i="5"/>
  <c r="M1104" i="5"/>
  <c r="I1104" i="5"/>
  <c r="E1104" i="5"/>
  <c r="Z1104" i="5"/>
  <c r="V1104" i="5"/>
  <c r="R1104" i="5"/>
  <c r="N1104" i="5"/>
  <c r="J1104" i="5"/>
  <c r="F1104" i="5"/>
  <c r="AA1104" i="5"/>
  <c r="W1104" i="5"/>
  <c r="S1104" i="5"/>
  <c r="O1104" i="5"/>
  <c r="K1104" i="5"/>
  <c r="G1104" i="5"/>
  <c r="AB1104" i="5"/>
  <c r="X1104" i="5"/>
  <c r="T1104" i="5"/>
  <c r="P1104" i="5"/>
  <c r="L1104" i="5"/>
  <c r="H1104" i="5"/>
  <c r="E1045" i="5"/>
  <c r="I1045" i="5"/>
  <c r="M1045" i="5"/>
  <c r="Q1045" i="5"/>
  <c r="U1045" i="5"/>
  <c r="Y1045" i="5"/>
  <c r="AQ1045" i="5"/>
  <c r="E1047" i="5"/>
  <c r="I1047" i="5"/>
  <c r="M1047" i="5"/>
  <c r="Q1047" i="5"/>
  <c r="U1047" i="5"/>
  <c r="Y1047" i="5"/>
  <c r="AQ1047" i="5"/>
  <c r="E1049" i="5"/>
  <c r="I1049" i="5"/>
  <c r="M1049" i="5"/>
  <c r="Q1049" i="5"/>
  <c r="U1049" i="5"/>
  <c r="Y1049" i="5"/>
  <c r="AQ1049" i="5"/>
  <c r="E1051" i="5"/>
  <c r="I1051" i="5"/>
  <c r="M1051" i="5"/>
  <c r="Q1051" i="5"/>
  <c r="U1051" i="5"/>
  <c r="Y1051" i="5"/>
  <c r="AQ1051" i="5"/>
  <c r="E1053" i="5"/>
  <c r="I1053" i="5"/>
  <c r="M1053" i="5"/>
  <c r="Q1053" i="5"/>
  <c r="U1053" i="5"/>
  <c r="Y1053" i="5"/>
  <c r="AQ1053" i="5"/>
  <c r="E1055" i="5"/>
  <c r="I1055" i="5"/>
  <c r="M1055" i="5"/>
  <c r="Q1055" i="5"/>
  <c r="U1055" i="5"/>
  <c r="Y1055" i="5"/>
  <c r="AQ1055" i="5"/>
  <c r="E1057" i="5"/>
  <c r="I1057" i="5"/>
  <c r="M1057" i="5"/>
  <c r="Q1057" i="5"/>
  <c r="U1057" i="5"/>
  <c r="Y1057" i="5"/>
  <c r="AQ1057" i="5"/>
  <c r="E1059" i="5"/>
  <c r="I1059" i="5"/>
  <c r="M1059" i="5"/>
  <c r="Q1059" i="5"/>
  <c r="U1059" i="5"/>
  <c r="Y1059" i="5"/>
  <c r="AQ1059" i="5"/>
  <c r="E1061" i="5"/>
  <c r="I1061" i="5"/>
  <c r="M1061" i="5"/>
  <c r="Q1061" i="5"/>
  <c r="U1061" i="5"/>
  <c r="Y1061" i="5"/>
  <c r="AQ1061" i="5"/>
  <c r="E1063" i="5"/>
  <c r="I1063" i="5"/>
  <c r="M1063" i="5"/>
  <c r="Q1063" i="5"/>
  <c r="U1063" i="5"/>
  <c r="Y1063" i="5"/>
  <c r="AQ1063" i="5"/>
  <c r="E1065" i="5"/>
  <c r="I1065" i="5"/>
  <c r="M1065" i="5"/>
  <c r="Q1065" i="5"/>
  <c r="U1065" i="5"/>
  <c r="Y1065" i="5"/>
  <c r="AQ1065" i="5"/>
  <c r="E1067" i="5"/>
  <c r="I1067" i="5"/>
  <c r="M1067" i="5"/>
  <c r="Q1067" i="5"/>
  <c r="U1067" i="5"/>
  <c r="Y1067" i="5"/>
  <c r="AQ1067" i="5"/>
  <c r="E1069" i="5"/>
  <c r="I1069" i="5"/>
  <c r="M1069" i="5"/>
  <c r="Q1069" i="5"/>
  <c r="U1069" i="5"/>
  <c r="Y1069" i="5"/>
  <c r="AQ1069" i="5"/>
  <c r="E1071" i="5"/>
  <c r="I1071" i="5"/>
  <c r="M1071" i="5"/>
  <c r="S1071" i="5"/>
  <c r="X1071" i="5"/>
  <c r="E1072" i="5"/>
  <c r="J1072" i="5"/>
  <c r="O1072" i="5"/>
  <c r="U1072" i="5"/>
  <c r="Z1072" i="5"/>
  <c r="E1073" i="5"/>
  <c r="K1073" i="5"/>
  <c r="P1073" i="5"/>
  <c r="U1073" i="5"/>
  <c r="G1074" i="5"/>
  <c r="M1074" i="5"/>
  <c r="R1074" i="5"/>
  <c r="W1074" i="5"/>
  <c r="AQ1074" i="5"/>
  <c r="H1075" i="5"/>
  <c r="M1075" i="5"/>
  <c r="T1075" i="5"/>
  <c r="K1076" i="5"/>
  <c r="S1076" i="5"/>
  <c r="I1077" i="5"/>
  <c r="Q1077" i="5"/>
  <c r="J1078" i="5"/>
  <c r="V1078" i="5"/>
  <c r="L1079" i="5"/>
  <c r="AB1079" i="5"/>
  <c r="F1080" i="5"/>
  <c r="V1080" i="5"/>
  <c r="L1081" i="5"/>
  <c r="AB1081" i="5"/>
  <c r="F1082" i="5"/>
  <c r="V1082" i="5"/>
  <c r="L1083" i="5"/>
  <c r="AB1083" i="5"/>
  <c r="F1084" i="5"/>
  <c r="V1084" i="5"/>
  <c r="L1085" i="5"/>
  <c r="F1086" i="5"/>
  <c r="Z1071" i="5"/>
  <c r="V1071" i="5"/>
  <c r="R1071" i="5"/>
  <c r="N1071" i="5"/>
  <c r="Z1073" i="5"/>
  <c r="V1073" i="5"/>
  <c r="R1073" i="5"/>
  <c r="N1073" i="5"/>
  <c r="J1073" i="5"/>
  <c r="F1073" i="5"/>
  <c r="AQ1076" i="5"/>
  <c r="Y1076" i="5"/>
  <c r="U1076" i="5"/>
  <c r="Q1076" i="5"/>
  <c r="M1076" i="5"/>
  <c r="I1076" i="5"/>
  <c r="E1076" i="5"/>
  <c r="AB1076" i="5"/>
  <c r="X1076" i="5"/>
  <c r="T1076" i="5"/>
  <c r="P1076" i="5"/>
  <c r="L1076" i="5"/>
  <c r="H1076" i="5"/>
  <c r="AQ1090" i="5"/>
  <c r="Y1090" i="5"/>
  <c r="U1090" i="5"/>
  <c r="Q1090" i="5"/>
  <c r="M1090" i="5"/>
  <c r="I1090" i="5"/>
  <c r="E1090" i="5"/>
  <c r="Z1090" i="5"/>
  <c r="V1090" i="5"/>
  <c r="R1090" i="5"/>
  <c r="N1090" i="5"/>
  <c r="J1090" i="5"/>
  <c r="F1090" i="5"/>
  <c r="AA1090" i="5"/>
  <c r="W1090" i="5"/>
  <c r="S1090" i="5"/>
  <c r="O1090" i="5"/>
  <c r="K1090" i="5"/>
  <c r="G1090" i="5"/>
  <c r="AB1090" i="5"/>
  <c r="X1090" i="5"/>
  <c r="T1090" i="5"/>
  <c r="P1090" i="5"/>
  <c r="L1090" i="5"/>
  <c r="H1090" i="5"/>
  <c r="AQ1098" i="5"/>
  <c r="Y1098" i="5"/>
  <c r="U1098" i="5"/>
  <c r="Q1098" i="5"/>
  <c r="M1098" i="5"/>
  <c r="I1098" i="5"/>
  <c r="E1098" i="5"/>
  <c r="Z1098" i="5"/>
  <c r="V1098" i="5"/>
  <c r="R1098" i="5"/>
  <c r="N1098" i="5"/>
  <c r="J1098" i="5"/>
  <c r="F1098" i="5"/>
  <c r="AA1098" i="5"/>
  <c r="W1098" i="5"/>
  <c r="S1098" i="5"/>
  <c r="O1098" i="5"/>
  <c r="K1098" i="5"/>
  <c r="G1098" i="5"/>
  <c r="AB1098" i="5"/>
  <c r="X1098" i="5"/>
  <c r="T1098" i="5"/>
  <c r="P1098" i="5"/>
  <c r="L1098" i="5"/>
  <c r="H1098" i="5"/>
  <c r="H1045" i="5"/>
  <c r="L1045" i="5"/>
  <c r="P1045" i="5"/>
  <c r="T1045" i="5"/>
  <c r="X1045" i="5"/>
  <c r="AB1045" i="5"/>
  <c r="H1047" i="5"/>
  <c r="L1047" i="5"/>
  <c r="P1047" i="5"/>
  <c r="T1047" i="5"/>
  <c r="X1047" i="5"/>
  <c r="AB1047" i="5"/>
  <c r="H1049" i="5"/>
  <c r="L1049" i="5"/>
  <c r="P1049" i="5"/>
  <c r="T1049" i="5"/>
  <c r="X1049" i="5"/>
  <c r="AB1049" i="5"/>
  <c r="H1051" i="5"/>
  <c r="L1051" i="5"/>
  <c r="P1051" i="5"/>
  <c r="T1051" i="5"/>
  <c r="X1051" i="5"/>
  <c r="AB1051" i="5"/>
  <c r="H1053" i="5"/>
  <c r="L1053" i="5"/>
  <c r="P1053" i="5"/>
  <c r="T1053" i="5"/>
  <c r="X1053" i="5"/>
  <c r="AB1053" i="5"/>
  <c r="H1055" i="5"/>
  <c r="L1055" i="5"/>
  <c r="P1055" i="5"/>
  <c r="T1055" i="5"/>
  <c r="X1055" i="5"/>
  <c r="AB1055" i="5"/>
  <c r="H1057" i="5"/>
  <c r="L1057" i="5"/>
  <c r="P1057" i="5"/>
  <c r="T1057" i="5"/>
  <c r="X1057" i="5"/>
  <c r="AB1057" i="5"/>
  <c r="H1059" i="5"/>
  <c r="L1059" i="5"/>
  <c r="P1059" i="5"/>
  <c r="T1059" i="5"/>
  <c r="X1059" i="5"/>
  <c r="AB1059" i="5"/>
  <c r="H1061" i="5"/>
  <c r="L1061" i="5"/>
  <c r="P1061" i="5"/>
  <c r="T1061" i="5"/>
  <c r="X1061" i="5"/>
  <c r="AB1061" i="5"/>
  <c r="H1063" i="5"/>
  <c r="L1063" i="5"/>
  <c r="P1063" i="5"/>
  <c r="T1063" i="5"/>
  <c r="X1063" i="5"/>
  <c r="AB1063" i="5"/>
  <c r="H1065" i="5"/>
  <c r="L1065" i="5"/>
  <c r="P1065" i="5"/>
  <c r="T1065" i="5"/>
  <c r="X1065" i="5"/>
  <c r="AB1065" i="5"/>
  <c r="H1067" i="5"/>
  <c r="L1067" i="5"/>
  <c r="P1067" i="5"/>
  <c r="T1067" i="5"/>
  <c r="X1067" i="5"/>
  <c r="AB1067" i="5"/>
  <c r="H1069" i="5"/>
  <c r="L1069" i="5"/>
  <c r="P1069" i="5"/>
  <c r="T1069" i="5"/>
  <c r="X1069" i="5"/>
  <c r="AB1069" i="5"/>
  <c r="H1071" i="5"/>
  <c r="L1071" i="5"/>
  <c r="Q1071" i="5"/>
  <c r="W1071" i="5"/>
  <c r="AB1071" i="5"/>
  <c r="I1072" i="5"/>
  <c r="N1072" i="5"/>
  <c r="S1072" i="5"/>
  <c r="I1073" i="5"/>
  <c r="O1073" i="5"/>
  <c r="T1073" i="5"/>
  <c r="Y1073" i="5"/>
  <c r="J1076" i="5"/>
  <c r="R1076" i="5"/>
  <c r="Z1076" i="5"/>
  <c r="H1079" i="5"/>
  <c r="H1081" i="5"/>
  <c r="H1083" i="5"/>
  <c r="AB1072" i="5"/>
  <c r="X1072" i="5"/>
  <c r="T1072" i="5"/>
  <c r="P1072" i="5"/>
  <c r="L1072" i="5"/>
  <c r="H1072" i="5"/>
  <c r="AA1079" i="5"/>
  <c r="W1079" i="5"/>
  <c r="S1079" i="5"/>
  <c r="O1079" i="5"/>
  <c r="K1079" i="5"/>
  <c r="G1079" i="5"/>
  <c r="AQ1079" i="5"/>
  <c r="Y1079" i="5"/>
  <c r="U1079" i="5"/>
  <c r="Q1079" i="5"/>
  <c r="M1079" i="5"/>
  <c r="I1079" i="5"/>
  <c r="E1079" i="5"/>
  <c r="Z1079" i="5"/>
  <c r="V1079" i="5"/>
  <c r="R1079" i="5"/>
  <c r="N1079" i="5"/>
  <c r="J1079" i="5"/>
  <c r="F1079" i="5"/>
  <c r="AQ1080" i="5"/>
  <c r="Y1080" i="5"/>
  <c r="U1080" i="5"/>
  <c r="Q1080" i="5"/>
  <c r="M1080" i="5"/>
  <c r="I1080" i="5"/>
  <c r="E1080" i="5"/>
  <c r="AA1080" i="5"/>
  <c r="W1080" i="5"/>
  <c r="S1080" i="5"/>
  <c r="O1080" i="5"/>
  <c r="K1080" i="5"/>
  <c r="G1080" i="5"/>
  <c r="AB1080" i="5"/>
  <c r="X1080" i="5"/>
  <c r="T1080" i="5"/>
  <c r="P1080" i="5"/>
  <c r="L1080" i="5"/>
  <c r="H1080" i="5"/>
  <c r="AA1081" i="5"/>
  <c r="W1081" i="5"/>
  <c r="S1081" i="5"/>
  <c r="O1081" i="5"/>
  <c r="K1081" i="5"/>
  <c r="G1081" i="5"/>
  <c r="AQ1081" i="5"/>
  <c r="Y1081" i="5"/>
  <c r="U1081" i="5"/>
  <c r="Q1081" i="5"/>
  <c r="M1081" i="5"/>
  <c r="I1081" i="5"/>
  <c r="E1081" i="5"/>
  <c r="Z1081" i="5"/>
  <c r="V1081" i="5"/>
  <c r="R1081" i="5"/>
  <c r="N1081" i="5"/>
  <c r="J1081" i="5"/>
  <c r="F1081" i="5"/>
  <c r="AQ1082" i="5"/>
  <c r="Y1082" i="5"/>
  <c r="U1082" i="5"/>
  <c r="Q1082" i="5"/>
  <c r="M1082" i="5"/>
  <c r="I1082" i="5"/>
  <c r="E1082" i="5"/>
  <c r="AA1082" i="5"/>
  <c r="W1082" i="5"/>
  <c r="S1082" i="5"/>
  <c r="O1082" i="5"/>
  <c r="K1082" i="5"/>
  <c r="G1082" i="5"/>
  <c r="AB1082" i="5"/>
  <c r="X1082" i="5"/>
  <c r="T1082" i="5"/>
  <c r="P1082" i="5"/>
  <c r="L1082" i="5"/>
  <c r="H1082" i="5"/>
  <c r="AA1083" i="5"/>
  <c r="W1083" i="5"/>
  <c r="S1083" i="5"/>
  <c r="O1083" i="5"/>
  <c r="K1083" i="5"/>
  <c r="G1083" i="5"/>
  <c r="AQ1083" i="5"/>
  <c r="Y1083" i="5"/>
  <c r="U1083" i="5"/>
  <c r="Q1083" i="5"/>
  <c r="M1083" i="5"/>
  <c r="I1083" i="5"/>
  <c r="E1083" i="5"/>
  <c r="Z1083" i="5"/>
  <c r="V1083" i="5"/>
  <c r="R1083" i="5"/>
  <c r="N1083" i="5"/>
  <c r="J1083" i="5"/>
  <c r="F1083" i="5"/>
  <c r="AQ1084" i="5"/>
  <c r="Y1084" i="5"/>
  <c r="U1084" i="5"/>
  <c r="Q1084" i="5"/>
  <c r="M1084" i="5"/>
  <c r="I1084" i="5"/>
  <c r="E1084" i="5"/>
  <c r="AA1084" i="5"/>
  <c r="W1084" i="5"/>
  <c r="S1084" i="5"/>
  <c r="O1084" i="5"/>
  <c r="K1084" i="5"/>
  <c r="G1084" i="5"/>
  <c r="AB1084" i="5"/>
  <c r="X1084" i="5"/>
  <c r="T1084" i="5"/>
  <c r="P1084" i="5"/>
  <c r="L1084" i="5"/>
  <c r="H1084" i="5"/>
  <c r="AA1085" i="5"/>
  <c r="W1085" i="5"/>
  <c r="S1085" i="5"/>
  <c r="O1085" i="5"/>
  <c r="K1085" i="5"/>
  <c r="G1085" i="5"/>
  <c r="AQ1085" i="5"/>
  <c r="Y1085" i="5"/>
  <c r="U1085" i="5"/>
  <c r="Q1085" i="5"/>
  <c r="M1085" i="5"/>
  <c r="I1085" i="5"/>
  <c r="E1085" i="5"/>
  <c r="Z1085" i="5"/>
  <c r="V1085" i="5"/>
  <c r="R1085" i="5"/>
  <c r="N1085" i="5"/>
  <c r="J1085" i="5"/>
  <c r="F1085" i="5"/>
  <c r="AQ1086" i="5"/>
  <c r="Y1086" i="5"/>
  <c r="U1086" i="5"/>
  <c r="Q1086" i="5"/>
  <c r="M1086" i="5"/>
  <c r="I1086" i="5"/>
  <c r="E1086" i="5"/>
  <c r="AA1086" i="5"/>
  <c r="W1086" i="5"/>
  <c r="S1086" i="5"/>
  <c r="O1086" i="5"/>
  <c r="K1086" i="5"/>
  <c r="G1086" i="5"/>
  <c r="AB1086" i="5"/>
  <c r="X1086" i="5"/>
  <c r="T1086" i="5"/>
  <c r="P1086" i="5"/>
  <c r="L1086" i="5"/>
  <c r="H1086" i="5"/>
  <c r="AQ1092" i="5"/>
  <c r="Y1092" i="5"/>
  <c r="U1092" i="5"/>
  <c r="Q1092" i="5"/>
  <c r="M1092" i="5"/>
  <c r="I1092" i="5"/>
  <c r="E1092" i="5"/>
  <c r="Z1092" i="5"/>
  <c r="V1092" i="5"/>
  <c r="R1092" i="5"/>
  <c r="N1092" i="5"/>
  <c r="J1092" i="5"/>
  <c r="F1092" i="5"/>
  <c r="AA1092" i="5"/>
  <c r="W1092" i="5"/>
  <c r="S1092" i="5"/>
  <c r="O1092" i="5"/>
  <c r="K1092" i="5"/>
  <c r="G1092" i="5"/>
  <c r="AB1092" i="5"/>
  <c r="X1092" i="5"/>
  <c r="T1092" i="5"/>
  <c r="P1092" i="5"/>
  <c r="L1092" i="5"/>
  <c r="H1092" i="5"/>
  <c r="AQ1100" i="5"/>
  <c r="Y1100" i="5"/>
  <c r="U1100" i="5"/>
  <c r="Q1100" i="5"/>
  <c r="M1100" i="5"/>
  <c r="I1100" i="5"/>
  <c r="E1100" i="5"/>
  <c r="Z1100" i="5"/>
  <c r="V1100" i="5"/>
  <c r="R1100" i="5"/>
  <c r="N1100" i="5"/>
  <c r="J1100" i="5"/>
  <c r="F1100" i="5"/>
  <c r="AA1100" i="5"/>
  <c r="W1100" i="5"/>
  <c r="S1100" i="5"/>
  <c r="O1100" i="5"/>
  <c r="K1100" i="5"/>
  <c r="G1100" i="5"/>
  <c r="AB1100" i="5"/>
  <c r="X1100" i="5"/>
  <c r="T1100" i="5"/>
  <c r="P1100" i="5"/>
  <c r="L1100" i="5"/>
  <c r="H1100" i="5"/>
  <c r="Z1106" i="5"/>
  <c r="V1106" i="5"/>
  <c r="R1106" i="5"/>
  <c r="AB1106" i="5"/>
  <c r="W1106" i="5"/>
  <c r="Q1106" i="5"/>
  <c r="M1106" i="5"/>
  <c r="I1106" i="5"/>
  <c r="E1106" i="5"/>
  <c r="AQ1106" i="5"/>
  <c r="X1106" i="5"/>
  <c r="S1106" i="5"/>
  <c r="N1106" i="5"/>
  <c r="J1106" i="5"/>
  <c r="F1106" i="5"/>
  <c r="Y1106" i="5"/>
  <c r="T1106" i="5"/>
  <c r="O1106" i="5"/>
  <c r="K1106" i="5"/>
  <c r="G1106" i="5"/>
  <c r="AA1106" i="5"/>
  <c r="U1106" i="5"/>
  <c r="P1106" i="5"/>
  <c r="L1106" i="5"/>
  <c r="H1106" i="5"/>
  <c r="G1045" i="5"/>
  <c r="K1045" i="5"/>
  <c r="O1045" i="5"/>
  <c r="S1045" i="5"/>
  <c r="W1045" i="5"/>
  <c r="AA1045" i="5"/>
  <c r="G1047" i="5"/>
  <c r="K1047" i="5"/>
  <c r="O1047" i="5"/>
  <c r="S1047" i="5"/>
  <c r="W1047" i="5"/>
  <c r="AA1047" i="5"/>
  <c r="G1049" i="5"/>
  <c r="K1049" i="5"/>
  <c r="O1049" i="5"/>
  <c r="S1049" i="5"/>
  <c r="W1049" i="5"/>
  <c r="AA1049" i="5"/>
  <c r="G1051" i="5"/>
  <c r="K1051" i="5"/>
  <c r="O1051" i="5"/>
  <c r="S1051" i="5"/>
  <c r="W1051" i="5"/>
  <c r="AA1051" i="5"/>
  <c r="G1053" i="5"/>
  <c r="K1053" i="5"/>
  <c r="O1053" i="5"/>
  <c r="S1053" i="5"/>
  <c r="W1053" i="5"/>
  <c r="AA1053" i="5"/>
  <c r="G1055" i="5"/>
  <c r="K1055" i="5"/>
  <c r="O1055" i="5"/>
  <c r="S1055" i="5"/>
  <c r="W1055" i="5"/>
  <c r="AA1055" i="5"/>
  <c r="G1057" i="5"/>
  <c r="K1057" i="5"/>
  <c r="O1057" i="5"/>
  <c r="S1057" i="5"/>
  <c r="W1057" i="5"/>
  <c r="AA1057" i="5"/>
  <c r="G1059" i="5"/>
  <c r="K1059" i="5"/>
  <c r="O1059" i="5"/>
  <c r="S1059" i="5"/>
  <c r="W1059" i="5"/>
  <c r="AA1059" i="5"/>
  <c r="G1061" i="5"/>
  <c r="K1061" i="5"/>
  <c r="O1061" i="5"/>
  <c r="S1061" i="5"/>
  <c r="W1061" i="5"/>
  <c r="AA1061" i="5"/>
  <c r="G1063" i="5"/>
  <c r="K1063" i="5"/>
  <c r="O1063" i="5"/>
  <c r="S1063" i="5"/>
  <c r="W1063" i="5"/>
  <c r="AA1063" i="5"/>
  <c r="G1072" i="5"/>
  <c r="M1072" i="5"/>
  <c r="R1072" i="5"/>
  <c r="W1072" i="5"/>
  <c r="AQ1072" i="5"/>
  <c r="T1079" i="5"/>
  <c r="N1080" i="5"/>
  <c r="T1081" i="5"/>
  <c r="N1082" i="5"/>
  <c r="T1083" i="5"/>
  <c r="N1084" i="5"/>
  <c r="T1085" i="5"/>
  <c r="N1086" i="5"/>
  <c r="AA1075" i="5"/>
  <c r="W1075" i="5"/>
  <c r="S1075" i="5"/>
  <c r="Z1075" i="5"/>
  <c r="V1075" i="5"/>
  <c r="R1075" i="5"/>
  <c r="N1075" i="5"/>
  <c r="J1075" i="5"/>
  <c r="F1075" i="5"/>
  <c r="AA1077" i="5"/>
  <c r="W1077" i="5"/>
  <c r="S1077" i="5"/>
  <c r="O1077" i="5"/>
  <c r="K1077" i="5"/>
  <c r="G1077" i="5"/>
  <c r="Z1077" i="5"/>
  <c r="V1077" i="5"/>
  <c r="R1077" i="5"/>
  <c r="N1077" i="5"/>
  <c r="J1077" i="5"/>
  <c r="F1077" i="5"/>
  <c r="AQ1094" i="5"/>
  <c r="Y1094" i="5"/>
  <c r="U1094" i="5"/>
  <c r="Q1094" i="5"/>
  <c r="M1094" i="5"/>
  <c r="I1094" i="5"/>
  <c r="E1094" i="5"/>
  <c r="Z1094" i="5"/>
  <c r="V1094" i="5"/>
  <c r="R1094" i="5"/>
  <c r="N1094" i="5"/>
  <c r="J1094" i="5"/>
  <c r="F1094" i="5"/>
  <c r="AA1094" i="5"/>
  <c r="W1094" i="5"/>
  <c r="S1094" i="5"/>
  <c r="O1094" i="5"/>
  <c r="K1094" i="5"/>
  <c r="G1094" i="5"/>
  <c r="AB1094" i="5"/>
  <c r="X1094" i="5"/>
  <c r="T1094" i="5"/>
  <c r="P1094" i="5"/>
  <c r="L1094" i="5"/>
  <c r="H1094" i="5"/>
  <c r="AQ1102" i="5"/>
  <c r="Y1102" i="5"/>
  <c r="U1102" i="5"/>
  <c r="Q1102" i="5"/>
  <c r="M1102" i="5"/>
  <c r="I1102" i="5"/>
  <c r="E1102" i="5"/>
  <c r="Z1102" i="5"/>
  <c r="V1102" i="5"/>
  <c r="R1102" i="5"/>
  <c r="N1102" i="5"/>
  <c r="J1102" i="5"/>
  <c r="F1102" i="5"/>
  <c r="AA1102" i="5"/>
  <c r="W1102" i="5"/>
  <c r="S1102" i="5"/>
  <c r="O1102" i="5"/>
  <c r="K1102" i="5"/>
  <c r="G1102" i="5"/>
  <c r="AB1102" i="5"/>
  <c r="X1102" i="5"/>
  <c r="T1102" i="5"/>
  <c r="P1102" i="5"/>
  <c r="L1102" i="5"/>
  <c r="H1102" i="5"/>
  <c r="F1045" i="5"/>
  <c r="J1045" i="5"/>
  <c r="N1045" i="5"/>
  <c r="R1045" i="5"/>
  <c r="V1045" i="5"/>
  <c r="F1047" i="5"/>
  <c r="J1047" i="5"/>
  <c r="N1047" i="5"/>
  <c r="R1047" i="5"/>
  <c r="V1047" i="5"/>
  <c r="F1049" i="5"/>
  <c r="J1049" i="5"/>
  <c r="N1049" i="5"/>
  <c r="R1049" i="5"/>
  <c r="V1049" i="5"/>
  <c r="F1051" i="5"/>
  <c r="J1051" i="5"/>
  <c r="N1051" i="5"/>
  <c r="R1051" i="5"/>
  <c r="V1051" i="5"/>
  <c r="F1053" i="5"/>
  <c r="J1053" i="5"/>
  <c r="N1053" i="5"/>
  <c r="R1053" i="5"/>
  <c r="V1053" i="5"/>
  <c r="F1055" i="5"/>
  <c r="J1055" i="5"/>
  <c r="N1055" i="5"/>
  <c r="R1055" i="5"/>
  <c r="V1055" i="5"/>
  <c r="F1057" i="5"/>
  <c r="J1057" i="5"/>
  <c r="N1057" i="5"/>
  <c r="R1057" i="5"/>
  <c r="V1057" i="5"/>
  <c r="F1059" i="5"/>
  <c r="J1059" i="5"/>
  <c r="N1059" i="5"/>
  <c r="R1059" i="5"/>
  <c r="V1059" i="5"/>
  <c r="F1061" i="5"/>
  <c r="J1061" i="5"/>
  <c r="N1061" i="5"/>
  <c r="R1061" i="5"/>
  <c r="V1061" i="5"/>
  <c r="F1063" i="5"/>
  <c r="J1063" i="5"/>
  <c r="N1063" i="5"/>
  <c r="R1063" i="5"/>
  <c r="V1063" i="5"/>
  <c r="F1065" i="5"/>
  <c r="J1065" i="5"/>
  <c r="N1065" i="5"/>
  <c r="R1065" i="5"/>
  <c r="V1065" i="5"/>
  <c r="F1067" i="5"/>
  <c r="J1067" i="5"/>
  <c r="N1067" i="5"/>
  <c r="R1067" i="5"/>
  <c r="V1067" i="5"/>
  <c r="F1069" i="5"/>
  <c r="J1069" i="5"/>
  <c r="N1069" i="5"/>
  <c r="R1069" i="5"/>
  <c r="V1069" i="5"/>
  <c r="F1071" i="5"/>
  <c r="J1071" i="5"/>
  <c r="O1071" i="5"/>
  <c r="T1071" i="5"/>
  <c r="Y1071" i="5"/>
  <c r="F1072" i="5"/>
  <c r="K1072" i="5"/>
  <c r="Q1072" i="5"/>
  <c r="V1072" i="5"/>
  <c r="AA1072" i="5"/>
  <c r="G1073" i="5"/>
  <c r="L1073" i="5"/>
  <c r="Q1073" i="5"/>
  <c r="W1073" i="5"/>
  <c r="AB1073" i="5"/>
  <c r="I1075" i="5"/>
  <c r="O1075" i="5"/>
  <c r="U1075" i="5"/>
  <c r="AQ1075" i="5"/>
  <c r="F1076" i="5"/>
  <c r="N1076" i="5"/>
  <c r="V1076" i="5"/>
  <c r="L1077" i="5"/>
  <c r="T1077" i="5"/>
  <c r="AB1077" i="5"/>
  <c r="P1079" i="5"/>
  <c r="J1080" i="5"/>
  <c r="Z1080" i="5"/>
  <c r="P1081" i="5"/>
  <c r="J1082" i="5"/>
  <c r="Z1082" i="5"/>
  <c r="P1083" i="5"/>
  <c r="J1084" i="5"/>
  <c r="Z1084" i="5"/>
  <c r="P1085" i="5"/>
  <c r="J1086" i="5"/>
  <c r="Z1086" i="5"/>
  <c r="AB1107" i="5"/>
  <c r="X1107" i="5"/>
  <c r="T1107" i="5"/>
  <c r="P1107" i="5"/>
  <c r="L1107" i="5"/>
  <c r="H1107" i="5"/>
  <c r="AB1111" i="5"/>
  <c r="X1111" i="5"/>
  <c r="T1111" i="5"/>
  <c r="P1111" i="5"/>
  <c r="L1111" i="5"/>
  <c r="H1111" i="5"/>
  <c r="AB1115" i="5"/>
  <c r="X1115" i="5"/>
  <c r="T1115" i="5"/>
  <c r="P1115" i="5"/>
  <c r="L1115" i="5"/>
  <c r="H1115" i="5"/>
  <c r="AB1119" i="5"/>
  <c r="X1119" i="5"/>
  <c r="T1119" i="5"/>
  <c r="P1119" i="5"/>
  <c r="L1119" i="5"/>
  <c r="H1119" i="5"/>
  <c r="AQ1121" i="5"/>
  <c r="Y1121" i="5"/>
  <c r="U1121" i="5"/>
  <c r="Q1121" i="5"/>
  <c r="M1121" i="5"/>
  <c r="I1121" i="5"/>
  <c r="E1121" i="5"/>
  <c r="AB1121" i="5"/>
  <c r="X1121" i="5"/>
  <c r="T1121" i="5"/>
  <c r="P1121" i="5"/>
  <c r="L1121" i="5"/>
  <c r="H1121" i="5"/>
  <c r="AQ1123" i="5"/>
  <c r="Y1123" i="5"/>
  <c r="U1123" i="5"/>
  <c r="Q1123" i="5"/>
  <c r="M1123" i="5"/>
  <c r="I1123" i="5"/>
  <c r="E1123" i="5"/>
  <c r="AA1123" i="5"/>
  <c r="W1123" i="5"/>
  <c r="S1123" i="5"/>
  <c r="O1123" i="5"/>
  <c r="K1123" i="5"/>
  <c r="G1123" i="5"/>
  <c r="AB1123" i="5"/>
  <c r="X1123" i="5"/>
  <c r="T1123" i="5"/>
  <c r="P1123" i="5"/>
  <c r="L1123" i="5"/>
  <c r="H1123" i="5"/>
  <c r="AA1124" i="5"/>
  <c r="W1124" i="5"/>
  <c r="S1124" i="5"/>
  <c r="O1124" i="5"/>
  <c r="K1124" i="5"/>
  <c r="G1124" i="5"/>
  <c r="AQ1124" i="5"/>
  <c r="Y1124" i="5"/>
  <c r="U1124" i="5"/>
  <c r="Q1124" i="5"/>
  <c r="M1124" i="5"/>
  <c r="I1124" i="5"/>
  <c r="E1124" i="5"/>
  <c r="Z1124" i="5"/>
  <c r="V1124" i="5"/>
  <c r="R1124" i="5"/>
  <c r="N1124" i="5"/>
  <c r="J1124" i="5"/>
  <c r="F1124" i="5"/>
  <c r="AQ1125" i="5"/>
  <c r="Y1125" i="5"/>
  <c r="U1125" i="5"/>
  <c r="Q1125" i="5"/>
  <c r="M1125" i="5"/>
  <c r="I1125" i="5"/>
  <c r="E1125" i="5"/>
  <c r="AA1125" i="5"/>
  <c r="W1125" i="5"/>
  <c r="S1125" i="5"/>
  <c r="O1125" i="5"/>
  <c r="K1125" i="5"/>
  <c r="G1125" i="5"/>
  <c r="AB1125" i="5"/>
  <c r="X1125" i="5"/>
  <c r="T1125" i="5"/>
  <c r="P1125" i="5"/>
  <c r="L1125" i="5"/>
  <c r="H1125" i="5"/>
  <c r="AA1126" i="5"/>
  <c r="W1126" i="5"/>
  <c r="S1126" i="5"/>
  <c r="O1126" i="5"/>
  <c r="K1126" i="5"/>
  <c r="G1126" i="5"/>
  <c r="AQ1126" i="5"/>
  <c r="Y1126" i="5"/>
  <c r="U1126" i="5"/>
  <c r="Q1126" i="5"/>
  <c r="M1126" i="5"/>
  <c r="I1126" i="5"/>
  <c r="E1126" i="5"/>
  <c r="Z1126" i="5"/>
  <c r="V1126" i="5"/>
  <c r="R1126" i="5"/>
  <c r="N1126" i="5"/>
  <c r="J1126" i="5"/>
  <c r="F1126" i="5"/>
  <c r="AQ1127" i="5"/>
  <c r="Y1127" i="5"/>
  <c r="U1127" i="5"/>
  <c r="Q1127" i="5"/>
  <c r="M1127" i="5"/>
  <c r="I1127" i="5"/>
  <c r="E1127" i="5"/>
  <c r="AA1127" i="5"/>
  <c r="W1127" i="5"/>
  <c r="S1127" i="5"/>
  <c r="O1127" i="5"/>
  <c r="K1127" i="5"/>
  <c r="G1127" i="5"/>
  <c r="AB1127" i="5"/>
  <c r="X1127" i="5"/>
  <c r="T1127" i="5"/>
  <c r="P1127" i="5"/>
  <c r="L1127" i="5"/>
  <c r="H1127" i="5"/>
  <c r="AA1128" i="5"/>
  <c r="W1128" i="5"/>
  <c r="S1128" i="5"/>
  <c r="O1128" i="5"/>
  <c r="K1128" i="5"/>
  <c r="G1128" i="5"/>
  <c r="AQ1128" i="5"/>
  <c r="Y1128" i="5"/>
  <c r="U1128" i="5"/>
  <c r="Q1128" i="5"/>
  <c r="M1128" i="5"/>
  <c r="I1128" i="5"/>
  <c r="E1128" i="5"/>
  <c r="Z1128" i="5"/>
  <c r="V1128" i="5"/>
  <c r="R1128" i="5"/>
  <c r="N1128" i="5"/>
  <c r="J1128" i="5"/>
  <c r="F1128" i="5"/>
  <c r="AQ1129" i="5"/>
  <c r="Y1129" i="5"/>
  <c r="U1129" i="5"/>
  <c r="Q1129" i="5"/>
  <c r="M1129" i="5"/>
  <c r="I1129" i="5"/>
  <c r="E1129" i="5"/>
  <c r="AA1129" i="5"/>
  <c r="W1129" i="5"/>
  <c r="S1129" i="5"/>
  <c r="O1129" i="5"/>
  <c r="K1129" i="5"/>
  <c r="G1129" i="5"/>
  <c r="AB1129" i="5"/>
  <c r="X1129" i="5"/>
  <c r="T1129" i="5"/>
  <c r="P1129" i="5"/>
  <c r="L1129" i="5"/>
  <c r="H1129" i="5"/>
  <c r="AA1130" i="5"/>
  <c r="W1130" i="5"/>
  <c r="S1130" i="5"/>
  <c r="O1130" i="5"/>
  <c r="K1130" i="5"/>
  <c r="G1130" i="5"/>
  <c r="AQ1130" i="5"/>
  <c r="Y1130" i="5"/>
  <c r="U1130" i="5"/>
  <c r="Q1130" i="5"/>
  <c r="M1130" i="5"/>
  <c r="I1130" i="5"/>
  <c r="E1130" i="5"/>
  <c r="Z1130" i="5"/>
  <c r="V1130" i="5"/>
  <c r="R1130" i="5"/>
  <c r="N1130" i="5"/>
  <c r="J1130" i="5"/>
  <c r="F1130" i="5"/>
  <c r="AQ1131" i="5"/>
  <c r="Y1131" i="5"/>
  <c r="U1131" i="5"/>
  <c r="Q1131" i="5"/>
  <c r="M1131" i="5"/>
  <c r="I1131" i="5"/>
  <c r="E1131" i="5"/>
  <c r="AA1131" i="5"/>
  <c r="W1131" i="5"/>
  <c r="S1131" i="5"/>
  <c r="O1131" i="5"/>
  <c r="K1131" i="5"/>
  <c r="G1131" i="5"/>
  <c r="AB1131" i="5"/>
  <c r="X1131" i="5"/>
  <c r="T1131" i="5"/>
  <c r="P1131" i="5"/>
  <c r="L1131" i="5"/>
  <c r="H1131" i="5"/>
  <c r="AA1132" i="5"/>
  <c r="W1132" i="5"/>
  <c r="S1132" i="5"/>
  <c r="O1132" i="5"/>
  <c r="K1132" i="5"/>
  <c r="G1132" i="5"/>
  <c r="AQ1132" i="5"/>
  <c r="Y1132" i="5"/>
  <c r="U1132" i="5"/>
  <c r="Q1132" i="5"/>
  <c r="M1132" i="5"/>
  <c r="I1132" i="5"/>
  <c r="E1132" i="5"/>
  <c r="Z1132" i="5"/>
  <c r="V1132" i="5"/>
  <c r="R1132" i="5"/>
  <c r="N1132" i="5"/>
  <c r="J1132" i="5"/>
  <c r="F1132" i="5"/>
  <c r="AQ1133" i="5"/>
  <c r="Y1133" i="5"/>
  <c r="U1133" i="5"/>
  <c r="Q1133" i="5"/>
  <c r="M1133" i="5"/>
  <c r="I1133" i="5"/>
  <c r="E1133" i="5"/>
  <c r="AA1133" i="5"/>
  <c r="W1133" i="5"/>
  <c r="S1133" i="5"/>
  <c r="O1133" i="5"/>
  <c r="K1133" i="5"/>
  <c r="G1133" i="5"/>
  <c r="AB1133" i="5"/>
  <c r="X1133" i="5"/>
  <c r="T1133" i="5"/>
  <c r="P1133" i="5"/>
  <c r="L1133" i="5"/>
  <c r="H1133" i="5"/>
  <c r="AQ1139" i="5"/>
  <c r="Y1139" i="5"/>
  <c r="U1139" i="5"/>
  <c r="Q1139" i="5"/>
  <c r="M1139" i="5"/>
  <c r="I1139" i="5"/>
  <c r="E1139" i="5"/>
  <c r="Z1139" i="5"/>
  <c r="V1139" i="5"/>
  <c r="R1139" i="5"/>
  <c r="N1139" i="5"/>
  <c r="J1139" i="5"/>
  <c r="F1139" i="5"/>
  <c r="AA1139" i="5"/>
  <c r="W1139" i="5"/>
  <c r="S1139" i="5"/>
  <c r="O1139" i="5"/>
  <c r="K1139" i="5"/>
  <c r="G1139" i="5"/>
  <c r="AB1139" i="5"/>
  <c r="X1139" i="5"/>
  <c r="T1139" i="5"/>
  <c r="P1139" i="5"/>
  <c r="L1139" i="5"/>
  <c r="H1139" i="5"/>
  <c r="F1087" i="5"/>
  <c r="J1087" i="5"/>
  <c r="N1087" i="5"/>
  <c r="R1087" i="5"/>
  <c r="V1087" i="5"/>
  <c r="Z1087" i="5"/>
  <c r="F1089" i="5"/>
  <c r="J1089" i="5"/>
  <c r="N1089" i="5"/>
  <c r="R1089" i="5"/>
  <c r="V1089" i="5"/>
  <c r="Z1089" i="5"/>
  <c r="F1091" i="5"/>
  <c r="J1091" i="5"/>
  <c r="N1091" i="5"/>
  <c r="R1091" i="5"/>
  <c r="V1091" i="5"/>
  <c r="Z1091" i="5"/>
  <c r="F1093" i="5"/>
  <c r="J1093" i="5"/>
  <c r="N1093" i="5"/>
  <c r="R1093" i="5"/>
  <c r="V1093" i="5"/>
  <c r="Z1093" i="5"/>
  <c r="F1095" i="5"/>
  <c r="J1095" i="5"/>
  <c r="N1095" i="5"/>
  <c r="R1095" i="5"/>
  <c r="V1095" i="5"/>
  <c r="Z1095" i="5"/>
  <c r="F1097" i="5"/>
  <c r="J1097" i="5"/>
  <c r="N1097" i="5"/>
  <c r="R1097" i="5"/>
  <c r="V1097" i="5"/>
  <c r="Z1097" i="5"/>
  <c r="F1099" i="5"/>
  <c r="J1099" i="5"/>
  <c r="N1099" i="5"/>
  <c r="R1099" i="5"/>
  <c r="V1099" i="5"/>
  <c r="Z1099" i="5"/>
  <c r="F1101" i="5"/>
  <c r="J1101" i="5"/>
  <c r="N1101" i="5"/>
  <c r="R1101" i="5"/>
  <c r="V1101" i="5"/>
  <c r="Z1101" i="5"/>
  <c r="F1103" i="5"/>
  <c r="J1103" i="5"/>
  <c r="N1103" i="5"/>
  <c r="R1103" i="5"/>
  <c r="V1103" i="5"/>
  <c r="Z1103" i="5"/>
  <c r="F1105" i="5"/>
  <c r="J1105" i="5"/>
  <c r="N1105" i="5"/>
  <c r="R1105" i="5"/>
  <c r="V1105" i="5"/>
  <c r="Z1105" i="5"/>
  <c r="G1107" i="5"/>
  <c r="M1107" i="5"/>
  <c r="R1107" i="5"/>
  <c r="W1107" i="5"/>
  <c r="AQ1107" i="5"/>
  <c r="H1108" i="5"/>
  <c r="M1108" i="5"/>
  <c r="S1108" i="5"/>
  <c r="X1108" i="5"/>
  <c r="E1109" i="5"/>
  <c r="J1109" i="5"/>
  <c r="O1109" i="5"/>
  <c r="U1109" i="5"/>
  <c r="E1110" i="5"/>
  <c r="K1110" i="5"/>
  <c r="P1110" i="5"/>
  <c r="U1110" i="5"/>
  <c r="G1111" i="5"/>
  <c r="M1111" i="5"/>
  <c r="R1111" i="5"/>
  <c r="W1111" i="5"/>
  <c r="AQ1111" i="5"/>
  <c r="H1112" i="5"/>
  <c r="M1112" i="5"/>
  <c r="S1112" i="5"/>
  <c r="X1112" i="5"/>
  <c r="AQ1112" i="5"/>
  <c r="E1113" i="5"/>
  <c r="J1113" i="5"/>
  <c r="O1113" i="5"/>
  <c r="U1113" i="5"/>
  <c r="E1114" i="5"/>
  <c r="K1114" i="5"/>
  <c r="P1114" i="5"/>
  <c r="U1114" i="5"/>
  <c r="G1115" i="5"/>
  <c r="M1115" i="5"/>
  <c r="R1115" i="5"/>
  <c r="W1115" i="5"/>
  <c r="AQ1115" i="5"/>
  <c r="H1116" i="5"/>
  <c r="M1116" i="5"/>
  <c r="S1116" i="5"/>
  <c r="X1116" i="5"/>
  <c r="AQ1116" i="5"/>
  <c r="E1117" i="5"/>
  <c r="J1117" i="5"/>
  <c r="O1117" i="5"/>
  <c r="U1117" i="5"/>
  <c r="E1118" i="5"/>
  <c r="K1118" i="5"/>
  <c r="P1118" i="5"/>
  <c r="U1118" i="5"/>
  <c r="G1119" i="5"/>
  <c r="M1119" i="5"/>
  <c r="R1119" i="5"/>
  <c r="W1119" i="5"/>
  <c r="AQ1119" i="5"/>
  <c r="I1120" i="5"/>
  <c r="Q1120" i="5"/>
  <c r="Y1120" i="5"/>
  <c r="J1121" i="5"/>
  <c r="R1121" i="5"/>
  <c r="Z1121" i="5"/>
  <c r="H1122" i="5"/>
  <c r="P1122" i="5"/>
  <c r="N1123" i="5"/>
  <c r="T1124" i="5"/>
  <c r="N1125" i="5"/>
  <c r="T1126" i="5"/>
  <c r="N1127" i="5"/>
  <c r="T1128" i="5"/>
  <c r="N1129" i="5"/>
  <c r="T1130" i="5"/>
  <c r="N1131" i="5"/>
  <c r="T1132" i="5"/>
  <c r="N1133" i="5"/>
  <c r="Z1110" i="5"/>
  <c r="V1110" i="5"/>
  <c r="R1110" i="5"/>
  <c r="N1110" i="5"/>
  <c r="J1110" i="5"/>
  <c r="F1110" i="5"/>
  <c r="Z1114" i="5"/>
  <c r="V1114" i="5"/>
  <c r="R1114" i="5"/>
  <c r="N1114" i="5"/>
  <c r="J1114" i="5"/>
  <c r="F1114" i="5"/>
  <c r="Z1118" i="5"/>
  <c r="V1118" i="5"/>
  <c r="R1118" i="5"/>
  <c r="N1118" i="5"/>
  <c r="J1118" i="5"/>
  <c r="F1118" i="5"/>
  <c r="AQ1141" i="5"/>
  <c r="Y1141" i="5"/>
  <c r="U1141" i="5"/>
  <c r="Q1141" i="5"/>
  <c r="M1141" i="5"/>
  <c r="I1141" i="5"/>
  <c r="E1141" i="5"/>
  <c r="Z1141" i="5"/>
  <c r="V1141" i="5"/>
  <c r="R1141" i="5"/>
  <c r="N1141" i="5"/>
  <c r="J1141" i="5"/>
  <c r="F1141" i="5"/>
  <c r="AA1141" i="5"/>
  <c r="W1141" i="5"/>
  <c r="S1141" i="5"/>
  <c r="O1141" i="5"/>
  <c r="K1141" i="5"/>
  <c r="G1141" i="5"/>
  <c r="AB1141" i="5"/>
  <c r="X1141" i="5"/>
  <c r="T1141" i="5"/>
  <c r="P1141" i="5"/>
  <c r="L1141" i="5"/>
  <c r="H1141" i="5"/>
  <c r="E1087" i="5"/>
  <c r="I1087" i="5"/>
  <c r="M1087" i="5"/>
  <c r="Q1087" i="5"/>
  <c r="U1087" i="5"/>
  <c r="Y1087" i="5"/>
  <c r="AQ1087" i="5"/>
  <c r="E1089" i="5"/>
  <c r="I1089" i="5"/>
  <c r="M1089" i="5"/>
  <c r="Q1089" i="5"/>
  <c r="U1089" i="5"/>
  <c r="Y1089" i="5"/>
  <c r="AQ1089" i="5"/>
  <c r="E1091" i="5"/>
  <c r="I1091" i="5"/>
  <c r="M1091" i="5"/>
  <c r="Q1091" i="5"/>
  <c r="U1091" i="5"/>
  <c r="Y1091" i="5"/>
  <c r="AQ1091" i="5"/>
  <c r="E1093" i="5"/>
  <c r="I1093" i="5"/>
  <c r="M1093" i="5"/>
  <c r="Q1093" i="5"/>
  <c r="U1093" i="5"/>
  <c r="Y1093" i="5"/>
  <c r="AQ1093" i="5"/>
  <c r="E1095" i="5"/>
  <c r="I1095" i="5"/>
  <c r="M1095" i="5"/>
  <c r="Q1095" i="5"/>
  <c r="U1095" i="5"/>
  <c r="Y1095" i="5"/>
  <c r="AQ1095" i="5"/>
  <c r="E1097" i="5"/>
  <c r="I1097" i="5"/>
  <c r="M1097" i="5"/>
  <c r="Q1097" i="5"/>
  <c r="U1097" i="5"/>
  <c r="Y1097" i="5"/>
  <c r="AQ1097" i="5"/>
  <c r="E1099" i="5"/>
  <c r="I1099" i="5"/>
  <c r="M1099" i="5"/>
  <c r="Q1099" i="5"/>
  <c r="U1099" i="5"/>
  <c r="Y1099" i="5"/>
  <c r="AQ1099" i="5"/>
  <c r="E1101" i="5"/>
  <c r="I1101" i="5"/>
  <c r="M1101" i="5"/>
  <c r="Q1101" i="5"/>
  <c r="U1101" i="5"/>
  <c r="Y1101" i="5"/>
  <c r="AQ1101" i="5"/>
  <c r="E1103" i="5"/>
  <c r="I1103" i="5"/>
  <c r="M1103" i="5"/>
  <c r="Q1103" i="5"/>
  <c r="U1103" i="5"/>
  <c r="Y1103" i="5"/>
  <c r="AQ1103" i="5"/>
  <c r="I1110" i="5"/>
  <c r="O1110" i="5"/>
  <c r="T1110" i="5"/>
  <c r="Y1110" i="5"/>
  <c r="I1114" i="5"/>
  <c r="O1114" i="5"/>
  <c r="T1114" i="5"/>
  <c r="Y1114" i="5"/>
  <c r="I1118" i="5"/>
  <c r="O1118" i="5"/>
  <c r="T1118" i="5"/>
  <c r="Y1118" i="5"/>
  <c r="AB1109" i="5"/>
  <c r="X1109" i="5"/>
  <c r="T1109" i="5"/>
  <c r="P1109" i="5"/>
  <c r="L1109" i="5"/>
  <c r="H1109" i="5"/>
  <c r="AB1113" i="5"/>
  <c r="X1113" i="5"/>
  <c r="T1113" i="5"/>
  <c r="P1113" i="5"/>
  <c r="L1113" i="5"/>
  <c r="H1113" i="5"/>
  <c r="AB1117" i="5"/>
  <c r="X1117" i="5"/>
  <c r="T1117" i="5"/>
  <c r="P1117" i="5"/>
  <c r="L1117" i="5"/>
  <c r="H1117" i="5"/>
  <c r="AA1122" i="5"/>
  <c r="W1122" i="5"/>
  <c r="S1122" i="5"/>
  <c r="O1122" i="5"/>
  <c r="K1122" i="5"/>
  <c r="G1122" i="5"/>
  <c r="AQ1122" i="5"/>
  <c r="Z1122" i="5"/>
  <c r="V1122" i="5"/>
  <c r="R1122" i="5"/>
  <c r="N1122" i="5"/>
  <c r="J1122" i="5"/>
  <c r="F1122" i="5"/>
  <c r="AQ1135" i="5"/>
  <c r="Y1135" i="5"/>
  <c r="U1135" i="5"/>
  <c r="Q1135" i="5"/>
  <c r="M1135" i="5"/>
  <c r="I1135" i="5"/>
  <c r="E1135" i="5"/>
  <c r="Z1135" i="5"/>
  <c r="V1135" i="5"/>
  <c r="R1135" i="5"/>
  <c r="N1135" i="5"/>
  <c r="J1135" i="5"/>
  <c r="F1135" i="5"/>
  <c r="AA1135" i="5"/>
  <c r="W1135" i="5"/>
  <c r="S1135" i="5"/>
  <c r="O1135" i="5"/>
  <c r="K1135" i="5"/>
  <c r="G1135" i="5"/>
  <c r="AB1135" i="5"/>
  <c r="X1135" i="5"/>
  <c r="T1135" i="5"/>
  <c r="P1135" i="5"/>
  <c r="L1135" i="5"/>
  <c r="H1135" i="5"/>
  <c r="H1087" i="5"/>
  <c r="L1087" i="5"/>
  <c r="P1087" i="5"/>
  <c r="T1087" i="5"/>
  <c r="X1087" i="5"/>
  <c r="AB1087" i="5"/>
  <c r="H1089" i="5"/>
  <c r="L1089" i="5"/>
  <c r="P1089" i="5"/>
  <c r="T1089" i="5"/>
  <c r="X1089" i="5"/>
  <c r="AB1089" i="5"/>
  <c r="H1091" i="5"/>
  <c r="L1091" i="5"/>
  <c r="P1091" i="5"/>
  <c r="T1091" i="5"/>
  <c r="X1091" i="5"/>
  <c r="AB1091" i="5"/>
  <c r="H1093" i="5"/>
  <c r="L1093" i="5"/>
  <c r="P1093" i="5"/>
  <c r="T1093" i="5"/>
  <c r="X1093" i="5"/>
  <c r="AB1093" i="5"/>
  <c r="H1095" i="5"/>
  <c r="L1095" i="5"/>
  <c r="P1095" i="5"/>
  <c r="T1095" i="5"/>
  <c r="X1095" i="5"/>
  <c r="AB1095" i="5"/>
  <c r="H1097" i="5"/>
  <c r="L1097" i="5"/>
  <c r="P1097" i="5"/>
  <c r="T1097" i="5"/>
  <c r="X1097" i="5"/>
  <c r="AB1097" i="5"/>
  <c r="H1099" i="5"/>
  <c r="L1099" i="5"/>
  <c r="P1099" i="5"/>
  <c r="T1099" i="5"/>
  <c r="X1099" i="5"/>
  <c r="AB1099" i="5"/>
  <c r="H1101" i="5"/>
  <c r="L1101" i="5"/>
  <c r="P1101" i="5"/>
  <c r="T1101" i="5"/>
  <c r="X1101" i="5"/>
  <c r="AB1101" i="5"/>
  <c r="H1103" i="5"/>
  <c r="L1103" i="5"/>
  <c r="P1103" i="5"/>
  <c r="T1103" i="5"/>
  <c r="X1103" i="5"/>
  <c r="AB1103" i="5"/>
  <c r="H1105" i="5"/>
  <c r="L1105" i="5"/>
  <c r="P1105" i="5"/>
  <c r="T1105" i="5"/>
  <c r="X1105" i="5"/>
  <c r="AB1105" i="5"/>
  <c r="G1109" i="5"/>
  <c r="M1109" i="5"/>
  <c r="R1109" i="5"/>
  <c r="W1109" i="5"/>
  <c r="AQ1109" i="5"/>
  <c r="H1110" i="5"/>
  <c r="M1110" i="5"/>
  <c r="S1110" i="5"/>
  <c r="X1110" i="5"/>
  <c r="AQ1110" i="5"/>
  <c r="G1113" i="5"/>
  <c r="M1113" i="5"/>
  <c r="R1113" i="5"/>
  <c r="W1113" i="5"/>
  <c r="AQ1113" i="5"/>
  <c r="H1114" i="5"/>
  <c r="M1114" i="5"/>
  <c r="S1114" i="5"/>
  <c r="X1114" i="5"/>
  <c r="AQ1114" i="5"/>
  <c r="U1116" i="5"/>
  <c r="G1117" i="5"/>
  <c r="M1117" i="5"/>
  <c r="R1117" i="5"/>
  <c r="W1117" i="5"/>
  <c r="AQ1117" i="5"/>
  <c r="H1118" i="5"/>
  <c r="M1118" i="5"/>
  <c r="S1118" i="5"/>
  <c r="X1118" i="5"/>
  <c r="AQ1118" i="5"/>
  <c r="U1120" i="5"/>
  <c r="L1122" i="5"/>
  <c r="T1122" i="5"/>
  <c r="AB1122" i="5"/>
  <c r="Z1108" i="5"/>
  <c r="V1108" i="5"/>
  <c r="R1108" i="5"/>
  <c r="N1108" i="5"/>
  <c r="J1108" i="5"/>
  <c r="F1108" i="5"/>
  <c r="Z1112" i="5"/>
  <c r="V1112" i="5"/>
  <c r="R1112" i="5"/>
  <c r="N1112" i="5"/>
  <c r="J1112" i="5"/>
  <c r="F1112" i="5"/>
  <c r="Z1116" i="5"/>
  <c r="V1116" i="5"/>
  <c r="R1116" i="5"/>
  <c r="N1116" i="5"/>
  <c r="J1116" i="5"/>
  <c r="F1116" i="5"/>
  <c r="AA1120" i="5"/>
  <c r="W1120" i="5"/>
  <c r="S1120" i="5"/>
  <c r="O1120" i="5"/>
  <c r="K1120" i="5"/>
  <c r="G1120" i="5"/>
  <c r="Z1120" i="5"/>
  <c r="V1120" i="5"/>
  <c r="R1120" i="5"/>
  <c r="N1120" i="5"/>
  <c r="J1120" i="5"/>
  <c r="F1120" i="5"/>
  <c r="AQ1137" i="5"/>
  <c r="Y1137" i="5"/>
  <c r="U1137" i="5"/>
  <c r="Q1137" i="5"/>
  <c r="M1137" i="5"/>
  <c r="I1137" i="5"/>
  <c r="E1137" i="5"/>
  <c r="Z1137" i="5"/>
  <c r="V1137" i="5"/>
  <c r="R1137" i="5"/>
  <c r="N1137" i="5"/>
  <c r="J1137" i="5"/>
  <c r="F1137" i="5"/>
  <c r="AA1137" i="5"/>
  <c r="W1137" i="5"/>
  <c r="S1137" i="5"/>
  <c r="O1137" i="5"/>
  <c r="K1137" i="5"/>
  <c r="G1137" i="5"/>
  <c r="AB1137" i="5"/>
  <c r="X1137" i="5"/>
  <c r="T1137" i="5"/>
  <c r="P1137" i="5"/>
  <c r="L1137" i="5"/>
  <c r="H1137" i="5"/>
  <c r="G1087" i="5"/>
  <c r="K1087" i="5"/>
  <c r="O1087" i="5"/>
  <c r="S1087" i="5"/>
  <c r="W1087" i="5"/>
  <c r="G1089" i="5"/>
  <c r="K1089" i="5"/>
  <c r="O1089" i="5"/>
  <c r="S1089" i="5"/>
  <c r="W1089" i="5"/>
  <c r="G1091" i="5"/>
  <c r="K1091" i="5"/>
  <c r="O1091" i="5"/>
  <c r="S1091" i="5"/>
  <c r="W1091" i="5"/>
  <c r="G1093" i="5"/>
  <c r="K1093" i="5"/>
  <c r="O1093" i="5"/>
  <c r="S1093" i="5"/>
  <c r="W1093" i="5"/>
  <c r="G1095" i="5"/>
  <c r="K1095" i="5"/>
  <c r="O1095" i="5"/>
  <c r="S1095" i="5"/>
  <c r="W1095" i="5"/>
  <c r="G1097" i="5"/>
  <c r="K1097" i="5"/>
  <c r="O1097" i="5"/>
  <c r="S1097" i="5"/>
  <c r="W1097" i="5"/>
  <c r="G1099" i="5"/>
  <c r="K1099" i="5"/>
  <c r="O1099" i="5"/>
  <c r="S1099" i="5"/>
  <c r="W1099" i="5"/>
  <c r="G1101" i="5"/>
  <c r="K1101" i="5"/>
  <c r="O1101" i="5"/>
  <c r="S1101" i="5"/>
  <c r="W1101" i="5"/>
  <c r="G1103" i="5"/>
  <c r="K1103" i="5"/>
  <c r="O1103" i="5"/>
  <c r="S1103" i="5"/>
  <c r="W1103" i="5"/>
  <c r="G1105" i="5"/>
  <c r="K1105" i="5"/>
  <c r="O1105" i="5"/>
  <c r="S1105" i="5"/>
  <c r="W1105" i="5"/>
  <c r="I1108" i="5"/>
  <c r="O1108" i="5"/>
  <c r="T1108" i="5"/>
  <c r="Y1108" i="5"/>
  <c r="F1109" i="5"/>
  <c r="K1109" i="5"/>
  <c r="Q1109" i="5"/>
  <c r="V1109" i="5"/>
  <c r="AA1109" i="5"/>
  <c r="G1110" i="5"/>
  <c r="L1110" i="5"/>
  <c r="Q1110" i="5"/>
  <c r="W1110" i="5"/>
  <c r="AB1110" i="5"/>
  <c r="I1112" i="5"/>
  <c r="O1112" i="5"/>
  <c r="T1112" i="5"/>
  <c r="Y1112" i="5"/>
  <c r="F1113" i="5"/>
  <c r="K1113" i="5"/>
  <c r="Q1113" i="5"/>
  <c r="V1113" i="5"/>
  <c r="AA1113" i="5"/>
  <c r="G1114" i="5"/>
  <c r="L1114" i="5"/>
  <c r="Q1114" i="5"/>
  <c r="W1114" i="5"/>
  <c r="AB1114" i="5"/>
  <c r="I1116" i="5"/>
  <c r="O1116" i="5"/>
  <c r="T1116" i="5"/>
  <c r="Y1116" i="5"/>
  <c r="F1117" i="5"/>
  <c r="K1117" i="5"/>
  <c r="Q1117" i="5"/>
  <c r="V1117" i="5"/>
  <c r="AA1117" i="5"/>
  <c r="G1118" i="5"/>
  <c r="L1118" i="5"/>
  <c r="Q1118" i="5"/>
  <c r="W1118" i="5"/>
  <c r="AB1118" i="5"/>
  <c r="L1120" i="5"/>
  <c r="T1120" i="5"/>
  <c r="AB1120" i="5"/>
  <c r="I1122" i="5"/>
  <c r="Q1122" i="5"/>
  <c r="Y1122" i="5"/>
  <c r="F1134" i="5"/>
  <c r="J1134" i="5"/>
  <c r="N1134" i="5"/>
  <c r="R1134" i="5"/>
  <c r="V1134" i="5"/>
  <c r="Z1134" i="5"/>
  <c r="F1136" i="5"/>
  <c r="J1136" i="5"/>
  <c r="N1136" i="5"/>
  <c r="R1136" i="5"/>
  <c r="V1136" i="5"/>
  <c r="Z1136" i="5"/>
  <c r="F1138" i="5"/>
  <c r="J1138" i="5"/>
  <c r="N1138" i="5"/>
  <c r="R1138" i="5"/>
  <c r="V1138" i="5"/>
  <c r="Z1138" i="5"/>
  <c r="F1140" i="5"/>
  <c r="J1140" i="5"/>
  <c r="N1140" i="5"/>
  <c r="R1140" i="5"/>
  <c r="V1140" i="5"/>
  <c r="Z1140" i="5"/>
  <c r="F1142" i="5"/>
  <c r="J1142" i="5"/>
  <c r="N1142" i="5"/>
  <c r="R1142" i="5"/>
  <c r="V1142" i="5"/>
  <c r="Z1142" i="5"/>
  <c r="E1134" i="5"/>
  <c r="I1134" i="5"/>
  <c r="M1134" i="5"/>
  <c r="Q1134" i="5"/>
  <c r="U1134" i="5"/>
  <c r="Y1134" i="5"/>
  <c r="AQ1134" i="5"/>
  <c r="E1136" i="5"/>
  <c r="I1136" i="5"/>
  <c r="M1136" i="5"/>
  <c r="Q1136" i="5"/>
  <c r="U1136" i="5"/>
  <c r="Y1136" i="5"/>
  <c r="AQ1136" i="5"/>
  <c r="E1138" i="5"/>
  <c r="I1138" i="5"/>
  <c r="M1138" i="5"/>
  <c r="Q1138" i="5"/>
  <c r="U1138" i="5"/>
  <c r="Y1138" i="5"/>
  <c r="AQ1138" i="5"/>
  <c r="E1140" i="5"/>
  <c r="I1140" i="5"/>
  <c r="M1140" i="5"/>
  <c r="Q1140" i="5"/>
  <c r="U1140" i="5"/>
  <c r="Y1140" i="5"/>
  <c r="AQ1140" i="5"/>
  <c r="E1142" i="5"/>
  <c r="I1142" i="5"/>
  <c r="M1142" i="5"/>
  <c r="Q1142" i="5"/>
  <c r="U1142" i="5"/>
  <c r="Y1142" i="5"/>
  <c r="AQ1142" i="5"/>
  <c r="H1134" i="5"/>
  <c r="L1134" i="5"/>
  <c r="P1134" i="5"/>
  <c r="T1134" i="5"/>
  <c r="X1134" i="5"/>
  <c r="AB1134" i="5"/>
  <c r="H1136" i="5"/>
  <c r="L1136" i="5"/>
  <c r="P1136" i="5"/>
  <c r="T1136" i="5"/>
  <c r="X1136" i="5"/>
  <c r="AB1136" i="5"/>
  <c r="H1138" i="5"/>
  <c r="L1138" i="5"/>
  <c r="P1138" i="5"/>
  <c r="T1138" i="5"/>
  <c r="X1138" i="5"/>
  <c r="AB1138" i="5"/>
  <c r="H1140" i="5"/>
  <c r="L1140" i="5"/>
  <c r="P1140" i="5"/>
  <c r="T1140" i="5"/>
  <c r="X1140" i="5"/>
  <c r="AB1140" i="5"/>
  <c r="H1142" i="5"/>
  <c r="L1142" i="5"/>
  <c r="P1142" i="5"/>
  <c r="T1142" i="5"/>
  <c r="X1142" i="5"/>
  <c r="AB1142" i="5"/>
  <c r="G1134" i="5"/>
  <c r="K1134" i="5"/>
  <c r="O1134" i="5"/>
  <c r="S1134" i="5"/>
  <c r="W1134" i="5"/>
  <c r="G1136" i="5"/>
  <c r="K1136" i="5"/>
  <c r="O1136" i="5"/>
  <c r="S1136" i="5"/>
  <c r="W1136" i="5"/>
  <c r="G1138" i="5"/>
  <c r="K1138" i="5"/>
  <c r="O1138" i="5"/>
  <c r="S1138" i="5"/>
  <c r="W1138" i="5"/>
  <c r="G1140" i="5"/>
  <c r="K1140" i="5"/>
  <c r="O1140" i="5"/>
  <c r="S1140" i="5"/>
  <c r="W1140" i="5"/>
  <c r="G1142" i="5"/>
  <c r="K1142" i="5"/>
  <c r="O1142" i="5"/>
  <c r="S1142" i="5"/>
  <c r="W1142" i="5"/>
  <c r="U617" i="5"/>
  <c r="AT616" i="4"/>
  <c r="D47" i="7" s="1"/>
  <c r="AT617" i="4"/>
  <c r="D48" i="7" s="1"/>
  <c r="Q48" i="7" s="1"/>
  <c r="S48" i="7" s="1"/>
  <c r="H617" i="5"/>
  <c r="L617" i="5"/>
  <c r="P617" i="5"/>
  <c r="T617" i="5"/>
  <c r="X617" i="5"/>
  <c r="AB617" i="5"/>
  <c r="G617" i="5"/>
  <c r="K617" i="5"/>
  <c r="O617" i="5"/>
  <c r="S617" i="5"/>
  <c r="W617" i="5"/>
  <c r="AA617" i="5"/>
  <c r="F617" i="5"/>
  <c r="J617" i="5"/>
  <c r="N617" i="5"/>
  <c r="R617" i="5"/>
  <c r="V617" i="5"/>
  <c r="Z617" i="5"/>
  <c r="I617" i="5"/>
  <c r="AQ617" i="5"/>
  <c r="E617" i="5"/>
  <c r="Q617" i="5"/>
  <c r="Y617" i="5"/>
  <c r="M617" i="5"/>
  <c r="H616" i="5"/>
  <c r="L616" i="5"/>
  <c r="P616" i="5"/>
  <c r="T616" i="5"/>
  <c r="X616" i="5"/>
  <c r="AB616" i="5"/>
  <c r="G616" i="5"/>
  <c r="K616" i="5"/>
  <c r="O616" i="5"/>
  <c r="S616" i="5"/>
  <c r="W616" i="5"/>
  <c r="AA616" i="5"/>
  <c r="F616" i="5"/>
  <c r="J616" i="5"/>
  <c r="N616" i="5"/>
  <c r="R616" i="5"/>
  <c r="V616" i="5"/>
  <c r="Z616" i="5"/>
  <c r="U616" i="5"/>
  <c r="Y616" i="5"/>
  <c r="E616" i="5"/>
  <c r="I616" i="5"/>
  <c r="M616" i="5"/>
  <c r="Q616" i="5"/>
  <c r="B1485" i="5"/>
  <c r="D1485" i="5" s="1"/>
  <c r="A1485" i="5"/>
  <c r="B921" i="5"/>
  <c r="D921" i="5" s="1"/>
  <c r="AQ921" i="5" s="1"/>
  <c r="A921" i="5"/>
  <c r="B920" i="5"/>
  <c r="D920" i="5" s="1"/>
  <c r="A920" i="5"/>
  <c r="B919" i="5"/>
  <c r="D919" i="5" s="1"/>
  <c r="AQ919" i="5" s="1"/>
  <c r="A919" i="5"/>
  <c r="B918" i="5"/>
  <c r="D918" i="5" s="1"/>
  <c r="A918" i="5"/>
  <c r="B917" i="5"/>
  <c r="D917" i="5" s="1"/>
  <c r="AQ917" i="5" s="1"/>
  <c r="A917" i="5"/>
  <c r="B916" i="5"/>
  <c r="D916" i="5" s="1"/>
  <c r="A916" i="5"/>
  <c r="B915" i="5"/>
  <c r="D915" i="5" s="1"/>
  <c r="AQ915" i="5" s="1"/>
  <c r="A915" i="5"/>
  <c r="B914" i="5"/>
  <c r="D914" i="5" s="1"/>
  <c r="A914" i="5"/>
  <c r="B913" i="5"/>
  <c r="D913" i="5" s="1"/>
  <c r="AQ913" i="5" s="1"/>
  <c r="A913" i="5"/>
  <c r="B912" i="5"/>
  <c r="D912" i="5" s="1"/>
  <c r="A912" i="5"/>
  <c r="B911" i="5"/>
  <c r="D911" i="5" s="1"/>
  <c r="AQ911" i="5" s="1"/>
  <c r="A911" i="5"/>
  <c r="B910" i="5"/>
  <c r="D910" i="5" s="1"/>
  <c r="A910" i="5"/>
  <c r="B909" i="5"/>
  <c r="D909" i="5" s="1"/>
  <c r="AQ909" i="5" s="1"/>
  <c r="A909" i="5"/>
  <c r="B908" i="5"/>
  <c r="D908" i="5" s="1"/>
  <c r="A908" i="5"/>
  <c r="B907" i="5"/>
  <c r="D907" i="5" s="1"/>
  <c r="AQ907" i="5" s="1"/>
  <c r="A907" i="5"/>
  <c r="B906" i="5"/>
  <c r="D906" i="5" s="1"/>
  <c r="A906" i="5"/>
  <c r="B905" i="5"/>
  <c r="D905" i="5" s="1"/>
  <c r="AQ905" i="5" s="1"/>
  <c r="A905" i="5"/>
  <c r="B904" i="5"/>
  <c r="D904" i="5" s="1"/>
  <c r="R904" i="5" s="1"/>
  <c r="A904" i="5"/>
  <c r="B903" i="5"/>
  <c r="D903" i="5" s="1"/>
  <c r="X903" i="5" s="1"/>
  <c r="A903" i="5"/>
  <c r="B902" i="5"/>
  <c r="D902" i="5" s="1"/>
  <c r="R902" i="5" s="1"/>
  <c r="A902" i="5"/>
  <c r="B901" i="5"/>
  <c r="D901" i="5" s="1"/>
  <c r="X901" i="5" s="1"/>
  <c r="A901" i="5"/>
  <c r="B900" i="5"/>
  <c r="D900" i="5" s="1"/>
  <c r="R900" i="5" s="1"/>
  <c r="A900" i="5"/>
  <c r="B899" i="5"/>
  <c r="D899" i="5" s="1"/>
  <c r="X899" i="5" s="1"/>
  <c r="A899" i="5"/>
  <c r="B898" i="5"/>
  <c r="D898" i="5" s="1"/>
  <c r="R898" i="5" s="1"/>
  <c r="A898" i="5"/>
  <c r="B897" i="5"/>
  <c r="D897" i="5" s="1"/>
  <c r="X897" i="5" s="1"/>
  <c r="A897" i="5"/>
  <c r="B896" i="5"/>
  <c r="D896" i="5" s="1"/>
  <c r="R896" i="5" s="1"/>
  <c r="A896" i="5"/>
  <c r="B895" i="5"/>
  <c r="D895" i="5" s="1"/>
  <c r="X895" i="5" s="1"/>
  <c r="A895" i="5"/>
  <c r="B894" i="5"/>
  <c r="D894" i="5" s="1"/>
  <c r="R894" i="5" s="1"/>
  <c r="A894" i="5"/>
  <c r="B893" i="5"/>
  <c r="D893" i="5" s="1"/>
  <c r="X893" i="5" s="1"/>
  <c r="A893" i="5"/>
  <c r="B892" i="5"/>
  <c r="D892" i="5" s="1"/>
  <c r="N892" i="5" s="1"/>
  <c r="A892" i="5"/>
  <c r="B891" i="5"/>
  <c r="D891" i="5" s="1"/>
  <c r="T891" i="5" s="1"/>
  <c r="A891" i="5"/>
  <c r="B890" i="5"/>
  <c r="D890" i="5" s="1"/>
  <c r="V890" i="5" s="1"/>
  <c r="A890" i="5"/>
  <c r="B889" i="5"/>
  <c r="D889" i="5" s="1"/>
  <c r="W889" i="5" s="1"/>
  <c r="A889" i="5"/>
  <c r="B888" i="5"/>
  <c r="D888" i="5" s="1"/>
  <c r="Z888" i="5" s="1"/>
  <c r="A888" i="5"/>
  <c r="B887" i="5"/>
  <c r="D887" i="5" s="1"/>
  <c r="AB887" i="5" s="1"/>
  <c r="A887" i="5"/>
  <c r="B886" i="5"/>
  <c r="D886" i="5" s="1"/>
  <c r="V886" i="5" s="1"/>
  <c r="A886" i="5"/>
  <c r="B885" i="5"/>
  <c r="D885" i="5" s="1"/>
  <c r="H885" i="5" s="1"/>
  <c r="A885" i="5"/>
  <c r="B884" i="5"/>
  <c r="D884" i="5" s="1"/>
  <c r="R884" i="5" s="1"/>
  <c r="A884" i="5"/>
  <c r="B883" i="5"/>
  <c r="D883" i="5" s="1"/>
  <c r="X883" i="5" s="1"/>
  <c r="A883" i="5"/>
  <c r="B882" i="5"/>
  <c r="D882" i="5" s="1"/>
  <c r="R882" i="5" s="1"/>
  <c r="A882" i="5"/>
  <c r="B881" i="5"/>
  <c r="D881" i="5" s="1"/>
  <c r="X881" i="5" s="1"/>
  <c r="A881" i="5"/>
  <c r="B880" i="5"/>
  <c r="D880" i="5" s="1"/>
  <c r="R880" i="5" s="1"/>
  <c r="A880" i="5"/>
  <c r="B879" i="5"/>
  <c r="D879" i="5" s="1"/>
  <c r="X879" i="5" s="1"/>
  <c r="A879" i="5"/>
  <c r="B878" i="5"/>
  <c r="D878" i="5" s="1"/>
  <c r="R878" i="5" s="1"/>
  <c r="A878" i="5"/>
  <c r="B877" i="5"/>
  <c r="D877" i="5" s="1"/>
  <c r="X877" i="5" s="1"/>
  <c r="A877" i="5"/>
  <c r="B876" i="5"/>
  <c r="D876" i="5" s="1"/>
  <c r="R876" i="5" s="1"/>
  <c r="A876" i="5"/>
  <c r="B875" i="5"/>
  <c r="D875" i="5" s="1"/>
  <c r="X875" i="5" s="1"/>
  <c r="A875" i="5"/>
  <c r="B874" i="5"/>
  <c r="D874" i="5" s="1"/>
  <c r="R874" i="5" s="1"/>
  <c r="A874" i="5"/>
  <c r="B873" i="5"/>
  <c r="D873" i="5" s="1"/>
  <c r="X873" i="5" s="1"/>
  <c r="A873" i="5"/>
  <c r="B872" i="5"/>
  <c r="D872" i="5" s="1"/>
  <c r="A872" i="5"/>
  <c r="B871" i="5"/>
  <c r="D871" i="5" s="1"/>
  <c r="A871" i="5"/>
  <c r="B870" i="5"/>
  <c r="D870" i="5" s="1"/>
  <c r="A870" i="5"/>
  <c r="B869" i="5"/>
  <c r="D869" i="5" s="1"/>
  <c r="A869" i="5"/>
  <c r="B868" i="5"/>
  <c r="D868" i="5" s="1"/>
  <c r="AB868" i="5" s="1"/>
  <c r="A868" i="5"/>
  <c r="B867" i="5"/>
  <c r="D867" i="5" s="1"/>
  <c r="AB867" i="5" s="1"/>
  <c r="A867" i="5"/>
  <c r="B866" i="5"/>
  <c r="D866" i="5" s="1"/>
  <c r="AA866" i="5" s="1"/>
  <c r="A866" i="5"/>
  <c r="B865" i="5"/>
  <c r="D865" i="5" s="1"/>
  <c r="Z865" i="5" s="1"/>
  <c r="A865" i="5"/>
  <c r="B864" i="5"/>
  <c r="D864" i="5" s="1"/>
  <c r="A864" i="5"/>
  <c r="B863" i="5"/>
  <c r="D863" i="5" s="1"/>
  <c r="A863" i="5"/>
  <c r="B862" i="5"/>
  <c r="D862" i="5" s="1"/>
  <c r="A862" i="5"/>
  <c r="B861" i="5"/>
  <c r="D861" i="5" s="1"/>
  <c r="A861" i="5"/>
  <c r="B860" i="5"/>
  <c r="D860" i="5" s="1"/>
  <c r="AB860" i="5" s="1"/>
  <c r="A860" i="5"/>
  <c r="B859" i="5"/>
  <c r="D859" i="5" s="1"/>
  <c r="AB859" i="5" s="1"/>
  <c r="A859" i="5"/>
  <c r="B858" i="5"/>
  <c r="D858" i="5" s="1"/>
  <c r="AA858" i="5" s="1"/>
  <c r="A858" i="5"/>
  <c r="B857" i="5"/>
  <c r="D857" i="5" s="1"/>
  <c r="Z857" i="5" s="1"/>
  <c r="A857" i="5"/>
  <c r="B856" i="5"/>
  <c r="D856" i="5" s="1"/>
  <c r="A856" i="5"/>
  <c r="B855" i="5"/>
  <c r="D855" i="5" s="1"/>
  <c r="A855" i="5"/>
  <c r="B854" i="5"/>
  <c r="D854" i="5" s="1"/>
  <c r="A854" i="5"/>
  <c r="B853" i="5"/>
  <c r="D853" i="5" s="1"/>
  <c r="A853" i="5"/>
  <c r="B852" i="5"/>
  <c r="D852" i="5" s="1"/>
  <c r="A852" i="5"/>
  <c r="B851" i="5"/>
  <c r="D851" i="5" s="1"/>
  <c r="Z851" i="5" s="1"/>
  <c r="A851" i="5"/>
  <c r="B850" i="5"/>
  <c r="D850" i="5" s="1"/>
  <c r="A850" i="5"/>
  <c r="B849" i="5"/>
  <c r="D849" i="5" s="1"/>
  <c r="Z849" i="5" s="1"/>
  <c r="A849" i="5"/>
  <c r="B848" i="5"/>
  <c r="D848" i="5" s="1"/>
  <c r="A848" i="5"/>
  <c r="B847" i="5"/>
  <c r="D847" i="5" s="1"/>
  <c r="Z847" i="5" s="1"/>
  <c r="A847" i="5"/>
  <c r="B846" i="5"/>
  <c r="D846" i="5" s="1"/>
  <c r="F846" i="5" s="1"/>
  <c r="A846" i="5"/>
  <c r="B845" i="5"/>
  <c r="D845" i="5" s="1"/>
  <c r="X845" i="5" s="1"/>
  <c r="A845" i="5"/>
  <c r="B844" i="5"/>
  <c r="D844" i="5" s="1"/>
  <c r="R844" i="5" s="1"/>
  <c r="A844" i="5"/>
  <c r="B843" i="5"/>
  <c r="D843" i="5" s="1"/>
  <c r="X843" i="5" s="1"/>
  <c r="A843" i="5"/>
  <c r="B842" i="5"/>
  <c r="D842" i="5" s="1"/>
  <c r="R842" i="5" s="1"/>
  <c r="A842" i="5"/>
  <c r="B841" i="5"/>
  <c r="D841" i="5" s="1"/>
  <c r="X841" i="5" s="1"/>
  <c r="A841" i="5"/>
  <c r="B840" i="5"/>
  <c r="D840" i="5" s="1"/>
  <c r="R840" i="5" s="1"/>
  <c r="A840" i="5"/>
  <c r="B839" i="5"/>
  <c r="D839" i="5" s="1"/>
  <c r="X839" i="5" s="1"/>
  <c r="A839" i="5"/>
  <c r="B838" i="5"/>
  <c r="D838" i="5" s="1"/>
  <c r="R838" i="5" s="1"/>
  <c r="A838" i="5"/>
  <c r="B837" i="5"/>
  <c r="D837" i="5" s="1"/>
  <c r="X837" i="5" s="1"/>
  <c r="A837" i="5"/>
  <c r="B835" i="5"/>
  <c r="D835" i="5" s="1"/>
  <c r="R835" i="5" s="1"/>
  <c r="A835" i="5"/>
  <c r="B834" i="5"/>
  <c r="D834" i="5" s="1"/>
  <c r="X834" i="5" s="1"/>
  <c r="A834" i="5"/>
  <c r="B833" i="5"/>
  <c r="D833" i="5" s="1"/>
  <c r="R833" i="5" s="1"/>
  <c r="A833" i="5"/>
  <c r="B832" i="5"/>
  <c r="D832" i="5" s="1"/>
  <c r="X832" i="5" s="1"/>
  <c r="A832" i="5"/>
  <c r="B831" i="5"/>
  <c r="D831" i="5" s="1"/>
  <c r="R831" i="5" s="1"/>
  <c r="A831" i="5"/>
  <c r="B830" i="5"/>
  <c r="D830" i="5" s="1"/>
  <c r="X830" i="5" s="1"/>
  <c r="A830" i="5"/>
  <c r="B829" i="5"/>
  <c r="D829" i="5" s="1"/>
  <c r="V829" i="5" s="1"/>
  <c r="A829" i="5"/>
  <c r="B828" i="5"/>
  <c r="D828" i="5" s="1"/>
  <c r="A828" i="5"/>
  <c r="B827" i="5"/>
  <c r="D827" i="5" s="1"/>
  <c r="A827" i="5"/>
  <c r="B826" i="5"/>
  <c r="D826" i="5" s="1"/>
  <c r="A826" i="5"/>
  <c r="B825" i="5"/>
  <c r="D825" i="5" s="1"/>
  <c r="A825" i="5"/>
  <c r="B823" i="5"/>
  <c r="D823" i="5" s="1"/>
  <c r="AB823" i="5" s="1"/>
  <c r="A823" i="5"/>
  <c r="B822" i="5"/>
  <c r="D822" i="5" s="1"/>
  <c r="AB822" i="5" s="1"/>
  <c r="A822" i="5"/>
  <c r="B821" i="5"/>
  <c r="D821" i="5" s="1"/>
  <c r="AA821" i="5" s="1"/>
  <c r="A821" i="5"/>
  <c r="B820" i="5"/>
  <c r="D820" i="5" s="1"/>
  <c r="Z820" i="5" s="1"/>
  <c r="A820" i="5"/>
  <c r="B819" i="5"/>
  <c r="D819" i="5" s="1"/>
  <c r="A819" i="5"/>
  <c r="B818" i="5"/>
  <c r="D818" i="5" s="1"/>
  <c r="A818" i="5"/>
  <c r="B817" i="5"/>
  <c r="D817" i="5" s="1"/>
  <c r="A817" i="5"/>
  <c r="B816" i="5"/>
  <c r="D816" i="5" s="1"/>
  <c r="A816" i="5"/>
  <c r="B815" i="5"/>
  <c r="D815" i="5" s="1"/>
  <c r="AB815" i="5" s="1"/>
  <c r="A815" i="5"/>
  <c r="B814" i="5"/>
  <c r="D814" i="5" s="1"/>
  <c r="AB814" i="5" s="1"/>
  <c r="A814" i="5"/>
  <c r="B813" i="5"/>
  <c r="D813" i="5" s="1"/>
  <c r="AA813" i="5" s="1"/>
  <c r="A813" i="5"/>
  <c r="B812" i="5"/>
  <c r="D812" i="5" s="1"/>
  <c r="Z812" i="5" s="1"/>
  <c r="A812" i="5"/>
  <c r="B811" i="5"/>
  <c r="D811" i="5" s="1"/>
  <c r="A811" i="5"/>
  <c r="B810" i="5"/>
  <c r="D810" i="5" s="1"/>
  <c r="AA810" i="5" s="1"/>
  <c r="A810" i="5"/>
  <c r="B809" i="5"/>
  <c r="D809" i="5" s="1"/>
  <c r="A809" i="5"/>
  <c r="B808" i="5"/>
  <c r="D808" i="5" s="1"/>
  <c r="A808" i="5"/>
  <c r="B807" i="5"/>
  <c r="D807" i="5" s="1"/>
  <c r="R807" i="5" s="1"/>
  <c r="A807" i="5"/>
  <c r="B806" i="5"/>
  <c r="D806" i="5" s="1"/>
  <c r="X806" i="5" s="1"/>
  <c r="A806" i="5"/>
  <c r="B805" i="5"/>
  <c r="D805" i="5" s="1"/>
  <c r="R805" i="5" s="1"/>
  <c r="A805" i="5"/>
  <c r="B804" i="5"/>
  <c r="D804" i="5" s="1"/>
  <c r="X804" i="5" s="1"/>
  <c r="A804" i="5"/>
  <c r="B803" i="5"/>
  <c r="D803" i="5" s="1"/>
  <c r="R803" i="5" s="1"/>
  <c r="A803" i="5"/>
  <c r="B802" i="5"/>
  <c r="D802" i="5" s="1"/>
  <c r="X802" i="5" s="1"/>
  <c r="A802" i="5"/>
  <c r="B801" i="5"/>
  <c r="D801" i="5" s="1"/>
  <c r="R801" i="5" s="1"/>
  <c r="A801" i="5"/>
  <c r="B800" i="5"/>
  <c r="D800" i="5" s="1"/>
  <c r="X800" i="5" s="1"/>
  <c r="A800" i="5"/>
  <c r="B799" i="5"/>
  <c r="D799" i="5" s="1"/>
  <c r="R799" i="5" s="1"/>
  <c r="A799" i="5"/>
  <c r="B798" i="5"/>
  <c r="D798" i="5" s="1"/>
  <c r="X798" i="5" s="1"/>
  <c r="A798" i="5"/>
  <c r="B797" i="5"/>
  <c r="D797" i="5" s="1"/>
  <c r="R797" i="5" s="1"/>
  <c r="A797" i="5"/>
  <c r="B796" i="5"/>
  <c r="D796" i="5" s="1"/>
  <c r="X796" i="5" s="1"/>
  <c r="A796" i="5"/>
  <c r="B795" i="5"/>
  <c r="D795" i="5" s="1"/>
  <c r="R795" i="5" s="1"/>
  <c r="A795" i="5"/>
  <c r="B794" i="5"/>
  <c r="D794" i="5" s="1"/>
  <c r="X794" i="5" s="1"/>
  <c r="A794" i="5"/>
  <c r="B793" i="5"/>
  <c r="D793" i="5" s="1"/>
  <c r="R793" i="5" s="1"/>
  <c r="A793" i="5"/>
  <c r="B792" i="5"/>
  <c r="D792" i="5" s="1"/>
  <c r="X792" i="5" s="1"/>
  <c r="A792" i="5"/>
  <c r="B791" i="5"/>
  <c r="D791" i="5" s="1"/>
  <c r="Z791" i="5" s="1"/>
  <c r="A791" i="5"/>
  <c r="B790" i="5"/>
  <c r="D790" i="5" s="1"/>
  <c r="A790" i="5"/>
  <c r="B789" i="5"/>
  <c r="D789" i="5" s="1"/>
  <c r="Z789" i="5" s="1"/>
  <c r="A789" i="5"/>
  <c r="B788" i="5"/>
  <c r="D788" i="5" s="1"/>
  <c r="AB788" i="5" s="1"/>
  <c r="A788" i="5"/>
  <c r="B787" i="5"/>
  <c r="D787" i="5" s="1"/>
  <c r="AA787" i="5" s="1"/>
  <c r="A787" i="5"/>
  <c r="B786" i="5"/>
  <c r="D786" i="5" s="1"/>
  <c r="AA786" i="5" s="1"/>
  <c r="A786" i="5"/>
  <c r="B785" i="5"/>
  <c r="D785" i="5" s="1"/>
  <c r="Y785" i="5" s="1"/>
  <c r="A785" i="5"/>
  <c r="B784" i="5"/>
  <c r="D784" i="5" s="1"/>
  <c r="AB784" i="5" s="1"/>
  <c r="A784" i="5"/>
  <c r="B783" i="5"/>
  <c r="D783" i="5" s="1"/>
  <c r="AA783" i="5" s="1"/>
  <c r="A783" i="5"/>
  <c r="B782" i="5"/>
  <c r="D782" i="5" s="1"/>
  <c r="AA782" i="5" s="1"/>
  <c r="A782" i="5"/>
  <c r="B781" i="5"/>
  <c r="D781" i="5" s="1"/>
  <c r="Y781" i="5" s="1"/>
  <c r="A781" i="5"/>
  <c r="B780" i="5"/>
  <c r="D780" i="5" s="1"/>
  <c r="AB780" i="5" s="1"/>
  <c r="A780" i="5"/>
  <c r="B779" i="5"/>
  <c r="D779" i="5" s="1"/>
  <c r="AA779" i="5" s="1"/>
  <c r="A779" i="5"/>
  <c r="B778" i="5"/>
  <c r="D778" i="5" s="1"/>
  <c r="AA778" i="5" s="1"/>
  <c r="A778" i="5"/>
  <c r="B777" i="5"/>
  <c r="D777" i="5" s="1"/>
  <c r="Y777" i="5" s="1"/>
  <c r="A777" i="5"/>
  <c r="B776" i="5"/>
  <c r="D776" i="5" s="1"/>
  <c r="AB776" i="5" s="1"/>
  <c r="A776" i="5"/>
  <c r="B775" i="5"/>
  <c r="D775" i="5" s="1"/>
  <c r="AA775" i="5" s="1"/>
  <c r="A775" i="5"/>
  <c r="B774" i="5"/>
  <c r="D774" i="5" s="1"/>
  <c r="AA774" i="5" s="1"/>
  <c r="A774" i="5"/>
  <c r="B773" i="5"/>
  <c r="D773" i="5" s="1"/>
  <c r="Y773" i="5" s="1"/>
  <c r="A773" i="5"/>
  <c r="B772" i="5"/>
  <c r="D772" i="5" s="1"/>
  <c r="AB772" i="5" s="1"/>
  <c r="A772" i="5"/>
  <c r="B771" i="5"/>
  <c r="D771" i="5" s="1"/>
  <c r="AA771" i="5" s="1"/>
  <c r="A771" i="5"/>
  <c r="B770" i="5"/>
  <c r="D770" i="5" s="1"/>
  <c r="AA770" i="5" s="1"/>
  <c r="A770" i="5"/>
  <c r="B769" i="5"/>
  <c r="D769" i="5" s="1"/>
  <c r="Y769" i="5" s="1"/>
  <c r="A769" i="5"/>
  <c r="B768" i="5"/>
  <c r="D768" i="5" s="1"/>
  <c r="A768" i="5"/>
  <c r="B767" i="5"/>
  <c r="D767" i="5" s="1"/>
  <c r="AB767" i="5" s="1"/>
  <c r="A767" i="5"/>
  <c r="B766" i="5"/>
  <c r="D766" i="5" s="1"/>
  <c r="A766" i="5"/>
  <c r="B765" i="5"/>
  <c r="D765" i="5" s="1"/>
  <c r="AB765" i="5" s="1"/>
  <c r="A765" i="5"/>
  <c r="B764" i="5"/>
  <c r="D764" i="5" s="1"/>
  <c r="A764" i="5"/>
  <c r="B763" i="5"/>
  <c r="D763" i="5" s="1"/>
  <c r="AB763" i="5" s="1"/>
  <c r="A763" i="5"/>
  <c r="B762" i="5"/>
  <c r="D762" i="5" s="1"/>
  <c r="A762" i="5"/>
  <c r="B761" i="5"/>
  <c r="D761" i="5" s="1"/>
  <c r="AB761" i="5" s="1"/>
  <c r="A761" i="5"/>
  <c r="B760" i="5"/>
  <c r="D760" i="5" s="1"/>
  <c r="A760" i="5"/>
  <c r="B759" i="5"/>
  <c r="D759" i="5" s="1"/>
  <c r="AB759" i="5" s="1"/>
  <c r="A759" i="5"/>
  <c r="B758" i="5"/>
  <c r="D758" i="5" s="1"/>
  <c r="A758" i="5"/>
  <c r="B757" i="5"/>
  <c r="D757" i="5" s="1"/>
  <c r="AB757" i="5" s="1"/>
  <c r="A757" i="5"/>
  <c r="B756" i="5"/>
  <c r="D756" i="5" s="1"/>
  <c r="A756" i="5"/>
  <c r="B755" i="5"/>
  <c r="D755" i="5" s="1"/>
  <c r="AB755" i="5" s="1"/>
  <c r="A755" i="5"/>
  <c r="B754" i="5"/>
  <c r="D754" i="5" s="1"/>
  <c r="A754" i="5"/>
  <c r="B753" i="5"/>
  <c r="D753" i="5" s="1"/>
  <c r="AB753" i="5" s="1"/>
  <c r="A753" i="5"/>
  <c r="B752" i="5"/>
  <c r="D752" i="5" s="1"/>
  <c r="A752" i="5"/>
  <c r="B751" i="5"/>
  <c r="D751" i="5" s="1"/>
  <c r="AB751" i="5" s="1"/>
  <c r="A751" i="5"/>
  <c r="B750" i="5"/>
  <c r="D750" i="5" s="1"/>
  <c r="A750" i="5"/>
  <c r="B749" i="5"/>
  <c r="D749" i="5" s="1"/>
  <c r="AB749" i="5" s="1"/>
  <c r="A749" i="5"/>
  <c r="B748" i="5"/>
  <c r="D748" i="5" s="1"/>
  <c r="A748" i="5"/>
  <c r="B747" i="5"/>
  <c r="D747" i="5" s="1"/>
  <c r="AB747" i="5" s="1"/>
  <c r="A747" i="5"/>
  <c r="B746" i="5"/>
  <c r="D746" i="5" s="1"/>
  <c r="S746" i="5" s="1"/>
  <c r="A746" i="5"/>
  <c r="B745" i="5"/>
  <c r="D745" i="5" s="1"/>
  <c r="AB745" i="5" s="1"/>
  <c r="A745" i="5"/>
  <c r="B744" i="5"/>
  <c r="D744" i="5" s="1"/>
  <c r="S744" i="5" s="1"/>
  <c r="A744" i="5"/>
  <c r="B743" i="5"/>
  <c r="D743" i="5" s="1"/>
  <c r="AB743" i="5" s="1"/>
  <c r="A743" i="5"/>
  <c r="B742" i="5"/>
  <c r="D742" i="5" s="1"/>
  <c r="S742" i="5" s="1"/>
  <c r="A742" i="5"/>
  <c r="B741" i="5"/>
  <c r="D741" i="5" s="1"/>
  <c r="AB741" i="5" s="1"/>
  <c r="A741" i="5"/>
  <c r="B740" i="5"/>
  <c r="D740" i="5" s="1"/>
  <c r="S740" i="5" s="1"/>
  <c r="A740" i="5"/>
  <c r="B739" i="5"/>
  <c r="D739" i="5" s="1"/>
  <c r="AB739" i="5" s="1"/>
  <c r="A739" i="5"/>
  <c r="B738" i="5"/>
  <c r="D738" i="5" s="1"/>
  <c r="S738" i="5" s="1"/>
  <c r="A738" i="5"/>
  <c r="B737" i="5"/>
  <c r="D737" i="5" s="1"/>
  <c r="AB737" i="5" s="1"/>
  <c r="A737" i="5"/>
  <c r="B736" i="5"/>
  <c r="D736" i="5" s="1"/>
  <c r="AA736" i="5" s="1"/>
  <c r="A736" i="5"/>
  <c r="B735" i="5"/>
  <c r="D735" i="5" s="1"/>
  <c r="AQ735" i="5" s="1"/>
  <c r="A735" i="5"/>
  <c r="B734" i="5"/>
  <c r="D734" i="5" s="1"/>
  <c r="AA734" i="5" s="1"/>
  <c r="A734" i="5"/>
  <c r="B733" i="5"/>
  <c r="D733" i="5" s="1"/>
  <c r="AQ733" i="5" s="1"/>
  <c r="A733" i="5"/>
  <c r="B732" i="5"/>
  <c r="D732" i="5" s="1"/>
  <c r="V732" i="5" s="1"/>
  <c r="A732" i="5"/>
  <c r="B731" i="5"/>
  <c r="D731" i="5" s="1"/>
  <c r="AQ731" i="5" s="1"/>
  <c r="A731" i="5"/>
  <c r="B730" i="5"/>
  <c r="D730" i="5" s="1"/>
  <c r="AA730" i="5" s="1"/>
  <c r="A730" i="5"/>
  <c r="B729" i="5"/>
  <c r="D729" i="5" s="1"/>
  <c r="X729" i="5" s="1"/>
  <c r="A729" i="5"/>
  <c r="B728" i="5"/>
  <c r="D728" i="5" s="1"/>
  <c r="AA728" i="5" s="1"/>
  <c r="A728" i="5"/>
  <c r="B727" i="5"/>
  <c r="D727" i="5" s="1"/>
  <c r="AQ727" i="5" s="1"/>
  <c r="A727" i="5"/>
  <c r="B726" i="5"/>
  <c r="D726" i="5" s="1"/>
  <c r="AA726" i="5" s="1"/>
  <c r="A726" i="5"/>
  <c r="B725" i="5"/>
  <c r="D725" i="5" s="1"/>
  <c r="A725" i="5"/>
  <c r="B724" i="5"/>
  <c r="D724" i="5" s="1"/>
  <c r="V724" i="5" s="1"/>
  <c r="A724" i="5"/>
  <c r="B723" i="5"/>
  <c r="D723" i="5" s="1"/>
  <c r="AQ723" i="5" s="1"/>
  <c r="A723" i="5"/>
  <c r="B722" i="5"/>
  <c r="D722" i="5" s="1"/>
  <c r="AA722" i="5" s="1"/>
  <c r="A722" i="5"/>
  <c r="B721" i="5"/>
  <c r="D721" i="5" s="1"/>
  <c r="A721" i="5"/>
  <c r="B720" i="5"/>
  <c r="D720" i="5" s="1"/>
  <c r="AA720" i="5" s="1"/>
  <c r="A720" i="5"/>
  <c r="B719" i="5"/>
  <c r="D719" i="5" s="1"/>
  <c r="A719" i="5"/>
  <c r="B718" i="5"/>
  <c r="D718" i="5" s="1"/>
  <c r="AA718" i="5" s="1"/>
  <c r="A718" i="5"/>
  <c r="B717" i="5"/>
  <c r="D717" i="5" s="1"/>
  <c r="Z717" i="5" s="1"/>
  <c r="A717" i="5"/>
  <c r="B716" i="5"/>
  <c r="D716" i="5" s="1"/>
  <c r="A716" i="5"/>
  <c r="B715" i="5"/>
  <c r="D715" i="5" s="1"/>
  <c r="A715" i="5"/>
  <c r="B714" i="5"/>
  <c r="D714" i="5" s="1"/>
  <c r="A714" i="5"/>
  <c r="B713" i="5"/>
  <c r="D713" i="5" s="1"/>
  <c r="A713" i="5"/>
  <c r="B712" i="5"/>
  <c r="D712" i="5" s="1"/>
  <c r="A712" i="5"/>
  <c r="B711" i="5"/>
  <c r="D711" i="5" s="1"/>
  <c r="Z711" i="5" s="1"/>
  <c r="A711" i="5"/>
  <c r="B710" i="5"/>
  <c r="D710" i="5" s="1"/>
  <c r="A710" i="5"/>
  <c r="B709" i="5"/>
  <c r="D709" i="5" s="1"/>
  <c r="Z709" i="5" s="1"/>
  <c r="A709" i="5"/>
  <c r="B708" i="5"/>
  <c r="D708" i="5" s="1"/>
  <c r="A708" i="5"/>
  <c r="B707" i="5"/>
  <c r="D707" i="5" s="1"/>
  <c r="Z707" i="5" s="1"/>
  <c r="A707" i="5"/>
  <c r="B706" i="5"/>
  <c r="D706" i="5" s="1"/>
  <c r="A706" i="5"/>
  <c r="B705" i="5"/>
  <c r="D705" i="5" s="1"/>
  <c r="Z705" i="5" s="1"/>
  <c r="A705" i="5"/>
  <c r="B704" i="5"/>
  <c r="D704" i="5" s="1"/>
  <c r="A704" i="5"/>
  <c r="B703" i="5"/>
  <c r="D703" i="5" s="1"/>
  <c r="Z703" i="5" s="1"/>
  <c r="A703" i="5"/>
  <c r="B702" i="5"/>
  <c r="D702" i="5" s="1"/>
  <c r="A702" i="5"/>
  <c r="B701" i="5"/>
  <c r="D701" i="5" s="1"/>
  <c r="A701" i="5"/>
  <c r="B700" i="5"/>
  <c r="D700" i="5" s="1"/>
  <c r="Z700" i="5" s="1"/>
  <c r="A700" i="5"/>
  <c r="B699" i="5"/>
  <c r="D699" i="5" s="1"/>
  <c r="A699" i="5"/>
  <c r="B698" i="5"/>
  <c r="D698" i="5" s="1"/>
  <c r="Z698" i="5" s="1"/>
  <c r="A698" i="5"/>
  <c r="B697" i="5"/>
  <c r="D697" i="5" s="1"/>
  <c r="A697" i="5"/>
  <c r="B696" i="5"/>
  <c r="D696" i="5" s="1"/>
  <c r="Z696" i="5" s="1"/>
  <c r="A696" i="5"/>
  <c r="B695" i="5"/>
  <c r="D695" i="5" s="1"/>
  <c r="A695" i="5"/>
  <c r="B694" i="5"/>
  <c r="D694" i="5" s="1"/>
  <c r="Z694" i="5" s="1"/>
  <c r="A694" i="5"/>
  <c r="B693" i="5"/>
  <c r="D693" i="5" s="1"/>
  <c r="A693" i="5"/>
  <c r="B692" i="5"/>
  <c r="D692" i="5" s="1"/>
  <c r="Z692" i="5" s="1"/>
  <c r="A692" i="5"/>
  <c r="B691" i="5"/>
  <c r="D691" i="5" s="1"/>
  <c r="A691" i="5"/>
  <c r="B690" i="5"/>
  <c r="D690" i="5" s="1"/>
  <c r="Z690" i="5" s="1"/>
  <c r="A690" i="5"/>
  <c r="B689" i="5"/>
  <c r="D689" i="5" s="1"/>
  <c r="A689" i="5"/>
  <c r="B688" i="5"/>
  <c r="D688" i="5" s="1"/>
  <c r="Z688" i="5" s="1"/>
  <c r="A688" i="5"/>
  <c r="B687" i="5"/>
  <c r="D687" i="5" s="1"/>
  <c r="A687" i="5"/>
  <c r="B686" i="5"/>
  <c r="D686" i="5" s="1"/>
  <c r="Z686" i="5" s="1"/>
  <c r="A686" i="5"/>
  <c r="B685" i="5"/>
  <c r="D685" i="5" s="1"/>
  <c r="A685" i="5"/>
  <c r="B684" i="5"/>
  <c r="D684" i="5" s="1"/>
  <c r="Z684" i="5" s="1"/>
  <c r="A684" i="5"/>
  <c r="B683" i="5"/>
  <c r="D683" i="5" s="1"/>
  <c r="Z683" i="5" s="1"/>
  <c r="A683" i="5"/>
  <c r="B682" i="5"/>
  <c r="D682" i="5" s="1"/>
  <c r="A682" i="5"/>
  <c r="B681" i="5"/>
  <c r="D681" i="5" s="1"/>
  <c r="Z681" i="5" s="1"/>
  <c r="A681" i="5"/>
  <c r="B680" i="5"/>
  <c r="D680" i="5" s="1"/>
  <c r="A680" i="5"/>
  <c r="B679" i="5"/>
  <c r="D679" i="5" s="1"/>
  <c r="Z679" i="5" s="1"/>
  <c r="A679" i="5"/>
  <c r="B678" i="5"/>
  <c r="D678" i="5" s="1"/>
  <c r="A678" i="5"/>
  <c r="B677" i="5"/>
  <c r="D677" i="5" s="1"/>
  <c r="Z677" i="5" s="1"/>
  <c r="A677" i="5"/>
  <c r="B676" i="5"/>
  <c r="D676" i="5" s="1"/>
  <c r="R676" i="5" s="1"/>
  <c r="A676" i="5"/>
  <c r="B675" i="5"/>
  <c r="D675" i="5" s="1"/>
  <c r="X675" i="5" s="1"/>
  <c r="A675" i="5"/>
  <c r="B674" i="5"/>
  <c r="D674" i="5" s="1"/>
  <c r="R674" i="5" s="1"/>
  <c r="A674" i="5"/>
  <c r="B673" i="5"/>
  <c r="D673" i="5" s="1"/>
  <c r="X673" i="5" s="1"/>
  <c r="A673" i="5"/>
  <c r="B672" i="5"/>
  <c r="D672" i="5" s="1"/>
  <c r="R672" i="5" s="1"/>
  <c r="A672" i="5"/>
  <c r="B671" i="5"/>
  <c r="D671" i="5" s="1"/>
  <c r="X671" i="5" s="1"/>
  <c r="A671" i="5"/>
  <c r="B670" i="5"/>
  <c r="D670" i="5" s="1"/>
  <c r="R670" i="5" s="1"/>
  <c r="A670" i="5"/>
  <c r="B669" i="5"/>
  <c r="D669" i="5" s="1"/>
  <c r="X669" i="5" s="1"/>
  <c r="A669" i="5"/>
  <c r="B668" i="5"/>
  <c r="D668" i="5" s="1"/>
  <c r="R668" i="5" s="1"/>
  <c r="A668" i="5"/>
  <c r="B667" i="5"/>
  <c r="D667" i="5" s="1"/>
  <c r="X667" i="5" s="1"/>
  <c r="A667" i="5"/>
  <c r="B666" i="5"/>
  <c r="D666" i="5" s="1"/>
  <c r="R666" i="5" s="1"/>
  <c r="A666" i="5"/>
  <c r="B665" i="5"/>
  <c r="D665" i="5" s="1"/>
  <c r="X665" i="5" s="1"/>
  <c r="A665" i="5"/>
  <c r="B664" i="5"/>
  <c r="D664" i="5" s="1"/>
  <c r="R664" i="5" s="1"/>
  <c r="A664" i="5"/>
  <c r="B663" i="5"/>
  <c r="D663" i="5" s="1"/>
  <c r="X663" i="5" s="1"/>
  <c r="A663" i="5"/>
  <c r="B662" i="5"/>
  <c r="D662" i="5" s="1"/>
  <c r="R662" i="5" s="1"/>
  <c r="A662" i="5"/>
  <c r="B661" i="5"/>
  <c r="D661" i="5" s="1"/>
  <c r="X661" i="5" s="1"/>
  <c r="A661" i="5"/>
  <c r="B660" i="5"/>
  <c r="D660" i="5" s="1"/>
  <c r="R660" i="5" s="1"/>
  <c r="A660" i="5"/>
  <c r="B659" i="5"/>
  <c r="D659" i="5" s="1"/>
  <c r="X659" i="5" s="1"/>
  <c r="A659" i="5"/>
  <c r="B658" i="5"/>
  <c r="D658" i="5" s="1"/>
  <c r="R658" i="5" s="1"/>
  <c r="A658" i="5"/>
  <c r="B657" i="5"/>
  <c r="D657" i="5" s="1"/>
  <c r="X657" i="5" s="1"/>
  <c r="A657" i="5"/>
  <c r="B655" i="5"/>
  <c r="D655" i="5" s="1"/>
  <c r="R655" i="5" s="1"/>
  <c r="A655" i="5"/>
  <c r="B654" i="5"/>
  <c r="D654" i="5" s="1"/>
  <c r="X654" i="5" s="1"/>
  <c r="A654" i="5"/>
  <c r="B653" i="5"/>
  <c r="D653" i="5" s="1"/>
  <c r="R653" i="5" s="1"/>
  <c r="A653" i="5"/>
  <c r="B652" i="5"/>
  <c r="D652" i="5" s="1"/>
  <c r="W652" i="5" s="1"/>
  <c r="A652" i="5"/>
  <c r="B651" i="5"/>
  <c r="D651" i="5" s="1"/>
  <c r="AQ651" i="5" s="1"/>
  <c r="A651" i="5"/>
  <c r="B650" i="5"/>
  <c r="D650" i="5" s="1"/>
  <c r="A650" i="5"/>
  <c r="B649" i="5"/>
  <c r="D649" i="5" s="1"/>
  <c r="A649" i="5"/>
  <c r="B648" i="5"/>
  <c r="D648" i="5" s="1"/>
  <c r="AA648" i="5" s="1"/>
  <c r="A648" i="5"/>
  <c r="B647" i="5"/>
  <c r="D647" i="5" s="1"/>
  <c r="Z647" i="5" s="1"/>
  <c r="A647" i="5"/>
  <c r="B646" i="5"/>
  <c r="D646" i="5" s="1"/>
  <c r="AB646" i="5" s="1"/>
  <c r="A646" i="5"/>
  <c r="B645" i="5"/>
  <c r="D645" i="5" s="1"/>
  <c r="Z645" i="5" s="1"/>
  <c r="A645" i="5"/>
  <c r="B644" i="5"/>
  <c r="D644" i="5" s="1"/>
  <c r="A644" i="5"/>
  <c r="B643" i="5"/>
  <c r="D643" i="5" s="1"/>
  <c r="AB643" i="5" s="1"/>
  <c r="A643" i="5"/>
  <c r="B642" i="5"/>
  <c r="D642" i="5" s="1"/>
  <c r="A642" i="5"/>
  <c r="B641" i="5"/>
  <c r="D641" i="5" s="1"/>
  <c r="AB641" i="5" s="1"/>
  <c r="A641" i="5"/>
  <c r="B640" i="5"/>
  <c r="D640" i="5" s="1"/>
  <c r="A640" i="5"/>
  <c r="B639" i="5"/>
  <c r="D639" i="5" s="1"/>
  <c r="AB639" i="5" s="1"/>
  <c r="A639" i="5"/>
  <c r="B638" i="5"/>
  <c r="D638" i="5" s="1"/>
  <c r="A638" i="5"/>
  <c r="B637" i="5"/>
  <c r="D637" i="5" s="1"/>
  <c r="AB637" i="5" s="1"/>
  <c r="A637" i="5"/>
  <c r="B636" i="5"/>
  <c r="D636" i="5" s="1"/>
  <c r="A636" i="5"/>
  <c r="B635" i="5"/>
  <c r="D635" i="5" s="1"/>
  <c r="AB635" i="5" s="1"/>
  <c r="A635" i="5"/>
  <c r="B634" i="5"/>
  <c r="D634" i="5" s="1"/>
  <c r="A634" i="5"/>
  <c r="B633" i="5"/>
  <c r="D633" i="5" s="1"/>
  <c r="AB633" i="5" s="1"/>
  <c r="A633" i="5"/>
  <c r="B632" i="5"/>
  <c r="D632" i="5" s="1"/>
  <c r="A632" i="5"/>
  <c r="B631" i="5"/>
  <c r="D631" i="5" s="1"/>
  <c r="AB631" i="5" s="1"/>
  <c r="A631" i="5"/>
  <c r="B630" i="5"/>
  <c r="D630" i="5" s="1"/>
  <c r="A630" i="5"/>
  <c r="B629" i="5"/>
  <c r="D629" i="5" s="1"/>
  <c r="AB629" i="5" s="1"/>
  <c r="A629" i="5"/>
  <c r="B628" i="5"/>
  <c r="D628" i="5" s="1"/>
  <c r="A628" i="5"/>
  <c r="B627" i="5"/>
  <c r="D627" i="5" s="1"/>
  <c r="AB627" i="5" s="1"/>
  <c r="A627" i="5"/>
  <c r="B626" i="5"/>
  <c r="D626" i="5" s="1"/>
  <c r="A626" i="5"/>
  <c r="B625" i="5"/>
  <c r="D625" i="5" s="1"/>
  <c r="AB625" i="5" s="1"/>
  <c r="A625" i="5"/>
  <c r="B624" i="5"/>
  <c r="D624" i="5" s="1"/>
  <c r="A624" i="5"/>
  <c r="B623" i="5"/>
  <c r="D623" i="5" s="1"/>
  <c r="AB623" i="5" s="1"/>
  <c r="A623" i="5"/>
  <c r="B622" i="5"/>
  <c r="D622" i="5" s="1"/>
  <c r="A622" i="5"/>
  <c r="B621" i="5"/>
  <c r="D621" i="5" s="1"/>
  <c r="AB621" i="5" s="1"/>
  <c r="A621" i="5"/>
  <c r="B620" i="5"/>
  <c r="D620" i="5" s="1"/>
  <c r="A620" i="5"/>
  <c r="B615" i="5"/>
  <c r="D615" i="5" s="1"/>
  <c r="AB615" i="5" s="1"/>
  <c r="A615" i="5"/>
  <c r="B614" i="5"/>
  <c r="D614" i="5" s="1"/>
  <c r="A614" i="5"/>
  <c r="B613" i="5"/>
  <c r="D613" i="5" s="1"/>
  <c r="AB613" i="5" s="1"/>
  <c r="A613" i="5"/>
  <c r="B612" i="5"/>
  <c r="D612" i="5" s="1"/>
  <c r="A612" i="5"/>
  <c r="B611" i="5"/>
  <c r="D611" i="5" s="1"/>
  <c r="AB611" i="5" s="1"/>
  <c r="A611" i="5"/>
  <c r="B610" i="5"/>
  <c r="D610" i="5" s="1"/>
  <c r="A610" i="5"/>
  <c r="B609" i="5"/>
  <c r="D609" i="5" s="1"/>
  <c r="AB609" i="5" s="1"/>
  <c r="A609" i="5"/>
  <c r="B608" i="5"/>
  <c r="D608" i="5" s="1"/>
  <c r="A608" i="5"/>
  <c r="C607" i="5"/>
  <c r="B607" i="5"/>
  <c r="D607" i="5" s="1"/>
  <c r="AB607" i="5" s="1"/>
  <c r="A607" i="5"/>
  <c r="B606" i="5"/>
  <c r="D606" i="5" s="1"/>
  <c r="A606" i="5"/>
  <c r="B605" i="5"/>
  <c r="D605" i="5" s="1"/>
  <c r="AB605" i="5" s="1"/>
  <c r="A605" i="5"/>
  <c r="B604" i="5"/>
  <c r="D604" i="5" s="1"/>
  <c r="A604" i="5"/>
  <c r="B603" i="5"/>
  <c r="D603" i="5" s="1"/>
  <c r="AB603" i="5" s="1"/>
  <c r="A603" i="5"/>
  <c r="B602" i="5"/>
  <c r="D602" i="5" s="1"/>
  <c r="A602" i="5"/>
  <c r="B601" i="5"/>
  <c r="D601" i="5" s="1"/>
  <c r="AB601" i="5" s="1"/>
  <c r="A601" i="5"/>
  <c r="B600" i="5"/>
  <c r="D600" i="5" s="1"/>
  <c r="A600" i="5"/>
  <c r="B599" i="5"/>
  <c r="D599" i="5" s="1"/>
  <c r="AB599" i="5" s="1"/>
  <c r="A599" i="5"/>
  <c r="B598" i="5"/>
  <c r="D598" i="5" s="1"/>
  <c r="A598" i="5"/>
  <c r="B597" i="5"/>
  <c r="D597" i="5" s="1"/>
  <c r="AB597" i="5" s="1"/>
  <c r="A597" i="5"/>
  <c r="B596" i="5"/>
  <c r="D596" i="5" s="1"/>
  <c r="A596" i="5"/>
  <c r="B595" i="5"/>
  <c r="D595" i="5" s="1"/>
  <c r="AB595" i="5" s="1"/>
  <c r="A595" i="5"/>
  <c r="B594" i="5"/>
  <c r="D594" i="5" s="1"/>
  <c r="Y594" i="5" s="1"/>
  <c r="A594" i="5"/>
  <c r="B593" i="5"/>
  <c r="D593" i="5" s="1"/>
  <c r="AB593" i="5" s="1"/>
  <c r="A593" i="5"/>
  <c r="B592" i="5"/>
  <c r="D592" i="5" s="1"/>
  <c r="Y592" i="5" s="1"/>
  <c r="A592" i="5"/>
  <c r="B591" i="5"/>
  <c r="D591" i="5" s="1"/>
  <c r="AB591" i="5" s="1"/>
  <c r="A591" i="5"/>
  <c r="B590" i="5"/>
  <c r="D590" i="5" s="1"/>
  <c r="Y590" i="5" s="1"/>
  <c r="A590" i="5"/>
  <c r="B589" i="5"/>
  <c r="D589" i="5" s="1"/>
  <c r="AB589" i="5" s="1"/>
  <c r="A589" i="5"/>
  <c r="B588" i="5"/>
  <c r="D588" i="5" s="1"/>
  <c r="Y588" i="5" s="1"/>
  <c r="A588" i="5"/>
  <c r="B587" i="5"/>
  <c r="D587" i="5" s="1"/>
  <c r="S587" i="5" s="1"/>
  <c r="A587" i="5"/>
  <c r="B586" i="5"/>
  <c r="D586" i="5" s="1"/>
  <c r="Z586" i="5" s="1"/>
  <c r="A586" i="5"/>
  <c r="B585" i="5"/>
  <c r="D585" i="5" s="1"/>
  <c r="W585" i="5" s="1"/>
  <c r="A585" i="5"/>
  <c r="B584" i="5"/>
  <c r="D584" i="5" s="1"/>
  <c r="AQ584" i="5" s="1"/>
  <c r="A584" i="5"/>
  <c r="B583" i="5"/>
  <c r="D583" i="5" s="1"/>
  <c r="AA583" i="5" s="1"/>
  <c r="A583" i="5"/>
  <c r="B582" i="5"/>
  <c r="D582" i="5" s="1"/>
  <c r="Z582" i="5" s="1"/>
  <c r="A582" i="5"/>
  <c r="B581" i="5"/>
  <c r="D581" i="5" s="1"/>
  <c r="W581" i="5" s="1"/>
  <c r="A581" i="5"/>
  <c r="B580" i="5"/>
  <c r="D580" i="5" s="1"/>
  <c r="AQ580" i="5" s="1"/>
  <c r="A580" i="5"/>
  <c r="B579" i="5"/>
  <c r="D579" i="5" s="1"/>
  <c r="X579" i="5" s="1"/>
  <c r="A579" i="5"/>
  <c r="B578" i="5"/>
  <c r="D578" i="5" s="1"/>
  <c r="Z578" i="5" s="1"/>
  <c r="A578" i="5"/>
  <c r="B577" i="5"/>
  <c r="D577" i="5" s="1"/>
  <c r="W577" i="5" s="1"/>
  <c r="A577" i="5"/>
  <c r="B576" i="5"/>
  <c r="D576" i="5" s="1"/>
  <c r="AQ576" i="5" s="1"/>
  <c r="A576" i="5"/>
  <c r="B575" i="5"/>
  <c r="D575" i="5" s="1"/>
  <c r="AA575" i="5" s="1"/>
  <c r="A575" i="5"/>
  <c r="B574" i="5"/>
  <c r="D574" i="5" s="1"/>
  <c r="Z574" i="5" s="1"/>
  <c r="A574" i="5"/>
  <c r="B573" i="5"/>
  <c r="D573" i="5" s="1"/>
  <c r="W573" i="5" s="1"/>
  <c r="A573" i="5"/>
  <c r="B572" i="5"/>
  <c r="D572" i="5" s="1"/>
  <c r="Y572" i="5" s="1"/>
  <c r="A572" i="5"/>
  <c r="B571" i="5"/>
  <c r="D571" i="5" s="1"/>
  <c r="AQ571" i="5" s="1"/>
  <c r="A571" i="5"/>
  <c r="B570" i="5"/>
  <c r="D570" i="5" s="1"/>
  <c r="Y570" i="5" s="1"/>
  <c r="A570" i="5"/>
  <c r="B569" i="5"/>
  <c r="D569" i="5" s="1"/>
  <c r="AB569" i="5" s="1"/>
  <c r="A569" i="5"/>
  <c r="B568" i="5"/>
  <c r="D568" i="5" s="1"/>
  <c r="Y568" i="5" s="1"/>
  <c r="A568" i="5"/>
  <c r="B567" i="5"/>
  <c r="D567" i="5" s="1"/>
  <c r="AQ567" i="5" s="1"/>
  <c r="A567" i="5"/>
  <c r="B566" i="5"/>
  <c r="D566" i="5" s="1"/>
  <c r="Y566" i="5" s="1"/>
  <c r="A566" i="5"/>
  <c r="B565" i="5"/>
  <c r="D565" i="5" s="1"/>
  <c r="AB565" i="5" s="1"/>
  <c r="A565" i="5"/>
  <c r="B564" i="5"/>
  <c r="D564" i="5" s="1"/>
  <c r="Y564" i="5" s="1"/>
  <c r="A564" i="5"/>
  <c r="B563" i="5"/>
  <c r="D563" i="5" s="1"/>
  <c r="AQ563" i="5" s="1"/>
  <c r="A563" i="5"/>
  <c r="B562" i="5"/>
  <c r="D562" i="5" s="1"/>
  <c r="Y562" i="5" s="1"/>
  <c r="A562" i="5"/>
  <c r="B561" i="5"/>
  <c r="D561" i="5" s="1"/>
  <c r="AB561" i="5" s="1"/>
  <c r="A561" i="5"/>
  <c r="B560" i="5"/>
  <c r="D560" i="5" s="1"/>
  <c r="Y560" i="5" s="1"/>
  <c r="A560" i="5"/>
  <c r="B559" i="5"/>
  <c r="D559" i="5" s="1"/>
  <c r="AQ559" i="5" s="1"/>
  <c r="A559" i="5"/>
  <c r="B558" i="5"/>
  <c r="D558" i="5" s="1"/>
  <c r="Y558" i="5" s="1"/>
  <c r="A558" i="5"/>
  <c r="B557" i="5"/>
  <c r="D557" i="5" s="1"/>
  <c r="AB557" i="5" s="1"/>
  <c r="A557" i="5"/>
  <c r="B556" i="5"/>
  <c r="D556" i="5" s="1"/>
  <c r="Y556" i="5" s="1"/>
  <c r="A556" i="5"/>
  <c r="B555" i="5"/>
  <c r="D555" i="5" s="1"/>
  <c r="AQ555" i="5" s="1"/>
  <c r="A555" i="5"/>
  <c r="B554" i="5"/>
  <c r="D554" i="5" s="1"/>
  <c r="AA554" i="5" s="1"/>
  <c r="A554" i="5"/>
  <c r="B553" i="5"/>
  <c r="D553" i="5" s="1"/>
  <c r="A553" i="5"/>
  <c r="B552" i="5"/>
  <c r="D552" i="5" s="1"/>
  <c r="AA552" i="5" s="1"/>
  <c r="A552" i="5"/>
  <c r="B551" i="5"/>
  <c r="D551" i="5" s="1"/>
  <c r="A551" i="5"/>
  <c r="B550" i="5"/>
  <c r="D550" i="5" s="1"/>
  <c r="AA550" i="5" s="1"/>
  <c r="A550" i="5"/>
  <c r="B549" i="5"/>
  <c r="D549" i="5" s="1"/>
  <c r="A549" i="5"/>
  <c r="B548" i="5"/>
  <c r="D548" i="5" s="1"/>
  <c r="AA548" i="5" s="1"/>
  <c r="A548" i="5"/>
  <c r="B547" i="5"/>
  <c r="D547" i="5" s="1"/>
  <c r="A547" i="5"/>
  <c r="B546" i="5"/>
  <c r="D546" i="5" s="1"/>
  <c r="AA546" i="5" s="1"/>
  <c r="A546" i="5"/>
  <c r="B545" i="5"/>
  <c r="D545" i="5" s="1"/>
  <c r="A545" i="5"/>
  <c r="B544" i="5"/>
  <c r="D544" i="5" s="1"/>
  <c r="AA544" i="5" s="1"/>
  <c r="A544" i="5"/>
  <c r="B543" i="5"/>
  <c r="D543" i="5" s="1"/>
  <c r="A543" i="5"/>
  <c r="B542" i="5"/>
  <c r="D542" i="5" s="1"/>
  <c r="AA542" i="5" s="1"/>
  <c r="A542" i="5"/>
  <c r="B541" i="5"/>
  <c r="D541" i="5" s="1"/>
  <c r="A541" i="5"/>
  <c r="B540" i="5"/>
  <c r="D540" i="5" s="1"/>
  <c r="AA540" i="5" s="1"/>
  <c r="A540" i="5"/>
  <c r="B539" i="5"/>
  <c r="D539" i="5" s="1"/>
  <c r="A539" i="5"/>
  <c r="B538" i="5"/>
  <c r="D538" i="5" s="1"/>
  <c r="AA538" i="5" s="1"/>
  <c r="A538" i="5"/>
  <c r="B537" i="5"/>
  <c r="D537" i="5" s="1"/>
  <c r="A537" i="5"/>
  <c r="B536" i="5"/>
  <c r="D536" i="5" s="1"/>
  <c r="AA536" i="5" s="1"/>
  <c r="A536" i="5"/>
  <c r="B535" i="5"/>
  <c r="D535" i="5" s="1"/>
  <c r="A535" i="5"/>
  <c r="B534" i="5"/>
  <c r="D534" i="5" s="1"/>
  <c r="AA534" i="5" s="1"/>
  <c r="A534" i="5"/>
  <c r="B533" i="5"/>
  <c r="D533" i="5" s="1"/>
  <c r="A533" i="5"/>
  <c r="B532" i="5"/>
  <c r="D532" i="5" s="1"/>
  <c r="AA532" i="5" s="1"/>
  <c r="A532" i="5"/>
  <c r="B531" i="5"/>
  <c r="D531" i="5" s="1"/>
  <c r="A531" i="5"/>
  <c r="B530" i="5"/>
  <c r="D530" i="5" s="1"/>
  <c r="AA530" i="5" s="1"/>
  <c r="A530" i="5"/>
  <c r="B529" i="5"/>
  <c r="D529" i="5" s="1"/>
  <c r="A529" i="5"/>
  <c r="B528" i="5"/>
  <c r="D528" i="5" s="1"/>
  <c r="AA528" i="5" s="1"/>
  <c r="A528" i="5"/>
  <c r="B527" i="5"/>
  <c r="D527" i="5" s="1"/>
  <c r="A527" i="5"/>
  <c r="B526" i="5"/>
  <c r="D526" i="5" s="1"/>
  <c r="AA526" i="5" s="1"/>
  <c r="A526" i="5"/>
  <c r="B525" i="5"/>
  <c r="D525" i="5" s="1"/>
  <c r="A525" i="5"/>
  <c r="B524" i="5"/>
  <c r="D524" i="5" s="1"/>
  <c r="AA524" i="5" s="1"/>
  <c r="A524" i="5"/>
  <c r="B523" i="5"/>
  <c r="D523" i="5" s="1"/>
  <c r="A523" i="5"/>
  <c r="B522" i="5"/>
  <c r="D522" i="5" s="1"/>
  <c r="AA522" i="5" s="1"/>
  <c r="A522" i="5"/>
  <c r="B521" i="5"/>
  <c r="D521" i="5" s="1"/>
  <c r="A521" i="5"/>
  <c r="B520" i="5"/>
  <c r="D520" i="5" s="1"/>
  <c r="AA520" i="5" s="1"/>
  <c r="A520" i="5"/>
  <c r="B519" i="5"/>
  <c r="D519" i="5" s="1"/>
  <c r="A519" i="5"/>
  <c r="B518" i="5"/>
  <c r="D518" i="5" s="1"/>
  <c r="AA518" i="5" s="1"/>
  <c r="A518" i="5"/>
  <c r="B517" i="5"/>
  <c r="D517" i="5" s="1"/>
  <c r="A517" i="5"/>
  <c r="B516" i="5"/>
  <c r="D516" i="5" s="1"/>
  <c r="AA516" i="5" s="1"/>
  <c r="A516" i="5"/>
  <c r="B515" i="5"/>
  <c r="D515" i="5" s="1"/>
  <c r="A515" i="5"/>
  <c r="B514" i="5"/>
  <c r="D514" i="5" s="1"/>
  <c r="AA514" i="5" s="1"/>
  <c r="A514" i="5"/>
  <c r="B513" i="5"/>
  <c r="D513" i="5" s="1"/>
  <c r="A513" i="5"/>
  <c r="B512" i="5"/>
  <c r="D512" i="5" s="1"/>
  <c r="AA512" i="5" s="1"/>
  <c r="A512" i="5"/>
  <c r="B511" i="5"/>
  <c r="D511" i="5" s="1"/>
  <c r="A511" i="5"/>
  <c r="B510" i="5"/>
  <c r="D510" i="5" s="1"/>
  <c r="AA510" i="5" s="1"/>
  <c r="A510" i="5"/>
  <c r="B509" i="5"/>
  <c r="D509" i="5" s="1"/>
  <c r="A509" i="5"/>
  <c r="B508" i="5"/>
  <c r="D508" i="5" s="1"/>
  <c r="AA508" i="5" s="1"/>
  <c r="A508" i="5"/>
  <c r="B507" i="5"/>
  <c r="D507" i="5" s="1"/>
  <c r="A507" i="5"/>
  <c r="B506" i="5"/>
  <c r="D506" i="5" s="1"/>
  <c r="AA506" i="5" s="1"/>
  <c r="A506" i="5"/>
  <c r="B505" i="5"/>
  <c r="D505" i="5" s="1"/>
  <c r="A505" i="5"/>
  <c r="B504" i="5"/>
  <c r="D504" i="5" s="1"/>
  <c r="AA504" i="5" s="1"/>
  <c r="A504" i="5"/>
  <c r="B503" i="5"/>
  <c r="D503" i="5" s="1"/>
  <c r="A503" i="5"/>
  <c r="B502" i="5"/>
  <c r="D502" i="5" s="1"/>
  <c r="AA502" i="5" s="1"/>
  <c r="A502" i="5"/>
  <c r="B501" i="5"/>
  <c r="D501" i="5" s="1"/>
  <c r="A501" i="5"/>
  <c r="B500" i="5"/>
  <c r="D500" i="5" s="1"/>
  <c r="AA500" i="5" s="1"/>
  <c r="A500" i="5"/>
  <c r="B499" i="5"/>
  <c r="D499" i="5" s="1"/>
  <c r="A499" i="5"/>
  <c r="B498" i="5"/>
  <c r="D498" i="5" s="1"/>
  <c r="AA498" i="5" s="1"/>
  <c r="A498" i="5"/>
  <c r="B497" i="5"/>
  <c r="D497" i="5" s="1"/>
  <c r="A497" i="5"/>
  <c r="B496" i="5"/>
  <c r="D496" i="5" s="1"/>
  <c r="AA496" i="5" s="1"/>
  <c r="A496" i="5"/>
  <c r="B495" i="5"/>
  <c r="D495" i="5" s="1"/>
  <c r="A495" i="5"/>
  <c r="B494" i="5"/>
  <c r="D494" i="5" s="1"/>
  <c r="AA494" i="5" s="1"/>
  <c r="A494" i="5"/>
  <c r="B493" i="5"/>
  <c r="D493" i="5" s="1"/>
  <c r="A493" i="5"/>
  <c r="B492" i="5"/>
  <c r="D492" i="5" s="1"/>
  <c r="AA492" i="5" s="1"/>
  <c r="A492" i="5"/>
  <c r="B491" i="5"/>
  <c r="D491" i="5" s="1"/>
  <c r="R491" i="5" s="1"/>
  <c r="A491" i="5"/>
  <c r="B490" i="5"/>
  <c r="D490" i="5" s="1"/>
  <c r="X490" i="5" s="1"/>
  <c r="A490" i="5"/>
  <c r="B489" i="5"/>
  <c r="D489" i="5" s="1"/>
  <c r="R489" i="5" s="1"/>
  <c r="A489" i="5"/>
  <c r="B488" i="5"/>
  <c r="D488" i="5" s="1"/>
  <c r="X488" i="5" s="1"/>
  <c r="A488" i="5"/>
  <c r="B487" i="5"/>
  <c r="D487" i="5" s="1"/>
  <c r="R487" i="5" s="1"/>
  <c r="A487" i="5"/>
  <c r="B486" i="5"/>
  <c r="D486" i="5" s="1"/>
  <c r="X486" i="5" s="1"/>
  <c r="A486" i="5"/>
  <c r="B485" i="5"/>
  <c r="D485" i="5" s="1"/>
  <c r="R485" i="5" s="1"/>
  <c r="A485" i="5"/>
  <c r="B484" i="5"/>
  <c r="D484" i="5" s="1"/>
  <c r="X484" i="5" s="1"/>
  <c r="A484" i="5"/>
  <c r="B483" i="5"/>
  <c r="D483" i="5" s="1"/>
  <c r="R483" i="5" s="1"/>
  <c r="A483" i="5"/>
  <c r="B482" i="5"/>
  <c r="D482" i="5" s="1"/>
  <c r="X482" i="5" s="1"/>
  <c r="A482" i="5"/>
  <c r="B481" i="5"/>
  <c r="D481" i="5" s="1"/>
  <c r="R481" i="5" s="1"/>
  <c r="A481" i="5"/>
  <c r="B480" i="5"/>
  <c r="D480" i="5" s="1"/>
  <c r="X480" i="5" s="1"/>
  <c r="A480" i="5"/>
  <c r="B479" i="5"/>
  <c r="D479" i="5" s="1"/>
  <c r="R479" i="5" s="1"/>
  <c r="A479" i="5"/>
  <c r="B478" i="5"/>
  <c r="D478" i="5" s="1"/>
  <c r="AQ478" i="5" s="1"/>
  <c r="A478" i="5"/>
  <c r="B477" i="5"/>
  <c r="D477" i="5" s="1"/>
  <c r="W477" i="5" s="1"/>
  <c r="A477" i="5"/>
  <c r="B476" i="5"/>
  <c r="D476" i="5" s="1"/>
  <c r="AA476" i="5" s="1"/>
  <c r="A476" i="5"/>
  <c r="B475" i="5"/>
  <c r="D475" i="5" s="1"/>
  <c r="Z475" i="5" s="1"/>
  <c r="A475" i="5"/>
  <c r="B474" i="5"/>
  <c r="D474" i="5" s="1"/>
  <c r="AQ474" i="5" s="1"/>
  <c r="A474" i="5"/>
  <c r="B473" i="5"/>
  <c r="D473" i="5" s="1"/>
  <c r="Y473" i="5" s="1"/>
  <c r="A473" i="5"/>
  <c r="B472" i="5"/>
  <c r="D472" i="5" s="1"/>
  <c r="AA472" i="5" s="1"/>
  <c r="A472" i="5"/>
  <c r="B471" i="5"/>
  <c r="D471" i="5" s="1"/>
  <c r="Z471" i="5" s="1"/>
  <c r="A471" i="5"/>
  <c r="B470" i="5"/>
  <c r="D470" i="5" s="1"/>
  <c r="AQ470" i="5" s="1"/>
  <c r="A470" i="5"/>
  <c r="B469" i="5"/>
  <c r="D469" i="5" s="1"/>
  <c r="Y469" i="5" s="1"/>
  <c r="A469" i="5"/>
  <c r="B468" i="5"/>
  <c r="D468" i="5" s="1"/>
  <c r="AA468" i="5" s="1"/>
  <c r="A468" i="5"/>
  <c r="B467" i="5"/>
  <c r="D467" i="5" s="1"/>
  <c r="Z467" i="5" s="1"/>
  <c r="A467" i="5"/>
  <c r="B466" i="5"/>
  <c r="D466" i="5" s="1"/>
  <c r="AQ466" i="5" s="1"/>
  <c r="A466" i="5"/>
  <c r="B465" i="5"/>
  <c r="D465" i="5" s="1"/>
  <c r="Y465" i="5" s="1"/>
  <c r="A465" i="5"/>
  <c r="B464" i="5"/>
  <c r="D464" i="5" s="1"/>
  <c r="AA464" i="5" s="1"/>
  <c r="A464" i="5"/>
  <c r="B463" i="5"/>
  <c r="D463" i="5" s="1"/>
  <c r="AA463" i="5" s="1"/>
  <c r="A463" i="5"/>
  <c r="B462" i="5"/>
  <c r="D462" i="5" s="1"/>
  <c r="AQ462" i="5" s="1"/>
  <c r="A462" i="5"/>
  <c r="B461" i="5"/>
  <c r="D461" i="5" s="1"/>
  <c r="Y461" i="5" s="1"/>
  <c r="A461" i="5"/>
  <c r="B460" i="5"/>
  <c r="D460" i="5" s="1"/>
  <c r="AA460" i="5" s="1"/>
  <c r="A460" i="5"/>
  <c r="B459" i="5"/>
  <c r="D459" i="5" s="1"/>
  <c r="AA459" i="5" s="1"/>
  <c r="A459" i="5"/>
  <c r="B458" i="5"/>
  <c r="D458" i="5" s="1"/>
  <c r="AQ458" i="5" s="1"/>
  <c r="A458" i="5"/>
  <c r="B457" i="5"/>
  <c r="D457" i="5" s="1"/>
  <c r="A457" i="5"/>
  <c r="B456" i="5"/>
  <c r="D456" i="5" s="1"/>
  <c r="AA456" i="5" s="1"/>
  <c r="A456" i="5"/>
  <c r="B455" i="5"/>
  <c r="D455" i="5" s="1"/>
  <c r="A455" i="5"/>
  <c r="B454" i="5"/>
  <c r="D454" i="5" s="1"/>
  <c r="AA454" i="5" s="1"/>
  <c r="A454" i="5"/>
  <c r="B453" i="5"/>
  <c r="D453" i="5" s="1"/>
  <c r="A453" i="5"/>
  <c r="B452" i="5"/>
  <c r="D452" i="5" s="1"/>
  <c r="AA452" i="5" s="1"/>
  <c r="A452" i="5"/>
  <c r="B451" i="5"/>
  <c r="D451" i="5" s="1"/>
  <c r="A451" i="5"/>
  <c r="B450" i="5"/>
  <c r="D450" i="5" s="1"/>
  <c r="AA450" i="5" s="1"/>
  <c r="A450" i="5"/>
  <c r="B449" i="5"/>
  <c r="D449" i="5" s="1"/>
  <c r="A449" i="5"/>
  <c r="B448" i="5"/>
  <c r="D448" i="5" s="1"/>
  <c r="AA448" i="5" s="1"/>
  <c r="A448" i="5"/>
  <c r="B447" i="5"/>
  <c r="D447" i="5" s="1"/>
  <c r="A447" i="5"/>
  <c r="B446" i="5"/>
  <c r="D446" i="5" s="1"/>
  <c r="AA446" i="5" s="1"/>
  <c r="A446" i="5"/>
  <c r="B445" i="5"/>
  <c r="D445" i="5" s="1"/>
  <c r="A445" i="5"/>
  <c r="B444" i="5"/>
  <c r="D444" i="5" s="1"/>
  <c r="AA444" i="5" s="1"/>
  <c r="A444" i="5"/>
  <c r="B443" i="5"/>
  <c r="D443" i="5" s="1"/>
  <c r="A443" i="5"/>
  <c r="B442" i="5"/>
  <c r="D442" i="5" s="1"/>
  <c r="AA442" i="5" s="1"/>
  <c r="A442" i="5"/>
  <c r="B441" i="5"/>
  <c r="D441" i="5" s="1"/>
  <c r="A441" i="5"/>
  <c r="B440" i="5"/>
  <c r="D440" i="5" s="1"/>
  <c r="AA440" i="5" s="1"/>
  <c r="A440" i="5"/>
  <c r="B439" i="5"/>
  <c r="D439" i="5" s="1"/>
  <c r="A439" i="5"/>
  <c r="B438" i="5"/>
  <c r="D438" i="5" s="1"/>
  <c r="AA438" i="5" s="1"/>
  <c r="A438" i="5"/>
  <c r="B437" i="5"/>
  <c r="D437" i="5" s="1"/>
  <c r="A437" i="5"/>
  <c r="B436" i="5"/>
  <c r="D436" i="5" s="1"/>
  <c r="AA436" i="5" s="1"/>
  <c r="A436" i="5"/>
  <c r="B435" i="5"/>
  <c r="D435" i="5" s="1"/>
  <c r="A435" i="5"/>
  <c r="B434" i="5"/>
  <c r="D434" i="5" s="1"/>
  <c r="AA434" i="5" s="1"/>
  <c r="A434" i="5"/>
  <c r="B433" i="5"/>
  <c r="D433" i="5" s="1"/>
  <c r="A433" i="5"/>
  <c r="B432" i="5"/>
  <c r="D432" i="5" s="1"/>
  <c r="AA432" i="5" s="1"/>
  <c r="A432" i="5"/>
  <c r="B431" i="5"/>
  <c r="D431" i="5" s="1"/>
  <c r="A431" i="5"/>
  <c r="B430" i="5"/>
  <c r="D430" i="5" s="1"/>
  <c r="AA430" i="5" s="1"/>
  <c r="A430" i="5"/>
  <c r="B429" i="5"/>
  <c r="D429" i="5" s="1"/>
  <c r="A429" i="5"/>
  <c r="B428" i="5"/>
  <c r="D428" i="5" s="1"/>
  <c r="AA428" i="5" s="1"/>
  <c r="A428" i="5"/>
  <c r="B427" i="5"/>
  <c r="D427" i="5" s="1"/>
  <c r="A427" i="5"/>
  <c r="B426" i="5"/>
  <c r="D426" i="5" s="1"/>
  <c r="AA426" i="5" s="1"/>
  <c r="A426" i="5"/>
  <c r="B425" i="5"/>
  <c r="D425" i="5" s="1"/>
  <c r="A425" i="5"/>
  <c r="B424" i="5"/>
  <c r="D424" i="5" s="1"/>
  <c r="AA424" i="5" s="1"/>
  <c r="A424" i="5"/>
  <c r="B423" i="5"/>
  <c r="D423" i="5" s="1"/>
  <c r="A423" i="5"/>
  <c r="B422" i="5"/>
  <c r="D422" i="5" s="1"/>
  <c r="AA422" i="5" s="1"/>
  <c r="A422" i="5"/>
  <c r="B421" i="5"/>
  <c r="D421" i="5" s="1"/>
  <c r="A421" i="5"/>
  <c r="AR620" i="4"/>
  <c r="AT620" i="4" s="1"/>
  <c r="C620" i="4"/>
  <c r="C620" i="5" s="1"/>
  <c r="AR759" i="4"/>
  <c r="D759" i="4"/>
  <c r="C759" i="4"/>
  <c r="C759" i="5" s="1"/>
  <c r="AR758" i="4"/>
  <c r="D758" i="4"/>
  <c r="C758" i="4"/>
  <c r="C758" i="5" s="1"/>
  <c r="AR757" i="4"/>
  <c r="D757" i="4"/>
  <c r="C757" i="4"/>
  <c r="C757" i="5" s="1"/>
  <c r="AR756" i="4"/>
  <c r="D756" i="4"/>
  <c r="C756" i="4"/>
  <c r="C756" i="5" s="1"/>
  <c r="AR755" i="4"/>
  <c r="D755" i="4"/>
  <c r="C755" i="4"/>
  <c r="C755" i="5" s="1"/>
  <c r="AR754" i="4"/>
  <c r="D754" i="4"/>
  <c r="C754" i="4"/>
  <c r="C754" i="5" s="1"/>
  <c r="AR753" i="4"/>
  <c r="D753" i="4"/>
  <c r="C753" i="4"/>
  <c r="C753" i="5" s="1"/>
  <c r="AR752" i="4"/>
  <c r="D752" i="4"/>
  <c r="C752" i="4"/>
  <c r="C752" i="5" s="1"/>
  <c r="AR751" i="4"/>
  <c r="D751" i="4"/>
  <c r="C751" i="4"/>
  <c r="C751" i="5" s="1"/>
  <c r="AR750" i="4"/>
  <c r="D750" i="4"/>
  <c r="C750" i="4"/>
  <c r="C750" i="5" s="1"/>
  <c r="AR749" i="4"/>
  <c r="D749" i="4"/>
  <c r="C749" i="4"/>
  <c r="C749" i="5" s="1"/>
  <c r="AR748" i="4"/>
  <c r="D748" i="4"/>
  <c r="C748" i="4"/>
  <c r="C748" i="5" s="1"/>
  <c r="AR747" i="4"/>
  <c r="D747" i="4"/>
  <c r="C747" i="4"/>
  <c r="C747" i="5" s="1"/>
  <c r="AR746" i="4"/>
  <c r="D746" i="4"/>
  <c r="C746" i="4"/>
  <c r="C746" i="5" s="1"/>
  <c r="AR745" i="4"/>
  <c r="D745" i="4"/>
  <c r="C745" i="4"/>
  <c r="C745" i="5" s="1"/>
  <c r="AR744" i="4"/>
  <c r="D744" i="4"/>
  <c r="C744" i="4"/>
  <c r="C744" i="5" s="1"/>
  <c r="AR743" i="4"/>
  <c r="D743" i="4"/>
  <c r="C743" i="4"/>
  <c r="C743" i="5" s="1"/>
  <c r="AR742" i="4"/>
  <c r="D742" i="4"/>
  <c r="C742" i="4"/>
  <c r="C742" i="5" s="1"/>
  <c r="AR741" i="4"/>
  <c r="D741" i="4"/>
  <c r="C741" i="4"/>
  <c r="C741" i="5" s="1"/>
  <c r="AR740" i="4"/>
  <c r="D740" i="4"/>
  <c r="C740" i="4"/>
  <c r="C740" i="5" s="1"/>
  <c r="AR739" i="4"/>
  <c r="D739" i="4"/>
  <c r="C739" i="4"/>
  <c r="C739" i="5" s="1"/>
  <c r="AR738" i="4"/>
  <c r="D738" i="4"/>
  <c r="C738" i="4"/>
  <c r="C738" i="5" s="1"/>
  <c r="AR737" i="4"/>
  <c r="D737" i="4"/>
  <c r="C737" i="4"/>
  <c r="C737" i="5" s="1"/>
  <c r="AR736" i="4"/>
  <c r="D736" i="4"/>
  <c r="C736" i="4"/>
  <c r="C736" i="5" s="1"/>
  <c r="AR735" i="4"/>
  <c r="D735" i="4"/>
  <c r="C735" i="4"/>
  <c r="C735" i="5" s="1"/>
  <c r="AR734" i="4"/>
  <c r="C734" i="5"/>
  <c r="AR733" i="4"/>
  <c r="D733" i="4"/>
  <c r="C733" i="4"/>
  <c r="C733" i="5" s="1"/>
  <c r="AR732" i="4"/>
  <c r="D732" i="4"/>
  <c r="C732" i="4"/>
  <c r="C732" i="5" s="1"/>
  <c r="AR731" i="4"/>
  <c r="D731" i="4"/>
  <c r="C731" i="4"/>
  <c r="C731" i="5" s="1"/>
  <c r="AR730" i="4"/>
  <c r="D730" i="4"/>
  <c r="C730" i="4"/>
  <c r="C730" i="5" s="1"/>
  <c r="AR729" i="4"/>
  <c r="D729" i="4"/>
  <c r="C729" i="4"/>
  <c r="C729" i="5" s="1"/>
  <c r="AR728" i="4"/>
  <c r="D728" i="4"/>
  <c r="C728" i="4"/>
  <c r="C728" i="5" s="1"/>
  <c r="AR727" i="4"/>
  <c r="D727" i="4"/>
  <c r="C727" i="4"/>
  <c r="C727" i="5" s="1"/>
  <c r="AR726" i="4"/>
  <c r="D726" i="4"/>
  <c r="C726" i="4"/>
  <c r="C726" i="5" s="1"/>
  <c r="AR725" i="4"/>
  <c r="C725" i="4"/>
  <c r="C725" i="5" s="1"/>
  <c r="AR724" i="4"/>
  <c r="D724" i="4"/>
  <c r="C724" i="4"/>
  <c r="C724" i="5" s="1"/>
  <c r="AR723" i="4"/>
  <c r="D723" i="4"/>
  <c r="C723" i="4"/>
  <c r="C723" i="5" s="1"/>
  <c r="AR722" i="4"/>
  <c r="D722" i="4"/>
  <c r="C722" i="4"/>
  <c r="C722" i="5" s="1"/>
  <c r="AR721" i="4"/>
  <c r="D721" i="4"/>
  <c r="C721" i="4"/>
  <c r="C721" i="5" s="1"/>
  <c r="AR720" i="4"/>
  <c r="D720" i="4"/>
  <c r="C720" i="4"/>
  <c r="C720" i="5" s="1"/>
  <c r="AR719" i="4"/>
  <c r="D719" i="4"/>
  <c r="C719" i="4"/>
  <c r="C719" i="5" s="1"/>
  <c r="AR718" i="4"/>
  <c r="D718" i="4"/>
  <c r="C718" i="4"/>
  <c r="C718" i="5" s="1"/>
  <c r="AR717" i="4"/>
  <c r="D717" i="4"/>
  <c r="C717" i="4"/>
  <c r="C717" i="5" s="1"/>
  <c r="AR716" i="4"/>
  <c r="D716" i="4"/>
  <c r="C716" i="4"/>
  <c r="C716" i="5" s="1"/>
  <c r="AR715" i="4"/>
  <c r="D715" i="4"/>
  <c r="C715" i="4"/>
  <c r="C715" i="5" s="1"/>
  <c r="AR714" i="4"/>
  <c r="D714" i="4"/>
  <c r="C714" i="4"/>
  <c r="C714" i="5" s="1"/>
  <c r="AR713" i="4"/>
  <c r="D713" i="4"/>
  <c r="C713" i="4"/>
  <c r="C713" i="5" s="1"/>
  <c r="AR712" i="4"/>
  <c r="D712" i="4"/>
  <c r="C712" i="4"/>
  <c r="C712" i="5" s="1"/>
  <c r="AR711" i="4"/>
  <c r="D711" i="4"/>
  <c r="C711" i="4"/>
  <c r="C711" i="5" s="1"/>
  <c r="AR710" i="4"/>
  <c r="D710" i="4"/>
  <c r="C710" i="4"/>
  <c r="C710" i="5" s="1"/>
  <c r="AR709" i="4"/>
  <c r="D709" i="4"/>
  <c r="C709" i="4"/>
  <c r="C709" i="5" s="1"/>
  <c r="AR708" i="4"/>
  <c r="D708" i="4"/>
  <c r="C708" i="4"/>
  <c r="C708" i="5" s="1"/>
  <c r="AR707" i="4"/>
  <c r="D707" i="4"/>
  <c r="C707" i="4"/>
  <c r="C707" i="5" s="1"/>
  <c r="AR706" i="4"/>
  <c r="D706" i="4"/>
  <c r="C706" i="4"/>
  <c r="C706" i="5" s="1"/>
  <c r="AR705" i="4"/>
  <c r="D705" i="4"/>
  <c r="C705" i="4"/>
  <c r="C705" i="5" s="1"/>
  <c r="AR704" i="4"/>
  <c r="D704" i="4"/>
  <c r="C704" i="4"/>
  <c r="C704" i="5" s="1"/>
  <c r="AR703" i="4"/>
  <c r="D703" i="4"/>
  <c r="C703" i="4"/>
  <c r="C703" i="5" s="1"/>
  <c r="AR702" i="4"/>
  <c r="D702" i="4"/>
  <c r="C702" i="4"/>
  <c r="C702" i="5" s="1"/>
  <c r="AR701" i="4"/>
  <c r="D701" i="4"/>
  <c r="C701" i="4"/>
  <c r="C701" i="5" s="1"/>
  <c r="AR700" i="4"/>
  <c r="D700" i="4"/>
  <c r="C700" i="4"/>
  <c r="C700" i="5" s="1"/>
  <c r="AR699" i="4"/>
  <c r="D699" i="4"/>
  <c r="C699" i="4"/>
  <c r="C699" i="5" s="1"/>
  <c r="AR698" i="4"/>
  <c r="D698" i="4"/>
  <c r="C698" i="4"/>
  <c r="C698" i="5" s="1"/>
  <c r="AR697" i="4"/>
  <c r="D697" i="4"/>
  <c r="C697" i="4"/>
  <c r="C697" i="5" s="1"/>
  <c r="AR696" i="4"/>
  <c r="D696" i="4"/>
  <c r="C696" i="4"/>
  <c r="C696" i="5" s="1"/>
  <c r="AR695" i="4"/>
  <c r="D695" i="4"/>
  <c r="C695" i="4"/>
  <c r="C695" i="5" s="1"/>
  <c r="AR694" i="4"/>
  <c r="D694" i="4"/>
  <c r="C694" i="4"/>
  <c r="C694" i="5" s="1"/>
  <c r="AR693" i="4"/>
  <c r="D693" i="4"/>
  <c r="C693" i="4"/>
  <c r="C693" i="5" s="1"/>
  <c r="AR692" i="4"/>
  <c r="D692" i="4"/>
  <c r="C692" i="4"/>
  <c r="C692" i="5" s="1"/>
  <c r="AR691" i="4"/>
  <c r="D691" i="4"/>
  <c r="C691" i="4"/>
  <c r="C691" i="5" s="1"/>
  <c r="AR690" i="4"/>
  <c r="D690" i="4"/>
  <c r="C690" i="4"/>
  <c r="C690" i="5" s="1"/>
  <c r="AR689" i="4"/>
  <c r="D689" i="4"/>
  <c r="C689" i="4"/>
  <c r="C689" i="5" s="1"/>
  <c r="AR688" i="4"/>
  <c r="D688" i="4"/>
  <c r="C688" i="4"/>
  <c r="C688" i="5" s="1"/>
  <c r="AR687" i="4"/>
  <c r="D687" i="4"/>
  <c r="C687" i="4"/>
  <c r="C687" i="5" s="1"/>
  <c r="AR686" i="4"/>
  <c r="D686" i="4"/>
  <c r="C686" i="4"/>
  <c r="C686" i="5" s="1"/>
  <c r="AR685" i="4"/>
  <c r="D685" i="4"/>
  <c r="C685" i="4"/>
  <c r="C685" i="5" s="1"/>
  <c r="AR684" i="4"/>
  <c r="D684" i="4"/>
  <c r="C684" i="4"/>
  <c r="C684" i="5" s="1"/>
  <c r="AR683" i="4"/>
  <c r="D683" i="4"/>
  <c r="C683" i="4"/>
  <c r="C683" i="5" s="1"/>
  <c r="AR682" i="4"/>
  <c r="D682" i="4"/>
  <c r="C682" i="4"/>
  <c r="C682" i="5" s="1"/>
  <c r="AR681" i="4"/>
  <c r="D681" i="4"/>
  <c r="C681" i="4"/>
  <c r="C681" i="5" s="1"/>
  <c r="AR680" i="4"/>
  <c r="D680" i="4"/>
  <c r="C680" i="4"/>
  <c r="C680" i="5" s="1"/>
  <c r="AR679" i="4"/>
  <c r="D679" i="4"/>
  <c r="C679" i="4"/>
  <c r="C679" i="5" s="1"/>
  <c r="AR678" i="4"/>
  <c r="D678" i="4"/>
  <c r="C678" i="4"/>
  <c r="C678" i="5" s="1"/>
  <c r="AR677" i="4"/>
  <c r="D677" i="4"/>
  <c r="C677" i="4"/>
  <c r="C677" i="5" s="1"/>
  <c r="AR676" i="4"/>
  <c r="D676" i="4"/>
  <c r="C676" i="4"/>
  <c r="C676" i="5" s="1"/>
  <c r="AR675" i="4"/>
  <c r="D675" i="4"/>
  <c r="C675" i="4"/>
  <c r="C675" i="5" s="1"/>
  <c r="AR674" i="4"/>
  <c r="D674" i="4"/>
  <c r="C674" i="4"/>
  <c r="C674" i="5" s="1"/>
  <c r="AR673" i="4"/>
  <c r="D673" i="4"/>
  <c r="C673" i="4"/>
  <c r="C673" i="5" s="1"/>
  <c r="AR672" i="4"/>
  <c r="D672" i="4"/>
  <c r="C672" i="4"/>
  <c r="C672" i="5" s="1"/>
  <c r="AR671" i="4"/>
  <c r="D671" i="4"/>
  <c r="C671" i="4"/>
  <c r="C671" i="5" s="1"/>
  <c r="AR670" i="4"/>
  <c r="D670" i="4"/>
  <c r="C670" i="4"/>
  <c r="C670" i="5" s="1"/>
  <c r="AR669" i="4"/>
  <c r="D669" i="4"/>
  <c r="C669" i="4"/>
  <c r="C669" i="5" s="1"/>
  <c r="AR668" i="4"/>
  <c r="D668" i="4"/>
  <c r="C668" i="4"/>
  <c r="C668" i="5" s="1"/>
  <c r="AR667" i="4"/>
  <c r="D667" i="4"/>
  <c r="C667" i="4"/>
  <c r="C667" i="5" s="1"/>
  <c r="AR666" i="4"/>
  <c r="D666" i="4"/>
  <c r="C666" i="4"/>
  <c r="C666" i="5" s="1"/>
  <c r="AR665" i="4"/>
  <c r="D665" i="4"/>
  <c r="C665" i="4"/>
  <c r="C665" i="5" s="1"/>
  <c r="AR664" i="4"/>
  <c r="D664" i="4"/>
  <c r="C664" i="4"/>
  <c r="C664" i="5" s="1"/>
  <c r="AR663" i="4"/>
  <c r="D663" i="4"/>
  <c r="C663" i="4"/>
  <c r="C663" i="5" s="1"/>
  <c r="AR662" i="4"/>
  <c r="D662" i="4"/>
  <c r="C662" i="4"/>
  <c r="C662" i="5" s="1"/>
  <c r="AR661" i="4"/>
  <c r="D661" i="4"/>
  <c r="C661" i="4"/>
  <c r="C661" i="5" s="1"/>
  <c r="AR660" i="4"/>
  <c r="D660" i="4"/>
  <c r="C660" i="4"/>
  <c r="C660" i="5" s="1"/>
  <c r="AR659" i="4"/>
  <c r="C659" i="4"/>
  <c r="C659" i="5" s="1"/>
  <c r="AR658" i="4"/>
  <c r="D658" i="4"/>
  <c r="C658" i="4"/>
  <c r="C658" i="5" s="1"/>
  <c r="AR657" i="4"/>
  <c r="D657" i="4"/>
  <c r="C657" i="4"/>
  <c r="C657" i="5" s="1"/>
  <c r="AR655" i="4"/>
  <c r="C655" i="4"/>
  <c r="C655" i="5" s="1"/>
  <c r="AR654" i="4"/>
  <c r="D654" i="4"/>
  <c r="C654" i="4"/>
  <c r="C654" i="5" s="1"/>
  <c r="AR653" i="4"/>
  <c r="D653" i="4"/>
  <c r="C653" i="4"/>
  <c r="C653" i="5" s="1"/>
  <c r="AR652" i="4"/>
  <c r="D652" i="4"/>
  <c r="C652" i="4"/>
  <c r="C652" i="5" s="1"/>
  <c r="AR651" i="4"/>
  <c r="D651" i="4"/>
  <c r="C651" i="4"/>
  <c r="C651" i="5" s="1"/>
  <c r="AR650" i="4"/>
  <c r="D650" i="4"/>
  <c r="C650" i="4"/>
  <c r="C650" i="5" s="1"/>
  <c r="AR649" i="4"/>
  <c r="D649" i="4"/>
  <c r="C649" i="4"/>
  <c r="C649" i="5" s="1"/>
  <c r="AR648" i="4"/>
  <c r="D648" i="4"/>
  <c r="C648" i="4"/>
  <c r="C648" i="5" s="1"/>
  <c r="AR647" i="4"/>
  <c r="D647" i="4"/>
  <c r="C647" i="4"/>
  <c r="C647" i="5" s="1"/>
  <c r="AR646" i="4"/>
  <c r="D646" i="4"/>
  <c r="C646" i="4"/>
  <c r="C646" i="5" s="1"/>
  <c r="AR645" i="4"/>
  <c r="D645" i="4"/>
  <c r="C645" i="4"/>
  <c r="C645" i="5" s="1"/>
  <c r="AR644" i="4"/>
  <c r="D644" i="4"/>
  <c r="C644" i="4"/>
  <c r="C644" i="5" s="1"/>
  <c r="AR643" i="4"/>
  <c r="D643" i="4"/>
  <c r="C643" i="4"/>
  <c r="C643" i="5" s="1"/>
  <c r="AR642" i="4"/>
  <c r="D642" i="4"/>
  <c r="C642" i="4"/>
  <c r="C642" i="5" s="1"/>
  <c r="AR641" i="4"/>
  <c r="D641" i="4"/>
  <c r="C641" i="4"/>
  <c r="C641" i="5" s="1"/>
  <c r="AR640" i="4"/>
  <c r="D640" i="4"/>
  <c r="C640" i="4"/>
  <c r="C640" i="5" s="1"/>
  <c r="AR639" i="4"/>
  <c r="D639" i="4"/>
  <c r="C639" i="4"/>
  <c r="C639" i="5" s="1"/>
  <c r="AR638" i="4"/>
  <c r="C638" i="4"/>
  <c r="C638" i="5" s="1"/>
  <c r="AR637" i="4"/>
  <c r="D637" i="4"/>
  <c r="C637" i="4"/>
  <c r="C637" i="5" s="1"/>
  <c r="AR636" i="4"/>
  <c r="D636" i="4"/>
  <c r="C636" i="4"/>
  <c r="C636" i="5" s="1"/>
  <c r="AR635" i="4"/>
  <c r="D635" i="4"/>
  <c r="C635" i="4"/>
  <c r="C635" i="5" s="1"/>
  <c r="AR634" i="4"/>
  <c r="D634" i="4"/>
  <c r="C634" i="4"/>
  <c r="C634" i="5" s="1"/>
  <c r="AR633" i="4"/>
  <c r="D633" i="4"/>
  <c r="C633" i="4"/>
  <c r="C633" i="5" s="1"/>
  <c r="AR632" i="4"/>
  <c r="D632" i="4"/>
  <c r="C632" i="4"/>
  <c r="C632" i="5" s="1"/>
  <c r="AR631" i="4"/>
  <c r="D631" i="4"/>
  <c r="C631" i="4"/>
  <c r="C631" i="5" s="1"/>
  <c r="AR630" i="4"/>
  <c r="D630" i="4"/>
  <c r="C630" i="4"/>
  <c r="C630" i="5" s="1"/>
  <c r="AR629" i="4"/>
  <c r="D629" i="4"/>
  <c r="C629" i="4"/>
  <c r="C629" i="5" s="1"/>
  <c r="AR628" i="4"/>
  <c r="D628" i="4"/>
  <c r="C628" i="4"/>
  <c r="C628" i="5" s="1"/>
  <c r="AR627" i="4"/>
  <c r="D627" i="4"/>
  <c r="C627" i="4"/>
  <c r="C627" i="5" s="1"/>
  <c r="AR626" i="4"/>
  <c r="D626" i="4"/>
  <c r="C626" i="4"/>
  <c r="C626" i="5" s="1"/>
  <c r="AR625" i="4"/>
  <c r="D625" i="4"/>
  <c r="C625" i="4"/>
  <c r="C625" i="5" s="1"/>
  <c r="AR624" i="4"/>
  <c r="D624" i="4"/>
  <c r="C624" i="4"/>
  <c r="C624" i="5" s="1"/>
  <c r="AR623" i="4"/>
  <c r="D623" i="4"/>
  <c r="C623" i="4"/>
  <c r="C623" i="5" s="1"/>
  <c r="AR622" i="4"/>
  <c r="D622" i="4"/>
  <c r="C622" i="4"/>
  <c r="C622" i="5" s="1"/>
  <c r="AR621" i="4"/>
  <c r="D621" i="4"/>
  <c r="C621" i="4"/>
  <c r="C621" i="5" s="1"/>
  <c r="AR615" i="4"/>
  <c r="C615" i="4"/>
  <c r="C615" i="5" s="1"/>
  <c r="AR614" i="4"/>
  <c r="C614" i="4"/>
  <c r="C614" i="5" s="1"/>
  <c r="AR613" i="4"/>
  <c r="C613" i="4"/>
  <c r="C613" i="5" s="1"/>
  <c r="AR612" i="4"/>
  <c r="C612" i="4"/>
  <c r="C612" i="5" s="1"/>
  <c r="AR611" i="4"/>
  <c r="C611" i="4"/>
  <c r="C611" i="5" s="1"/>
  <c r="AR610" i="4"/>
  <c r="C610" i="4"/>
  <c r="C610" i="5" s="1"/>
  <c r="AR609" i="4"/>
  <c r="C609" i="4"/>
  <c r="C609" i="5" s="1"/>
  <c r="AR608" i="4"/>
  <c r="C608" i="4"/>
  <c r="C608" i="5" s="1"/>
  <c r="AR607" i="4"/>
  <c r="AR606" i="4"/>
  <c r="D606" i="4"/>
  <c r="C606" i="4"/>
  <c r="C606" i="5" s="1"/>
  <c r="AR605" i="4"/>
  <c r="D605" i="4"/>
  <c r="C605" i="4"/>
  <c r="C605" i="5" s="1"/>
  <c r="AR604" i="4"/>
  <c r="D604" i="4"/>
  <c r="C604" i="4"/>
  <c r="C604" i="5" s="1"/>
  <c r="AR603" i="4"/>
  <c r="D603" i="4"/>
  <c r="C603" i="4"/>
  <c r="C603" i="5" s="1"/>
  <c r="AR602" i="4"/>
  <c r="D602" i="4"/>
  <c r="C602" i="4"/>
  <c r="C602" i="5" s="1"/>
  <c r="AR601" i="4"/>
  <c r="D601" i="4"/>
  <c r="C601" i="4"/>
  <c r="C601" i="5" s="1"/>
  <c r="AR600" i="4"/>
  <c r="D600" i="4"/>
  <c r="C600" i="4"/>
  <c r="C600" i="5" s="1"/>
  <c r="AR599" i="4"/>
  <c r="D599" i="4"/>
  <c r="C599" i="4"/>
  <c r="C599" i="5" s="1"/>
  <c r="AR598" i="4"/>
  <c r="D598" i="4"/>
  <c r="C598" i="4"/>
  <c r="C598" i="5" s="1"/>
  <c r="AR597" i="4"/>
  <c r="D597" i="4"/>
  <c r="C597" i="4"/>
  <c r="C597" i="5" s="1"/>
  <c r="AR596" i="4"/>
  <c r="D596" i="4"/>
  <c r="C596" i="4"/>
  <c r="C596" i="5" s="1"/>
  <c r="AR841" i="4"/>
  <c r="D841" i="4"/>
  <c r="C841" i="4"/>
  <c r="C841" i="5" s="1"/>
  <c r="AR840" i="4"/>
  <c r="D840" i="4"/>
  <c r="C840" i="4"/>
  <c r="C840" i="5" s="1"/>
  <c r="AR839" i="4"/>
  <c r="D839" i="4"/>
  <c r="C839" i="4"/>
  <c r="C839" i="5" s="1"/>
  <c r="AR838" i="4"/>
  <c r="D838" i="4"/>
  <c r="C838" i="4"/>
  <c r="C838" i="5" s="1"/>
  <c r="AR837" i="4"/>
  <c r="D837" i="4"/>
  <c r="C837" i="4"/>
  <c r="C837" i="5" s="1"/>
  <c r="AR835" i="4"/>
  <c r="D835" i="4"/>
  <c r="C835" i="4"/>
  <c r="C835" i="5" s="1"/>
  <c r="AR834" i="4"/>
  <c r="D834" i="4"/>
  <c r="C834" i="4"/>
  <c r="C834" i="5" s="1"/>
  <c r="AR833" i="4"/>
  <c r="D833" i="4"/>
  <c r="C833" i="4"/>
  <c r="C833" i="5" s="1"/>
  <c r="AR832" i="4"/>
  <c r="D832" i="4"/>
  <c r="C832" i="4"/>
  <c r="C832" i="5" s="1"/>
  <c r="AR831" i="4"/>
  <c r="D831" i="4"/>
  <c r="C831" i="4"/>
  <c r="C831" i="5" s="1"/>
  <c r="AR830" i="4"/>
  <c r="D830" i="4"/>
  <c r="C830" i="4"/>
  <c r="C830" i="5" s="1"/>
  <c r="AR829" i="4"/>
  <c r="D829" i="4"/>
  <c r="C829" i="4"/>
  <c r="C829" i="5" s="1"/>
  <c r="AR828" i="4"/>
  <c r="C828" i="5"/>
  <c r="AR827" i="4"/>
  <c r="D827" i="4"/>
  <c r="C827" i="4"/>
  <c r="C827" i="5" s="1"/>
  <c r="AR826" i="4"/>
  <c r="D826" i="4"/>
  <c r="C826" i="4"/>
  <c r="C826" i="5" s="1"/>
  <c r="AR825" i="4"/>
  <c r="D825" i="4"/>
  <c r="C825" i="4"/>
  <c r="C825" i="5" s="1"/>
  <c r="AR823" i="4"/>
  <c r="D823" i="4"/>
  <c r="C823" i="4"/>
  <c r="C823" i="5" s="1"/>
  <c r="AR822" i="4"/>
  <c r="C822" i="4"/>
  <c r="C822" i="5" s="1"/>
  <c r="AR821" i="4"/>
  <c r="D821" i="4"/>
  <c r="C821" i="4"/>
  <c r="C821" i="5" s="1"/>
  <c r="AR820" i="4"/>
  <c r="D820" i="4"/>
  <c r="C820" i="4"/>
  <c r="C820" i="5" s="1"/>
  <c r="AR819" i="4"/>
  <c r="D819" i="4"/>
  <c r="C819" i="4"/>
  <c r="C819" i="5" s="1"/>
  <c r="AR818" i="4"/>
  <c r="C818" i="4"/>
  <c r="C818" i="5" s="1"/>
  <c r="AR817" i="4"/>
  <c r="D817" i="4"/>
  <c r="C817" i="4"/>
  <c r="C817" i="5" s="1"/>
  <c r="AR816" i="4"/>
  <c r="D816" i="4"/>
  <c r="C816" i="4"/>
  <c r="C816" i="5" s="1"/>
  <c r="AR815" i="4"/>
  <c r="C815" i="4"/>
  <c r="C815" i="5" s="1"/>
  <c r="AR814" i="4"/>
  <c r="C814" i="4"/>
  <c r="C814" i="5" s="1"/>
  <c r="AR813" i="4"/>
  <c r="C813" i="4"/>
  <c r="C813" i="5" s="1"/>
  <c r="AR812" i="4"/>
  <c r="D812" i="4"/>
  <c r="C812" i="4"/>
  <c r="C812" i="5" s="1"/>
  <c r="AR811" i="4"/>
  <c r="D811" i="4"/>
  <c r="C811" i="4"/>
  <c r="C811" i="5" s="1"/>
  <c r="AR810" i="4"/>
  <c r="D810" i="4"/>
  <c r="C810" i="4"/>
  <c r="C810" i="5" s="1"/>
  <c r="AR809" i="4"/>
  <c r="D809" i="4"/>
  <c r="C809" i="4"/>
  <c r="C809" i="5" s="1"/>
  <c r="AR808" i="4"/>
  <c r="D808" i="4"/>
  <c r="C808" i="4"/>
  <c r="C808" i="5" s="1"/>
  <c r="AR807" i="4"/>
  <c r="D807" i="4"/>
  <c r="C807" i="4"/>
  <c r="C807" i="5" s="1"/>
  <c r="AR806" i="4"/>
  <c r="D806" i="4"/>
  <c r="C806" i="4"/>
  <c r="C806" i="5" s="1"/>
  <c r="AR805" i="4"/>
  <c r="D805" i="4"/>
  <c r="C805" i="4"/>
  <c r="C805" i="5" s="1"/>
  <c r="AR804" i="4"/>
  <c r="D804" i="4"/>
  <c r="C804" i="4"/>
  <c r="C804" i="5" s="1"/>
  <c r="AR803" i="4"/>
  <c r="D803" i="4"/>
  <c r="C803" i="4"/>
  <c r="C803" i="5" s="1"/>
  <c r="AR802" i="4"/>
  <c r="D802" i="4"/>
  <c r="C802" i="4"/>
  <c r="C802" i="5" s="1"/>
  <c r="AR801" i="4"/>
  <c r="D801" i="4"/>
  <c r="C801" i="4"/>
  <c r="C801" i="5" s="1"/>
  <c r="AR800" i="4"/>
  <c r="D800" i="4"/>
  <c r="C800" i="4"/>
  <c r="C800" i="5" s="1"/>
  <c r="AR799" i="4"/>
  <c r="D799" i="4"/>
  <c r="C799" i="4"/>
  <c r="C799" i="5" s="1"/>
  <c r="AR798" i="4"/>
  <c r="D798" i="4"/>
  <c r="C798" i="4"/>
  <c r="C798" i="5" s="1"/>
  <c r="AR797" i="4"/>
  <c r="D797" i="4"/>
  <c r="C797" i="4"/>
  <c r="C797" i="5" s="1"/>
  <c r="AR796" i="4"/>
  <c r="D796" i="4"/>
  <c r="C796" i="4"/>
  <c r="C796" i="5" s="1"/>
  <c r="AR795" i="4"/>
  <c r="D795" i="4"/>
  <c r="C795" i="4"/>
  <c r="C795" i="5" s="1"/>
  <c r="AR794" i="4"/>
  <c r="D794" i="4"/>
  <c r="C794" i="4"/>
  <c r="C794" i="5" s="1"/>
  <c r="AR793" i="4"/>
  <c r="D793" i="4"/>
  <c r="C793" i="4"/>
  <c r="C793" i="5" s="1"/>
  <c r="AR792" i="4"/>
  <c r="D792" i="4"/>
  <c r="C792" i="4"/>
  <c r="C792" i="5" s="1"/>
  <c r="AR791" i="4"/>
  <c r="D791" i="4"/>
  <c r="C791" i="4"/>
  <c r="C791" i="5" s="1"/>
  <c r="AR790" i="4"/>
  <c r="D790" i="4"/>
  <c r="C790" i="4"/>
  <c r="C790" i="5" s="1"/>
  <c r="AR789" i="4"/>
  <c r="D789" i="4"/>
  <c r="C789" i="4"/>
  <c r="C789" i="5" s="1"/>
  <c r="AR788" i="4"/>
  <c r="D788" i="4"/>
  <c r="C788" i="4"/>
  <c r="C788" i="5" s="1"/>
  <c r="AR787" i="4"/>
  <c r="D787" i="4"/>
  <c r="C787" i="4"/>
  <c r="C787" i="5" s="1"/>
  <c r="AR786" i="4"/>
  <c r="D786" i="4"/>
  <c r="C786" i="4"/>
  <c r="C786" i="5" s="1"/>
  <c r="AR785" i="4"/>
  <c r="D785" i="4"/>
  <c r="C785" i="4"/>
  <c r="C785" i="5" s="1"/>
  <c r="AR784" i="4"/>
  <c r="D784" i="4"/>
  <c r="C784" i="4"/>
  <c r="C784" i="5" s="1"/>
  <c r="AR783" i="4"/>
  <c r="D783" i="4"/>
  <c r="C783" i="4"/>
  <c r="C783" i="5" s="1"/>
  <c r="AR782" i="4"/>
  <c r="D782" i="4"/>
  <c r="C782" i="4"/>
  <c r="C782" i="5" s="1"/>
  <c r="AR781" i="4"/>
  <c r="D781" i="4"/>
  <c r="C781" i="4"/>
  <c r="C781" i="5" s="1"/>
  <c r="AR780" i="4"/>
  <c r="D780" i="4"/>
  <c r="C780" i="4"/>
  <c r="C780" i="5" s="1"/>
  <c r="AR779" i="4"/>
  <c r="D779" i="4"/>
  <c r="C779" i="4"/>
  <c r="C779" i="5" s="1"/>
  <c r="AR778" i="4"/>
  <c r="D778" i="4"/>
  <c r="C778" i="4"/>
  <c r="C778" i="5" s="1"/>
  <c r="AR777" i="4"/>
  <c r="D777" i="4"/>
  <c r="C777" i="4"/>
  <c r="C777" i="5" s="1"/>
  <c r="AR776" i="4"/>
  <c r="D776" i="4"/>
  <c r="C776" i="4"/>
  <c r="C776" i="5" s="1"/>
  <c r="AR775" i="4"/>
  <c r="C775" i="4"/>
  <c r="C775" i="5" s="1"/>
  <c r="AR774" i="4"/>
  <c r="D774" i="4"/>
  <c r="C774" i="4"/>
  <c r="C774" i="5" s="1"/>
  <c r="AR773" i="4"/>
  <c r="D773" i="4"/>
  <c r="C773" i="4"/>
  <c r="C773" i="5" s="1"/>
  <c r="AR772" i="4"/>
  <c r="D772" i="4"/>
  <c r="C772" i="4"/>
  <c r="C772" i="5" s="1"/>
  <c r="AR771" i="4"/>
  <c r="D771" i="4"/>
  <c r="C771" i="4"/>
  <c r="C771" i="5" s="1"/>
  <c r="AR770" i="4"/>
  <c r="D770" i="4"/>
  <c r="C770" i="4"/>
  <c r="C770" i="5" s="1"/>
  <c r="AR769" i="4"/>
  <c r="D769" i="4"/>
  <c r="C769" i="4"/>
  <c r="C769" i="5" s="1"/>
  <c r="AR768" i="4"/>
  <c r="D768" i="4"/>
  <c r="C768" i="4"/>
  <c r="C768" i="5" s="1"/>
  <c r="AR767" i="4"/>
  <c r="D767" i="4"/>
  <c r="C767" i="4"/>
  <c r="C767" i="5" s="1"/>
  <c r="AR766" i="4"/>
  <c r="D766" i="4"/>
  <c r="C766" i="4"/>
  <c r="C766" i="5" s="1"/>
  <c r="AR765" i="4"/>
  <c r="D765" i="4"/>
  <c r="C765" i="4"/>
  <c r="C765" i="5" s="1"/>
  <c r="AR764" i="4"/>
  <c r="D764" i="4"/>
  <c r="C764" i="4"/>
  <c r="C764" i="5" s="1"/>
  <c r="AR763" i="4"/>
  <c r="D763" i="4"/>
  <c r="C763" i="4"/>
  <c r="C763" i="5" s="1"/>
  <c r="AR762" i="4"/>
  <c r="C762" i="4"/>
  <c r="C762" i="5" s="1"/>
  <c r="AR761" i="4"/>
  <c r="D761" i="4"/>
  <c r="C761" i="4"/>
  <c r="C761" i="5" s="1"/>
  <c r="AR760" i="4"/>
  <c r="D760" i="4"/>
  <c r="C760" i="4"/>
  <c r="C760" i="5" s="1"/>
  <c r="AR881" i="4"/>
  <c r="D881" i="4"/>
  <c r="C881" i="4"/>
  <c r="C881" i="5" s="1"/>
  <c r="AR880" i="4"/>
  <c r="D880" i="4"/>
  <c r="C880" i="4"/>
  <c r="C880" i="5" s="1"/>
  <c r="AR879" i="4"/>
  <c r="D879" i="4"/>
  <c r="C879" i="4"/>
  <c r="C879" i="5" s="1"/>
  <c r="AR878" i="4"/>
  <c r="D878" i="4"/>
  <c r="C878" i="4"/>
  <c r="C878" i="5" s="1"/>
  <c r="AR877" i="4"/>
  <c r="AT877" i="4" s="1"/>
  <c r="C877" i="4"/>
  <c r="C877" i="5" s="1"/>
  <c r="AR876" i="4"/>
  <c r="D876" i="4"/>
  <c r="C876" i="4"/>
  <c r="C876" i="5" s="1"/>
  <c r="AR875" i="4"/>
  <c r="D875" i="4"/>
  <c r="C875" i="4"/>
  <c r="C875" i="5" s="1"/>
  <c r="AR874" i="4"/>
  <c r="D874" i="4"/>
  <c r="C874" i="4"/>
  <c r="C874" i="5" s="1"/>
  <c r="AR873" i="4"/>
  <c r="D873" i="4"/>
  <c r="C873" i="4"/>
  <c r="C873" i="5" s="1"/>
  <c r="AR872" i="4"/>
  <c r="D872" i="4"/>
  <c r="C872" i="4"/>
  <c r="C872" i="5" s="1"/>
  <c r="AR871" i="4"/>
  <c r="D871" i="4"/>
  <c r="C871" i="4"/>
  <c r="C871" i="5" s="1"/>
  <c r="AR870" i="4"/>
  <c r="D870" i="4"/>
  <c r="C870" i="4"/>
  <c r="C870" i="5" s="1"/>
  <c r="AR869" i="4"/>
  <c r="D869" i="4"/>
  <c r="C869" i="4"/>
  <c r="C869" i="5" s="1"/>
  <c r="AR868" i="4"/>
  <c r="D868" i="4"/>
  <c r="C868" i="4"/>
  <c r="C868" i="5" s="1"/>
  <c r="AR867" i="4"/>
  <c r="D867" i="4"/>
  <c r="C867" i="4"/>
  <c r="C867" i="5" s="1"/>
  <c r="AR866" i="4"/>
  <c r="D866" i="4"/>
  <c r="C866" i="4"/>
  <c r="C866" i="5" s="1"/>
  <c r="AR865" i="4"/>
  <c r="D865" i="4"/>
  <c r="C865" i="4"/>
  <c r="C865" i="5" s="1"/>
  <c r="AR864" i="4"/>
  <c r="D864" i="4"/>
  <c r="C864" i="4"/>
  <c r="C864" i="5" s="1"/>
  <c r="AR863" i="4"/>
  <c r="D863" i="4"/>
  <c r="C863" i="4"/>
  <c r="C863" i="5" s="1"/>
  <c r="AR862" i="4"/>
  <c r="D862" i="4"/>
  <c r="C862" i="4"/>
  <c r="C862" i="5" s="1"/>
  <c r="AR861" i="4"/>
  <c r="D861" i="4"/>
  <c r="C861" i="4"/>
  <c r="C861" i="5" s="1"/>
  <c r="AR860" i="4"/>
  <c r="D860" i="4"/>
  <c r="C860" i="4"/>
  <c r="C860" i="5" s="1"/>
  <c r="AR859" i="4"/>
  <c r="D859" i="4"/>
  <c r="C859" i="4"/>
  <c r="C859" i="5" s="1"/>
  <c r="AR858" i="4"/>
  <c r="D858" i="4"/>
  <c r="C858" i="4"/>
  <c r="C858" i="5" s="1"/>
  <c r="AR857" i="4"/>
  <c r="D857" i="4"/>
  <c r="C857" i="4"/>
  <c r="C857" i="5" s="1"/>
  <c r="AR856" i="4"/>
  <c r="D856" i="4"/>
  <c r="C856" i="4"/>
  <c r="C856" i="5" s="1"/>
  <c r="AR855" i="4"/>
  <c r="C855" i="4"/>
  <c r="C855" i="5" s="1"/>
  <c r="AR854" i="4"/>
  <c r="D854" i="4"/>
  <c r="C854" i="4"/>
  <c r="C854" i="5" s="1"/>
  <c r="AR853" i="4"/>
  <c r="D853" i="4"/>
  <c r="C853" i="4"/>
  <c r="C853" i="5" s="1"/>
  <c r="AR852" i="4"/>
  <c r="D852" i="4"/>
  <c r="C852" i="4"/>
  <c r="C852" i="5" s="1"/>
  <c r="AR851" i="4"/>
  <c r="D851" i="4"/>
  <c r="C851" i="4"/>
  <c r="C851" i="5" s="1"/>
  <c r="AR850" i="4"/>
  <c r="D850" i="4"/>
  <c r="C850" i="4"/>
  <c r="C850" i="5" s="1"/>
  <c r="AR849" i="4"/>
  <c r="D849" i="4"/>
  <c r="C849" i="4"/>
  <c r="C849" i="5" s="1"/>
  <c r="AR848" i="4"/>
  <c r="D848" i="4"/>
  <c r="C848" i="4"/>
  <c r="C848" i="5" s="1"/>
  <c r="AR847" i="4"/>
  <c r="D847" i="4"/>
  <c r="C847" i="4"/>
  <c r="C847" i="5" s="1"/>
  <c r="AR846" i="4"/>
  <c r="D846" i="4"/>
  <c r="C846" i="4"/>
  <c r="C846" i="5" s="1"/>
  <c r="AR845" i="4"/>
  <c r="D845" i="4"/>
  <c r="C845" i="4"/>
  <c r="C845" i="5" s="1"/>
  <c r="AR844" i="4"/>
  <c r="D844" i="4"/>
  <c r="C844" i="4"/>
  <c r="C844" i="5" s="1"/>
  <c r="AR843" i="4"/>
  <c r="D843" i="4"/>
  <c r="C843" i="4"/>
  <c r="C843" i="5" s="1"/>
  <c r="AR842" i="4"/>
  <c r="D842" i="4"/>
  <c r="C842" i="4"/>
  <c r="C842" i="5" s="1"/>
  <c r="AR901" i="4"/>
  <c r="D901" i="4"/>
  <c r="C901" i="4"/>
  <c r="C901" i="5" s="1"/>
  <c r="AR900" i="4"/>
  <c r="D900" i="4"/>
  <c r="C900" i="4"/>
  <c r="C900" i="5" s="1"/>
  <c r="AR899" i="4"/>
  <c r="D899" i="4"/>
  <c r="C899" i="4"/>
  <c r="C899" i="5" s="1"/>
  <c r="AR898" i="4"/>
  <c r="D898" i="4"/>
  <c r="C898" i="4"/>
  <c r="C898" i="5" s="1"/>
  <c r="AR897" i="4"/>
  <c r="C897" i="4"/>
  <c r="C897" i="5" s="1"/>
  <c r="AR896" i="4"/>
  <c r="D896" i="4"/>
  <c r="C896" i="4"/>
  <c r="C896" i="5" s="1"/>
  <c r="AR895" i="4"/>
  <c r="D895" i="4"/>
  <c r="C895" i="4"/>
  <c r="C895" i="5" s="1"/>
  <c r="AR894" i="4"/>
  <c r="D894" i="4"/>
  <c r="C894" i="4"/>
  <c r="C894" i="5" s="1"/>
  <c r="AR893" i="4"/>
  <c r="C893" i="4"/>
  <c r="C893" i="5" s="1"/>
  <c r="AR892" i="4"/>
  <c r="C892" i="4"/>
  <c r="C892" i="5" s="1"/>
  <c r="AR891" i="4"/>
  <c r="D891" i="4"/>
  <c r="C891" i="4"/>
  <c r="C891" i="5" s="1"/>
  <c r="AR890" i="4"/>
  <c r="C890" i="4"/>
  <c r="C890" i="5" s="1"/>
  <c r="AR889" i="4"/>
  <c r="D889" i="4"/>
  <c r="C889" i="4"/>
  <c r="C889" i="5" s="1"/>
  <c r="AR888" i="4"/>
  <c r="D888" i="4"/>
  <c r="C888" i="4"/>
  <c r="C888" i="5" s="1"/>
  <c r="AR887" i="4"/>
  <c r="D887" i="4"/>
  <c r="C887" i="4"/>
  <c r="C887" i="5" s="1"/>
  <c r="AR886" i="4"/>
  <c r="D886" i="4"/>
  <c r="C886" i="4"/>
  <c r="C886" i="5" s="1"/>
  <c r="AR885" i="4"/>
  <c r="C885" i="4"/>
  <c r="C885" i="5" s="1"/>
  <c r="AR884" i="4"/>
  <c r="C884" i="4"/>
  <c r="C884" i="5" s="1"/>
  <c r="AR883" i="4"/>
  <c r="C883" i="4"/>
  <c r="C883" i="5" s="1"/>
  <c r="AR882" i="4"/>
  <c r="D882" i="4"/>
  <c r="C882" i="4"/>
  <c r="C882" i="5" s="1"/>
  <c r="AR911" i="4"/>
  <c r="D911" i="4"/>
  <c r="C911" i="4"/>
  <c r="C911" i="5" s="1"/>
  <c r="AR910" i="4"/>
  <c r="D910" i="4"/>
  <c r="C910" i="4"/>
  <c r="C910" i="5" s="1"/>
  <c r="AR909" i="4"/>
  <c r="C909" i="4"/>
  <c r="C909" i="5" s="1"/>
  <c r="AR908" i="4"/>
  <c r="D908" i="4"/>
  <c r="C908" i="4"/>
  <c r="C908" i="5" s="1"/>
  <c r="AR907" i="4"/>
  <c r="D907" i="4"/>
  <c r="C907" i="4"/>
  <c r="C907" i="5" s="1"/>
  <c r="AR906" i="4"/>
  <c r="D906" i="4"/>
  <c r="C906" i="4"/>
  <c r="C906" i="5" s="1"/>
  <c r="AR905" i="4"/>
  <c r="D905" i="4"/>
  <c r="C905" i="4"/>
  <c r="C905" i="5" s="1"/>
  <c r="AR904" i="4"/>
  <c r="D904" i="4"/>
  <c r="C904" i="4"/>
  <c r="C904" i="5" s="1"/>
  <c r="AR903" i="4"/>
  <c r="D903" i="4"/>
  <c r="C903" i="4"/>
  <c r="C903" i="5" s="1"/>
  <c r="AR902" i="4"/>
  <c r="D902" i="4"/>
  <c r="C902" i="4"/>
  <c r="C902" i="5" s="1"/>
  <c r="AR916" i="4"/>
  <c r="D916" i="4"/>
  <c r="C916" i="4"/>
  <c r="C916" i="5" s="1"/>
  <c r="AR915" i="4"/>
  <c r="D915" i="4"/>
  <c r="C915" i="4"/>
  <c r="C915" i="5" s="1"/>
  <c r="AR914" i="4"/>
  <c r="D914" i="4"/>
  <c r="C914" i="4"/>
  <c r="C914" i="5" s="1"/>
  <c r="AR913" i="4"/>
  <c r="D913" i="4"/>
  <c r="C913" i="4"/>
  <c r="C913" i="5" s="1"/>
  <c r="AR912" i="4"/>
  <c r="D912" i="4"/>
  <c r="C912" i="4"/>
  <c r="C912" i="5" s="1"/>
  <c r="C77" i="12" l="1"/>
  <c r="G77" i="12" s="1"/>
  <c r="V37" i="8" s="1"/>
  <c r="V55" i="8" s="1"/>
  <c r="U78" i="9" s="1"/>
  <c r="C79" i="12"/>
  <c r="G79" i="12" s="1"/>
  <c r="M47" i="9"/>
  <c r="I1499" i="5"/>
  <c r="G75" i="9" s="1"/>
  <c r="G82" i="9" s="1"/>
  <c r="G88" i="9" s="1"/>
  <c r="M1499" i="5"/>
  <c r="K75" i="9" s="1"/>
  <c r="AD1499" i="5"/>
  <c r="AB75" i="9" s="1"/>
  <c r="AB82" i="9" s="1"/>
  <c r="AI1499" i="5"/>
  <c r="AG75" i="9" s="1"/>
  <c r="AN1499" i="5"/>
  <c r="AL75" i="9" s="1"/>
  <c r="AL82" i="9" s="1"/>
  <c r="AO1499" i="5"/>
  <c r="AM75" i="9" s="1"/>
  <c r="AM82" i="9" s="1"/>
  <c r="Y1499" i="5"/>
  <c r="W75" i="9" s="1"/>
  <c r="R1499" i="5"/>
  <c r="P75" i="9" s="1"/>
  <c r="P82" i="9" s="1"/>
  <c r="P88" i="9" s="1"/>
  <c r="H1499" i="5"/>
  <c r="F75" i="9" s="1"/>
  <c r="W1499" i="5"/>
  <c r="U75" i="9" s="1"/>
  <c r="AA1499" i="5"/>
  <c r="Y75" i="9" s="1"/>
  <c r="Y82" i="9" s="1"/>
  <c r="AB1499" i="5"/>
  <c r="Z75" i="9" s="1"/>
  <c r="AY1498" i="4"/>
  <c r="AY1499" i="4" s="1"/>
  <c r="AH1499" i="5"/>
  <c r="AF75" i="9" s="1"/>
  <c r="AF82" i="9" s="1"/>
  <c r="AM1499" i="5"/>
  <c r="AK75" i="9" s="1"/>
  <c r="AC1499" i="5"/>
  <c r="AA75" i="9" s="1"/>
  <c r="E1499" i="5"/>
  <c r="C75" i="9" s="1"/>
  <c r="C82" i="9" s="1"/>
  <c r="C88" i="9" s="1"/>
  <c r="T1499" i="5"/>
  <c r="R75" i="9" s="1"/>
  <c r="F1499" i="5"/>
  <c r="D75" i="9" s="1"/>
  <c r="V1499" i="5"/>
  <c r="T75" i="9" s="1"/>
  <c r="X1499" i="5"/>
  <c r="V75" i="9" s="1"/>
  <c r="V82" i="9" s="1"/>
  <c r="L1499" i="5"/>
  <c r="J75" i="9" s="1"/>
  <c r="J82" i="9" s="1"/>
  <c r="J88" i="9" s="1"/>
  <c r="P1499" i="5"/>
  <c r="N75" i="9" s="1"/>
  <c r="N82" i="9" s="1"/>
  <c r="N88" i="9" s="1"/>
  <c r="Q1499" i="5"/>
  <c r="O75" i="9" s="1"/>
  <c r="U1499" i="5"/>
  <c r="S75" i="9" s="1"/>
  <c r="AZ1498" i="4"/>
  <c r="C5" i="13" s="1"/>
  <c r="E5" i="13" s="1"/>
  <c r="R81" i="9" s="1"/>
  <c r="AL1499" i="5"/>
  <c r="AJ75" i="9" s="1"/>
  <c r="AF1499" i="5"/>
  <c r="AD75" i="9" s="1"/>
  <c r="AG1499" i="5"/>
  <c r="AE75" i="9" s="1"/>
  <c r="AE82" i="9" s="1"/>
  <c r="N1499" i="5"/>
  <c r="L75" i="9" s="1"/>
  <c r="L82" i="9" s="1"/>
  <c r="L88" i="9" s="1"/>
  <c r="O1499" i="5"/>
  <c r="M75" i="9" s="1"/>
  <c r="J1499" i="5"/>
  <c r="H75" i="9" s="1"/>
  <c r="Z1499" i="5"/>
  <c r="X75" i="9" s="1"/>
  <c r="X82" i="9" s="1"/>
  <c r="S1499" i="5"/>
  <c r="Q75" i="9" s="1"/>
  <c r="Q82" i="9" s="1"/>
  <c r="Q88" i="9" s="1"/>
  <c r="G1499" i="5"/>
  <c r="E75" i="9" s="1"/>
  <c r="E82" i="9" s="1"/>
  <c r="E88" i="9" s="1"/>
  <c r="K1499" i="5"/>
  <c r="I75" i="9" s="1"/>
  <c r="I82" i="9" s="1"/>
  <c r="AE1499" i="5"/>
  <c r="AC75" i="9" s="1"/>
  <c r="AJ1499" i="5"/>
  <c r="AH75" i="9" s="1"/>
  <c r="AH82" i="9" s="1"/>
  <c r="AK1499" i="5"/>
  <c r="AI75" i="9" s="1"/>
  <c r="AU1499" i="5"/>
  <c r="AU1500" i="5" s="1"/>
  <c r="AQ1499" i="5"/>
  <c r="AR1142" i="5"/>
  <c r="AR1141" i="5"/>
  <c r="AR1140" i="5"/>
  <c r="AR1139" i="5"/>
  <c r="AR1138" i="5"/>
  <c r="AR1137" i="5"/>
  <c r="AR1136" i="5"/>
  <c r="AR1135" i="5"/>
  <c r="AR1134" i="5"/>
  <c r="AR1133" i="5"/>
  <c r="AR1132" i="5"/>
  <c r="AR1131" i="5"/>
  <c r="AR1130" i="5"/>
  <c r="AR1129" i="5"/>
  <c r="AR1128" i="5"/>
  <c r="AR1127" i="5"/>
  <c r="AR1126" i="5"/>
  <c r="AR1125" i="5"/>
  <c r="AR1124" i="5"/>
  <c r="AR1123" i="5"/>
  <c r="AR1122" i="5"/>
  <c r="AR1121" i="5"/>
  <c r="AR1120" i="5"/>
  <c r="C82" i="12"/>
  <c r="G82" i="12" s="1"/>
  <c r="AR1119" i="5"/>
  <c r="AR1118" i="5"/>
  <c r="AR1117" i="5"/>
  <c r="AR1116" i="5"/>
  <c r="AR1115" i="5"/>
  <c r="AR1114" i="5"/>
  <c r="AR1113" i="5"/>
  <c r="AR1112" i="5"/>
  <c r="AR1111" i="5"/>
  <c r="AR1110" i="5"/>
  <c r="AR1109" i="5"/>
  <c r="AR1108" i="5"/>
  <c r="AR1107" i="5"/>
  <c r="AR1106" i="5"/>
  <c r="AR1105" i="5"/>
  <c r="AR1104" i="5"/>
  <c r="AR1103" i="5"/>
  <c r="AR1102" i="5"/>
  <c r="AR1101" i="5"/>
  <c r="AR1100" i="5"/>
  <c r="T37" i="8"/>
  <c r="AA38" i="8"/>
  <c r="AA55" i="8" s="1"/>
  <c r="Z78" i="9" s="1"/>
  <c r="AH38" i="8"/>
  <c r="D1099" i="4"/>
  <c r="AT1099" i="4" s="1"/>
  <c r="AX1099" i="4" s="1"/>
  <c r="C75" i="12"/>
  <c r="G75" i="12" s="1"/>
  <c r="AR1099" i="5"/>
  <c r="AR1098" i="5"/>
  <c r="AR1097" i="5"/>
  <c r="AR1096" i="5"/>
  <c r="AR1095" i="5"/>
  <c r="AR1094" i="5"/>
  <c r="AR1093" i="5"/>
  <c r="AR1092" i="5"/>
  <c r="AR1091" i="5"/>
  <c r="AR1090" i="5"/>
  <c r="AR1089" i="5"/>
  <c r="AR1043" i="5"/>
  <c r="C72" i="12"/>
  <c r="G72" i="12" s="1"/>
  <c r="C70" i="12"/>
  <c r="G70" i="12" s="1"/>
  <c r="D1087" i="4"/>
  <c r="AT1087" i="4" s="1"/>
  <c r="AX1087" i="4" s="1"/>
  <c r="AR1088" i="5"/>
  <c r="AR1087" i="5"/>
  <c r="AR1086" i="5"/>
  <c r="AR1085" i="5"/>
  <c r="AR1084" i="5"/>
  <c r="AR1083" i="5"/>
  <c r="AR1082" i="5"/>
  <c r="AR1081" i="5"/>
  <c r="AR1080" i="5"/>
  <c r="AR1079" i="5"/>
  <c r="AR1078" i="5"/>
  <c r="AR1077" i="5"/>
  <c r="AR1076" i="5"/>
  <c r="AR1075" i="5"/>
  <c r="AR1074" i="5"/>
  <c r="AR1073" i="5"/>
  <c r="AR1072" i="5"/>
  <c r="AR1071" i="5"/>
  <c r="AR1070" i="5"/>
  <c r="AR1069" i="5"/>
  <c r="AR1068" i="5"/>
  <c r="AR1067" i="5"/>
  <c r="AR1066" i="5"/>
  <c r="AR1065" i="5"/>
  <c r="AR1064" i="5"/>
  <c r="AR1063" i="5"/>
  <c r="AR1062" i="5"/>
  <c r="AR1061" i="5"/>
  <c r="AR1060" i="5"/>
  <c r="AR1059" i="5"/>
  <c r="AR1058" i="5"/>
  <c r="AR1057" i="5"/>
  <c r="AR1056" i="5"/>
  <c r="AR1055" i="5"/>
  <c r="D1054" i="4"/>
  <c r="AT1054" i="4" s="1"/>
  <c r="AX1054" i="4" s="1"/>
  <c r="C67" i="12"/>
  <c r="G67" i="12" s="1"/>
  <c r="AR1054" i="5"/>
  <c r="AR1053" i="5"/>
  <c r="AR1052" i="5"/>
  <c r="AR1051" i="5"/>
  <c r="AR1050" i="5"/>
  <c r="AR1049" i="5"/>
  <c r="AR1048" i="5"/>
  <c r="AR1047" i="5"/>
  <c r="AR1046" i="5"/>
  <c r="AR1045" i="5"/>
  <c r="AR1044" i="5"/>
  <c r="AR1042" i="5"/>
  <c r="AR1041" i="5"/>
  <c r="AR1040" i="5"/>
  <c r="AR1039" i="5"/>
  <c r="AR1038" i="5"/>
  <c r="C64" i="12"/>
  <c r="G64" i="12" s="1"/>
  <c r="D1037" i="4"/>
  <c r="AT1037" i="4" s="1"/>
  <c r="AX1037" i="4" s="1"/>
  <c r="AR1037" i="5"/>
  <c r="AR1036" i="5"/>
  <c r="AR1035" i="5"/>
  <c r="AR1034" i="5"/>
  <c r="AR1033" i="5"/>
  <c r="AR1032" i="5"/>
  <c r="AR1031" i="5"/>
  <c r="AR1030" i="5"/>
  <c r="AR1029" i="5"/>
  <c r="AR1028" i="5"/>
  <c r="AR1027" i="5"/>
  <c r="AR1026" i="5"/>
  <c r="AR1025" i="5"/>
  <c r="AR1024" i="5"/>
  <c r="AR1023" i="5"/>
  <c r="AR1022" i="5"/>
  <c r="AR1021" i="5"/>
  <c r="AR1020" i="5"/>
  <c r="AR1019" i="5"/>
  <c r="AR1018" i="5"/>
  <c r="AR1017" i="5"/>
  <c r="AR1016" i="5"/>
  <c r="C61" i="12"/>
  <c r="G61" i="12" s="1"/>
  <c r="D996" i="4"/>
  <c r="AT996" i="4" s="1"/>
  <c r="AX996" i="4" s="1"/>
  <c r="D1014" i="4"/>
  <c r="AT1014" i="4" s="1"/>
  <c r="AX1014" i="4" s="1"/>
  <c r="C59" i="12"/>
  <c r="G59" i="12" s="1"/>
  <c r="AR1015" i="5"/>
  <c r="AR1014" i="5"/>
  <c r="AR1013" i="5"/>
  <c r="AR1012" i="5"/>
  <c r="AR1011" i="5"/>
  <c r="AR1010" i="5"/>
  <c r="AR1009" i="5"/>
  <c r="AR1008" i="5"/>
  <c r="AR1007" i="5"/>
  <c r="AR1006" i="5"/>
  <c r="AR1005" i="5"/>
  <c r="AR1004" i="5"/>
  <c r="AR1003" i="5"/>
  <c r="AR1002" i="5"/>
  <c r="AR1001" i="5"/>
  <c r="AR1000" i="5"/>
  <c r="AR999" i="5"/>
  <c r="AR998" i="5"/>
  <c r="AR997" i="5"/>
  <c r="AR996" i="5"/>
  <c r="AR995" i="5"/>
  <c r="AR994" i="5"/>
  <c r="AR993" i="5"/>
  <c r="AR992" i="5"/>
  <c r="AR991" i="5"/>
  <c r="AR990" i="5"/>
  <c r="AR989" i="5"/>
  <c r="AR988" i="5"/>
  <c r="AR987" i="5"/>
  <c r="AR986" i="5"/>
  <c r="AR985" i="5"/>
  <c r="AR984" i="5"/>
  <c r="AR983" i="5"/>
  <c r="AR982" i="5"/>
  <c r="AJ1485" i="5"/>
  <c r="AF1485" i="5"/>
  <c r="AK1485" i="5"/>
  <c r="AG1485" i="5"/>
  <c r="AC1485" i="5"/>
  <c r="AL1485" i="5"/>
  <c r="AH1485" i="5"/>
  <c r="AD1485" i="5"/>
  <c r="AM1485" i="5"/>
  <c r="AI1485" i="5"/>
  <c r="AE1485" i="5"/>
  <c r="C54" i="12"/>
  <c r="G54" i="12" s="1"/>
  <c r="AR981" i="5"/>
  <c r="AR980" i="5"/>
  <c r="AR979" i="5"/>
  <c r="AR978" i="5"/>
  <c r="AR977" i="5"/>
  <c r="AR976" i="5"/>
  <c r="AR975" i="5"/>
  <c r="AR974" i="5"/>
  <c r="AR973" i="5"/>
  <c r="AR972" i="5"/>
  <c r="AR971" i="5"/>
  <c r="D86" i="7"/>
  <c r="Q86" i="7" s="1"/>
  <c r="S86" i="7" s="1"/>
  <c r="AR656" i="5"/>
  <c r="AR970" i="5"/>
  <c r="AY1497" i="5"/>
  <c r="AP55" i="9" s="1"/>
  <c r="AP62" i="9" s="1"/>
  <c r="AP64" i="9" s="1"/>
  <c r="AY1487" i="5"/>
  <c r="AR969" i="5"/>
  <c r="AR968" i="5"/>
  <c r="AR967" i="5"/>
  <c r="AR966" i="5"/>
  <c r="AR965" i="5"/>
  <c r="AU964" i="5"/>
  <c r="D955" i="4"/>
  <c r="AT955" i="4" s="1"/>
  <c r="AX955" i="4" s="1"/>
  <c r="C51" i="12"/>
  <c r="Q84" i="7" s="1"/>
  <c r="S84" i="7" s="1"/>
  <c r="T58" i="9" s="1"/>
  <c r="Q92" i="7"/>
  <c r="S92" i="7" s="1"/>
  <c r="D92" i="7"/>
  <c r="AT869" i="4"/>
  <c r="AT881" i="4"/>
  <c r="AR618" i="5"/>
  <c r="Q91" i="7"/>
  <c r="S91" i="7" s="1"/>
  <c r="D91" i="7"/>
  <c r="AR619" i="5"/>
  <c r="AR836" i="5"/>
  <c r="AR964" i="5"/>
  <c r="AR963" i="5"/>
  <c r="AR962" i="5"/>
  <c r="AR961" i="5"/>
  <c r="AR960" i="5"/>
  <c r="AR959" i="5"/>
  <c r="AR958" i="5"/>
  <c r="AR957" i="5"/>
  <c r="AR956" i="5"/>
  <c r="AR824" i="5"/>
  <c r="AR955" i="5"/>
  <c r="AR954" i="5"/>
  <c r="AR953" i="5"/>
  <c r="AR952" i="5"/>
  <c r="AR951" i="5"/>
  <c r="AR950" i="5"/>
  <c r="AR949" i="5"/>
  <c r="AR948" i="5"/>
  <c r="AR947" i="5"/>
  <c r="AR946" i="5"/>
  <c r="AR945" i="5"/>
  <c r="AR944" i="5"/>
  <c r="AR943" i="5"/>
  <c r="AR942" i="5"/>
  <c r="AR941" i="5"/>
  <c r="AR940" i="5"/>
  <c r="AR939" i="5"/>
  <c r="AR938" i="5"/>
  <c r="AR937" i="5"/>
  <c r="AR936" i="5"/>
  <c r="AR935" i="5"/>
  <c r="AR934" i="5"/>
  <c r="AR933" i="5"/>
  <c r="AR932" i="5"/>
  <c r="AR931" i="5"/>
  <c r="AR930" i="5"/>
  <c r="AR929" i="5"/>
  <c r="AR928" i="5"/>
  <c r="AR927" i="5"/>
  <c r="AR926" i="5"/>
  <c r="AR925" i="5"/>
  <c r="AR924" i="5"/>
  <c r="AR923" i="5"/>
  <c r="AR922" i="5"/>
  <c r="AT879" i="4"/>
  <c r="AT875" i="4"/>
  <c r="AT873" i="4"/>
  <c r="AT865" i="4"/>
  <c r="AT871" i="4"/>
  <c r="AT867" i="4"/>
  <c r="AT857" i="4"/>
  <c r="AT863" i="4"/>
  <c r="AT861" i="4"/>
  <c r="AT853" i="4"/>
  <c r="AT849" i="4"/>
  <c r="AT845" i="4"/>
  <c r="AR617" i="5"/>
  <c r="AR616" i="5"/>
  <c r="AT623" i="4"/>
  <c r="AT726" i="4"/>
  <c r="AT730" i="4"/>
  <c r="AT734" i="4"/>
  <c r="AV734" i="4" s="1"/>
  <c r="E458" i="5"/>
  <c r="G458" i="5"/>
  <c r="H458" i="5"/>
  <c r="K458" i="5"/>
  <c r="L458" i="5"/>
  <c r="M458" i="5"/>
  <c r="P458" i="5"/>
  <c r="Q458" i="5"/>
  <c r="S458" i="5"/>
  <c r="U458" i="5"/>
  <c r="W458" i="5"/>
  <c r="X458" i="5"/>
  <c r="AA458" i="5"/>
  <c r="AB458" i="5"/>
  <c r="E459" i="5"/>
  <c r="I459" i="5"/>
  <c r="J459" i="5"/>
  <c r="N459" i="5"/>
  <c r="O459" i="5"/>
  <c r="S459" i="5"/>
  <c r="U459" i="5"/>
  <c r="Y459" i="5"/>
  <c r="Z459" i="5"/>
  <c r="F461" i="5"/>
  <c r="K461" i="5"/>
  <c r="Q461" i="5"/>
  <c r="V461" i="5"/>
  <c r="AA461" i="5"/>
  <c r="E462" i="5"/>
  <c r="G462" i="5"/>
  <c r="H462" i="5"/>
  <c r="K462" i="5"/>
  <c r="L462" i="5"/>
  <c r="M462" i="5"/>
  <c r="P462" i="5"/>
  <c r="Q462" i="5"/>
  <c r="S462" i="5"/>
  <c r="U462" i="5"/>
  <c r="W462" i="5"/>
  <c r="X462" i="5"/>
  <c r="AA462" i="5"/>
  <c r="AB462" i="5"/>
  <c r="E463" i="5"/>
  <c r="I463" i="5"/>
  <c r="J463" i="5"/>
  <c r="N463" i="5"/>
  <c r="O463" i="5"/>
  <c r="S463" i="5"/>
  <c r="U463" i="5"/>
  <c r="Y463" i="5"/>
  <c r="Z463" i="5"/>
  <c r="F465" i="5"/>
  <c r="K465" i="5"/>
  <c r="Q465" i="5"/>
  <c r="V465" i="5"/>
  <c r="AA465" i="5"/>
  <c r="E466" i="5"/>
  <c r="G466" i="5"/>
  <c r="H466" i="5"/>
  <c r="K466" i="5"/>
  <c r="L466" i="5"/>
  <c r="M466" i="5"/>
  <c r="P466" i="5"/>
  <c r="Q466" i="5"/>
  <c r="S466" i="5"/>
  <c r="U466" i="5"/>
  <c r="W466" i="5"/>
  <c r="X466" i="5"/>
  <c r="AA466" i="5"/>
  <c r="AB466" i="5"/>
  <c r="E467" i="5"/>
  <c r="I467" i="5"/>
  <c r="N467" i="5"/>
  <c r="S467" i="5"/>
  <c r="Y467" i="5"/>
  <c r="F469" i="5"/>
  <c r="K469" i="5"/>
  <c r="Q469" i="5"/>
  <c r="V469" i="5"/>
  <c r="AA469" i="5"/>
  <c r="E470" i="5"/>
  <c r="G470" i="5"/>
  <c r="H470" i="5"/>
  <c r="K470" i="5"/>
  <c r="L470" i="5"/>
  <c r="M470" i="5"/>
  <c r="P470" i="5"/>
  <c r="Q470" i="5"/>
  <c r="S470" i="5"/>
  <c r="U470" i="5"/>
  <c r="W470" i="5"/>
  <c r="X470" i="5"/>
  <c r="AA470" i="5"/>
  <c r="AB470" i="5"/>
  <c r="E471" i="5"/>
  <c r="I471" i="5"/>
  <c r="N471" i="5"/>
  <c r="S471" i="5"/>
  <c r="Y471" i="5"/>
  <c r="F473" i="5"/>
  <c r="K473" i="5"/>
  <c r="Q473" i="5"/>
  <c r="V473" i="5"/>
  <c r="AA473" i="5"/>
  <c r="E474" i="5"/>
  <c r="G474" i="5"/>
  <c r="H474" i="5"/>
  <c r="K474" i="5"/>
  <c r="L474" i="5"/>
  <c r="M474" i="5"/>
  <c r="P474" i="5"/>
  <c r="Q474" i="5"/>
  <c r="S474" i="5"/>
  <c r="U474" i="5"/>
  <c r="W474" i="5"/>
  <c r="X474" i="5"/>
  <c r="AA474" i="5"/>
  <c r="AB474" i="5"/>
  <c r="I475" i="5"/>
  <c r="N475" i="5"/>
  <c r="S475" i="5"/>
  <c r="Y475" i="5"/>
  <c r="F477" i="5"/>
  <c r="K477" i="5"/>
  <c r="S477" i="5"/>
  <c r="AA477" i="5"/>
  <c r="I478" i="5"/>
  <c r="Q478" i="5"/>
  <c r="Y478" i="5"/>
  <c r="E536" i="5"/>
  <c r="I536" i="5"/>
  <c r="M536" i="5"/>
  <c r="Q536" i="5"/>
  <c r="E538" i="5"/>
  <c r="I538" i="5"/>
  <c r="M538" i="5"/>
  <c r="Q538" i="5"/>
  <c r="E546" i="5"/>
  <c r="I546" i="5"/>
  <c r="M546" i="5"/>
  <c r="Q546" i="5"/>
  <c r="E548" i="5"/>
  <c r="I548" i="5"/>
  <c r="M548" i="5"/>
  <c r="Q548" i="5"/>
  <c r="U548" i="5"/>
  <c r="Y548" i="5"/>
  <c r="AQ548" i="5"/>
  <c r="E550" i="5"/>
  <c r="I550" i="5"/>
  <c r="M550" i="5"/>
  <c r="Q550" i="5"/>
  <c r="U550" i="5"/>
  <c r="Y550" i="5"/>
  <c r="AQ550" i="5"/>
  <c r="E552" i="5"/>
  <c r="I552" i="5"/>
  <c r="M552" i="5"/>
  <c r="Q552" i="5"/>
  <c r="U552" i="5"/>
  <c r="Y552" i="5"/>
  <c r="AQ552" i="5"/>
  <c r="E554" i="5"/>
  <c r="I554" i="5"/>
  <c r="M554" i="5"/>
  <c r="Q554" i="5"/>
  <c r="U554" i="5"/>
  <c r="Y554" i="5"/>
  <c r="AQ554" i="5"/>
  <c r="E555" i="5"/>
  <c r="G555" i="5"/>
  <c r="H555" i="5"/>
  <c r="K555" i="5"/>
  <c r="L555" i="5"/>
  <c r="M555" i="5"/>
  <c r="P555" i="5"/>
  <c r="Q555" i="5"/>
  <c r="S555" i="5"/>
  <c r="U555" i="5"/>
  <c r="W555" i="5"/>
  <c r="X555" i="5"/>
  <c r="AA555" i="5"/>
  <c r="AB555" i="5"/>
  <c r="E556" i="5"/>
  <c r="J556" i="5"/>
  <c r="O556" i="5"/>
  <c r="U556" i="5"/>
  <c r="Z556" i="5"/>
  <c r="E557" i="5"/>
  <c r="K557" i="5"/>
  <c r="P557" i="5"/>
  <c r="U557" i="5"/>
  <c r="AA557" i="5"/>
  <c r="E559" i="5"/>
  <c r="G559" i="5"/>
  <c r="H559" i="5"/>
  <c r="K559" i="5"/>
  <c r="L559" i="5"/>
  <c r="M559" i="5"/>
  <c r="P559" i="5"/>
  <c r="Q559" i="5"/>
  <c r="S559" i="5"/>
  <c r="U559" i="5"/>
  <c r="W559" i="5"/>
  <c r="X559" i="5"/>
  <c r="AA559" i="5"/>
  <c r="AB559" i="5"/>
  <c r="E560" i="5"/>
  <c r="J560" i="5"/>
  <c r="O560" i="5"/>
  <c r="U560" i="5"/>
  <c r="Z560" i="5"/>
  <c r="E561" i="5"/>
  <c r="K561" i="5"/>
  <c r="P561" i="5"/>
  <c r="U561" i="5"/>
  <c r="AA561" i="5"/>
  <c r="E563" i="5"/>
  <c r="G563" i="5"/>
  <c r="H563" i="5"/>
  <c r="K563" i="5"/>
  <c r="L563" i="5"/>
  <c r="M563" i="5"/>
  <c r="P563" i="5"/>
  <c r="Q563" i="5"/>
  <c r="S563" i="5"/>
  <c r="U563" i="5"/>
  <c r="W563" i="5"/>
  <c r="X563" i="5"/>
  <c r="AA563" i="5"/>
  <c r="AB563" i="5"/>
  <c r="E564" i="5"/>
  <c r="J564" i="5"/>
  <c r="O564" i="5"/>
  <c r="U564" i="5"/>
  <c r="Z564" i="5"/>
  <c r="E565" i="5"/>
  <c r="K565" i="5"/>
  <c r="P565" i="5"/>
  <c r="U565" i="5"/>
  <c r="AA565" i="5"/>
  <c r="E567" i="5"/>
  <c r="G567" i="5"/>
  <c r="H567" i="5"/>
  <c r="K567" i="5"/>
  <c r="L567" i="5"/>
  <c r="M567" i="5"/>
  <c r="P567" i="5"/>
  <c r="Q567" i="5"/>
  <c r="S567" i="5"/>
  <c r="U567" i="5"/>
  <c r="W567" i="5"/>
  <c r="X567" i="5"/>
  <c r="AA567" i="5"/>
  <c r="AB567" i="5"/>
  <c r="E568" i="5"/>
  <c r="J568" i="5"/>
  <c r="O568" i="5"/>
  <c r="U568" i="5"/>
  <c r="Z568" i="5"/>
  <c r="E569" i="5"/>
  <c r="H569" i="5"/>
  <c r="K569" i="5"/>
  <c r="M569" i="5"/>
  <c r="P569" i="5"/>
  <c r="U569" i="5"/>
  <c r="AA569" i="5"/>
  <c r="E571" i="5"/>
  <c r="G571" i="5"/>
  <c r="H571" i="5"/>
  <c r="K571" i="5"/>
  <c r="L571" i="5"/>
  <c r="M571" i="5"/>
  <c r="P571" i="5"/>
  <c r="Q571" i="5"/>
  <c r="S571" i="5"/>
  <c r="U571" i="5"/>
  <c r="W571" i="5"/>
  <c r="X571" i="5"/>
  <c r="AA571" i="5"/>
  <c r="AB571" i="5"/>
  <c r="E572" i="5"/>
  <c r="J572" i="5"/>
  <c r="O572" i="5"/>
  <c r="U572" i="5"/>
  <c r="Z572" i="5"/>
  <c r="E573" i="5"/>
  <c r="L573" i="5"/>
  <c r="T573" i="5"/>
  <c r="AB573" i="5"/>
  <c r="E574" i="5"/>
  <c r="M574" i="5"/>
  <c r="U574" i="5"/>
  <c r="AQ574" i="5"/>
  <c r="G575" i="5"/>
  <c r="H575" i="5"/>
  <c r="K575" i="5"/>
  <c r="O575" i="5"/>
  <c r="P575" i="5"/>
  <c r="S575" i="5"/>
  <c r="W575" i="5"/>
  <c r="X575" i="5"/>
  <c r="J576" i="5"/>
  <c r="R576" i="5"/>
  <c r="Z576" i="5"/>
  <c r="G577" i="5"/>
  <c r="H577" i="5"/>
  <c r="O577" i="5"/>
  <c r="P577" i="5"/>
  <c r="X577" i="5"/>
  <c r="G579" i="5"/>
  <c r="O579" i="5"/>
  <c r="W579" i="5"/>
  <c r="E580" i="5"/>
  <c r="F580" i="5"/>
  <c r="J580" i="5"/>
  <c r="M580" i="5"/>
  <c r="N580" i="5"/>
  <c r="R580" i="5"/>
  <c r="U580" i="5"/>
  <c r="V580" i="5"/>
  <c r="Z580" i="5"/>
  <c r="E582" i="5"/>
  <c r="M582" i="5"/>
  <c r="U582" i="5"/>
  <c r="AQ582" i="5"/>
  <c r="G583" i="5"/>
  <c r="H583" i="5"/>
  <c r="K583" i="5"/>
  <c r="O583" i="5"/>
  <c r="P583" i="5"/>
  <c r="S583" i="5"/>
  <c r="W583" i="5"/>
  <c r="X583" i="5"/>
  <c r="J584" i="5"/>
  <c r="R584" i="5"/>
  <c r="Z584" i="5"/>
  <c r="H585" i="5"/>
  <c r="P585" i="5"/>
  <c r="X585" i="5"/>
  <c r="G587" i="5"/>
  <c r="O587" i="5"/>
  <c r="E588" i="5"/>
  <c r="I588" i="5"/>
  <c r="Q588" i="5"/>
  <c r="U588" i="5"/>
  <c r="G589" i="5"/>
  <c r="K589" i="5"/>
  <c r="O589" i="5"/>
  <c r="S589" i="5"/>
  <c r="W589" i="5"/>
  <c r="AA589" i="5"/>
  <c r="E590" i="5"/>
  <c r="I590" i="5"/>
  <c r="Q590" i="5"/>
  <c r="U590" i="5"/>
  <c r="G591" i="5"/>
  <c r="K591" i="5"/>
  <c r="O591" i="5"/>
  <c r="S591" i="5"/>
  <c r="W591" i="5"/>
  <c r="AA591" i="5"/>
  <c r="E592" i="5"/>
  <c r="I592" i="5"/>
  <c r="Q592" i="5"/>
  <c r="U592" i="5"/>
  <c r="G593" i="5"/>
  <c r="K593" i="5"/>
  <c r="O593" i="5"/>
  <c r="S593" i="5"/>
  <c r="W593" i="5"/>
  <c r="AA593" i="5"/>
  <c r="E594" i="5"/>
  <c r="I594" i="5"/>
  <c r="Q594" i="5"/>
  <c r="U594" i="5"/>
  <c r="G595" i="5"/>
  <c r="K595" i="5"/>
  <c r="O595" i="5"/>
  <c r="S595" i="5"/>
  <c r="W595" i="5"/>
  <c r="AA595" i="5"/>
  <c r="G597" i="5"/>
  <c r="K597" i="5"/>
  <c r="O597" i="5"/>
  <c r="S597" i="5"/>
  <c r="W597" i="5"/>
  <c r="AA597" i="5"/>
  <c r="G599" i="5"/>
  <c r="K599" i="5"/>
  <c r="O599" i="5"/>
  <c r="S599" i="5"/>
  <c r="W599" i="5"/>
  <c r="AA599" i="5"/>
  <c r="G601" i="5"/>
  <c r="K601" i="5"/>
  <c r="O601" i="5"/>
  <c r="S601" i="5"/>
  <c r="W601" i="5"/>
  <c r="AA601" i="5"/>
  <c r="G603" i="5"/>
  <c r="K603" i="5"/>
  <c r="O603" i="5"/>
  <c r="S603" i="5"/>
  <c r="W603" i="5"/>
  <c r="AA603" i="5"/>
  <c r="G605" i="5"/>
  <c r="K605" i="5"/>
  <c r="O605" i="5"/>
  <c r="S605" i="5"/>
  <c r="W605" i="5"/>
  <c r="AA605" i="5"/>
  <c r="G607" i="5"/>
  <c r="K607" i="5"/>
  <c r="O607" i="5"/>
  <c r="S607" i="5"/>
  <c r="W607" i="5"/>
  <c r="AA607" i="5"/>
  <c r="G609" i="5"/>
  <c r="K609" i="5"/>
  <c r="O609" i="5"/>
  <c r="S609" i="5"/>
  <c r="W609" i="5"/>
  <c r="AA609" i="5"/>
  <c r="AA790" i="5"/>
  <c r="X790" i="5"/>
  <c r="W790" i="5"/>
  <c r="P790" i="5"/>
  <c r="O790" i="5"/>
  <c r="H790" i="5"/>
  <c r="G790" i="5"/>
  <c r="G611" i="5"/>
  <c r="K611" i="5"/>
  <c r="O611" i="5"/>
  <c r="S611" i="5"/>
  <c r="W611" i="5"/>
  <c r="AA611" i="5"/>
  <c r="G613" i="5"/>
  <c r="K613" i="5"/>
  <c r="O613" i="5"/>
  <c r="S613" i="5"/>
  <c r="W613" i="5"/>
  <c r="AA613" i="5"/>
  <c r="G615" i="5"/>
  <c r="K615" i="5"/>
  <c r="O615" i="5"/>
  <c r="S615" i="5"/>
  <c r="W615" i="5"/>
  <c r="AA615" i="5"/>
  <c r="G621" i="5"/>
  <c r="K621" i="5"/>
  <c r="O621" i="5"/>
  <c r="S621" i="5"/>
  <c r="W621" i="5"/>
  <c r="AA621" i="5"/>
  <c r="G623" i="5"/>
  <c r="K623" i="5"/>
  <c r="O623" i="5"/>
  <c r="S623" i="5"/>
  <c r="W623" i="5"/>
  <c r="AA623" i="5"/>
  <c r="G625" i="5"/>
  <c r="K625" i="5"/>
  <c r="O625" i="5"/>
  <c r="S625" i="5"/>
  <c r="W625" i="5"/>
  <c r="AA625" i="5"/>
  <c r="G627" i="5"/>
  <c r="K627" i="5"/>
  <c r="O627" i="5"/>
  <c r="S627" i="5"/>
  <c r="W627" i="5"/>
  <c r="AA627" i="5"/>
  <c r="G629" i="5"/>
  <c r="K629" i="5"/>
  <c r="O629" i="5"/>
  <c r="S629" i="5"/>
  <c r="W629" i="5"/>
  <c r="AA629" i="5"/>
  <c r="G631" i="5"/>
  <c r="K631" i="5"/>
  <c r="O631" i="5"/>
  <c r="S631" i="5"/>
  <c r="W631" i="5"/>
  <c r="AA631" i="5"/>
  <c r="G633" i="5"/>
  <c r="K633" i="5"/>
  <c r="O633" i="5"/>
  <c r="S633" i="5"/>
  <c r="W633" i="5"/>
  <c r="AA633" i="5"/>
  <c r="G635" i="5"/>
  <c r="K635" i="5"/>
  <c r="O635" i="5"/>
  <c r="S635" i="5"/>
  <c r="W635" i="5"/>
  <c r="AA635" i="5"/>
  <c r="G637" i="5"/>
  <c r="K637" i="5"/>
  <c r="O637" i="5"/>
  <c r="S637" i="5"/>
  <c r="W637" i="5"/>
  <c r="AA637" i="5"/>
  <c r="G639" i="5"/>
  <c r="K639" i="5"/>
  <c r="O639" i="5"/>
  <c r="S639" i="5"/>
  <c r="W639" i="5"/>
  <c r="AA639" i="5"/>
  <c r="G641" i="5"/>
  <c r="K641" i="5"/>
  <c r="O641" i="5"/>
  <c r="S641" i="5"/>
  <c r="W641" i="5"/>
  <c r="AA641" i="5"/>
  <c r="G643" i="5"/>
  <c r="K643" i="5"/>
  <c r="O643" i="5"/>
  <c r="S643" i="5"/>
  <c r="W643" i="5"/>
  <c r="AA643" i="5"/>
  <c r="E645" i="5"/>
  <c r="H645" i="5"/>
  <c r="J645" i="5"/>
  <c r="M645" i="5"/>
  <c r="R645" i="5"/>
  <c r="X645" i="5"/>
  <c r="AQ645" i="5"/>
  <c r="F646" i="5"/>
  <c r="H646" i="5"/>
  <c r="K646" i="5"/>
  <c r="N646" i="5"/>
  <c r="P646" i="5"/>
  <c r="S646" i="5"/>
  <c r="V646" i="5"/>
  <c r="X646" i="5"/>
  <c r="AA646" i="5"/>
  <c r="E651" i="5"/>
  <c r="F651" i="5"/>
  <c r="J651" i="5"/>
  <c r="M651" i="5"/>
  <c r="N651" i="5"/>
  <c r="R651" i="5"/>
  <c r="U651" i="5"/>
  <c r="V651" i="5"/>
  <c r="Z651" i="5"/>
  <c r="H652" i="5"/>
  <c r="P652" i="5"/>
  <c r="X652" i="5"/>
  <c r="H727" i="5"/>
  <c r="P727" i="5"/>
  <c r="X727" i="5"/>
  <c r="F728" i="5"/>
  <c r="G728" i="5"/>
  <c r="K728" i="5"/>
  <c r="N728" i="5"/>
  <c r="O728" i="5"/>
  <c r="S728" i="5"/>
  <c r="V728" i="5"/>
  <c r="W728" i="5"/>
  <c r="E729" i="5"/>
  <c r="I729" i="5"/>
  <c r="M729" i="5"/>
  <c r="Q729" i="5"/>
  <c r="U729" i="5"/>
  <c r="Y729" i="5"/>
  <c r="AQ729" i="5"/>
  <c r="F730" i="5"/>
  <c r="N730" i="5"/>
  <c r="V730" i="5"/>
  <c r="G732" i="5"/>
  <c r="K732" i="5"/>
  <c r="O732" i="5"/>
  <c r="S732" i="5"/>
  <c r="W732" i="5"/>
  <c r="AA732" i="5"/>
  <c r="E733" i="5"/>
  <c r="H733" i="5"/>
  <c r="I733" i="5"/>
  <c r="M733" i="5"/>
  <c r="P733" i="5"/>
  <c r="Q733" i="5"/>
  <c r="U733" i="5"/>
  <c r="X733" i="5"/>
  <c r="Y733" i="5"/>
  <c r="H735" i="5"/>
  <c r="P735" i="5"/>
  <c r="X735" i="5"/>
  <c r="F736" i="5"/>
  <c r="G736" i="5"/>
  <c r="K736" i="5"/>
  <c r="N736" i="5"/>
  <c r="O736" i="5"/>
  <c r="S736" i="5"/>
  <c r="V736" i="5"/>
  <c r="W736" i="5"/>
  <c r="E737" i="5"/>
  <c r="I737" i="5"/>
  <c r="M737" i="5"/>
  <c r="Q737" i="5"/>
  <c r="U737" i="5"/>
  <c r="Y737" i="5"/>
  <c r="AQ737" i="5"/>
  <c r="E739" i="5"/>
  <c r="I739" i="5"/>
  <c r="M739" i="5"/>
  <c r="Q739" i="5"/>
  <c r="U739" i="5"/>
  <c r="Y739" i="5"/>
  <c r="AQ739" i="5"/>
  <c r="E741" i="5"/>
  <c r="I741" i="5"/>
  <c r="M741" i="5"/>
  <c r="Q741" i="5"/>
  <c r="U741" i="5"/>
  <c r="Y741" i="5"/>
  <c r="AQ741" i="5"/>
  <c r="E743" i="5"/>
  <c r="I743" i="5"/>
  <c r="M743" i="5"/>
  <c r="Q743" i="5"/>
  <c r="U743" i="5"/>
  <c r="Y743" i="5"/>
  <c r="AQ743" i="5"/>
  <c r="E745" i="5"/>
  <c r="I745" i="5"/>
  <c r="M745" i="5"/>
  <c r="Q745" i="5"/>
  <c r="U745" i="5"/>
  <c r="Y745" i="5"/>
  <c r="AQ745" i="5"/>
  <c r="AU745" i="5" s="1"/>
  <c r="E747" i="5"/>
  <c r="I747" i="5"/>
  <c r="M747" i="5"/>
  <c r="Q747" i="5"/>
  <c r="U747" i="5"/>
  <c r="Y747" i="5"/>
  <c r="AQ747" i="5"/>
  <c r="E749" i="5"/>
  <c r="I749" i="5"/>
  <c r="M749" i="5"/>
  <c r="Q749" i="5"/>
  <c r="U749" i="5"/>
  <c r="Y749" i="5"/>
  <c r="AQ749" i="5"/>
  <c r="E751" i="5"/>
  <c r="I751" i="5"/>
  <c r="M751" i="5"/>
  <c r="Q751" i="5"/>
  <c r="U751" i="5"/>
  <c r="Y751" i="5"/>
  <c r="AQ751" i="5"/>
  <c r="E753" i="5"/>
  <c r="I753" i="5"/>
  <c r="M753" i="5"/>
  <c r="Q753" i="5"/>
  <c r="U753" i="5"/>
  <c r="Y753" i="5"/>
  <c r="AQ753" i="5"/>
  <c r="E755" i="5"/>
  <c r="I755" i="5"/>
  <c r="M755" i="5"/>
  <c r="Q755" i="5"/>
  <c r="U755" i="5"/>
  <c r="Y755" i="5"/>
  <c r="AQ755" i="5"/>
  <c r="E757" i="5"/>
  <c r="I757" i="5"/>
  <c r="M757" i="5"/>
  <c r="Q757" i="5"/>
  <c r="U757" i="5"/>
  <c r="Y757" i="5"/>
  <c r="AQ757" i="5"/>
  <c r="E759" i="5"/>
  <c r="I759" i="5"/>
  <c r="M759" i="5"/>
  <c r="Q759" i="5"/>
  <c r="U759" i="5"/>
  <c r="Y759" i="5"/>
  <c r="AQ759" i="5"/>
  <c r="AU759" i="5" s="1"/>
  <c r="E761" i="5"/>
  <c r="I761" i="5"/>
  <c r="M761" i="5"/>
  <c r="Q761" i="5"/>
  <c r="U761" i="5"/>
  <c r="Y761" i="5"/>
  <c r="AQ761" i="5"/>
  <c r="E763" i="5"/>
  <c r="I763" i="5"/>
  <c r="M763" i="5"/>
  <c r="Q763" i="5"/>
  <c r="U763" i="5"/>
  <c r="Y763" i="5"/>
  <c r="AQ763" i="5"/>
  <c r="E765" i="5"/>
  <c r="I765" i="5"/>
  <c r="M765" i="5"/>
  <c r="Q765" i="5"/>
  <c r="U765" i="5"/>
  <c r="Y765" i="5"/>
  <c r="AQ765" i="5"/>
  <c r="E767" i="5"/>
  <c r="I767" i="5"/>
  <c r="M767" i="5"/>
  <c r="Q767" i="5"/>
  <c r="U767" i="5"/>
  <c r="Y767" i="5"/>
  <c r="AQ767" i="5"/>
  <c r="G770" i="5"/>
  <c r="H770" i="5"/>
  <c r="L770" i="5"/>
  <c r="M770" i="5"/>
  <c r="Q770" i="5"/>
  <c r="S770" i="5"/>
  <c r="X770" i="5"/>
  <c r="AQ770" i="5"/>
  <c r="E771" i="5"/>
  <c r="F771" i="5"/>
  <c r="I771" i="5"/>
  <c r="J771" i="5"/>
  <c r="K771" i="5"/>
  <c r="N771" i="5"/>
  <c r="O771" i="5"/>
  <c r="Q771" i="5"/>
  <c r="S771" i="5"/>
  <c r="U771" i="5"/>
  <c r="V771" i="5"/>
  <c r="Y771" i="5"/>
  <c r="Z771" i="5"/>
  <c r="E772" i="5"/>
  <c r="K772" i="5"/>
  <c r="P772" i="5"/>
  <c r="U772" i="5"/>
  <c r="AA772" i="5"/>
  <c r="G774" i="5"/>
  <c r="H774" i="5"/>
  <c r="L774" i="5"/>
  <c r="M774" i="5"/>
  <c r="S774" i="5"/>
  <c r="X774" i="5"/>
  <c r="AQ774" i="5"/>
  <c r="E775" i="5"/>
  <c r="F775" i="5"/>
  <c r="I775" i="5"/>
  <c r="J775" i="5"/>
  <c r="K775" i="5"/>
  <c r="N775" i="5"/>
  <c r="O775" i="5"/>
  <c r="Q775" i="5"/>
  <c r="S775" i="5"/>
  <c r="U775" i="5"/>
  <c r="V775" i="5"/>
  <c r="Y775" i="5"/>
  <c r="Z775" i="5"/>
  <c r="E776" i="5"/>
  <c r="K776" i="5"/>
  <c r="P776" i="5"/>
  <c r="U776" i="5"/>
  <c r="AA776" i="5"/>
  <c r="H778" i="5"/>
  <c r="M778" i="5"/>
  <c r="S778" i="5"/>
  <c r="X778" i="5"/>
  <c r="AQ778" i="5"/>
  <c r="E779" i="5"/>
  <c r="F779" i="5"/>
  <c r="I779" i="5"/>
  <c r="J779" i="5"/>
  <c r="K779" i="5"/>
  <c r="N779" i="5"/>
  <c r="O779" i="5"/>
  <c r="Q779" i="5"/>
  <c r="S779" i="5"/>
  <c r="U779" i="5"/>
  <c r="V779" i="5"/>
  <c r="Y779" i="5"/>
  <c r="Z779" i="5"/>
  <c r="E780" i="5"/>
  <c r="K780" i="5"/>
  <c r="P780" i="5"/>
  <c r="U780" i="5"/>
  <c r="AA780" i="5"/>
  <c r="H782" i="5"/>
  <c r="M782" i="5"/>
  <c r="S782" i="5"/>
  <c r="X782" i="5"/>
  <c r="AQ782" i="5"/>
  <c r="E783" i="5"/>
  <c r="F783" i="5"/>
  <c r="I783" i="5"/>
  <c r="J783" i="5"/>
  <c r="K783" i="5"/>
  <c r="N783" i="5"/>
  <c r="O783" i="5"/>
  <c r="Q783" i="5"/>
  <c r="S783" i="5"/>
  <c r="U783" i="5"/>
  <c r="V783" i="5"/>
  <c r="Y783" i="5"/>
  <c r="Z783" i="5"/>
  <c r="E784" i="5"/>
  <c r="K784" i="5"/>
  <c r="P784" i="5"/>
  <c r="U784" i="5"/>
  <c r="AA784" i="5"/>
  <c r="H786" i="5"/>
  <c r="M786" i="5"/>
  <c r="S786" i="5"/>
  <c r="X786" i="5"/>
  <c r="AQ786" i="5"/>
  <c r="E787" i="5"/>
  <c r="F787" i="5"/>
  <c r="I787" i="5"/>
  <c r="J787" i="5"/>
  <c r="K787" i="5"/>
  <c r="N787" i="5"/>
  <c r="O787" i="5"/>
  <c r="Q787" i="5"/>
  <c r="S787" i="5"/>
  <c r="U787" i="5"/>
  <c r="V787" i="5"/>
  <c r="Y787" i="5"/>
  <c r="Z787" i="5"/>
  <c r="E788" i="5"/>
  <c r="K788" i="5"/>
  <c r="P788" i="5"/>
  <c r="U788" i="5"/>
  <c r="AA788" i="5"/>
  <c r="F791" i="5"/>
  <c r="N791" i="5"/>
  <c r="V791" i="5"/>
  <c r="E814" i="5"/>
  <c r="J814" i="5"/>
  <c r="P814" i="5"/>
  <c r="U814" i="5"/>
  <c r="Z814" i="5"/>
  <c r="F815" i="5"/>
  <c r="K815" i="5"/>
  <c r="P815" i="5"/>
  <c r="V815" i="5"/>
  <c r="AA815" i="5"/>
  <c r="E822" i="5"/>
  <c r="J822" i="5"/>
  <c r="P822" i="5"/>
  <c r="U822" i="5"/>
  <c r="Z822" i="5"/>
  <c r="F823" i="5"/>
  <c r="K823" i="5"/>
  <c r="P823" i="5"/>
  <c r="V823" i="5"/>
  <c r="AA823" i="5"/>
  <c r="E859" i="5"/>
  <c r="H859" i="5"/>
  <c r="J859" i="5"/>
  <c r="M859" i="5"/>
  <c r="P859" i="5"/>
  <c r="R859" i="5"/>
  <c r="U859" i="5"/>
  <c r="X859" i="5"/>
  <c r="Z859" i="5"/>
  <c r="AQ859" i="5"/>
  <c r="F860" i="5"/>
  <c r="H860" i="5"/>
  <c r="K860" i="5"/>
  <c r="N860" i="5"/>
  <c r="P860" i="5"/>
  <c r="S860" i="5"/>
  <c r="V860" i="5"/>
  <c r="X860" i="5"/>
  <c r="AA860" i="5"/>
  <c r="E867" i="5"/>
  <c r="H867" i="5"/>
  <c r="J867" i="5"/>
  <c r="M867" i="5"/>
  <c r="P867" i="5"/>
  <c r="R867" i="5"/>
  <c r="U867" i="5"/>
  <c r="X867" i="5"/>
  <c r="Z867" i="5"/>
  <c r="AQ867" i="5"/>
  <c r="F868" i="5"/>
  <c r="H868" i="5"/>
  <c r="K868" i="5"/>
  <c r="N868" i="5"/>
  <c r="P868" i="5"/>
  <c r="S868" i="5"/>
  <c r="V868" i="5"/>
  <c r="X868" i="5"/>
  <c r="AA868" i="5"/>
  <c r="F880" i="5"/>
  <c r="L881" i="5"/>
  <c r="AB881" i="5"/>
  <c r="F882" i="5"/>
  <c r="V882" i="5"/>
  <c r="L883" i="5"/>
  <c r="AB883" i="5"/>
  <c r="F884" i="5"/>
  <c r="V884" i="5"/>
  <c r="N885" i="5"/>
  <c r="I886" i="5"/>
  <c r="N886" i="5"/>
  <c r="L887" i="5"/>
  <c r="T887" i="5"/>
  <c r="E888" i="5"/>
  <c r="M888" i="5"/>
  <c r="U888" i="5"/>
  <c r="AQ888" i="5"/>
  <c r="K889" i="5"/>
  <c r="S889" i="5"/>
  <c r="AA889" i="5"/>
  <c r="E890" i="5"/>
  <c r="F890" i="5"/>
  <c r="J890" i="5"/>
  <c r="M890" i="5"/>
  <c r="N890" i="5"/>
  <c r="R890" i="5"/>
  <c r="U890" i="5"/>
  <c r="AB719" i="5"/>
  <c r="AQ719" i="5"/>
  <c r="Z719" i="5"/>
  <c r="X719" i="5"/>
  <c r="U719" i="5"/>
  <c r="R719" i="5"/>
  <c r="P719" i="5"/>
  <c r="M719" i="5"/>
  <c r="J719" i="5"/>
  <c r="H719" i="5"/>
  <c r="E719" i="5"/>
  <c r="X721" i="5"/>
  <c r="AQ721" i="5"/>
  <c r="Y721" i="5"/>
  <c r="U721" i="5"/>
  <c r="Q721" i="5"/>
  <c r="M721" i="5"/>
  <c r="I721" i="5"/>
  <c r="E721" i="5"/>
  <c r="AQ725" i="5"/>
  <c r="Y725" i="5"/>
  <c r="X725" i="5"/>
  <c r="U725" i="5"/>
  <c r="Q725" i="5"/>
  <c r="P725" i="5"/>
  <c r="M725" i="5"/>
  <c r="I725" i="5"/>
  <c r="H725" i="5"/>
  <c r="E725" i="5"/>
  <c r="AT664" i="4"/>
  <c r="AT668" i="4"/>
  <c r="AT672" i="4"/>
  <c r="AT676" i="4"/>
  <c r="AT680" i="4"/>
  <c r="AT687" i="4"/>
  <c r="AT691" i="4"/>
  <c r="AT695" i="4"/>
  <c r="AT699" i="4"/>
  <c r="AT702" i="4"/>
  <c r="AT706" i="4"/>
  <c r="AT710" i="4"/>
  <c r="AT714" i="4"/>
  <c r="AT718" i="4"/>
  <c r="AT722" i="4"/>
  <c r="F720" i="5"/>
  <c r="G720" i="5"/>
  <c r="K720" i="5"/>
  <c r="N720" i="5"/>
  <c r="O720" i="5"/>
  <c r="S720" i="5"/>
  <c r="V720" i="5"/>
  <c r="W720" i="5"/>
  <c r="F722" i="5"/>
  <c r="N722" i="5"/>
  <c r="V722" i="5"/>
  <c r="G724" i="5"/>
  <c r="K724" i="5"/>
  <c r="O724" i="5"/>
  <c r="S724" i="5"/>
  <c r="W724" i="5"/>
  <c r="AA724" i="5"/>
  <c r="AQ421" i="5"/>
  <c r="Y421" i="5"/>
  <c r="U421" i="5"/>
  <c r="Q421" i="5"/>
  <c r="M421" i="5"/>
  <c r="I421" i="5"/>
  <c r="E421" i="5"/>
  <c r="Z421" i="5"/>
  <c r="V421" i="5"/>
  <c r="R421" i="5"/>
  <c r="N421" i="5"/>
  <c r="J421" i="5"/>
  <c r="F421" i="5"/>
  <c r="AA421" i="5"/>
  <c r="W421" i="5"/>
  <c r="S421" i="5"/>
  <c r="O421" i="5"/>
  <c r="K421" i="5"/>
  <c r="G421" i="5"/>
  <c r="AB421" i="5"/>
  <c r="X421" i="5"/>
  <c r="T421" i="5"/>
  <c r="P421" i="5"/>
  <c r="L421" i="5"/>
  <c r="H421" i="5"/>
  <c r="AQ429" i="5"/>
  <c r="Y429" i="5"/>
  <c r="U429" i="5"/>
  <c r="Q429" i="5"/>
  <c r="M429" i="5"/>
  <c r="I429" i="5"/>
  <c r="E429" i="5"/>
  <c r="Z429" i="5"/>
  <c r="V429" i="5"/>
  <c r="R429" i="5"/>
  <c r="N429" i="5"/>
  <c r="J429" i="5"/>
  <c r="F429" i="5"/>
  <c r="AA429" i="5"/>
  <c r="W429" i="5"/>
  <c r="S429" i="5"/>
  <c r="O429" i="5"/>
  <c r="K429" i="5"/>
  <c r="G429" i="5"/>
  <c r="AB429" i="5"/>
  <c r="X429" i="5"/>
  <c r="T429" i="5"/>
  <c r="P429" i="5"/>
  <c r="L429" i="5"/>
  <c r="H429" i="5"/>
  <c r="AQ437" i="5"/>
  <c r="Y437" i="5"/>
  <c r="U437" i="5"/>
  <c r="Q437" i="5"/>
  <c r="M437" i="5"/>
  <c r="I437" i="5"/>
  <c r="E437" i="5"/>
  <c r="Z437" i="5"/>
  <c r="V437" i="5"/>
  <c r="R437" i="5"/>
  <c r="N437" i="5"/>
  <c r="J437" i="5"/>
  <c r="F437" i="5"/>
  <c r="AA437" i="5"/>
  <c r="W437" i="5"/>
  <c r="S437" i="5"/>
  <c r="O437" i="5"/>
  <c r="K437" i="5"/>
  <c r="G437" i="5"/>
  <c r="AB437" i="5"/>
  <c r="X437" i="5"/>
  <c r="T437" i="5"/>
  <c r="P437" i="5"/>
  <c r="L437" i="5"/>
  <c r="H437" i="5"/>
  <c r="AQ445" i="5"/>
  <c r="Y445" i="5"/>
  <c r="U445" i="5"/>
  <c r="Q445" i="5"/>
  <c r="M445" i="5"/>
  <c r="I445" i="5"/>
  <c r="E445" i="5"/>
  <c r="Z445" i="5"/>
  <c r="V445" i="5"/>
  <c r="R445" i="5"/>
  <c r="N445" i="5"/>
  <c r="J445" i="5"/>
  <c r="F445" i="5"/>
  <c r="AA445" i="5"/>
  <c r="W445" i="5"/>
  <c r="S445" i="5"/>
  <c r="O445" i="5"/>
  <c r="K445" i="5"/>
  <c r="G445" i="5"/>
  <c r="AB445" i="5"/>
  <c r="X445" i="5"/>
  <c r="T445" i="5"/>
  <c r="P445" i="5"/>
  <c r="L445" i="5"/>
  <c r="H445" i="5"/>
  <c r="AQ453" i="5"/>
  <c r="Y453" i="5"/>
  <c r="U453" i="5"/>
  <c r="Q453" i="5"/>
  <c r="M453" i="5"/>
  <c r="I453" i="5"/>
  <c r="E453" i="5"/>
  <c r="Z453" i="5"/>
  <c r="V453" i="5"/>
  <c r="R453" i="5"/>
  <c r="N453" i="5"/>
  <c r="J453" i="5"/>
  <c r="F453" i="5"/>
  <c r="AA453" i="5"/>
  <c r="W453" i="5"/>
  <c r="S453" i="5"/>
  <c r="O453" i="5"/>
  <c r="K453" i="5"/>
  <c r="G453" i="5"/>
  <c r="AB453" i="5"/>
  <c r="X453" i="5"/>
  <c r="T453" i="5"/>
  <c r="P453" i="5"/>
  <c r="L453" i="5"/>
  <c r="H453" i="5"/>
  <c r="AQ423" i="5"/>
  <c r="Y423" i="5"/>
  <c r="U423" i="5"/>
  <c r="Q423" i="5"/>
  <c r="M423" i="5"/>
  <c r="I423" i="5"/>
  <c r="E423" i="5"/>
  <c r="Z423" i="5"/>
  <c r="V423" i="5"/>
  <c r="R423" i="5"/>
  <c r="N423" i="5"/>
  <c r="J423" i="5"/>
  <c r="F423" i="5"/>
  <c r="AA423" i="5"/>
  <c r="W423" i="5"/>
  <c r="S423" i="5"/>
  <c r="O423" i="5"/>
  <c r="K423" i="5"/>
  <c r="G423" i="5"/>
  <c r="AB423" i="5"/>
  <c r="X423" i="5"/>
  <c r="T423" i="5"/>
  <c r="P423" i="5"/>
  <c r="L423" i="5"/>
  <c r="H423" i="5"/>
  <c r="AQ431" i="5"/>
  <c r="Y431" i="5"/>
  <c r="U431" i="5"/>
  <c r="Q431" i="5"/>
  <c r="M431" i="5"/>
  <c r="I431" i="5"/>
  <c r="E431" i="5"/>
  <c r="Z431" i="5"/>
  <c r="V431" i="5"/>
  <c r="R431" i="5"/>
  <c r="N431" i="5"/>
  <c r="J431" i="5"/>
  <c r="F431" i="5"/>
  <c r="AA431" i="5"/>
  <c r="W431" i="5"/>
  <c r="S431" i="5"/>
  <c r="O431" i="5"/>
  <c r="K431" i="5"/>
  <c r="G431" i="5"/>
  <c r="AB431" i="5"/>
  <c r="X431" i="5"/>
  <c r="T431" i="5"/>
  <c r="P431" i="5"/>
  <c r="L431" i="5"/>
  <c r="H431" i="5"/>
  <c r="AQ439" i="5"/>
  <c r="Y439" i="5"/>
  <c r="U439" i="5"/>
  <c r="Q439" i="5"/>
  <c r="M439" i="5"/>
  <c r="I439" i="5"/>
  <c r="E439" i="5"/>
  <c r="Z439" i="5"/>
  <c r="V439" i="5"/>
  <c r="R439" i="5"/>
  <c r="N439" i="5"/>
  <c r="J439" i="5"/>
  <c r="F439" i="5"/>
  <c r="AA439" i="5"/>
  <c r="W439" i="5"/>
  <c r="S439" i="5"/>
  <c r="O439" i="5"/>
  <c r="K439" i="5"/>
  <c r="G439" i="5"/>
  <c r="AB439" i="5"/>
  <c r="X439" i="5"/>
  <c r="T439" i="5"/>
  <c r="P439" i="5"/>
  <c r="L439" i="5"/>
  <c r="H439" i="5"/>
  <c r="AQ447" i="5"/>
  <c r="Y447" i="5"/>
  <c r="U447" i="5"/>
  <c r="Q447" i="5"/>
  <c r="M447" i="5"/>
  <c r="I447" i="5"/>
  <c r="E447" i="5"/>
  <c r="Z447" i="5"/>
  <c r="V447" i="5"/>
  <c r="R447" i="5"/>
  <c r="N447" i="5"/>
  <c r="J447" i="5"/>
  <c r="F447" i="5"/>
  <c r="AA447" i="5"/>
  <c r="W447" i="5"/>
  <c r="S447" i="5"/>
  <c r="O447" i="5"/>
  <c r="K447" i="5"/>
  <c r="G447" i="5"/>
  <c r="AB447" i="5"/>
  <c r="X447" i="5"/>
  <c r="T447" i="5"/>
  <c r="P447" i="5"/>
  <c r="L447" i="5"/>
  <c r="H447" i="5"/>
  <c r="AQ455" i="5"/>
  <c r="Y455" i="5"/>
  <c r="U455" i="5"/>
  <c r="Q455" i="5"/>
  <c r="M455" i="5"/>
  <c r="I455" i="5"/>
  <c r="E455" i="5"/>
  <c r="Z455" i="5"/>
  <c r="V455" i="5"/>
  <c r="R455" i="5"/>
  <c r="N455" i="5"/>
  <c r="J455" i="5"/>
  <c r="F455" i="5"/>
  <c r="AA455" i="5"/>
  <c r="W455" i="5"/>
  <c r="S455" i="5"/>
  <c r="O455" i="5"/>
  <c r="K455" i="5"/>
  <c r="G455" i="5"/>
  <c r="AB455" i="5"/>
  <c r="X455" i="5"/>
  <c r="T455" i="5"/>
  <c r="P455" i="5"/>
  <c r="L455" i="5"/>
  <c r="H455" i="5"/>
  <c r="AQ425" i="5"/>
  <c r="Y425" i="5"/>
  <c r="U425" i="5"/>
  <c r="Q425" i="5"/>
  <c r="M425" i="5"/>
  <c r="I425" i="5"/>
  <c r="E425" i="5"/>
  <c r="Z425" i="5"/>
  <c r="V425" i="5"/>
  <c r="R425" i="5"/>
  <c r="N425" i="5"/>
  <c r="J425" i="5"/>
  <c r="F425" i="5"/>
  <c r="AA425" i="5"/>
  <c r="W425" i="5"/>
  <c r="S425" i="5"/>
  <c r="O425" i="5"/>
  <c r="K425" i="5"/>
  <c r="G425" i="5"/>
  <c r="AB425" i="5"/>
  <c r="X425" i="5"/>
  <c r="T425" i="5"/>
  <c r="P425" i="5"/>
  <c r="L425" i="5"/>
  <c r="H425" i="5"/>
  <c r="AQ433" i="5"/>
  <c r="Y433" i="5"/>
  <c r="U433" i="5"/>
  <c r="Q433" i="5"/>
  <c r="M433" i="5"/>
  <c r="I433" i="5"/>
  <c r="E433" i="5"/>
  <c r="Z433" i="5"/>
  <c r="V433" i="5"/>
  <c r="R433" i="5"/>
  <c r="N433" i="5"/>
  <c r="J433" i="5"/>
  <c r="F433" i="5"/>
  <c r="AA433" i="5"/>
  <c r="W433" i="5"/>
  <c r="S433" i="5"/>
  <c r="O433" i="5"/>
  <c r="K433" i="5"/>
  <c r="G433" i="5"/>
  <c r="AB433" i="5"/>
  <c r="X433" i="5"/>
  <c r="T433" i="5"/>
  <c r="P433" i="5"/>
  <c r="L433" i="5"/>
  <c r="H433" i="5"/>
  <c r="AQ441" i="5"/>
  <c r="Y441" i="5"/>
  <c r="U441" i="5"/>
  <c r="Q441" i="5"/>
  <c r="M441" i="5"/>
  <c r="I441" i="5"/>
  <c r="E441" i="5"/>
  <c r="Z441" i="5"/>
  <c r="V441" i="5"/>
  <c r="R441" i="5"/>
  <c r="N441" i="5"/>
  <c r="J441" i="5"/>
  <c r="F441" i="5"/>
  <c r="AA441" i="5"/>
  <c r="W441" i="5"/>
  <c r="S441" i="5"/>
  <c r="O441" i="5"/>
  <c r="K441" i="5"/>
  <c r="G441" i="5"/>
  <c r="AB441" i="5"/>
  <c r="X441" i="5"/>
  <c r="T441" i="5"/>
  <c r="P441" i="5"/>
  <c r="L441" i="5"/>
  <c r="H441" i="5"/>
  <c r="AQ449" i="5"/>
  <c r="Y449" i="5"/>
  <c r="U449" i="5"/>
  <c r="Q449" i="5"/>
  <c r="M449" i="5"/>
  <c r="I449" i="5"/>
  <c r="E449" i="5"/>
  <c r="Z449" i="5"/>
  <c r="V449" i="5"/>
  <c r="R449" i="5"/>
  <c r="N449" i="5"/>
  <c r="J449" i="5"/>
  <c r="F449" i="5"/>
  <c r="AA449" i="5"/>
  <c r="W449" i="5"/>
  <c r="S449" i="5"/>
  <c r="O449" i="5"/>
  <c r="K449" i="5"/>
  <c r="G449" i="5"/>
  <c r="AB449" i="5"/>
  <c r="X449" i="5"/>
  <c r="T449" i="5"/>
  <c r="P449" i="5"/>
  <c r="L449" i="5"/>
  <c r="H449" i="5"/>
  <c r="AB457" i="5"/>
  <c r="X457" i="5"/>
  <c r="Z457" i="5"/>
  <c r="U457" i="5"/>
  <c r="Q457" i="5"/>
  <c r="M457" i="5"/>
  <c r="I457" i="5"/>
  <c r="E457" i="5"/>
  <c r="AA457" i="5"/>
  <c r="V457" i="5"/>
  <c r="R457" i="5"/>
  <c r="N457" i="5"/>
  <c r="J457" i="5"/>
  <c r="F457" i="5"/>
  <c r="AQ457" i="5"/>
  <c r="W457" i="5"/>
  <c r="S457" i="5"/>
  <c r="O457" i="5"/>
  <c r="K457" i="5"/>
  <c r="G457" i="5"/>
  <c r="Y457" i="5"/>
  <c r="T457" i="5"/>
  <c r="P457" i="5"/>
  <c r="L457" i="5"/>
  <c r="H457" i="5"/>
  <c r="AQ427" i="5"/>
  <c r="Y427" i="5"/>
  <c r="U427" i="5"/>
  <c r="Q427" i="5"/>
  <c r="M427" i="5"/>
  <c r="I427" i="5"/>
  <c r="E427" i="5"/>
  <c r="Z427" i="5"/>
  <c r="V427" i="5"/>
  <c r="R427" i="5"/>
  <c r="N427" i="5"/>
  <c r="J427" i="5"/>
  <c r="F427" i="5"/>
  <c r="AA427" i="5"/>
  <c r="W427" i="5"/>
  <c r="S427" i="5"/>
  <c r="O427" i="5"/>
  <c r="K427" i="5"/>
  <c r="G427" i="5"/>
  <c r="AB427" i="5"/>
  <c r="X427" i="5"/>
  <c r="T427" i="5"/>
  <c r="P427" i="5"/>
  <c r="L427" i="5"/>
  <c r="H427" i="5"/>
  <c r="AQ435" i="5"/>
  <c r="Y435" i="5"/>
  <c r="U435" i="5"/>
  <c r="Q435" i="5"/>
  <c r="M435" i="5"/>
  <c r="I435" i="5"/>
  <c r="E435" i="5"/>
  <c r="Z435" i="5"/>
  <c r="V435" i="5"/>
  <c r="R435" i="5"/>
  <c r="N435" i="5"/>
  <c r="J435" i="5"/>
  <c r="F435" i="5"/>
  <c r="AA435" i="5"/>
  <c r="W435" i="5"/>
  <c r="S435" i="5"/>
  <c r="O435" i="5"/>
  <c r="K435" i="5"/>
  <c r="G435" i="5"/>
  <c r="AB435" i="5"/>
  <c r="X435" i="5"/>
  <c r="T435" i="5"/>
  <c r="P435" i="5"/>
  <c r="L435" i="5"/>
  <c r="H435" i="5"/>
  <c r="AQ443" i="5"/>
  <c r="AU443" i="5" s="1"/>
  <c r="Y443" i="5"/>
  <c r="U443" i="5"/>
  <c r="Q443" i="5"/>
  <c r="M443" i="5"/>
  <c r="I443" i="5"/>
  <c r="E443" i="5"/>
  <c r="Z443" i="5"/>
  <c r="V443" i="5"/>
  <c r="R443" i="5"/>
  <c r="N443" i="5"/>
  <c r="J443" i="5"/>
  <c r="F443" i="5"/>
  <c r="AA443" i="5"/>
  <c r="W443" i="5"/>
  <c r="S443" i="5"/>
  <c r="O443" i="5"/>
  <c r="K443" i="5"/>
  <c r="G443" i="5"/>
  <c r="AB443" i="5"/>
  <c r="X443" i="5"/>
  <c r="T443" i="5"/>
  <c r="P443" i="5"/>
  <c r="L443" i="5"/>
  <c r="H443" i="5"/>
  <c r="AQ451" i="5"/>
  <c r="Y451" i="5"/>
  <c r="U451" i="5"/>
  <c r="Q451" i="5"/>
  <c r="M451" i="5"/>
  <c r="I451" i="5"/>
  <c r="E451" i="5"/>
  <c r="Z451" i="5"/>
  <c r="V451" i="5"/>
  <c r="R451" i="5"/>
  <c r="N451" i="5"/>
  <c r="J451" i="5"/>
  <c r="F451" i="5"/>
  <c r="AA451" i="5"/>
  <c r="W451" i="5"/>
  <c r="S451" i="5"/>
  <c r="O451" i="5"/>
  <c r="K451" i="5"/>
  <c r="G451" i="5"/>
  <c r="AB451" i="5"/>
  <c r="X451" i="5"/>
  <c r="T451" i="5"/>
  <c r="P451" i="5"/>
  <c r="L451" i="5"/>
  <c r="H451" i="5"/>
  <c r="Z458" i="5"/>
  <c r="V458" i="5"/>
  <c r="R458" i="5"/>
  <c r="N458" i="5"/>
  <c r="J458" i="5"/>
  <c r="F458" i="5"/>
  <c r="Z462" i="5"/>
  <c r="V462" i="5"/>
  <c r="R462" i="5"/>
  <c r="N462" i="5"/>
  <c r="J462" i="5"/>
  <c r="F462" i="5"/>
  <c r="Z466" i="5"/>
  <c r="V466" i="5"/>
  <c r="R466" i="5"/>
  <c r="N466" i="5"/>
  <c r="J466" i="5"/>
  <c r="F466" i="5"/>
  <c r="Z470" i="5"/>
  <c r="V470" i="5"/>
  <c r="R470" i="5"/>
  <c r="N470" i="5"/>
  <c r="J470" i="5"/>
  <c r="F470" i="5"/>
  <c r="Z474" i="5"/>
  <c r="V474" i="5"/>
  <c r="R474" i="5"/>
  <c r="N474" i="5"/>
  <c r="J474" i="5"/>
  <c r="F474" i="5"/>
  <c r="AQ497" i="5"/>
  <c r="Y497" i="5"/>
  <c r="U497" i="5"/>
  <c r="Q497" i="5"/>
  <c r="M497" i="5"/>
  <c r="I497" i="5"/>
  <c r="E497" i="5"/>
  <c r="Z497" i="5"/>
  <c r="V497" i="5"/>
  <c r="R497" i="5"/>
  <c r="N497" i="5"/>
  <c r="J497" i="5"/>
  <c r="F497" i="5"/>
  <c r="AA497" i="5"/>
  <c r="W497" i="5"/>
  <c r="S497" i="5"/>
  <c r="O497" i="5"/>
  <c r="K497" i="5"/>
  <c r="G497" i="5"/>
  <c r="AB497" i="5"/>
  <c r="X497" i="5"/>
  <c r="T497" i="5"/>
  <c r="P497" i="5"/>
  <c r="L497" i="5"/>
  <c r="H497" i="5"/>
  <c r="AQ505" i="5"/>
  <c r="Y505" i="5"/>
  <c r="U505" i="5"/>
  <c r="Q505" i="5"/>
  <c r="M505" i="5"/>
  <c r="I505" i="5"/>
  <c r="E505" i="5"/>
  <c r="Z505" i="5"/>
  <c r="V505" i="5"/>
  <c r="R505" i="5"/>
  <c r="N505" i="5"/>
  <c r="J505" i="5"/>
  <c r="F505" i="5"/>
  <c r="AA505" i="5"/>
  <c r="W505" i="5"/>
  <c r="S505" i="5"/>
  <c r="O505" i="5"/>
  <c r="K505" i="5"/>
  <c r="G505" i="5"/>
  <c r="AB505" i="5"/>
  <c r="X505" i="5"/>
  <c r="T505" i="5"/>
  <c r="P505" i="5"/>
  <c r="L505" i="5"/>
  <c r="H505" i="5"/>
  <c r="AQ513" i="5"/>
  <c r="Y513" i="5"/>
  <c r="U513" i="5"/>
  <c r="Q513" i="5"/>
  <c r="M513" i="5"/>
  <c r="I513" i="5"/>
  <c r="E513" i="5"/>
  <c r="Z513" i="5"/>
  <c r="V513" i="5"/>
  <c r="R513" i="5"/>
  <c r="N513" i="5"/>
  <c r="J513" i="5"/>
  <c r="F513" i="5"/>
  <c r="AA513" i="5"/>
  <c r="W513" i="5"/>
  <c r="S513" i="5"/>
  <c r="O513" i="5"/>
  <c r="K513" i="5"/>
  <c r="G513" i="5"/>
  <c r="AB513" i="5"/>
  <c r="X513" i="5"/>
  <c r="T513" i="5"/>
  <c r="P513" i="5"/>
  <c r="L513" i="5"/>
  <c r="H513" i="5"/>
  <c r="AQ521" i="5"/>
  <c r="Y521" i="5"/>
  <c r="U521" i="5"/>
  <c r="Q521" i="5"/>
  <c r="M521" i="5"/>
  <c r="I521" i="5"/>
  <c r="E521" i="5"/>
  <c r="Z521" i="5"/>
  <c r="V521" i="5"/>
  <c r="R521" i="5"/>
  <c r="N521" i="5"/>
  <c r="J521" i="5"/>
  <c r="F521" i="5"/>
  <c r="AA521" i="5"/>
  <c r="W521" i="5"/>
  <c r="S521" i="5"/>
  <c r="O521" i="5"/>
  <c r="K521" i="5"/>
  <c r="G521" i="5"/>
  <c r="AB521" i="5"/>
  <c r="X521" i="5"/>
  <c r="T521" i="5"/>
  <c r="P521" i="5"/>
  <c r="L521" i="5"/>
  <c r="H521" i="5"/>
  <c r="AQ529" i="5"/>
  <c r="AU529" i="5" s="1"/>
  <c r="Y529" i="5"/>
  <c r="U529" i="5"/>
  <c r="Q529" i="5"/>
  <c r="M529" i="5"/>
  <c r="I529" i="5"/>
  <c r="E529" i="5"/>
  <c r="Z529" i="5"/>
  <c r="V529" i="5"/>
  <c r="R529" i="5"/>
  <c r="N529" i="5"/>
  <c r="J529" i="5"/>
  <c r="F529" i="5"/>
  <c r="AA529" i="5"/>
  <c r="W529" i="5"/>
  <c r="S529" i="5"/>
  <c r="O529" i="5"/>
  <c r="K529" i="5"/>
  <c r="G529" i="5"/>
  <c r="AB529" i="5"/>
  <c r="X529" i="5"/>
  <c r="T529" i="5"/>
  <c r="P529" i="5"/>
  <c r="L529" i="5"/>
  <c r="H529" i="5"/>
  <c r="AQ537" i="5"/>
  <c r="Y537" i="5"/>
  <c r="U537" i="5"/>
  <c r="Q537" i="5"/>
  <c r="M537" i="5"/>
  <c r="I537" i="5"/>
  <c r="E537" i="5"/>
  <c r="Z537" i="5"/>
  <c r="V537" i="5"/>
  <c r="R537" i="5"/>
  <c r="N537" i="5"/>
  <c r="J537" i="5"/>
  <c r="F537" i="5"/>
  <c r="AA537" i="5"/>
  <c r="W537" i="5"/>
  <c r="S537" i="5"/>
  <c r="O537" i="5"/>
  <c r="K537" i="5"/>
  <c r="G537" i="5"/>
  <c r="AB537" i="5"/>
  <c r="X537" i="5"/>
  <c r="T537" i="5"/>
  <c r="P537" i="5"/>
  <c r="L537" i="5"/>
  <c r="H537" i="5"/>
  <c r="AQ545" i="5"/>
  <c r="Y545" i="5"/>
  <c r="U545" i="5"/>
  <c r="Q545" i="5"/>
  <c r="M545" i="5"/>
  <c r="I545" i="5"/>
  <c r="E545" i="5"/>
  <c r="Z545" i="5"/>
  <c r="V545" i="5"/>
  <c r="R545" i="5"/>
  <c r="N545" i="5"/>
  <c r="J545" i="5"/>
  <c r="F545" i="5"/>
  <c r="AA545" i="5"/>
  <c r="W545" i="5"/>
  <c r="S545" i="5"/>
  <c r="O545" i="5"/>
  <c r="K545" i="5"/>
  <c r="G545" i="5"/>
  <c r="AB545" i="5"/>
  <c r="X545" i="5"/>
  <c r="T545" i="5"/>
  <c r="P545" i="5"/>
  <c r="L545" i="5"/>
  <c r="H545" i="5"/>
  <c r="F422" i="5"/>
  <c r="J422" i="5"/>
  <c r="N422" i="5"/>
  <c r="R422" i="5"/>
  <c r="V422" i="5"/>
  <c r="Z422" i="5"/>
  <c r="F424" i="5"/>
  <c r="J424" i="5"/>
  <c r="N424" i="5"/>
  <c r="R424" i="5"/>
  <c r="V424" i="5"/>
  <c r="Z424" i="5"/>
  <c r="F426" i="5"/>
  <c r="J426" i="5"/>
  <c r="N426" i="5"/>
  <c r="R426" i="5"/>
  <c r="V426" i="5"/>
  <c r="Z426" i="5"/>
  <c r="F428" i="5"/>
  <c r="J428" i="5"/>
  <c r="N428" i="5"/>
  <c r="R428" i="5"/>
  <c r="V428" i="5"/>
  <c r="Z428" i="5"/>
  <c r="F430" i="5"/>
  <c r="J430" i="5"/>
  <c r="N430" i="5"/>
  <c r="R430" i="5"/>
  <c r="V430" i="5"/>
  <c r="Z430" i="5"/>
  <c r="F432" i="5"/>
  <c r="J432" i="5"/>
  <c r="N432" i="5"/>
  <c r="R432" i="5"/>
  <c r="V432" i="5"/>
  <c r="Z432" i="5"/>
  <c r="F434" i="5"/>
  <c r="J434" i="5"/>
  <c r="N434" i="5"/>
  <c r="R434" i="5"/>
  <c r="V434" i="5"/>
  <c r="Z434" i="5"/>
  <c r="F436" i="5"/>
  <c r="J436" i="5"/>
  <c r="N436" i="5"/>
  <c r="R436" i="5"/>
  <c r="V436" i="5"/>
  <c r="Z436" i="5"/>
  <c r="F438" i="5"/>
  <c r="J438" i="5"/>
  <c r="N438" i="5"/>
  <c r="R438" i="5"/>
  <c r="V438" i="5"/>
  <c r="Z438" i="5"/>
  <c r="F440" i="5"/>
  <c r="J440" i="5"/>
  <c r="N440" i="5"/>
  <c r="R440" i="5"/>
  <c r="V440" i="5"/>
  <c r="Z440" i="5"/>
  <c r="F442" i="5"/>
  <c r="J442" i="5"/>
  <c r="N442" i="5"/>
  <c r="R442" i="5"/>
  <c r="V442" i="5"/>
  <c r="Z442" i="5"/>
  <c r="F444" i="5"/>
  <c r="J444" i="5"/>
  <c r="N444" i="5"/>
  <c r="R444" i="5"/>
  <c r="V444" i="5"/>
  <c r="Z444" i="5"/>
  <c r="F446" i="5"/>
  <c r="J446" i="5"/>
  <c r="N446" i="5"/>
  <c r="R446" i="5"/>
  <c r="V446" i="5"/>
  <c r="Z446" i="5"/>
  <c r="F448" i="5"/>
  <c r="J448" i="5"/>
  <c r="N448" i="5"/>
  <c r="R448" i="5"/>
  <c r="V448" i="5"/>
  <c r="Z448" i="5"/>
  <c r="F450" i="5"/>
  <c r="J450" i="5"/>
  <c r="N450" i="5"/>
  <c r="R450" i="5"/>
  <c r="V450" i="5"/>
  <c r="Z450" i="5"/>
  <c r="F452" i="5"/>
  <c r="J452" i="5"/>
  <c r="N452" i="5"/>
  <c r="R452" i="5"/>
  <c r="V452" i="5"/>
  <c r="Z452" i="5"/>
  <c r="F454" i="5"/>
  <c r="J454" i="5"/>
  <c r="N454" i="5"/>
  <c r="R454" i="5"/>
  <c r="V454" i="5"/>
  <c r="Z454" i="5"/>
  <c r="F456" i="5"/>
  <c r="J456" i="5"/>
  <c r="N456" i="5"/>
  <c r="R456" i="5"/>
  <c r="V456" i="5"/>
  <c r="Z456" i="5"/>
  <c r="I458" i="5"/>
  <c r="O458" i="5"/>
  <c r="T458" i="5"/>
  <c r="Y458" i="5"/>
  <c r="F459" i="5"/>
  <c r="K459" i="5"/>
  <c r="Q459" i="5"/>
  <c r="V459" i="5"/>
  <c r="G460" i="5"/>
  <c r="L460" i="5"/>
  <c r="Q460" i="5"/>
  <c r="W460" i="5"/>
  <c r="AB460" i="5"/>
  <c r="I461" i="5"/>
  <c r="N461" i="5"/>
  <c r="S461" i="5"/>
  <c r="I462" i="5"/>
  <c r="O462" i="5"/>
  <c r="T462" i="5"/>
  <c r="Y462" i="5"/>
  <c r="F463" i="5"/>
  <c r="K463" i="5"/>
  <c r="Q463" i="5"/>
  <c r="V463" i="5"/>
  <c r="G464" i="5"/>
  <c r="L464" i="5"/>
  <c r="Q464" i="5"/>
  <c r="W464" i="5"/>
  <c r="AB464" i="5"/>
  <c r="I465" i="5"/>
  <c r="N465" i="5"/>
  <c r="S465" i="5"/>
  <c r="I466" i="5"/>
  <c r="O466" i="5"/>
  <c r="T466" i="5"/>
  <c r="Y466" i="5"/>
  <c r="F467" i="5"/>
  <c r="K467" i="5"/>
  <c r="Q467" i="5"/>
  <c r="V467" i="5"/>
  <c r="AA467" i="5"/>
  <c r="G468" i="5"/>
  <c r="L468" i="5"/>
  <c r="Q468" i="5"/>
  <c r="W468" i="5"/>
  <c r="AB468" i="5"/>
  <c r="I469" i="5"/>
  <c r="N469" i="5"/>
  <c r="S469" i="5"/>
  <c r="I470" i="5"/>
  <c r="O470" i="5"/>
  <c r="T470" i="5"/>
  <c r="Y470" i="5"/>
  <c r="F471" i="5"/>
  <c r="K471" i="5"/>
  <c r="Q471" i="5"/>
  <c r="V471" i="5"/>
  <c r="AA471" i="5"/>
  <c r="G472" i="5"/>
  <c r="L472" i="5"/>
  <c r="Q472" i="5"/>
  <c r="W472" i="5"/>
  <c r="AB472" i="5"/>
  <c r="I473" i="5"/>
  <c r="N473" i="5"/>
  <c r="S473" i="5"/>
  <c r="I474" i="5"/>
  <c r="O474" i="5"/>
  <c r="T474" i="5"/>
  <c r="Y474" i="5"/>
  <c r="F475" i="5"/>
  <c r="K475" i="5"/>
  <c r="Q475" i="5"/>
  <c r="V475" i="5"/>
  <c r="AA475" i="5"/>
  <c r="G476" i="5"/>
  <c r="L476" i="5"/>
  <c r="Q476" i="5"/>
  <c r="W476" i="5"/>
  <c r="AB476" i="5"/>
  <c r="I477" i="5"/>
  <c r="O477" i="5"/>
  <c r="E478" i="5"/>
  <c r="M478" i="5"/>
  <c r="U478" i="5"/>
  <c r="F479" i="5"/>
  <c r="V479" i="5"/>
  <c r="L480" i="5"/>
  <c r="AB480" i="5"/>
  <c r="F481" i="5"/>
  <c r="V481" i="5"/>
  <c r="L482" i="5"/>
  <c r="AB482" i="5"/>
  <c r="F483" i="5"/>
  <c r="V483" i="5"/>
  <c r="L484" i="5"/>
  <c r="AB484" i="5"/>
  <c r="F485" i="5"/>
  <c r="V485" i="5"/>
  <c r="L486" i="5"/>
  <c r="AB486" i="5"/>
  <c r="F487" i="5"/>
  <c r="V487" i="5"/>
  <c r="L488" i="5"/>
  <c r="AB488" i="5"/>
  <c r="F489" i="5"/>
  <c r="V489" i="5"/>
  <c r="L490" i="5"/>
  <c r="AB490" i="5"/>
  <c r="F491" i="5"/>
  <c r="V491" i="5"/>
  <c r="AB461" i="5"/>
  <c r="X461" i="5"/>
  <c r="T461" i="5"/>
  <c r="P461" i="5"/>
  <c r="L461" i="5"/>
  <c r="H461" i="5"/>
  <c r="AB465" i="5"/>
  <c r="X465" i="5"/>
  <c r="T465" i="5"/>
  <c r="P465" i="5"/>
  <c r="L465" i="5"/>
  <c r="H465" i="5"/>
  <c r="AB469" i="5"/>
  <c r="X469" i="5"/>
  <c r="T469" i="5"/>
  <c r="P469" i="5"/>
  <c r="L469" i="5"/>
  <c r="H469" i="5"/>
  <c r="AB473" i="5"/>
  <c r="X473" i="5"/>
  <c r="T473" i="5"/>
  <c r="P473" i="5"/>
  <c r="L473" i="5"/>
  <c r="H473" i="5"/>
  <c r="AQ477" i="5"/>
  <c r="Y477" i="5"/>
  <c r="U477" i="5"/>
  <c r="Q477" i="5"/>
  <c r="M477" i="5"/>
  <c r="AB477" i="5"/>
  <c r="X477" i="5"/>
  <c r="T477" i="5"/>
  <c r="P477" i="5"/>
  <c r="L477" i="5"/>
  <c r="H477" i="5"/>
  <c r="AA478" i="5"/>
  <c r="W478" i="5"/>
  <c r="S478" i="5"/>
  <c r="O478" i="5"/>
  <c r="K478" i="5"/>
  <c r="G478" i="5"/>
  <c r="Z478" i="5"/>
  <c r="V478" i="5"/>
  <c r="R478" i="5"/>
  <c r="N478" i="5"/>
  <c r="J478" i="5"/>
  <c r="F478" i="5"/>
  <c r="AQ499" i="5"/>
  <c r="Y499" i="5"/>
  <c r="U499" i="5"/>
  <c r="Q499" i="5"/>
  <c r="M499" i="5"/>
  <c r="I499" i="5"/>
  <c r="E499" i="5"/>
  <c r="Z499" i="5"/>
  <c r="V499" i="5"/>
  <c r="R499" i="5"/>
  <c r="N499" i="5"/>
  <c r="J499" i="5"/>
  <c r="F499" i="5"/>
  <c r="AA499" i="5"/>
  <c r="W499" i="5"/>
  <c r="S499" i="5"/>
  <c r="O499" i="5"/>
  <c r="K499" i="5"/>
  <c r="G499" i="5"/>
  <c r="AB499" i="5"/>
  <c r="X499" i="5"/>
  <c r="T499" i="5"/>
  <c r="P499" i="5"/>
  <c r="L499" i="5"/>
  <c r="H499" i="5"/>
  <c r="AQ507" i="5"/>
  <c r="Y507" i="5"/>
  <c r="U507" i="5"/>
  <c r="Q507" i="5"/>
  <c r="M507" i="5"/>
  <c r="I507" i="5"/>
  <c r="E507" i="5"/>
  <c r="Z507" i="5"/>
  <c r="V507" i="5"/>
  <c r="R507" i="5"/>
  <c r="N507" i="5"/>
  <c r="J507" i="5"/>
  <c r="F507" i="5"/>
  <c r="AA507" i="5"/>
  <c r="W507" i="5"/>
  <c r="S507" i="5"/>
  <c r="O507" i="5"/>
  <c r="K507" i="5"/>
  <c r="G507" i="5"/>
  <c r="AB507" i="5"/>
  <c r="X507" i="5"/>
  <c r="T507" i="5"/>
  <c r="P507" i="5"/>
  <c r="L507" i="5"/>
  <c r="H507" i="5"/>
  <c r="AQ515" i="5"/>
  <c r="Y515" i="5"/>
  <c r="U515" i="5"/>
  <c r="Q515" i="5"/>
  <c r="M515" i="5"/>
  <c r="I515" i="5"/>
  <c r="E515" i="5"/>
  <c r="Z515" i="5"/>
  <c r="V515" i="5"/>
  <c r="R515" i="5"/>
  <c r="N515" i="5"/>
  <c r="J515" i="5"/>
  <c r="F515" i="5"/>
  <c r="AA515" i="5"/>
  <c r="W515" i="5"/>
  <c r="S515" i="5"/>
  <c r="O515" i="5"/>
  <c r="K515" i="5"/>
  <c r="G515" i="5"/>
  <c r="AB515" i="5"/>
  <c r="X515" i="5"/>
  <c r="T515" i="5"/>
  <c r="P515" i="5"/>
  <c r="L515" i="5"/>
  <c r="H515" i="5"/>
  <c r="AQ523" i="5"/>
  <c r="Y523" i="5"/>
  <c r="U523" i="5"/>
  <c r="Q523" i="5"/>
  <c r="M523" i="5"/>
  <c r="I523" i="5"/>
  <c r="E523" i="5"/>
  <c r="Z523" i="5"/>
  <c r="V523" i="5"/>
  <c r="R523" i="5"/>
  <c r="N523" i="5"/>
  <c r="J523" i="5"/>
  <c r="F523" i="5"/>
  <c r="AA523" i="5"/>
  <c r="W523" i="5"/>
  <c r="S523" i="5"/>
  <c r="O523" i="5"/>
  <c r="K523" i="5"/>
  <c r="G523" i="5"/>
  <c r="AB523" i="5"/>
  <c r="X523" i="5"/>
  <c r="T523" i="5"/>
  <c r="P523" i="5"/>
  <c r="L523" i="5"/>
  <c r="H523" i="5"/>
  <c r="AQ531" i="5"/>
  <c r="Y531" i="5"/>
  <c r="U531" i="5"/>
  <c r="Q531" i="5"/>
  <c r="M531" i="5"/>
  <c r="I531" i="5"/>
  <c r="E531" i="5"/>
  <c r="Z531" i="5"/>
  <c r="V531" i="5"/>
  <c r="R531" i="5"/>
  <c r="N531" i="5"/>
  <c r="J531" i="5"/>
  <c r="F531" i="5"/>
  <c r="AA531" i="5"/>
  <c r="W531" i="5"/>
  <c r="S531" i="5"/>
  <c r="O531" i="5"/>
  <c r="K531" i="5"/>
  <c r="G531" i="5"/>
  <c r="AB531" i="5"/>
  <c r="X531" i="5"/>
  <c r="T531" i="5"/>
  <c r="P531" i="5"/>
  <c r="L531" i="5"/>
  <c r="H531" i="5"/>
  <c r="AQ539" i="5"/>
  <c r="Y539" i="5"/>
  <c r="U539" i="5"/>
  <c r="Q539" i="5"/>
  <c r="M539" i="5"/>
  <c r="I539" i="5"/>
  <c r="E539" i="5"/>
  <c r="Z539" i="5"/>
  <c r="V539" i="5"/>
  <c r="R539" i="5"/>
  <c r="N539" i="5"/>
  <c r="J539" i="5"/>
  <c r="F539" i="5"/>
  <c r="AA539" i="5"/>
  <c r="W539" i="5"/>
  <c r="S539" i="5"/>
  <c r="O539" i="5"/>
  <c r="K539" i="5"/>
  <c r="G539" i="5"/>
  <c r="AB539" i="5"/>
  <c r="X539" i="5"/>
  <c r="T539" i="5"/>
  <c r="P539" i="5"/>
  <c r="L539" i="5"/>
  <c r="H539" i="5"/>
  <c r="AQ547" i="5"/>
  <c r="Y547" i="5"/>
  <c r="U547" i="5"/>
  <c r="Q547" i="5"/>
  <c r="M547" i="5"/>
  <c r="I547" i="5"/>
  <c r="E547" i="5"/>
  <c r="Z547" i="5"/>
  <c r="V547" i="5"/>
  <c r="R547" i="5"/>
  <c r="N547" i="5"/>
  <c r="J547" i="5"/>
  <c r="F547" i="5"/>
  <c r="AA547" i="5"/>
  <c r="W547" i="5"/>
  <c r="S547" i="5"/>
  <c r="O547" i="5"/>
  <c r="K547" i="5"/>
  <c r="G547" i="5"/>
  <c r="AB547" i="5"/>
  <c r="X547" i="5"/>
  <c r="T547" i="5"/>
  <c r="P547" i="5"/>
  <c r="L547" i="5"/>
  <c r="H547" i="5"/>
  <c r="AQ551" i="5"/>
  <c r="Y551" i="5"/>
  <c r="U551" i="5"/>
  <c r="Q551" i="5"/>
  <c r="M551" i="5"/>
  <c r="I551" i="5"/>
  <c r="E551" i="5"/>
  <c r="Z551" i="5"/>
  <c r="V551" i="5"/>
  <c r="R551" i="5"/>
  <c r="N551" i="5"/>
  <c r="J551" i="5"/>
  <c r="F551" i="5"/>
  <c r="AA551" i="5"/>
  <c r="W551" i="5"/>
  <c r="S551" i="5"/>
  <c r="O551" i="5"/>
  <c r="K551" i="5"/>
  <c r="G551" i="5"/>
  <c r="AB551" i="5"/>
  <c r="X551" i="5"/>
  <c r="T551" i="5"/>
  <c r="P551" i="5"/>
  <c r="L551" i="5"/>
  <c r="H551" i="5"/>
  <c r="E422" i="5"/>
  <c r="I422" i="5"/>
  <c r="M422" i="5"/>
  <c r="Q422" i="5"/>
  <c r="U422" i="5"/>
  <c r="Y422" i="5"/>
  <c r="AQ422" i="5"/>
  <c r="E424" i="5"/>
  <c r="I424" i="5"/>
  <c r="M424" i="5"/>
  <c r="Q424" i="5"/>
  <c r="U424" i="5"/>
  <c r="Y424" i="5"/>
  <c r="AQ424" i="5"/>
  <c r="E426" i="5"/>
  <c r="I426" i="5"/>
  <c r="M426" i="5"/>
  <c r="Q426" i="5"/>
  <c r="U426" i="5"/>
  <c r="Y426" i="5"/>
  <c r="AQ426" i="5"/>
  <c r="E428" i="5"/>
  <c r="I428" i="5"/>
  <c r="M428" i="5"/>
  <c r="Q428" i="5"/>
  <c r="U428" i="5"/>
  <c r="Y428" i="5"/>
  <c r="AQ428" i="5"/>
  <c r="E430" i="5"/>
  <c r="I430" i="5"/>
  <c r="M430" i="5"/>
  <c r="Q430" i="5"/>
  <c r="U430" i="5"/>
  <c r="Y430" i="5"/>
  <c r="AQ430" i="5"/>
  <c r="E432" i="5"/>
  <c r="I432" i="5"/>
  <c r="M432" i="5"/>
  <c r="Q432" i="5"/>
  <c r="U432" i="5"/>
  <c r="Y432" i="5"/>
  <c r="AQ432" i="5"/>
  <c r="E434" i="5"/>
  <c r="I434" i="5"/>
  <c r="M434" i="5"/>
  <c r="Q434" i="5"/>
  <c r="U434" i="5"/>
  <c r="Y434" i="5"/>
  <c r="AQ434" i="5"/>
  <c r="E436" i="5"/>
  <c r="I436" i="5"/>
  <c r="M436" i="5"/>
  <c r="Q436" i="5"/>
  <c r="U436" i="5"/>
  <c r="Y436" i="5"/>
  <c r="AQ436" i="5"/>
  <c r="E438" i="5"/>
  <c r="I438" i="5"/>
  <c r="M438" i="5"/>
  <c r="Q438" i="5"/>
  <c r="U438" i="5"/>
  <c r="Y438" i="5"/>
  <c r="AQ438" i="5"/>
  <c r="E440" i="5"/>
  <c r="I440" i="5"/>
  <c r="M440" i="5"/>
  <c r="Q440" i="5"/>
  <c r="U440" i="5"/>
  <c r="Y440" i="5"/>
  <c r="AQ440" i="5"/>
  <c r="E442" i="5"/>
  <c r="I442" i="5"/>
  <c r="M442" i="5"/>
  <c r="Q442" i="5"/>
  <c r="U442" i="5"/>
  <c r="Y442" i="5"/>
  <c r="AQ442" i="5"/>
  <c r="E444" i="5"/>
  <c r="I444" i="5"/>
  <c r="M444" i="5"/>
  <c r="Q444" i="5"/>
  <c r="U444" i="5"/>
  <c r="Y444" i="5"/>
  <c r="AQ444" i="5"/>
  <c r="E446" i="5"/>
  <c r="I446" i="5"/>
  <c r="M446" i="5"/>
  <c r="Q446" i="5"/>
  <c r="U446" i="5"/>
  <c r="Y446" i="5"/>
  <c r="AQ446" i="5"/>
  <c r="E448" i="5"/>
  <c r="I448" i="5"/>
  <c r="M448" i="5"/>
  <c r="Q448" i="5"/>
  <c r="U448" i="5"/>
  <c r="Y448" i="5"/>
  <c r="AQ448" i="5"/>
  <c r="E450" i="5"/>
  <c r="I450" i="5"/>
  <c r="M450" i="5"/>
  <c r="Q450" i="5"/>
  <c r="U450" i="5"/>
  <c r="Y450" i="5"/>
  <c r="AQ450" i="5"/>
  <c r="E452" i="5"/>
  <c r="I452" i="5"/>
  <c r="M452" i="5"/>
  <c r="Q452" i="5"/>
  <c r="U452" i="5"/>
  <c r="Y452" i="5"/>
  <c r="AQ452" i="5"/>
  <c r="E454" i="5"/>
  <c r="I454" i="5"/>
  <c r="M454" i="5"/>
  <c r="Q454" i="5"/>
  <c r="U454" i="5"/>
  <c r="Y454" i="5"/>
  <c r="AQ454" i="5"/>
  <c r="E456" i="5"/>
  <c r="I456" i="5"/>
  <c r="M456" i="5"/>
  <c r="Q456" i="5"/>
  <c r="U456" i="5"/>
  <c r="Y456" i="5"/>
  <c r="AQ456" i="5"/>
  <c r="E460" i="5"/>
  <c r="K460" i="5"/>
  <c r="P460" i="5"/>
  <c r="U460" i="5"/>
  <c r="G461" i="5"/>
  <c r="M461" i="5"/>
  <c r="R461" i="5"/>
  <c r="W461" i="5"/>
  <c r="AQ461" i="5"/>
  <c r="E464" i="5"/>
  <c r="K464" i="5"/>
  <c r="P464" i="5"/>
  <c r="U464" i="5"/>
  <c r="G465" i="5"/>
  <c r="M465" i="5"/>
  <c r="R465" i="5"/>
  <c r="W465" i="5"/>
  <c r="AQ465" i="5"/>
  <c r="J467" i="5"/>
  <c r="O467" i="5"/>
  <c r="U467" i="5"/>
  <c r="E468" i="5"/>
  <c r="K468" i="5"/>
  <c r="P468" i="5"/>
  <c r="U468" i="5"/>
  <c r="G469" i="5"/>
  <c r="M469" i="5"/>
  <c r="R469" i="5"/>
  <c r="W469" i="5"/>
  <c r="AQ469" i="5"/>
  <c r="J471" i="5"/>
  <c r="O471" i="5"/>
  <c r="U471" i="5"/>
  <c r="E472" i="5"/>
  <c r="K472" i="5"/>
  <c r="P472" i="5"/>
  <c r="U472" i="5"/>
  <c r="G473" i="5"/>
  <c r="M473" i="5"/>
  <c r="R473" i="5"/>
  <c r="W473" i="5"/>
  <c r="AQ473" i="5"/>
  <c r="E475" i="5"/>
  <c r="J475" i="5"/>
  <c r="O475" i="5"/>
  <c r="U475" i="5"/>
  <c r="E476" i="5"/>
  <c r="K476" i="5"/>
  <c r="P476" i="5"/>
  <c r="U476" i="5"/>
  <c r="G477" i="5"/>
  <c r="N477" i="5"/>
  <c r="V477" i="5"/>
  <c r="L478" i="5"/>
  <c r="T478" i="5"/>
  <c r="AB478" i="5"/>
  <c r="H480" i="5"/>
  <c r="H482" i="5"/>
  <c r="H484" i="5"/>
  <c r="H486" i="5"/>
  <c r="H488" i="5"/>
  <c r="H490" i="5"/>
  <c r="Z460" i="5"/>
  <c r="V460" i="5"/>
  <c r="R460" i="5"/>
  <c r="N460" i="5"/>
  <c r="J460" i="5"/>
  <c r="F460" i="5"/>
  <c r="Z464" i="5"/>
  <c r="V464" i="5"/>
  <c r="R464" i="5"/>
  <c r="N464" i="5"/>
  <c r="J464" i="5"/>
  <c r="F464" i="5"/>
  <c r="Z468" i="5"/>
  <c r="V468" i="5"/>
  <c r="R468" i="5"/>
  <c r="N468" i="5"/>
  <c r="J468" i="5"/>
  <c r="F468" i="5"/>
  <c r="Z472" i="5"/>
  <c r="V472" i="5"/>
  <c r="R472" i="5"/>
  <c r="N472" i="5"/>
  <c r="J472" i="5"/>
  <c r="F472" i="5"/>
  <c r="Z476" i="5"/>
  <c r="V476" i="5"/>
  <c r="R476" i="5"/>
  <c r="N476" i="5"/>
  <c r="J476" i="5"/>
  <c r="F476" i="5"/>
  <c r="AQ479" i="5"/>
  <c r="Y479" i="5"/>
  <c r="U479" i="5"/>
  <c r="Q479" i="5"/>
  <c r="M479" i="5"/>
  <c r="I479" i="5"/>
  <c r="E479" i="5"/>
  <c r="AA479" i="5"/>
  <c r="W479" i="5"/>
  <c r="S479" i="5"/>
  <c r="O479" i="5"/>
  <c r="K479" i="5"/>
  <c r="G479" i="5"/>
  <c r="AB479" i="5"/>
  <c r="X479" i="5"/>
  <c r="T479" i="5"/>
  <c r="P479" i="5"/>
  <c r="L479" i="5"/>
  <c r="H479" i="5"/>
  <c r="AA480" i="5"/>
  <c r="W480" i="5"/>
  <c r="S480" i="5"/>
  <c r="O480" i="5"/>
  <c r="K480" i="5"/>
  <c r="G480" i="5"/>
  <c r="AQ480" i="5"/>
  <c r="Y480" i="5"/>
  <c r="U480" i="5"/>
  <c r="Q480" i="5"/>
  <c r="M480" i="5"/>
  <c r="I480" i="5"/>
  <c r="E480" i="5"/>
  <c r="Z480" i="5"/>
  <c r="V480" i="5"/>
  <c r="R480" i="5"/>
  <c r="N480" i="5"/>
  <c r="J480" i="5"/>
  <c r="F480" i="5"/>
  <c r="AQ481" i="5"/>
  <c r="Y481" i="5"/>
  <c r="U481" i="5"/>
  <c r="Q481" i="5"/>
  <c r="M481" i="5"/>
  <c r="I481" i="5"/>
  <c r="E481" i="5"/>
  <c r="AA481" i="5"/>
  <c r="W481" i="5"/>
  <c r="S481" i="5"/>
  <c r="O481" i="5"/>
  <c r="K481" i="5"/>
  <c r="G481" i="5"/>
  <c r="AB481" i="5"/>
  <c r="X481" i="5"/>
  <c r="T481" i="5"/>
  <c r="P481" i="5"/>
  <c r="L481" i="5"/>
  <c r="H481" i="5"/>
  <c r="AA482" i="5"/>
  <c r="W482" i="5"/>
  <c r="S482" i="5"/>
  <c r="O482" i="5"/>
  <c r="K482" i="5"/>
  <c r="G482" i="5"/>
  <c r="AQ482" i="5"/>
  <c r="Y482" i="5"/>
  <c r="U482" i="5"/>
  <c r="Q482" i="5"/>
  <c r="M482" i="5"/>
  <c r="I482" i="5"/>
  <c r="E482" i="5"/>
  <c r="Z482" i="5"/>
  <c r="V482" i="5"/>
  <c r="R482" i="5"/>
  <c r="N482" i="5"/>
  <c r="J482" i="5"/>
  <c r="F482" i="5"/>
  <c r="AQ483" i="5"/>
  <c r="Y483" i="5"/>
  <c r="U483" i="5"/>
  <c r="Q483" i="5"/>
  <c r="M483" i="5"/>
  <c r="I483" i="5"/>
  <c r="E483" i="5"/>
  <c r="AA483" i="5"/>
  <c r="W483" i="5"/>
  <c r="S483" i="5"/>
  <c r="O483" i="5"/>
  <c r="K483" i="5"/>
  <c r="G483" i="5"/>
  <c r="AB483" i="5"/>
  <c r="X483" i="5"/>
  <c r="T483" i="5"/>
  <c r="P483" i="5"/>
  <c r="L483" i="5"/>
  <c r="H483" i="5"/>
  <c r="AA484" i="5"/>
  <c r="W484" i="5"/>
  <c r="S484" i="5"/>
  <c r="O484" i="5"/>
  <c r="K484" i="5"/>
  <c r="G484" i="5"/>
  <c r="AQ484" i="5"/>
  <c r="Y484" i="5"/>
  <c r="U484" i="5"/>
  <c r="Q484" i="5"/>
  <c r="M484" i="5"/>
  <c r="I484" i="5"/>
  <c r="E484" i="5"/>
  <c r="Z484" i="5"/>
  <c r="V484" i="5"/>
  <c r="R484" i="5"/>
  <c r="N484" i="5"/>
  <c r="J484" i="5"/>
  <c r="F484" i="5"/>
  <c r="AQ485" i="5"/>
  <c r="Y485" i="5"/>
  <c r="U485" i="5"/>
  <c r="Q485" i="5"/>
  <c r="M485" i="5"/>
  <c r="I485" i="5"/>
  <c r="E485" i="5"/>
  <c r="AA485" i="5"/>
  <c r="W485" i="5"/>
  <c r="S485" i="5"/>
  <c r="O485" i="5"/>
  <c r="K485" i="5"/>
  <c r="G485" i="5"/>
  <c r="AB485" i="5"/>
  <c r="X485" i="5"/>
  <c r="T485" i="5"/>
  <c r="P485" i="5"/>
  <c r="L485" i="5"/>
  <c r="H485" i="5"/>
  <c r="AA486" i="5"/>
  <c r="W486" i="5"/>
  <c r="S486" i="5"/>
  <c r="O486" i="5"/>
  <c r="K486" i="5"/>
  <c r="G486" i="5"/>
  <c r="AQ486" i="5"/>
  <c r="Y486" i="5"/>
  <c r="U486" i="5"/>
  <c r="Q486" i="5"/>
  <c r="M486" i="5"/>
  <c r="I486" i="5"/>
  <c r="E486" i="5"/>
  <c r="Z486" i="5"/>
  <c r="V486" i="5"/>
  <c r="R486" i="5"/>
  <c r="N486" i="5"/>
  <c r="J486" i="5"/>
  <c r="F486" i="5"/>
  <c r="AQ487" i="5"/>
  <c r="Y487" i="5"/>
  <c r="U487" i="5"/>
  <c r="Q487" i="5"/>
  <c r="M487" i="5"/>
  <c r="I487" i="5"/>
  <c r="E487" i="5"/>
  <c r="AA487" i="5"/>
  <c r="W487" i="5"/>
  <c r="S487" i="5"/>
  <c r="O487" i="5"/>
  <c r="K487" i="5"/>
  <c r="G487" i="5"/>
  <c r="AB487" i="5"/>
  <c r="X487" i="5"/>
  <c r="T487" i="5"/>
  <c r="P487" i="5"/>
  <c r="L487" i="5"/>
  <c r="H487" i="5"/>
  <c r="AA488" i="5"/>
  <c r="W488" i="5"/>
  <c r="S488" i="5"/>
  <c r="O488" i="5"/>
  <c r="K488" i="5"/>
  <c r="G488" i="5"/>
  <c r="AQ488" i="5"/>
  <c r="Y488" i="5"/>
  <c r="U488" i="5"/>
  <c r="Q488" i="5"/>
  <c r="M488" i="5"/>
  <c r="I488" i="5"/>
  <c r="E488" i="5"/>
  <c r="Z488" i="5"/>
  <c r="V488" i="5"/>
  <c r="R488" i="5"/>
  <c r="N488" i="5"/>
  <c r="J488" i="5"/>
  <c r="F488" i="5"/>
  <c r="AQ489" i="5"/>
  <c r="Y489" i="5"/>
  <c r="U489" i="5"/>
  <c r="Q489" i="5"/>
  <c r="M489" i="5"/>
  <c r="I489" i="5"/>
  <c r="E489" i="5"/>
  <c r="AA489" i="5"/>
  <c r="W489" i="5"/>
  <c r="S489" i="5"/>
  <c r="O489" i="5"/>
  <c r="K489" i="5"/>
  <c r="G489" i="5"/>
  <c r="AB489" i="5"/>
  <c r="X489" i="5"/>
  <c r="T489" i="5"/>
  <c r="P489" i="5"/>
  <c r="L489" i="5"/>
  <c r="H489" i="5"/>
  <c r="AA490" i="5"/>
  <c r="W490" i="5"/>
  <c r="S490" i="5"/>
  <c r="O490" i="5"/>
  <c r="K490" i="5"/>
  <c r="G490" i="5"/>
  <c r="AQ490" i="5"/>
  <c r="Y490" i="5"/>
  <c r="U490" i="5"/>
  <c r="Q490" i="5"/>
  <c r="M490" i="5"/>
  <c r="I490" i="5"/>
  <c r="E490" i="5"/>
  <c r="Z490" i="5"/>
  <c r="V490" i="5"/>
  <c r="R490" i="5"/>
  <c r="N490" i="5"/>
  <c r="J490" i="5"/>
  <c r="F490" i="5"/>
  <c r="AQ491" i="5"/>
  <c r="Y491" i="5"/>
  <c r="U491" i="5"/>
  <c r="Q491" i="5"/>
  <c r="M491" i="5"/>
  <c r="I491" i="5"/>
  <c r="E491" i="5"/>
  <c r="Z491" i="5"/>
  <c r="AA491" i="5"/>
  <c r="W491" i="5"/>
  <c r="S491" i="5"/>
  <c r="O491" i="5"/>
  <c r="K491" i="5"/>
  <c r="G491" i="5"/>
  <c r="AB491" i="5"/>
  <c r="X491" i="5"/>
  <c r="T491" i="5"/>
  <c r="P491" i="5"/>
  <c r="L491" i="5"/>
  <c r="H491" i="5"/>
  <c r="AQ493" i="5"/>
  <c r="Y493" i="5"/>
  <c r="U493" i="5"/>
  <c r="Q493" i="5"/>
  <c r="M493" i="5"/>
  <c r="I493" i="5"/>
  <c r="E493" i="5"/>
  <c r="Z493" i="5"/>
  <c r="V493" i="5"/>
  <c r="R493" i="5"/>
  <c r="N493" i="5"/>
  <c r="J493" i="5"/>
  <c r="F493" i="5"/>
  <c r="AA493" i="5"/>
  <c r="W493" i="5"/>
  <c r="S493" i="5"/>
  <c r="O493" i="5"/>
  <c r="K493" i="5"/>
  <c r="G493" i="5"/>
  <c r="AB493" i="5"/>
  <c r="X493" i="5"/>
  <c r="T493" i="5"/>
  <c r="P493" i="5"/>
  <c r="L493" i="5"/>
  <c r="H493" i="5"/>
  <c r="AQ501" i="5"/>
  <c r="Y501" i="5"/>
  <c r="U501" i="5"/>
  <c r="Q501" i="5"/>
  <c r="M501" i="5"/>
  <c r="I501" i="5"/>
  <c r="E501" i="5"/>
  <c r="Z501" i="5"/>
  <c r="V501" i="5"/>
  <c r="R501" i="5"/>
  <c r="N501" i="5"/>
  <c r="J501" i="5"/>
  <c r="F501" i="5"/>
  <c r="AA501" i="5"/>
  <c r="W501" i="5"/>
  <c r="S501" i="5"/>
  <c r="O501" i="5"/>
  <c r="K501" i="5"/>
  <c r="G501" i="5"/>
  <c r="AB501" i="5"/>
  <c r="X501" i="5"/>
  <c r="T501" i="5"/>
  <c r="P501" i="5"/>
  <c r="L501" i="5"/>
  <c r="H501" i="5"/>
  <c r="AQ509" i="5"/>
  <c r="Y509" i="5"/>
  <c r="U509" i="5"/>
  <c r="Q509" i="5"/>
  <c r="M509" i="5"/>
  <c r="I509" i="5"/>
  <c r="E509" i="5"/>
  <c r="Z509" i="5"/>
  <c r="V509" i="5"/>
  <c r="R509" i="5"/>
  <c r="N509" i="5"/>
  <c r="J509" i="5"/>
  <c r="F509" i="5"/>
  <c r="AA509" i="5"/>
  <c r="W509" i="5"/>
  <c r="S509" i="5"/>
  <c r="O509" i="5"/>
  <c r="K509" i="5"/>
  <c r="G509" i="5"/>
  <c r="AB509" i="5"/>
  <c r="X509" i="5"/>
  <c r="T509" i="5"/>
  <c r="P509" i="5"/>
  <c r="L509" i="5"/>
  <c r="H509" i="5"/>
  <c r="AQ517" i="5"/>
  <c r="Y517" i="5"/>
  <c r="U517" i="5"/>
  <c r="Q517" i="5"/>
  <c r="M517" i="5"/>
  <c r="I517" i="5"/>
  <c r="E517" i="5"/>
  <c r="Z517" i="5"/>
  <c r="V517" i="5"/>
  <c r="R517" i="5"/>
  <c r="N517" i="5"/>
  <c r="J517" i="5"/>
  <c r="F517" i="5"/>
  <c r="AA517" i="5"/>
  <c r="W517" i="5"/>
  <c r="S517" i="5"/>
  <c r="O517" i="5"/>
  <c r="K517" i="5"/>
  <c r="G517" i="5"/>
  <c r="AB517" i="5"/>
  <c r="X517" i="5"/>
  <c r="T517" i="5"/>
  <c r="P517" i="5"/>
  <c r="L517" i="5"/>
  <c r="H517" i="5"/>
  <c r="AQ525" i="5"/>
  <c r="Y525" i="5"/>
  <c r="U525" i="5"/>
  <c r="Q525" i="5"/>
  <c r="M525" i="5"/>
  <c r="I525" i="5"/>
  <c r="E525" i="5"/>
  <c r="Z525" i="5"/>
  <c r="V525" i="5"/>
  <c r="R525" i="5"/>
  <c r="N525" i="5"/>
  <c r="J525" i="5"/>
  <c r="F525" i="5"/>
  <c r="AA525" i="5"/>
  <c r="W525" i="5"/>
  <c r="S525" i="5"/>
  <c r="O525" i="5"/>
  <c r="K525" i="5"/>
  <c r="G525" i="5"/>
  <c r="AB525" i="5"/>
  <c r="X525" i="5"/>
  <c r="T525" i="5"/>
  <c r="P525" i="5"/>
  <c r="L525" i="5"/>
  <c r="H525" i="5"/>
  <c r="AQ533" i="5"/>
  <c r="Y533" i="5"/>
  <c r="U533" i="5"/>
  <c r="Q533" i="5"/>
  <c r="M533" i="5"/>
  <c r="I533" i="5"/>
  <c r="E533" i="5"/>
  <c r="Z533" i="5"/>
  <c r="V533" i="5"/>
  <c r="R533" i="5"/>
  <c r="N533" i="5"/>
  <c r="J533" i="5"/>
  <c r="F533" i="5"/>
  <c r="AA533" i="5"/>
  <c r="W533" i="5"/>
  <c r="S533" i="5"/>
  <c r="O533" i="5"/>
  <c r="K533" i="5"/>
  <c r="G533" i="5"/>
  <c r="AB533" i="5"/>
  <c r="X533" i="5"/>
  <c r="T533" i="5"/>
  <c r="P533" i="5"/>
  <c r="L533" i="5"/>
  <c r="H533" i="5"/>
  <c r="AQ541" i="5"/>
  <c r="Y541" i="5"/>
  <c r="U541" i="5"/>
  <c r="Q541" i="5"/>
  <c r="M541" i="5"/>
  <c r="I541" i="5"/>
  <c r="E541" i="5"/>
  <c r="Z541" i="5"/>
  <c r="V541" i="5"/>
  <c r="R541" i="5"/>
  <c r="N541" i="5"/>
  <c r="J541" i="5"/>
  <c r="F541" i="5"/>
  <c r="AA541" i="5"/>
  <c r="W541" i="5"/>
  <c r="S541" i="5"/>
  <c r="O541" i="5"/>
  <c r="K541" i="5"/>
  <c r="G541" i="5"/>
  <c r="AB541" i="5"/>
  <c r="X541" i="5"/>
  <c r="T541" i="5"/>
  <c r="P541" i="5"/>
  <c r="L541" i="5"/>
  <c r="H541" i="5"/>
  <c r="H422" i="5"/>
  <c r="L422" i="5"/>
  <c r="P422" i="5"/>
  <c r="T422" i="5"/>
  <c r="X422" i="5"/>
  <c r="AB422" i="5"/>
  <c r="H424" i="5"/>
  <c r="L424" i="5"/>
  <c r="P424" i="5"/>
  <c r="T424" i="5"/>
  <c r="X424" i="5"/>
  <c r="AB424" i="5"/>
  <c r="H426" i="5"/>
  <c r="L426" i="5"/>
  <c r="P426" i="5"/>
  <c r="T426" i="5"/>
  <c r="X426" i="5"/>
  <c r="AB426" i="5"/>
  <c r="H428" i="5"/>
  <c r="L428" i="5"/>
  <c r="P428" i="5"/>
  <c r="T428" i="5"/>
  <c r="X428" i="5"/>
  <c r="AB428" i="5"/>
  <c r="H430" i="5"/>
  <c r="L430" i="5"/>
  <c r="P430" i="5"/>
  <c r="T430" i="5"/>
  <c r="X430" i="5"/>
  <c r="AB430" i="5"/>
  <c r="H432" i="5"/>
  <c r="L432" i="5"/>
  <c r="P432" i="5"/>
  <c r="T432" i="5"/>
  <c r="X432" i="5"/>
  <c r="AB432" i="5"/>
  <c r="H434" i="5"/>
  <c r="L434" i="5"/>
  <c r="P434" i="5"/>
  <c r="T434" i="5"/>
  <c r="X434" i="5"/>
  <c r="AB434" i="5"/>
  <c r="H436" i="5"/>
  <c r="L436" i="5"/>
  <c r="P436" i="5"/>
  <c r="T436" i="5"/>
  <c r="X436" i="5"/>
  <c r="AB436" i="5"/>
  <c r="H438" i="5"/>
  <c r="L438" i="5"/>
  <c r="P438" i="5"/>
  <c r="T438" i="5"/>
  <c r="X438" i="5"/>
  <c r="AB438" i="5"/>
  <c r="H440" i="5"/>
  <c r="L440" i="5"/>
  <c r="P440" i="5"/>
  <c r="T440" i="5"/>
  <c r="X440" i="5"/>
  <c r="AB440" i="5"/>
  <c r="H442" i="5"/>
  <c r="L442" i="5"/>
  <c r="P442" i="5"/>
  <c r="T442" i="5"/>
  <c r="X442" i="5"/>
  <c r="AB442" i="5"/>
  <c r="H444" i="5"/>
  <c r="L444" i="5"/>
  <c r="P444" i="5"/>
  <c r="T444" i="5"/>
  <c r="X444" i="5"/>
  <c r="AB444" i="5"/>
  <c r="H446" i="5"/>
  <c r="L446" i="5"/>
  <c r="P446" i="5"/>
  <c r="T446" i="5"/>
  <c r="X446" i="5"/>
  <c r="AB446" i="5"/>
  <c r="H448" i="5"/>
  <c r="L448" i="5"/>
  <c r="P448" i="5"/>
  <c r="T448" i="5"/>
  <c r="X448" i="5"/>
  <c r="AB448" i="5"/>
  <c r="H450" i="5"/>
  <c r="L450" i="5"/>
  <c r="P450" i="5"/>
  <c r="T450" i="5"/>
  <c r="X450" i="5"/>
  <c r="AB450" i="5"/>
  <c r="H452" i="5"/>
  <c r="L452" i="5"/>
  <c r="P452" i="5"/>
  <c r="T452" i="5"/>
  <c r="X452" i="5"/>
  <c r="AB452" i="5"/>
  <c r="H454" i="5"/>
  <c r="L454" i="5"/>
  <c r="P454" i="5"/>
  <c r="T454" i="5"/>
  <c r="X454" i="5"/>
  <c r="AB454" i="5"/>
  <c r="H456" i="5"/>
  <c r="L456" i="5"/>
  <c r="P456" i="5"/>
  <c r="T456" i="5"/>
  <c r="X456" i="5"/>
  <c r="AB456" i="5"/>
  <c r="I460" i="5"/>
  <c r="O460" i="5"/>
  <c r="T460" i="5"/>
  <c r="Y460" i="5"/>
  <c r="I464" i="5"/>
  <c r="O464" i="5"/>
  <c r="T464" i="5"/>
  <c r="Y464" i="5"/>
  <c r="I468" i="5"/>
  <c r="O468" i="5"/>
  <c r="T468" i="5"/>
  <c r="Y468" i="5"/>
  <c r="I472" i="5"/>
  <c r="O472" i="5"/>
  <c r="T472" i="5"/>
  <c r="Y472" i="5"/>
  <c r="I476" i="5"/>
  <c r="O476" i="5"/>
  <c r="T476" i="5"/>
  <c r="Y476" i="5"/>
  <c r="N479" i="5"/>
  <c r="T480" i="5"/>
  <c r="N481" i="5"/>
  <c r="T482" i="5"/>
  <c r="N483" i="5"/>
  <c r="T484" i="5"/>
  <c r="N485" i="5"/>
  <c r="T486" i="5"/>
  <c r="N487" i="5"/>
  <c r="T488" i="5"/>
  <c r="N489" i="5"/>
  <c r="T490" i="5"/>
  <c r="N491" i="5"/>
  <c r="AB459" i="5"/>
  <c r="X459" i="5"/>
  <c r="T459" i="5"/>
  <c r="P459" i="5"/>
  <c r="L459" i="5"/>
  <c r="H459" i="5"/>
  <c r="AB463" i="5"/>
  <c r="X463" i="5"/>
  <c r="T463" i="5"/>
  <c r="P463" i="5"/>
  <c r="L463" i="5"/>
  <c r="H463" i="5"/>
  <c r="AB467" i="5"/>
  <c r="X467" i="5"/>
  <c r="T467" i="5"/>
  <c r="P467" i="5"/>
  <c r="L467" i="5"/>
  <c r="H467" i="5"/>
  <c r="AB471" i="5"/>
  <c r="X471" i="5"/>
  <c r="T471" i="5"/>
  <c r="P471" i="5"/>
  <c r="L471" i="5"/>
  <c r="H471" i="5"/>
  <c r="AB475" i="5"/>
  <c r="X475" i="5"/>
  <c r="T475" i="5"/>
  <c r="P475" i="5"/>
  <c r="L475" i="5"/>
  <c r="H475" i="5"/>
  <c r="AQ495" i="5"/>
  <c r="Y495" i="5"/>
  <c r="U495" i="5"/>
  <c r="Q495" i="5"/>
  <c r="M495" i="5"/>
  <c r="I495" i="5"/>
  <c r="E495" i="5"/>
  <c r="Z495" i="5"/>
  <c r="V495" i="5"/>
  <c r="R495" i="5"/>
  <c r="N495" i="5"/>
  <c r="J495" i="5"/>
  <c r="F495" i="5"/>
  <c r="AA495" i="5"/>
  <c r="W495" i="5"/>
  <c r="S495" i="5"/>
  <c r="O495" i="5"/>
  <c r="K495" i="5"/>
  <c r="G495" i="5"/>
  <c r="AB495" i="5"/>
  <c r="X495" i="5"/>
  <c r="T495" i="5"/>
  <c r="P495" i="5"/>
  <c r="L495" i="5"/>
  <c r="H495" i="5"/>
  <c r="AQ503" i="5"/>
  <c r="Y503" i="5"/>
  <c r="U503" i="5"/>
  <c r="Q503" i="5"/>
  <c r="M503" i="5"/>
  <c r="I503" i="5"/>
  <c r="E503" i="5"/>
  <c r="Z503" i="5"/>
  <c r="V503" i="5"/>
  <c r="R503" i="5"/>
  <c r="N503" i="5"/>
  <c r="J503" i="5"/>
  <c r="F503" i="5"/>
  <c r="AA503" i="5"/>
  <c r="W503" i="5"/>
  <c r="S503" i="5"/>
  <c r="O503" i="5"/>
  <c r="K503" i="5"/>
  <c r="G503" i="5"/>
  <c r="AB503" i="5"/>
  <c r="X503" i="5"/>
  <c r="T503" i="5"/>
  <c r="P503" i="5"/>
  <c r="L503" i="5"/>
  <c r="H503" i="5"/>
  <c r="AQ511" i="5"/>
  <c r="Y511" i="5"/>
  <c r="U511" i="5"/>
  <c r="Q511" i="5"/>
  <c r="M511" i="5"/>
  <c r="I511" i="5"/>
  <c r="E511" i="5"/>
  <c r="Z511" i="5"/>
  <c r="V511" i="5"/>
  <c r="R511" i="5"/>
  <c r="N511" i="5"/>
  <c r="J511" i="5"/>
  <c r="F511" i="5"/>
  <c r="AA511" i="5"/>
  <c r="W511" i="5"/>
  <c r="S511" i="5"/>
  <c r="O511" i="5"/>
  <c r="K511" i="5"/>
  <c r="G511" i="5"/>
  <c r="AB511" i="5"/>
  <c r="X511" i="5"/>
  <c r="T511" i="5"/>
  <c r="P511" i="5"/>
  <c r="L511" i="5"/>
  <c r="H511" i="5"/>
  <c r="AQ519" i="5"/>
  <c r="Y519" i="5"/>
  <c r="U519" i="5"/>
  <c r="Q519" i="5"/>
  <c r="M519" i="5"/>
  <c r="I519" i="5"/>
  <c r="E519" i="5"/>
  <c r="Z519" i="5"/>
  <c r="V519" i="5"/>
  <c r="R519" i="5"/>
  <c r="N519" i="5"/>
  <c r="J519" i="5"/>
  <c r="F519" i="5"/>
  <c r="AA519" i="5"/>
  <c r="W519" i="5"/>
  <c r="S519" i="5"/>
  <c r="O519" i="5"/>
  <c r="K519" i="5"/>
  <c r="G519" i="5"/>
  <c r="AB519" i="5"/>
  <c r="X519" i="5"/>
  <c r="T519" i="5"/>
  <c r="P519" i="5"/>
  <c r="L519" i="5"/>
  <c r="H519" i="5"/>
  <c r="AQ527" i="5"/>
  <c r="Y527" i="5"/>
  <c r="U527" i="5"/>
  <c r="Q527" i="5"/>
  <c r="M527" i="5"/>
  <c r="I527" i="5"/>
  <c r="E527" i="5"/>
  <c r="Z527" i="5"/>
  <c r="V527" i="5"/>
  <c r="R527" i="5"/>
  <c r="N527" i="5"/>
  <c r="J527" i="5"/>
  <c r="F527" i="5"/>
  <c r="AA527" i="5"/>
  <c r="W527" i="5"/>
  <c r="S527" i="5"/>
  <c r="O527" i="5"/>
  <c r="K527" i="5"/>
  <c r="G527" i="5"/>
  <c r="AB527" i="5"/>
  <c r="X527" i="5"/>
  <c r="T527" i="5"/>
  <c r="P527" i="5"/>
  <c r="L527" i="5"/>
  <c r="H527" i="5"/>
  <c r="AQ535" i="5"/>
  <c r="Y535" i="5"/>
  <c r="U535" i="5"/>
  <c r="Q535" i="5"/>
  <c r="M535" i="5"/>
  <c r="I535" i="5"/>
  <c r="E535" i="5"/>
  <c r="Z535" i="5"/>
  <c r="V535" i="5"/>
  <c r="R535" i="5"/>
  <c r="N535" i="5"/>
  <c r="J535" i="5"/>
  <c r="F535" i="5"/>
  <c r="AA535" i="5"/>
  <c r="W535" i="5"/>
  <c r="S535" i="5"/>
  <c r="O535" i="5"/>
  <c r="K535" i="5"/>
  <c r="G535" i="5"/>
  <c r="AB535" i="5"/>
  <c r="X535" i="5"/>
  <c r="T535" i="5"/>
  <c r="P535" i="5"/>
  <c r="L535" i="5"/>
  <c r="H535" i="5"/>
  <c r="AQ543" i="5"/>
  <c r="Y543" i="5"/>
  <c r="U543" i="5"/>
  <c r="Q543" i="5"/>
  <c r="M543" i="5"/>
  <c r="I543" i="5"/>
  <c r="E543" i="5"/>
  <c r="Z543" i="5"/>
  <c r="V543" i="5"/>
  <c r="R543" i="5"/>
  <c r="N543" i="5"/>
  <c r="J543" i="5"/>
  <c r="F543" i="5"/>
  <c r="AA543" i="5"/>
  <c r="W543" i="5"/>
  <c r="S543" i="5"/>
  <c r="O543" i="5"/>
  <c r="K543" i="5"/>
  <c r="G543" i="5"/>
  <c r="AB543" i="5"/>
  <c r="X543" i="5"/>
  <c r="T543" i="5"/>
  <c r="P543" i="5"/>
  <c r="L543" i="5"/>
  <c r="H543" i="5"/>
  <c r="AQ549" i="5"/>
  <c r="AU549" i="5" s="1"/>
  <c r="Y549" i="5"/>
  <c r="U549" i="5"/>
  <c r="Q549" i="5"/>
  <c r="M549" i="5"/>
  <c r="I549" i="5"/>
  <c r="E549" i="5"/>
  <c r="Z549" i="5"/>
  <c r="V549" i="5"/>
  <c r="R549" i="5"/>
  <c r="N549" i="5"/>
  <c r="J549" i="5"/>
  <c r="F549" i="5"/>
  <c r="AA549" i="5"/>
  <c r="W549" i="5"/>
  <c r="S549" i="5"/>
  <c r="O549" i="5"/>
  <c r="K549" i="5"/>
  <c r="G549" i="5"/>
  <c r="AB549" i="5"/>
  <c r="X549" i="5"/>
  <c r="T549" i="5"/>
  <c r="P549" i="5"/>
  <c r="L549" i="5"/>
  <c r="H549" i="5"/>
  <c r="AQ553" i="5"/>
  <c r="AU553" i="5" s="1"/>
  <c r="Y553" i="5"/>
  <c r="U553" i="5"/>
  <c r="Q553" i="5"/>
  <c r="M553" i="5"/>
  <c r="I553" i="5"/>
  <c r="E553" i="5"/>
  <c r="Z553" i="5"/>
  <c r="V553" i="5"/>
  <c r="R553" i="5"/>
  <c r="N553" i="5"/>
  <c r="J553" i="5"/>
  <c r="F553" i="5"/>
  <c r="AA553" i="5"/>
  <c r="W553" i="5"/>
  <c r="S553" i="5"/>
  <c r="O553" i="5"/>
  <c r="K553" i="5"/>
  <c r="G553" i="5"/>
  <c r="AB553" i="5"/>
  <c r="X553" i="5"/>
  <c r="T553" i="5"/>
  <c r="P553" i="5"/>
  <c r="L553" i="5"/>
  <c r="H553" i="5"/>
  <c r="G422" i="5"/>
  <c r="K422" i="5"/>
  <c r="O422" i="5"/>
  <c r="S422" i="5"/>
  <c r="W422" i="5"/>
  <c r="G424" i="5"/>
  <c r="K424" i="5"/>
  <c r="O424" i="5"/>
  <c r="S424" i="5"/>
  <c r="W424" i="5"/>
  <c r="G426" i="5"/>
  <c r="K426" i="5"/>
  <c r="O426" i="5"/>
  <c r="S426" i="5"/>
  <c r="W426" i="5"/>
  <c r="G428" i="5"/>
  <c r="K428" i="5"/>
  <c r="O428" i="5"/>
  <c r="S428" i="5"/>
  <c r="W428" i="5"/>
  <c r="G430" i="5"/>
  <c r="K430" i="5"/>
  <c r="O430" i="5"/>
  <c r="S430" i="5"/>
  <c r="W430" i="5"/>
  <c r="G432" i="5"/>
  <c r="K432" i="5"/>
  <c r="O432" i="5"/>
  <c r="S432" i="5"/>
  <c r="W432" i="5"/>
  <c r="G434" i="5"/>
  <c r="K434" i="5"/>
  <c r="O434" i="5"/>
  <c r="S434" i="5"/>
  <c r="W434" i="5"/>
  <c r="G436" i="5"/>
  <c r="K436" i="5"/>
  <c r="O436" i="5"/>
  <c r="S436" i="5"/>
  <c r="W436" i="5"/>
  <c r="G438" i="5"/>
  <c r="K438" i="5"/>
  <c r="O438" i="5"/>
  <c r="S438" i="5"/>
  <c r="W438" i="5"/>
  <c r="G440" i="5"/>
  <c r="K440" i="5"/>
  <c r="O440" i="5"/>
  <c r="S440" i="5"/>
  <c r="W440" i="5"/>
  <c r="G442" i="5"/>
  <c r="K442" i="5"/>
  <c r="O442" i="5"/>
  <c r="S442" i="5"/>
  <c r="W442" i="5"/>
  <c r="G444" i="5"/>
  <c r="K444" i="5"/>
  <c r="O444" i="5"/>
  <c r="S444" i="5"/>
  <c r="W444" i="5"/>
  <c r="G446" i="5"/>
  <c r="K446" i="5"/>
  <c r="O446" i="5"/>
  <c r="S446" i="5"/>
  <c r="W446" i="5"/>
  <c r="G448" i="5"/>
  <c r="K448" i="5"/>
  <c r="O448" i="5"/>
  <c r="S448" i="5"/>
  <c r="W448" i="5"/>
  <c r="G450" i="5"/>
  <c r="K450" i="5"/>
  <c r="O450" i="5"/>
  <c r="S450" i="5"/>
  <c r="W450" i="5"/>
  <c r="G452" i="5"/>
  <c r="K452" i="5"/>
  <c r="O452" i="5"/>
  <c r="S452" i="5"/>
  <c r="W452" i="5"/>
  <c r="G454" i="5"/>
  <c r="K454" i="5"/>
  <c r="O454" i="5"/>
  <c r="S454" i="5"/>
  <c r="W454" i="5"/>
  <c r="G456" i="5"/>
  <c r="K456" i="5"/>
  <c r="O456" i="5"/>
  <c r="S456" i="5"/>
  <c r="W456" i="5"/>
  <c r="G459" i="5"/>
  <c r="M459" i="5"/>
  <c r="R459" i="5"/>
  <c r="W459" i="5"/>
  <c r="AQ459" i="5"/>
  <c r="H460" i="5"/>
  <c r="M460" i="5"/>
  <c r="S460" i="5"/>
  <c r="X460" i="5"/>
  <c r="AQ460" i="5"/>
  <c r="E461" i="5"/>
  <c r="J461" i="5"/>
  <c r="O461" i="5"/>
  <c r="U461" i="5"/>
  <c r="Z461" i="5"/>
  <c r="G463" i="5"/>
  <c r="M463" i="5"/>
  <c r="R463" i="5"/>
  <c r="W463" i="5"/>
  <c r="AQ463" i="5"/>
  <c r="H464" i="5"/>
  <c r="M464" i="5"/>
  <c r="S464" i="5"/>
  <c r="X464" i="5"/>
  <c r="AQ464" i="5"/>
  <c r="E465" i="5"/>
  <c r="J465" i="5"/>
  <c r="O465" i="5"/>
  <c r="U465" i="5"/>
  <c r="Z465" i="5"/>
  <c r="G467" i="5"/>
  <c r="M467" i="5"/>
  <c r="R467" i="5"/>
  <c r="W467" i="5"/>
  <c r="AQ467" i="5"/>
  <c r="H468" i="5"/>
  <c r="M468" i="5"/>
  <c r="S468" i="5"/>
  <c r="X468" i="5"/>
  <c r="AQ468" i="5"/>
  <c r="E469" i="5"/>
  <c r="J469" i="5"/>
  <c r="O469" i="5"/>
  <c r="U469" i="5"/>
  <c r="Z469" i="5"/>
  <c r="G471" i="5"/>
  <c r="M471" i="5"/>
  <c r="R471" i="5"/>
  <c r="W471" i="5"/>
  <c r="AQ471" i="5"/>
  <c r="H472" i="5"/>
  <c r="M472" i="5"/>
  <c r="S472" i="5"/>
  <c r="X472" i="5"/>
  <c r="AQ472" i="5"/>
  <c r="E473" i="5"/>
  <c r="J473" i="5"/>
  <c r="O473" i="5"/>
  <c r="U473" i="5"/>
  <c r="Z473" i="5"/>
  <c r="G475" i="5"/>
  <c r="M475" i="5"/>
  <c r="R475" i="5"/>
  <c r="W475" i="5"/>
  <c r="AQ475" i="5"/>
  <c r="H476" i="5"/>
  <c r="M476" i="5"/>
  <c r="S476" i="5"/>
  <c r="X476" i="5"/>
  <c r="AQ476" i="5"/>
  <c r="E477" i="5"/>
  <c r="J477" i="5"/>
  <c r="R477" i="5"/>
  <c r="Z477" i="5"/>
  <c r="H478" i="5"/>
  <c r="P478" i="5"/>
  <c r="X478" i="5"/>
  <c r="J479" i="5"/>
  <c r="Z479" i="5"/>
  <c r="P480" i="5"/>
  <c r="J481" i="5"/>
  <c r="Z481" i="5"/>
  <c r="P482" i="5"/>
  <c r="J483" i="5"/>
  <c r="Z483" i="5"/>
  <c r="P484" i="5"/>
  <c r="J485" i="5"/>
  <c r="Z485" i="5"/>
  <c r="P486" i="5"/>
  <c r="J487" i="5"/>
  <c r="Z487" i="5"/>
  <c r="P488" i="5"/>
  <c r="J489" i="5"/>
  <c r="Z489" i="5"/>
  <c r="P490" i="5"/>
  <c r="J491" i="5"/>
  <c r="Z555" i="5"/>
  <c r="V555" i="5"/>
  <c r="R555" i="5"/>
  <c r="N555" i="5"/>
  <c r="J555" i="5"/>
  <c r="F555" i="5"/>
  <c r="Z559" i="5"/>
  <c r="V559" i="5"/>
  <c r="R559" i="5"/>
  <c r="N559" i="5"/>
  <c r="J559" i="5"/>
  <c r="F559" i="5"/>
  <c r="Z563" i="5"/>
  <c r="V563" i="5"/>
  <c r="R563" i="5"/>
  <c r="N563" i="5"/>
  <c r="J563" i="5"/>
  <c r="F563" i="5"/>
  <c r="Z567" i="5"/>
  <c r="V567" i="5"/>
  <c r="R567" i="5"/>
  <c r="N567" i="5"/>
  <c r="J567" i="5"/>
  <c r="F567" i="5"/>
  <c r="Z571" i="5"/>
  <c r="V571" i="5"/>
  <c r="R571" i="5"/>
  <c r="N571" i="5"/>
  <c r="J571" i="5"/>
  <c r="F571" i="5"/>
  <c r="AQ575" i="5"/>
  <c r="Y575" i="5"/>
  <c r="U575" i="5"/>
  <c r="Q575" i="5"/>
  <c r="M575" i="5"/>
  <c r="I575" i="5"/>
  <c r="E575" i="5"/>
  <c r="Z575" i="5"/>
  <c r="V575" i="5"/>
  <c r="R575" i="5"/>
  <c r="N575" i="5"/>
  <c r="J575" i="5"/>
  <c r="F575" i="5"/>
  <c r="AA580" i="5"/>
  <c r="W580" i="5"/>
  <c r="S580" i="5"/>
  <c r="O580" i="5"/>
  <c r="K580" i="5"/>
  <c r="G580" i="5"/>
  <c r="AB580" i="5"/>
  <c r="X580" i="5"/>
  <c r="T580" i="5"/>
  <c r="P580" i="5"/>
  <c r="L580" i="5"/>
  <c r="H580" i="5"/>
  <c r="AQ583" i="5"/>
  <c r="Y583" i="5"/>
  <c r="U583" i="5"/>
  <c r="Q583" i="5"/>
  <c r="M583" i="5"/>
  <c r="I583" i="5"/>
  <c r="E583" i="5"/>
  <c r="Z583" i="5"/>
  <c r="V583" i="5"/>
  <c r="R583" i="5"/>
  <c r="N583" i="5"/>
  <c r="J583" i="5"/>
  <c r="F583" i="5"/>
  <c r="Z588" i="5"/>
  <c r="V588" i="5"/>
  <c r="R588" i="5"/>
  <c r="N588" i="5"/>
  <c r="J588" i="5"/>
  <c r="F588" i="5"/>
  <c r="AA588" i="5"/>
  <c r="W588" i="5"/>
  <c r="S588" i="5"/>
  <c r="O588" i="5"/>
  <c r="K588" i="5"/>
  <c r="G588" i="5"/>
  <c r="AB588" i="5"/>
  <c r="X588" i="5"/>
  <c r="T588" i="5"/>
  <c r="P588" i="5"/>
  <c r="L588" i="5"/>
  <c r="H588" i="5"/>
  <c r="Z590" i="5"/>
  <c r="V590" i="5"/>
  <c r="R590" i="5"/>
  <c r="N590" i="5"/>
  <c r="J590" i="5"/>
  <c r="F590" i="5"/>
  <c r="AA590" i="5"/>
  <c r="W590" i="5"/>
  <c r="S590" i="5"/>
  <c r="O590" i="5"/>
  <c r="K590" i="5"/>
  <c r="G590" i="5"/>
  <c r="AB590" i="5"/>
  <c r="X590" i="5"/>
  <c r="T590" i="5"/>
  <c r="P590" i="5"/>
  <c r="L590" i="5"/>
  <c r="H590" i="5"/>
  <c r="Z592" i="5"/>
  <c r="V592" i="5"/>
  <c r="R592" i="5"/>
  <c r="N592" i="5"/>
  <c r="J592" i="5"/>
  <c r="F592" i="5"/>
  <c r="AA592" i="5"/>
  <c r="W592" i="5"/>
  <c r="S592" i="5"/>
  <c r="O592" i="5"/>
  <c r="K592" i="5"/>
  <c r="G592" i="5"/>
  <c r="AB592" i="5"/>
  <c r="X592" i="5"/>
  <c r="T592" i="5"/>
  <c r="P592" i="5"/>
  <c r="L592" i="5"/>
  <c r="H592" i="5"/>
  <c r="Z594" i="5"/>
  <c r="V594" i="5"/>
  <c r="R594" i="5"/>
  <c r="N594" i="5"/>
  <c r="J594" i="5"/>
  <c r="F594" i="5"/>
  <c r="AA594" i="5"/>
  <c r="W594" i="5"/>
  <c r="S594" i="5"/>
  <c r="O594" i="5"/>
  <c r="K594" i="5"/>
  <c r="G594" i="5"/>
  <c r="AB594" i="5"/>
  <c r="X594" i="5"/>
  <c r="T594" i="5"/>
  <c r="P594" i="5"/>
  <c r="L594" i="5"/>
  <c r="H594" i="5"/>
  <c r="AQ596" i="5"/>
  <c r="Y596" i="5"/>
  <c r="U596" i="5"/>
  <c r="Q596" i="5"/>
  <c r="M596" i="5"/>
  <c r="I596" i="5"/>
  <c r="E596" i="5"/>
  <c r="Z596" i="5"/>
  <c r="V596" i="5"/>
  <c r="R596" i="5"/>
  <c r="N596" i="5"/>
  <c r="J596" i="5"/>
  <c r="F596" i="5"/>
  <c r="AA596" i="5"/>
  <c r="W596" i="5"/>
  <c r="S596" i="5"/>
  <c r="O596" i="5"/>
  <c r="K596" i="5"/>
  <c r="G596" i="5"/>
  <c r="AB596" i="5"/>
  <c r="X596" i="5"/>
  <c r="T596" i="5"/>
  <c r="P596" i="5"/>
  <c r="L596" i="5"/>
  <c r="H596" i="5"/>
  <c r="AQ604" i="5"/>
  <c r="Y604" i="5"/>
  <c r="U604" i="5"/>
  <c r="Q604" i="5"/>
  <c r="M604" i="5"/>
  <c r="I604" i="5"/>
  <c r="E604" i="5"/>
  <c r="Z604" i="5"/>
  <c r="V604" i="5"/>
  <c r="R604" i="5"/>
  <c r="N604" i="5"/>
  <c r="J604" i="5"/>
  <c r="F604" i="5"/>
  <c r="AA604" i="5"/>
  <c r="W604" i="5"/>
  <c r="S604" i="5"/>
  <c r="O604" i="5"/>
  <c r="K604" i="5"/>
  <c r="G604" i="5"/>
  <c r="AB604" i="5"/>
  <c r="X604" i="5"/>
  <c r="T604" i="5"/>
  <c r="P604" i="5"/>
  <c r="L604" i="5"/>
  <c r="H604" i="5"/>
  <c r="AQ612" i="5"/>
  <c r="Y612" i="5"/>
  <c r="U612" i="5"/>
  <c r="Q612" i="5"/>
  <c r="M612" i="5"/>
  <c r="I612" i="5"/>
  <c r="E612" i="5"/>
  <c r="Z612" i="5"/>
  <c r="V612" i="5"/>
  <c r="R612" i="5"/>
  <c r="N612" i="5"/>
  <c r="J612" i="5"/>
  <c r="F612" i="5"/>
  <c r="AA612" i="5"/>
  <c r="W612" i="5"/>
  <c r="S612" i="5"/>
  <c r="O612" i="5"/>
  <c r="K612" i="5"/>
  <c r="G612" i="5"/>
  <c r="AB612" i="5"/>
  <c r="X612" i="5"/>
  <c r="T612" i="5"/>
  <c r="P612" i="5"/>
  <c r="L612" i="5"/>
  <c r="H612" i="5"/>
  <c r="AQ624" i="5"/>
  <c r="Y624" i="5"/>
  <c r="U624" i="5"/>
  <c r="Q624" i="5"/>
  <c r="M624" i="5"/>
  <c r="I624" i="5"/>
  <c r="E624" i="5"/>
  <c r="Z624" i="5"/>
  <c r="V624" i="5"/>
  <c r="R624" i="5"/>
  <c r="N624" i="5"/>
  <c r="J624" i="5"/>
  <c r="F624" i="5"/>
  <c r="AA624" i="5"/>
  <c r="W624" i="5"/>
  <c r="S624" i="5"/>
  <c r="O624" i="5"/>
  <c r="K624" i="5"/>
  <c r="G624" i="5"/>
  <c r="AB624" i="5"/>
  <c r="X624" i="5"/>
  <c r="T624" i="5"/>
  <c r="P624" i="5"/>
  <c r="L624" i="5"/>
  <c r="H624" i="5"/>
  <c r="AQ632" i="5"/>
  <c r="Y632" i="5"/>
  <c r="U632" i="5"/>
  <c r="Q632" i="5"/>
  <c r="M632" i="5"/>
  <c r="I632" i="5"/>
  <c r="E632" i="5"/>
  <c r="Z632" i="5"/>
  <c r="V632" i="5"/>
  <c r="R632" i="5"/>
  <c r="N632" i="5"/>
  <c r="J632" i="5"/>
  <c r="F632" i="5"/>
  <c r="AA632" i="5"/>
  <c r="W632" i="5"/>
  <c r="S632" i="5"/>
  <c r="O632" i="5"/>
  <c r="K632" i="5"/>
  <c r="G632" i="5"/>
  <c r="AB632" i="5"/>
  <c r="X632" i="5"/>
  <c r="T632" i="5"/>
  <c r="P632" i="5"/>
  <c r="L632" i="5"/>
  <c r="H632" i="5"/>
  <c r="AQ640" i="5"/>
  <c r="Y640" i="5"/>
  <c r="U640" i="5"/>
  <c r="Q640" i="5"/>
  <c r="M640" i="5"/>
  <c r="I640" i="5"/>
  <c r="E640" i="5"/>
  <c r="Z640" i="5"/>
  <c r="V640" i="5"/>
  <c r="R640" i="5"/>
  <c r="N640" i="5"/>
  <c r="J640" i="5"/>
  <c r="F640" i="5"/>
  <c r="AA640" i="5"/>
  <c r="W640" i="5"/>
  <c r="S640" i="5"/>
  <c r="O640" i="5"/>
  <c r="K640" i="5"/>
  <c r="G640" i="5"/>
  <c r="AB640" i="5"/>
  <c r="X640" i="5"/>
  <c r="T640" i="5"/>
  <c r="P640" i="5"/>
  <c r="L640" i="5"/>
  <c r="H640" i="5"/>
  <c r="Z650" i="5"/>
  <c r="V650" i="5"/>
  <c r="R650" i="5"/>
  <c r="N650" i="5"/>
  <c r="AQ650" i="5"/>
  <c r="Y650" i="5"/>
  <c r="U650" i="5"/>
  <c r="Q650" i="5"/>
  <c r="M650" i="5"/>
  <c r="I650" i="5"/>
  <c r="E650" i="5"/>
  <c r="AA650" i="5"/>
  <c r="S650" i="5"/>
  <c r="K650" i="5"/>
  <c r="F650" i="5"/>
  <c r="AB650" i="5"/>
  <c r="T650" i="5"/>
  <c r="L650" i="5"/>
  <c r="G650" i="5"/>
  <c r="W650" i="5"/>
  <c r="O650" i="5"/>
  <c r="H650" i="5"/>
  <c r="X650" i="5"/>
  <c r="P650" i="5"/>
  <c r="J650" i="5"/>
  <c r="F492" i="5"/>
  <c r="J492" i="5"/>
  <c r="N492" i="5"/>
  <c r="R492" i="5"/>
  <c r="V492" i="5"/>
  <c r="Z492" i="5"/>
  <c r="F494" i="5"/>
  <c r="J494" i="5"/>
  <c r="N494" i="5"/>
  <c r="R494" i="5"/>
  <c r="V494" i="5"/>
  <c r="Z494" i="5"/>
  <c r="F496" i="5"/>
  <c r="J496" i="5"/>
  <c r="N496" i="5"/>
  <c r="R496" i="5"/>
  <c r="V496" i="5"/>
  <c r="Z496" i="5"/>
  <c r="F498" i="5"/>
  <c r="J498" i="5"/>
  <c r="N498" i="5"/>
  <c r="R498" i="5"/>
  <c r="V498" i="5"/>
  <c r="Z498" i="5"/>
  <c r="F500" i="5"/>
  <c r="J500" i="5"/>
  <c r="N500" i="5"/>
  <c r="R500" i="5"/>
  <c r="V500" i="5"/>
  <c r="Z500" i="5"/>
  <c r="F502" i="5"/>
  <c r="J502" i="5"/>
  <c r="N502" i="5"/>
  <c r="R502" i="5"/>
  <c r="V502" i="5"/>
  <c r="Z502" i="5"/>
  <c r="F504" i="5"/>
  <c r="J504" i="5"/>
  <c r="N504" i="5"/>
  <c r="R504" i="5"/>
  <c r="V504" i="5"/>
  <c r="Z504" i="5"/>
  <c r="F506" i="5"/>
  <c r="J506" i="5"/>
  <c r="N506" i="5"/>
  <c r="R506" i="5"/>
  <c r="V506" i="5"/>
  <c r="Z506" i="5"/>
  <c r="F508" i="5"/>
  <c r="J508" i="5"/>
  <c r="N508" i="5"/>
  <c r="R508" i="5"/>
  <c r="V508" i="5"/>
  <c r="Z508" i="5"/>
  <c r="F510" i="5"/>
  <c r="J510" i="5"/>
  <c r="N510" i="5"/>
  <c r="R510" i="5"/>
  <c r="V510" i="5"/>
  <c r="Z510" i="5"/>
  <c r="F512" i="5"/>
  <c r="J512" i="5"/>
  <c r="N512" i="5"/>
  <c r="R512" i="5"/>
  <c r="V512" i="5"/>
  <c r="Z512" i="5"/>
  <c r="F514" i="5"/>
  <c r="J514" i="5"/>
  <c r="N514" i="5"/>
  <c r="R514" i="5"/>
  <c r="V514" i="5"/>
  <c r="Z514" i="5"/>
  <c r="F516" i="5"/>
  <c r="J516" i="5"/>
  <c r="N516" i="5"/>
  <c r="R516" i="5"/>
  <c r="V516" i="5"/>
  <c r="Z516" i="5"/>
  <c r="F518" i="5"/>
  <c r="J518" i="5"/>
  <c r="N518" i="5"/>
  <c r="R518" i="5"/>
  <c r="V518" i="5"/>
  <c r="Z518" i="5"/>
  <c r="F520" i="5"/>
  <c r="J520" i="5"/>
  <c r="N520" i="5"/>
  <c r="R520" i="5"/>
  <c r="V520" i="5"/>
  <c r="Z520" i="5"/>
  <c r="F522" i="5"/>
  <c r="J522" i="5"/>
  <c r="N522" i="5"/>
  <c r="R522" i="5"/>
  <c r="V522" i="5"/>
  <c r="Z522" i="5"/>
  <c r="F524" i="5"/>
  <c r="J524" i="5"/>
  <c r="N524" i="5"/>
  <c r="R524" i="5"/>
  <c r="V524" i="5"/>
  <c r="Z524" i="5"/>
  <c r="F526" i="5"/>
  <c r="J526" i="5"/>
  <c r="N526" i="5"/>
  <c r="R526" i="5"/>
  <c r="V526" i="5"/>
  <c r="Z526" i="5"/>
  <c r="F528" i="5"/>
  <c r="J528" i="5"/>
  <c r="N528" i="5"/>
  <c r="R528" i="5"/>
  <c r="V528" i="5"/>
  <c r="Z528" i="5"/>
  <c r="F530" i="5"/>
  <c r="J530" i="5"/>
  <c r="N530" i="5"/>
  <c r="R530" i="5"/>
  <c r="V530" i="5"/>
  <c r="Z530" i="5"/>
  <c r="F532" i="5"/>
  <c r="J532" i="5"/>
  <c r="N532" i="5"/>
  <c r="R532" i="5"/>
  <c r="V532" i="5"/>
  <c r="Z532" i="5"/>
  <c r="F534" i="5"/>
  <c r="J534" i="5"/>
  <c r="N534" i="5"/>
  <c r="R534" i="5"/>
  <c r="V534" i="5"/>
  <c r="Z534" i="5"/>
  <c r="F536" i="5"/>
  <c r="J536" i="5"/>
  <c r="N536" i="5"/>
  <c r="R536" i="5"/>
  <c r="V536" i="5"/>
  <c r="Z536" i="5"/>
  <c r="F538" i="5"/>
  <c r="J538" i="5"/>
  <c r="N538" i="5"/>
  <c r="R538" i="5"/>
  <c r="V538" i="5"/>
  <c r="Z538" i="5"/>
  <c r="F540" i="5"/>
  <c r="J540" i="5"/>
  <c r="N540" i="5"/>
  <c r="R540" i="5"/>
  <c r="V540" i="5"/>
  <c r="Z540" i="5"/>
  <c r="F542" i="5"/>
  <c r="J542" i="5"/>
  <c r="N542" i="5"/>
  <c r="R542" i="5"/>
  <c r="V542" i="5"/>
  <c r="Z542" i="5"/>
  <c r="F544" i="5"/>
  <c r="J544" i="5"/>
  <c r="N544" i="5"/>
  <c r="R544" i="5"/>
  <c r="V544" i="5"/>
  <c r="Z544" i="5"/>
  <c r="F546" i="5"/>
  <c r="J546" i="5"/>
  <c r="N546" i="5"/>
  <c r="R546" i="5"/>
  <c r="V546" i="5"/>
  <c r="Z546" i="5"/>
  <c r="F548" i="5"/>
  <c r="J548" i="5"/>
  <c r="N548" i="5"/>
  <c r="R548" i="5"/>
  <c r="V548" i="5"/>
  <c r="Z548" i="5"/>
  <c r="F550" i="5"/>
  <c r="J550" i="5"/>
  <c r="N550" i="5"/>
  <c r="R550" i="5"/>
  <c r="V550" i="5"/>
  <c r="Z550" i="5"/>
  <c r="F552" i="5"/>
  <c r="J552" i="5"/>
  <c r="N552" i="5"/>
  <c r="R552" i="5"/>
  <c r="V552" i="5"/>
  <c r="Z552" i="5"/>
  <c r="F554" i="5"/>
  <c r="J554" i="5"/>
  <c r="N554" i="5"/>
  <c r="R554" i="5"/>
  <c r="V554" i="5"/>
  <c r="Z554" i="5"/>
  <c r="I555" i="5"/>
  <c r="O555" i="5"/>
  <c r="T555" i="5"/>
  <c r="Y555" i="5"/>
  <c r="F556" i="5"/>
  <c r="K556" i="5"/>
  <c r="Q556" i="5"/>
  <c r="V556" i="5"/>
  <c r="AA556" i="5"/>
  <c r="G557" i="5"/>
  <c r="L557" i="5"/>
  <c r="Q557" i="5"/>
  <c r="W557" i="5"/>
  <c r="I558" i="5"/>
  <c r="N558" i="5"/>
  <c r="S558" i="5"/>
  <c r="I559" i="5"/>
  <c r="O559" i="5"/>
  <c r="T559" i="5"/>
  <c r="Y559" i="5"/>
  <c r="F560" i="5"/>
  <c r="K560" i="5"/>
  <c r="Q560" i="5"/>
  <c r="V560" i="5"/>
  <c r="AA560" i="5"/>
  <c r="G561" i="5"/>
  <c r="L561" i="5"/>
  <c r="Q561" i="5"/>
  <c r="W561" i="5"/>
  <c r="I562" i="5"/>
  <c r="N562" i="5"/>
  <c r="S562" i="5"/>
  <c r="I563" i="5"/>
  <c r="O563" i="5"/>
  <c r="T563" i="5"/>
  <c r="Y563" i="5"/>
  <c r="F564" i="5"/>
  <c r="K564" i="5"/>
  <c r="Q564" i="5"/>
  <c r="V564" i="5"/>
  <c r="AA564" i="5"/>
  <c r="G565" i="5"/>
  <c r="L565" i="5"/>
  <c r="Q565" i="5"/>
  <c r="W565" i="5"/>
  <c r="I566" i="5"/>
  <c r="N566" i="5"/>
  <c r="S566" i="5"/>
  <c r="I567" i="5"/>
  <c r="O567" i="5"/>
  <c r="T567" i="5"/>
  <c r="Y567" i="5"/>
  <c r="F568" i="5"/>
  <c r="K568" i="5"/>
  <c r="Q568" i="5"/>
  <c r="V568" i="5"/>
  <c r="AA568" i="5"/>
  <c r="G569" i="5"/>
  <c r="L569" i="5"/>
  <c r="Q569" i="5"/>
  <c r="W569" i="5"/>
  <c r="I570" i="5"/>
  <c r="N570" i="5"/>
  <c r="S570" i="5"/>
  <c r="I571" i="5"/>
  <c r="O571" i="5"/>
  <c r="T571" i="5"/>
  <c r="Y571" i="5"/>
  <c r="F572" i="5"/>
  <c r="K572" i="5"/>
  <c r="Q572" i="5"/>
  <c r="V572" i="5"/>
  <c r="AA572" i="5"/>
  <c r="G573" i="5"/>
  <c r="O573" i="5"/>
  <c r="F574" i="5"/>
  <c r="N574" i="5"/>
  <c r="V574" i="5"/>
  <c r="L575" i="5"/>
  <c r="T575" i="5"/>
  <c r="AB575" i="5"/>
  <c r="E576" i="5"/>
  <c r="M576" i="5"/>
  <c r="U576" i="5"/>
  <c r="K577" i="5"/>
  <c r="S577" i="5"/>
  <c r="AA577" i="5"/>
  <c r="J578" i="5"/>
  <c r="R578" i="5"/>
  <c r="H579" i="5"/>
  <c r="P579" i="5"/>
  <c r="I580" i="5"/>
  <c r="Q580" i="5"/>
  <c r="Y580" i="5"/>
  <c r="G581" i="5"/>
  <c r="O581" i="5"/>
  <c r="F582" i="5"/>
  <c r="N582" i="5"/>
  <c r="V582" i="5"/>
  <c r="L583" i="5"/>
  <c r="T583" i="5"/>
  <c r="AB583" i="5"/>
  <c r="E584" i="5"/>
  <c r="M584" i="5"/>
  <c r="U584" i="5"/>
  <c r="K585" i="5"/>
  <c r="S585" i="5"/>
  <c r="AA585" i="5"/>
  <c r="J586" i="5"/>
  <c r="R586" i="5"/>
  <c r="H587" i="5"/>
  <c r="M588" i="5"/>
  <c r="AQ588" i="5"/>
  <c r="M590" i="5"/>
  <c r="AQ590" i="5"/>
  <c r="M592" i="5"/>
  <c r="AQ592" i="5"/>
  <c r="M594" i="5"/>
  <c r="AQ594" i="5"/>
  <c r="AB558" i="5"/>
  <c r="X558" i="5"/>
  <c r="T558" i="5"/>
  <c r="P558" i="5"/>
  <c r="L558" i="5"/>
  <c r="H558" i="5"/>
  <c r="AB562" i="5"/>
  <c r="X562" i="5"/>
  <c r="T562" i="5"/>
  <c r="P562" i="5"/>
  <c r="L562" i="5"/>
  <c r="H562" i="5"/>
  <c r="AB566" i="5"/>
  <c r="X566" i="5"/>
  <c r="T566" i="5"/>
  <c r="P566" i="5"/>
  <c r="L566" i="5"/>
  <c r="H566" i="5"/>
  <c r="AB570" i="5"/>
  <c r="X570" i="5"/>
  <c r="T570" i="5"/>
  <c r="P570" i="5"/>
  <c r="L570" i="5"/>
  <c r="H570" i="5"/>
  <c r="AA578" i="5"/>
  <c r="W578" i="5"/>
  <c r="S578" i="5"/>
  <c r="O578" i="5"/>
  <c r="K578" i="5"/>
  <c r="G578" i="5"/>
  <c r="AB578" i="5"/>
  <c r="X578" i="5"/>
  <c r="T578" i="5"/>
  <c r="P578" i="5"/>
  <c r="L578" i="5"/>
  <c r="H578" i="5"/>
  <c r="AQ581" i="5"/>
  <c r="Y581" i="5"/>
  <c r="U581" i="5"/>
  <c r="Q581" i="5"/>
  <c r="M581" i="5"/>
  <c r="I581" i="5"/>
  <c r="E581" i="5"/>
  <c r="Z581" i="5"/>
  <c r="V581" i="5"/>
  <c r="R581" i="5"/>
  <c r="N581" i="5"/>
  <c r="J581" i="5"/>
  <c r="F581" i="5"/>
  <c r="AA586" i="5"/>
  <c r="W586" i="5"/>
  <c r="S586" i="5"/>
  <c r="O586" i="5"/>
  <c r="K586" i="5"/>
  <c r="G586" i="5"/>
  <c r="AB586" i="5"/>
  <c r="X586" i="5"/>
  <c r="T586" i="5"/>
  <c r="P586" i="5"/>
  <c r="L586" i="5"/>
  <c r="H586" i="5"/>
  <c r="AQ602" i="5"/>
  <c r="Y602" i="5"/>
  <c r="U602" i="5"/>
  <c r="Q602" i="5"/>
  <c r="M602" i="5"/>
  <c r="I602" i="5"/>
  <c r="E602" i="5"/>
  <c r="Z602" i="5"/>
  <c r="V602" i="5"/>
  <c r="R602" i="5"/>
  <c r="N602" i="5"/>
  <c r="J602" i="5"/>
  <c r="F602" i="5"/>
  <c r="AA602" i="5"/>
  <c r="W602" i="5"/>
  <c r="S602" i="5"/>
  <c r="O602" i="5"/>
  <c r="K602" i="5"/>
  <c r="G602" i="5"/>
  <c r="AB602" i="5"/>
  <c r="X602" i="5"/>
  <c r="T602" i="5"/>
  <c r="P602" i="5"/>
  <c r="L602" i="5"/>
  <c r="H602" i="5"/>
  <c r="AQ610" i="5"/>
  <c r="Y610" i="5"/>
  <c r="U610" i="5"/>
  <c r="Q610" i="5"/>
  <c r="M610" i="5"/>
  <c r="I610" i="5"/>
  <c r="E610" i="5"/>
  <c r="Z610" i="5"/>
  <c r="V610" i="5"/>
  <c r="R610" i="5"/>
  <c r="N610" i="5"/>
  <c r="J610" i="5"/>
  <c r="F610" i="5"/>
  <c r="AA610" i="5"/>
  <c r="W610" i="5"/>
  <c r="S610" i="5"/>
  <c r="O610" i="5"/>
  <c r="K610" i="5"/>
  <c r="G610" i="5"/>
  <c r="AB610" i="5"/>
  <c r="X610" i="5"/>
  <c r="T610" i="5"/>
  <c r="P610" i="5"/>
  <c r="L610" i="5"/>
  <c r="H610" i="5"/>
  <c r="AQ622" i="5"/>
  <c r="Y622" i="5"/>
  <c r="U622" i="5"/>
  <c r="Q622" i="5"/>
  <c r="M622" i="5"/>
  <c r="I622" i="5"/>
  <c r="E622" i="5"/>
  <c r="Z622" i="5"/>
  <c r="V622" i="5"/>
  <c r="R622" i="5"/>
  <c r="N622" i="5"/>
  <c r="J622" i="5"/>
  <c r="F622" i="5"/>
  <c r="AA622" i="5"/>
  <c r="W622" i="5"/>
  <c r="S622" i="5"/>
  <c r="O622" i="5"/>
  <c r="K622" i="5"/>
  <c r="G622" i="5"/>
  <c r="AB622" i="5"/>
  <c r="X622" i="5"/>
  <c r="T622" i="5"/>
  <c r="P622" i="5"/>
  <c r="L622" i="5"/>
  <c r="H622" i="5"/>
  <c r="AQ630" i="5"/>
  <c r="Y630" i="5"/>
  <c r="U630" i="5"/>
  <c r="Q630" i="5"/>
  <c r="M630" i="5"/>
  <c r="I630" i="5"/>
  <c r="E630" i="5"/>
  <c r="Z630" i="5"/>
  <c r="V630" i="5"/>
  <c r="R630" i="5"/>
  <c r="N630" i="5"/>
  <c r="J630" i="5"/>
  <c r="F630" i="5"/>
  <c r="AA630" i="5"/>
  <c r="W630" i="5"/>
  <c r="S630" i="5"/>
  <c r="O630" i="5"/>
  <c r="K630" i="5"/>
  <c r="G630" i="5"/>
  <c r="AB630" i="5"/>
  <c r="X630" i="5"/>
  <c r="T630" i="5"/>
  <c r="P630" i="5"/>
  <c r="L630" i="5"/>
  <c r="H630" i="5"/>
  <c r="AQ638" i="5"/>
  <c r="Y638" i="5"/>
  <c r="U638" i="5"/>
  <c r="Q638" i="5"/>
  <c r="M638" i="5"/>
  <c r="I638" i="5"/>
  <c r="E638" i="5"/>
  <c r="Z638" i="5"/>
  <c r="V638" i="5"/>
  <c r="R638" i="5"/>
  <c r="N638" i="5"/>
  <c r="J638" i="5"/>
  <c r="F638" i="5"/>
  <c r="AA638" i="5"/>
  <c r="W638" i="5"/>
  <c r="S638" i="5"/>
  <c r="O638" i="5"/>
  <c r="K638" i="5"/>
  <c r="G638" i="5"/>
  <c r="AB638" i="5"/>
  <c r="X638" i="5"/>
  <c r="T638" i="5"/>
  <c r="P638" i="5"/>
  <c r="L638" i="5"/>
  <c r="H638" i="5"/>
  <c r="E492" i="5"/>
  <c r="I492" i="5"/>
  <c r="M492" i="5"/>
  <c r="Q492" i="5"/>
  <c r="U492" i="5"/>
  <c r="Y492" i="5"/>
  <c r="AQ492" i="5"/>
  <c r="E494" i="5"/>
  <c r="I494" i="5"/>
  <c r="M494" i="5"/>
  <c r="Q494" i="5"/>
  <c r="U494" i="5"/>
  <c r="Y494" i="5"/>
  <c r="AQ494" i="5"/>
  <c r="E496" i="5"/>
  <c r="I496" i="5"/>
  <c r="M496" i="5"/>
  <c r="Q496" i="5"/>
  <c r="U496" i="5"/>
  <c r="Y496" i="5"/>
  <c r="AQ496" i="5"/>
  <c r="E498" i="5"/>
  <c r="I498" i="5"/>
  <c r="M498" i="5"/>
  <c r="Q498" i="5"/>
  <c r="U498" i="5"/>
  <c r="Y498" i="5"/>
  <c r="AQ498" i="5"/>
  <c r="E500" i="5"/>
  <c r="I500" i="5"/>
  <c r="M500" i="5"/>
  <c r="Q500" i="5"/>
  <c r="U500" i="5"/>
  <c r="Y500" i="5"/>
  <c r="AQ500" i="5"/>
  <c r="E502" i="5"/>
  <c r="I502" i="5"/>
  <c r="M502" i="5"/>
  <c r="Q502" i="5"/>
  <c r="U502" i="5"/>
  <c r="Y502" i="5"/>
  <c r="AQ502" i="5"/>
  <c r="E504" i="5"/>
  <c r="I504" i="5"/>
  <c r="M504" i="5"/>
  <c r="Q504" i="5"/>
  <c r="U504" i="5"/>
  <c r="Y504" i="5"/>
  <c r="AQ504" i="5"/>
  <c r="E506" i="5"/>
  <c r="I506" i="5"/>
  <c r="M506" i="5"/>
  <c r="Q506" i="5"/>
  <c r="U506" i="5"/>
  <c r="Y506" i="5"/>
  <c r="AQ506" i="5"/>
  <c r="E508" i="5"/>
  <c r="I508" i="5"/>
  <c r="M508" i="5"/>
  <c r="Q508" i="5"/>
  <c r="U508" i="5"/>
  <c r="Y508" i="5"/>
  <c r="AQ508" i="5"/>
  <c r="E510" i="5"/>
  <c r="I510" i="5"/>
  <c r="M510" i="5"/>
  <c r="Q510" i="5"/>
  <c r="U510" i="5"/>
  <c r="Y510" i="5"/>
  <c r="AQ510" i="5"/>
  <c r="E512" i="5"/>
  <c r="I512" i="5"/>
  <c r="M512" i="5"/>
  <c r="Q512" i="5"/>
  <c r="U512" i="5"/>
  <c r="Y512" i="5"/>
  <c r="AQ512" i="5"/>
  <c r="E514" i="5"/>
  <c r="I514" i="5"/>
  <c r="M514" i="5"/>
  <c r="Q514" i="5"/>
  <c r="U514" i="5"/>
  <c r="Y514" i="5"/>
  <c r="AQ514" i="5"/>
  <c r="E516" i="5"/>
  <c r="I516" i="5"/>
  <c r="M516" i="5"/>
  <c r="Q516" i="5"/>
  <c r="U516" i="5"/>
  <c r="Y516" i="5"/>
  <c r="AQ516" i="5"/>
  <c r="E518" i="5"/>
  <c r="I518" i="5"/>
  <c r="M518" i="5"/>
  <c r="Q518" i="5"/>
  <c r="U518" i="5"/>
  <c r="Y518" i="5"/>
  <c r="AQ518" i="5"/>
  <c r="E520" i="5"/>
  <c r="I520" i="5"/>
  <c r="M520" i="5"/>
  <c r="Q520" i="5"/>
  <c r="U520" i="5"/>
  <c r="Y520" i="5"/>
  <c r="AQ520" i="5"/>
  <c r="E522" i="5"/>
  <c r="I522" i="5"/>
  <c r="M522" i="5"/>
  <c r="Q522" i="5"/>
  <c r="U522" i="5"/>
  <c r="Y522" i="5"/>
  <c r="AQ522" i="5"/>
  <c r="E524" i="5"/>
  <c r="I524" i="5"/>
  <c r="M524" i="5"/>
  <c r="Q524" i="5"/>
  <c r="U524" i="5"/>
  <c r="Y524" i="5"/>
  <c r="AQ524" i="5"/>
  <c r="E526" i="5"/>
  <c r="I526" i="5"/>
  <c r="M526" i="5"/>
  <c r="Q526" i="5"/>
  <c r="U526" i="5"/>
  <c r="Y526" i="5"/>
  <c r="AQ526" i="5"/>
  <c r="E528" i="5"/>
  <c r="I528" i="5"/>
  <c r="M528" i="5"/>
  <c r="Q528" i="5"/>
  <c r="U528" i="5"/>
  <c r="Y528" i="5"/>
  <c r="AQ528" i="5"/>
  <c r="E530" i="5"/>
  <c r="I530" i="5"/>
  <c r="M530" i="5"/>
  <c r="Q530" i="5"/>
  <c r="U530" i="5"/>
  <c r="Y530" i="5"/>
  <c r="AQ530" i="5"/>
  <c r="E532" i="5"/>
  <c r="I532" i="5"/>
  <c r="M532" i="5"/>
  <c r="Q532" i="5"/>
  <c r="U532" i="5"/>
  <c r="Y532" i="5"/>
  <c r="AQ532" i="5"/>
  <c r="E534" i="5"/>
  <c r="I534" i="5"/>
  <c r="M534" i="5"/>
  <c r="Q534" i="5"/>
  <c r="U534" i="5"/>
  <c r="Y534" i="5"/>
  <c r="AQ534" i="5"/>
  <c r="U536" i="5"/>
  <c r="Y536" i="5"/>
  <c r="AQ536" i="5"/>
  <c r="U538" i="5"/>
  <c r="Y538" i="5"/>
  <c r="AQ538" i="5"/>
  <c r="E540" i="5"/>
  <c r="I540" i="5"/>
  <c r="M540" i="5"/>
  <c r="Q540" i="5"/>
  <c r="U540" i="5"/>
  <c r="Y540" i="5"/>
  <c r="AQ540" i="5"/>
  <c r="E542" i="5"/>
  <c r="I542" i="5"/>
  <c r="M542" i="5"/>
  <c r="Q542" i="5"/>
  <c r="U542" i="5"/>
  <c r="Y542" i="5"/>
  <c r="AQ542" i="5"/>
  <c r="E544" i="5"/>
  <c r="I544" i="5"/>
  <c r="M544" i="5"/>
  <c r="Q544" i="5"/>
  <c r="U544" i="5"/>
  <c r="Y544" i="5"/>
  <c r="AQ544" i="5"/>
  <c r="U546" i="5"/>
  <c r="Y546" i="5"/>
  <c r="AQ546" i="5"/>
  <c r="G558" i="5"/>
  <c r="M558" i="5"/>
  <c r="R558" i="5"/>
  <c r="W558" i="5"/>
  <c r="AQ558" i="5"/>
  <c r="G562" i="5"/>
  <c r="M562" i="5"/>
  <c r="R562" i="5"/>
  <c r="W562" i="5"/>
  <c r="AQ562" i="5"/>
  <c r="G566" i="5"/>
  <c r="M566" i="5"/>
  <c r="R566" i="5"/>
  <c r="W566" i="5"/>
  <c r="AQ566" i="5"/>
  <c r="G570" i="5"/>
  <c r="M570" i="5"/>
  <c r="R570" i="5"/>
  <c r="W570" i="5"/>
  <c r="AQ570" i="5"/>
  <c r="I578" i="5"/>
  <c r="Q578" i="5"/>
  <c r="Y578" i="5"/>
  <c r="L581" i="5"/>
  <c r="T581" i="5"/>
  <c r="AB581" i="5"/>
  <c r="I586" i="5"/>
  <c r="Q586" i="5"/>
  <c r="Y586" i="5"/>
  <c r="Z557" i="5"/>
  <c r="V557" i="5"/>
  <c r="R557" i="5"/>
  <c r="N557" i="5"/>
  <c r="J557" i="5"/>
  <c r="F557" i="5"/>
  <c r="Z561" i="5"/>
  <c r="V561" i="5"/>
  <c r="R561" i="5"/>
  <c r="N561" i="5"/>
  <c r="J561" i="5"/>
  <c r="F561" i="5"/>
  <c r="Z565" i="5"/>
  <c r="V565" i="5"/>
  <c r="R565" i="5"/>
  <c r="N565" i="5"/>
  <c r="J565" i="5"/>
  <c r="F565" i="5"/>
  <c r="Z569" i="5"/>
  <c r="V569" i="5"/>
  <c r="R569" i="5"/>
  <c r="N569" i="5"/>
  <c r="J569" i="5"/>
  <c r="F569" i="5"/>
  <c r="AQ573" i="5"/>
  <c r="Y573" i="5"/>
  <c r="U573" i="5"/>
  <c r="Q573" i="5"/>
  <c r="M573" i="5"/>
  <c r="I573" i="5"/>
  <c r="Z573" i="5"/>
  <c r="V573" i="5"/>
  <c r="R573" i="5"/>
  <c r="N573" i="5"/>
  <c r="J573" i="5"/>
  <c r="F573" i="5"/>
  <c r="AA576" i="5"/>
  <c r="W576" i="5"/>
  <c r="S576" i="5"/>
  <c r="O576" i="5"/>
  <c r="K576" i="5"/>
  <c r="G576" i="5"/>
  <c r="AB576" i="5"/>
  <c r="X576" i="5"/>
  <c r="T576" i="5"/>
  <c r="P576" i="5"/>
  <c r="L576" i="5"/>
  <c r="H576" i="5"/>
  <c r="AQ579" i="5"/>
  <c r="Y579" i="5"/>
  <c r="U579" i="5"/>
  <c r="Q579" i="5"/>
  <c r="M579" i="5"/>
  <c r="I579" i="5"/>
  <c r="E579" i="5"/>
  <c r="Z579" i="5"/>
  <c r="V579" i="5"/>
  <c r="R579" i="5"/>
  <c r="N579" i="5"/>
  <c r="J579" i="5"/>
  <c r="F579" i="5"/>
  <c r="AA584" i="5"/>
  <c r="W584" i="5"/>
  <c r="S584" i="5"/>
  <c r="O584" i="5"/>
  <c r="K584" i="5"/>
  <c r="G584" i="5"/>
  <c r="AB584" i="5"/>
  <c r="X584" i="5"/>
  <c r="T584" i="5"/>
  <c r="P584" i="5"/>
  <c r="L584" i="5"/>
  <c r="H584" i="5"/>
  <c r="AB587" i="5"/>
  <c r="X587" i="5"/>
  <c r="T587" i="5"/>
  <c r="P587" i="5"/>
  <c r="AQ587" i="5"/>
  <c r="Y587" i="5"/>
  <c r="U587" i="5"/>
  <c r="Q587" i="5"/>
  <c r="M587" i="5"/>
  <c r="I587" i="5"/>
  <c r="E587" i="5"/>
  <c r="Z587" i="5"/>
  <c r="V587" i="5"/>
  <c r="R587" i="5"/>
  <c r="N587" i="5"/>
  <c r="J587" i="5"/>
  <c r="F587" i="5"/>
  <c r="AQ600" i="5"/>
  <c r="Y600" i="5"/>
  <c r="U600" i="5"/>
  <c r="Q600" i="5"/>
  <c r="M600" i="5"/>
  <c r="I600" i="5"/>
  <c r="E600" i="5"/>
  <c r="Z600" i="5"/>
  <c r="V600" i="5"/>
  <c r="R600" i="5"/>
  <c r="N600" i="5"/>
  <c r="J600" i="5"/>
  <c r="F600" i="5"/>
  <c r="AA600" i="5"/>
  <c r="W600" i="5"/>
  <c r="S600" i="5"/>
  <c r="O600" i="5"/>
  <c r="K600" i="5"/>
  <c r="G600" i="5"/>
  <c r="AB600" i="5"/>
  <c r="X600" i="5"/>
  <c r="T600" i="5"/>
  <c r="P600" i="5"/>
  <c r="L600" i="5"/>
  <c r="H600" i="5"/>
  <c r="AQ608" i="5"/>
  <c r="Y608" i="5"/>
  <c r="U608" i="5"/>
  <c r="Q608" i="5"/>
  <c r="M608" i="5"/>
  <c r="I608" i="5"/>
  <c r="E608" i="5"/>
  <c r="Z608" i="5"/>
  <c r="V608" i="5"/>
  <c r="R608" i="5"/>
  <c r="N608" i="5"/>
  <c r="J608" i="5"/>
  <c r="F608" i="5"/>
  <c r="AA608" i="5"/>
  <c r="W608" i="5"/>
  <c r="S608" i="5"/>
  <c r="O608" i="5"/>
  <c r="K608" i="5"/>
  <c r="G608" i="5"/>
  <c r="AB608" i="5"/>
  <c r="X608" i="5"/>
  <c r="T608" i="5"/>
  <c r="P608" i="5"/>
  <c r="L608" i="5"/>
  <c r="H608" i="5"/>
  <c r="AQ620" i="5"/>
  <c r="Y620" i="5"/>
  <c r="U620" i="5"/>
  <c r="Q620" i="5"/>
  <c r="M620" i="5"/>
  <c r="I620" i="5"/>
  <c r="E620" i="5"/>
  <c r="Z620" i="5"/>
  <c r="V620" i="5"/>
  <c r="R620" i="5"/>
  <c r="N620" i="5"/>
  <c r="J620" i="5"/>
  <c r="F620" i="5"/>
  <c r="AA620" i="5"/>
  <c r="W620" i="5"/>
  <c r="S620" i="5"/>
  <c r="O620" i="5"/>
  <c r="K620" i="5"/>
  <c r="G620" i="5"/>
  <c r="AB620" i="5"/>
  <c r="X620" i="5"/>
  <c r="T620" i="5"/>
  <c r="P620" i="5"/>
  <c r="L620" i="5"/>
  <c r="H620" i="5"/>
  <c r="AQ628" i="5"/>
  <c r="Y628" i="5"/>
  <c r="U628" i="5"/>
  <c r="Q628" i="5"/>
  <c r="M628" i="5"/>
  <c r="I628" i="5"/>
  <c r="E628" i="5"/>
  <c r="Z628" i="5"/>
  <c r="V628" i="5"/>
  <c r="R628" i="5"/>
  <c r="N628" i="5"/>
  <c r="J628" i="5"/>
  <c r="F628" i="5"/>
  <c r="AA628" i="5"/>
  <c r="W628" i="5"/>
  <c r="S628" i="5"/>
  <c r="O628" i="5"/>
  <c r="K628" i="5"/>
  <c r="G628" i="5"/>
  <c r="AB628" i="5"/>
  <c r="X628" i="5"/>
  <c r="T628" i="5"/>
  <c r="P628" i="5"/>
  <c r="L628" i="5"/>
  <c r="H628" i="5"/>
  <c r="AQ636" i="5"/>
  <c r="Y636" i="5"/>
  <c r="U636" i="5"/>
  <c r="Q636" i="5"/>
  <c r="M636" i="5"/>
  <c r="I636" i="5"/>
  <c r="E636" i="5"/>
  <c r="Z636" i="5"/>
  <c r="V636" i="5"/>
  <c r="R636" i="5"/>
  <c r="N636" i="5"/>
  <c r="J636" i="5"/>
  <c r="F636" i="5"/>
  <c r="AA636" i="5"/>
  <c r="W636" i="5"/>
  <c r="S636" i="5"/>
  <c r="O636" i="5"/>
  <c r="K636" i="5"/>
  <c r="G636" i="5"/>
  <c r="AB636" i="5"/>
  <c r="X636" i="5"/>
  <c r="T636" i="5"/>
  <c r="P636" i="5"/>
  <c r="L636" i="5"/>
  <c r="H636" i="5"/>
  <c r="AQ644" i="5"/>
  <c r="Y644" i="5"/>
  <c r="U644" i="5"/>
  <c r="Q644" i="5"/>
  <c r="M644" i="5"/>
  <c r="I644" i="5"/>
  <c r="E644" i="5"/>
  <c r="Z644" i="5"/>
  <c r="V644" i="5"/>
  <c r="R644" i="5"/>
  <c r="N644" i="5"/>
  <c r="J644" i="5"/>
  <c r="F644" i="5"/>
  <c r="AA644" i="5"/>
  <c r="W644" i="5"/>
  <c r="S644" i="5"/>
  <c r="O644" i="5"/>
  <c r="K644" i="5"/>
  <c r="G644" i="5"/>
  <c r="AB644" i="5"/>
  <c r="X644" i="5"/>
  <c r="T644" i="5"/>
  <c r="P644" i="5"/>
  <c r="L644" i="5"/>
  <c r="H644" i="5"/>
  <c r="H492" i="5"/>
  <c r="L492" i="5"/>
  <c r="P492" i="5"/>
  <c r="T492" i="5"/>
  <c r="X492" i="5"/>
  <c r="AB492" i="5"/>
  <c r="H494" i="5"/>
  <c r="L494" i="5"/>
  <c r="P494" i="5"/>
  <c r="T494" i="5"/>
  <c r="X494" i="5"/>
  <c r="AB494" i="5"/>
  <c r="H496" i="5"/>
  <c r="L496" i="5"/>
  <c r="P496" i="5"/>
  <c r="T496" i="5"/>
  <c r="X496" i="5"/>
  <c r="AB496" i="5"/>
  <c r="H498" i="5"/>
  <c r="L498" i="5"/>
  <c r="P498" i="5"/>
  <c r="T498" i="5"/>
  <c r="X498" i="5"/>
  <c r="AB498" i="5"/>
  <c r="H500" i="5"/>
  <c r="L500" i="5"/>
  <c r="P500" i="5"/>
  <c r="T500" i="5"/>
  <c r="X500" i="5"/>
  <c r="AB500" i="5"/>
  <c r="H502" i="5"/>
  <c r="L502" i="5"/>
  <c r="P502" i="5"/>
  <c r="T502" i="5"/>
  <c r="X502" i="5"/>
  <c r="AB502" i="5"/>
  <c r="H504" i="5"/>
  <c r="L504" i="5"/>
  <c r="P504" i="5"/>
  <c r="T504" i="5"/>
  <c r="X504" i="5"/>
  <c r="AB504" i="5"/>
  <c r="H506" i="5"/>
  <c r="L506" i="5"/>
  <c r="P506" i="5"/>
  <c r="T506" i="5"/>
  <c r="X506" i="5"/>
  <c r="AB506" i="5"/>
  <c r="H508" i="5"/>
  <c r="L508" i="5"/>
  <c r="P508" i="5"/>
  <c r="T508" i="5"/>
  <c r="X508" i="5"/>
  <c r="AB508" i="5"/>
  <c r="H510" i="5"/>
  <c r="L510" i="5"/>
  <c r="P510" i="5"/>
  <c r="T510" i="5"/>
  <c r="X510" i="5"/>
  <c r="AB510" i="5"/>
  <c r="H512" i="5"/>
  <c r="L512" i="5"/>
  <c r="P512" i="5"/>
  <c r="T512" i="5"/>
  <c r="X512" i="5"/>
  <c r="AB512" i="5"/>
  <c r="H514" i="5"/>
  <c r="L514" i="5"/>
  <c r="P514" i="5"/>
  <c r="T514" i="5"/>
  <c r="X514" i="5"/>
  <c r="AB514" i="5"/>
  <c r="H516" i="5"/>
  <c r="L516" i="5"/>
  <c r="P516" i="5"/>
  <c r="T516" i="5"/>
  <c r="X516" i="5"/>
  <c r="AB516" i="5"/>
  <c r="H518" i="5"/>
  <c r="L518" i="5"/>
  <c r="P518" i="5"/>
  <c r="T518" i="5"/>
  <c r="X518" i="5"/>
  <c r="AB518" i="5"/>
  <c r="H520" i="5"/>
  <c r="L520" i="5"/>
  <c r="P520" i="5"/>
  <c r="T520" i="5"/>
  <c r="X520" i="5"/>
  <c r="AB520" i="5"/>
  <c r="H522" i="5"/>
  <c r="L522" i="5"/>
  <c r="P522" i="5"/>
  <c r="T522" i="5"/>
  <c r="X522" i="5"/>
  <c r="AB522" i="5"/>
  <c r="H524" i="5"/>
  <c r="L524" i="5"/>
  <c r="P524" i="5"/>
  <c r="T524" i="5"/>
  <c r="X524" i="5"/>
  <c r="AB524" i="5"/>
  <c r="H526" i="5"/>
  <c r="L526" i="5"/>
  <c r="P526" i="5"/>
  <c r="T526" i="5"/>
  <c r="X526" i="5"/>
  <c r="AB526" i="5"/>
  <c r="H528" i="5"/>
  <c r="L528" i="5"/>
  <c r="P528" i="5"/>
  <c r="T528" i="5"/>
  <c r="X528" i="5"/>
  <c r="AB528" i="5"/>
  <c r="H530" i="5"/>
  <c r="L530" i="5"/>
  <c r="P530" i="5"/>
  <c r="T530" i="5"/>
  <c r="X530" i="5"/>
  <c r="AB530" i="5"/>
  <c r="H532" i="5"/>
  <c r="L532" i="5"/>
  <c r="P532" i="5"/>
  <c r="T532" i="5"/>
  <c r="X532" i="5"/>
  <c r="AB532" i="5"/>
  <c r="H534" i="5"/>
  <c r="L534" i="5"/>
  <c r="P534" i="5"/>
  <c r="T534" i="5"/>
  <c r="X534" i="5"/>
  <c r="AB534" i="5"/>
  <c r="H536" i="5"/>
  <c r="L536" i="5"/>
  <c r="P536" i="5"/>
  <c r="T536" i="5"/>
  <c r="X536" i="5"/>
  <c r="AB536" i="5"/>
  <c r="H538" i="5"/>
  <c r="L538" i="5"/>
  <c r="P538" i="5"/>
  <c r="T538" i="5"/>
  <c r="X538" i="5"/>
  <c r="AB538" i="5"/>
  <c r="H540" i="5"/>
  <c r="L540" i="5"/>
  <c r="P540" i="5"/>
  <c r="T540" i="5"/>
  <c r="X540" i="5"/>
  <c r="AB540" i="5"/>
  <c r="H542" i="5"/>
  <c r="L542" i="5"/>
  <c r="P542" i="5"/>
  <c r="T542" i="5"/>
  <c r="X542" i="5"/>
  <c r="AB542" i="5"/>
  <c r="H544" i="5"/>
  <c r="L544" i="5"/>
  <c r="P544" i="5"/>
  <c r="T544" i="5"/>
  <c r="X544" i="5"/>
  <c r="AB544" i="5"/>
  <c r="H546" i="5"/>
  <c r="L546" i="5"/>
  <c r="P546" i="5"/>
  <c r="T546" i="5"/>
  <c r="X546" i="5"/>
  <c r="AB546" i="5"/>
  <c r="H548" i="5"/>
  <c r="L548" i="5"/>
  <c r="P548" i="5"/>
  <c r="T548" i="5"/>
  <c r="X548" i="5"/>
  <c r="AB548" i="5"/>
  <c r="H550" i="5"/>
  <c r="L550" i="5"/>
  <c r="P550" i="5"/>
  <c r="T550" i="5"/>
  <c r="X550" i="5"/>
  <c r="AB550" i="5"/>
  <c r="H552" i="5"/>
  <c r="L552" i="5"/>
  <c r="P552" i="5"/>
  <c r="T552" i="5"/>
  <c r="X552" i="5"/>
  <c r="AB552" i="5"/>
  <c r="H554" i="5"/>
  <c r="L554" i="5"/>
  <c r="P554" i="5"/>
  <c r="T554" i="5"/>
  <c r="X554" i="5"/>
  <c r="AB554" i="5"/>
  <c r="I556" i="5"/>
  <c r="N556" i="5"/>
  <c r="S556" i="5"/>
  <c r="I557" i="5"/>
  <c r="O557" i="5"/>
  <c r="T557" i="5"/>
  <c r="Y557" i="5"/>
  <c r="F558" i="5"/>
  <c r="K558" i="5"/>
  <c r="Q558" i="5"/>
  <c r="V558" i="5"/>
  <c r="AA558" i="5"/>
  <c r="I560" i="5"/>
  <c r="N560" i="5"/>
  <c r="S560" i="5"/>
  <c r="I561" i="5"/>
  <c r="O561" i="5"/>
  <c r="T561" i="5"/>
  <c r="Y561" i="5"/>
  <c r="F562" i="5"/>
  <c r="K562" i="5"/>
  <c r="Q562" i="5"/>
  <c r="V562" i="5"/>
  <c r="AA562" i="5"/>
  <c r="I564" i="5"/>
  <c r="N564" i="5"/>
  <c r="S564" i="5"/>
  <c r="I565" i="5"/>
  <c r="O565" i="5"/>
  <c r="T565" i="5"/>
  <c r="Y565" i="5"/>
  <c r="F566" i="5"/>
  <c r="K566" i="5"/>
  <c r="Q566" i="5"/>
  <c r="V566" i="5"/>
  <c r="AA566" i="5"/>
  <c r="I568" i="5"/>
  <c r="N568" i="5"/>
  <c r="S568" i="5"/>
  <c r="I569" i="5"/>
  <c r="O569" i="5"/>
  <c r="T569" i="5"/>
  <c r="Y569" i="5"/>
  <c r="F570" i="5"/>
  <c r="K570" i="5"/>
  <c r="Q570" i="5"/>
  <c r="V570" i="5"/>
  <c r="AA570" i="5"/>
  <c r="I572" i="5"/>
  <c r="N572" i="5"/>
  <c r="S572" i="5"/>
  <c r="K573" i="5"/>
  <c r="S573" i="5"/>
  <c r="AA573" i="5"/>
  <c r="J574" i="5"/>
  <c r="R574" i="5"/>
  <c r="I576" i="5"/>
  <c r="Q576" i="5"/>
  <c r="Y576" i="5"/>
  <c r="F578" i="5"/>
  <c r="N578" i="5"/>
  <c r="V578" i="5"/>
  <c r="L579" i="5"/>
  <c r="T579" i="5"/>
  <c r="AB579" i="5"/>
  <c r="K581" i="5"/>
  <c r="S581" i="5"/>
  <c r="AA581" i="5"/>
  <c r="J582" i="5"/>
  <c r="R582" i="5"/>
  <c r="I584" i="5"/>
  <c r="Q584" i="5"/>
  <c r="Y584" i="5"/>
  <c r="G585" i="5"/>
  <c r="O585" i="5"/>
  <c r="F586" i="5"/>
  <c r="N586" i="5"/>
  <c r="V586" i="5"/>
  <c r="L587" i="5"/>
  <c r="AA587" i="5"/>
  <c r="AB556" i="5"/>
  <c r="X556" i="5"/>
  <c r="T556" i="5"/>
  <c r="P556" i="5"/>
  <c r="L556" i="5"/>
  <c r="H556" i="5"/>
  <c r="AB560" i="5"/>
  <c r="X560" i="5"/>
  <c r="T560" i="5"/>
  <c r="P560" i="5"/>
  <c r="L560" i="5"/>
  <c r="H560" i="5"/>
  <c r="AB564" i="5"/>
  <c r="X564" i="5"/>
  <c r="T564" i="5"/>
  <c r="P564" i="5"/>
  <c r="L564" i="5"/>
  <c r="H564" i="5"/>
  <c r="AB568" i="5"/>
  <c r="X568" i="5"/>
  <c r="T568" i="5"/>
  <c r="P568" i="5"/>
  <c r="L568" i="5"/>
  <c r="H568" i="5"/>
  <c r="AB572" i="5"/>
  <c r="X572" i="5"/>
  <c r="T572" i="5"/>
  <c r="P572" i="5"/>
  <c r="L572" i="5"/>
  <c r="H572" i="5"/>
  <c r="AA574" i="5"/>
  <c r="W574" i="5"/>
  <c r="S574" i="5"/>
  <c r="O574" i="5"/>
  <c r="K574" i="5"/>
  <c r="G574" i="5"/>
  <c r="AB574" i="5"/>
  <c r="X574" i="5"/>
  <c r="T574" i="5"/>
  <c r="P574" i="5"/>
  <c r="L574" i="5"/>
  <c r="H574" i="5"/>
  <c r="AQ577" i="5"/>
  <c r="Y577" i="5"/>
  <c r="U577" i="5"/>
  <c r="Q577" i="5"/>
  <c r="M577" i="5"/>
  <c r="I577" i="5"/>
  <c r="E577" i="5"/>
  <c r="Z577" i="5"/>
  <c r="V577" i="5"/>
  <c r="R577" i="5"/>
  <c r="N577" i="5"/>
  <c r="J577" i="5"/>
  <c r="F577" i="5"/>
  <c r="AA582" i="5"/>
  <c r="W582" i="5"/>
  <c r="S582" i="5"/>
  <c r="O582" i="5"/>
  <c r="K582" i="5"/>
  <c r="G582" i="5"/>
  <c r="AB582" i="5"/>
  <c r="X582" i="5"/>
  <c r="T582" i="5"/>
  <c r="P582" i="5"/>
  <c r="L582" i="5"/>
  <c r="H582" i="5"/>
  <c r="AQ585" i="5"/>
  <c r="Y585" i="5"/>
  <c r="U585" i="5"/>
  <c r="Q585" i="5"/>
  <c r="M585" i="5"/>
  <c r="I585" i="5"/>
  <c r="E585" i="5"/>
  <c r="Z585" i="5"/>
  <c r="V585" i="5"/>
  <c r="R585" i="5"/>
  <c r="N585" i="5"/>
  <c r="J585" i="5"/>
  <c r="F585" i="5"/>
  <c r="AQ598" i="5"/>
  <c r="AU598" i="5" s="1"/>
  <c r="Y598" i="5"/>
  <c r="U598" i="5"/>
  <c r="Q598" i="5"/>
  <c r="M598" i="5"/>
  <c r="I598" i="5"/>
  <c r="E598" i="5"/>
  <c r="Z598" i="5"/>
  <c r="V598" i="5"/>
  <c r="R598" i="5"/>
  <c r="N598" i="5"/>
  <c r="J598" i="5"/>
  <c r="F598" i="5"/>
  <c r="AA598" i="5"/>
  <c r="W598" i="5"/>
  <c r="S598" i="5"/>
  <c r="O598" i="5"/>
  <c r="K598" i="5"/>
  <c r="G598" i="5"/>
  <c r="AB598" i="5"/>
  <c r="X598" i="5"/>
  <c r="T598" i="5"/>
  <c r="P598" i="5"/>
  <c r="L598" i="5"/>
  <c r="H598" i="5"/>
  <c r="AQ606" i="5"/>
  <c r="Y606" i="5"/>
  <c r="U606" i="5"/>
  <c r="Q606" i="5"/>
  <c r="M606" i="5"/>
  <c r="I606" i="5"/>
  <c r="E606" i="5"/>
  <c r="Z606" i="5"/>
  <c r="V606" i="5"/>
  <c r="R606" i="5"/>
  <c r="N606" i="5"/>
  <c r="J606" i="5"/>
  <c r="F606" i="5"/>
  <c r="AA606" i="5"/>
  <c r="W606" i="5"/>
  <c r="S606" i="5"/>
  <c r="O606" i="5"/>
  <c r="K606" i="5"/>
  <c r="G606" i="5"/>
  <c r="AB606" i="5"/>
  <c r="X606" i="5"/>
  <c r="T606" i="5"/>
  <c r="P606" i="5"/>
  <c r="L606" i="5"/>
  <c r="H606" i="5"/>
  <c r="AQ614" i="5"/>
  <c r="Y614" i="5"/>
  <c r="U614" i="5"/>
  <c r="Q614" i="5"/>
  <c r="M614" i="5"/>
  <c r="I614" i="5"/>
  <c r="E614" i="5"/>
  <c r="Z614" i="5"/>
  <c r="V614" i="5"/>
  <c r="R614" i="5"/>
  <c r="N614" i="5"/>
  <c r="J614" i="5"/>
  <c r="F614" i="5"/>
  <c r="AA614" i="5"/>
  <c r="W614" i="5"/>
  <c r="S614" i="5"/>
  <c r="O614" i="5"/>
  <c r="K614" i="5"/>
  <c r="G614" i="5"/>
  <c r="AB614" i="5"/>
  <c r="X614" i="5"/>
  <c r="T614" i="5"/>
  <c r="P614" i="5"/>
  <c r="L614" i="5"/>
  <c r="H614" i="5"/>
  <c r="AQ626" i="5"/>
  <c r="Y626" i="5"/>
  <c r="U626" i="5"/>
  <c r="Q626" i="5"/>
  <c r="M626" i="5"/>
  <c r="I626" i="5"/>
  <c r="E626" i="5"/>
  <c r="Z626" i="5"/>
  <c r="V626" i="5"/>
  <c r="R626" i="5"/>
  <c r="N626" i="5"/>
  <c r="J626" i="5"/>
  <c r="F626" i="5"/>
  <c r="AA626" i="5"/>
  <c r="W626" i="5"/>
  <c r="S626" i="5"/>
  <c r="O626" i="5"/>
  <c r="K626" i="5"/>
  <c r="G626" i="5"/>
  <c r="AB626" i="5"/>
  <c r="X626" i="5"/>
  <c r="T626" i="5"/>
  <c r="P626" i="5"/>
  <c r="L626" i="5"/>
  <c r="H626" i="5"/>
  <c r="AQ634" i="5"/>
  <c r="Y634" i="5"/>
  <c r="U634" i="5"/>
  <c r="Q634" i="5"/>
  <c r="M634" i="5"/>
  <c r="I634" i="5"/>
  <c r="E634" i="5"/>
  <c r="Z634" i="5"/>
  <c r="V634" i="5"/>
  <c r="R634" i="5"/>
  <c r="N634" i="5"/>
  <c r="J634" i="5"/>
  <c r="F634" i="5"/>
  <c r="AA634" i="5"/>
  <c r="W634" i="5"/>
  <c r="S634" i="5"/>
  <c r="O634" i="5"/>
  <c r="K634" i="5"/>
  <c r="G634" i="5"/>
  <c r="AB634" i="5"/>
  <c r="X634" i="5"/>
  <c r="T634" i="5"/>
  <c r="P634" i="5"/>
  <c r="L634" i="5"/>
  <c r="H634" i="5"/>
  <c r="AQ642" i="5"/>
  <c r="Y642" i="5"/>
  <c r="U642" i="5"/>
  <c r="Q642" i="5"/>
  <c r="M642" i="5"/>
  <c r="I642" i="5"/>
  <c r="E642" i="5"/>
  <c r="Z642" i="5"/>
  <c r="V642" i="5"/>
  <c r="R642" i="5"/>
  <c r="N642" i="5"/>
  <c r="J642" i="5"/>
  <c r="F642" i="5"/>
  <c r="AA642" i="5"/>
  <c r="W642" i="5"/>
  <c r="S642" i="5"/>
  <c r="O642" i="5"/>
  <c r="K642" i="5"/>
  <c r="G642" i="5"/>
  <c r="AB642" i="5"/>
  <c r="X642" i="5"/>
  <c r="T642" i="5"/>
  <c r="P642" i="5"/>
  <c r="L642" i="5"/>
  <c r="H642" i="5"/>
  <c r="AA649" i="5"/>
  <c r="W649" i="5"/>
  <c r="S649" i="5"/>
  <c r="O649" i="5"/>
  <c r="K649" i="5"/>
  <c r="G649" i="5"/>
  <c r="Z649" i="5"/>
  <c r="U649" i="5"/>
  <c r="P649" i="5"/>
  <c r="J649" i="5"/>
  <c r="E649" i="5"/>
  <c r="AB649" i="5"/>
  <c r="V649" i="5"/>
  <c r="Q649" i="5"/>
  <c r="L649" i="5"/>
  <c r="F649" i="5"/>
  <c r="AQ649" i="5"/>
  <c r="X649" i="5"/>
  <c r="R649" i="5"/>
  <c r="M649" i="5"/>
  <c r="H649" i="5"/>
  <c r="Y649" i="5"/>
  <c r="T649" i="5"/>
  <c r="N649" i="5"/>
  <c r="I649" i="5"/>
  <c r="G492" i="5"/>
  <c r="K492" i="5"/>
  <c r="O492" i="5"/>
  <c r="S492" i="5"/>
  <c r="W492" i="5"/>
  <c r="G494" i="5"/>
  <c r="K494" i="5"/>
  <c r="O494" i="5"/>
  <c r="S494" i="5"/>
  <c r="W494" i="5"/>
  <c r="G496" i="5"/>
  <c r="K496" i="5"/>
  <c r="O496" i="5"/>
  <c r="S496" i="5"/>
  <c r="W496" i="5"/>
  <c r="G498" i="5"/>
  <c r="K498" i="5"/>
  <c r="O498" i="5"/>
  <c r="S498" i="5"/>
  <c r="W498" i="5"/>
  <c r="G500" i="5"/>
  <c r="K500" i="5"/>
  <c r="O500" i="5"/>
  <c r="S500" i="5"/>
  <c r="W500" i="5"/>
  <c r="G502" i="5"/>
  <c r="K502" i="5"/>
  <c r="O502" i="5"/>
  <c r="S502" i="5"/>
  <c r="W502" i="5"/>
  <c r="G504" i="5"/>
  <c r="K504" i="5"/>
  <c r="O504" i="5"/>
  <c r="S504" i="5"/>
  <c r="W504" i="5"/>
  <c r="G506" i="5"/>
  <c r="K506" i="5"/>
  <c r="O506" i="5"/>
  <c r="S506" i="5"/>
  <c r="W506" i="5"/>
  <c r="G508" i="5"/>
  <c r="K508" i="5"/>
  <c r="O508" i="5"/>
  <c r="S508" i="5"/>
  <c r="W508" i="5"/>
  <c r="G510" i="5"/>
  <c r="K510" i="5"/>
  <c r="O510" i="5"/>
  <c r="S510" i="5"/>
  <c r="W510" i="5"/>
  <c r="G512" i="5"/>
  <c r="K512" i="5"/>
  <c r="O512" i="5"/>
  <c r="S512" i="5"/>
  <c r="W512" i="5"/>
  <c r="G514" i="5"/>
  <c r="K514" i="5"/>
  <c r="O514" i="5"/>
  <c r="S514" i="5"/>
  <c r="W514" i="5"/>
  <c r="G516" i="5"/>
  <c r="K516" i="5"/>
  <c r="O516" i="5"/>
  <c r="S516" i="5"/>
  <c r="W516" i="5"/>
  <c r="G518" i="5"/>
  <c r="K518" i="5"/>
  <c r="O518" i="5"/>
  <c r="S518" i="5"/>
  <c r="W518" i="5"/>
  <c r="G520" i="5"/>
  <c r="K520" i="5"/>
  <c r="O520" i="5"/>
  <c r="S520" i="5"/>
  <c r="W520" i="5"/>
  <c r="G522" i="5"/>
  <c r="K522" i="5"/>
  <c r="O522" i="5"/>
  <c r="S522" i="5"/>
  <c r="W522" i="5"/>
  <c r="G524" i="5"/>
  <c r="K524" i="5"/>
  <c r="O524" i="5"/>
  <c r="S524" i="5"/>
  <c r="W524" i="5"/>
  <c r="G526" i="5"/>
  <c r="K526" i="5"/>
  <c r="O526" i="5"/>
  <c r="S526" i="5"/>
  <c r="W526" i="5"/>
  <c r="G528" i="5"/>
  <c r="K528" i="5"/>
  <c r="O528" i="5"/>
  <c r="S528" i="5"/>
  <c r="W528" i="5"/>
  <c r="G530" i="5"/>
  <c r="K530" i="5"/>
  <c r="O530" i="5"/>
  <c r="S530" i="5"/>
  <c r="W530" i="5"/>
  <c r="G532" i="5"/>
  <c r="K532" i="5"/>
  <c r="O532" i="5"/>
  <c r="S532" i="5"/>
  <c r="W532" i="5"/>
  <c r="G534" i="5"/>
  <c r="K534" i="5"/>
  <c r="O534" i="5"/>
  <c r="S534" i="5"/>
  <c r="W534" i="5"/>
  <c r="G536" i="5"/>
  <c r="K536" i="5"/>
  <c r="O536" i="5"/>
  <c r="S536" i="5"/>
  <c r="W536" i="5"/>
  <c r="G538" i="5"/>
  <c r="K538" i="5"/>
  <c r="O538" i="5"/>
  <c r="S538" i="5"/>
  <c r="W538" i="5"/>
  <c r="G540" i="5"/>
  <c r="K540" i="5"/>
  <c r="O540" i="5"/>
  <c r="S540" i="5"/>
  <c r="W540" i="5"/>
  <c r="G542" i="5"/>
  <c r="K542" i="5"/>
  <c r="O542" i="5"/>
  <c r="S542" i="5"/>
  <c r="W542" i="5"/>
  <c r="G544" i="5"/>
  <c r="K544" i="5"/>
  <c r="O544" i="5"/>
  <c r="S544" i="5"/>
  <c r="W544" i="5"/>
  <c r="G546" i="5"/>
  <c r="K546" i="5"/>
  <c r="O546" i="5"/>
  <c r="S546" i="5"/>
  <c r="W546" i="5"/>
  <c r="G548" i="5"/>
  <c r="K548" i="5"/>
  <c r="O548" i="5"/>
  <c r="S548" i="5"/>
  <c r="W548" i="5"/>
  <c r="G550" i="5"/>
  <c r="K550" i="5"/>
  <c r="O550" i="5"/>
  <c r="S550" i="5"/>
  <c r="W550" i="5"/>
  <c r="G552" i="5"/>
  <c r="K552" i="5"/>
  <c r="O552" i="5"/>
  <c r="S552" i="5"/>
  <c r="W552" i="5"/>
  <c r="G554" i="5"/>
  <c r="K554" i="5"/>
  <c r="O554" i="5"/>
  <c r="S554" i="5"/>
  <c r="W554" i="5"/>
  <c r="G556" i="5"/>
  <c r="M556" i="5"/>
  <c r="R556" i="5"/>
  <c r="W556" i="5"/>
  <c r="AQ556" i="5"/>
  <c r="H557" i="5"/>
  <c r="M557" i="5"/>
  <c r="S557" i="5"/>
  <c r="X557" i="5"/>
  <c r="AQ557" i="5"/>
  <c r="E558" i="5"/>
  <c r="J558" i="5"/>
  <c r="O558" i="5"/>
  <c r="U558" i="5"/>
  <c r="Z558" i="5"/>
  <c r="G560" i="5"/>
  <c r="M560" i="5"/>
  <c r="R560" i="5"/>
  <c r="W560" i="5"/>
  <c r="AQ560" i="5"/>
  <c r="H561" i="5"/>
  <c r="M561" i="5"/>
  <c r="S561" i="5"/>
  <c r="X561" i="5"/>
  <c r="AQ561" i="5"/>
  <c r="E562" i="5"/>
  <c r="J562" i="5"/>
  <c r="O562" i="5"/>
  <c r="U562" i="5"/>
  <c r="Z562" i="5"/>
  <c r="G564" i="5"/>
  <c r="M564" i="5"/>
  <c r="R564" i="5"/>
  <c r="W564" i="5"/>
  <c r="AQ564" i="5"/>
  <c r="H565" i="5"/>
  <c r="M565" i="5"/>
  <c r="S565" i="5"/>
  <c r="X565" i="5"/>
  <c r="AQ565" i="5"/>
  <c r="E566" i="5"/>
  <c r="J566" i="5"/>
  <c r="O566" i="5"/>
  <c r="U566" i="5"/>
  <c r="Z566" i="5"/>
  <c r="G568" i="5"/>
  <c r="M568" i="5"/>
  <c r="R568" i="5"/>
  <c r="W568" i="5"/>
  <c r="AQ568" i="5"/>
  <c r="S569" i="5"/>
  <c r="X569" i="5"/>
  <c r="AQ569" i="5"/>
  <c r="E570" i="5"/>
  <c r="J570" i="5"/>
  <c r="O570" i="5"/>
  <c r="U570" i="5"/>
  <c r="Z570" i="5"/>
  <c r="G572" i="5"/>
  <c r="M572" i="5"/>
  <c r="R572" i="5"/>
  <c r="W572" i="5"/>
  <c r="AQ572" i="5"/>
  <c r="H573" i="5"/>
  <c r="P573" i="5"/>
  <c r="X573" i="5"/>
  <c r="I574" i="5"/>
  <c r="Q574" i="5"/>
  <c r="Y574" i="5"/>
  <c r="F576" i="5"/>
  <c r="N576" i="5"/>
  <c r="V576" i="5"/>
  <c r="L577" i="5"/>
  <c r="T577" i="5"/>
  <c r="AB577" i="5"/>
  <c r="E578" i="5"/>
  <c r="M578" i="5"/>
  <c r="U578" i="5"/>
  <c r="AQ578" i="5"/>
  <c r="K579" i="5"/>
  <c r="S579" i="5"/>
  <c r="AA579" i="5"/>
  <c r="H581" i="5"/>
  <c r="P581" i="5"/>
  <c r="X581" i="5"/>
  <c r="I582" i="5"/>
  <c r="Q582" i="5"/>
  <c r="Y582" i="5"/>
  <c r="F584" i="5"/>
  <c r="N584" i="5"/>
  <c r="V584" i="5"/>
  <c r="L585" i="5"/>
  <c r="T585" i="5"/>
  <c r="AB585" i="5"/>
  <c r="E586" i="5"/>
  <c r="M586" i="5"/>
  <c r="U586" i="5"/>
  <c r="AQ586" i="5"/>
  <c r="K587" i="5"/>
  <c r="W587" i="5"/>
  <c r="AB651" i="5"/>
  <c r="X651" i="5"/>
  <c r="T651" i="5"/>
  <c r="P651" i="5"/>
  <c r="L651" i="5"/>
  <c r="H651" i="5"/>
  <c r="AA651" i="5"/>
  <c r="W651" i="5"/>
  <c r="S651" i="5"/>
  <c r="O651" i="5"/>
  <c r="K651" i="5"/>
  <c r="G651" i="5"/>
  <c r="AB691" i="5"/>
  <c r="X691" i="5"/>
  <c r="T691" i="5"/>
  <c r="P691" i="5"/>
  <c r="L691" i="5"/>
  <c r="H691" i="5"/>
  <c r="AQ691" i="5"/>
  <c r="Y691" i="5"/>
  <c r="U691" i="5"/>
  <c r="Q691" i="5"/>
  <c r="M691" i="5"/>
  <c r="I691" i="5"/>
  <c r="E691" i="5"/>
  <c r="Z691" i="5"/>
  <c r="V691" i="5"/>
  <c r="R691" i="5"/>
  <c r="N691" i="5"/>
  <c r="J691" i="5"/>
  <c r="F691" i="5"/>
  <c r="AA691" i="5"/>
  <c r="W691" i="5"/>
  <c r="S691" i="5"/>
  <c r="O691" i="5"/>
  <c r="K691" i="5"/>
  <c r="G691" i="5"/>
  <c r="AB699" i="5"/>
  <c r="X699" i="5"/>
  <c r="T699" i="5"/>
  <c r="P699" i="5"/>
  <c r="L699" i="5"/>
  <c r="H699" i="5"/>
  <c r="AQ699" i="5"/>
  <c r="Y699" i="5"/>
  <c r="U699" i="5"/>
  <c r="Q699" i="5"/>
  <c r="M699" i="5"/>
  <c r="I699" i="5"/>
  <c r="E699" i="5"/>
  <c r="Z699" i="5"/>
  <c r="V699" i="5"/>
  <c r="R699" i="5"/>
  <c r="N699" i="5"/>
  <c r="J699" i="5"/>
  <c r="F699" i="5"/>
  <c r="AA699" i="5"/>
  <c r="W699" i="5"/>
  <c r="S699" i="5"/>
  <c r="O699" i="5"/>
  <c r="K699" i="5"/>
  <c r="G699" i="5"/>
  <c r="AB706" i="5"/>
  <c r="X706" i="5"/>
  <c r="T706" i="5"/>
  <c r="P706" i="5"/>
  <c r="L706" i="5"/>
  <c r="H706" i="5"/>
  <c r="AQ706" i="5"/>
  <c r="Y706" i="5"/>
  <c r="U706" i="5"/>
  <c r="Q706" i="5"/>
  <c r="M706" i="5"/>
  <c r="I706" i="5"/>
  <c r="E706" i="5"/>
  <c r="Z706" i="5"/>
  <c r="V706" i="5"/>
  <c r="R706" i="5"/>
  <c r="N706" i="5"/>
  <c r="J706" i="5"/>
  <c r="F706" i="5"/>
  <c r="AA706" i="5"/>
  <c r="W706" i="5"/>
  <c r="S706" i="5"/>
  <c r="O706" i="5"/>
  <c r="K706" i="5"/>
  <c r="G706" i="5"/>
  <c r="AA713" i="5"/>
  <c r="W713" i="5"/>
  <c r="S713" i="5"/>
  <c r="O713" i="5"/>
  <c r="K713" i="5"/>
  <c r="G713" i="5"/>
  <c r="Y713" i="5"/>
  <c r="T713" i="5"/>
  <c r="N713" i="5"/>
  <c r="I713" i="5"/>
  <c r="Z713" i="5"/>
  <c r="U713" i="5"/>
  <c r="P713" i="5"/>
  <c r="J713" i="5"/>
  <c r="E713" i="5"/>
  <c r="AB713" i="5"/>
  <c r="V713" i="5"/>
  <c r="Q713" i="5"/>
  <c r="L713" i="5"/>
  <c r="F713" i="5"/>
  <c r="AQ713" i="5"/>
  <c r="X713" i="5"/>
  <c r="R713" i="5"/>
  <c r="M713" i="5"/>
  <c r="H713" i="5"/>
  <c r="F589" i="5"/>
  <c r="J589" i="5"/>
  <c r="N589" i="5"/>
  <c r="R589" i="5"/>
  <c r="V589" i="5"/>
  <c r="Z589" i="5"/>
  <c r="F591" i="5"/>
  <c r="J591" i="5"/>
  <c r="N591" i="5"/>
  <c r="R591" i="5"/>
  <c r="V591" i="5"/>
  <c r="Z591" i="5"/>
  <c r="F593" i="5"/>
  <c r="J593" i="5"/>
  <c r="N593" i="5"/>
  <c r="R593" i="5"/>
  <c r="V593" i="5"/>
  <c r="Z593" i="5"/>
  <c r="F595" i="5"/>
  <c r="J595" i="5"/>
  <c r="N595" i="5"/>
  <c r="R595" i="5"/>
  <c r="V595" i="5"/>
  <c r="Z595" i="5"/>
  <c r="F597" i="5"/>
  <c r="J597" i="5"/>
  <c r="N597" i="5"/>
  <c r="R597" i="5"/>
  <c r="V597" i="5"/>
  <c r="Z597" i="5"/>
  <c r="F599" i="5"/>
  <c r="J599" i="5"/>
  <c r="N599" i="5"/>
  <c r="R599" i="5"/>
  <c r="V599" i="5"/>
  <c r="Z599" i="5"/>
  <c r="F601" i="5"/>
  <c r="J601" i="5"/>
  <c r="N601" i="5"/>
  <c r="R601" i="5"/>
  <c r="V601" i="5"/>
  <c r="Z601" i="5"/>
  <c r="F603" i="5"/>
  <c r="J603" i="5"/>
  <c r="N603" i="5"/>
  <c r="R603" i="5"/>
  <c r="V603" i="5"/>
  <c r="Z603" i="5"/>
  <c r="F605" i="5"/>
  <c r="J605" i="5"/>
  <c r="N605" i="5"/>
  <c r="R605" i="5"/>
  <c r="V605" i="5"/>
  <c r="Z605" i="5"/>
  <c r="F607" i="5"/>
  <c r="J607" i="5"/>
  <c r="N607" i="5"/>
  <c r="R607" i="5"/>
  <c r="V607" i="5"/>
  <c r="Z607" i="5"/>
  <c r="F609" i="5"/>
  <c r="J609" i="5"/>
  <c r="N609" i="5"/>
  <c r="R609" i="5"/>
  <c r="V609" i="5"/>
  <c r="Z609" i="5"/>
  <c r="F611" i="5"/>
  <c r="J611" i="5"/>
  <c r="N611" i="5"/>
  <c r="R611" i="5"/>
  <c r="V611" i="5"/>
  <c r="Z611" i="5"/>
  <c r="F613" i="5"/>
  <c r="J613" i="5"/>
  <c r="N613" i="5"/>
  <c r="R613" i="5"/>
  <c r="V613" i="5"/>
  <c r="Z613" i="5"/>
  <c r="F615" i="5"/>
  <c r="J615" i="5"/>
  <c r="N615" i="5"/>
  <c r="R615" i="5"/>
  <c r="V615" i="5"/>
  <c r="Z615" i="5"/>
  <c r="F621" i="5"/>
  <c r="J621" i="5"/>
  <c r="N621" i="5"/>
  <c r="R621" i="5"/>
  <c r="V621" i="5"/>
  <c r="Z621" i="5"/>
  <c r="F623" i="5"/>
  <c r="J623" i="5"/>
  <c r="N623" i="5"/>
  <c r="R623" i="5"/>
  <c r="V623" i="5"/>
  <c r="Z623" i="5"/>
  <c r="F625" i="5"/>
  <c r="J625" i="5"/>
  <c r="N625" i="5"/>
  <c r="R625" i="5"/>
  <c r="V625" i="5"/>
  <c r="Z625" i="5"/>
  <c r="F627" i="5"/>
  <c r="J627" i="5"/>
  <c r="N627" i="5"/>
  <c r="R627" i="5"/>
  <c r="V627" i="5"/>
  <c r="Z627" i="5"/>
  <c r="F629" i="5"/>
  <c r="J629" i="5"/>
  <c r="N629" i="5"/>
  <c r="R629" i="5"/>
  <c r="V629" i="5"/>
  <c r="Z629" i="5"/>
  <c r="F631" i="5"/>
  <c r="J631" i="5"/>
  <c r="N631" i="5"/>
  <c r="R631" i="5"/>
  <c r="V631" i="5"/>
  <c r="Z631" i="5"/>
  <c r="F633" i="5"/>
  <c r="J633" i="5"/>
  <c r="N633" i="5"/>
  <c r="R633" i="5"/>
  <c r="V633" i="5"/>
  <c r="Z633" i="5"/>
  <c r="F635" i="5"/>
  <c r="J635" i="5"/>
  <c r="N635" i="5"/>
  <c r="R635" i="5"/>
  <c r="V635" i="5"/>
  <c r="Z635" i="5"/>
  <c r="F637" i="5"/>
  <c r="J637" i="5"/>
  <c r="N637" i="5"/>
  <c r="R637" i="5"/>
  <c r="V637" i="5"/>
  <c r="Z637" i="5"/>
  <c r="F639" i="5"/>
  <c r="J639" i="5"/>
  <c r="N639" i="5"/>
  <c r="R639" i="5"/>
  <c r="V639" i="5"/>
  <c r="Z639" i="5"/>
  <c r="F641" i="5"/>
  <c r="J641" i="5"/>
  <c r="N641" i="5"/>
  <c r="R641" i="5"/>
  <c r="V641" i="5"/>
  <c r="Z641" i="5"/>
  <c r="F643" i="5"/>
  <c r="J643" i="5"/>
  <c r="N643" i="5"/>
  <c r="R643" i="5"/>
  <c r="V643" i="5"/>
  <c r="Z643" i="5"/>
  <c r="F645" i="5"/>
  <c r="L645" i="5"/>
  <c r="Q645" i="5"/>
  <c r="V645" i="5"/>
  <c r="AB645" i="5"/>
  <c r="G646" i="5"/>
  <c r="L646" i="5"/>
  <c r="R646" i="5"/>
  <c r="W646" i="5"/>
  <c r="H647" i="5"/>
  <c r="M647" i="5"/>
  <c r="R647" i="5"/>
  <c r="X647" i="5"/>
  <c r="AQ647" i="5"/>
  <c r="H648" i="5"/>
  <c r="N648" i="5"/>
  <c r="S648" i="5"/>
  <c r="X648" i="5"/>
  <c r="I651" i="5"/>
  <c r="Q651" i="5"/>
  <c r="Y651" i="5"/>
  <c r="G652" i="5"/>
  <c r="O652" i="5"/>
  <c r="J653" i="5"/>
  <c r="Z653" i="5"/>
  <c r="P654" i="5"/>
  <c r="J655" i="5"/>
  <c r="Z655" i="5"/>
  <c r="P657" i="5"/>
  <c r="J658" i="5"/>
  <c r="Z658" i="5"/>
  <c r="P659" i="5"/>
  <c r="J660" i="5"/>
  <c r="Z660" i="5"/>
  <c r="P661" i="5"/>
  <c r="J662" i="5"/>
  <c r="Z662" i="5"/>
  <c r="P663" i="5"/>
  <c r="J664" i="5"/>
  <c r="Z664" i="5"/>
  <c r="P665" i="5"/>
  <c r="J666" i="5"/>
  <c r="Z666" i="5"/>
  <c r="P667" i="5"/>
  <c r="J668" i="5"/>
  <c r="Z668" i="5"/>
  <c r="P669" i="5"/>
  <c r="J670" i="5"/>
  <c r="Z670" i="5"/>
  <c r="P671" i="5"/>
  <c r="J672" i="5"/>
  <c r="Z672" i="5"/>
  <c r="P673" i="5"/>
  <c r="J674" i="5"/>
  <c r="Z674" i="5"/>
  <c r="P675" i="5"/>
  <c r="J676" i="5"/>
  <c r="Z676" i="5"/>
  <c r="Z652" i="5"/>
  <c r="V652" i="5"/>
  <c r="R652" i="5"/>
  <c r="N652" i="5"/>
  <c r="J652" i="5"/>
  <c r="F652" i="5"/>
  <c r="AQ652" i="5"/>
  <c r="Y652" i="5"/>
  <c r="U652" i="5"/>
  <c r="Q652" i="5"/>
  <c r="M652" i="5"/>
  <c r="I652" i="5"/>
  <c r="E652" i="5"/>
  <c r="AB678" i="5"/>
  <c r="X678" i="5"/>
  <c r="T678" i="5"/>
  <c r="P678" i="5"/>
  <c r="L678" i="5"/>
  <c r="H678" i="5"/>
  <c r="AQ678" i="5"/>
  <c r="Y678" i="5"/>
  <c r="U678" i="5"/>
  <c r="Q678" i="5"/>
  <c r="M678" i="5"/>
  <c r="I678" i="5"/>
  <c r="E678" i="5"/>
  <c r="Z678" i="5"/>
  <c r="V678" i="5"/>
  <c r="R678" i="5"/>
  <c r="N678" i="5"/>
  <c r="J678" i="5"/>
  <c r="F678" i="5"/>
  <c r="AA678" i="5"/>
  <c r="W678" i="5"/>
  <c r="S678" i="5"/>
  <c r="O678" i="5"/>
  <c r="K678" i="5"/>
  <c r="G678" i="5"/>
  <c r="AB685" i="5"/>
  <c r="X685" i="5"/>
  <c r="T685" i="5"/>
  <c r="P685" i="5"/>
  <c r="L685" i="5"/>
  <c r="H685" i="5"/>
  <c r="AQ685" i="5"/>
  <c r="Y685" i="5"/>
  <c r="U685" i="5"/>
  <c r="Q685" i="5"/>
  <c r="M685" i="5"/>
  <c r="I685" i="5"/>
  <c r="E685" i="5"/>
  <c r="Z685" i="5"/>
  <c r="V685" i="5"/>
  <c r="R685" i="5"/>
  <c r="N685" i="5"/>
  <c r="J685" i="5"/>
  <c r="F685" i="5"/>
  <c r="AA685" i="5"/>
  <c r="W685" i="5"/>
  <c r="S685" i="5"/>
  <c r="O685" i="5"/>
  <c r="K685" i="5"/>
  <c r="G685" i="5"/>
  <c r="AB693" i="5"/>
  <c r="X693" i="5"/>
  <c r="T693" i="5"/>
  <c r="P693" i="5"/>
  <c r="L693" i="5"/>
  <c r="H693" i="5"/>
  <c r="AQ693" i="5"/>
  <c r="Y693" i="5"/>
  <c r="U693" i="5"/>
  <c r="Q693" i="5"/>
  <c r="M693" i="5"/>
  <c r="I693" i="5"/>
  <c r="E693" i="5"/>
  <c r="Z693" i="5"/>
  <c r="V693" i="5"/>
  <c r="R693" i="5"/>
  <c r="N693" i="5"/>
  <c r="J693" i="5"/>
  <c r="F693" i="5"/>
  <c r="AA693" i="5"/>
  <c r="W693" i="5"/>
  <c r="S693" i="5"/>
  <c r="O693" i="5"/>
  <c r="K693" i="5"/>
  <c r="G693" i="5"/>
  <c r="AB701" i="5"/>
  <c r="X701" i="5"/>
  <c r="T701" i="5"/>
  <c r="P701" i="5"/>
  <c r="L701" i="5"/>
  <c r="H701" i="5"/>
  <c r="AQ701" i="5"/>
  <c r="Y701" i="5"/>
  <c r="U701" i="5"/>
  <c r="Q701" i="5"/>
  <c r="M701" i="5"/>
  <c r="I701" i="5"/>
  <c r="E701" i="5"/>
  <c r="Z701" i="5"/>
  <c r="V701" i="5"/>
  <c r="R701" i="5"/>
  <c r="N701" i="5"/>
  <c r="J701" i="5"/>
  <c r="F701" i="5"/>
  <c r="AA701" i="5"/>
  <c r="W701" i="5"/>
  <c r="S701" i="5"/>
  <c r="O701" i="5"/>
  <c r="K701" i="5"/>
  <c r="G701" i="5"/>
  <c r="AB708" i="5"/>
  <c r="X708" i="5"/>
  <c r="T708" i="5"/>
  <c r="P708" i="5"/>
  <c r="L708" i="5"/>
  <c r="H708" i="5"/>
  <c r="AQ708" i="5"/>
  <c r="Y708" i="5"/>
  <c r="U708" i="5"/>
  <c r="Q708" i="5"/>
  <c r="M708" i="5"/>
  <c r="I708" i="5"/>
  <c r="E708" i="5"/>
  <c r="Z708" i="5"/>
  <c r="V708" i="5"/>
  <c r="R708" i="5"/>
  <c r="N708" i="5"/>
  <c r="J708" i="5"/>
  <c r="F708" i="5"/>
  <c r="AA708" i="5"/>
  <c r="W708" i="5"/>
  <c r="S708" i="5"/>
  <c r="O708" i="5"/>
  <c r="K708" i="5"/>
  <c r="G708" i="5"/>
  <c r="AQ714" i="5"/>
  <c r="Y714" i="5"/>
  <c r="U714" i="5"/>
  <c r="Q714" i="5"/>
  <c r="M714" i="5"/>
  <c r="I714" i="5"/>
  <c r="E714" i="5"/>
  <c r="Z714" i="5"/>
  <c r="T714" i="5"/>
  <c r="O714" i="5"/>
  <c r="J714" i="5"/>
  <c r="AA714" i="5"/>
  <c r="V714" i="5"/>
  <c r="P714" i="5"/>
  <c r="K714" i="5"/>
  <c r="F714" i="5"/>
  <c r="AB714" i="5"/>
  <c r="W714" i="5"/>
  <c r="R714" i="5"/>
  <c r="L714" i="5"/>
  <c r="G714" i="5"/>
  <c r="X714" i="5"/>
  <c r="S714" i="5"/>
  <c r="N714" i="5"/>
  <c r="H714" i="5"/>
  <c r="E589" i="5"/>
  <c r="I589" i="5"/>
  <c r="M589" i="5"/>
  <c r="Q589" i="5"/>
  <c r="U589" i="5"/>
  <c r="Y589" i="5"/>
  <c r="AQ589" i="5"/>
  <c r="E591" i="5"/>
  <c r="I591" i="5"/>
  <c r="M591" i="5"/>
  <c r="Q591" i="5"/>
  <c r="U591" i="5"/>
  <c r="Y591" i="5"/>
  <c r="AQ591" i="5"/>
  <c r="E593" i="5"/>
  <c r="I593" i="5"/>
  <c r="M593" i="5"/>
  <c r="Q593" i="5"/>
  <c r="U593" i="5"/>
  <c r="Y593" i="5"/>
  <c r="AQ593" i="5"/>
  <c r="E595" i="5"/>
  <c r="I595" i="5"/>
  <c r="M595" i="5"/>
  <c r="Q595" i="5"/>
  <c r="U595" i="5"/>
  <c r="Y595" i="5"/>
  <c r="AQ595" i="5"/>
  <c r="E597" i="5"/>
  <c r="I597" i="5"/>
  <c r="M597" i="5"/>
  <c r="Q597" i="5"/>
  <c r="U597" i="5"/>
  <c r="Y597" i="5"/>
  <c r="AQ597" i="5"/>
  <c r="E599" i="5"/>
  <c r="I599" i="5"/>
  <c r="M599" i="5"/>
  <c r="Q599" i="5"/>
  <c r="U599" i="5"/>
  <c r="Y599" i="5"/>
  <c r="AQ599" i="5"/>
  <c r="E601" i="5"/>
  <c r="I601" i="5"/>
  <c r="M601" i="5"/>
  <c r="Q601" i="5"/>
  <c r="U601" i="5"/>
  <c r="Y601" i="5"/>
  <c r="AQ601" i="5"/>
  <c r="E603" i="5"/>
  <c r="I603" i="5"/>
  <c r="M603" i="5"/>
  <c r="Q603" i="5"/>
  <c r="U603" i="5"/>
  <c r="Y603" i="5"/>
  <c r="AQ603" i="5"/>
  <c r="E605" i="5"/>
  <c r="I605" i="5"/>
  <c r="M605" i="5"/>
  <c r="Q605" i="5"/>
  <c r="U605" i="5"/>
  <c r="Y605" i="5"/>
  <c r="AQ605" i="5"/>
  <c r="E607" i="5"/>
  <c r="I607" i="5"/>
  <c r="M607" i="5"/>
  <c r="Q607" i="5"/>
  <c r="U607" i="5"/>
  <c r="Y607" i="5"/>
  <c r="AQ607" i="5"/>
  <c r="E609" i="5"/>
  <c r="I609" i="5"/>
  <c r="M609" i="5"/>
  <c r="Q609" i="5"/>
  <c r="U609" i="5"/>
  <c r="Y609" i="5"/>
  <c r="AQ609" i="5"/>
  <c r="E611" i="5"/>
  <c r="I611" i="5"/>
  <c r="M611" i="5"/>
  <c r="Q611" i="5"/>
  <c r="U611" i="5"/>
  <c r="Y611" i="5"/>
  <c r="AQ611" i="5"/>
  <c r="E613" i="5"/>
  <c r="I613" i="5"/>
  <c r="M613" i="5"/>
  <c r="Q613" i="5"/>
  <c r="U613" i="5"/>
  <c r="Y613" i="5"/>
  <c r="AQ613" i="5"/>
  <c r="E615" i="5"/>
  <c r="I615" i="5"/>
  <c r="M615" i="5"/>
  <c r="Q615" i="5"/>
  <c r="U615" i="5"/>
  <c r="Y615" i="5"/>
  <c r="AQ615" i="5"/>
  <c r="E621" i="5"/>
  <c r="I621" i="5"/>
  <c r="M621" i="5"/>
  <c r="Q621" i="5"/>
  <c r="U621" i="5"/>
  <c r="Y621" i="5"/>
  <c r="AQ621" i="5"/>
  <c r="E623" i="5"/>
  <c r="I623" i="5"/>
  <c r="M623" i="5"/>
  <c r="Q623" i="5"/>
  <c r="U623" i="5"/>
  <c r="Y623" i="5"/>
  <c r="AQ623" i="5"/>
  <c r="E625" i="5"/>
  <c r="I625" i="5"/>
  <c r="M625" i="5"/>
  <c r="Q625" i="5"/>
  <c r="U625" i="5"/>
  <c r="Y625" i="5"/>
  <c r="AQ625" i="5"/>
  <c r="E627" i="5"/>
  <c r="I627" i="5"/>
  <c r="M627" i="5"/>
  <c r="Q627" i="5"/>
  <c r="U627" i="5"/>
  <c r="Y627" i="5"/>
  <c r="AQ627" i="5"/>
  <c r="E629" i="5"/>
  <c r="I629" i="5"/>
  <c r="M629" i="5"/>
  <c r="Q629" i="5"/>
  <c r="U629" i="5"/>
  <c r="Y629" i="5"/>
  <c r="AQ629" i="5"/>
  <c r="E631" i="5"/>
  <c r="I631" i="5"/>
  <c r="M631" i="5"/>
  <c r="Q631" i="5"/>
  <c r="U631" i="5"/>
  <c r="Y631" i="5"/>
  <c r="AQ631" i="5"/>
  <c r="E633" i="5"/>
  <c r="I633" i="5"/>
  <c r="M633" i="5"/>
  <c r="Q633" i="5"/>
  <c r="U633" i="5"/>
  <c r="Y633" i="5"/>
  <c r="AQ633" i="5"/>
  <c r="E635" i="5"/>
  <c r="I635" i="5"/>
  <c r="M635" i="5"/>
  <c r="Q635" i="5"/>
  <c r="U635" i="5"/>
  <c r="Y635" i="5"/>
  <c r="AQ635" i="5"/>
  <c r="E637" i="5"/>
  <c r="I637" i="5"/>
  <c r="M637" i="5"/>
  <c r="Q637" i="5"/>
  <c r="U637" i="5"/>
  <c r="Y637" i="5"/>
  <c r="AQ637" i="5"/>
  <c r="E639" i="5"/>
  <c r="I639" i="5"/>
  <c r="M639" i="5"/>
  <c r="Q639" i="5"/>
  <c r="U639" i="5"/>
  <c r="Y639" i="5"/>
  <c r="AQ639" i="5"/>
  <c r="E641" i="5"/>
  <c r="I641" i="5"/>
  <c r="M641" i="5"/>
  <c r="Q641" i="5"/>
  <c r="U641" i="5"/>
  <c r="Y641" i="5"/>
  <c r="AQ641" i="5"/>
  <c r="E643" i="5"/>
  <c r="I643" i="5"/>
  <c r="M643" i="5"/>
  <c r="Q643" i="5"/>
  <c r="U643" i="5"/>
  <c r="Y643" i="5"/>
  <c r="AQ643" i="5"/>
  <c r="P645" i="5"/>
  <c r="U645" i="5"/>
  <c r="F647" i="5"/>
  <c r="L647" i="5"/>
  <c r="Q647" i="5"/>
  <c r="V647" i="5"/>
  <c r="AB647" i="5"/>
  <c r="G648" i="5"/>
  <c r="L648" i="5"/>
  <c r="R648" i="5"/>
  <c r="W648" i="5"/>
  <c r="AB648" i="5"/>
  <c r="L652" i="5"/>
  <c r="T652" i="5"/>
  <c r="AB652" i="5"/>
  <c r="F653" i="5"/>
  <c r="V653" i="5"/>
  <c r="L654" i="5"/>
  <c r="AB654" i="5"/>
  <c r="F655" i="5"/>
  <c r="V655" i="5"/>
  <c r="L657" i="5"/>
  <c r="AB657" i="5"/>
  <c r="F658" i="5"/>
  <c r="V658" i="5"/>
  <c r="L659" i="5"/>
  <c r="AB659" i="5"/>
  <c r="F660" i="5"/>
  <c r="V660" i="5"/>
  <c r="L661" i="5"/>
  <c r="AB661" i="5"/>
  <c r="F662" i="5"/>
  <c r="V662" i="5"/>
  <c r="L663" i="5"/>
  <c r="AB663" i="5"/>
  <c r="F664" i="5"/>
  <c r="V664" i="5"/>
  <c r="L665" i="5"/>
  <c r="AB665" i="5"/>
  <c r="F666" i="5"/>
  <c r="V666" i="5"/>
  <c r="L667" i="5"/>
  <c r="AB667" i="5"/>
  <c r="F668" i="5"/>
  <c r="V668" i="5"/>
  <c r="L669" i="5"/>
  <c r="AB669" i="5"/>
  <c r="F670" i="5"/>
  <c r="V670" i="5"/>
  <c r="L671" i="5"/>
  <c r="AB671" i="5"/>
  <c r="F672" i="5"/>
  <c r="V672" i="5"/>
  <c r="L673" i="5"/>
  <c r="AB673" i="5"/>
  <c r="F674" i="5"/>
  <c r="V674" i="5"/>
  <c r="L675" i="5"/>
  <c r="AB675" i="5"/>
  <c r="F676" i="5"/>
  <c r="V676" i="5"/>
  <c r="AA645" i="5"/>
  <c r="W645" i="5"/>
  <c r="S645" i="5"/>
  <c r="O645" i="5"/>
  <c r="K645" i="5"/>
  <c r="G645" i="5"/>
  <c r="AQ646" i="5"/>
  <c r="Y646" i="5"/>
  <c r="U646" i="5"/>
  <c r="Q646" i="5"/>
  <c r="M646" i="5"/>
  <c r="I646" i="5"/>
  <c r="E646" i="5"/>
  <c r="AB680" i="5"/>
  <c r="X680" i="5"/>
  <c r="T680" i="5"/>
  <c r="P680" i="5"/>
  <c r="L680" i="5"/>
  <c r="H680" i="5"/>
  <c r="AQ680" i="5"/>
  <c r="Y680" i="5"/>
  <c r="U680" i="5"/>
  <c r="Q680" i="5"/>
  <c r="M680" i="5"/>
  <c r="I680" i="5"/>
  <c r="E680" i="5"/>
  <c r="Z680" i="5"/>
  <c r="V680" i="5"/>
  <c r="R680" i="5"/>
  <c r="N680" i="5"/>
  <c r="J680" i="5"/>
  <c r="F680" i="5"/>
  <c r="AA680" i="5"/>
  <c r="W680" i="5"/>
  <c r="S680" i="5"/>
  <c r="O680" i="5"/>
  <c r="K680" i="5"/>
  <c r="G680" i="5"/>
  <c r="AB687" i="5"/>
  <c r="X687" i="5"/>
  <c r="T687" i="5"/>
  <c r="P687" i="5"/>
  <c r="L687" i="5"/>
  <c r="H687" i="5"/>
  <c r="AQ687" i="5"/>
  <c r="Y687" i="5"/>
  <c r="U687" i="5"/>
  <c r="Q687" i="5"/>
  <c r="M687" i="5"/>
  <c r="I687" i="5"/>
  <c r="E687" i="5"/>
  <c r="Z687" i="5"/>
  <c r="V687" i="5"/>
  <c r="R687" i="5"/>
  <c r="N687" i="5"/>
  <c r="J687" i="5"/>
  <c r="F687" i="5"/>
  <c r="AA687" i="5"/>
  <c r="W687" i="5"/>
  <c r="S687" i="5"/>
  <c r="O687" i="5"/>
  <c r="K687" i="5"/>
  <c r="G687" i="5"/>
  <c r="AB695" i="5"/>
  <c r="X695" i="5"/>
  <c r="T695" i="5"/>
  <c r="P695" i="5"/>
  <c r="L695" i="5"/>
  <c r="H695" i="5"/>
  <c r="AQ695" i="5"/>
  <c r="Y695" i="5"/>
  <c r="U695" i="5"/>
  <c r="Q695" i="5"/>
  <c r="M695" i="5"/>
  <c r="I695" i="5"/>
  <c r="E695" i="5"/>
  <c r="Z695" i="5"/>
  <c r="V695" i="5"/>
  <c r="R695" i="5"/>
  <c r="N695" i="5"/>
  <c r="J695" i="5"/>
  <c r="F695" i="5"/>
  <c r="AA695" i="5"/>
  <c r="W695" i="5"/>
  <c r="S695" i="5"/>
  <c r="O695" i="5"/>
  <c r="K695" i="5"/>
  <c r="G695" i="5"/>
  <c r="AB702" i="5"/>
  <c r="X702" i="5"/>
  <c r="T702" i="5"/>
  <c r="P702" i="5"/>
  <c r="L702" i="5"/>
  <c r="H702" i="5"/>
  <c r="AQ702" i="5"/>
  <c r="AU702" i="5" s="1"/>
  <c r="Y702" i="5"/>
  <c r="U702" i="5"/>
  <c r="Q702" i="5"/>
  <c r="M702" i="5"/>
  <c r="I702" i="5"/>
  <c r="E702" i="5"/>
  <c r="Z702" i="5"/>
  <c r="V702" i="5"/>
  <c r="R702" i="5"/>
  <c r="N702" i="5"/>
  <c r="J702" i="5"/>
  <c r="F702" i="5"/>
  <c r="AA702" i="5"/>
  <c r="W702" i="5"/>
  <c r="S702" i="5"/>
  <c r="O702" i="5"/>
  <c r="K702" i="5"/>
  <c r="G702" i="5"/>
  <c r="AB710" i="5"/>
  <c r="X710" i="5"/>
  <c r="T710" i="5"/>
  <c r="P710" i="5"/>
  <c r="L710" i="5"/>
  <c r="H710" i="5"/>
  <c r="AQ710" i="5"/>
  <c r="AU710" i="5" s="1"/>
  <c r="Y710" i="5"/>
  <c r="U710" i="5"/>
  <c r="Q710" i="5"/>
  <c r="M710" i="5"/>
  <c r="I710" i="5"/>
  <c r="E710" i="5"/>
  <c r="Z710" i="5"/>
  <c r="V710" i="5"/>
  <c r="R710" i="5"/>
  <c r="N710" i="5"/>
  <c r="J710" i="5"/>
  <c r="F710" i="5"/>
  <c r="AA710" i="5"/>
  <c r="W710" i="5"/>
  <c r="S710" i="5"/>
  <c r="O710" i="5"/>
  <c r="K710" i="5"/>
  <c r="G710" i="5"/>
  <c r="AA715" i="5"/>
  <c r="W715" i="5"/>
  <c r="S715" i="5"/>
  <c r="O715" i="5"/>
  <c r="K715" i="5"/>
  <c r="G715" i="5"/>
  <c r="Z715" i="5"/>
  <c r="U715" i="5"/>
  <c r="P715" i="5"/>
  <c r="J715" i="5"/>
  <c r="E715" i="5"/>
  <c r="AB715" i="5"/>
  <c r="V715" i="5"/>
  <c r="Q715" i="5"/>
  <c r="L715" i="5"/>
  <c r="F715" i="5"/>
  <c r="AQ715" i="5"/>
  <c r="X715" i="5"/>
  <c r="R715" i="5"/>
  <c r="M715" i="5"/>
  <c r="H715" i="5"/>
  <c r="Y715" i="5"/>
  <c r="T715" i="5"/>
  <c r="N715" i="5"/>
  <c r="I715" i="5"/>
  <c r="H589" i="5"/>
  <c r="L589" i="5"/>
  <c r="P589" i="5"/>
  <c r="T589" i="5"/>
  <c r="X589" i="5"/>
  <c r="H591" i="5"/>
  <c r="L591" i="5"/>
  <c r="P591" i="5"/>
  <c r="T591" i="5"/>
  <c r="X591" i="5"/>
  <c r="H593" i="5"/>
  <c r="L593" i="5"/>
  <c r="P593" i="5"/>
  <c r="T593" i="5"/>
  <c r="X593" i="5"/>
  <c r="H595" i="5"/>
  <c r="L595" i="5"/>
  <c r="P595" i="5"/>
  <c r="T595" i="5"/>
  <c r="X595" i="5"/>
  <c r="H597" i="5"/>
  <c r="L597" i="5"/>
  <c r="P597" i="5"/>
  <c r="T597" i="5"/>
  <c r="X597" i="5"/>
  <c r="H599" i="5"/>
  <c r="L599" i="5"/>
  <c r="P599" i="5"/>
  <c r="T599" i="5"/>
  <c r="X599" i="5"/>
  <c r="H601" i="5"/>
  <c r="L601" i="5"/>
  <c r="P601" i="5"/>
  <c r="T601" i="5"/>
  <c r="X601" i="5"/>
  <c r="H603" i="5"/>
  <c r="L603" i="5"/>
  <c r="P603" i="5"/>
  <c r="T603" i="5"/>
  <c r="X603" i="5"/>
  <c r="H605" i="5"/>
  <c r="L605" i="5"/>
  <c r="P605" i="5"/>
  <c r="T605" i="5"/>
  <c r="X605" i="5"/>
  <c r="H607" i="5"/>
  <c r="L607" i="5"/>
  <c r="P607" i="5"/>
  <c r="T607" i="5"/>
  <c r="X607" i="5"/>
  <c r="H609" i="5"/>
  <c r="L609" i="5"/>
  <c r="P609" i="5"/>
  <c r="T609" i="5"/>
  <c r="X609" i="5"/>
  <c r="H611" i="5"/>
  <c r="L611" i="5"/>
  <c r="P611" i="5"/>
  <c r="T611" i="5"/>
  <c r="X611" i="5"/>
  <c r="H613" i="5"/>
  <c r="L613" i="5"/>
  <c r="P613" i="5"/>
  <c r="T613" i="5"/>
  <c r="X613" i="5"/>
  <c r="H615" i="5"/>
  <c r="L615" i="5"/>
  <c r="P615" i="5"/>
  <c r="T615" i="5"/>
  <c r="X615" i="5"/>
  <c r="H621" i="5"/>
  <c r="L621" i="5"/>
  <c r="P621" i="5"/>
  <c r="T621" i="5"/>
  <c r="X621" i="5"/>
  <c r="H623" i="5"/>
  <c r="L623" i="5"/>
  <c r="P623" i="5"/>
  <c r="T623" i="5"/>
  <c r="X623" i="5"/>
  <c r="H625" i="5"/>
  <c r="L625" i="5"/>
  <c r="P625" i="5"/>
  <c r="T625" i="5"/>
  <c r="X625" i="5"/>
  <c r="H627" i="5"/>
  <c r="L627" i="5"/>
  <c r="P627" i="5"/>
  <c r="T627" i="5"/>
  <c r="X627" i="5"/>
  <c r="H629" i="5"/>
  <c r="L629" i="5"/>
  <c r="P629" i="5"/>
  <c r="T629" i="5"/>
  <c r="X629" i="5"/>
  <c r="H631" i="5"/>
  <c r="L631" i="5"/>
  <c r="P631" i="5"/>
  <c r="T631" i="5"/>
  <c r="X631" i="5"/>
  <c r="H633" i="5"/>
  <c r="L633" i="5"/>
  <c r="P633" i="5"/>
  <c r="T633" i="5"/>
  <c r="X633" i="5"/>
  <c r="H635" i="5"/>
  <c r="L635" i="5"/>
  <c r="P635" i="5"/>
  <c r="T635" i="5"/>
  <c r="X635" i="5"/>
  <c r="H637" i="5"/>
  <c r="L637" i="5"/>
  <c r="P637" i="5"/>
  <c r="T637" i="5"/>
  <c r="X637" i="5"/>
  <c r="H639" i="5"/>
  <c r="L639" i="5"/>
  <c r="P639" i="5"/>
  <c r="T639" i="5"/>
  <c r="X639" i="5"/>
  <c r="H641" i="5"/>
  <c r="L641" i="5"/>
  <c r="P641" i="5"/>
  <c r="T641" i="5"/>
  <c r="X641" i="5"/>
  <c r="H643" i="5"/>
  <c r="L643" i="5"/>
  <c r="P643" i="5"/>
  <c r="T643" i="5"/>
  <c r="X643" i="5"/>
  <c r="I645" i="5"/>
  <c r="N645" i="5"/>
  <c r="T645" i="5"/>
  <c r="Y645" i="5"/>
  <c r="J646" i="5"/>
  <c r="O646" i="5"/>
  <c r="T646" i="5"/>
  <c r="Z646" i="5"/>
  <c r="E647" i="5"/>
  <c r="J647" i="5"/>
  <c r="P647" i="5"/>
  <c r="U647" i="5"/>
  <c r="F648" i="5"/>
  <c r="K648" i="5"/>
  <c r="P648" i="5"/>
  <c r="V648" i="5"/>
  <c r="K652" i="5"/>
  <c r="S652" i="5"/>
  <c r="AA652" i="5"/>
  <c r="H654" i="5"/>
  <c r="H657" i="5"/>
  <c r="H659" i="5"/>
  <c r="H661" i="5"/>
  <c r="H663" i="5"/>
  <c r="H665" i="5"/>
  <c r="H667" i="5"/>
  <c r="H669" i="5"/>
  <c r="H671" i="5"/>
  <c r="H673" i="5"/>
  <c r="H675" i="5"/>
  <c r="AA647" i="5"/>
  <c r="W647" i="5"/>
  <c r="S647" i="5"/>
  <c r="O647" i="5"/>
  <c r="K647" i="5"/>
  <c r="G647" i="5"/>
  <c r="AQ648" i="5"/>
  <c r="Y648" i="5"/>
  <c r="U648" i="5"/>
  <c r="Q648" i="5"/>
  <c r="M648" i="5"/>
  <c r="I648" i="5"/>
  <c r="E648" i="5"/>
  <c r="AB653" i="5"/>
  <c r="X653" i="5"/>
  <c r="T653" i="5"/>
  <c r="P653" i="5"/>
  <c r="L653" i="5"/>
  <c r="H653" i="5"/>
  <c r="AQ653" i="5"/>
  <c r="Y653" i="5"/>
  <c r="U653" i="5"/>
  <c r="Q653" i="5"/>
  <c r="M653" i="5"/>
  <c r="I653" i="5"/>
  <c r="E653" i="5"/>
  <c r="AA653" i="5"/>
  <c r="W653" i="5"/>
  <c r="S653" i="5"/>
  <c r="O653" i="5"/>
  <c r="K653" i="5"/>
  <c r="G653" i="5"/>
  <c r="Z654" i="5"/>
  <c r="V654" i="5"/>
  <c r="R654" i="5"/>
  <c r="N654" i="5"/>
  <c r="J654" i="5"/>
  <c r="F654" i="5"/>
  <c r="AA654" i="5"/>
  <c r="W654" i="5"/>
  <c r="S654" i="5"/>
  <c r="O654" i="5"/>
  <c r="K654" i="5"/>
  <c r="G654" i="5"/>
  <c r="AQ654" i="5"/>
  <c r="Y654" i="5"/>
  <c r="U654" i="5"/>
  <c r="Q654" i="5"/>
  <c r="M654" i="5"/>
  <c r="I654" i="5"/>
  <c r="E654" i="5"/>
  <c r="AB655" i="5"/>
  <c r="X655" i="5"/>
  <c r="T655" i="5"/>
  <c r="P655" i="5"/>
  <c r="L655" i="5"/>
  <c r="H655" i="5"/>
  <c r="AQ655" i="5"/>
  <c r="Y655" i="5"/>
  <c r="U655" i="5"/>
  <c r="Q655" i="5"/>
  <c r="M655" i="5"/>
  <c r="I655" i="5"/>
  <c r="E655" i="5"/>
  <c r="AA655" i="5"/>
  <c r="W655" i="5"/>
  <c r="S655" i="5"/>
  <c r="O655" i="5"/>
  <c r="K655" i="5"/>
  <c r="G655" i="5"/>
  <c r="Z657" i="5"/>
  <c r="V657" i="5"/>
  <c r="R657" i="5"/>
  <c r="N657" i="5"/>
  <c r="J657" i="5"/>
  <c r="F657" i="5"/>
  <c r="AA657" i="5"/>
  <c r="W657" i="5"/>
  <c r="S657" i="5"/>
  <c r="O657" i="5"/>
  <c r="K657" i="5"/>
  <c r="G657" i="5"/>
  <c r="AQ657" i="5"/>
  <c r="Y657" i="5"/>
  <c r="U657" i="5"/>
  <c r="Q657" i="5"/>
  <c r="M657" i="5"/>
  <c r="I657" i="5"/>
  <c r="E657" i="5"/>
  <c r="AB658" i="5"/>
  <c r="X658" i="5"/>
  <c r="T658" i="5"/>
  <c r="P658" i="5"/>
  <c r="L658" i="5"/>
  <c r="H658" i="5"/>
  <c r="AQ658" i="5"/>
  <c r="Y658" i="5"/>
  <c r="U658" i="5"/>
  <c r="Q658" i="5"/>
  <c r="M658" i="5"/>
  <c r="I658" i="5"/>
  <c r="E658" i="5"/>
  <c r="AA658" i="5"/>
  <c r="W658" i="5"/>
  <c r="S658" i="5"/>
  <c r="O658" i="5"/>
  <c r="K658" i="5"/>
  <c r="G658" i="5"/>
  <c r="Z659" i="5"/>
  <c r="V659" i="5"/>
  <c r="R659" i="5"/>
  <c r="N659" i="5"/>
  <c r="J659" i="5"/>
  <c r="F659" i="5"/>
  <c r="AA659" i="5"/>
  <c r="W659" i="5"/>
  <c r="S659" i="5"/>
  <c r="O659" i="5"/>
  <c r="K659" i="5"/>
  <c r="G659" i="5"/>
  <c r="AQ659" i="5"/>
  <c r="Y659" i="5"/>
  <c r="U659" i="5"/>
  <c r="Q659" i="5"/>
  <c r="M659" i="5"/>
  <c r="I659" i="5"/>
  <c r="E659" i="5"/>
  <c r="AB660" i="5"/>
  <c r="X660" i="5"/>
  <c r="T660" i="5"/>
  <c r="P660" i="5"/>
  <c r="L660" i="5"/>
  <c r="H660" i="5"/>
  <c r="AQ660" i="5"/>
  <c r="AU660" i="5" s="1"/>
  <c r="Y660" i="5"/>
  <c r="U660" i="5"/>
  <c r="Q660" i="5"/>
  <c r="M660" i="5"/>
  <c r="I660" i="5"/>
  <c r="E660" i="5"/>
  <c r="AA660" i="5"/>
  <c r="W660" i="5"/>
  <c r="S660" i="5"/>
  <c r="O660" i="5"/>
  <c r="K660" i="5"/>
  <c r="G660" i="5"/>
  <c r="Z661" i="5"/>
  <c r="V661" i="5"/>
  <c r="R661" i="5"/>
  <c r="N661" i="5"/>
  <c r="J661" i="5"/>
  <c r="F661" i="5"/>
  <c r="AA661" i="5"/>
  <c r="W661" i="5"/>
  <c r="S661" i="5"/>
  <c r="O661" i="5"/>
  <c r="K661" i="5"/>
  <c r="G661" i="5"/>
  <c r="AQ661" i="5"/>
  <c r="Y661" i="5"/>
  <c r="U661" i="5"/>
  <c r="Q661" i="5"/>
  <c r="M661" i="5"/>
  <c r="I661" i="5"/>
  <c r="E661" i="5"/>
  <c r="AB662" i="5"/>
  <c r="X662" i="5"/>
  <c r="T662" i="5"/>
  <c r="P662" i="5"/>
  <c r="L662" i="5"/>
  <c r="H662" i="5"/>
  <c r="AQ662" i="5"/>
  <c r="Y662" i="5"/>
  <c r="U662" i="5"/>
  <c r="Q662" i="5"/>
  <c r="M662" i="5"/>
  <c r="I662" i="5"/>
  <c r="E662" i="5"/>
  <c r="AA662" i="5"/>
  <c r="W662" i="5"/>
  <c r="S662" i="5"/>
  <c r="O662" i="5"/>
  <c r="K662" i="5"/>
  <c r="G662" i="5"/>
  <c r="Z663" i="5"/>
  <c r="V663" i="5"/>
  <c r="R663" i="5"/>
  <c r="N663" i="5"/>
  <c r="J663" i="5"/>
  <c r="F663" i="5"/>
  <c r="AA663" i="5"/>
  <c r="W663" i="5"/>
  <c r="S663" i="5"/>
  <c r="O663" i="5"/>
  <c r="K663" i="5"/>
  <c r="G663" i="5"/>
  <c r="AQ663" i="5"/>
  <c r="Y663" i="5"/>
  <c r="U663" i="5"/>
  <c r="Q663" i="5"/>
  <c r="M663" i="5"/>
  <c r="I663" i="5"/>
  <c r="E663" i="5"/>
  <c r="AB664" i="5"/>
  <c r="X664" i="5"/>
  <c r="T664" i="5"/>
  <c r="P664" i="5"/>
  <c r="L664" i="5"/>
  <c r="H664" i="5"/>
  <c r="AQ664" i="5"/>
  <c r="Y664" i="5"/>
  <c r="U664" i="5"/>
  <c r="Q664" i="5"/>
  <c r="M664" i="5"/>
  <c r="I664" i="5"/>
  <c r="E664" i="5"/>
  <c r="AA664" i="5"/>
  <c r="W664" i="5"/>
  <c r="S664" i="5"/>
  <c r="O664" i="5"/>
  <c r="K664" i="5"/>
  <c r="G664" i="5"/>
  <c r="Z665" i="5"/>
  <c r="V665" i="5"/>
  <c r="R665" i="5"/>
  <c r="N665" i="5"/>
  <c r="J665" i="5"/>
  <c r="F665" i="5"/>
  <c r="AA665" i="5"/>
  <c r="W665" i="5"/>
  <c r="S665" i="5"/>
  <c r="O665" i="5"/>
  <c r="K665" i="5"/>
  <c r="G665" i="5"/>
  <c r="AQ665" i="5"/>
  <c r="AU665" i="5" s="1"/>
  <c r="Y665" i="5"/>
  <c r="U665" i="5"/>
  <c r="Q665" i="5"/>
  <c r="M665" i="5"/>
  <c r="I665" i="5"/>
  <c r="E665" i="5"/>
  <c r="AB666" i="5"/>
  <c r="X666" i="5"/>
  <c r="T666" i="5"/>
  <c r="P666" i="5"/>
  <c r="L666" i="5"/>
  <c r="H666" i="5"/>
  <c r="AQ666" i="5"/>
  <c r="Y666" i="5"/>
  <c r="U666" i="5"/>
  <c r="Q666" i="5"/>
  <c r="M666" i="5"/>
  <c r="I666" i="5"/>
  <c r="E666" i="5"/>
  <c r="AA666" i="5"/>
  <c r="W666" i="5"/>
  <c r="S666" i="5"/>
  <c r="O666" i="5"/>
  <c r="K666" i="5"/>
  <c r="G666" i="5"/>
  <c r="Z667" i="5"/>
  <c r="V667" i="5"/>
  <c r="R667" i="5"/>
  <c r="N667" i="5"/>
  <c r="J667" i="5"/>
  <c r="F667" i="5"/>
  <c r="AA667" i="5"/>
  <c r="W667" i="5"/>
  <c r="S667" i="5"/>
  <c r="O667" i="5"/>
  <c r="K667" i="5"/>
  <c r="G667" i="5"/>
  <c r="AQ667" i="5"/>
  <c r="Y667" i="5"/>
  <c r="U667" i="5"/>
  <c r="Q667" i="5"/>
  <c r="M667" i="5"/>
  <c r="I667" i="5"/>
  <c r="E667" i="5"/>
  <c r="AB668" i="5"/>
  <c r="X668" i="5"/>
  <c r="T668" i="5"/>
  <c r="P668" i="5"/>
  <c r="L668" i="5"/>
  <c r="H668" i="5"/>
  <c r="AQ668" i="5"/>
  <c r="Y668" i="5"/>
  <c r="U668" i="5"/>
  <c r="Q668" i="5"/>
  <c r="M668" i="5"/>
  <c r="I668" i="5"/>
  <c r="E668" i="5"/>
  <c r="AA668" i="5"/>
  <c r="W668" i="5"/>
  <c r="S668" i="5"/>
  <c r="O668" i="5"/>
  <c r="K668" i="5"/>
  <c r="G668" i="5"/>
  <c r="Z669" i="5"/>
  <c r="V669" i="5"/>
  <c r="R669" i="5"/>
  <c r="N669" i="5"/>
  <c r="J669" i="5"/>
  <c r="F669" i="5"/>
  <c r="AA669" i="5"/>
  <c r="W669" i="5"/>
  <c r="S669" i="5"/>
  <c r="O669" i="5"/>
  <c r="K669" i="5"/>
  <c r="G669" i="5"/>
  <c r="AQ669" i="5"/>
  <c r="Y669" i="5"/>
  <c r="U669" i="5"/>
  <c r="Q669" i="5"/>
  <c r="M669" i="5"/>
  <c r="I669" i="5"/>
  <c r="E669" i="5"/>
  <c r="AB670" i="5"/>
  <c r="X670" i="5"/>
  <c r="T670" i="5"/>
  <c r="P670" i="5"/>
  <c r="L670" i="5"/>
  <c r="H670" i="5"/>
  <c r="AQ670" i="5"/>
  <c r="Y670" i="5"/>
  <c r="U670" i="5"/>
  <c r="Q670" i="5"/>
  <c r="M670" i="5"/>
  <c r="I670" i="5"/>
  <c r="E670" i="5"/>
  <c r="AA670" i="5"/>
  <c r="W670" i="5"/>
  <c r="S670" i="5"/>
  <c r="O670" i="5"/>
  <c r="K670" i="5"/>
  <c r="G670" i="5"/>
  <c r="Z671" i="5"/>
  <c r="V671" i="5"/>
  <c r="R671" i="5"/>
  <c r="N671" i="5"/>
  <c r="J671" i="5"/>
  <c r="F671" i="5"/>
  <c r="AA671" i="5"/>
  <c r="W671" i="5"/>
  <c r="S671" i="5"/>
  <c r="O671" i="5"/>
  <c r="K671" i="5"/>
  <c r="G671" i="5"/>
  <c r="AQ671" i="5"/>
  <c r="Y671" i="5"/>
  <c r="U671" i="5"/>
  <c r="Q671" i="5"/>
  <c r="M671" i="5"/>
  <c r="I671" i="5"/>
  <c r="E671" i="5"/>
  <c r="AB672" i="5"/>
  <c r="X672" i="5"/>
  <c r="T672" i="5"/>
  <c r="P672" i="5"/>
  <c r="L672" i="5"/>
  <c r="H672" i="5"/>
  <c r="AQ672" i="5"/>
  <c r="Y672" i="5"/>
  <c r="U672" i="5"/>
  <c r="Q672" i="5"/>
  <c r="M672" i="5"/>
  <c r="I672" i="5"/>
  <c r="E672" i="5"/>
  <c r="AA672" i="5"/>
  <c r="W672" i="5"/>
  <c r="S672" i="5"/>
  <c r="O672" i="5"/>
  <c r="K672" i="5"/>
  <c r="G672" i="5"/>
  <c r="Z673" i="5"/>
  <c r="V673" i="5"/>
  <c r="R673" i="5"/>
  <c r="N673" i="5"/>
  <c r="J673" i="5"/>
  <c r="F673" i="5"/>
  <c r="AA673" i="5"/>
  <c r="W673" i="5"/>
  <c r="S673" i="5"/>
  <c r="O673" i="5"/>
  <c r="K673" i="5"/>
  <c r="G673" i="5"/>
  <c r="AQ673" i="5"/>
  <c r="Y673" i="5"/>
  <c r="U673" i="5"/>
  <c r="Q673" i="5"/>
  <c r="M673" i="5"/>
  <c r="I673" i="5"/>
  <c r="E673" i="5"/>
  <c r="AB674" i="5"/>
  <c r="X674" i="5"/>
  <c r="T674" i="5"/>
  <c r="P674" i="5"/>
  <c r="L674" i="5"/>
  <c r="H674" i="5"/>
  <c r="AQ674" i="5"/>
  <c r="AU674" i="5" s="1"/>
  <c r="Y674" i="5"/>
  <c r="U674" i="5"/>
  <c r="Q674" i="5"/>
  <c r="M674" i="5"/>
  <c r="I674" i="5"/>
  <c r="E674" i="5"/>
  <c r="AA674" i="5"/>
  <c r="W674" i="5"/>
  <c r="S674" i="5"/>
  <c r="O674" i="5"/>
  <c r="K674" i="5"/>
  <c r="G674" i="5"/>
  <c r="Z675" i="5"/>
  <c r="V675" i="5"/>
  <c r="R675" i="5"/>
  <c r="N675" i="5"/>
  <c r="J675" i="5"/>
  <c r="F675" i="5"/>
  <c r="AA675" i="5"/>
  <c r="W675" i="5"/>
  <c r="S675" i="5"/>
  <c r="O675" i="5"/>
  <c r="K675" i="5"/>
  <c r="G675" i="5"/>
  <c r="AQ675" i="5"/>
  <c r="Y675" i="5"/>
  <c r="U675" i="5"/>
  <c r="Q675" i="5"/>
  <c r="M675" i="5"/>
  <c r="I675" i="5"/>
  <c r="E675" i="5"/>
  <c r="AB676" i="5"/>
  <c r="X676" i="5"/>
  <c r="T676" i="5"/>
  <c r="P676" i="5"/>
  <c r="L676" i="5"/>
  <c r="H676" i="5"/>
  <c r="AQ676" i="5"/>
  <c r="Y676" i="5"/>
  <c r="U676" i="5"/>
  <c r="Q676" i="5"/>
  <c r="M676" i="5"/>
  <c r="I676" i="5"/>
  <c r="E676" i="5"/>
  <c r="AA676" i="5"/>
  <c r="W676" i="5"/>
  <c r="S676" i="5"/>
  <c r="O676" i="5"/>
  <c r="K676" i="5"/>
  <c r="G676" i="5"/>
  <c r="AB682" i="5"/>
  <c r="X682" i="5"/>
  <c r="T682" i="5"/>
  <c r="P682" i="5"/>
  <c r="L682" i="5"/>
  <c r="H682" i="5"/>
  <c r="AQ682" i="5"/>
  <c r="Y682" i="5"/>
  <c r="U682" i="5"/>
  <c r="Q682" i="5"/>
  <c r="M682" i="5"/>
  <c r="I682" i="5"/>
  <c r="E682" i="5"/>
  <c r="Z682" i="5"/>
  <c r="V682" i="5"/>
  <c r="R682" i="5"/>
  <c r="N682" i="5"/>
  <c r="J682" i="5"/>
  <c r="F682" i="5"/>
  <c r="AA682" i="5"/>
  <c r="W682" i="5"/>
  <c r="S682" i="5"/>
  <c r="O682" i="5"/>
  <c r="K682" i="5"/>
  <c r="G682" i="5"/>
  <c r="AB689" i="5"/>
  <c r="X689" i="5"/>
  <c r="T689" i="5"/>
  <c r="P689" i="5"/>
  <c r="L689" i="5"/>
  <c r="H689" i="5"/>
  <c r="AQ689" i="5"/>
  <c r="AU689" i="5" s="1"/>
  <c r="Y689" i="5"/>
  <c r="U689" i="5"/>
  <c r="Q689" i="5"/>
  <c r="M689" i="5"/>
  <c r="I689" i="5"/>
  <c r="E689" i="5"/>
  <c r="Z689" i="5"/>
  <c r="V689" i="5"/>
  <c r="R689" i="5"/>
  <c r="N689" i="5"/>
  <c r="J689" i="5"/>
  <c r="F689" i="5"/>
  <c r="AA689" i="5"/>
  <c r="W689" i="5"/>
  <c r="S689" i="5"/>
  <c r="O689" i="5"/>
  <c r="K689" i="5"/>
  <c r="G689" i="5"/>
  <c r="AB697" i="5"/>
  <c r="X697" i="5"/>
  <c r="T697" i="5"/>
  <c r="P697" i="5"/>
  <c r="L697" i="5"/>
  <c r="H697" i="5"/>
  <c r="AQ697" i="5"/>
  <c r="Y697" i="5"/>
  <c r="U697" i="5"/>
  <c r="Q697" i="5"/>
  <c r="M697" i="5"/>
  <c r="I697" i="5"/>
  <c r="E697" i="5"/>
  <c r="Z697" i="5"/>
  <c r="V697" i="5"/>
  <c r="R697" i="5"/>
  <c r="N697" i="5"/>
  <c r="J697" i="5"/>
  <c r="F697" i="5"/>
  <c r="AA697" i="5"/>
  <c r="W697" i="5"/>
  <c r="S697" i="5"/>
  <c r="O697" i="5"/>
  <c r="K697" i="5"/>
  <c r="G697" i="5"/>
  <c r="AB704" i="5"/>
  <c r="X704" i="5"/>
  <c r="T704" i="5"/>
  <c r="P704" i="5"/>
  <c r="L704" i="5"/>
  <c r="H704" i="5"/>
  <c r="AQ704" i="5"/>
  <c r="Y704" i="5"/>
  <c r="U704" i="5"/>
  <c r="Q704" i="5"/>
  <c r="M704" i="5"/>
  <c r="I704" i="5"/>
  <c r="E704" i="5"/>
  <c r="Z704" i="5"/>
  <c r="V704" i="5"/>
  <c r="R704" i="5"/>
  <c r="N704" i="5"/>
  <c r="J704" i="5"/>
  <c r="F704" i="5"/>
  <c r="AA704" i="5"/>
  <c r="W704" i="5"/>
  <c r="S704" i="5"/>
  <c r="O704" i="5"/>
  <c r="K704" i="5"/>
  <c r="G704" i="5"/>
  <c r="AQ712" i="5"/>
  <c r="Y712" i="5"/>
  <c r="U712" i="5"/>
  <c r="Q712" i="5"/>
  <c r="M712" i="5"/>
  <c r="I712" i="5"/>
  <c r="X712" i="5"/>
  <c r="S712" i="5"/>
  <c r="N712" i="5"/>
  <c r="H712" i="5"/>
  <c r="Z712" i="5"/>
  <c r="T712" i="5"/>
  <c r="O712" i="5"/>
  <c r="J712" i="5"/>
  <c r="E712" i="5"/>
  <c r="AA712" i="5"/>
  <c r="V712" i="5"/>
  <c r="P712" i="5"/>
  <c r="K712" i="5"/>
  <c r="F712" i="5"/>
  <c r="AB712" i="5"/>
  <c r="W712" i="5"/>
  <c r="R712" i="5"/>
  <c r="L712" i="5"/>
  <c r="G712" i="5"/>
  <c r="AQ716" i="5"/>
  <c r="Y716" i="5"/>
  <c r="U716" i="5"/>
  <c r="Q716" i="5"/>
  <c r="M716" i="5"/>
  <c r="I716" i="5"/>
  <c r="E716" i="5"/>
  <c r="AA716" i="5"/>
  <c r="V716" i="5"/>
  <c r="P716" i="5"/>
  <c r="K716" i="5"/>
  <c r="F716" i="5"/>
  <c r="AB716" i="5"/>
  <c r="W716" i="5"/>
  <c r="R716" i="5"/>
  <c r="L716" i="5"/>
  <c r="G716" i="5"/>
  <c r="X716" i="5"/>
  <c r="S716" i="5"/>
  <c r="N716" i="5"/>
  <c r="H716" i="5"/>
  <c r="Z716" i="5"/>
  <c r="T716" i="5"/>
  <c r="O716" i="5"/>
  <c r="J716" i="5"/>
  <c r="I647" i="5"/>
  <c r="N647" i="5"/>
  <c r="T647" i="5"/>
  <c r="Y647" i="5"/>
  <c r="J648" i="5"/>
  <c r="O648" i="5"/>
  <c r="T648" i="5"/>
  <c r="Z648" i="5"/>
  <c r="N653" i="5"/>
  <c r="T654" i="5"/>
  <c r="N655" i="5"/>
  <c r="T657" i="5"/>
  <c r="N658" i="5"/>
  <c r="T659" i="5"/>
  <c r="N660" i="5"/>
  <c r="T661" i="5"/>
  <c r="N662" i="5"/>
  <c r="T663" i="5"/>
  <c r="N664" i="5"/>
  <c r="T665" i="5"/>
  <c r="N666" i="5"/>
  <c r="T667" i="5"/>
  <c r="N668" i="5"/>
  <c r="T669" i="5"/>
  <c r="N670" i="5"/>
  <c r="T671" i="5"/>
  <c r="N672" i="5"/>
  <c r="T673" i="5"/>
  <c r="N674" i="5"/>
  <c r="T675" i="5"/>
  <c r="N676" i="5"/>
  <c r="AB720" i="5"/>
  <c r="X720" i="5"/>
  <c r="T720" i="5"/>
  <c r="P720" i="5"/>
  <c r="L720" i="5"/>
  <c r="H720" i="5"/>
  <c r="AQ720" i="5"/>
  <c r="Y720" i="5"/>
  <c r="U720" i="5"/>
  <c r="Q720" i="5"/>
  <c r="M720" i="5"/>
  <c r="I720" i="5"/>
  <c r="E720" i="5"/>
  <c r="Z725" i="5"/>
  <c r="V725" i="5"/>
  <c r="R725" i="5"/>
  <c r="N725" i="5"/>
  <c r="J725" i="5"/>
  <c r="F725" i="5"/>
  <c r="AA725" i="5"/>
  <c r="W725" i="5"/>
  <c r="S725" i="5"/>
  <c r="O725" i="5"/>
  <c r="K725" i="5"/>
  <c r="G725" i="5"/>
  <c r="AB728" i="5"/>
  <c r="X728" i="5"/>
  <c r="T728" i="5"/>
  <c r="P728" i="5"/>
  <c r="L728" i="5"/>
  <c r="H728" i="5"/>
  <c r="AQ728" i="5"/>
  <c r="Y728" i="5"/>
  <c r="U728" i="5"/>
  <c r="Q728" i="5"/>
  <c r="M728" i="5"/>
  <c r="I728" i="5"/>
  <c r="E728" i="5"/>
  <c r="Z733" i="5"/>
  <c r="V733" i="5"/>
  <c r="R733" i="5"/>
  <c r="N733" i="5"/>
  <c r="J733" i="5"/>
  <c r="F733" i="5"/>
  <c r="AA733" i="5"/>
  <c r="W733" i="5"/>
  <c r="S733" i="5"/>
  <c r="O733" i="5"/>
  <c r="K733" i="5"/>
  <c r="G733" i="5"/>
  <c r="AB736" i="5"/>
  <c r="X736" i="5"/>
  <c r="T736" i="5"/>
  <c r="P736" i="5"/>
  <c r="L736" i="5"/>
  <c r="H736" i="5"/>
  <c r="AQ736" i="5"/>
  <c r="Y736" i="5"/>
  <c r="U736" i="5"/>
  <c r="Q736" i="5"/>
  <c r="M736" i="5"/>
  <c r="I736" i="5"/>
  <c r="E736" i="5"/>
  <c r="E677" i="5"/>
  <c r="I677" i="5"/>
  <c r="M677" i="5"/>
  <c r="Q677" i="5"/>
  <c r="U677" i="5"/>
  <c r="Y677" i="5"/>
  <c r="AQ677" i="5"/>
  <c r="E679" i="5"/>
  <c r="I679" i="5"/>
  <c r="M679" i="5"/>
  <c r="Q679" i="5"/>
  <c r="U679" i="5"/>
  <c r="Y679" i="5"/>
  <c r="AQ679" i="5"/>
  <c r="E681" i="5"/>
  <c r="I681" i="5"/>
  <c r="M681" i="5"/>
  <c r="Q681" i="5"/>
  <c r="U681" i="5"/>
  <c r="Y681" i="5"/>
  <c r="AQ681" i="5"/>
  <c r="E683" i="5"/>
  <c r="I683" i="5"/>
  <c r="M683" i="5"/>
  <c r="Q683" i="5"/>
  <c r="U683" i="5"/>
  <c r="Y683" i="5"/>
  <c r="AQ683" i="5"/>
  <c r="E684" i="5"/>
  <c r="I684" i="5"/>
  <c r="M684" i="5"/>
  <c r="Q684" i="5"/>
  <c r="U684" i="5"/>
  <c r="Y684" i="5"/>
  <c r="AQ684" i="5"/>
  <c r="E686" i="5"/>
  <c r="I686" i="5"/>
  <c r="M686" i="5"/>
  <c r="Q686" i="5"/>
  <c r="U686" i="5"/>
  <c r="Y686" i="5"/>
  <c r="AQ686" i="5"/>
  <c r="E688" i="5"/>
  <c r="I688" i="5"/>
  <c r="M688" i="5"/>
  <c r="Q688" i="5"/>
  <c r="U688" i="5"/>
  <c r="Y688" i="5"/>
  <c r="AQ688" i="5"/>
  <c r="E690" i="5"/>
  <c r="I690" i="5"/>
  <c r="M690" i="5"/>
  <c r="Q690" i="5"/>
  <c r="U690" i="5"/>
  <c r="Y690" i="5"/>
  <c r="AQ690" i="5"/>
  <c r="E692" i="5"/>
  <c r="I692" i="5"/>
  <c r="M692" i="5"/>
  <c r="Q692" i="5"/>
  <c r="U692" i="5"/>
  <c r="Y692" i="5"/>
  <c r="AQ692" i="5"/>
  <c r="E694" i="5"/>
  <c r="I694" i="5"/>
  <c r="M694" i="5"/>
  <c r="Q694" i="5"/>
  <c r="U694" i="5"/>
  <c r="Y694" i="5"/>
  <c r="AQ694" i="5"/>
  <c r="E696" i="5"/>
  <c r="I696" i="5"/>
  <c r="M696" i="5"/>
  <c r="Q696" i="5"/>
  <c r="U696" i="5"/>
  <c r="Y696" i="5"/>
  <c r="AQ696" i="5"/>
  <c r="E698" i="5"/>
  <c r="I698" i="5"/>
  <c r="M698" i="5"/>
  <c r="Q698" i="5"/>
  <c r="U698" i="5"/>
  <c r="Y698" i="5"/>
  <c r="AQ698" i="5"/>
  <c r="E700" i="5"/>
  <c r="I700" i="5"/>
  <c r="M700" i="5"/>
  <c r="Q700" i="5"/>
  <c r="U700" i="5"/>
  <c r="Y700" i="5"/>
  <c r="AQ700" i="5"/>
  <c r="E703" i="5"/>
  <c r="I703" i="5"/>
  <c r="M703" i="5"/>
  <c r="Q703" i="5"/>
  <c r="U703" i="5"/>
  <c r="Y703" i="5"/>
  <c r="AQ703" i="5"/>
  <c r="E705" i="5"/>
  <c r="I705" i="5"/>
  <c r="M705" i="5"/>
  <c r="Q705" i="5"/>
  <c r="U705" i="5"/>
  <c r="Y705" i="5"/>
  <c r="AQ705" i="5"/>
  <c r="E707" i="5"/>
  <c r="I707" i="5"/>
  <c r="M707" i="5"/>
  <c r="Q707" i="5"/>
  <c r="U707" i="5"/>
  <c r="Y707" i="5"/>
  <c r="AQ707" i="5"/>
  <c r="AU707" i="5" s="1"/>
  <c r="E709" i="5"/>
  <c r="I709" i="5"/>
  <c r="M709" i="5"/>
  <c r="Q709" i="5"/>
  <c r="U709" i="5"/>
  <c r="Y709" i="5"/>
  <c r="AQ709" i="5"/>
  <c r="E711" i="5"/>
  <c r="I711" i="5"/>
  <c r="M711" i="5"/>
  <c r="Q711" i="5"/>
  <c r="U711" i="5"/>
  <c r="Y711" i="5"/>
  <c r="AQ711" i="5"/>
  <c r="E717" i="5"/>
  <c r="J717" i="5"/>
  <c r="P717" i="5"/>
  <c r="U717" i="5"/>
  <c r="F718" i="5"/>
  <c r="K718" i="5"/>
  <c r="P718" i="5"/>
  <c r="V718" i="5"/>
  <c r="F719" i="5"/>
  <c r="L719" i="5"/>
  <c r="Q719" i="5"/>
  <c r="V719" i="5"/>
  <c r="J720" i="5"/>
  <c r="R720" i="5"/>
  <c r="Z720" i="5"/>
  <c r="H721" i="5"/>
  <c r="P721" i="5"/>
  <c r="G722" i="5"/>
  <c r="O722" i="5"/>
  <c r="W722" i="5"/>
  <c r="E723" i="5"/>
  <c r="M723" i="5"/>
  <c r="U723" i="5"/>
  <c r="F724" i="5"/>
  <c r="N724" i="5"/>
  <c r="L725" i="5"/>
  <c r="T725" i="5"/>
  <c r="AB725" i="5"/>
  <c r="K726" i="5"/>
  <c r="S726" i="5"/>
  <c r="I727" i="5"/>
  <c r="Q727" i="5"/>
  <c r="Y727" i="5"/>
  <c r="J728" i="5"/>
  <c r="R728" i="5"/>
  <c r="Z728" i="5"/>
  <c r="H729" i="5"/>
  <c r="P729" i="5"/>
  <c r="G730" i="5"/>
  <c r="O730" i="5"/>
  <c r="W730" i="5"/>
  <c r="E731" i="5"/>
  <c r="M731" i="5"/>
  <c r="U731" i="5"/>
  <c r="F732" i="5"/>
  <c r="N732" i="5"/>
  <c r="L733" i="5"/>
  <c r="T733" i="5"/>
  <c r="AB733" i="5"/>
  <c r="K734" i="5"/>
  <c r="S734" i="5"/>
  <c r="I735" i="5"/>
  <c r="Q735" i="5"/>
  <c r="Y735" i="5"/>
  <c r="J736" i="5"/>
  <c r="R736" i="5"/>
  <c r="Z736" i="5"/>
  <c r="AA717" i="5"/>
  <c r="W717" i="5"/>
  <c r="S717" i="5"/>
  <c r="O717" i="5"/>
  <c r="K717" i="5"/>
  <c r="G717" i="5"/>
  <c r="AQ718" i="5"/>
  <c r="Y718" i="5"/>
  <c r="U718" i="5"/>
  <c r="Q718" i="5"/>
  <c r="M718" i="5"/>
  <c r="I718" i="5"/>
  <c r="E718" i="5"/>
  <c r="Z723" i="5"/>
  <c r="V723" i="5"/>
  <c r="R723" i="5"/>
  <c r="N723" i="5"/>
  <c r="J723" i="5"/>
  <c r="F723" i="5"/>
  <c r="AA723" i="5"/>
  <c r="W723" i="5"/>
  <c r="S723" i="5"/>
  <c r="O723" i="5"/>
  <c r="K723" i="5"/>
  <c r="G723" i="5"/>
  <c r="AB726" i="5"/>
  <c r="X726" i="5"/>
  <c r="T726" i="5"/>
  <c r="P726" i="5"/>
  <c r="L726" i="5"/>
  <c r="H726" i="5"/>
  <c r="AQ726" i="5"/>
  <c r="Y726" i="5"/>
  <c r="U726" i="5"/>
  <c r="Q726" i="5"/>
  <c r="M726" i="5"/>
  <c r="I726" i="5"/>
  <c r="E726" i="5"/>
  <c r="Z731" i="5"/>
  <c r="V731" i="5"/>
  <c r="R731" i="5"/>
  <c r="N731" i="5"/>
  <c r="J731" i="5"/>
  <c r="F731" i="5"/>
  <c r="AA731" i="5"/>
  <c r="W731" i="5"/>
  <c r="S731" i="5"/>
  <c r="O731" i="5"/>
  <c r="K731" i="5"/>
  <c r="G731" i="5"/>
  <c r="AB734" i="5"/>
  <c r="X734" i="5"/>
  <c r="T734" i="5"/>
  <c r="P734" i="5"/>
  <c r="L734" i="5"/>
  <c r="H734" i="5"/>
  <c r="AQ734" i="5"/>
  <c r="Y734" i="5"/>
  <c r="U734" i="5"/>
  <c r="Q734" i="5"/>
  <c r="M734" i="5"/>
  <c r="I734" i="5"/>
  <c r="E734" i="5"/>
  <c r="Z738" i="5"/>
  <c r="V738" i="5"/>
  <c r="R738" i="5"/>
  <c r="N738" i="5"/>
  <c r="J738" i="5"/>
  <c r="F738" i="5"/>
  <c r="AB738" i="5"/>
  <c r="X738" i="5"/>
  <c r="T738" i="5"/>
  <c r="P738" i="5"/>
  <c r="L738" i="5"/>
  <c r="H738" i="5"/>
  <c r="AQ738" i="5"/>
  <c r="Y738" i="5"/>
  <c r="U738" i="5"/>
  <c r="Q738" i="5"/>
  <c r="M738" i="5"/>
  <c r="I738" i="5"/>
  <c r="E738" i="5"/>
  <c r="Z740" i="5"/>
  <c r="V740" i="5"/>
  <c r="R740" i="5"/>
  <c r="N740" i="5"/>
  <c r="J740" i="5"/>
  <c r="F740" i="5"/>
  <c r="AB740" i="5"/>
  <c r="X740" i="5"/>
  <c r="T740" i="5"/>
  <c r="P740" i="5"/>
  <c r="L740" i="5"/>
  <c r="H740" i="5"/>
  <c r="AQ740" i="5"/>
  <c r="Y740" i="5"/>
  <c r="U740" i="5"/>
  <c r="Q740" i="5"/>
  <c r="M740" i="5"/>
  <c r="I740" i="5"/>
  <c r="E740" i="5"/>
  <c r="Z742" i="5"/>
  <c r="V742" i="5"/>
  <c r="R742" i="5"/>
  <c r="N742" i="5"/>
  <c r="J742" i="5"/>
  <c r="F742" i="5"/>
  <c r="AB742" i="5"/>
  <c r="X742" i="5"/>
  <c r="T742" i="5"/>
  <c r="P742" i="5"/>
  <c r="L742" i="5"/>
  <c r="H742" i="5"/>
  <c r="AQ742" i="5"/>
  <c r="Y742" i="5"/>
  <c r="U742" i="5"/>
  <c r="Q742" i="5"/>
  <c r="M742" i="5"/>
  <c r="I742" i="5"/>
  <c r="E742" i="5"/>
  <c r="Z744" i="5"/>
  <c r="V744" i="5"/>
  <c r="R744" i="5"/>
  <c r="N744" i="5"/>
  <c r="J744" i="5"/>
  <c r="F744" i="5"/>
  <c r="AB744" i="5"/>
  <c r="X744" i="5"/>
  <c r="T744" i="5"/>
  <c r="P744" i="5"/>
  <c r="L744" i="5"/>
  <c r="H744" i="5"/>
  <c r="AQ744" i="5"/>
  <c r="Y744" i="5"/>
  <c r="U744" i="5"/>
  <c r="Q744" i="5"/>
  <c r="M744" i="5"/>
  <c r="I744" i="5"/>
  <c r="E744" i="5"/>
  <c r="Z746" i="5"/>
  <c r="V746" i="5"/>
  <c r="R746" i="5"/>
  <c r="N746" i="5"/>
  <c r="J746" i="5"/>
  <c r="F746" i="5"/>
  <c r="AB746" i="5"/>
  <c r="X746" i="5"/>
  <c r="T746" i="5"/>
  <c r="P746" i="5"/>
  <c r="L746" i="5"/>
  <c r="H746" i="5"/>
  <c r="AQ746" i="5"/>
  <c r="Y746" i="5"/>
  <c r="U746" i="5"/>
  <c r="Q746" i="5"/>
  <c r="M746" i="5"/>
  <c r="I746" i="5"/>
  <c r="E746" i="5"/>
  <c r="Z748" i="5"/>
  <c r="V748" i="5"/>
  <c r="R748" i="5"/>
  <c r="N748" i="5"/>
  <c r="J748" i="5"/>
  <c r="F748" i="5"/>
  <c r="AA748" i="5"/>
  <c r="W748" i="5"/>
  <c r="S748" i="5"/>
  <c r="O748" i="5"/>
  <c r="K748" i="5"/>
  <c r="G748" i="5"/>
  <c r="AB748" i="5"/>
  <c r="X748" i="5"/>
  <c r="T748" i="5"/>
  <c r="P748" i="5"/>
  <c r="L748" i="5"/>
  <c r="H748" i="5"/>
  <c r="AQ748" i="5"/>
  <c r="Y748" i="5"/>
  <c r="U748" i="5"/>
  <c r="Q748" i="5"/>
  <c r="M748" i="5"/>
  <c r="I748" i="5"/>
  <c r="E748" i="5"/>
  <c r="Z752" i="5"/>
  <c r="V752" i="5"/>
  <c r="R752" i="5"/>
  <c r="N752" i="5"/>
  <c r="J752" i="5"/>
  <c r="F752" i="5"/>
  <c r="AA752" i="5"/>
  <c r="W752" i="5"/>
  <c r="S752" i="5"/>
  <c r="O752" i="5"/>
  <c r="K752" i="5"/>
  <c r="G752" i="5"/>
  <c r="AB752" i="5"/>
  <c r="X752" i="5"/>
  <c r="T752" i="5"/>
  <c r="P752" i="5"/>
  <c r="L752" i="5"/>
  <c r="H752" i="5"/>
  <c r="AQ752" i="5"/>
  <c r="Y752" i="5"/>
  <c r="U752" i="5"/>
  <c r="Q752" i="5"/>
  <c r="M752" i="5"/>
  <c r="I752" i="5"/>
  <c r="E752" i="5"/>
  <c r="Z756" i="5"/>
  <c r="V756" i="5"/>
  <c r="R756" i="5"/>
  <c r="N756" i="5"/>
  <c r="J756" i="5"/>
  <c r="F756" i="5"/>
  <c r="AA756" i="5"/>
  <c r="W756" i="5"/>
  <c r="S756" i="5"/>
  <c r="O756" i="5"/>
  <c r="K756" i="5"/>
  <c r="G756" i="5"/>
  <c r="AB756" i="5"/>
  <c r="X756" i="5"/>
  <c r="T756" i="5"/>
  <c r="P756" i="5"/>
  <c r="L756" i="5"/>
  <c r="H756" i="5"/>
  <c r="AQ756" i="5"/>
  <c r="AU756" i="5" s="1"/>
  <c r="Y756" i="5"/>
  <c r="U756" i="5"/>
  <c r="Q756" i="5"/>
  <c r="M756" i="5"/>
  <c r="I756" i="5"/>
  <c r="E756" i="5"/>
  <c r="Z760" i="5"/>
  <c r="V760" i="5"/>
  <c r="R760" i="5"/>
  <c r="N760" i="5"/>
  <c r="J760" i="5"/>
  <c r="F760" i="5"/>
  <c r="AA760" i="5"/>
  <c r="W760" i="5"/>
  <c r="S760" i="5"/>
  <c r="O760" i="5"/>
  <c r="K760" i="5"/>
  <c r="G760" i="5"/>
  <c r="AB760" i="5"/>
  <c r="X760" i="5"/>
  <c r="T760" i="5"/>
  <c r="P760" i="5"/>
  <c r="L760" i="5"/>
  <c r="H760" i="5"/>
  <c r="AQ760" i="5"/>
  <c r="Y760" i="5"/>
  <c r="U760" i="5"/>
  <c r="Q760" i="5"/>
  <c r="M760" i="5"/>
  <c r="I760" i="5"/>
  <c r="E760" i="5"/>
  <c r="Z764" i="5"/>
  <c r="V764" i="5"/>
  <c r="R764" i="5"/>
  <c r="N764" i="5"/>
  <c r="J764" i="5"/>
  <c r="F764" i="5"/>
  <c r="AA764" i="5"/>
  <c r="W764" i="5"/>
  <c r="S764" i="5"/>
  <c r="O764" i="5"/>
  <c r="K764" i="5"/>
  <c r="G764" i="5"/>
  <c r="AB764" i="5"/>
  <c r="X764" i="5"/>
  <c r="T764" i="5"/>
  <c r="P764" i="5"/>
  <c r="L764" i="5"/>
  <c r="H764" i="5"/>
  <c r="AQ764" i="5"/>
  <c r="Y764" i="5"/>
  <c r="U764" i="5"/>
  <c r="Q764" i="5"/>
  <c r="M764" i="5"/>
  <c r="I764" i="5"/>
  <c r="E764" i="5"/>
  <c r="Z768" i="5"/>
  <c r="V768" i="5"/>
  <c r="R768" i="5"/>
  <c r="N768" i="5"/>
  <c r="J768" i="5"/>
  <c r="F768" i="5"/>
  <c r="AA768" i="5"/>
  <c r="W768" i="5"/>
  <c r="S768" i="5"/>
  <c r="O768" i="5"/>
  <c r="K768" i="5"/>
  <c r="G768" i="5"/>
  <c r="AB768" i="5"/>
  <c r="X768" i="5"/>
  <c r="T768" i="5"/>
  <c r="P768" i="5"/>
  <c r="L768" i="5"/>
  <c r="H768" i="5"/>
  <c r="AQ768" i="5"/>
  <c r="Y768" i="5"/>
  <c r="U768" i="5"/>
  <c r="Q768" i="5"/>
  <c r="M768" i="5"/>
  <c r="I768" i="5"/>
  <c r="E768" i="5"/>
  <c r="H677" i="5"/>
  <c r="L677" i="5"/>
  <c r="P677" i="5"/>
  <c r="T677" i="5"/>
  <c r="X677" i="5"/>
  <c r="AB677" i="5"/>
  <c r="H679" i="5"/>
  <c r="L679" i="5"/>
  <c r="P679" i="5"/>
  <c r="T679" i="5"/>
  <c r="X679" i="5"/>
  <c r="AB679" i="5"/>
  <c r="H681" i="5"/>
  <c r="L681" i="5"/>
  <c r="P681" i="5"/>
  <c r="T681" i="5"/>
  <c r="X681" i="5"/>
  <c r="AB681" i="5"/>
  <c r="H683" i="5"/>
  <c r="L683" i="5"/>
  <c r="P683" i="5"/>
  <c r="T683" i="5"/>
  <c r="X683" i="5"/>
  <c r="AB683" i="5"/>
  <c r="H684" i="5"/>
  <c r="L684" i="5"/>
  <c r="P684" i="5"/>
  <c r="T684" i="5"/>
  <c r="X684" i="5"/>
  <c r="AB684" i="5"/>
  <c r="H686" i="5"/>
  <c r="L686" i="5"/>
  <c r="P686" i="5"/>
  <c r="T686" i="5"/>
  <c r="X686" i="5"/>
  <c r="AB686" i="5"/>
  <c r="H688" i="5"/>
  <c r="L688" i="5"/>
  <c r="P688" i="5"/>
  <c r="T688" i="5"/>
  <c r="X688" i="5"/>
  <c r="AB688" i="5"/>
  <c r="H690" i="5"/>
  <c r="L690" i="5"/>
  <c r="P690" i="5"/>
  <c r="T690" i="5"/>
  <c r="X690" i="5"/>
  <c r="AB690" i="5"/>
  <c r="H692" i="5"/>
  <c r="L692" i="5"/>
  <c r="P692" i="5"/>
  <c r="T692" i="5"/>
  <c r="X692" i="5"/>
  <c r="AB692" i="5"/>
  <c r="H694" i="5"/>
  <c r="L694" i="5"/>
  <c r="P694" i="5"/>
  <c r="T694" i="5"/>
  <c r="X694" i="5"/>
  <c r="AB694" i="5"/>
  <c r="H696" i="5"/>
  <c r="L696" i="5"/>
  <c r="P696" i="5"/>
  <c r="T696" i="5"/>
  <c r="X696" i="5"/>
  <c r="AB696" i="5"/>
  <c r="H698" i="5"/>
  <c r="L698" i="5"/>
  <c r="P698" i="5"/>
  <c r="T698" i="5"/>
  <c r="X698" i="5"/>
  <c r="AB698" i="5"/>
  <c r="H700" i="5"/>
  <c r="L700" i="5"/>
  <c r="P700" i="5"/>
  <c r="T700" i="5"/>
  <c r="X700" i="5"/>
  <c r="AB700" i="5"/>
  <c r="H703" i="5"/>
  <c r="L703" i="5"/>
  <c r="P703" i="5"/>
  <c r="T703" i="5"/>
  <c r="X703" i="5"/>
  <c r="AB703" i="5"/>
  <c r="H705" i="5"/>
  <c r="L705" i="5"/>
  <c r="P705" i="5"/>
  <c r="T705" i="5"/>
  <c r="X705" i="5"/>
  <c r="AB705" i="5"/>
  <c r="H707" i="5"/>
  <c r="L707" i="5"/>
  <c r="P707" i="5"/>
  <c r="T707" i="5"/>
  <c r="X707" i="5"/>
  <c r="AB707" i="5"/>
  <c r="H709" i="5"/>
  <c r="L709" i="5"/>
  <c r="P709" i="5"/>
  <c r="T709" i="5"/>
  <c r="X709" i="5"/>
  <c r="AB709" i="5"/>
  <c r="H711" i="5"/>
  <c r="L711" i="5"/>
  <c r="P711" i="5"/>
  <c r="T711" i="5"/>
  <c r="X711" i="5"/>
  <c r="AB711" i="5"/>
  <c r="I717" i="5"/>
  <c r="N717" i="5"/>
  <c r="T717" i="5"/>
  <c r="Y717" i="5"/>
  <c r="J718" i="5"/>
  <c r="O718" i="5"/>
  <c r="T718" i="5"/>
  <c r="Z718" i="5"/>
  <c r="L723" i="5"/>
  <c r="T723" i="5"/>
  <c r="AB723" i="5"/>
  <c r="J726" i="5"/>
  <c r="R726" i="5"/>
  <c r="Z726" i="5"/>
  <c r="L731" i="5"/>
  <c r="T731" i="5"/>
  <c r="AB731" i="5"/>
  <c r="J734" i="5"/>
  <c r="R734" i="5"/>
  <c r="Z734" i="5"/>
  <c r="O738" i="5"/>
  <c r="O740" i="5"/>
  <c r="O742" i="5"/>
  <c r="O744" i="5"/>
  <c r="O746" i="5"/>
  <c r="AA719" i="5"/>
  <c r="W719" i="5"/>
  <c r="S719" i="5"/>
  <c r="O719" i="5"/>
  <c r="K719" i="5"/>
  <c r="G719" i="5"/>
  <c r="Z721" i="5"/>
  <c r="V721" i="5"/>
  <c r="R721" i="5"/>
  <c r="N721" i="5"/>
  <c r="J721" i="5"/>
  <c r="F721" i="5"/>
  <c r="AA721" i="5"/>
  <c r="W721" i="5"/>
  <c r="S721" i="5"/>
  <c r="O721" i="5"/>
  <c r="K721" i="5"/>
  <c r="G721" i="5"/>
  <c r="AB724" i="5"/>
  <c r="X724" i="5"/>
  <c r="T724" i="5"/>
  <c r="P724" i="5"/>
  <c r="L724" i="5"/>
  <c r="H724" i="5"/>
  <c r="AQ724" i="5"/>
  <c r="Y724" i="5"/>
  <c r="U724" i="5"/>
  <c r="Q724" i="5"/>
  <c r="M724" i="5"/>
  <c r="I724" i="5"/>
  <c r="E724" i="5"/>
  <c r="Z729" i="5"/>
  <c r="V729" i="5"/>
  <c r="R729" i="5"/>
  <c r="N729" i="5"/>
  <c r="J729" i="5"/>
  <c r="F729" i="5"/>
  <c r="AA729" i="5"/>
  <c r="W729" i="5"/>
  <c r="S729" i="5"/>
  <c r="O729" i="5"/>
  <c r="K729" i="5"/>
  <c r="G729" i="5"/>
  <c r="AB732" i="5"/>
  <c r="X732" i="5"/>
  <c r="T732" i="5"/>
  <c r="P732" i="5"/>
  <c r="L732" i="5"/>
  <c r="H732" i="5"/>
  <c r="AQ732" i="5"/>
  <c r="Y732" i="5"/>
  <c r="U732" i="5"/>
  <c r="Q732" i="5"/>
  <c r="M732" i="5"/>
  <c r="I732" i="5"/>
  <c r="E732" i="5"/>
  <c r="G677" i="5"/>
  <c r="K677" i="5"/>
  <c r="O677" i="5"/>
  <c r="S677" i="5"/>
  <c r="W677" i="5"/>
  <c r="AA677" i="5"/>
  <c r="G679" i="5"/>
  <c r="K679" i="5"/>
  <c r="O679" i="5"/>
  <c r="S679" i="5"/>
  <c r="W679" i="5"/>
  <c r="AA679" i="5"/>
  <c r="G681" i="5"/>
  <c r="K681" i="5"/>
  <c r="O681" i="5"/>
  <c r="S681" i="5"/>
  <c r="W681" i="5"/>
  <c r="AA681" i="5"/>
  <c r="G683" i="5"/>
  <c r="K683" i="5"/>
  <c r="O683" i="5"/>
  <c r="S683" i="5"/>
  <c r="W683" i="5"/>
  <c r="AA683" i="5"/>
  <c r="G684" i="5"/>
  <c r="K684" i="5"/>
  <c r="O684" i="5"/>
  <c r="S684" i="5"/>
  <c r="W684" i="5"/>
  <c r="AA684" i="5"/>
  <c r="G686" i="5"/>
  <c r="K686" i="5"/>
  <c r="O686" i="5"/>
  <c r="S686" i="5"/>
  <c r="W686" i="5"/>
  <c r="AA686" i="5"/>
  <c r="G688" i="5"/>
  <c r="K688" i="5"/>
  <c r="O688" i="5"/>
  <c r="S688" i="5"/>
  <c r="W688" i="5"/>
  <c r="AA688" i="5"/>
  <c r="G690" i="5"/>
  <c r="K690" i="5"/>
  <c r="O690" i="5"/>
  <c r="S690" i="5"/>
  <c r="W690" i="5"/>
  <c r="AA690" i="5"/>
  <c r="G692" i="5"/>
  <c r="K692" i="5"/>
  <c r="O692" i="5"/>
  <c r="S692" i="5"/>
  <c r="W692" i="5"/>
  <c r="AA692" i="5"/>
  <c r="G694" i="5"/>
  <c r="K694" i="5"/>
  <c r="O694" i="5"/>
  <c r="S694" i="5"/>
  <c r="W694" i="5"/>
  <c r="AA694" i="5"/>
  <c r="G696" i="5"/>
  <c r="K696" i="5"/>
  <c r="O696" i="5"/>
  <c r="S696" i="5"/>
  <c r="W696" i="5"/>
  <c r="AA696" i="5"/>
  <c r="G698" i="5"/>
  <c r="K698" i="5"/>
  <c r="O698" i="5"/>
  <c r="S698" i="5"/>
  <c r="W698" i="5"/>
  <c r="AA698" i="5"/>
  <c r="G700" i="5"/>
  <c r="K700" i="5"/>
  <c r="O700" i="5"/>
  <c r="S700" i="5"/>
  <c r="W700" i="5"/>
  <c r="AA700" i="5"/>
  <c r="G703" i="5"/>
  <c r="K703" i="5"/>
  <c r="O703" i="5"/>
  <c r="S703" i="5"/>
  <c r="W703" i="5"/>
  <c r="AA703" i="5"/>
  <c r="G705" i="5"/>
  <c r="K705" i="5"/>
  <c r="O705" i="5"/>
  <c r="S705" i="5"/>
  <c r="W705" i="5"/>
  <c r="AA705" i="5"/>
  <c r="G707" i="5"/>
  <c r="K707" i="5"/>
  <c r="O707" i="5"/>
  <c r="S707" i="5"/>
  <c r="W707" i="5"/>
  <c r="AA707" i="5"/>
  <c r="G709" i="5"/>
  <c r="K709" i="5"/>
  <c r="O709" i="5"/>
  <c r="S709" i="5"/>
  <c r="W709" i="5"/>
  <c r="AA709" i="5"/>
  <c r="G711" i="5"/>
  <c r="K711" i="5"/>
  <c r="O711" i="5"/>
  <c r="S711" i="5"/>
  <c r="W711" i="5"/>
  <c r="AA711" i="5"/>
  <c r="H717" i="5"/>
  <c r="M717" i="5"/>
  <c r="R717" i="5"/>
  <c r="X717" i="5"/>
  <c r="AQ717" i="5"/>
  <c r="H718" i="5"/>
  <c r="N718" i="5"/>
  <c r="S718" i="5"/>
  <c r="X718" i="5"/>
  <c r="I719" i="5"/>
  <c r="N719" i="5"/>
  <c r="T719" i="5"/>
  <c r="Y719" i="5"/>
  <c r="L721" i="5"/>
  <c r="T721" i="5"/>
  <c r="AB721" i="5"/>
  <c r="K722" i="5"/>
  <c r="S722" i="5"/>
  <c r="I723" i="5"/>
  <c r="Q723" i="5"/>
  <c r="Y723" i="5"/>
  <c r="J724" i="5"/>
  <c r="R724" i="5"/>
  <c r="Z724" i="5"/>
  <c r="G726" i="5"/>
  <c r="O726" i="5"/>
  <c r="W726" i="5"/>
  <c r="E727" i="5"/>
  <c r="M727" i="5"/>
  <c r="U727" i="5"/>
  <c r="L729" i="5"/>
  <c r="T729" i="5"/>
  <c r="AB729" i="5"/>
  <c r="K730" i="5"/>
  <c r="S730" i="5"/>
  <c r="I731" i="5"/>
  <c r="Q731" i="5"/>
  <c r="Y731" i="5"/>
  <c r="J732" i="5"/>
  <c r="R732" i="5"/>
  <c r="Z732" i="5"/>
  <c r="G734" i="5"/>
  <c r="O734" i="5"/>
  <c r="W734" i="5"/>
  <c r="E735" i="5"/>
  <c r="M735" i="5"/>
  <c r="U735" i="5"/>
  <c r="K738" i="5"/>
  <c r="AA738" i="5"/>
  <c r="K740" i="5"/>
  <c r="AA740" i="5"/>
  <c r="K742" i="5"/>
  <c r="AA742" i="5"/>
  <c r="K744" i="5"/>
  <c r="AA744" i="5"/>
  <c r="K746" i="5"/>
  <c r="AA746" i="5"/>
  <c r="AB722" i="5"/>
  <c r="X722" i="5"/>
  <c r="T722" i="5"/>
  <c r="P722" i="5"/>
  <c r="L722" i="5"/>
  <c r="H722" i="5"/>
  <c r="AQ722" i="5"/>
  <c r="Y722" i="5"/>
  <c r="U722" i="5"/>
  <c r="Q722" i="5"/>
  <c r="M722" i="5"/>
  <c r="I722" i="5"/>
  <c r="E722" i="5"/>
  <c r="Z727" i="5"/>
  <c r="V727" i="5"/>
  <c r="R727" i="5"/>
  <c r="N727" i="5"/>
  <c r="J727" i="5"/>
  <c r="F727" i="5"/>
  <c r="AA727" i="5"/>
  <c r="W727" i="5"/>
  <c r="S727" i="5"/>
  <c r="O727" i="5"/>
  <c r="K727" i="5"/>
  <c r="G727" i="5"/>
  <c r="AB730" i="5"/>
  <c r="X730" i="5"/>
  <c r="T730" i="5"/>
  <c r="P730" i="5"/>
  <c r="L730" i="5"/>
  <c r="H730" i="5"/>
  <c r="AQ730" i="5"/>
  <c r="Y730" i="5"/>
  <c r="U730" i="5"/>
  <c r="Q730" i="5"/>
  <c r="M730" i="5"/>
  <c r="I730" i="5"/>
  <c r="E730" i="5"/>
  <c r="Z735" i="5"/>
  <c r="V735" i="5"/>
  <c r="R735" i="5"/>
  <c r="N735" i="5"/>
  <c r="J735" i="5"/>
  <c r="F735" i="5"/>
  <c r="AA735" i="5"/>
  <c r="W735" i="5"/>
  <c r="S735" i="5"/>
  <c r="O735" i="5"/>
  <c r="K735" i="5"/>
  <c r="G735" i="5"/>
  <c r="Z750" i="5"/>
  <c r="V750" i="5"/>
  <c r="R750" i="5"/>
  <c r="N750" i="5"/>
  <c r="J750" i="5"/>
  <c r="F750" i="5"/>
  <c r="AA750" i="5"/>
  <c r="W750" i="5"/>
  <c r="S750" i="5"/>
  <c r="O750" i="5"/>
  <c r="K750" i="5"/>
  <c r="G750" i="5"/>
  <c r="AB750" i="5"/>
  <c r="X750" i="5"/>
  <c r="T750" i="5"/>
  <c r="P750" i="5"/>
  <c r="L750" i="5"/>
  <c r="H750" i="5"/>
  <c r="AQ750" i="5"/>
  <c r="AU750" i="5" s="1"/>
  <c r="Y750" i="5"/>
  <c r="U750" i="5"/>
  <c r="Q750" i="5"/>
  <c r="M750" i="5"/>
  <c r="I750" i="5"/>
  <c r="E750" i="5"/>
  <c r="Z754" i="5"/>
  <c r="V754" i="5"/>
  <c r="R754" i="5"/>
  <c r="N754" i="5"/>
  <c r="J754" i="5"/>
  <c r="F754" i="5"/>
  <c r="AA754" i="5"/>
  <c r="W754" i="5"/>
  <c r="S754" i="5"/>
  <c r="O754" i="5"/>
  <c r="K754" i="5"/>
  <c r="G754" i="5"/>
  <c r="AB754" i="5"/>
  <c r="X754" i="5"/>
  <c r="T754" i="5"/>
  <c r="P754" i="5"/>
  <c r="L754" i="5"/>
  <c r="H754" i="5"/>
  <c r="AQ754" i="5"/>
  <c r="Y754" i="5"/>
  <c r="U754" i="5"/>
  <c r="Q754" i="5"/>
  <c r="M754" i="5"/>
  <c r="I754" i="5"/>
  <c r="E754" i="5"/>
  <c r="Z758" i="5"/>
  <c r="V758" i="5"/>
  <c r="R758" i="5"/>
  <c r="N758" i="5"/>
  <c r="J758" i="5"/>
  <c r="F758" i="5"/>
  <c r="AA758" i="5"/>
  <c r="W758" i="5"/>
  <c r="S758" i="5"/>
  <c r="O758" i="5"/>
  <c r="K758" i="5"/>
  <c r="G758" i="5"/>
  <c r="AB758" i="5"/>
  <c r="X758" i="5"/>
  <c r="T758" i="5"/>
  <c r="P758" i="5"/>
  <c r="L758" i="5"/>
  <c r="H758" i="5"/>
  <c r="AQ758" i="5"/>
  <c r="Y758" i="5"/>
  <c r="U758" i="5"/>
  <c r="Q758" i="5"/>
  <c r="M758" i="5"/>
  <c r="I758" i="5"/>
  <c r="E758" i="5"/>
  <c r="Z762" i="5"/>
  <c r="V762" i="5"/>
  <c r="R762" i="5"/>
  <c r="N762" i="5"/>
  <c r="J762" i="5"/>
  <c r="F762" i="5"/>
  <c r="AA762" i="5"/>
  <c r="W762" i="5"/>
  <c r="S762" i="5"/>
  <c r="O762" i="5"/>
  <c r="K762" i="5"/>
  <c r="G762" i="5"/>
  <c r="AB762" i="5"/>
  <c r="X762" i="5"/>
  <c r="T762" i="5"/>
  <c r="P762" i="5"/>
  <c r="L762" i="5"/>
  <c r="H762" i="5"/>
  <c r="AQ762" i="5"/>
  <c r="AU762" i="5" s="1"/>
  <c r="Y762" i="5"/>
  <c r="U762" i="5"/>
  <c r="Q762" i="5"/>
  <c r="M762" i="5"/>
  <c r="I762" i="5"/>
  <c r="E762" i="5"/>
  <c r="Z766" i="5"/>
  <c r="V766" i="5"/>
  <c r="R766" i="5"/>
  <c r="N766" i="5"/>
  <c r="J766" i="5"/>
  <c r="F766" i="5"/>
  <c r="AA766" i="5"/>
  <c r="W766" i="5"/>
  <c r="S766" i="5"/>
  <c r="O766" i="5"/>
  <c r="K766" i="5"/>
  <c r="G766" i="5"/>
  <c r="AB766" i="5"/>
  <c r="X766" i="5"/>
  <c r="T766" i="5"/>
  <c r="P766" i="5"/>
  <c r="L766" i="5"/>
  <c r="H766" i="5"/>
  <c r="AQ766" i="5"/>
  <c r="Y766" i="5"/>
  <c r="U766" i="5"/>
  <c r="Q766" i="5"/>
  <c r="M766" i="5"/>
  <c r="I766" i="5"/>
  <c r="E766" i="5"/>
  <c r="F677" i="5"/>
  <c r="J677" i="5"/>
  <c r="N677" i="5"/>
  <c r="R677" i="5"/>
  <c r="V677" i="5"/>
  <c r="F679" i="5"/>
  <c r="J679" i="5"/>
  <c r="N679" i="5"/>
  <c r="R679" i="5"/>
  <c r="V679" i="5"/>
  <c r="F681" i="5"/>
  <c r="J681" i="5"/>
  <c r="N681" i="5"/>
  <c r="R681" i="5"/>
  <c r="V681" i="5"/>
  <c r="F683" i="5"/>
  <c r="J683" i="5"/>
  <c r="N683" i="5"/>
  <c r="R683" i="5"/>
  <c r="V683" i="5"/>
  <c r="F684" i="5"/>
  <c r="J684" i="5"/>
  <c r="N684" i="5"/>
  <c r="R684" i="5"/>
  <c r="V684" i="5"/>
  <c r="F686" i="5"/>
  <c r="J686" i="5"/>
  <c r="N686" i="5"/>
  <c r="R686" i="5"/>
  <c r="V686" i="5"/>
  <c r="F688" i="5"/>
  <c r="J688" i="5"/>
  <c r="N688" i="5"/>
  <c r="R688" i="5"/>
  <c r="V688" i="5"/>
  <c r="F690" i="5"/>
  <c r="J690" i="5"/>
  <c r="N690" i="5"/>
  <c r="R690" i="5"/>
  <c r="V690" i="5"/>
  <c r="F692" i="5"/>
  <c r="J692" i="5"/>
  <c r="N692" i="5"/>
  <c r="R692" i="5"/>
  <c r="V692" i="5"/>
  <c r="F694" i="5"/>
  <c r="J694" i="5"/>
  <c r="N694" i="5"/>
  <c r="R694" i="5"/>
  <c r="V694" i="5"/>
  <c r="F696" i="5"/>
  <c r="J696" i="5"/>
  <c r="N696" i="5"/>
  <c r="R696" i="5"/>
  <c r="V696" i="5"/>
  <c r="F698" i="5"/>
  <c r="J698" i="5"/>
  <c r="N698" i="5"/>
  <c r="R698" i="5"/>
  <c r="V698" i="5"/>
  <c r="F700" i="5"/>
  <c r="J700" i="5"/>
  <c r="N700" i="5"/>
  <c r="R700" i="5"/>
  <c r="V700" i="5"/>
  <c r="F703" i="5"/>
  <c r="J703" i="5"/>
  <c r="N703" i="5"/>
  <c r="R703" i="5"/>
  <c r="V703" i="5"/>
  <c r="F705" i="5"/>
  <c r="J705" i="5"/>
  <c r="N705" i="5"/>
  <c r="R705" i="5"/>
  <c r="V705" i="5"/>
  <c r="F707" i="5"/>
  <c r="J707" i="5"/>
  <c r="N707" i="5"/>
  <c r="R707" i="5"/>
  <c r="V707" i="5"/>
  <c r="F709" i="5"/>
  <c r="J709" i="5"/>
  <c r="N709" i="5"/>
  <c r="R709" i="5"/>
  <c r="V709" i="5"/>
  <c r="F711" i="5"/>
  <c r="J711" i="5"/>
  <c r="N711" i="5"/>
  <c r="R711" i="5"/>
  <c r="V711" i="5"/>
  <c r="F717" i="5"/>
  <c r="L717" i="5"/>
  <c r="Q717" i="5"/>
  <c r="V717" i="5"/>
  <c r="AB717" i="5"/>
  <c r="G718" i="5"/>
  <c r="L718" i="5"/>
  <c r="R718" i="5"/>
  <c r="W718" i="5"/>
  <c r="AB718" i="5"/>
  <c r="J722" i="5"/>
  <c r="R722" i="5"/>
  <c r="Z722" i="5"/>
  <c r="H723" i="5"/>
  <c r="P723" i="5"/>
  <c r="X723" i="5"/>
  <c r="F726" i="5"/>
  <c r="N726" i="5"/>
  <c r="V726" i="5"/>
  <c r="L727" i="5"/>
  <c r="T727" i="5"/>
  <c r="AB727" i="5"/>
  <c r="J730" i="5"/>
  <c r="R730" i="5"/>
  <c r="Z730" i="5"/>
  <c r="H731" i="5"/>
  <c r="P731" i="5"/>
  <c r="X731" i="5"/>
  <c r="F734" i="5"/>
  <c r="N734" i="5"/>
  <c r="V734" i="5"/>
  <c r="L735" i="5"/>
  <c r="T735" i="5"/>
  <c r="AB735" i="5"/>
  <c r="G738" i="5"/>
  <c r="W738" i="5"/>
  <c r="G740" i="5"/>
  <c r="W740" i="5"/>
  <c r="G742" i="5"/>
  <c r="W742" i="5"/>
  <c r="G744" i="5"/>
  <c r="W744" i="5"/>
  <c r="G746" i="5"/>
  <c r="W746" i="5"/>
  <c r="AB771" i="5"/>
  <c r="X771" i="5"/>
  <c r="T771" i="5"/>
  <c r="P771" i="5"/>
  <c r="L771" i="5"/>
  <c r="H771" i="5"/>
  <c r="AB775" i="5"/>
  <c r="X775" i="5"/>
  <c r="T775" i="5"/>
  <c r="P775" i="5"/>
  <c r="L775" i="5"/>
  <c r="H775" i="5"/>
  <c r="AB779" i="5"/>
  <c r="X779" i="5"/>
  <c r="T779" i="5"/>
  <c r="P779" i="5"/>
  <c r="L779" i="5"/>
  <c r="H779" i="5"/>
  <c r="AB783" i="5"/>
  <c r="X783" i="5"/>
  <c r="T783" i="5"/>
  <c r="P783" i="5"/>
  <c r="L783" i="5"/>
  <c r="H783" i="5"/>
  <c r="AB787" i="5"/>
  <c r="X787" i="5"/>
  <c r="T787" i="5"/>
  <c r="P787" i="5"/>
  <c r="L787" i="5"/>
  <c r="H787" i="5"/>
  <c r="AQ809" i="5"/>
  <c r="Y809" i="5"/>
  <c r="U809" i="5"/>
  <c r="Q809" i="5"/>
  <c r="M809" i="5"/>
  <c r="I809" i="5"/>
  <c r="E809" i="5"/>
  <c r="Z809" i="5"/>
  <c r="V809" i="5"/>
  <c r="R809" i="5"/>
  <c r="N809" i="5"/>
  <c r="J809" i="5"/>
  <c r="F809" i="5"/>
  <c r="AA809" i="5"/>
  <c r="W809" i="5"/>
  <c r="S809" i="5"/>
  <c r="O809" i="5"/>
  <c r="K809" i="5"/>
  <c r="G809" i="5"/>
  <c r="AB809" i="5"/>
  <c r="X809" i="5"/>
  <c r="T809" i="5"/>
  <c r="P809" i="5"/>
  <c r="L809" i="5"/>
  <c r="H809" i="5"/>
  <c r="AA816" i="5"/>
  <c r="W816" i="5"/>
  <c r="S816" i="5"/>
  <c r="O816" i="5"/>
  <c r="K816" i="5"/>
  <c r="G816" i="5"/>
  <c r="Z816" i="5"/>
  <c r="U816" i="5"/>
  <c r="P816" i="5"/>
  <c r="J816" i="5"/>
  <c r="E816" i="5"/>
  <c r="AB816" i="5"/>
  <c r="V816" i="5"/>
  <c r="Q816" i="5"/>
  <c r="L816" i="5"/>
  <c r="F816" i="5"/>
  <c r="AQ816" i="5"/>
  <c r="X816" i="5"/>
  <c r="R816" i="5"/>
  <c r="M816" i="5"/>
  <c r="H816" i="5"/>
  <c r="Y816" i="5"/>
  <c r="T816" i="5"/>
  <c r="N816" i="5"/>
  <c r="I816" i="5"/>
  <c r="AA827" i="5"/>
  <c r="W827" i="5"/>
  <c r="S827" i="5"/>
  <c r="O827" i="5"/>
  <c r="K827" i="5"/>
  <c r="G827" i="5"/>
  <c r="AB827" i="5"/>
  <c r="V827" i="5"/>
  <c r="Q827" i="5"/>
  <c r="L827" i="5"/>
  <c r="F827" i="5"/>
  <c r="AQ827" i="5"/>
  <c r="X827" i="5"/>
  <c r="R827" i="5"/>
  <c r="M827" i="5"/>
  <c r="H827" i="5"/>
  <c r="Y827" i="5"/>
  <c r="T827" i="5"/>
  <c r="N827" i="5"/>
  <c r="I827" i="5"/>
  <c r="Z827" i="5"/>
  <c r="U827" i="5"/>
  <c r="P827" i="5"/>
  <c r="J827" i="5"/>
  <c r="E827" i="5"/>
  <c r="G737" i="5"/>
  <c r="K737" i="5"/>
  <c r="O737" i="5"/>
  <c r="S737" i="5"/>
  <c r="W737" i="5"/>
  <c r="AA737" i="5"/>
  <c r="G739" i="5"/>
  <c r="K739" i="5"/>
  <c r="O739" i="5"/>
  <c r="S739" i="5"/>
  <c r="W739" i="5"/>
  <c r="AA739" i="5"/>
  <c r="G741" i="5"/>
  <c r="K741" i="5"/>
  <c r="O741" i="5"/>
  <c r="S741" i="5"/>
  <c r="W741" i="5"/>
  <c r="AA741" i="5"/>
  <c r="G743" i="5"/>
  <c r="K743" i="5"/>
  <c r="O743" i="5"/>
  <c r="S743" i="5"/>
  <c r="W743" i="5"/>
  <c r="AA743" i="5"/>
  <c r="G745" i="5"/>
  <c r="K745" i="5"/>
  <c r="O745" i="5"/>
  <c r="S745" i="5"/>
  <c r="W745" i="5"/>
  <c r="AA745" i="5"/>
  <c r="G747" i="5"/>
  <c r="K747" i="5"/>
  <c r="O747" i="5"/>
  <c r="S747" i="5"/>
  <c r="W747" i="5"/>
  <c r="AA747" i="5"/>
  <c r="G749" i="5"/>
  <c r="K749" i="5"/>
  <c r="O749" i="5"/>
  <c r="S749" i="5"/>
  <c r="W749" i="5"/>
  <c r="AA749" i="5"/>
  <c r="G751" i="5"/>
  <c r="K751" i="5"/>
  <c r="O751" i="5"/>
  <c r="S751" i="5"/>
  <c r="W751" i="5"/>
  <c r="AA751" i="5"/>
  <c r="G753" i="5"/>
  <c r="K753" i="5"/>
  <c r="O753" i="5"/>
  <c r="S753" i="5"/>
  <c r="W753" i="5"/>
  <c r="AA753" i="5"/>
  <c r="G755" i="5"/>
  <c r="K755" i="5"/>
  <c r="O755" i="5"/>
  <c r="S755" i="5"/>
  <c r="W755" i="5"/>
  <c r="AA755" i="5"/>
  <c r="G757" i="5"/>
  <c r="K757" i="5"/>
  <c r="O757" i="5"/>
  <c r="S757" i="5"/>
  <c r="W757" i="5"/>
  <c r="AA757" i="5"/>
  <c r="G759" i="5"/>
  <c r="K759" i="5"/>
  <c r="O759" i="5"/>
  <c r="S759" i="5"/>
  <c r="W759" i="5"/>
  <c r="AA759" i="5"/>
  <c r="G761" i="5"/>
  <c r="K761" i="5"/>
  <c r="O761" i="5"/>
  <c r="S761" i="5"/>
  <c r="W761" i="5"/>
  <c r="AA761" i="5"/>
  <c r="G763" i="5"/>
  <c r="K763" i="5"/>
  <c r="O763" i="5"/>
  <c r="S763" i="5"/>
  <c r="W763" i="5"/>
  <c r="AA763" i="5"/>
  <c r="G765" i="5"/>
  <c r="K765" i="5"/>
  <c r="O765" i="5"/>
  <c r="S765" i="5"/>
  <c r="W765" i="5"/>
  <c r="AA765" i="5"/>
  <c r="G767" i="5"/>
  <c r="K767" i="5"/>
  <c r="O767" i="5"/>
  <c r="S767" i="5"/>
  <c r="W767" i="5"/>
  <c r="AA767" i="5"/>
  <c r="E769" i="5"/>
  <c r="J769" i="5"/>
  <c r="O769" i="5"/>
  <c r="U769" i="5"/>
  <c r="Z769" i="5"/>
  <c r="E770" i="5"/>
  <c r="K770" i="5"/>
  <c r="P770" i="5"/>
  <c r="U770" i="5"/>
  <c r="G771" i="5"/>
  <c r="M771" i="5"/>
  <c r="R771" i="5"/>
  <c r="W771" i="5"/>
  <c r="AQ771" i="5"/>
  <c r="H772" i="5"/>
  <c r="M772" i="5"/>
  <c r="S772" i="5"/>
  <c r="X772" i="5"/>
  <c r="AQ772" i="5"/>
  <c r="AX772" i="5" s="1"/>
  <c r="E773" i="5"/>
  <c r="J773" i="5"/>
  <c r="O773" i="5"/>
  <c r="U773" i="5"/>
  <c r="Z773" i="5"/>
  <c r="E774" i="5"/>
  <c r="K774" i="5"/>
  <c r="P774" i="5"/>
  <c r="U774" i="5"/>
  <c r="G775" i="5"/>
  <c r="M775" i="5"/>
  <c r="R775" i="5"/>
  <c r="W775" i="5"/>
  <c r="AQ775" i="5"/>
  <c r="H776" i="5"/>
  <c r="M776" i="5"/>
  <c r="S776" i="5"/>
  <c r="X776" i="5"/>
  <c r="AQ776" i="5"/>
  <c r="E777" i="5"/>
  <c r="J777" i="5"/>
  <c r="O777" i="5"/>
  <c r="U777" i="5"/>
  <c r="Z777" i="5"/>
  <c r="E778" i="5"/>
  <c r="K778" i="5"/>
  <c r="P778" i="5"/>
  <c r="U778" i="5"/>
  <c r="G779" i="5"/>
  <c r="M779" i="5"/>
  <c r="R779" i="5"/>
  <c r="W779" i="5"/>
  <c r="AQ779" i="5"/>
  <c r="H780" i="5"/>
  <c r="M780" i="5"/>
  <c r="S780" i="5"/>
  <c r="X780" i="5"/>
  <c r="AQ780" i="5"/>
  <c r="E781" i="5"/>
  <c r="J781" i="5"/>
  <c r="O781" i="5"/>
  <c r="U781" i="5"/>
  <c r="Z781" i="5"/>
  <c r="E782" i="5"/>
  <c r="K782" i="5"/>
  <c r="P782" i="5"/>
  <c r="U782" i="5"/>
  <c r="G783" i="5"/>
  <c r="M783" i="5"/>
  <c r="R783" i="5"/>
  <c r="W783" i="5"/>
  <c r="AQ783" i="5"/>
  <c r="H784" i="5"/>
  <c r="M784" i="5"/>
  <c r="S784" i="5"/>
  <c r="X784" i="5"/>
  <c r="AQ784" i="5"/>
  <c r="E785" i="5"/>
  <c r="J785" i="5"/>
  <c r="O785" i="5"/>
  <c r="U785" i="5"/>
  <c r="Z785" i="5"/>
  <c r="E786" i="5"/>
  <c r="K786" i="5"/>
  <c r="P786" i="5"/>
  <c r="U786" i="5"/>
  <c r="G787" i="5"/>
  <c r="M787" i="5"/>
  <c r="R787" i="5"/>
  <c r="W787" i="5"/>
  <c r="AQ787" i="5"/>
  <c r="H788" i="5"/>
  <c r="M788" i="5"/>
  <c r="S788" i="5"/>
  <c r="X788" i="5"/>
  <c r="AQ788" i="5"/>
  <c r="E789" i="5"/>
  <c r="M789" i="5"/>
  <c r="U789" i="5"/>
  <c r="AQ789" i="5"/>
  <c r="K790" i="5"/>
  <c r="S790" i="5"/>
  <c r="J791" i="5"/>
  <c r="R791" i="5"/>
  <c r="L792" i="5"/>
  <c r="AB792" i="5"/>
  <c r="F793" i="5"/>
  <c r="V793" i="5"/>
  <c r="L794" i="5"/>
  <c r="AB794" i="5"/>
  <c r="F795" i="5"/>
  <c r="V795" i="5"/>
  <c r="L796" i="5"/>
  <c r="AB796" i="5"/>
  <c r="F797" i="5"/>
  <c r="V797" i="5"/>
  <c r="L798" i="5"/>
  <c r="AB798" i="5"/>
  <c r="F799" i="5"/>
  <c r="V799" i="5"/>
  <c r="L800" i="5"/>
  <c r="AB800" i="5"/>
  <c r="F801" i="5"/>
  <c r="V801" i="5"/>
  <c r="L802" i="5"/>
  <c r="AB802" i="5"/>
  <c r="F803" i="5"/>
  <c r="V803" i="5"/>
  <c r="L804" i="5"/>
  <c r="AB804" i="5"/>
  <c r="F805" i="5"/>
  <c r="V805" i="5"/>
  <c r="L806" i="5"/>
  <c r="AB806" i="5"/>
  <c r="F807" i="5"/>
  <c r="V807" i="5"/>
  <c r="Z770" i="5"/>
  <c r="V770" i="5"/>
  <c r="R770" i="5"/>
  <c r="N770" i="5"/>
  <c r="J770" i="5"/>
  <c r="F770" i="5"/>
  <c r="Z774" i="5"/>
  <c r="V774" i="5"/>
  <c r="R774" i="5"/>
  <c r="N774" i="5"/>
  <c r="J774" i="5"/>
  <c r="F774" i="5"/>
  <c r="Z778" i="5"/>
  <c r="V778" i="5"/>
  <c r="R778" i="5"/>
  <c r="N778" i="5"/>
  <c r="J778" i="5"/>
  <c r="F778" i="5"/>
  <c r="Z782" i="5"/>
  <c r="V782" i="5"/>
  <c r="R782" i="5"/>
  <c r="N782" i="5"/>
  <c r="J782" i="5"/>
  <c r="F782" i="5"/>
  <c r="Z786" i="5"/>
  <c r="V786" i="5"/>
  <c r="R786" i="5"/>
  <c r="N786" i="5"/>
  <c r="J786" i="5"/>
  <c r="F786" i="5"/>
  <c r="AA791" i="5"/>
  <c r="W791" i="5"/>
  <c r="S791" i="5"/>
  <c r="O791" i="5"/>
  <c r="K791" i="5"/>
  <c r="G791" i="5"/>
  <c r="AB791" i="5"/>
  <c r="X791" i="5"/>
  <c r="T791" i="5"/>
  <c r="P791" i="5"/>
  <c r="L791" i="5"/>
  <c r="H791" i="5"/>
  <c r="AQ811" i="5"/>
  <c r="Y811" i="5"/>
  <c r="U811" i="5"/>
  <c r="Q811" i="5"/>
  <c r="M811" i="5"/>
  <c r="I811" i="5"/>
  <c r="E811" i="5"/>
  <c r="Z811" i="5"/>
  <c r="V811" i="5"/>
  <c r="R811" i="5"/>
  <c r="N811" i="5"/>
  <c r="J811" i="5"/>
  <c r="F811" i="5"/>
  <c r="AA811" i="5"/>
  <c r="W811" i="5"/>
  <c r="S811" i="5"/>
  <c r="O811" i="5"/>
  <c r="K811" i="5"/>
  <c r="G811" i="5"/>
  <c r="AB811" i="5"/>
  <c r="X811" i="5"/>
  <c r="T811" i="5"/>
  <c r="P811" i="5"/>
  <c r="L811" i="5"/>
  <c r="H811" i="5"/>
  <c r="AQ817" i="5"/>
  <c r="Y817" i="5"/>
  <c r="U817" i="5"/>
  <c r="Q817" i="5"/>
  <c r="M817" i="5"/>
  <c r="I817" i="5"/>
  <c r="E817" i="5"/>
  <c r="AA817" i="5"/>
  <c r="V817" i="5"/>
  <c r="P817" i="5"/>
  <c r="K817" i="5"/>
  <c r="F817" i="5"/>
  <c r="AB817" i="5"/>
  <c r="W817" i="5"/>
  <c r="R817" i="5"/>
  <c r="L817" i="5"/>
  <c r="G817" i="5"/>
  <c r="X817" i="5"/>
  <c r="S817" i="5"/>
  <c r="N817" i="5"/>
  <c r="H817" i="5"/>
  <c r="Z817" i="5"/>
  <c r="T817" i="5"/>
  <c r="O817" i="5"/>
  <c r="J817" i="5"/>
  <c r="AA828" i="5"/>
  <c r="W828" i="5"/>
  <c r="S828" i="5"/>
  <c r="O828" i="5"/>
  <c r="AQ828" i="5"/>
  <c r="Y828" i="5"/>
  <c r="U828" i="5"/>
  <c r="Q828" i="5"/>
  <c r="M828" i="5"/>
  <c r="I828" i="5"/>
  <c r="E828" i="5"/>
  <c r="AB828" i="5"/>
  <c r="T828" i="5"/>
  <c r="L828" i="5"/>
  <c r="G828" i="5"/>
  <c r="V828" i="5"/>
  <c r="N828" i="5"/>
  <c r="H828" i="5"/>
  <c r="X828" i="5"/>
  <c r="P828" i="5"/>
  <c r="J828" i="5"/>
  <c r="Z828" i="5"/>
  <c r="R828" i="5"/>
  <c r="K828" i="5"/>
  <c r="F828" i="5"/>
  <c r="F737" i="5"/>
  <c r="J737" i="5"/>
  <c r="N737" i="5"/>
  <c r="R737" i="5"/>
  <c r="V737" i="5"/>
  <c r="Z737" i="5"/>
  <c r="F739" i="5"/>
  <c r="J739" i="5"/>
  <c r="N739" i="5"/>
  <c r="R739" i="5"/>
  <c r="V739" i="5"/>
  <c r="Z739" i="5"/>
  <c r="F741" i="5"/>
  <c r="J741" i="5"/>
  <c r="N741" i="5"/>
  <c r="R741" i="5"/>
  <c r="V741" i="5"/>
  <c r="Z741" i="5"/>
  <c r="F743" i="5"/>
  <c r="J743" i="5"/>
  <c r="N743" i="5"/>
  <c r="R743" i="5"/>
  <c r="V743" i="5"/>
  <c r="Z743" i="5"/>
  <c r="F745" i="5"/>
  <c r="J745" i="5"/>
  <c r="N745" i="5"/>
  <c r="R745" i="5"/>
  <c r="V745" i="5"/>
  <c r="Z745" i="5"/>
  <c r="F747" i="5"/>
  <c r="J747" i="5"/>
  <c r="N747" i="5"/>
  <c r="R747" i="5"/>
  <c r="V747" i="5"/>
  <c r="Z747" i="5"/>
  <c r="F749" i="5"/>
  <c r="J749" i="5"/>
  <c r="N749" i="5"/>
  <c r="R749" i="5"/>
  <c r="V749" i="5"/>
  <c r="Z749" i="5"/>
  <c r="F751" i="5"/>
  <c r="J751" i="5"/>
  <c r="N751" i="5"/>
  <c r="R751" i="5"/>
  <c r="V751" i="5"/>
  <c r="Z751" i="5"/>
  <c r="F753" i="5"/>
  <c r="J753" i="5"/>
  <c r="N753" i="5"/>
  <c r="R753" i="5"/>
  <c r="V753" i="5"/>
  <c r="Z753" i="5"/>
  <c r="F755" i="5"/>
  <c r="J755" i="5"/>
  <c r="N755" i="5"/>
  <c r="R755" i="5"/>
  <c r="V755" i="5"/>
  <c r="Z755" i="5"/>
  <c r="F757" i="5"/>
  <c r="J757" i="5"/>
  <c r="N757" i="5"/>
  <c r="R757" i="5"/>
  <c r="V757" i="5"/>
  <c r="Z757" i="5"/>
  <c r="F759" i="5"/>
  <c r="J759" i="5"/>
  <c r="N759" i="5"/>
  <c r="R759" i="5"/>
  <c r="V759" i="5"/>
  <c r="Z759" i="5"/>
  <c r="F761" i="5"/>
  <c r="J761" i="5"/>
  <c r="N761" i="5"/>
  <c r="R761" i="5"/>
  <c r="V761" i="5"/>
  <c r="Z761" i="5"/>
  <c r="F763" i="5"/>
  <c r="J763" i="5"/>
  <c r="N763" i="5"/>
  <c r="R763" i="5"/>
  <c r="V763" i="5"/>
  <c r="Z763" i="5"/>
  <c r="F765" i="5"/>
  <c r="J765" i="5"/>
  <c r="N765" i="5"/>
  <c r="R765" i="5"/>
  <c r="V765" i="5"/>
  <c r="Z765" i="5"/>
  <c r="F767" i="5"/>
  <c r="J767" i="5"/>
  <c r="N767" i="5"/>
  <c r="R767" i="5"/>
  <c r="V767" i="5"/>
  <c r="Z767" i="5"/>
  <c r="I769" i="5"/>
  <c r="N769" i="5"/>
  <c r="S769" i="5"/>
  <c r="I770" i="5"/>
  <c r="O770" i="5"/>
  <c r="T770" i="5"/>
  <c r="Y770" i="5"/>
  <c r="G772" i="5"/>
  <c r="L772" i="5"/>
  <c r="Q772" i="5"/>
  <c r="W772" i="5"/>
  <c r="I773" i="5"/>
  <c r="N773" i="5"/>
  <c r="S773" i="5"/>
  <c r="I774" i="5"/>
  <c r="O774" i="5"/>
  <c r="T774" i="5"/>
  <c r="Y774" i="5"/>
  <c r="G776" i="5"/>
  <c r="L776" i="5"/>
  <c r="Q776" i="5"/>
  <c r="W776" i="5"/>
  <c r="I777" i="5"/>
  <c r="N777" i="5"/>
  <c r="S777" i="5"/>
  <c r="I778" i="5"/>
  <c r="O778" i="5"/>
  <c r="T778" i="5"/>
  <c r="Y778" i="5"/>
  <c r="G780" i="5"/>
  <c r="L780" i="5"/>
  <c r="Q780" i="5"/>
  <c r="W780" i="5"/>
  <c r="I781" i="5"/>
  <c r="N781" i="5"/>
  <c r="S781" i="5"/>
  <c r="I782" i="5"/>
  <c r="O782" i="5"/>
  <c r="T782" i="5"/>
  <c r="Y782" i="5"/>
  <c r="G784" i="5"/>
  <c r="L784" i="5"/>
  <c r="Q784" i="5"/>
  <c r="W784" i="5"/>
  <c r="I785" i="5"/>
  <c r="N785" i="5"/>
  <c r="S785" i="5"/>
  <c r="I786" i="5"/>
  <c r="O786" i="5"/>
  <c r="T786" i="5"/>
  <c r="Y786" i="5"/>
  <c r="G788" i="5"/>
  <c r="L788" i="5"/>
  <c r="Q788" i="5"/>
  <c r="W788" i="5"/>
  <c r="J789" i="5"/>
  <c r="R789" i="5"/>
  <c r="I791" i="5"/>
  <c r="Q791" i="5"/>
  <c r="Y791" i="5"/>
  <c r="H792" i="5"/>
  <c r="H794" i="5"/>
  <c r="H796" i="5"/>
  <c r="H798" i="5"/>
  <c r="H800" i="5"/>
  <c r="H802" i="5"/>
  <c r="H804" i="5"/>
  <c r="H806" i="5"/>
  <c r="AB769" i="5"/>
  <c r="X769" i="5"/>
  <c r="T769" i="5"/>
  <c r="P769" i="5"/>
  <c r="L769" i="5"/>
  <c r="H769" i="5"/>
  <c r="AB773" i="5"/>
  <c r="X773" i="5"/>
  <c r="T773" i="5"/>
  <c r="P773" i="5"/>
  <c r="L773" i="5"/>
  <c r="H773" i="5"/>
  <c r="AB777" i="5"/>
  <c r="X777" i="5"/>
  <c r="T777" i="5"/>
  <c r="P777" i="5"/>
  <c r="L777" i="5"/>
  <c r="H777" i="5"/>
  <c r="AB781" i="5"/>
  <c r="X781" i="5"/>
  <c r="T781" i="5"/>
  <c r="P781" i="5"/>
  <c r="L781" i="5"/>
  <c r="H781" i="5"/>
  <c r="AB785" i="5"/>
  <c r="X785" i="5"/>
  <c r="T785" i="5"/>
  <c r="P785" i="5"/>
  <c r="L785" i="5"/>
  <c r="H785" i="5"/>
  <c r="AA789" i="5"/>
  <c r="W789" i="5"/>
  <c r="S789" i="5"/>
  <c r="O789" i="5"/>
  <c r="K789" i="5"/>
  <c r="G789" i="5"/>
  <c r="AB789" i="5"/>
  <c r="X789" i="5"/>
  <c r="T789" i="5"/>
  <c r="P789" i="5"/>
  <c r="L789" i="5"/>
  <c r="H789" i="5"/>
  <c r="AA792" i="5"/>
  <c r="W792" i="5"/>
  <c r="S792" i="5"/>
  <c r="O792" i="5"/>
  <c r="K792" i="5"/>
  <c r="G792" i="5"/>
  <c r="AQ792" i="5"/>
  <c r="Y792" i="5"/>
  <c r="U792" i="5"/>
  <c r="Q792" i="5"/>
  <c r="M792" i="5"/>
  <c r="I792" i="5"/>
  <c r="E792" i="5"/>
  <c r="Z792" i="5"/>
  <c r="V792" i="5"/>
  <c r="R792" i="5"/>
  <c r="N792" i="5"/>
  <c r="J792" i="5"/>
  <c r="F792" i="5"/>
  <c r="AQ793" i="5"/>
  <c r="Y793" i="5"/>
  <c r="U793" i="5"/>
  <c r="Q793" i="5"/>
  <c r="M793" i="5"/>
  <c r="I793" i="5"/>
  <c r="E793" i="5"/>
  <c r="AA793" i="5"/>
  <c r="W793" i="5"/>
  <c r="S793" i="5"/>
  <c r="O793" i="5"/>
  <c r="K793" i="5"/>
  <c r="G793" i="5"/>
  <c r="AB793" i="5"/>
  <c r="X793" i="5"/>
  <c r="T793" i="5"/>
  <c r="P793" i="5"/>
  <c r="L793" i="5"/>
  <c r="H793" i="5"/>
  <c r="AA794" i="5"/>
  <c r="W794" i="5"/>
  <c r="S794" i="5"/>
  <c r="O794" i="5"/>
  <c r="K794" i="5"/>
  <c r="G794" i="5"/>
  <c r="AQ794" i="5"/>
  <c r="Y794" i="5"/>
  <c r="U794" i="5"/>
  <c r="Q794" i="5"/>
  <c r="M794" i="5"/>
  <c r="I794" i="5"/>
  <c r="E794" i="5"/>
  <c r="Z794" i="5"/>
  <c r="V794" i="5"/>
  <c r="R794" i="5"/>
  <c r="N794" i="5"/>
  <c r="J794" i="5"/>
  <c r="F794" i="5"/>
  <c r="AQ795" i="5"/>
  <c r="Y795" i="5"/>
  <c r="U795" i="5"/>
  <c r="Q795" i="5"/>
  <c r="M795" i="5"/>
  <c r="I795" i="5"/>
  <c r="E795" i="5"/>
  <c r="AA795" i="5"/>
  <c r="W795" i="5"/>
  <c r="S795" i="5"/>
  <c r="O795" i="5"/>
  <c r="K795" i="5"/>
  <c r="G795" i="5"/>
  <c r="AB795" i="5"/>
  <c r="X795" i="5"/>
  <c r="T795" i="5"/>
  <c r="P795" i="5"/>
  <c r="L795" i="5"/>
  <c r="H795" i="5"/>
  <c r="AA796" i="5"/>
  <c r="W796" i="5"/>
  <c r="S796" i="5"/>
  <c r="O796" i="5"/>
  <c r="K796" i="5"/>
  <c r="G796" i="5"/>
  <c r="AQ796" i="5"/>
  <c r="Y796" i="5"/>
  <c r="U796" i="5"/>
  <c r="Q796" i="5"/>
  <c r="M796" i="5"/>
  <c r="I796" i="5"/>
  <c r="E796" i="5"/>
  <c r="Z796" i="5"/>
  <c r="V796" i="5"/>
  <c r="R796" i="5"/>
  <c r="N796" i="5"/>
  <c r="J796" i="5"/>
  <c r="F796" i="5"/>
  <c r="AQ797" i="5"/>
  <c r="Y797" i="5"/>
  <c r="U797" i="5"/>
  <c r="Q797" i="5"/>
  <c r="M797" i="5"/>
  <c r="I797" i="5"/>
  <c r="E797" i="5"/>
  <c r="AA797" i="5"/>
  <c r="W797" i="5"/>
  <c r="S797" i="5"/>
  <c r="O797" i="5"/>
  <c r="K797" i="5"/>
  <c r="G797" i="5"/>
  <c r="AB797" i="5"/>
  <c r="X797" i="5"/>
  <c r="T797" i="5"/>
  <c r="P797" i="5"/>
  <c r="L797" i="5"/>
  <c r="H797" i="5"/>
  <c r="AA798" i="5"/>
  <c r="W798" i="5"/>
  <c r="S798" i="5"/>
  <c r="O798" i="5"/>
  <c r="K798" i="5"/>
  <c r="G798" i="5"/>
  <c r="AQ798" i="5"/>
  <c r="Y798" i="5"/>
  <c r="U798" i="5"/>
  <c r="Q798" i="5"/>
  <c r="M798" i="5"/>
  <c r="I798" i="5"/>
  <c r="E798" i="5"/>
  <c r="Z798" i="5"/>
  <c r="V798" i="5"/>
  <c r="R798" i="5"/>
  <c r="N798" i="5"/>
  <c r="J798" i="5"/>
  <c r="F798" i="5"/>
  <c r="AQ799" i="5"/>
  <c r="Y799" i="5"/>
  <c r="U799" i="5"/>
  <c r="Q799" i="5"/>
  <c r="M799" i="5"/>
  <c r="I799" i="5"/>
  <c r="E799" i="5"/>
  <c r="AA799" i="5"/>
  <c r="W799" i="5"/>
  <c r="S799" i="5"/>
  <c r="O799" i="5"/>
  <c r="K799" i="5"/>
  <c r="G799" i="5"/>
  <c r="AB799" i="5"/>
  <c r="X799" i="5"/>
  <c r="T799" i="5"/>
  <c r="P799" i="5"/>
  <c r="L799" i="5"/>
  <c r="H799" i="5"/>
  <c r="AA800" i="5"/>
  <c r="W800" i="5"/>
  <c r="S800" i="5"/>
  <c r="O800" i="5"/>
  <c r="K800" i="5"/>
  <c r="G800" i="5"/>
  <c r="AQ800" i="5"/>
  <c r="Y800" i="5"/>
  <c r="U800" i="5"/>
  <c r="Q800" i="5"/>
  <c r="M800" i="5"/>
  <c r="I800" i="5"/>
  <c r="E800" i="5"/>
  <c r="Z800" i="5"/>
  <c r="V800" i="5"/>
  <c r="R800" i="5"/>
  <c r="N800" i="5"/>
  <c r="J800" i="5"/>
  <c r="F800" i="5"/>
  <c r="AQ801" i="5"/>
  <c r="Y801" i="5"/>
  <c r="U801" i="5"/>
  <c r="Q801" i="5"/>
  <c r="M801" i="5"/>
  <c r="I801" i="5"/>
  <c r="E801" i="5"/>
  <c r="AA801" i="5"/>
  <c r="W801" i="5"/>
  <c r="S801" i="5"/>
  <c r="O801" i="5"/>
  <c r="K801" i="5"/>
  <c r="G801" i="5"/>
  <c r="AB801" i="5"/>
  <c r="X801" i="5"/>
  <c r="T801" i="5"/>
  <c r="P801" i="5"/>
  <c r="L801" i="5"/>
  <c r="H801" i="5"/>
  <c r="AA802" i="5"/>
  <c r="W802" i="5"/>
  <c r="S802" i="5"/>
  <c r="O802" i="5"/>
  <c r="K802" i="5"/>
  <c r="G802" i="5"/>
  <c r="AQ802" i="5"/>
  <c r="Y802" i="5"/>
  <c r="U802" i="5"/>
  <c r="Q802" i="5"/>
  <c r="M802" i="5"/>
  <c r="I802" i="5"/>
  <c r="E802" i="5"/>
  <c r="Z802" i="5"/>
  <c r="V802" i="5"/>
  <c r="R802" i="5"/>
  <c r="N802" i="5"/>
  <c r="J802" i="5"/>
  <c r="F802" i="5"/>
  <c r="AQ803" i="5"/>
  <c r="Y803" i="5"/>
  <c r="U803" i="5"/>
  <c r="Q803" i="5"/>
  <c r="M803" i="5"/>
  <c r="I803" i="5"/>
  <c r="E803" i="5"/>
  <c r="AA803" i="5"/>
  <c r="W803" i="5"/>
  <c r="S803" i="5"/>
  <c r="O803" i="5"/>
  <c r="K803" i="5"/>
  <c r="G803" i="5"/>
  <c r="AB803" i="5"/>
  <c r="X803" i="5"/>
  <c r="T803" i="5"/>
  <c r="P803" i="5"/>
  <c r="L803" i="5"/>
  <c r="H803" i="5"/>
  <c r="AA804" i="5"/>
  <c r="W804" i="5"/>
  <c r="S804" i="5"/>
  <c r="O804" i="5"/>
  <c r="K804" i="5"/>
  <c r="G804" i="5"/>
  <c r="AQ804" i="5"/>
  <c r="Y804" i="5"/>
  <c r="U804" i="5"/>
  <c r="Q804" i="5"/>
  <c r="M804" i="5"/>
  <c r="I804" i="5"/>
  <c r="E804" i="5"/>
  <c r="Z804" i="5"/>
  <c r="V804" i="5"/>
  <c r="R804" i="5"/>
  <c r="N804" i="5"/>
  <c r="J804" i="5"/>
  <c r="F804" i="5"/>
  <c r="AQ805" i="5"/>
  <c r="Y805" i="5"/>
  <c r="U805" i="5"/>
  <c r="Q805" i="5"/>
  <c r="M805" i="5"/>
  <c r="I805" i="5"/>
  <c r="E805" i="5"/>
  <c r="AA805" i="5"/>
  <c r="W805" i="5"/>
  <c r="S805" i="5"/>
  <c r="O805" i="5"/>
  <c r="K805" i="5"/>
  <c r="G805" i="5"/>
  <c r="AB805" i="5"/>
  <c r="X805" i="5"/>
  <c r="T805" i="5"/>
  <c r="P805" i="5"/>
  <c r="L805" i="5"/>
  <c r="H805" i="5"/>
  <c r="AA806" i="5"/>
  <c r="W806" i="5"/>
  <c r="S806" i="5"/>
  <c r="O806" i="5"/>
  <c r="K806" i="5"/>
  <c r="G806" i="5"/>
  <c r="AQ806" i="5"/>
  <c r="Y806" i="5"/>
  <c r="U806" i="5"/>
  <c r="Q806" i="5"/>
  <c r="M806" i="5"/>
  <c r="I806" i="5"/>
  <c r="E806" i="5"/>
  <c r="Z806" i="5"/>
  <c r="V806" i="5"/>
  <c r="R806" i="5"/>
  <c r="N806" i="5"/>
  <c r="J806" i="5"/>
  <c r="F806" i="5"/>
  <c r="AQ807" i="5"/>
  <c r="AU807" i="5" s="1"/>
  <c r="Y807" i="5"/>
  <c r="U807" i="5"/>
  <c r="Q807" i="5"/>
  <c r="M807" i="5"/>
  <c r="I807" i="5"/>
  <c r="E807" i="5"/>
  <c r="AA807" i="5"/>
  <c r="W807" i="5"/>
  <c r="S807" i="5"/>
  <c r="O807" i="5"/>
  <c r="K807" i="5"/>
  <c r="G807" i="5"/>
  <c r="AB807" i="5"/>
  <c r="X807" i="5"/>
  <c r="T807" i="5"/>
  <c r="P807" i="5"/>
  <c r="L807" i="5"/>
  <c r="H807" i="5"/>
  <c r="AA808" i="5"/>
  <c r="W808" i="5"/>
  <c r="S808" i="5"/>
  <c r="O808" i="5"/>
  <c r="K808" i="5"/>
  <c r="G808" i="5"/>
  <c r="AB808" i="5"/>
  <c r="X808" i="5"/>
  <c r="T808" i="5"/>
  <c r="P808" i="5"/>
  <c r="L808" i="5"/>
  <c r="H808" i="5"/>
  <c r="AQ808" i="5"/>
  <c r="Y808" i="5"/>
  <c r="U808" i="5"/>
  <c r="Q808" i="5"/>
  <c r="M808" i="5"/>
  <c r="I808" i="5"/>
  <c r="E808" i="5"/>
  <c r="Z808" i="5"/>
  <c r="V808" i="5"/>
  <c r="R808" i="5"/>
  <c r="N808" i="5"/>
  <c r="J808" i="5"/>
  <c r="F808" i="5"/>
  <c r="AA818" i="5"/>
  <c r="W818" i="5"/>
  <c r="S818" i="5"/>
  <c r="O818" i="5"/>
  <c r="K818" i="5"/>
  <c r="G818" i="5"/>
  <c r="AB818" i="5"/>
  <c r="V818" i="5"/>
  <c r="Q818" i="5"/>
  <c r="L818" i="5"/>
  <c r="F818" i="5"/>
  <c r="AQ818" i="5"/>
  <c r="X818" i="5"/>
  <c r="R818" i="5"/>
  <c r="M818" i="5"/>
  <c r="H818" i="5"/>
  <c r="Y818" i="5"/>
  <c r="T818" i="5"/>
  <c r="N818" i="5"/>
  <c r="I818" i="5"/>
  <c r="Z818" i="5"/>
  <c r="U818" i="5"/>
  <c r="P818" i="5"/>
  <c r="J818" i="5"/>
  <c r="E818" i="5"/>
  <c r="AA825" i="5"/>
  <c r="W825" i="5"/>
  <c r="S825" i="5"/>
  <c r="O825" i="5"/>
  <c r="K825" i="5"/>
  <c r="G825" i="5"/>
  <c r="Z825" i="5"/>
  <c r="U825" i="5"/>
  <c r="P825" i="5"/>
  <c r="J825" i="5"/>
  <c r="E825" i="5"/>
  <c r="AB825" i="5"/>
  <c r="V825" i="5"/>
  <c r="Q825" i="5"/>
  <c r="L825" i="5"/>
  <c r="F825" i="5"/>
  <c r="AQ825" i="5"/>
  <c r="X825" i="5"/>
  <c r="R825" i="5"/>
  <c r="M825" i="5"/>
  <c r="H825" i="5"/>
  <c r="Y825" i="5"/>
  <c r="T825" i="5"/>
  <c r="N825" i="5"/>
  <c r="I825" i="5"/>
  <c r="G769" i="5"/>
  <c r="M769" i="5"/>
  <c r="R769" i="5"/>
  <c r="W769" i="5"/>
  <c r="AQ769" i="5"/>
  <c r="G773" i="5"/>
  <c r="M773" i="5"/>
  <c r="R773" i="5"/>
  <c r="W773" i="5"/>
  <c r="AQ773" i="5"/>
  <c r="G777" i="5"/>
  <c r="M777" i="5"/>
  <c r="R777" i="5"/>
  <c r="W777" i="5"/>
  <c r="AQ777" i="5"/>
  <c r="G781" i="5"/>
  <c r="M781" i="5"/>
  <c r="R781" i="5"/>
  <c r="W781" i="5"/>
  <c r="AQ781" i="5"/>
  <c r="G785" i="5"/>
  <c r="M785" i="5"/>
  <c r="R785" i="5"/>
  <c r="W785" i="5"/>
  <c r="AQ785" i="5"/>
  <c r="I789" i="5"/>
  <c r="Q789" i="5"/>
  <c r="Y789" i="5"/>
  <c r="T792" i="5"/>
  <c r="N793" i="5"/>
  <c r="T794" i="5"/>
  <c r="N795" i="5"/>
  <c r="T796" i="5"/>
  <c r="N797" i="5"/>
  <c r="T798" i="5"/>
  <c r="N799" i="5"/>
  <c r="T800" i="5"/>
  <c r="N801" i="5"/>
  <c r="T802" i="5"/>
  <c r="N803" i="5"/>
  <c r="T804" i="5"/>
  <c r="N805" i="5"/>
  <c r="T806" i="5"/>
  <c r="N807" i="5"/>
  <c r="Z772" i="5"/>
  <c r="V772" i="5"/>
  <c r="R772" i="5"/>
  <c r="N772" i="5"/>
  <c r="J772" i="5"/>
  <c r="F772" i="5"/>
  <c r="Z776" i="5"/>
  <c r="V776" i="5"/>
  <c r="R776" i="5"/>
  <c r="N776" i="5"/>
  <c r="J776" i="5"/>
  <c r="F776" i="5"/>
  <c r="Z780" i="5"/>
  <c r="V780" i="5"/>
  <c r="R780" i="5"/>
  <c r="N780" i="5"/>
  <c r="J780" i="5"/>
  <c r="F780" i="5"/>
  <c r="Z784" i="5"/>
  <c r="V784" i="5"/>
  <c r="R784" i="5"/>
  <c r="N784" i="5"/>
  <c r="J784" i="5"/>
  <c r="F784" i="5"/>
  <c r="Z788" i="5"/>
  <c r="V788" i="5"/>
  <c r="R788" i="5"/>
  <c r="N788" i="5"/>
  <c r="J788" i="5"/>
  <c r="F788" i="5"/>
  <c r="AQ790" i="5"/>
  <c r="Y790" i="5"/>
  <c r="U790" i="5"/>
  <c r="Q790" i="5"/>
  <c r="M790" i="5"/>
  <c r="I790" i="5"/>
  <c r="E790" i="5"/>
  <c r="Z790" i="5"/>
  <c r="V790" i="5"/>
  <c r="R790" i="5"/>
  <c r="N790" i="5"/>
  <c r="J790" i="5"/>
  <c r="F790" i="5"/>
  <c r="AQ819" i="5"/>
  <c r="Y819" i="5"/>
  <c r="U819" i="5"/>
  <c r="Q819" i="5"/>
  <c r="M819" i="5"/>
  <c r="I819" i="5"/>
  <c r="E819" i="5"/>
  <c r="AB819" i="5"/>
  <c r="W819" i="5"/>
  <c r="R819" i="5"/>
  <c r="L819" i="5"/>
  <c r="G819" i="5"/>
  <c r="X819" i="5"/>
  <c r="S819" i="5"/>
  <c r="N819" i="5"/>
  <c r="H819" i="5"/>
  <c r="Z819" i="5"/>
  <c r="T819" i="5"/>
  <c r="O819" i="5"/>
  <c r="J819" i="5"/>
  <c r="AA819" i="5"/>
  <c r="V819" i="5"/>
  <c r="P819" i="5"/>
  <c r="K819" i="5"/>
  <c r="F819" i="5"/>
  <c r="AQ826" i="5"/>
  <c r="Y826" i="5"/>
  <c r="U826" i="5"/>
  <c r="Q826" i="5"/>
  <c r="M826" i="5"/>
  <c r="I826" i="5"/>
  <c r="E826" i="5"/>
  <c r="AA826" i="5"/>
  <c r="V826" i="5"/>
  <c r="P826" i="5"/>
  <c r="K826" i="5"/>
  <c r="F826" i="5"/>
  <c r="AB826" i="5"/>
  <c r="W826" i="5"/>
  <c r="R826" i="5"/>
  <c r="L826" i="5"/>
  <c r="G826" i="5"/>
  <c r="X826" i="5"/>
  <c r="S826" i="5"/>
  <c r="N826" i="5"/>
  <c r="H826" i="5"/>
  <c r="Z826" i="5"/>
  <c r="T826" i="5"/>
  <c r="O826" i="5"/>
  <c r="J826" i="5"/>
  <c r="H737" i="5"/>
  <c r="L737" i="5"/>
  <c r="P737" i="5"/>
  <c r="T737" i="5"/>
  <c r="X737" i="5"/>
  <c r="H739" i="5"/>
  <c r="L739" i="5"/>
  <c r="P739" i="5"/>
  <c r="T739" i="5"/>
  <c r="X739" i="5"/>
  <c r="H741" i="5"/>
  <c r="L741" i="5"/>
  <c r="P741" i="5"/>
  <c r="T741" i="5"/>
  <c r="X741" i="5"/>
  <c r="H743" i="5"/>
  <c r="L743" i="5"/>
  <c r="P743" i="5"/>
  <c r="T743" i="5"/>
  <c r="X743" i="5"/>
  <c r="H745" i="5"/>
  <c r="L745" i="5"/>
  <c r="P745" i="5"/>
  <c r="T745" i="5"/>
  <c r="X745" i="5"/>
  <c r="H747" i="5"/>
  <c r="L747" i="5"/>
  <c r="P747" i="5"/>
  <c r="T747" i="5"/>
  <c r="X747" i="5"/>
  <c r="H749" i="5"/>
  <c r="L749" i="5"/>
  <c r="P749" i="5"/>
  <c r="T749" i="5"/>
  <c r="X749" i="5"/>
  <c r="H751" i="5"/>
  <c r="L751" i="5"/>
  <c r="P751" i="5"/>
  <c r="T751" i="5"/>
  <c r="X751" i="5"/>
  <c r="H753" i="5"/>
  <c r="L753" i="5"/>
  <c r="P753" i="5"/>
  <c r="T753" i="5"/>
  <c r="X753" i="5"/>
  <c r="H755" i="5"/>
  <c r="L755" i="5"/>
  <c r="P755" i="5"/>
  <c r="T755" i="5"/>
  <c r="X755" i="5"/>
  <c r="H757" i="5"/>
  <c r="L757" i="5"/>
  <c r="P757" i="5"/>
  <c r="T757" i="5"/>
  <c r="X757" i="5"/>
  <c r="H759" i="5"/>
  <c r="L759" i="5"/>
  <c r="P759" i="5"/>
  <c r="T759" i="5"/>
  <c r="X759" i="5"/>
  <c r="H761" i="5"/>
  <c r="L761" i="5"/>
  <c r="P761" i="5"/>
  <c r="T761" i="5"/>
  <c r="X761" i="5"/>
  <c r="H763" i="5"/>
  <c r="L763" i="5"/>
  <c r="P763" i="5"/>
  <c r="T763" i="5"/>
  <c r="X763" i="5"/>
  <c r="H765" i="5"/>
  <c r="L765" i="5"/>
  <c r="P765" i="5"/>
  <c r="T765" i="5"/>
  <c r="X765" i="5"/>
  <c r="H767" i="5"/>
  <c r="L767" i="5"/>
  <c r="P767" i="5"/>
  <c r="T767" i="5"/>
  <c r="X767" i="5"/>
  <c r="F769" i="5"/>
  <c r="K769" i="5"/>
  <c r="Q769" i="5"/>
  <c r="V769" i="5"/>
  <c r="AA769" i="5"/>
  <c r="W770" i="5"/>
  <c r="AB770" i="5"/>
  <c r="I772" i="5"/>
  <c r="O772" i="5"/>
  <c r="T772" i="5"/>
  <c r="Y772" i="5"/>
  <c r="F773" i="5"/>
  <c r="K773" i="5"/>
  <c r="Q773" i="5"/>
  <c r="V773" i="5"/>
  <c r="AA773" i="5"/>
  <c r="Q774" i="5"/>
  <c r="W774" i="5"/>
  <c r="AB774" i="5"/>
  <c r="I776" i="5"/>
  <c r="O776" i="5"/>
  <c r="T776" i="5"/>
  <c r="Y776" i="5"/>
  <c r="F777" i="5"/>
  <c r="K777" i="5"/>
  <c r="Q777" i="5"/>
  <c r="V777" i="5"/>
  <c r="AA777" i="5"/>
  <c r="G778" i="5"/>
  <c r="L778" i="5"/>
  <c r="Q778" i="5"/>
  <c r="W778" i="5"/>
  <c r="AB778" i="5"/>
  <c r="I780" i="5"/>
  <c r="O780" i="5"/>
  <c r="T780" i="5"/>
  <c r="Y780" i="5"/>
  <c r="F781" i="5"/>
  <c r="K781" i="5"/>
  <c r="Q781" i="5"/>
  <c r="V781" i="5"/>
  <c r="AA781" i="5"/>
  <c r="G782" i="5"/>
  <c r="L782" i="5"/>
  <c r="Q782" i="5"/>
  <c r="W782" i="5"/>
  <c r="AB782" i="5"/>
  <c r="I784" i="5"/>
  <c r="O784" i="5"/>
  <c r="T784" i="5"/>
  <c r="Y784" i="5"/>
  <c r="F785" i="5"/>
  <c r="K785" i="5"/>
  <c r="Q785" i="5"/>
  <c r="V785" i="5"/>
  <c r="AA785" i="5"/>
  <c r="G786" i="5"/>
  <c r="L786" i="5"/>
  <c r="Q786" i="5"/>
  <c r="W786" i="5"/>
  <c r="AB786" i="5"/>
  <c r="I788" i="5"/>
  <c r="O788" i="5"/>
  <c r="T788" i="5"/>
  <c r="Y788" i="5"/>
  <c r="F789" i="5"/>
  <c r="N789" i="5"/>
  <c r="V789" i="5"/>
  <c r="L790" i="5"/>
  <c r="T790" i="5"/>
  <c r="AB790" i="5"/>
  <c r="E791" i="5"/>
  <c r="M791" i="5"/>
  <c r="U791" i="5"/>
  <c r="AQ791" i="5"/>
  <c r="P792" i="5"/>
  <c r="J793" i="5"/>
  <c r="Z793" i="5"/>
  <c r="P794" i="5"/>
  <c r="J795" i="5"/>
  <c r="Z795" i="5"/>
  <c r="P796" i="5"/>
  <c r="J797" i="5"/>
  <c r="Z797" i="5"/>
  <c r="P798" i="5"/>
  <c r="J799" i="5"/>
  <c r="Z799" i="5"/>
  <c r="P800" i="5"/>
  <c r="J801" i="5"/>
  <c r="Z801" i="5"/>
  <c r="P802" i="5"/>
  <c r="J803" i="5"/>
  <c r="Z803" i="5"/>
  <c r="P804" i="5"/>
  <c r="J805" i="5"/>
  <c r="Z805" i="5"/>
  <c r="P806" i="5"/>
  <c r="J807" i="5"/>
  <c r="Z807" i="5"/>
  <c r="AQ852" i="5"/>
  <c r="Y852" i="5"/>
  <c r="U852" i="5"/>
  <c r="Q852" i="5"/>
  <c r="M852" i="5"/>
  <c r="I852" i="5"/>
  <c r="X852" i="5"/>
  <c r="S852" i="5"/>
  <c r="N852" i="5"/>
  <c r="H852" i="5"/>
  <c r="Z852" i="5"/>
  <c r="T852" i="5"/>
  <c r="O852" i="5"/>
  <c r="J852" i="5"/>
  <c r="E852" i="5"/>
  <c r="AA852" i="5"/>
  <c r="V852" i="5"/>
  <c r="P852" i="5"/>
  <c r="K852" i="5"/>
  <c r="F852" i="5"/>
  <c r="AB852" i="5"/>
  <c r="W852" i="5"/>
  <c r="R852" i="5"/>
  <c r="L852" i="5"/>
  <c r="G852" i="5"/>
  <c r="AQ856" i="5"/>
  <c r="Y856" i="5"/>
  <c r="U856" i="5"/>
  <c r="Q856" i="5"/>
  <c r="M856" i="5"/>
  <c r="I856" i="5"/>
  <c r="E856" i="5"/>
  <c r="AA856" i="5"/>
  <c r="V856" i="5"/>
  <c r="P856" i="5"/>
  <c r="K856" i="5"/>
  <c r="F856" i="5"/>
  <c r="AB856" i="5"/>
  <c r="W856" i="5"/>
  <c r="R856" i="5"/>
  <c r="L856" i="5"/>
  <c r="G856" i="5"/>
  <c r="X856" i="5"/>
  <c r="S856" i="5"/>
  <c r="N856" i="5"/>
  <c r="H856" i="5"/>
  <c r="Z856" i="5"/>
  <c r="T856" i="5"/>
  <c r="O856" i="5"/>
  <c r="J856" i="5"/>
  <c r="AA863" i="5"/>
  <c r="W863" i="5"/>
  <c r="S863" i="5"/>
  <c r="O863" i="5"/>
  <c r="K863" i="5"/>
  <c r="G863" i="5"/>
  <c r="Z863" i="5"/>
  <c r="U863" i="5"/>
  <c r="P863" i="5"/>
  <c r="J863" i="5"/>
  <c r="E863" i="5"/>
  <c r="AB863" i="5"/>
  <c r="V863" i="5"/>
  <c r="Q863" i="5"/>
  <c r="L863" i="5"/>
  <c r="F863" i="5"/>
  <c r="AQ863" i="5"/>
  <c r="X863" i="5"/>
  <c r="R863" i="5"/>
  <c r="M863" i="5"/>
  <c r="H863" i="5"/>
  <c r="Y863" i="5"/>
  <c r="T863" i="5"/>
  <c r="N863" i="5"/>
  <c r="I863" i="5"/>
  <c r="AQ870" i="5"/>
  <c r="Y870" i="5"/>
  <c r="U870" i="5"/>
  <c r="Q870" i="5"/>
  <c r="M870" i="5"/>
  <c r="I870" i="5"/>
  <c r="E870" i="5"/>
  <c r="Z870" i="5"/>
  <c r="T870" i="5"/>
  <c r="O870" i="5"/>
  <c r="J870" i="5"/>
  <c r="AA870" i="5"/>
  <c r="V870" i="5"/>
  <c r="P870" i="5"/>
  <c r="K870" i="5"/>
  <c r="F870" i="5"/>
  <c r="AB870" i="5"/>
  <c r="W870" i="5"/>
  <c r="R870" i="5"/>
  <c r="L870" i="5"/>
  <c r="G870" i="5"/>
  <c r="X870" i="5"/>
  <c r="S870" i="5"/>
  <c r="N870" i="5"/>
  <c r="H870" i="5"/>
  <c r="F810" i="5"/>
  <c r="J810" i="5"/>
  <c r="N810" i="5"/>
  <c r="R810" i="5"/>
  <c r="V810" i="5"/>
  <c r="Z810" i="5"/>
  <c r="F812" i="5"/>
  <c r="L812" i="5"/>
  <c r="Q812" i="5"/>
  <c r="V812" i="5"/>
  <c r="AB812" i="5"/>
  <c r="G813" i="5"/>
  <c r="L813" i="5"/>
  <c r="R813" i="5"/>
  <c r="W813" i="5"/>
  <c r="AB813" i="5"/>
  <c r="H814" i="5"/>
  <c r="M814" i="5"/>
  <c r="R814" i="5"/>
  <c r="X814" i="5"/>
  <c r="AQ814" i="5"/>
  <c r="H815" i="5"/>
  <c r="N815" i="5"/>
  <c r="S815" i="5"/>
  <c r="X815" i="5"/>
  <c r="F820" i="5"/>
  <c r="L820" i="5"/>
  <c r="Q820" i="5"/>
  <c r="V820" i="5"/>
  <c r="AB820" i="5"/>
  <c r="G821" i="5"/>
  <c r="L821" i="5"/>
  <c r="R821" i="5"/>
  <c r="W821" i="5"/>
  <c r="AB821" i="5"/>
  <c r="H822" i="5"/>
  <c r="M822" i="5"/>
  <c r="R822" i="5"/>
  <c r="X822" i="5"/>
  <c r="AQ822" i="5"/>
  <c r="H823" i="5"/>
  <c r="N823" i="5"/>
  <c r="S823" i="5"/>
  <c r="X823" i="5"/>
  <c r="H829" i="5"/>
  <c r="P829" i="5"/>
  <c r="X829" i="5"/>
  <c r="L830" i="5"/>
  <c r="AB830" i="5"/>
  <c r="F831" i="5"/>
  <c r="V831" i="5"/>
  <c r="L832" i="5"/>
  <c r="AB832" i="5"/>
  <c r="F833" i="5"/>
  <c r="V833" i="5"/>
  <c r="L834" i="5"/>
  <c r="AB834" i="5"/>
  <c r="F835" i="5"/>
  <c r="V835" i="5"/>
  <c r="L837" i="5"/>
  <c r="AB837" i="5"/>
  <c r="F838" i="5"/>
  <c r="V838" i="5"/>
  <c r="L839" i="5"/>
  <c r="AB839" i="5"/>
  <c r="F840" i="5"/>
  <c r="V840" i="5"/>
  <c r="L841" i="5"/>
  <c r="AB841" i="5"/>
  <c r="F842" i="5"/>
  <c r="V842" i="5"/>
  <c r="L843" i="5"/>
  <c r="AB843" i="5"/>
  <c r="F844" i="5"/>
  <c r="V844" i="5"/>
  <c r="L845" i="5"/>
  <c r="AB845" i="5"/>
  <c r="AA853" i="5"/>
  <c r="W853" i="5"/>
  <c r="S853" i="5"/>
  <c r="O853" i="5"/>
  <c r="K853" i="5"/>
  <c r="G853" i="5"/>
  <c r="Y853" i="5"/>
  <c r="T853" i="5"/>
  <c r="N853" i="5"/>
  <c r="I853" i="5"/>
  <c r="Z853" i="5"/>
  <c r="U853" i="5"/>
  <c r="P853" i="5"/>
  <c r="J853" i="5"/>
  <c r="E853" i="5"/>
  <c r="AB853" i="5"/>
  <c r="V853" i="5"/>
  <c r="Q853" i="5"/>
  <c r="L853" i="5"/>
  <c r="F853" i="5"/>
  <c r="AQ853" i="5"/>
  <c r="X853" i="5"/>
  <c r="R853" i="5"/>
  <c r="M853" i="5"/>
  <c r="H853" i="5"/>
  <c r="AQ864" i="5"/>
  <c r="Y864" i="5"/>
  <c r="U864" i="5"/>
  <c r="Q864" i="5"/>
  <c r="M864" i="5"/>
  <c r="I864" i="5"/>
  <c r="E864" i="5"/>
  <c r="AA864" i="5"/>
  <c r="V864" i="5"/>
  <c r="P864" i="5"/>
  <c r="K864" i="5"/>
  <c r="F864" i="5"/>
  <c r="AB864" i="5"/>
  <c r="W864" i="5"/>
  <c r="R864" i="5"/>
  <c r="L864" i="5"/>
  <c r="G864" i="5"/>
  <c r="X864" i="5"/>
  <c r="S864" i="5"/>
  <c r="N864" i="5"/>
  <c r="H864" i="5"/>
  <c r="Z864" i="5"/>
  <c r="T864" i="5"/>
  <c r="O864" i="5"/>
  <c r="J864" i="5"/>
  <c r="AA871" i="5"/>
  <c r="W871" i="5"/>
  <c r="S871" i="5"/>
  <c r="O871" i="5"/>
  <c r="K871" i="5"/>
  <c r="G871" i="5"/>
  <c r="Z871" i="5"/>
  <c r="U871" i="5"/>
  <c r="P871" i="5"/>
  <c r="J871" i="5"/>
  <c r="E871" i="5"/>
  <c r="AB871" i="5"/>
  <c r="V871" i="5"/>
  <c r="Q871" i="5"/>
  <c r="L871" i="5"/>
  <c r="F871" i="5"/>
  <c r="AQ871" i="5"/>
  <c r="X871" i="5"/>
  <c r="R871" i="5"/>
  <c r="M871" i="5"/>
  <c r="H871" i="5"/>
  <c r="Y871" i="5"/>
  <c r="T871" i="5"/>
  <c r="N871" i="5"/>
  <c r="I871" i="5"/>
  <c r="E810" i="5"/>
  <c r="I810" i="5"/>
  <c r="M810" i="5"/>
  <c r="Q810" i="5"/>
  <c r="U810" i="5"/>
  <c r="Y810" i="5"/>
  <c r="AQ810" i="5"/>
  <c r="E812" i="5"/>
  <c r="J812" i="5"/>
  <c r="P812" i="5"/>
  <c r="U812" i="5"/>
  <c r="F813" i="5"/>
  <c r="K813" i="5"/>
  <c r="P813" i="5"/>
  <c r="V813" i="5"/>
  <c r="F814" i="5"/>
  <c r="L814" i="5"/>
  <c r="Q814" i="5"/>
  <c r="V814" i="5"/>
  <c r="G815" i="5"/>
  <c r="L815" i="5"/>
  <c r="R815" i="5"/>
  <c r="W815" i="5"/>
  <c r="E820" i="5"/>
  <c r="J820" i="5"/>
  <c r="P820" i="5"/>
  <c r="U820" i="5"/>
  <c r="F821" i="5"/>
  <c r="K821" i="5"/>
  <c r="P821" i="5"/>
  <c r="V821" i="5"/>
  <c r="F822" i="5"/>
  <c r="L822" i="5"/>
  <c r="Q822" i="5"/>
  <c r="V822" i="5"/>
  <c r="G823" i="5"/>
  <c r="L823" i="5"/>
  <c r="R823" i="5"/>
  <c r="W823" i="5"/>
  <c r="F829" i="5"/>
  <c r="N829" i="5"/>
  <c r="H830" i="5"/>
  <c r="H832" i="5"/>
  <c r="H834" i="5"/>
  <c r="H837" i="5"/>
  <c r="H839" i="5"/>
  <c r="H841" i="5"/>
  <c r="H843" i="5"/>
  <c r="H845" i="5"/>
  <c r="AA812" i="5"/>
  <c r="W812" i="5"/>
  <c r="S812" i="5"/>
  <c r="O812" i="5"/>
  <c r="K812" i="5"/>
  <c r="G812" i="5"/>
  <c r="AQ813" i="5"/>
  <c r="Y813" i="5"/>
  <c r="U813" i="5"/>
  <c r="Q813" i="5"/>
  <c r="M813" i="5"/>
  <c r="I813" i="5"/>
  <c r="E813" i="5"/>
  <c r="AA820" i="5"/>
  <c r="W820" i="5"/>
  <c r="S820" i="5"/>
  <c r="O820" i="5"/>
  <c r="K820" i="5"/>
  <c r="G820" i="5"/>
  <c r="AQ821" i="5"/>
  <c r="Y821" i="5"/>
  <c r="U821" i="5"/>
  <c r="Q821" i="5"/>
  <c r="M821" i="5"/>
  <c r="I821" i="5"/>
  <c r="E821" i="5"/>
  <c r="AB829" i="5"/>
  <c r="AQ829" i="5"/>
  <c r="Y829" i="5"/>
  <c r="U829" i="5"/>
  <c r="Q829" i="5"/>
  <c r="M829" i="5"/>
  <c r="I829" i="5"/>
  <c r="E829" i="5"/>
  <c r="AA829" i="5"/>
  <c r="W829" i="5"/>
  <c r="S829" i="5"/>
  <c r="O829" i="5"/>
  <c r="K829" i="5"/>
  <c r="G829" i="5"/>
  <c r="Z830" i="5"/>
  <c r="V830" i="5"/>
  <c r="R830" i="5"/>
  <c r="N830" i="5"/>
  <c r="J830" i="5"/>
  <c r="F830" i="5"/>
  <c r="AA830" i="5"/>
  <c r="W830" i="5"/>
  <c r="S830" i="5"/>
  <c r="O830" i="5"/>
  <c r="K830" i="5"/>
  <c r="G830" i="5"/>
  <c r="AQ830" i="5"/>
  <c r="Y830" i="5"/>
  <c r="U830" i="5"/>
  <c r="Q830" i="5"/>
  <c r="M830" i="5"/>
  <c r="I830" i="5"/>
  <c r="E830" i="5"/>
  <c r="AB831" i="5"/>
  <c r="X831" i="5"/>
  <c r="T831" i="5"/>
  <c r="P831" i="5"/>
  <c r="L831" i="5"/>
  <c r="H831" i="5"/>
  <c r="AQ831" i="5"/>
  <c r="Y831" i="5"/>
  <c r="U831" i="5"/>
  <c r="Q831" i="5"/>
  <c r="M831" i="5"/>
  <c r="I831" i="5"/>
  <c r="E831" i="5"/>
  <c r="AA831" i="5"/>
  <c r="W831" i="5"/>
  <c r="S831" i="5"/>
  <c r="O831" i="5"/>
  <c r="K831" i="5"/>
  <c r="G831" i="5"/>
  <c r="Z832" i="5"/>
  <c r="V832" i="5"/>
  <c r="R832" i="5"/>
  <c r="N832" i="5"/>
  <c r="J832" i="5"/>
  <c r="F832" i="5"/>
  <c r="AA832" i="5"/>
  <c r="W832" i="5"/>
  <c r="S832" i="5"/>
  <c r="O832" i="5"/>
  <c r="K832" i="5"/>
  <c r="G832" i="5"/>
  <c r="AQ832" i="5"/>
  <c r="Y832" i="5"/>
  <c r="U832" i="5"/>
  <c r="Q832" i="5"/>
  <c r="M832" i="5"/>
  <c r="I832" i="5"/>
  <c r="E832" i="5"/>
  <c r="AB833" i="5"/>
  <c r="X833" i="5"/>
  <c r="T833" i="5"/>
  <c r="P833" i="5"/>
  <c r="L833" i="5"/>
  <c r="H833" i="5"/>
  <c r="AQ833" i="5"/>
  <c r="AU833" i="5" s="1"/>
  <c r="Y833" i="5"/>
  <c r="U833" i="5"/>
  <c r="Q833" i="5"/>
  <c r="M833" i="5"/>
  <c r="I833" i="5"/>
  <c r="E833" i="5"/>
  <c r="AA833" i="5"/>
  <c r="W833" i="5"/>
  <c r="S833" i="5"/>
  <c r="O833" i="5"/>
  <c r="K833" i="5"/>
  <c r="G833" i="5"/>
  <c r="Z834" i="5"/>
  <c r="V834" i="5"/>
  <c r="R834" i="5"/>
  <c r="N834" i="5"/>
  <c r="J834" i="5"/>
  <c r="F834" i="5"/>
  <c r="AA834" i="5"/>
  <c r="W834" i="5"/>
  <c r="S834" i="5"/>
  <c r="O834" i="5"/>
  <c r="K834" i="5"/>
  <c r="G834" i="5"/>
  <c r="AQ834" i="5"/>
  <c r="Y834" i="5"/>
  <c r="U834" i="5"/>
  <c r="Q834" i="5"/>
  <c r="M834" i="5"/>
  <c r="I834" i="5"/>
  <c r="E834" i="5"/>
  <c r="AB835" i="5"/>
  <c r="X835" i="5"/>
  <c r="T835" i="5"/>
  <c r="P835" i="5"/>
  <c r="L835" i="5"/>
  <c r="H835" i="5"/>
  <c r="AQ835" i="5"/>
  <c r="Y835" i="5"/>
  <c r="U835" i="5"/>
  <c r="Q835" i="5"/>
  <c r="M835" i="5"/>
  <c r="I835" i="5"/>
  <c r="E835" i="5"/>
  <c r="AA835" i="5"/>
  <c r="W835" i="5"/>
  <c r="S835" i="5"/>
  <c r="O835" i="5"/>
  <c r="K835" i="5"/>
  <c r="G835" i="5"/>
  <c r="Z837" i="5"/>
  <c r="V837" i="5"/>
  <c r="R837" i="5"/>
  <c r="N837" i="5"/>
  <c r="J837" i="5"/>
  <c r="F837" i="5"/>
  <c r="AA837" i="5"/>
  <c r="W837" i="5"/>
  <c r="S837" i="5"/>
  <c r="O837" i="5"/>
  <c r="K837" i="5"/>
  <c r="G837" i="5"/>
  <c r="AQ837" i="5"/>
  <c r="Y837" i="5"/>
  <c r="U837" i="5"/>
  <c r="Q837" i="5"/>
  <c r="M837" i="5"/>
  <c r="I837" i="5"/>
  <c r="E837" i="5"/>
  <c r="AB838" i="5"/>
  <c r="X838" i="5"/>
  <c r="T838" i="5"/>
  <c r="P838" i="5"/>
  <c r="L838" i="5"/>
  <c r="H838" i="5"/>
  <c r="AQ838" i="5"/>
  <c r="Y838" i="5"/>
  <c r="U838" i="5"/>
  <c r="Q838" i="5"/>
  <c r="M838" i="5"/>
  <c r="I838" i="5"/>
  <c r="E838" i="5"/>
  <c r="AA838" i="5"/>
  <c r="W838" i="5"/>
  <c r="S838" i="5"/>
  <c r="O838" i="5"/>
  <c r="K838" i="5"/>
  <c r="G838" i="5"/>
  <c r="Z839" i="5"/>
  <c r="V839" i="5"/>
  <c r="R839" i="5"/>
  <c r="N839" i="5"/>
  <c r="J839" i="5"/>
  <c r="F839" i="5"/>
  <c r="AA839" i="5"/>
  <c r="W839" i="5"/>
  <c r="S839" i="5"/>
  <c r="O839" i="5"/>
  <c r="K839" i="5"/>
  <c r="G839" i="5"/>
  <c r="AQ839" i="5"/>
  <c r="Y839" i="5"/>
  <c r="U839" i="5"/>
  <c r="Q839" i="5"/>
  <c r="M839" i="5"/>
  <c r="I839" i="5"/>
  <c r="E839" i="5"/>
  <c r="AB840" i="5"/>
  <c r="X840" i="5"/>
  <c r="T840" i="5"/>
  <c r="P840" i="5"/>
  <c r="L840" i="5"/>
  <c r="H840" i="5"/>
  <c r="AQ840" i="5"/>
  <c r="Y840" i="5"/>
  <c r="U840" i="5"/>
  <c r="Q840" i="5"/>
  <c r="M840" i="5"/>
  <c r="I840" i="5"/>
  <c r="E840" i="5"/>
  <c r="AA840" i="5"/>
  <c r="W840" i="5"/>
  <c r="S840" i="5"/>
  <c r="O840" i="5"/>
  <c r="K840" i="5"/>
  <c r="G840" i="5"/>
  <c r="Z841" i="5"/>
  <c r="V841" i="5"/>
  <c r="R841" i="5"/>
  <c r="N841" i="5"/>
  <c r="J841" i="5"/>
  <c r="F841" i="5"/>
  <c r="AA841" i="5"/>
  <c r="W841" i="5"/>
  <c r="S841" i="5"/>
  <c r="O841" i="5"/>
  <c r="K841" i="5"/>
  <c r="G841" i="5"/>
  <c r="AQ841" i="5"/>
  <c r="Y841" i="5"/>
  <c r="U841" i="5"/>
  <c r="Q841" i="5"/>
  <c r="M841" i="5"/>
  <c r="I841" i="5"/>
  <c r="E841" i="5"/>
  <c r="AB842" i="5"/>
  <c r="X842" i="5"/>
  <c r="T842" i="5"/>
  <c r="P842" i="5"/>
  <c r="L842" i="5"/>
  <c r="H842" i="5"/>
  <c r="AQ842" i="5"/>
  <c r="Y842" i="5"/>
  <c r="U842" i="5"/>
  <c r="Q842" i="5"/>
  <c r="M842" i="5"/>
  <c r="I842" i="5"/>
  <c r="E842" i="5"/>
  <c r="AA842" i="5"/>
  <c r="W842" i="5"/>
  <c r="S842" i="5"/>
  <c r="O842" i="5"/>
  <c r="K842" i="5"/>
  <c r="G842" i="5"/>
  <c r="Z843" i="5"/>
  <c r="V843" i="5"/>
  <c r="R843" i="5"/>
  <c r="N843" i="5"/>
  <c r="J843" i="5"/>
  <c r="F843" i="5"/>
  <c r="AA843" i="5"/>
  <c r="W843" i="5"/>
  <c r="S843" i="5"/>
  <c r="O843" i="5"/>
  <c r="K843" i="5"/>
  <c r="G843" i="5"/>
  <c r="AQ843" i="5"/>
  <c r="Y843" i="5"/>
  <c r="U843" i="5"/>
  <c r="Q843" i="5"/>
  <c r="M843" i="5"/>
  <c r="I843" i="5"/>
  <c r="E843" i="5"/>
  <c r="AB844" i="5"/>
  <c r="X844" i="5"/>
  <c r="T844" i="5"/>
  <c r="P844" i="5"/>
  <c r="L844" i="5"/>
  <c r="H844" i="5"/>
  <c r="AQ844" i="5"/>
  <c r="AX844" i="5" s="1"/>
  <c r="Y844" i="5"/>
  <c r="U844" i="5"/>
  <c r="Q844" i="5"/>
  <c r="M844" i="5"/>
  <c r="I844" i="5"/>
  <c r="E844" i="5"/>
  <c r="AA844" i="5"/>
  <c r="W844" i="5"/>
  <c r="S844" i="5"/>
  <c r="O844" i="5"/>
  <c r="K844" i="5"/>
  <c r="G844" i="5"/>
  <c r="Z845" i="5"/>
  <c r="V845" i="5"/>
  <c r="R845" i="5"/>
  <c r="N845" i="5"/>
  <c r="J845" i="5"/>
  <c r="F845" i="5"/>
  <c r="AA845" i="5"/>
  <c r="W845" i="5"/>
  <c r="S845" i="5"/>
  <c r="O845" i="5"/>
  <c r="K845" i="5"/>
  <c r="G845" i="5"/>
  <c r="AQ845" i="5"/>
  <c r="Y845" i="5"/>
  <c r="U845" i="5"/>
  <c r="Q845" i="5"/>
  <c r="M845" i="5"/>
  <c r="I845" i="5"/>
  <c r="E845" i="5"/>
  <c r="AB846" i="5"/>
  <c r="X846" i="5"/>
  <c r="T846" i="5"/>
  <c r="P846" i="5"/>
  <c r="L846" i="5"/>
  <c r="H846" i="5"/>
  <c r="AQ846" i="5"/>
  <c r="Y846" i="5"/>
  <c r="U846" i="5"/>
  <c r="Q846" i="5"/>
  <c r="M846" i="5"/>
  <c r="I846" i="5"/>
  <c r="E846" i="5"/>
  <c r="Z846" i="5"/>
  <c r="V846" i="5"/>
  <c r="R846" i="5"/>
  <c r="N846" i="5"/>
  <c r="J846" i="5"/>
  <c r="AA846" i="5"/>
  <c r="W846" i="5"/>
  <c r="S846" i="5"/>
  <c r="O846" i="5"/>
  <c r="K846" i="5"/>
  <c r="G846" i="5"/>
  <c r="AB848" i="5"/>
  <c r="X848" i="5"/>
  <c r="T848" i="5"/>
  <c r="P848" i="5"/>
  <c r="L848" i="5"/>
  <c r="H848" i="5"/>
  <c r="AQ848" i="5"/>
  <c r="Y848" i="5"/>
  <c r="U848" i="5"/>
  <c r="Q848" i="5"/>
  <c r="M848" i="5"/>
  <c r="I848" i="5"/>
  <c r="E848" i="5"/>
  <c r="Z848" i="5"/>
  <c r="V848" i="5"/>
  <c r="R848" i="5"/>
  <c r="N848" i="5"/>
  <c r="J848" i="5"/>
  <c r="F848" i="5"/>
  <c r="AA848" i="5"/>
  <c r="W848" i="5"/>
  <c r="S848" i="5"/>
  <c r="O848" i="5"/>
  <c r="K848" i="5"/>
  <c r="G848" i="5"/>
  <c r="AQ854" i="5"/>
  <c r="Y854" i="5"/>
  <c r="U854" i="5"/>
  <c r="Q854" i="5"/>
  <c r="M854" i="5"/>
  <c r="I854" i="5"/>
  <c r="E854" i="5"/>
  <c r="Z854" i="5"/>
  <c r="T854" i="5"/>
  <c r="O854" i="5"/>
  <c r="J854" i="5"/>
  <c r="AA854" i="5"/>
  <c r="V854" i="5"/>
  <c r="P854" i="5"/>
  <c r="K854" i="5"/>
  <c r="F854" i="5"/>
  <c r="AB854" i="5"/>
  <c r="W854" i="5"/>
  <c r="R854" i="5"/>
  <c r="L854" i="5"/>
  <c r="G854" i="5"/>
  <c r="X854" i="5"/>
  <c r="S854" i="5"/>
  <c r="N854" i="5"/>
  <c r="H854" i="5"/>
  <c r="AA861" i="5"/>
  <c r="W861" i="5"/>
  <c r="S861" i="5"/>
  <c r="O861" i="5"/>
  <c r="K861" i="5"/>
  <c r="G861" i="5"/>
  <c r="Y861" i="5"/>
  <c r="T861" i="5"/>
  <c r="N861" i="5"/>
  <c r="I861" i="5"/>
  <c r="Z861" i="5"/>
  <c r="U861" i="5"/>
  <c r="P861" i="5"/>
  <c r="J861" i="5"/>
  <c r="E861" i="5"/>
  <c r="AB861" i="5"/>
  <c r="V861" i="5"/>
  <c r="Q861" i="5"/>
  <c r="L861" i="5"/>
  <c r="F861" i="5"/>
  <c r="AQ861" i="5"/>
  <c r="X861" i="5"/>
  <c r="R861" i="5"/>
  <c r="M861" i="5"/>
  <c r="H861" i="5"/>
  <c r="AQ872" i="5"/>
  <c r="Y872" i="5"/>
  <c r="U872" i="5"/>
  <c r="Q872" i="5"/>
  <c r="M872" i="5"/>
  <c r="I872" i="5"/>
  <c r="E872" i="5"/>
  <c r="AA872" i="5"/>
  <c r="V872" i="5"/>
  <c r="P872" i="5"/>
  <c r="K872" i="5"/>
  <c r="F872" i="5"/>
  <c r="AB872" i="5"/>
  <c r="W872" i="5"/>
  <c r="R872" i="5"/>
  <c r="L872" i="5"/>
  <c r="G872" i="5"/>
  <c r="X872" i="5"/>
  <c r="S872" i="5"/>
  <c r="N872" i="5"/>
  <c r="H872" i="5"/>
  <c r="Z872" i="5"/>
  <c r="T872" i="5"/>
  <c r="O872" i="5"/>
  <c r="J872" i="5"/>
  <c r="H810" i="5"/>
  <c r="L810" i="5"/>
  <c r="P810" i="5"/>
  <c r="T810" i="5"/>
  <c r="X810" i="5"/>
  <c r="AB810" i="5"/>
  <c r="I812" i="5"/>
  <c r="N812" i="5"/>
  <c r="T812" i="5"/>
  <c r="Y812" i="5"/>
  <c r="J813" i="5"/>
  <c r="O813" i="5"/>
  <c r="T813" i="5"/>
  <c r="Z813" i="5"/>
  <c r="I820" i="5"/>
  <c r="N820" i="5"/>
  <c r="T820" i="5"/>
  <c r="Y820" i="5"/>
  <c r="J821" i="5"/>
  <c r="O821" i="5"/>
  <c r="T821" i="5"/>
  <c r="Z821" i="5"/>
  <c r="L829" i="5"/>
  <c r="T829" i="5"/>
  <c r="T830" i="5"/>
  <c r="N831" i="5"/>
  <c r="T832" i="5"/>
  <c r="N833" i="5"/>
  <c r="T834" i="5"/>
  <c r="N835" i="5"/>
  <c r="T837" i="5"/>
  <c r="N838" i="5"/>
  <c r="T839" i="5"/>
  <c r="N840" i="5"/>
  <c r="T841" i="5"/>
  <c r="N842" i="5"/>
  <c r="T843" i="5"/>
  <c r="N844" i="5"/>
  <c r="T845" i="5"/>
  <c r="AA814" i="5"/>
  <c r="W814" i="5"/>
  <c r="S814" i="5"/>
  <c r="O814" i="5"/>
  <c r="K814" i="5"/>
  <c r="G814" i="5"/>
  <c r="AQ815" i="5"/>
  <c r="Y815" i="5"/>
  <c r="U815" i="5"/>
  <c r="Q815" i="5"/>
  <c r="M815" i="5"/>
  <c r="I815" i="5"/>
  <c r="E815" i="5"/>
  <c r="AA822" i="5"/>
  <c r="W822" i="5"/>
  <c r="S822" i="5"/>
  <c r="O822" i="5"/>
  <c r="K822" i="5"/>
  <c r="G822" i="5"/>
  <c r="AQ823" i="5"/>
  <c r="Y823" i="5"/>
  <c r="U823" i="5"/>
  <c r="Q823" i="5"/>
  <c r="M823" i="5"/>
  <c r="I823" i="5"/>
  <c r="E823" i="5"/>
  <c r="AB850" i="5"/>
  <c r="X850" i="5"/>
  <c r="T850" i="5"/>
  <c r="P850" i="5"/>
  <c r="L850" i="5"/>
  <c r="H850" i="5"/>
  <c r="AQ850" i="5"/>
  <c r="Y850" i="5"/>
  <c r="U850" i="5"/>
  <c r="Q850" i="5"/>
  <c r="M850" i="5"/>
  <c r="I850" i="5"/>
  <c r="E850" i="5"/>
  <c r="Z850" i="5"/>
  <c r="V850" i="5"/>
  <c r="R850" i="5"/>
  <c r="N850" i="5"/>
  <c r="J850" i="5"/>
  <c r="F850" i="5"/>
  <c r="AA850" i="5"/>
  <c r="W850" i="5"/>
  <c r="S850" i="5"/>
  <c r="O850" i="5"/>
  <c r="K850" i="5"/>
  <c r="G850" i="5"/>
  <c r="AA855" i="5"/>
  <c r="W855" i="5"/>
  <c r="S855" i="5"/>
  <c r="O855" i="5"/>
  <c r="K855" i="5"/>
  <c r="G855" i="5"/>
  <c r="Z855" i="5"/>
  <c r="U855" i="5"/>
  <c r="P855" i="5"/>
  <c r="J855" i="5"/>
  <c r="E855" i="5"/>
  <c r="AB855" i="5"/>
  <c r="V855" i="5"/>
  <c r="Q855" i="5"/>
  <c r="L855" i="5"/>
  <c r="F855" i="5"/>
  <c r="AQ855" i="5"/>
  <c r="X855" i="5"/>
  <c r="R855" i="5"/>
  <c r="M855" i="5"/>
  <c r="H855" i="5"/>
  <c r="Y855" i="5"/>
  <c r="T855" i="5"/>
  <c r="N855" i="5"/>
  <c r="I855" i="5"/>
  <c r="AQ862" i="5"/>
  <c r="Y862" i="5"/>
  <c r="U862" i="5"/>
  <c r="Q862" i="5"/>
  <c r="M862" i="5"/>
  <c r="I862" i="5"/>
  <c r="E862" i="5"/>
  <c r="Z862" i="5"/>
  <c r="T862" i="5"/>
  <c r="O862" i="5"/>
  <c r="J862" i="5"/>
  <c r="AA862" i="5"/>
  <c r="V862" i="5"/>
  <c r="P862" i="5"/>
  <c r="K862" i="5"/>
  <c r="F862" i="5"/>
  <c r="AB862" i="5"/>
  <c r="W862" i="5"/>
  <c r="R862" i="5"/>
  <c r="L862" i="5"/>
  <c r="G862" i="5"/>
  <c r="X862" i="5"/>
  <c r="S862" i="5"/>
  <c r="N862" i="5"/>
  <c r="H862" i="5"/>
  <c r="AA869" i="5"/>
  <c r="W869" i="5"/>
  <c r="S869" i="5"/>
  <c r="O869" i="5"/>
  <c r="K869" i="5"/>
  <c r="G869" i="5"/>
  <c r="Y869" i="5"/>
  <c r="T869" i="5"/>
  <c r="N869" i="5"/>
  <c r="I869" i="5"/>
  <c r="Z869" i="5"/>
  <c r="U869" i="5"/>
  <c r="P869" i="5"/>
  <c r="J869" i="5"/>
  <c r="E869" i="5"/>
  <c r="AB869" i="5"/>
  <c r="V869" i="5"/>
  <c r="Q869" i="5"/>
  <c r="L869" i="5"/>
  <c r="F869" i="5"/>
  <c r="AQ869" i="5"/>
  <c r="X869" i="5"/>
  <c r="R869" i="5"/>
  <c r="M869" i="5"/>
  <c r="H869" i="5"/>
  <c r="G810" i="5"/>
  <c r="K810" i="5"/>
  <c r="O810" i="5"/>
  <c r="S810" i="5"/>
  <c r="W810" i="5"/>
  <c r="H812" i="5"/>
  <c r="M812" i="5"/>
  <c r="R812" i="5"/>
  <c r="X812" i="5"/>
  <c r="AQ812" i="5"/>
  <c r="H813" i="5"/>
  <c r="N813" i="5"/>
  <c r="S813" i="5"/>
  <c r="X813" i="5"/>
  <c r="I814" i="5"/>
  <c r="N814" i="5"/>
  <c r="T814" i="5"/>
  <c r="Y814" i="5"/>
  <c r="J815" i="5"/>
  <c r="O815" i="5"/>
  <c r="T815" i="5"/>
  <c r="Z815" i="5"/>
  <c r="H820" i="5"/>
  <c r="M820" i="5"/>
  <c r="R820" i="5"/>
  <c r="X820" i="5"/>
  <c r="AQ820" i="5"/>
  <c r="H821" i="5"/>
  <c r="N821" i="5"/>
  <c r="S821" i="5"/>
  <c r="X821" i="5"/>
  <c r="I822" i="5"/>
  <c r="N822" i="5"/>
  <c r="T822" i="5"/>
  <c r="Y822" i="5"/>
  <c r="J823" i="5"/>
  <c r="O823" i="5"/>
  <c r="T823" i="5"/>
  <c r="Z823" i="5"/>
  <c r="J829" i="5"/>
  <c r="R829" i="5"/>
  <c r="Z829" i="5"/>
  <c r="P830" i="5"/>
  <c r="J831" i="5"/>
  <c r="Z831" i="5"/>
  <c r="P832" i="5"/>
  <c r="J833" i="5"/>
  <c r="Z833" i="5"/>
  <c r="P834" i="5"/>
  <c r="J835" i="5"/>
  <c r="Z835" i="5"/>
  <c r="P837" i="5"/>
  <c r="J838" i="5"/>
  <c r="Z838" i="5"/>
  <c r="P839" i="5"/>
  <c r="J840" i="5"/>
  <c r="Z840" i="5"/>
  <c r="P841" i="5"/>
  <c r="J842" i="5"/>
  <c r="Z842" i="5"/>
  <c r="P843" i="5"/>
  <c r="J844" i="5"/>
  <c r="Z844" i="5"/>
  <c r="P845" i="5"/>
  <c r="AA886" i="5"/>
  <c r="W886" i="5"/>
  <c r="S886" i="5"/>
  <c r="O886" i="5"/>
  <c r="K886" i="5"/>
  <c r="G886" i="5"/>
  <c r="AB886" i="5"/>
  <c r="X886" i="5"/>
  <c r="T886" i="5"/>
  <c r="P886" i="5"/>
  <c r="Y886" i="5"/>
  <c r="Q886" i="5"/>
  <c r="J886" i="5"/>
  <c r="E886" i="5"/>
  <c r="Z886" i="5"/>
  <c r="R886" i="5"/>
  <c r="L886" i="5"/>
  <c r="F886" i="5"/>
  <c r="AQ886" i="5"/>
  <c r="U886" i="5"/>
  <c r="M886" i="5"/>
  <c r="H886" i="5"/>
  <c r="AQ887" i="5"/>
  <c r="Y887" i="5"/>
  <c r="U887" i="5"/>
  <c r="Q887" i="5"/>
  <c r="M887" i="5"/>
  <c r="I887" i="5"/>
  <c r="E887" i="5"/>
  <c r="Z887" i="5"/>
  <c r="V887" i="5"/>
  <c r="R887" i="5"/>
  <c r="N887" i="5"/>
  <c r="J887" i="5"/>
  <c r="F887" i="5"/>
  <c r="W887" i="5"/>
  <c r="O887" i="5"/>
  <c r="G887" i="5"/>
  <c r="X887" i="5"/>
  <c r="P887" i="5"/>
  <c r="H887" i="5"/>
  <c r="AA887" i="5"/>
  <c r="S887" i="5"/>
  <c r="K887" i="5"/>
  <c r="AA892" i="5"/>
  <c r="W892" i="5"/>
  <c r="S892" i="5"/>
  <c r="O892" i="5"/>
  <c r="K892" i="5"/>
  <c r="G892" i="5"/>
  <c r="AB892" i="5"/>
  <c r="X892" i="5"/>
  <c r="T892" i="5"/>
  <c r="P892" i="5"/>
  <c r="L892" i="5"/>
  <c r="H892" i="5"/>
  <c r="AQ892" i="5"/>
  <c r="Y892" i="5"/>
  <c r="U892" i="5"/>
  <c r="Q892" i="5"/>
  <c r="M892" i="5"/>
  <c r="I892" i="5"/>
  <c r="E892" i="5"/>
  <c r="R892" i="5"/>
  <c r="V892" i="5"/>
  <c r="F892" i="5"/>
  <c r="Z892" i="5"/>
  <c r="J892" i="5"/>
  <c r="E847" i="5"/>
  <c r="I847" i="5"/>
  <c r="M847" i="5"/>
  <c r="Q847" i="5"/>
  <c r="U847" i="5"/>
  <c r="Y847" i="5"/>
  <c r="AQ847" i="5"/>
  <c r="E849" i="5"/>
  <c r="I849" i="5"/>
  <c r="M849" i="5"/>
  <c r="Q849" i="5"/>
  <c r="U849" i="5"/>
  <c r="Y849" i="5"/>
  <c r="AQ849" i="5"/>
  <c r="E851" i="5"/>
  <c r="I851" i="5"/>
  <c r="M851" i="5"/>
  <c r="Q851" i="5"/>
  <c r="U851" i="5"/>
  <c r="Y851" i="5"/>
  <c r="AQ851" i="5"/>
  <c r="E857" i="5"/>
  <c r="J857" i="5"/>
  <c r="P857" i="5"/>
  <c r="U857" i="5"/>
  <c r="F858" i="5"/>
  <c r="K858" i="5"/>
  <c r="P858" i="5"/>
  <c r="V858" i="5"/>
  <c r="F859" i="5"/>
  <c r="L859" i="5"/>
  <c r="Q859" i="5"/>
  <c r="V859" i="5"/>
  <c r="G860" i="5"/>
  <c r="L860" i="5"/>
  <c r="R860" i="5"/>
  <c r="W860" i="5"/>
  <c r="E865" i="5"/>
  <c r="J865" i="5"/>
  <c r="P865" i="5"/>
  <c r="U865" i="5"/>
  <c r="F866" i="5"/>
  <c r="K866" i="5"/>
  <c r="P866" i="5"/>
  <c r="V866" i="5"/>
  <c r="F867" i="5"/>
  <c r="L867" i="5"/>
  <c r="Q867" i="5"/>
  <c r="V867" i="5"/>
  <c r="G868" i="5"/>
  <c r="L868" i="5"/>
  <c r="R868" i="5"/>
  <c r="W868" i="5"/>
  <c r="E873" i="5"/>
  <c r="J873" i="5"/>
  <c r="P873" i="5"/>
  <c r="H875" i="5"/>
  <c r="H877" i="5"/>
  <c r="H879" i="5"/>
  <c r="H881" i="5"/>
  <c r="H883" i="5"/>
  <c r="AA857" i="5"/>
  <c r="W857" i="5"/>
  <c r="S857" i="5"/>
  <c r="O857" i="5"/>
  <c r="K857" i="5"/>
  <c r="G857" i="5"/>
  <c r="AQ858" i="5"/>
  <c r="Y858" i="5"/>
  <c r="U858" i="5"/>
  <c r="Q858" i="5"/>
  <c r="M858" i="5"/>
  <c r="I858" i="5"/>
  <c r="E858" i="5"/>
  <c r="AA865" i="5"/>
  <c r="W865" i="5"/>
  <c r="S865" i="5"/>
  <c r="O865" i="5"/>
  <c r="K865" i="5"/>
  <c r="G865" i="5"/>
  <c r="AQ866" i="5"/>
  <c r="Y866" i="5"/>
  <c r="U866" i="5"/>
  <c r="Q866" i="5"/>
  <c r="M866" i="5"/>
  <c r="I866" i="5"/>
  <c r="E866" i="5"/>
  <c r="AQ873" i="5"/>
  <c r="Y873" i="5"/>
  <c r="Z873" i="5"/>
  <c r="V873" i="5"/>
  <c r="R873" i="5"/>
  <c r="AA873" i="5"/>
  <c r="W873" i="5"/>
  <c r="S873" i="5"/>
  <c r="O873" i="5"/>
  <c r="K873" i="5"/>
  <c r="G873" i="5"/>
  <c r="AA874" i="5"/>
  <c r="W874" i="5"/>
  <c r="S874" i="5"/>
  <c r="O874" i="5"/>
  <c r="K874" i="5"/>
  <c r="G874" i="5"/>
  <c r="AB874" i="5"/>
  <c r="X874" i="5"/>
  <c r="T874" i="5"/>
  <c r="P874" i="5"/>
  <c r="L874" i="5"/>
  <c r="H874" i="5"/>
  <c r="AQ874" i="5"/>
  <c r="Y874" i="5"/>
  <c r="U874" i="5"/>
  <c r="Q874" i="5"/>
  <c r="M874" i="5"/>
  <c r="I874" i="5"/>
  <c r="E874" i="5"/>
  <c r="AQ875" i="5"/>
  <c r="AU875" i="5" s="1"/>
  <c r="Y875" i="5"/>
  <c r="U875" i="5"/>
  <c r="Q875" i="5"/>
  <c r="M875" i="5"/>
  <c r="I875" i="5"/>
  <c r="E875" i="5"/>
  <c r="Z875" i="5"/>
  <c r="V875" i="5"/>
  <c r="R875" i="5"/>
  <c r="N875" i="5"/>
  <c r="J875" i="5"/>
  <c r="F875" i="5"/>
  <c r="AA875" i="5"/>
  <c r="W875" i="5"/>
  <c r="S875" i="5"/>
  <c r="O875" i="5"/>
  <c r="K875" i="5"/>
  <c r="G875" i="5"/>
  <c r="AA876" i="5"/>
  <c r="W876" i="5"/>
  <c r="S876" i="5"/>
  <c r="O876" i="5"/>
  <c r="K876" i="5"/>
  <c r="G876" i="5"/>
  <c r="AB876" i="5"/>
  <c r="X876" i="5"/>
  <c r="T876" i="5"/>
  <c r="P876" i="5"/>
  <c r="L876" i="5"/>
  <c r="H876" i="5"/>
  <c r="AQ876" i="5"/>
  <c r="Y876" i="5"/>
  <c r="U876" i="5"/>
  <c r="Q876" i="5"/>
  <c r="M876" i="5"/>
  <c r="I876" i="5"/>
  <c r="E876" i="5"/>
  <c r="AQ877" i="5"/>
  <c r="Y877" i="5"/>
  <c r="U877" i="5"/>
  <c r="Q877" i="5"/>
  <c r="M877" i="5"/>
  <c r="I877" i="5"/>
  <c r="E877" i="5"/>
  <c r="Z877" i="5"/>
  <c r="V877" i="5"/>
  <c r="R877" i="5"/>
  <c r="N877" i="5"/>
  <c r="J877" i="5"/>
  <c r="F877" i="5"/>
  <c r="AA877" i="5"/>
  <c r="W877" i="5"/>
  <c r="S877" i="5"/>
  <c r="O877" i="5"/>
  <c r="K877" i="5"/>
  <c r="G877" i="5"/>
  <c r="AA878" i="5"/>
  <c r="W878" i="5"/>
  <c r="S878" i="5"/>
  <c r="O878" i="5"/>
  <c r="K878" i="5"/>
  <c r="G878" i="5"/>
  <c r="AB878" i="5"/>
  <c r="X878" i="5"/>
  <c r="T878" i="5"/>
  <c r="P878" i="5"/>
  <c r="L878" i="5"/>
  <c r="H878" i="5"/>
  <c r="AQ878" i="5"/>
  <c r="Y878" i="5"/>
  <c r="U878" i="5"/>
  <c r="Q878" i="5"/>
  <c r="M878" i="5"/>
  <c r="I878" i="5"/>
  <c r="E878" i="5"/>
  <c r="AQ879" i="5"/>
  <c r="Y879" i="5"/>
  <c r="U879" i="5"/>
  <c r="Q879" i="5"/>
  <c r="M879" i="5"/>
  <c r="I879" i="5"/>
  <c r="E879" i="5"/>
  <c r="Z879" i="5"/>
  <c r="V879" i="5"/>
  <c r="R879" i="5"/>
  <c r="N879" i="5"/>
  <c r="J879" i="5"/>
  <c r="F879" i="5"/>
  <c r="AA879" i="5"/>
  <c r="W879" i="5"/>
  <c r="S879" i="5"/>
  <c r="O879" i="5"/>
  <c r="K879" i="5"/>
  <c r="G879" i="5"/>
  <c r="AA880" i="5"/>
  <c r="W880" i="5"/>
  <c r="S880" i="5"/>
  <c r="O880" i="5"/>
  <c r="K880" i="5"/>
  <c r="G880" i="5"/>
  <c r="AB880" i="5"/>
  <c r="X880" i="5"/>
  <c r="T880" i="5"/>
  <c r="P880" i="5"/>
  <c r="L880" i="5"/>
  <c r="H880" i="5"/>
  <c r="AQ880" i="5"/>
  <c r="Y880" i="5"/>
  <c r="U880" i="5"/>
  <c r="Q880" i="5"/>
  <c r="M880" i="5"/>
  <c r="I880" i="5"/>
  <c r="E880" i="5"/>
  <c r="AQ881" i="5"/>
  <c r="Y881" i="5"/>
  <c r="U881" i="5"/>
  <c r="Q881" i="5"/>
  <c r="M881" i="5"/>
  <c r="I881" i="5"/>
  <c r="E881" i="5"/>
  <c r="Z881" i="5"/>
  <c r="V881" i="5"/>
  <c r="R881" i="5"/>
  <c r="N881" i="5"/>
  <c r="J881" i="5"/>
  <c r="F881" i="5"/>
  <c r="AA881" i="5"/>
  <c r="W881" i="5"/>
  <c r="S881" i="5"/>
  <c r="O881" i="5"/>
  <c r="K881" i="5"/>
  <c r="G881" i="5"/>
  <c r="AA882" i="5"/>
  <c r="W882" i="5"/>
  <c r="S882" i="5"/>
  <c r="O882" i="5"/>
  <c r="K882" i="5"/>
  <c r="G882" i="5"/>
  <c r="AB882" i="5"/>
  <c r="X882" i="5"/>
  <c r="T882" i="5"/>
  <c r="P882" i="5"/>
  <c r="L882" i="5"/>
  <c r="H882" i="5"/>
  <c r="AQ882" i="5"/>
  <c r="Y882" i="5"/>
  <c r="U882" i="5"/>
  <c r="Q882" i="5"/>
  <c r="M882" i="5"/>
  <c r="I882" i="5"/>
  <c r="E882" i="5"/>
  <c r="AQ883" i="5"/>
  <c r="Y883" i="5"/>
  <c r="U883" i="5"/>
  <c r="Q883" i="5"/>
  <c r="M883" i="5"/>
  <c r="I883" i="5"/>
  <c r="E883" i="5"/>
  <c r="Z883" i="5"/>
  <c r="V883" i="5"/>
  <c r="R883" i="5"/>
  <c r="N883" i="5"/>
  <c r="J883" i="5"/>
  <c r="F883" i="5"/>
  <c r="AA883" i="5"/>
  <c r="W883" i="5"/>
  <c r="S883" i="5"/>
  <c r="O883" i="5"/>
  <c r="K883" i="5"/>
  <c r="G883" i="5"/>
  <c r="AA884" i="5"/>
  <c r="W884" i="5"/>
  <c r="S884" i="5"/>
  <c r="O884" i="5"/>
  <c r="K884" i="5"/>
  <c r="G884" i="5"/>
  <c r="AB884" i="5"/>
  <c r="X884" i="5"/>
  <c r="T884" i="5"/>
  <c r="P884" i="5"/>
  <c r="L884" i="5"/>
  <c r="H884" i="5"/>
  <c r="AQ884" i="5"/>
  <c r="Y884" i="5"/>
  <c r="U884" i="5"/>
  <c r="Q884" i="5"/>
  <c r="M884" i="5"/>
  <c r="I884" i="5"/>
  <c r="E884" i="5"/>
  <c r="AQ885" i="5"/>
  <c r="Y885" i="5"/>
  <c r="U885" i="5"/>
  <c r="Q885" i="5"/>
  <c r="M885" i="5"/>
  <c r="I885" i="5"/>
  <c r="Z885" i="5"/>
  <c r="T885" i="5"/>
  <c r="O885" i="5"/>
  <c r="J885" i="5"/>
  <c r="E885" i="5"/>
  <c r="AA885" i="5"/>
  <c r="V885" i="5"/>
  <c r="P885" i="5"/>
  <c r="K885" i="5"/>
  <c r="F885" i="5"/>
  <c r="AB885" i="5"/>
  <c r="W885" i="5"/>
  <c r="R885" i="5"/>
  <c r="L885" i="5"/>
  <c r="G885" i="5"/>
  <c r="H847" i="5"/>
  <c r="L847" i="5"/>
  <c r="P847" i="5"/>
  <c r="T847" i="5"/>
  <c r="X847" i="5"/>
  <c r="AB847" i="5"/>
  <c r="H849" i="5"/>
  <c r="L849" i="5"/>
  <c r="P849" i="5"/>
  <c r="T849" i="5"/>
  <c r="X849" i="5"/>
  <c r="AB849" i="5"/>
  <c r="H851" i="5"/>
  <c r="L851" i="5"/>
  <c r="P851" i="5"/>
  <c r="T851" i="5"/>
  <c r="X851" i="5"/>
  <c r="AB851" i="5"/>
  <c r="I857" i="5"/>
  <c r="N857" i="5"/>
  <c r="T857" i="5"/>
  <c r="Y857" i="5"/>
  <c r="J858" i="5"/>
  <c r="O858" i="5"/>
  <c r="T858" i="5"/>
  <c r="Z858" i="5"/>
  <c r="I865" i="5"/>
  <c r="N865" i="5"/>
  <c r="T865" i="5"/>
  <c r="Y865" i="5"/>
  <c r="J866" i="5"/>
  <c r="O866" i="5"/>
  <c r="T866" i="5"/>
  <c r="Z866" i="5"/>
  <c r="I873" i="5"/>
  <c r="N873" i="5"/>
  <c r="U873" i="5"/>
  <c r="N874" i="5"/>
  <c r="T875" i="5"/>
  <c r="N876" i="5"/>
  <c r="T877" i="5"/>
  <c r="N878" i="5"/>
  <c r="T879" i="5"/>
  <c r="N880" i="5"/>
  <c r="T881" i="5"/>
  <c r="N882" i="5"/>
  <c r="T883" i="5"/>
  <c r="N884" i="5"/>
  <c r="X885" i="5"/>
  <c r="AA859" i="5"/>
  <c r="W859" i="5"/>
  <c r="S859" i="5"/>
  <c r="O859" i="5"/>
  <c r="K859" i="5"/>
  <c r="G859" i="5"/>
  <c r="AQ860" i="5"/>
  <c r="Y860" i="5"/>
  <c r="U860" i="5"/>
  <c r="Q860" i="5"/>
  <c r="M860" i="5"/>
  <c r="I860" i="5"/>
  <c r="E860" i="5"/>
  <c r="AA867" i="5"/>
  <c r="W867" i="5"/>
  <c r="S867" i="5"/>
  <c r="O867" i="5"/>
  <c r="K867" i="5"/>
  <c r="G867" i="5"/>
  <c r="AQ868" i="5"/>
  <c r="Y868" i="5"/>
  <c r="U868" i="5"/>
  <c r="Q868" i="5"/>
  <c r="M868" i="5"/>
  <c r="I868" i="5"/>
  <c r="E868" i="5"/>
  <c r="G847" i="5"/>
  <c r="K847" i="5"/>
  <c r="O847" i="5"/>
  <c r="S847" i="5"/>
  <c r="W847" i="5"/>
  <c r="AA847" i="5"/>
  <c r="G849" i="5"/>
  <c r="K849" i="5"/>
  <c r="O849" i="5"/>
  <c r="S849" i="5"/>
  <c r="W849" i="5"/>
  <c r="AA849" i="5"/>
  <c r="G851" i="5"/>
  <c r="K851" i="5"/>
  <c r="O851" i="5"/>
  <c r="S851" i="5"/>
  <c r="W851" i="5"/>
  <c r="AA851" i="5"/>
  <c r="H857" i="5"/>
  <c r="M857" i="5"/>
  <c r="R857" i="5"/>
  <c r="X857" i="5"/>
  <c r="AQ857" i="5"/>
  <c r="H858" i="5"/>
  <c r="N858" i="5"/>
  <c r="S858" i="5"/>
  <c r="X858" i="5"/>
  <c r="I859" i="5"/>
  <c r="N859" i="5"/>
  <c r="T859" i="5"/>
  <c r="Y859" i="5"/>
  <c r="J860" i="5"/>
  <c r="O860" i="5"/>
  <c r="T860" i="5"/>
  <c r="Z860" i="5"/>
  <c r="H865" i="5"/>
  <c r="M865" i="5"/>
  <c r="R865" i="5"/>
  <c r="X865" i="5"/>
  <c r="AQ865" i="5"/>
  <c r="H866" i="5"/>
  <c r="N866" i="5"/>
  <c r="S866" i="5"/>
  <c r="X866" i="5"/>
  <c r="I867" i="5"/>
  <c r="N867" i="5"/>
  <c r="T867" i="5"/>
  <c r="Y867" i="5"/>
  <c r="J868" i="5"/>
  <c r="O868" i="5"/>
  <c r="T868" i="5"/>
  <c r="Z868" i="5"/>
  <c r="H873" i="5"/>
  <c r="M873" i="5"/>
  <c r="T873" i="5"/>
  <c r="J874" i="5"/>
  <c r="Z874" i="5"/>
  <c r="P875" i="5"/>
  <c r="J876" i="5"/>
  <c r="Z876" i="5"/>
  <c r="P877" i="5"/>
  <c r="J878" i="5"/>
  <c r="Z878" i="5"/>
  <c r="P879" i="5"/>
  <c r="J880" i="5"/>
  <c r="Z880" i="5"/>
  <c r="P881" i="5"/>
  <c r="J882" i="5"/>
  <c r="Z882" i="5"/>
  <c r="P883" i="5"/>
  <c r="J884" i="5"/>
  <c r="Z884" i="5"/>
  <c r="S885" i="5"/>
  <c r="AQ891" i="5"/>
  <c r="Y891" i="5"/>
  <c r="U891" i="5"/>
  <c r="Q891" i="5"/>
  <c r="M891" i="5"/>
  <c r="I891" i="5"/>
  <c r="E891" i="5"/>
  <c r="Z891" i="5"/>
  <c r="V891" i="5"/>
  <c r="R891" i="5"/>
  <c r="N891" i="5"/>
  <c r="J891" i="5"/>
  <c r="F891" i="5"/>
  <c r="AA891" i="5"/>
  <c r="W891" i="5"/>
  <c r="S891" i="5"/>
  <c r="O891" i="5"/>
  <c r="K891" i="5"/>
  <c r="G891" i="5"/>
  <c r="X891" i="5"/>
  <c r="H891" i="5"/>
  <c r="AB891" i="5"/>
  <c r="L891" i="5"/>
  <c r="P891" i="5"/>
  <c r="F847" i="5"/>
  <c r="J847" i="5"/>
  <c r="N847" i="5"/>
  <c r="R847" i="5"/>
  <c r="V847" i="5"/>
  <c r="F849" i="5"/>
  <c r="J849" i="5"/>
  <c r="N849" i="5"/>
  <c r="R849" i="5"/>
  <c r="V849" i="5"/>
  <c r="F851" i="5"/>
  <c r="J851" i="5"/>
  <c r="N851" i="5"/>
  <c r="R851" i="5"/>
  <c r="V851" i="5"/>
  <c r="F857" i="5"/>
  <c r="L857" i="5"/>
  <c r="Q857" i="5"/>
  <c r="V857" i="5"/>
  <c r="AB857" i="5"/>
  <c r="G858" i="5"/>
  <c r="L858" i="5"/>
  <c r="R858" i="5"/>
  <c r="W858" i="5"/>
  <c r="AB858" i="5"/>
  <c r="F865" i="5"/>
  <c r="L865" i="5"/>
  <c r="Q865" i="5"/>
  <c r="V865" i="5"/>
  <c r="AB865" i="5"/>
  <c r="G866" i="5"/>
  <c r="L866" i="5"/>
  <c r="R866" i="5"/>
  <c r="W866" i="5"/>
  <c r="AB866" i="5"/>
  <c r="F873" i="5"/>
  <c r="L873" i="5"/>
  <c r="Q873" i="5"/>
  <c r="AB873" i="5"/>
  <c r="F874" i="5"/>
  <c r="V874" i="5"/>
  <c r="L875" i="5"/>
  <c r="AB875" i="5"/>
  <c r="F876" i="5"/>
  <c r="V876" i="5"/>
  <c r="L877" i="5"/>
  <c r="AB877" i="5"/>
  <c r="F878" i="5"/>
  <c r="V878" i="5"/>
  <c r="L879" i="5"/>
  <c r="AB879" i="5"/>
  <c r="V880" i="5"/>
  <c r="AA890" i="5"/>
  <c r="W890" i="5"/>
  <c r="S890" i="5"/>
  <c r="O890" i="5"/>
  <c r="K890" i="5"/>
  <c r="G890" i="5"/>
  <c r="AB890" i="5"/>
  <c r="X890" i="5"/>
  <c r="T890" i="5"/>
  <c r="P890" i="5"/>
  <c r="L890" i="5"/>
  <c r="H890" i="5"/>
  <c r="AQ890" i="5"/>
  <c r="AU890" i="5" s="1"/>
  <c r="Y890" i="5"/>
  <c r="AA912" i="5"/>
  <c r="W912" i="5"/>
  <c r="S912" i="5"/>
  <c r="O912" i="5"/>
  <c r="K912" i="5"/>
  <c r="G912" i="5"/>
  <c r="AB912" i="5"/>
  <c r="X912" i="5"/>
  <c r="T912" i="5"/>
  <c r="P912" i="5"/>
  <c r="L912" i="5"/>
  <c r="H912" i="5"/>
  <c r="AQ912" i="5"/>
  <c r="Y912" i="5"/>
  <c r="U912" i="5"/>
  <c r="Q912" i="5"/>
  <c r="M912" i="5"/>
  <c r="I912" i="5"/>
  <c r="E912" i="5"/>
  <c r="Z912" i="5"/>
  <c r="V912" i="5"/>
  <c r="R912" i="5"/>
  <c r="N912" i="5"/>
  <c r="J912" i="5"/>
  <c r="F912" i="5"/>
  <c r="AA920" i="5"/>
  <c r="W920" i="5"/>
  <c r="S920" i="5"/>
  <c r="O920" i="5"/>
  <c r="K920" i="5"/>
  <c r="G920" i="5"/>
  <c r="AB920" i="5"/>
  <c r="X920" i="5"/>
  <c r="T920" i="5"/>
  <c r="P920" i="5"/>
  <c r="L920" i="5"/>
  <c r="H920" i="5"/>
  <c r="AQ920" i="5"/>
  <c r="Y920" i="5"/>
  <c r="U920" i="5"/>
  <c r="Q920" i="5"/>
  <c r="M920" i="5"/>
  <c r="I920" i="5"/>
  <c r="E920" i="5"/>
  <c r="Z920" i="5"/>
  <c r="V920" i="5"/>
  <c r="R920" i="5"/>
  <c r="N920" i="5"/>
  <c r="J920" i="5"/>
  <c r="F920" i="5"/>
  <c r="J888" i="5"/>
  <c r="R888" i="5"/>
  <c r="H889" i="5"/>
  <c r="P889" i="5"/>
  <c r="X889" i="5"/>
  <c r="I890" i="5"/>
  <c r="Q890" i="5"/>
  <c r="Z890" i="5"/>
  <c r="P893" i="5"/>
  <c r="J894" i="5"/>
  <c r="Z894" i="5"/>
  <c r="P895" i="5"/>
  <c r="J896" i="5"/>
  <c r="Z896" i="5"/>
  <c r="P897" i="5"/>
  <c r="J898" i="5"/>
  <c r="Z898" i="5"/>
  <c r="P899" i="5"/>
  <c r="J900" i="5"/>
  <c r="Z900" i="5"/>
  <c r="P901" i="5"/>
  <c r="J902" i="5"/>
  <c r="Z902" i="5"/>
  <c r="P903" i="5"/>
  <c r="J904" i="5"/>
  <c r="Z904" i="5"/>
  <c r="AA888" i="5"/>
  <c r="W888" i="5"/>
  <c r="S888" i="5"/>
  <c r="O888" i="5"/>
  <c r="K888" i="5"/>
  <c r="G888" i="5"/>
  <c r="AB888" i="5"/>
  <c r="X888" i="5"/>
  <c r="T888" i="5"/>
  <c r="P888" i="5"/>
  <c r="L888" i="5"/>
  <c r="H888" i="5"/>
  <c r="AA906" i="5"/>
  <c r="W906" i="5"/>
  <c r="S906" i="5"/>
  <c r="O906" i="5"/>
  <c r="K906" i="5"/>
  <c r="G906" i="5"/>
  <c r="AB906" i="5"/>
  <c r="X906" i="5"/>
  <c r="T906" i="5"/>
  <c r="P906" i="5"/>
  <c r="L906" i="5"/>
  <c r="H906" i="5"/>
  <c r="AQ906" i="5"/>
  <c r="Y906" i="5"/>
  <c r="U906" i="5"/>
  <c r="Q906" i="5"/>
  <c r="M906" i="5"/>
  <c r="I906" i="5"/>
  <c r="E906" i="5"/>
  <c r="Z906" i="5"/>
  <c r="V906" i="5"/>
  <c r="R906" i="5"/>
  <c r="N906" i="5"/>
  <c r="J906" i="5"/>
  <c r="F906" i="5"/>
  <c r="AA914" i="5"/>
  <c r="W914" i="5"/>
  <c r="S914" i="5"/>
  <c r="O914" i="5"/>
  <c r="K914" i="5"/>
  <c r="G914" i="5"/>
  <c r="AB914" i="5"/>
  <c r="X914" i="5"/>
  <c r="T914" i="5"/>
  <c r="P914" i="5"/>
  <c r="L914" i="5"/>
  <c r="H914" i="5"/>
  <c r="AQ914" i="5"/>
  <c r="Y914" i="5"/>
  <c r="U914" i="5"/>
  <c r="Q914" i="5"/>
  <c r="M914" i="5"/>
  <c r="I914" i="5"/>
  <c r="E914" i="5"/>
  <c r="Z914" i="5"/>
  <c r="V914" i="5"/>
  <c r="R914" i="5"/>
  <c r="N914" i="5"/>
  <c r="J914" i="5"/>
  <c r="F914" i="5"/>
  <c r="AA1485" i="5"/>
  <c r="W1485" i="5"/>
  <c r="S1485" i="5"/>
  <c r="O1485" i="5"/>
  <c r="K1485" i="5"/>
  <c r="G1485" i="5"/>
  <c r="AB1485" i="5"/>
  <c r="X1485" i="5"/>
  <c r="T1485" i="5"/>
  <c r="P1485" i="5"/>
  <c r="L1485" i="5"/>
  <c r="H1485" i="5"/>
  <c r="AQ1485" i="5"/>
  <c r="Y1485" i="5"/>
  <c r="U1485" i="5"/>
  <c r="Q1485" i="5"/>
  <c r="M1485" i="5"/>
  <c r="I1485" i="5"/>
  <c r="E1485" i="5"/>
  <c r="Z1485" i="5"/>
  <c r="V1485" i="5"/>
  <c r="R1485" i="5"/>
  <c r="N1485" i="5"/>
  <c r="J1485" i="5"/>
  <c r="F1485" i="5"/>
  <c r="I888" i="5"/>
  <c r="Q888" i="5"/>
  <c r="Y888" i="5"/>
  <c r="G889" i="5"/>
  <c r="O889" i="5"/>
  <c r="L893" i="5"/>
  <c r="AB893" i="5"/>
  <c r="F894" i="5"/>
  <c r="V894" i="5"/>
  <c r="L895" i="5"/>
  <c r="AB895" i="5"/>
  <c r="F896" i="5"/>
  <c r="V896" i="5"/>
  <c r="L897" i="5"/>
  <c r="AB897" i="5"/>
  <c r="F898" i="5"/>
  <c r="V898" i="5"/>
  <c r="L899" i="5"/>
  <c r="AB899" i="5"/>
  <c r="F900" i="5"/>
  <c r="V900" i="5"/>
  <c r="L901" i="5"/>
  <c r="AB901" i="5"/>
  <c r="F902" i="5"/>
  <c r="V902" i="5"/>
  <c r="L903" i="5"/>
  <c r="AB903" i="5"/>
  <c r="F904" i="5"/>
  <c r="V904" i="5"/>
  <c r="AQ889" i="5"/>
  <c r="Y889" i="5"/>
  <c r="U889" i="5"/>
  <c r="Q889" i="5"/>
  <c r="M889" i="5"/>
  <c r="I889" i="5"/>
  <c r="E889" i="5"/>
  <c r="Z889" i="5"/>
  <c r="V889" i="5"/>
  <c r="R889" i="5"/>
  <c r="N889" i="5"/>
  <c r="J889" i="5"/>
  <c r="F889" i="5"/>
  <c r="AA908" i="5"/>
  <c r="W908" i="5"/>
  <c r="S908" i="5"/>
  <c r="O908" i="5"/>
  <c r="K908" i="5"/>
  <c r="G908" i="5"/>
  <c r="AB908" i="5"/>
  <c r="X908" i="5"/>
  <c r="T908" i="5"/>
  <c r="P908" i="5"/>
  <c r="L908" i="5"/>
  <c r="H908" i="5"/>
  <c r="AQ908" i="5"/>
  <c r="Y908" i="5"/>
  <c r="U908" i="5"/>
  <c r="Q908" i="5"/>
  <c r="M908" i="5"/>
  <c r="I908" i="5"/>
  <c r="E908" i="5"/>
  <c r="Z908" i="5"/>
  <c r="V908" i="5"/>
  <c r="R908" i="5"/>
  <c r="N908" i="5"/>
  <c r="J908" i="5"/>
  <c r="F908" i="5"/>
  <c r="AA916" i="5"/>
  <c r="W916" i="5"/>
  <c r="S916" i="5"/>
  <c r="O916" i="5"/>
  <c r="K916" i="5"/>
  <c r="G916" i="5"/>
  <c r="AB916" i="5"/>
  <c r="X916" i="5"/>
  <c r="T916" i="5"/>
  <c r="P916" i="5"/>
  <c r="L916" i="5"/>
  <c r="H916" i="5"/>
  <c r="AQ916" i="5"/>
  <c r="Y916" i="5"/>
  <c r="U916" i="5"/>
  <c r="Q916" i="5"/>
  <c r="M916" i="5"/>
  <c r="I916" i="5"/>
  <c r="E916" i="5"/>
  <c r="Z916" i="5"/>
  <c r="V916" i="5"/>
  <c r="R916" i="5"/>
  <c r="N916" i="5"/>
  <c r="J916" i="5"/>
  <c r="F916" i="5"/>
  <c r="F888" i="5"/>
  <c r="N888" i="5"/>
  <c r="V888" i="5"/>
  <c r="L889" i="5"/>
  <c r="T889" i="5"/>
  <c r="AB889" i="5"/>
  <c r="H893" i="5"/>
  <c r="H895" i="5"/>
  <c r="H897" i="5"/>
  <c r="H899" i="5"/>
  <c r="H901" i="5"/>
  <c r="H903" i="5"/>
  <c r="AQ893" i="5"/>
  <c r="Y893" i="5"/>
  <c r="U893" i="5"/>
  <c r="Q893" i="5"/>
  <c r="M893" i="5"/>
  <c r="I893" i="5"/>
  <c r="E893" i="5"/>
  <c r="Z893" i="5"/>
  <c r="V893" i="5"/>
  <c r="R893" i="5"/>
  <c r="N893" i="5"/>
  <c r="J893" i="5"/>
  <c r="F893" i="5"/>
  <c r="AA893" i="5"/>
  <c r="W893" i="5"/>
  <c r="S893" i="5"/>
  <c r="O893" i="5"/>
  <c r="K893" i="5"/>
  <c r="G893" i="5"/>
  <c r="AA894" i="5"/>
  <c r="W894" i="5"/>
  <c r="S894" i="5"/>
  <c r="O894" i="5"/>
  <c r="K894" i="5"/>
  <c r="G894" i="5"/>
  <c r="AB894" i="5"/>
  <c r="X894" i="5"/>
  <c r="T894" i="5"/>
  <c r="P894" i="5"/>
  <c r="L894" i="5"/>
  <c r="H894" i="5"/>
  <c r="AQ894" i="5"/>
  <c r="Y894" i="5"/>
  <c r="U894" i="5"/>
  <c r="Q894" i="5"/>
  <c r="M894" i="5"/>
  <c r="I894" i="5"/>
  <c r="E894" i="5"/>
  <c r="AQ895" i="5"/>
  <c r="Y895" i="5"/>
  <c r="U895" i="5"/>
  <c r="Q895" i="5"/>
  <c r="M895" i="5"/>
  <c r="I895" i="5"/>
  <c r="E895" i="5"/>
  <c r="Z895" i="5"/>
  <c r="V895" i="5"/>
  <c r="R895" i="5"/>
  <c r="N895" i="5"/>
  <c r="J895" i="5"/>
  <c r="F895" i="5"/>
  <c r="AA895" i="5"/>
  <c r="W895" i="5"/>
  <c r="S895" i="5"/>
  <c r="O895" i="5"/>
  <c r="K895" i="5"/>
  <c r="G895" i="5"/>
  <c r="AA896" i="5"/>
  <c r="W896" i="5"/>
  <c r="S896" i="5"/>
  <c r="O896" i="5"/>
  <c r="K896" i="5"/>
  <c r="G896" i="5"/>
  <c r="AB896" i="5"/>
  <c r="X896" i="5"/>
  <c r="T896" i="5"/>
  <c r="P896" i="5"/>
  <c r="L896" i="5"/>
  <c r="H896" i="5"/>
  <c r="AQ896" i="5"/>
  <c r="Y896" i="5"/>
  <c r="U896" i="5"/>
  <c r="Q896" i="5"/>
  <c r="M896" i="5"/>
  <c r="I896" i="5"/>
  <c r="E896" i="5"/>
  <c r="AQ897" i="5"/>
  <c r="Y897" i="5"/>
  <c r="U897" i="5"/>
  <c r="Q897" i="5"/>
  <c r="M897" i="5"/>
  <c r="I897" i="5"/>
  <c r="E897" i="5"/>
  <c r="Z897" i="5"/>
  <c r="V897" i="5"/>
  <c r="R897" i="5"/>
  <c r="N897" i="5"/>
  <c r="J897" i="5"/>
  <c r="F897" i="5"/>
  <c r="AA897" i="5"/>
  <c r="W897" i="5"/>
  <c r="S897" i="5"/>
  <c r="O897" i="5"/>
  <c r="K897" i="5"/>
  <c r="G897" i="5"/>
  <c r="AA898" i="5"/>
  <c r="W898" i="5"/>
  <c r="S898" i="5"/>
  <c r="O898" i="5"/>
  <c r="K898" i="5"/>
  <c r="G898" i="5"/>
  <c r="AB898" i="5"/>
  <c r="X898" i="5"/>
  <c r="T898" i="5"/>
  <c r="P898" i="5"/>
  <c r="L898" i="5"/>
  <c r="H898" i="5"/>
  <c r="AQ898" i="5"/>
  <c r="Y898" i="5"/>
  <c r="U898" i="5"/>
  <c r="Q898" i="5"/>
  <c r="M898" i="5"/>
  <c r="I898" i="5"/>
  <c r="E898" i="5"/>
  <c r="AQ899" i="5"/>
  <c r="Y899" i="5"/>
  <c r="U899" i="5"/>
  <c r="Q899" i="5"/>
  <c r="M899" i="5"/>
  <c r="I899" i="5"/>
  <c r="E899" i="5"/>
  <c r="Z899" i="5"/>
  <c r="V899" i="5"/>
  <c r="R899" i="5"/>
  <c r="N899" i="5"/>
  <c r="J899" i="5"/>
  <c r="F899" i="5"/>
  <c r="AA899" i="5"/>
  <c r="W899" i="5"/>
  <c r="S899" i="5"/>
  <c r="O899" i="5"/>
  <c r="K899" i="5"/>
  <c r="G899" i="5"/>
  <c r="AA900" i="5"/>
  <c r="W900" i="5"/>
  <c r="S900" i="5"/>
  <c r="O900" i="5"/>
  <c r="K900" i="5"/>
  <c r="G900" i="5"/>
  <c r="AB900" i="5"/>
  <c r="X900" i="5"/>
  <c r="T900" i="5"/>
  <c r="P900" i="5"/>
  <c r="L900" i="5"/>
  <c r="H900" i="5"/>
  <c r="AQ900" i="5"/>
  <c r="Y900" i="5"/>
  <c r="U900" i="5"/>
  <c r="Q900" i="5"/>
  <c r="M900" i="5"/>
  <c r="I900" i="5"/>
  <c r="E900" i="5"/>
  <c r="AQ901" i="5"/>
  <c r="Y901" i="5"/>
  <c r="U901" i="5"/>
  <c r="Q901" i="5"/>
  <c r="M901" i="5"/>
  <c r="I901" i="5"/>
  <c r="E901" i="5"/>
  <c r="Z901" i="5"/>
  <c r="V901" i="5"/>
  <c r="R901" i="5"/>
  <c r="N901" i="5"/>
  <c r="J901" i="5"/>
  <c r="F901" i="5"/>
  <c r="AA901" i="5"/>
  <c r="W901" i="5"/>
  <c r="S901" i="5"/>
  <c r="O901" i="5"/>
  <c r="K901" i="5"/>
  <c r="G901" i="5"/>
  <c r="AA902" i="5"/>
  <c r="W902" i="5"/>
  <c r="S902" i="5"/>
  <c r="O902" i="5"/>
  <c r="K902" i="5"/>
  <c r="G902" i="5"/>
  <c r="AB902" i="5"/>
  <c r="X902" i="5"/>
  <c r="T902" i="5"/>
  <c r="P902" i="5"/>
  <c r="L902" i="5"/>
  <c r="H902" i="5"/>
  <c r="AQ902" i="5"/>
  <c r="Y902" i="5"/>
  <c r="U902" i="5"/>
  <c r="Q902" i="5"/>
  <c r="M902" i="5"/>
  <c r="I902" i="5"/>
  <c r="E902" i="5"/>
  <c r="AQ903" i="5"/>
  <c r="Y903" i="5"/>
  <c r="U903" i="5"/>
  <c r="Q903" i="5"/>
  <c r="M903" i="5"/>
  <c r="I903" i="5"/>
  <c r="E903" i="5"/>
  <c r="Z903" i="5"/>
  <c r="V903" i="5"/>
  <c r="R903" i="5"/>
  <c r="N903" i="5"/>
  <c r="J903" i="5"/>
  <c r="F903" i="5"/>
  <c r="AA903" i="5"/>
  <c r="W903" i="5"/>
  <c r="S903" i="5"/>
  <c r="O903" i="5"/>
  <c r="K903" i="5"/>
  <c r="G903" i="5"/>
  <c r="AA904" i="5"/>
  <c r="W904" i="5"/>
  <c r="S904" i="5"/>
  <c r="O904" i="5"/>
  <c r="K904" i="5"/>
  <c r="G904" i="5"/>
  <c r="AB904" i="5"/>
  <c r="X904" i="5"/>
  <c r="T904" i="5"/>
  <c r="P904" i="5"/>
  <c r="L904" i="5"/>
  <c r="H904" i="5"/>
  <c r="AQ904" i="5"/>
  <c r="Y904" i="5"/>
  <c r="U904" i="5"/>
  <c r="Q904" i="5"/>
  <c r="M904" i="5"/>
  <c r="I904" i="5"/>
  <c r="E904" i="5"/>
  <c r="AA910" i="5"/>
  <c r="W910" i="5"/>
  <c r="S910" i="5"/>
  <c r="O910" i="5"/>
  <c r="K910" i="5"/>
  <c r="G910" i="5"/>
  <c r="AB910" i="5"/>
  <c r="X910" i="5"/>
  <c r="T910" i="5"/>
  <c r="P910" i="5"/>
  <c r="L910" i="5"/>
  <c r="H910" i="5"/>
  <c r="AQ910" i="5"/>
  <c r="Y910" i="5"/>
  <c r="U910" i="5"/>
  <c r="Q910" i="5"/>
  <c r="M910" i="5"/>
  <c r="I910" i="5"/>
  <c r="E910" i="5"/>
  <c r="Z910" i="5"/>
  <c r="V910" i="5"/>
  <c r="R910" i="5"/>
  <c r="N910" i="5"/>
  <c r="J910" i="5"/>
  <c r="F910" i="5"/>
  <c r="AA918" i="5"/>
  <c r="W918" i="5"/>
  <c r="S918" i="5"/>
  <c r="O918" i="5"/>
  <c r="K918" i="5"/>
  <c r="G918" i="5"/>
  <c r="AB918" i="5"/>
  <c r="X918" i="5"/>
  <c r="T918" i="5"/>
  <c r="P918" i="5"/>
  <c r="L918" i="5"/>
  <c r="H918" i="5"/>
  <c r="AQ918" i="5"/>
  <c r="Y918" i="5"/>
  <c r="U918" i="5"/>
  <c r="Q918" i="5"/>
  <c r="M918" i="5"/>
  <c r="I918" i="5"/>
  <c r="E918" i="5"/>
  <c r="Z918" i="5"/>
  <c r="V918" i="5"/>
  <c r="R918" i="5"/>
  <c r="N918" i="5"/>
  <c r="J918" i="5"/>
  <c r="F918" i="5"/>
  <c r="T893" i="5"/>
  <c r="N894" i="5"/>
  <c r="T895" i="5"/>
  <c r="N896" i="5"/>
  <c r="T897" i="5"/>
  <c r="N898" i="5"/>
  <c r="T899" i="5"/>
  <c r="N900" i="5"/>
  <c r="T901" i="5"/>
  <c r="N902" i="5"/>
  <c r="T903" i="5"/>
  <c r="N904" i="5"/>
  <c r="H905" i="5"/>
  <c r="L905" i="5"/>
  <c r="P905" i="5"/>
  <c r="T905" i="5"/>
  <c r="X905" i="5"/>
  <c r="AB905" i="5"/>
  <c r="H907" i="5"/>
  <c r="L907" i="5"/>
  <c r="P907" i="5"/>
  <c r="T907" i="5"/>
  <c r="X907" i="5"/>
  <c r="AB907" i="5"/>
  <c r="H909" i="5"/>
  <c r="L909" i="5"/>
  <c r="P909" i="5"/>
  <c r="T909" i="5"/>
  <c r="X909" i="5"/>
  <c r="AB909" i="5"/>
  <c r="H911" i="5"/>
  <c r="L911" i="5"/>
  <c r="P911" i="5"/>
  <c r="T911" i="5"/>
  <c r="X911" i="5"/>
  <c r="AB911" i="5"/>
  <c r="H913" i="5"/>
  <c r="L913" i="5"/>
  <c r="P913" i="5"/>
  <c r="T913" i="5"/>
  <c r="X913" i="5"/>
  <c r="AB913" i="5"/>
  <c r="H915" i="5"/>
  <c r="L915" i="5"/>
  <c r="P915" i="5"/>
  <c r="T915" i="5"/>
  <c r="X915" i="5"/>
  <c r="AB915" i="5"/>
  <c r="H917" i="5"/>
  <c r="L917" i="5"/>
  <c r="P917" i="5"/>
  <c r="T917" i="5"/>
  <c r="X917" i="5"/>
  <c r="AB917" i="5"/>
  <c r="H919" i="5"/>
  <c r="L919" i="5"/>
  <c r="P919" i="5"/>
  <c r="T919" i="5"/>
  <c r="X919" i="5"/>
  <c r="AB919" i="5"/>
  <c r="H921" i="5"/>
  <c r="L921" i="5"/>
  <c r="P921" i="5"/>
  <c r="T921" i="5"/>
  <c r="X921" i="5"/>
  <c r="AB921" i="5"/>
  <c r="G905" i="5"/>
  <c r="K905" i="5"/>
  <c r="O905" i="5"/>
  <c r="S905" i="5"/>
  <c r="W905" i="5"/>
  <c r="AA905" i="5"/>
  <c r="G907" i="5"/>
  <c r="K907" i="5"/>
  <c r="O907" i="5"/>
  <c r="S907" i="5"/>
  <c r="W907" i="5"/>
  <c r="AA907" i="5"/>
  <c r="G909" i="5"/>
  <c r="K909" i="5"/>
  <c r="O909" i="5"/>
  <c r="S909" i="5"/>
  <c r="W909" i="5"/>
  <c r="AA909" i="5"/>
  <c r="G911" i="5"/>
  <c r="K911" i="5"/>
  <c r="O911" i="5"/>
  <c r="S911" i="5"/>
  <c r="W911" i="5"/>
  <c r="AA911" i="5"/>
  <c r="G913" i="5"/>
  <c r="K913" i="5"/>
  <c r="O913" i="5"/>
  <c r="S913" i="5"/>
  <c r="W913" i="5"/>
  <c r="AA913" i="5"/>
  <c r="G915" i="5"/>
  <c r="K915" i="5"/>
  <c r="O915" i="5"/>
  <c r="S915" i="5"/>
  <c r="W915" i="5"/>
  <c r="AA915" i="5"/>
  <c r="G917" i="5"/>
  <c r="K917" i="5"/>
  <c r="O917" i="5"/>
  <c r="S917" i="5"/>
  <c r="W917" i="5"/>
  <c r="AA917" i="5"/>
  <c r="G919" i="5"/>
  <c r="K919" i="5"/>
  <c r="O919" i="5"/>
  <c r="S919" i="5"/>
  <c r="W919" i="5"/>
  <c r="AA919" i="5"/>
  <c r="G921" i="5"/>
  <c r="K921" i="5"/>
  <c r="O921" i="5"/>
  <c r="S921" i="5"/>
  <c r="W921" i="5"/>
  <c r="AA921" i="5"/>
  <c r="F905" i="5"/>
  <c r="J905" i="5"/>
  <c r="N905" i="5"/>
  <c r="R905" i="5"/>
  <c r="V905" i="5"/>
  <c r="Z905" i="5"/>
  <c r="F907" i="5"/>
  <c r="J907" i="5"/>
  <c r="N907" i="5"/>
  <c r="R907" i="5"/>
  <c r="V907" i="5"/>
  <c r="Z907" i="5"/>
  <c r="F909" i="5"/>
  <c r="J909" i="5"/>
  <c r="N909" i="5"/>
  <c r="R909" i="5"/>
  <c r="V909" i="5"/>
  <c r="Z909" i="5"/>
  <c r="F911" i="5"/>
  <c r="J911" i="5"/>
  <c r="N911" i="5"/>
  <c r="R911" i="5"/>
  <c r="V911" i="5"/>
  <c r="Z911" i="5"/>
  <c r="F913" i="5"/>
  <c r="J913" i="5"/>
  <c r="N913" i="5"/>
  <c r="R913" i="5"/>
  <c r="V913" i="5"/>
  <c r="Z913" i="5"/>
  <c r="F915" i="5"/>
  <c r="J915" i="5"/>
  <c r="N915" i="5"/>
  <c r="R915" i="5"/>
  <c r="V915" i="5"/>
  <c r="Z915" i="5"/>
  <c r="F917" i="5"/>
  <c r="J917" i="5"/>
  <c r="N917" i="5"/>
  <c r="R917" i="5"/>
  <c r="V917" i="5"/>
  <c r="Z917" i="5"/>
  <c r="F919" i="5"/>
  <c r="J919" i="5"/>
  <c r="N919" i="5"/>
  <c r="R919" i="5"/>
  <c r="V919" i="5"/>
  <c r="Z919" i="5"/>
  <c r="F921" i="5"/>
  <c r="J921" i="5"/>
  <c r="N921" i="5"/>
  <c r="R921" i="5"/>
  <c r="V921" i="5"/>
  <c r="Z921" i="5"/>
  <c r="E905" i="5"/>
  <c r="I905" i="5"/>
  <c r="M905" i="5"/>
  <c r="Q905" i="5"/>
  <c r="U905" i="5"/>
  <c r="Y905" i="5"/>
  <c r="E907" i="5"/>
  <c r="I907" i="5"/>
  <c r="M907" i="5"/>
  <c r="Q907" i="5"/>
  <c r="U907" i="5"/>
  <c r="Y907" i="5"/>
  <c r="E909" i="5"/>
  <c r="I909" i="5"/>
  <c r="M909" i="5"/>
  <c r="Q909" i="5"/>
  <c r="U909" i="5"/>
  <c r="Y909" i="5"/>
  <c r="E911" i="5"/>
  <c r="I911" i="5"/>
  <c r="M911" i="5"/>
  <c r="Q911" i="5"/>
  <c r="U911" i="5"/>
  <c r="Y911" i="5"/>
  <c r="E913" i="5"/>
  <c r="I913" i="5"/>
  <c r="M913" i="5"/>
  <c r="Q913" i="5"/>
  <c r="U913" i="5"/>
  <c r="Y913" i="5"/>
  <c r="E915" i="5"/>
  <c r="I915" i="5"/>
  <c r="M915" i="5"/>
  <c r="Q915" i="5"/>
  <c r="U915" i="5"/>
  <c r="Y915" i="5"/>
  <c r="E917" i="5"/>
  <c r="I917" i="5"/>
  <c r="M917" i="5"/>
  <c r="Q917" i="5"/>
  <c r="U917" i="5"/>
  <c r="Y917" i="5"/>
  <c r="E919" i="5"/>
  <c r="I919" i="5"/>
  <c r="M919" i="5"/>
  <c r="Q919" i="5"/>
  <c r="U919" i="5"/>
  <c r="Y919" i="5"/>
  <c r="E921" i="5"/>
  <c r="I921" i="5"/>
  <c r="M921" i="5"/>
  <c r="Q921" i="5"/>
  <c r="U921" i="5"/>
  <c r="Y921" i="5"/>
  <c r="AT902" i="4"/>
  <c r="AT906" i="4"/>
  <c r="AT910" i="4"/>
  <c r="AT884" i="4"/>
  <c r="AT888" i="4"/>
  <c r="AT892" i="4"/>
  <c r="AX892" i="4" s="1"/>
  <c r="AT896" i="4"/>
  <c r="AT900" i="4"/>
  <c r="AT766" i="4"/>
  <c r="AT770" i="4"/>
  <c r="AT774" i="4"/>
  <c r="AT778" i="4"/>
  <c r="AT782" i="4"/>
  <c r="AT786" i="4"/>
  <c r="AT790" i="4"/>
  <c r="AT794" i="4"/>
  <c r="AT798" i="4"/>
  <c r="AT802" i="4"/>
  <c r="AT806" i="4"/>
  <c r="AT810" i="4"/>
  <c r="AT814" i="4"/>
  <c r="AT827" i="4"/>
  <c r="AT831" i="4"/>
  <c r="AT835" i="4"/>
  <c r="AT840" i="4"/>
  <c r="AT629" i="4"/>
  <c r="AT633" i="4"/>
  <c r="AT637" i="4"/>
  <c r="AT641" i="4"/>
  <c r="AT645" i="4"/>
  <c r="AT649" i="4"/>
  <c r="AT653" i="4"/>
  <c r="AT658" i="4"/>
  <c r="AT662" i="4"/>
  <c r="AT666" i="4"/>
  <c r="AT670" i="4"/>
  <c r="AT674" i="4"/>
  <c r="AT678" i="4"/>
  <c r="AT682" i="4"/>
  <c r="AT685" i="4"/>
  <c r="AT689" i="4"/>
  <c r="AT693" i="4"/>
  <c r="AT697" i="4"/>
  <c r="AT701" i="4"/>
  <c r="AT704" i="4"/>
  <c r="AT708" i="4"/>
  <c r="AT712" i="4"/>
  <c r="AT716" i="4"/>
  <c r="AT720" i="4"/>
  <c r="AT724" i="4"/>
  <c r="AT728" i="4"/>
  <c r="AT732" i="4"/>
  <c r="AT736" i="4"/>
  <c r="AT740" i="4"/>
  <c r="AT744" i="4"/>
  <c r="AT748" i="4"/>
  <c r="AT752" i="4"/>
  <c r="AT756" i="4"/>
  <c r="AT627" i="4"/>
  <c r="AT631" i="4"/>
  <c r="AT635" i="4"/>
  <c r="AT647" i="4"/>
  <c r="AT651" i="4"/>
  <c r="AT639" i="4"/>
  <c r="AT643" i="4"/>
  <c r="AT660" i="4"/>
  <c r="AT738" i="4"/>
  <c r="AT625" i="4"/>
  <c r="AT621" i="4"/>
  <c r="AT742" i="4"/>
  <c r="AT842" i="4"/>
  <c r="AT846" i="4"/>
  <c r="AT850" i="4"/>
  <c r="AT854" i="4"/>
  <c r="AT858" i="4"/>
  <c r="AT862" i="4"/>
  <c r="AT866" i="4"/>
  <c r="AT870" i="4"/>
  <c r="AT874" i="4"/>
  <c r="AT878" i="4"/>
  <c r="AT864" i="4"/>
  <c r="AT868" i="4"/>
  <c r="AT872" i="4"/>
  <c r="AT876" i="4"/>
  <c r="AT880" i="4"/>
  <c r="AT749" i="4"/>
  <c r="AT753" i="4"/>
  <c r="AT757" i="4"/>
  <c r="AT622" i="4"/>
  <c r="AT626" i="4"/>
  <c r="AT630" i="4"/>
  <c r="AT634" i="4"/>
  <c r="AT642" i="4"/>
  <c r="AT646" i="4"/>
  <c r="AT650" i="4"/>
  <c r="AT654" i="4"/>
  <c r="AT659" i="4"/>
  <c r="AT663" i="4"/>
  <c r="AT667" i="4"/>
  <c r="AT671" i="4"/>
  <c r="AT675" i="4"/>
  <c r="AT679" i="4"/>
  <c r="AT683" i="4"/>
  <c r="AT686" i="4"/>
  <c r="AT690" i="4"/>
  <c r="AT694" i="4"/>
  <c r="AT698" i="4"/>
  <c r="AT705" i="4"/>
  <c r="AT709" i="4"/>
  <c r="AT713" i="4"/>
  <c r="AT717" i="4"/>
  <c r="AT721" i="4"/>
  <c r="AT729" i="4"/>
  <c r="AT733" i="4"/>
  <c r="AT737" i="4"/>
  <c r="AT741" i="4"/>
  <c r="AT745" i="4"/>
  <c r="AT746" i="4"/>
  <c r="AT750" i="4"/>
  <c r="AT754" i="4"/>
  <c r="AT758" i="4"/>
  <c r="AT761" i="4"/>
  <c r="AT765" i="4"/>
  <c r="AT769" i="4"/>
  <c r="AT773" i="4"/>
  <c r="AT777" i="4"/>
  <c r="AT781" i="4"/>
  <c r="AT785" i="4"/>
  <c r="AT789" i="4"/>
  <c r="AT793" i="4"/>
  <c r="AT797" i="4"/>
  <c r="AT801" i="4"/>
  <c r="AT805" i="4"/>
  <c r="AT809" i="4"/>
  <c r="AT817" i="4"/>
  <c r="AT821" i="4"/>
  <c r="AT826" i="4"/>
  <c r="AT830" i="4"/>
  <c r="AT834" i="4"/>
  <c r="AT839" i="4"/>
  <c r="AT624" i="4"/>
  <c r="AT628" i="4"/>
  <c r="AT632" i="4"/>
  <c r="AT636" i="4"/>
  <c r="AT640" i="4"/>
  <c r="AT644" i="4"/>
  <c r="AT648" i="4"/>
  <c r="AT652" i="4"/>
  <c r="AT657" i="4"/>
  <c r="D54" i="7" s="1"/>
  <c r="AT661" i="4"/>
  <c r="AT665" i="4"/>
  <c r="AT669" i="4"/>
  <c r="AT673" i="4"/>
  <c r="AT677" i="4"/>
  <c r="AT681" i="4"/>
  <c r="AT684" i="4"/>
  <c r="AT688" i="4"/>
  <c r="AT692" i="4"/>
  <c r="AT696" i="4"/>
  <c r="AT700" i="4"/>
  <c r="AT703" i="4"/>
  <c r="AT707" i="4"/>
  <c r="AT711" i="4"/>
  <c r="AT715" i="4"/>
  <c r="AT719" i="4"/>
  <c r="AT723" i="4"/>
  <c r="AT727" i="4"/>
  <c r="AT731" i="4"/>
  <c r="AT735" i="4"/>
  <c r="AT739" i="4"/>
  <c r="AT743" i="4"/>
  <c r="AT747" i="4"/>
  <c r="AT751" i="4"/>
  <c r="AT755" i="4"/>
  <c r="AT759" i="4"/>
  <c r="AT615" i="4"/>
  <c r="AT614" i="4"/>
  <c r="AT613" i="4"/>
  <c r="AT612" i="4"/>
  <c r="AT611" i="4"/>
  <c r="AT610" i="4"/>
  <c r="AT609" i="4"/>
  <c r="AT607" i="4"/>
  <c r="AV607" i="4" s="1"/>
  <c r="AT606" i="4"/>
  <c r="AT605" i="4"/>
  <c r="AT604" i="4"/>
  <c r="AT603" i="4"/>
  <c r="AT602" i="4"/>
  <c r="AT601" i="4"/>
  <c r="AT600" i="4"/>
  <c r="AT599" i="4"/>
  <c r="AT598" i="4"/>
  <c r="AT597" i="4"/>
  <c r="AT596" i="4"/>
  <c r="AT851" i="4"/>
  <c r="AT885" i="4"/>
  <c r="AT889" i="4"/>
  <c r="AT893" i="4"/>
  <c r="D77" i="7" s="1"/>
  <c r="AT897" i="4"/>
  <c r="AT844" i="4"/>
  <c r="AT848" i="4"/>
  <c r="AT852" i="4"/>
  <c r="AT856" i="4"/>
  <c r="AT860" i="4"/>
  <c r="AT763" i="4"/>
  <c r="AT767" i="4"/>
  <c r="AT771" i="4"/>
  <c r="AT779" i="4"/>
  <c r="AT783" i="4"/>
  <c r="AT787" i="4"/>
  <c r="AT791" i="4"/>
  <c r="AT795" i="4"/>
  <c r="AT799" i="4"/>
  <c r="AT803" i="4"/>
  <c r="AT807" i="4"/>
  <c r="AT811" i="4"/>
  <c r="AT815" i="4"/>
  <c r="AT819" i="4"/>
  <c r="D63" i="7" s="1"/>
  <c r="AT823" i="4"/>
  <c r="D65" i="7" s="1"/>
  <c r="AT828" i="4"/>
  <c r="AT832" i="4"/>
  <c r="AT837" i="4"/>
  <c r="AT841" i="4"/>
  <c r="AT847" i="4"/>
  <c r="AT859" i="4"/>
  <c r="AT760" i="4"/>
  <c r="AT764" i="4"/>
  <c r="AT768" i="4"/>
  <c r="AT772" i="4"/>
  <c r="AT776" i="4"/>
  <c r="D59" i="7" s="1"/>
  <c r="AT780" i="4"/>
  <c r="AT784" i="4"/>
  <c r="AT788" i="4"/>
  <c r="AT792" i="4"/>
  <c r="AT796" i="4"/>
  <c r="AT800" i="4"/>
  <c r="AT804" i="4"/>
  <c r="AT808" i="4"/>
  <c r="AT812" i="4"/>
  <c r="AT816" i="4"/>
  <c r="AT820" i="4"/>
  <c r="AT825" i="4"/>
  <c r="AT829" i="4"/>
  <c r="AT833" i="4"/>
  <c r="AT838" i="4"/>
  <c r="AT843" i="4"/>
  <c r="AT901" i="4"/>
  <c r="AT882" i="4"/>
  <c r="AT886" i="4"/>
  <c r="AT890" i="4"/>
  <c r="AT894" i="4"/>
  <c r="AT898" i="4"/>
  <c r="AT905" i="4"/>
  <c r="AT887" i="4"/>
  <c r="AT891" i="4"/>
  <c r="AT895" i="4"/>
  <c r="AT899" i="4"/>
  <c r="AT914" i="4"/>
  <c r="AT903" i="4"/>
  <c r="AT907" i="4"/>
  <c r="AT911" i="4"/>
  <c r="AT915" i="4"/>
  <c r="AT904" i="4"/>
  <c r="AT908" i="4"/>
  <c r="AT912" i="4"/>
  <c r="AT916" i="4"/>
  <c r="AT913" i="4"/>
  <c r="D76" i="7" l="1"/>
  <c r="Z82" i="9"/>
  <c r="U82" i="9"/>
  <c r="AR1499" i="5"/>
  <c r="AR1485" i="5"/>
  <c r="AL40" i="8"/>
  <c r="AE40" i="8"/>
  <c r="AJ40" i="8"/>
  <c r="C56" i="12"/>
  <c r="G56" i="12" s="1"/>
  <c r="AJ29" i="8" s="1"/>
  <c r="AQ37" i="8"/>
  <c r="L36" i="8"/>
  <c r="T36" i="8"/>
  <c r="T55" i="8" s="1"/>
  <c r="S78" i="9" s="1"/>
  <c r="S82" i="9" s="1"/>
  <c r="AQ38" i="8"/>
  <c r="AD34" i="8"/>
  <c r="AH34" i="8"/>
  <c r="I34" i="8"/>
  <c r="AD35" i="8"/>
  <c r="AH35" i="8"/>
  <c r="I35" i="8"/>
  <c r="N35" i="8"/>
  <c r="N55" i="8" s="1"/>
  <c r="M78" i="9" s="1"/>
  <c r="M82" i="9" s="1"/>
  <c r="M88" i="9" s="1"/>
  <c r="U33" i="8"/>
  <c r="U55" i="8" s="1"/>
  <c r="T78" i="9" s="1"/>
  <c r="T82" i="9" s="1"/>
  <c r="L33" i="8"/>
  <c r="X33" i="8"/>
  <c r="X55" i="8" s="1"/>
  <c r="W78" i="9" s="1"/>
  <c r="W82" i="9" s="1"/>
  <c r="AE33" i="8"/>
  <c r="AK32" i="8"/>
  <c r="AK55" i="8" s="1"/>
  <c r="AJ78" i="9" s="1"/>
  <c r="AJ82" i="9" s="1"/>
  <c r="E32" i="8"/>
  <c r="E55" i="8" s="1"/>
  <c r="D78" i="9" s="1"/>
  <c r="D82" i="9" s="1"/>
  <c r="D88" i="9" s="1"/>
  <c r="P32" i="8"/>
  <c r="P55" i="8" s="1"/>
  <c r="O78" i="9" s="1"/>
  <c r="O82" i="9" s="1"/>
  <c r="O88" i="9" s="1"/>
  <c r="S32" i="8"/>
  <c r="S55" i="8" s="1"/>
  <c r="R78" i="9" s="1"/>
  <c r="R82" i="9" s="1"/>
  <c r="R88" i="9" s="1"/>
  <c r="AL31" i="8"/>
  <c r="AE31" i="8"/>
  <c r="AL30" i="8"/>
  <c r="AE30" i="8"/>
  <c r="G28" i="8"/>
  <c r="AJ28" i="8"/>
  <c r="AB28" i="8"/>
  <c r="L28" i="8"/>
  <c r="AV1494" i="4"/>
  <c r="D154" i="7" s="1"/>
  <c r="E134" i="7" s="1"/>
  <c r="K108" i="7" s="1"/>
  <c r="D75" i="7"/>
  <c r="D66" i="7"/>
  <c r="AX1487" i="5"/>
  <c r="K58" i="9"/>
  <c r="D84" i="7"/>
  <c r="D78" i="7"/>
  <c r="N1497" i="5"/>
  <c r="L55" i="9" s="1"/>
  <c r="M1497" i="5"/>
  <c r="K55" i="9" s="1"/>
  <c r="F1497" i="5"/>
  <c r="D55" i="9" s="1"/>
  <c r="AB1497" i="5"/>
  <c r="Z55" i="9" s="1"/>
  <c r="U1497" i="5"/>
  <c r="S55" i="9" s="1"/>
  <c r="O1497" i="5"/>
  <c r="M55" i="9" s="1"/>
  <c r="AQ1497" i="5"/>
  <c r="AU825" i="5"/>
  <c r="AU1497" i="5" s="1"/>
  <c r="D74" i="7"/>
  <c r="I1497" i="5"/>
  <c r="G55" i="9" s="1"/>
  <c r="G62" i="9" s="1"/>
  <c r="G64" i="9" s="1"/>
  <c r="H1497" i="5"/>
  <c r="F55" i="9" s="1"/>
  <c r="V1497" i="5"/>
  <c r="T55" i="9" s="1"/>
  <c r="P1497" i="5"/>
  <c r="N55" i="9" s="1"/>
  <c r="K1497" i="5"/>
  <c r="I55" i="9" s="1"/>
  <c r="I62" i="9" s="1"/>
  <c r="I64" i="9" s="1"/>
  <c r="AA1497" i="5"/>
  <c r="Y55" i="9" s="1"/>
  <c r="Y62" i="9" s="1"/>
  <c r="Y64" i="9" s="1"/>
  <c r="AU1495" i="5"/>
  <c r="D71" i="7"/>
  <c r="Y1497" i="5"/>
  <c r="W55" i="9" s="1"/>
  <c r="X1497" i="5"/>
  <c r="V55" i="9" s="1"/>
  <c r="Q1497" i="5"/>
  <c r="O55" i="9" s="1"/>
  <c r="J1497" i="5"/>
  <c r="H55" i="9" s="1"/>
  <c r="G1497" i="5"/>
  <c r="E55" i="9" s="1"/>
  <c r="E62" i="9" s="1"/>
  <c r="E64" i="9" s="1"/>
  <c r="W1497" i="5"/>
  <c r="U55" i="9" s="1"/>
  <c r="T1497" i="5"/>
  <c r="R55" i="9" s="1"/>
  <c r="R1497" i="5"/>
  <c r="P55" i="9" s="1"/>
  <c r="P62" i="9" s="1"/>
  <c r="P64" i="9" s="1"/>
  <c r="L1497" i="5"/>
  <c r="J55" i="9" s="1"/>
  <c r="E1497" i="5"/>
  <c r="C55" i="9" s="1"/>
  <c r="Z1497" i="5"/>
  <c r="X55" i="9" s="1"/>
  <c r="S1497" i="5"/>
  <c r="Q55" i="9" s="1"/>
  <c r="AX1495" i="5"/>
  <c r="D56" i="7"/>
  <c r="D51" i="7"/>
  <c r="AR921" i="5"/>
  <c r="AR920" i="5"/>
  <c r="AR919" i="5"/>
  <c r="AR918" i="5"/>
  <c r="AR917" i="5"/>
  <c r="D909" i="4"/>
  <c r="AT909" i="4" s="1"/>
  <c r="AX909" i="4" s="1"/>
  <c r="D883" i="4"/>
  <c r="AT883" i="4" s="1"/>
  <c r="AX883" i="4" s="1"/>
  <c r="AR916" i="5"/>
  <c r="AR915" i="5"/>
  <c r="AR914" i="5"/>
  <c r="AR913" i="5"/>
  <c r="AR912" i="5"/>
  <c r="AR911" i="5"/>
  <c r="AR910" i="5"/>
  <c r="AR909" i="5"/>
  <c r="AR908" i="5"/>
  <c r="AR907" i="5"/>
  <c r="AR906" i="5"/>
  <c r="AR905" i="5"/>
  <c r="AR904" i="5"/>
  <c r="AR903" i="5"/>
  <c r="AR902" i="5"/>
  <c r="AR901" i="5"/>
  <c r="AR900" i="5"/>
  <c r="AR899" i="5"/>
  <c r="AR898" i="5"/>
  <c r="AR897" i="5"/>
  <c r="AR896" i="5"/>
  <c r="AR882" i="5"/>
  <c r="AR895" i="5"/>
  <c r="AR894" i="5"/>
  <c r="AR893" i="5"/>
  <c r="AR892" i="5"/>
  <c r="AR891" i="5"/>
  <c r="AR890" i="5"/>
  <c r="AR889" i="5"/>
  <c r="AR888" i="5"/>
  <c r="AR887" i="5"/>
  <c r="AR886" i="5"/>
  <c r="AR885" i="5"/>
  <c r="AR884" i="5"/>
  <c r="AR883" i="5"/>
  <c r="AR881" i="5"/>
  <c r="AR880" i="5"/>
  <c r="AR879" i="5"/>
  <c r="AR878" i="5"/>
  <c r="AR877" i="5"/>
  <c r="AR876" i="5"/>
  <c r="AR875" i="5"/>
  <c r="AR874" i="5"/>
  <c r="AR873" i="5"/>
  <c r="AR872" i="5"/>
  <c r="AR871" i="5"/>
  <c r="AR870" i="5"/>
  <c r="AR869" i="5"/>
  <c r="AR868" i="5"/>
  <c r="AR867" i="5"/>
  <c r="D818" i="4"/>
  <c r="AT818" i="4" s="1"/>
  <c r="AX818" i="4" s="1"/>
  <c r="D855" i="4"/>
  <c r="AT855" i="4" s="1"/>
  <c r="AX855" i="4" s="1"/>
  <c r="AR866" i="5"/>
  <c r="AR865" i="5"/>
  <c r="AR864" i="5"/>
  <c r="AR863" i="5"/>
  <c r="AR862" i="5"/>
  <c r="AR861" i="5"/>
  <c r="AR860" i="5"/>
  <c r="AR859" i="5"/>
  <c r="AR858" i="5"/>
  <c r="AR857" i="5"/>
  <c r="AR856" i="5"/>
  <c r="AR855" i="5"/>
  <c r="AR854" i="5"/>
  <c r="AR853" i="5"/>
  <c r="AR852" i="5"/>
  <c r="AR851" i="5"/>
  <c r="AR850" i="5"/>
  <c r="AR849" i="5"/>
  <c r="AR848" i="5"/>
  <c r="AR847" i="5"/>
  <c r="AR846" i="5"/>
  <c r="AR845" i="5"/>
  <c r="AR844" i="5"/>
  <c r="AR843" i="5"/>
  <c r="AR842" i="5"/>
  <c r="AR841" i="5"/>
  <c r="AR840" i="5"/>
  <c r="AR839" i="5"/>
  <c r="AR838" i="5"/>
  <c r="AR837" i="5"/>
  <c r="AR835" i="5"/>
  <c r="AR834" i="5"/>
  <c r="AR833" i="5"/>
  <c r="AR832" i="5"/>
  <c r="AR831" i="5"/>
  <c r="AR830" i="5"/>
  <c r="AR829" i="5"/>
  <c r="AR828" i="5"/>
  <c r="AR827" i="5"/>
  <c r="AR826" i="5"/>
  <c r="AR825" i="5"/>
  <c r="D822" i="4"/>
  <c r="AT822" i="4" s="1"/>
  <c r="AX822" i="4" s="1"/>
  <c r="D813" i="4"/>
  <c r="AT813" i="4" s="1"/>
  <c r="AX813" i="4" s="1"/>
  <c r="AR823" i="5"/>
  <c r="AR822" i="5"/>
  <c r="AR821" i="5"/>
  <c r="AR820" i="5"/>
  <c r="AR819" i="5"/>
  <c r="AR818" i="5"/>
  <c r="AR817" i="5"/>
  <c r="AR816" i="5"/>
  <c r="AR815" i="5"/>
  <c r="AR814" i="5"/>
  <c r="AR813" i="5"/>
  <c r="AR812" i="5"/>
  <c r="AR811" i="5"/>
  <c r="AR810" i="5"/>
  <c r="AR809" i="5"/>
  <c r="AR808" i="5"/>
  <c r="AR807" i="5"/>
  <c r="AR806" i="5"/>
  <c r="AR805" i="5"/>
  <c r="AR804" i="5"/>
  <c r="AR803" i="5"/>
  <c r="AR802" i="5"/>
  <c r="AR801" i="5"/>
  <c r="AR800" i="5"/>
  <c r="AR799" i="5"/>
  <c r="AR798" i="5"/>
  <c r="AR797" i="5"/>
  <c r="AR796" i="5"/>
  <c r="AR795" i="5"/>
  <c r="AR791" i="5"/>
  <c r="AR794" i="5"/>
  <c r="AR793" i="5"/>
  <c r="AR792" i="5"/>
  <c r="AR790" i="5"/>
  <c r="AR789" i="5"/>
  <c r="AR788" i="5"/>
  <c r="AR787" i="5"/>
  <c r="AR786" i="5"/>
  <c r="AR785" i="5"/>
  <c r="AR784" i="5"/>
  <c r="AR783" i="5"/>
  <c r="AR782" i="5"/>
  <c r="AR781" i="5"/>
  <c r="AR780" i="5"/>
  <c r="AR779" i="5"/>
  <c r="AR778" i="5"/>
  <c r="AR777" i="5"/>
  <c r="AR776" i="5"/>
  <c r="AR567" i="5"/>
  <c r="AR563" i="5"/>
  <c r="AR775" i="5"/>
  <c r="AR774" i="5"/>
  <c r="AR559" i="5"/>
  <c r="AR555" i="5"/>
  <c r="AR594" i="5"/>
  <c r="AR773" i="5"/>
  <c r="D725" i="4"/>
  <c r="AT725" i="4" s="1"/>
  <c r="D55" i="7" s="1"/>
  <c r="AR772" i="5"/>
  <c r="AR771" i="5"/>
  <c r="AR770" i="5"/>
  <c r="AR769" i="5"/>
  <c r="AR768" i="5"/>
  <c r="AR767" i="5"/>
  <c r="AR766" i="5"/>
  <c r="AR765" i="5"/>
  <c r="AR764" i="5"/>
  <c r="AR763" i="5"/>
  <c r="AR592" i="5"/>
  <c r="AR571" i="5"/>
  <c r="AR590" i="5"/>
  <c r="AR474" i="5"/>
  <c r="AR470" i="5"/>
  <c r="AR466" i="5"/>
  <c r="AR462" i="5"/>
  <c r="AR458" i="5"/>
  <c r="AR762" i="5"/>
  <c r="AR752" i="5"/>
  <c r="AR588" i="5"/>
  <c r="AR750" i="5"/>
  <c r="AR756" i="5"/>
  <c r="AR754" i="5"/>
  <c r="AR760" i="5"/>
  <c r="AT762" i="4"/>
  <c r="D775" i="4" s="1"/>
  <c r="AT775" i="4" s="1"/>
  <c r="AX775" i="4" s="1"/>
  <c r="AR758" i="5"/>
  <c r="AR748" i="5"/>
  <c r="AR761" i="5"/>
  <c r="AR759" i="5"/>
  <c r="AR757" i="5"/>
  <c r="AR755" i="5"/>
  <c r="AR753" i="5"/>
  <c r="AR751" i="5"/>
  <c r="AR749" i="5"/>
  <c r="AR747" i="5"/>
  <c r="AR746" i="5"/>
  <c r="AR745" i="5"/>
  <c r="AR744" i="5"/>
  <c r="AR743" i="5"/>
  <c r="AR742" i="5"/>
  <c r="AR741" i="5"/>
  <c r="AR740" i="5"/>
  <c r="AR739" i="5"/>
  <c r="AR738" i="5"/>
  <c r="AR737" i="5"/>
  <c r="AR736" i="5"/>
  <c r="AR735" i="5"/>
  <c r="AR734" i="5"/>
  <c r="AR733" i="5"/>
  <c r="AR732" i="5"/>
  <c r="AR731" i="5"/>
  <c r="AR730" i="5"/>
  <c r="AR729" i="5"/>
  <c r="AR728" i="5"/>
  <c r="AR727" i="5"/>
  <c r="AR726" i="5"/>
  <c r="AR669" i="5"/>
  <c r="AR719" i="5"/>
  <c r="D655" i="4"/>
  <c r="AT655" i="4" s="1"/>
  <c r="D638" i="4"/>
  <c r="AT638" i="4" s="1"/>
  <c r="AR645" i="5"/>
  <c r="AR651" i="5"/>
  <c r="AR552" i="5"/>
  <c r="AR548" i="5"/>
  <c r="AR573" i="5"/>
  <c r="AR569" i="5"/>
  <c r="AR565" i="5"/>
  <c r="AR561" i="5"/>
  <c r="AR557" i="5"/>
  <c r="AR582" i="5"/>
  <c r="AR574" i="5"/>
  <c r="AR572" i="5"/>
  <c r="AR568" i="5"/>
  <c r="AR564" i="5"/>
  <c r="AR560" i="5"/>
  <c r="AR556" i="5"/>
  <c r="AR554" i="5"/>
  <c r="AR550" i="5"/>
  <c r="AR546" i="5"/>
  <c r="AR538" i="5"/>
  <c r="AR536" i="5"/>
  <c r="AR580" i="5"/>
  <c r="AR722" i="5"/>
  <c r="AR724" i="5"/>
  <c r="AR718" i="5"/>
  <c r="AR723" i="5"/>
  <c r="AR717" i="5"/>
  <c r="AR711" i="5"/>
  <c r="AR709" i="5"/>
  <c r="AR707" i="5"/>
  <c r="AR705" i="5"/>
  <c r="AR703" i="5"/>
  <c r="AR700" i="5"/>
  <c r="AR698" i="5"/>
  <c r="AR696" i="5"/>
  <c r="AR694" i="5"/>
  <c r="AR692" i="5"/>
  <c r="AR690" i="5"/>
  <c r="AR688" i="5"/>
  <c r="AR686" i="5"/>
  <c r="AR684" i="5"/>
  <c r="AR683" i="5"/>
  <c r="AR681" i="5"/>
  <c r="AR679" i="5"/>
  <c r="AR677" i="5"/>
  <c r="AR720" i="5"/>
  <c r="AR716" i="5"/>
  <c r="AR712" i="5"/>
  <c r="AR704" i="5"/>
  <c r="AR697" i="5"/>
  <c r="AR689" i="5"/>
  <c r="AR682" i="5"/>
  <c r="AR676" i="5"/>
  <c r="AR675" i="5"/>
  <c r="AR674" i="5"/>
  <c r="AR673" i="5"/>
  <c r="AR672" i="5"/>
  <c r="AR671" i="5"/>
  <c r="AR670" i="5"/>
  <c r="AR668" i="5"/>
  <c r="AR667" i="5"/>
  <c r="AR666" i="5"/>
  <c r="AR665" i="5"/>
  <c r="AR664" i="5"/>
  <c r="AR663" i="5"/>
  <c r="AR662" i="5"/>
  <c r="AR661" i="5"/>
  <c r="AR660" i="5"/>
  <c r="AR715" i="5"/>
  <c r="AR710" i="5"/>
  <c r="AR702" i="5"/>
  <c r="AR695" i="5"/>
  <c r="AR687" i="5"/>
  <c r="AR680" i="5"/>
  <c r="AR714" i="5"/>
  <c r="AR708" i="5"/>
  <c r="AR701" i="5"/>
  <c r="AR693" i="5"/>
  <c r="AR685" i="5"/>
  <c r="AR678" i="5"/>
  <c r="AR713" i="5"/>
  <c r="AR706" i="5"/>
  <c r="AR699" i="5"/>
  <c r="AR691" i="5"/>
  <c r="AR725" i="5"/>
  <c r="AR721" i="5"/>
  <c r="AR659" i="5"/>
  <c r="AR658" i="5"/>
  <c r="AR657" i="5"/>
  <c r="AR655" i="5"/>
  <c r="AR639" i="5"/>
  <c r="AR631" i="5"/>
  <c r="AR623" i="5"/>
  <c r="AR611" i="5"/>
  <c r="AR603" i="5"/>
  <c r="AR595" i="5"/>
  <c r="AR652" i="5"/>
  <c r="AR578" i="5"/>
  <c r="AR642" i="5"/>
  <c r="AR606" i="5"/>
  <c r="AR636" i="5"/>
  <c r="AR600" i="5"/>
  <c r="AR544" i="5"/>
  <c r="AR528" i="5"/>
  <c r="AR520" i="5"/>
  <c r="AR512" i="5"/>
  <c r="AR504" i="5"/>
  <c r="AR496" i="5"/>
  <c r="AR610" i="5"/>
  <c r="AR640" i="5"/>
  <c r="AR604" i="5"/>
  <c r="AR477" i="5"/>
  <c r="AR473" i="5"/>
  <c r="AR469" i="5"/>
  <c r="AR465" i="5"/>
  <c r="AR461" i="5"/>
  <c r="AR553" i="5"/>
  <c r="AR527" i="5"/>
  <c r="AR495" i="5"/>
  <c r="AR517" i="5"/>
  <c r="AR490" i="5"/>
  <c r="AR486" i="5"/>
  <c r="AR482" i="5"/>
  <c r="AR472" i="5"/>
  <c r="AR468" i="5"/>
  <c r="AR464" i="5"/>
  <c r="AR456" i="5"/>
  <c r="AR448" i="5"/>
  <c r="AR440" i="5"/>
  <c r="AR432" i="5"/>
  <c r="AR424" i="5"/>
  <c r="AR539" i="5"/>
  <c r="AR507" i="5"/>
  <c r="AR467" i="5"/>
  <c r="AR463" i="5"/>
  <c r="AR459" i="5"/>
  <c r="AR537" i="5"/>
  <c r="AR505" i="5"/>
  <c r="AR451" i="5"/>
  <c r="AR425" i="5"/>
  <c r="AR431" i="5"/>
  <c r="AR437" i="5"/>
  <c r="AR648" i="5"/>
  <c r="AR637" i="5"/>
  <c r="AR629" i="5"/>
  <c r="AR621" i="5"/>
  <c r="AR609" i="5"/>
  <c r="AR601" i="5"/>
  <c r="AR593" i="5"/>
  <c r="AR570" i="5"/>
  <c r="AR649" i="5"/>
  <c r="AR614" i="5"/>
  <c r="AR577" i="5"/>
  <c r="AR644" i="5"/>
  <c r="AR608" i="5"/>
  <c r="AR542" i="5"/>
  <c r="AR534" i="5"/>
  <c r="AR526" i="5"/>
  <c r="AR518" i="5"/>
  <c r="AR510" i="5"/>
  <c r="AR502" i="5"/>
  <c r="AR494" i="5"/>
  <c r="AR622" i="5"/>
  <c r="AR576" i="5"/>
  <c r="AR650" i="5"/>
  <c r="AR612" i="5"/>
  <c r="AR575" i="5"/>
  <c r="AR535" i="5"/>
  <c r="AR503" i="5"/>
  <c r="AR525" i="5"/>
  <c r="AR493" i="5"/>
  <c r="AR491" i="5"/>
  <c r="AR487" i="5"/>
  <c r="AR483" i="5"/>
  <c r="AR479" i="5"/>
  <c r="AR476" i="5"/>
  <c r="AR475" i="5"/>
  <c r="AR454" i="5"/>
  <c r="AR446" i="5"/>
  <c r="AR438" i="5"/>
  <c r="AR430" i="5"/>
  <c r="AR422" i="5"/>
  <c r="AR547" i="5"/>
  <c r="AR515" i="5"/>
  <c r="AR471" i="5"/>
  <c r="AR545" i="5"/>
  <c r="AR513" i="5"/>
  <c r="AR427" i="5"/>
  <c r="AR457" i="5"/>
  <c r="AR433" i="5"/>
  <c r="AR439" i="5"/>
  <c r="AR445" i="5"/>
  <c r="AR653" i="5"/>
  <c r="AR646" i="5"/>
  <c r="AR643" i="5"/>
  <c r="AR635" i="5"/>
  <c r="AR627" i="5"/>
  <c r="AR615" i="5"/>
  <c r="AR607" i="5"/>
  <c r="AR599" i="5"/>
  <c r="AR591" i="5"/>
  <c r="AR626" i="5"/>
  <c r="AR585" i="5"/>
  <c r="AR620" i="5"/>
  <c r="AR579" i="5"/>
  <c r="AR540" i="5"/>
  <c r="AR532" i="5"/>
  <c r="AR524" i="5"/>
  <c r="AR516" i="5"/>
  <c r="AR508" i="5"/>
  <c r="AR500" i="5"/>
  <c r="AR492" i="5"/>
  <c r="AR630" i="5"/>
  <c r="AR581" i="5"/>
  <c r="AR584" i="5"/>
  <c r="AR624" i="5"/>
  <c r="AR583" i="5"/>
  <c r="AR543" i="5"/>
  <c r="AR511" i="5"/>
  <c r="AR533" i="5"/>
  <c r="AR501" i="5"/>
  <c r="AR488" i="5"/>
  <c r="AR484" i="5"/>
  <c r="AR480" i="5"/>
  <c r="AR452" i="5"/>
  <c r="AR444" i="5"/>
  <c r="AR436" i="5"/>
  <c r="AR428" i="5"/>
  <c r="AR551" i="5"/>
  <c r="AR523" i="5"/>
  <c r="AR478" i="5"/>
  <c r="AR521" i="5"/>
  <c r="AR435" i="5"/>
  <c r="AR441" i="5"/>
  <c r="AR447" i="5"/>
  <c r="AR453" i="5"/>
  <c r="AR421" i="5"/>
  <c r="AR654" i="5"/>
  <c r="AR647" i="5"/>
  <c r="AR641" i="5"/>
  <c r="AR633" i="5"/>
  <c r="AR625" i="5"/>
  <c r="AR613" i="5"/>
  <c r="AR605" i="5"/>
  <c r="AR597" i="5"/>
  <c r="AR589" i="5"/>
  <c r="AR586" i="5"/>
  <c r="AR566" i="5"/>
  <c r="AR562" i="5"/>
  <c r="AR558" i="5"/>
  <c r="AR634" i="5"/>
  <c r="AR598" i="5"/>
  <c r="AR628" i="5"/>
  <c r="AR587" i="5"/>
  <c r="AR530" i="5"/>
  <c r="AR522" i="5"/>
  <c r="AR514" i="5"/>
  <c r="AR506" i="5"/>
  <c r="AR498" i="5"/>
  <c r="AR638" i="5"/>
  <c r="AR602" i="5"/>
  <c r="AR632" i="5"/>
  <c r="AR596" i="5"/>
  <c r="AR549" i="5"/>
  <c r="AR519" i="5"/>
  <c r="AR541" i="5"/>
  <c r="AR509" i="5"/>
  <c r="AR489" i="5"/>
  <c r="AR485" i="5"/>
  <c r="AR481" i="5"/>
  <c r="AR460" i="5"/>
  <c r="AR450" i="5"/>
  <c r="AR442" i="5"/>
  <c r="AR434" i="5"/>
  <c r="AR426" i="5"/>
  <c r="AR531" i="5"/>
  <c r="AR499" i="5"/>
  <c r="AR529" i="5"/>
  <c r="AR497" i="5"/>
  <c r="AR443" i="5"/>
  <c r="AR449" i="5"/>
  <c r="AR455" i="5"/>
  <c r="AR423" i="5"/>
  <c r="AR429" i="5"/>
  <c r="AD55" i="8" l="1"/>
  <c r="AC78" i="9" s="1"/>
  <c r="AC82" i="9" s="1"/>
  <c r="I55" i="8"/>
  <c r="H78" i="9" s="1"/>
  <c r="H82" i="9" s="1"/>
  <c r="H88" i="9" s="1"/>
  <c r="AE55" i="8"/>
  <c r="AD78" i="9" s="1"/>
  <c r="AD82" i="9" s="1"/>
  <c r="AL55" i="8"/>
  <c r="AK78" i="9" s="1"/>
  <c r="AK82" i="9" s="1"/>
  <c r="AJ55" i="8"/>
  <c r="AI78" i="9" s="1"/>
  <c r="AI82" i="9" s="1"/>
  <c r="AH55" i="8"/>
  <c r="AG78" i="9" s="1"/>
  <c r="AG82" i="9" s="1"/>
  <c r="G29" i="8"/>
  <c r="G55" i="8" s="1"/>
  <c r="F78" i="9" s="1"/>
  <c r="F82" i="9" s="1"/>
  <c r="F88" i="9" s="1"/>
  <c r="L29" i="8"/>
  <c r="L55" i="8" s="1"/>
  <c r="K78" i="9" s="1"/>
  <c r="K82" i="9" s="1"/>
  <c r="K88" i="9" s="1"/>
  <c r="AB29" i="8"/>
  <c r="AB55" i="8" s="1"/>
  <c r="AA78" i="9" s="1"/>
  <c r="AA82" i="9" s="1"/>
  <c r="AQ40" i="8"/>
  <c r="AQ36" i="8"/>
  <c r="AQ31" i="8"/>
  <c r="AQ33" i="8"/>
  <c r="AQ35" i="8"/>
  <c r="AQ34" i="8"/>
  <c r="AQ32" i="8"/>
  <c r="AQ30" i="8"/>
  <c r="AQ28" i="8"/>
  <c r="AO27" i="9"/>
  <c r="AO44" i="9"/>
  <c r="AO49" i="9" s="1"/>
  <c r="AO51" i="9" s="1"/>
  <c r="AR55" i="9"/>
  <c r="C62" i="9"/>
  <c r="C64" i="9" s="1"/>
  <c r="D68" i="7"/>
  <c r="D64" i="7"/>
  <c r="Q74" i="7"/>
  <c r="S74" i="7" s="1"/>
  <c r="Q58" i="9" s="1"/>
  <c r="AR58" i="9" s="1"/>
  <c r="D79" i="7"/>
  <c r="D62" i="7"/>
  <c r="D60" i="7"/>
  <c r="D52" i="7"/>
  <c r="AR1497" i="5"/>
  <c r="D57" i="7"/>
  <c r="D552" i="4"/>
  <c r="AR552" i="4"/>
  <c r="C552" i="4"/>
  <c r="C552" i="5" s="1"/>
  <c r="AR551" i="4"/>
  <c r="D551" i="4"/>
  <c r="C551" i="4"/>
  <c r="C551" i="5" s="1"/>
  <c r="AR550" i="4"/>
  <c r="D550" i="4"/>
  <c r="C550" i="4"/>
  <c r="C550" i="5" s="1"/>
  <c r="AR549" i="4"/>
  <c r="D549" i="4"/>
  <c r="C549" i="4"/>
  <c r="C549" i="5" s="1"/>
  <c r="AR548" i="4"/>
  <c r="AT548" i="4" s="1"/>
  <c r="C548" i="4"/>
  <c r="C548" i="5" s="1"/>
  <c r="AR547" i="4"/>
  <c r="C547" i="4"/>
  <c r="C547" i="5" s="1"/>
  <c r="AR546" i="4"/>
  <c r="D546" i="4"/>
  <c r="C546" i="4"/>
  <c r="C546" i="5" s="1"/>
  <c r="AR545" i="4"/>
  <c r="C545" i="4"/>
  <c r="C545" i="5" s="1"/>
  <c r="AR544" i="4"/>
  <c r="D544" i="4"/>
  <c r="C544" i="4"/>
  <c r="C544" i="5" s="1"/>
  <c r="AR543" i="4"/>
  <c r="C543" i="4"/>
  <c r="C543" i="5" s="1"/>
  <c r="AR542" i="4"/>
  <c r="D542" i="4"/>
  <c r="C542" i="4"/>
  <c r="C542" i="5" s="1"/>
  <c r="AR541" i="4"/>
  <c r="C541" i="4"/>
  <c r="C541" i="5" s="1"/>
  <c r="AR540" i="4"/>
  <c r="AT540" i="4" s="1"/>
  <c r="C540" i="4"/>
  <c r="C540" i="5" s="1"/>
  <c r="AR539" i="4"/>
  <c r="D539" i="4"/>
  <c r="C539" i="4"/>
  <c r="C539" i="5" s="1"/>
  <c r="AR538" i="4"/>
  <c r="D538" i="4"/>
  <c r="C538" i="4"/>
  <c r="C538" i="5" s="1"/>
  <c r="AR537" i="4"/>
  <c r="C537" i="4"/>
  <c r="C537" i="5" s="1"/>
  <c r="AR536" i="4"/>
  <c r="D536" i="4"/>
  <c r="C536" i="4"/>
  <c r="C536" i="5" s="1"/>
  <c r="AR535" i="4"/>
  <c r="D535" i="4"/>
  <c r="C535" i="4"/>
  <c r="C535" i="5" s="1"/>
  <c r="AR534" i="4"/>
  <c r="D534" i="4"/>
  <c r="C534" i="4"/>
  <c r="C534" i="5" s="1"/>
  <c r="AR533" i="4"/>
  <c r="D533" i="4"/>
  <c r="C533" i="4"/>
  <c r="C533" i="5" s="1"/>
  <c r="AR532" i="4"/>
  <c r="D532" i="4"/>
  <c r="C532" i="4"/>
  <c r="C532" i="5" s="1"/>
  <c r="AR531" i="4"/>
  <c r="D531" i="4"/>
  <c r="C531" i="4"/>
  <c r="C531" i="5" s="1"/>
  <c r="AR530" i="4"/>
  <c r="D530" i="4"/>
  <c r="C530" i="4"/>
  <c r="C530" i="5" s="1"/>
  <c r="AR529" i="4"/>
  <c r="D529" i="4"/>
  <c r="C529" i="4"/>
  <c r="C529" i="5" s="1"/>
  <c r="AR528" i="4"/>
  <c r="D528" i="4"/>
  <c r="C528" i="4"/>
  <c r="C528" i="5" s="1"/>
  <c r="AR527" i="4"/>
  <c r="D527" i="4"/>
  <c r="C527" i="4"/>
  <c r="C527" i="5" s="1"/>
  <c r="AR526" i="4"/>
  <c r="D526" i="4"/>
  <c r="C526" i="4"/>
  <c r="C526" i="5" s="1"/>
  <c r="AR525" i="4"/>
  <c r="D525" i="4"/>
  <c r="C525" i="4"/>
  <c r="C525" i="5" s="1"/>
  <c r="AR524" i="4"/>
  <c r="D524" i="4"/>
  <c r="C524" i="4"/>
  <c r="C524" i="5" s="1"/>
  <c r="AR523" i="4"/>
  <c r="D523" i="4"/>
  <c r="C523" i="4"/>
  <c r="C523" i="5" s="1"/>
  <c r="AR522" i="4"/>
  <c r="D522" i="4"/>
  <c r="C522" i="4"/>
  <c r="C522" i="5" s="1"/>
  <c r="AR521" i="4"/>
  <c r="D521" i="4"/>
  <c r="C521" i="4"/>
  <c r="C521" i="5" s="1"/>
  <c r="AR520" i="4"/>
  <c r="D520" i="4"/>
  <c r="C520" i="4"/>
  <c r="C520" i="5" s="1"/>
  <c r="AR519" i="4"/>
  <c r="D519" i="4"/>
  <c r="C519" i="4"/>
  <c r="C519" i="5" s="1"/>
  <c r="AR518" i="4"/>
  <c r="D518" i="4"/>
  <c r="C518" i="4"/>
  <c r="C518" i="5" s="1"/>
  <c r="AR517" i="4"/>
  <c r="D517" i="4"/>
  <c r="C517" i="4"/>
  <c r="C517" i="5" s="1"/>
  <c r="AR516" i="4"/>
  <c r="D516" i="4"/>
  <c r="C516" i="4"/>
  <c r="C516" i="5" s="1"/>
  <c r="AR515" i="4"/>
  <c r="C515" i="4"/>
  <c r="C515" i="5" s="1"/>
  <c r="AR514" i="4"/>
  <c r="D514" i="4"/>
  <c r="C514" i="4"/>
  <c r="C514" i="5" s="1"/>
  <c r="AR513" i="4"/>
  <c r="D513" i="4"/>
  <c r="C513" i="4"/>
  <c r="C513" i="5" s="1"/>
  <c r="AR512" i="4"/>
  <c r="D512" i="4"/>
  <c r="C512" i="4"/>
  <c r="C512" i="5" s="1"/>
  <c r="AR511" i="4"/>
  <c r="D511" i="4"/>
  <c r="C511" i="4"/>
  <c r="C511" i="5" s="1"/>
  <c r="AR510" i="4"/>
  <c r="D510" i="4"/>
  <c r="C510" i="4"/>
  <c r="C510" i="5" s="1"/>
  <c r="AR509" i="4"/>
  <c r="D509" i="4"/>
  <c r="C509" i="4"/>
  <c r="C509" i="5" s="1"/>
  <c r="AR508" i="4"/>
  <c r="D508" i="4"/>
  <c r="C508" i="4"/>
  <c r="C508" i="5" s="1"/>
  <c r="AR507" i="4"/>
  <c r="D507" i="4"/>
  <c r="C507" i="4"/>
  <c r="C507" i="5" s="1"/>
  <c r="AR506" i="4"/>
  <c r="D506" i="4"/>
  <c r="C506" i="4"/>
  <c r="C506" i="5" s="1"/>
  <c r="AR505" i="4"/>
  <c r="D505" i="4"/>
  <c r="C505" i="4"/>
  <c r="C505" i="5" s="1"/>
  <c r="AR576" i="4"/>
  <c r="D576" i="4"/>
  <c r="C576" i="4"/>
  <c r="C576" i="5" s="1"/>
  <c r="AR575" i="4"/>
  <c r="D575" i="4"/>
  <c r="C575" i="4"/>
  <c r="C575" i="5" s="1"/>
  <c r="AR574" i="4"/>
  <c r="D574" i="4"/>
  <c r="C574" i="4"/>
  <c r="C574" i="5" s="1"/>
  <c r="AR573" i="4"/>
  <c r="D573" i="4"/>
  <c r="C573" i="4"/>
  <c r="C573" i="5" s="1"/>
  <c r="AR572" i="4"/>
  <c r="D572" i="4"/>
  <c r="C572" i="4"/>
  <c r="C572" i="5" s="1"/>
  <c r="AR571" i="4"/>
  <c r="D571" i="4"/>
  <c r="C571" i="4"/>
  <c r="C571" i="5" s="1"/>
  <c r="AR570" i="4"/>
  <c r="D570" i="4"/>
  <c r="C570" i="4"/>
  <c r="C570" i="5" s="1"/>
  <c r="AR569" i="4"/>
  <c r="D569" i="4"/>
  <c r="C569" i="4"/>
  <c r="C569" i="5" s="1"/>
  <c r="AR568" i="4"/>
  <c r="D568" i="4"/>
  <c r="C568" i="4"/>
  <c r="C568" i="5" s="1"/>
  <c r="AR567" i="4"/>
  <c r="D567" i="4"/>
  <c r="C567" i="4"/>
  <c r="C567" i="5" s="1"/>
  <c r="AR566" i="4"/>
  <c r="D566" i="4"/>
  <c r="C566" i="4"/>
  <c r="C566" i="5" s="1"/>
  <c r="AR565" i="4"/>
  <c r="D565" i="4"/>
  <c r="C565" i="4"/>
  <c r="C565" i="5" s="1"/>
  <c r="AR564" i="4"/>
  <c r="D564" i="4"/>
  <c r="C564" i="4"/>
  <c r="C564" i="5" s="1"/>
  <c r="AR563" i="4"/>
  <c r="D563" i="4"/>
  <c r="C563" i="4"/>
  <c r="C563" i="5" s="1"/>
  <c r="AR562" i="4"/>
  <c r="D562" i="4"/>
  <c r="C562" i="4"/>
  <c r="C562" i="5" s="1"/>
  <c r="AR561" i="4"/>
  <c r="C561" i="4"/>
  <c r="C561" i="5" s="1"/>
  <c r="AR560" i="4"/>
  <c r="D560" i="4"/>
  <c r="C560" i="4"/>
  <c r="C560" i="5" s="1"/>
  <c r="AR559" i="4"/>
  <c r="D559" i="4"/>
  <c r="C559" i="4"/>
  <c r="C559" i="5" s="1"/>
  <c r="AR558" i="4"/>
  <c r="D558" i="4"/>
  <c r="C558" i="4"/>
  <c r="C558" i="5" s="1"/>
  <c r="AR557" i="4"/>
  <c r="D557" i="4"/>
  <c r="C557" i="4"/>
  <c r="C557" i="5" s="1"/>
  <c r="AR556" i="4"/>
  <c r="AT556" i="4" s="1"/>
  <c r="C556" i="4"/>
  <c r="C556" i="5" s="1"/>
  <c r="AR555" i="4"/>
  <c r="D555" i="4"/>
  <c r="C555" i="4"/>
  <c r="C555" i="5" s="1"/>
  <c r="AR554" i="4"/>
  <c r="D554" i="4"/>
  <c r="C554" i="4"/>
  <c r="C554" i="5" s="1"/>
  <c r="AR553" i="4"/>
  <c r="D553" i="4"/>
  <c r="C553" i="4"/>
  <c r="C553" i="5" s="1"/>
  <c r="AR588" i="4"/>
  <c r="D588" i="4"/>
  <c r="C588" i="4"/>
  <c r="C588" i="5" s="1"/>
  <c r="AR587" i="4"/>
  <c r="D587" i="4"/>
  <c r="C587" i="4"/>
  <c r="C587" i="5" s="1"/>
  <c r="AR586" i="4"/>
  <c r="D586" i="4"/>
  <c r="C586" i="4"/>
  <c r="C586" i="5" s="1"/>
  <c r="AR585" i="4"/>
  <c r="D585" i="4"/>
  <c r="C585" i="4"/>
  <c r="C585" i="5" s="1"/>
  <c r="AR584" i="4"/>
  <c r="D584" i="4"/>
  <c r="C584" i="4"/>
  <c r="C584" i="5" s="1"/>
  <c r="AR583" i="4"/>
  <c r="D583" i="4"/>
  <c r="C583" i="4"/>
  <c r="C583" i="5" s="1"/>
  <c r="AR582" i="4"/>
  <c r="D582" i="4"/>
  <c r="C582" i="4"/>
  <c r="C582" i="5" s="1"/>
  <c r="AR581" i="4"/>
  <c r="D581" i="4"/>
  <c r="C581" i="4"/>
  <c r="C581" i="5" s="1"/>
  <c r="AR580" i="4"/>
  <c r="D580" i="4"/>
  <c r="C580" i="4"/>
  <c r="C580" i="5" s="1"/>
  <c r="AR579" i="4"/>
  <c r="D579" i="4"/>
  <c r="C579" i="4"/>
  <c r="C579" i="5" s="1"/>
  <c r="AR578" i="4"/>
  <c r="D578" i="4"/>
  <c r="C578" i="4"/>
  <c r="C578" i="5" s="1"/>
  <c r="AR577" i="4"/>
  <c r="D577" i="4"/>
  <c r="C577" i="4"/>
  <c r="C577" i="5" s="1"/>
  <c r="AR594" i="4"/>
  <c r="D594" i="4"/>
  <c r="C594" i="4"/>
  <c r="C594" i="5" s="1"/>
  <c r="AR593" i="4"/>
  <c r="D593" i="4"/>
  <c r="C593" i="4"/>
  <c r="C593" i="5" s="1"/>
  <c r="AR592" i="4"/>
  <c r="D592" i="4"/>
  <c r="C592" i="4"/>
  <c r="C592" i="5" s="1"/>
  <c r="AR591" i="4"/>
  <c r="D591" i="4"/>
  <c r="AT591" i="4" s="1"/>
  <c r="C591" i="4"/>
  <c r="C591" i="5" s="1"/>
  <c r="AR590" i="4"/>
  <c r="D590" i="4"/>
  <c r="C590" i="4"/>
  <c r="C590" i="5" s="1"/>
  <c r="AR589" i="4"/>
  <c r="D589" i="4"/>
  <c r="C589" i="4"/>
  <c r="C589" i="5" s="1"/>
  <c r="AR499" i="4"/>
  <c r="D499" i="4"/>
  <c r="C499" i="4"/>
  <c r="C499" i="5" s="1"/>
  <c r="AR498" i="4"/>
  <c r="D498" i="4"/>
  <c r="C498" i="4"/>
  <c r="C498" i="5" s="1"/>
  <c r="AR497" i="4"/>
  <c r="D497" i="4"/>
  <c r="C497" i="4"/>
  <c r="C497" i="5" s="1"/>
  <c r="AR496" i="4"/>
  <c r="D496" i="4"/>
  <c r="C496" i="4"/>
  <c r="C496" i="5" s="1"/>
  <c r="AR495" i="4"/>
  <c r="D495" i="4"/>
  <c r="C495" i="4"/>
  <c r="C495" i="5" s="1"/>
  <c r="AR494" i="4"/>
  <c r="D494" i="4"/>
  <c r="C494" i="4"/>
  <c r="C494" i="5" s="1"/>
  <c r="AR493" i="4"/>
  <c r="D493" i="4"/>
  <c r="C493" i="4"/>
  <c r="C493" i="5" s="1"/>
  <c r="AR492" i="4"/>
  <c r="D492" i="4"/>
  <c r="C492" i="4"/>
  <c r="C492" i="5" s="1"/>
  <c r="AR491" i="4"/>
  <c r="D491" i="4"/>
  <c r="C491" i="4"/>
  <c r="C491" i="5" s="1"/>
  <c r="AR490" i="4"/>
  <c r="D490" i="4"/>
  <c r="C490" i="4"/>
  <c r="C490" i="5" s="1"/>
  <c r="AR489" i="4"/>
  <c r="D489" i="4"/>
  <c r="C489" i="4"/>
  <c r="C489" i="5" s="1"/>
  <c r="E1486" i="4"/>
  <c r="G1486" i="4"/>
  <c r="H1486" i="4"/>
  <c r="I1486" i="4"/>
  <c r="K1486" i="4"/>
  <c r="L1486" i="4"/>
  <c r="M1486" i="4"/>
  <c r="N1486" i="4"/>
  <c r="O1486" i="4"/>
  <c r="P1486" i="4"/>
  <c r="Q1486" i="4"/>
  <c r="R1486" i="4"/>
  <c r="S1486" i="4"/>
  <c r="T1486" i="4"/>
  <c r="AQ1486" i="4"/>
  <c r="E1488" i="4"/>
  <c r="F1488" i="4"/>
  <c r="G1488" i="4"/>
  <c r="H1488" i="4"/>
  <c r="I1488" i="4"/>
  <c r="J1488" i="4"/>
  <c r="K1488" i="4"/>
  <c r="L1488" i="4"/>
  <c r="M1488" i="4"/>
  <c r="N1488" i="4"/>
  <c r="O1488" i="4"/>
  <c r="P1488" i="4"/>
  <c r="Q1488" i="4"/>
  <c r="R1488" i="4"/>
  <c r="S1488" i="4"/>
  <c r="T1488" i="4"/>
  <c r="AQ1488" i="4"/>
  <c r="C462" i="4"/>
  <c r="C462" i="5" s="1"/>
  <c r="C461" i="4"/>
  <c r="C461" i="5" s="1"/>
  <c r="C460" i="4"/>
  <c r="C460" i="5" s="1"/>
  <c r="C459" i="4"/>
  <c r="C459" i="5" s="1"/>
  <c r="C458" i="4"/>
  <c r="C458" i="5" s="1"/>
  <c r="C457" i="4"/>
  <c r="C457" i="5" s="1"/>
  <c r="C456" i="4"/>
  <c r="C456" i="5" s="1"/>
  <c r="C455" i="4"/>
  <c r="C455" i="5" s="1"/>
  <c r="C454" i="4"/>
  <c r="C454" i="5" s="1"/>
  <c r="C453" i="4"/>
  <c r="C453" i="5" s="1"/>
  <c r="C452" i="4"/>
  <c r="C452" i="5" s="1"/>
  <c r="C451" i="4"/>
  <c r="C451" i="5" s="1"/>
  <c r="C450" i="4"/>
  <c r="C450" i="5" s="1"/>
  <c r="C449" i="4"/>
  <c r="C449" i="5" s="1"/>
  <c r="C448" i="4"/>
  <c r="C448" i="5" s="1"/>
  <c r="C447" i="4"/>
  <c r="C447" i="5" s="1"/>
  <c r="C446" i="4"/>
  <c r="C446" i="5" s="1"/>
  <c r="C445" i="4"/>
  <c r="C445" i="5" s="1"/>
  <c r="C444" i="4"/>
  <c r="C444" i="5" s="1"/>
  <c r="C443" i="4"/>
  <c r="C443" i="5" s="1"/>
  <c r="C442" i="4"/>
  <c r="C442" i="5" s="1"/>
  <c r="C441" i="4"/>
  <c r="C441" i="5" s="1"/>
  <c r="C440" i="4"/>
  <c r="C440" i="5" s="1"/>
  <c r="C439" i="4"/>
  <c r="C439" i="5" s="1"/>
  <c r="AQ29" i="8" l="1"/>
  <c r="AQ55" i="8" s="1"/>
  <c r="AT558" i="4"/>
  <c r="AT542" i="4"/>
  <c r="AT574" i="4"/>
  <c r="AT529" i="4"/>
  <c r="AT533" i="4"/>
  <c r="AT554" i="4"/>
  <c r="AT538" i="4"/>
  <c r="AT544" i="4"/>
  <c r="AT550" i="4"/>
  <c r="AT590" i="4"/>
  <c r="AT563" i="4"/>
  <c r="AT571" i="4"/>
  <c r="AT575" i="4"/>
  <c r="AT546" i="4"/>
  <c r="AT564" i="4"/>
  <c r="AT568" i="4"/>
  <c r="AT572" i="4"/>
  <c r="AT508" i="4"/>
  <c r="AT512" i="4"/>
  <c r="AT592" i="4"/>
  <c r="AT565" i="4"/>
  <c r="AT569" i="4"/>
  <c r="AT532" i="4"/>
  <c r="AT536" i="4"/>
  <c r="AT594" i="4"/>
  <c r="AT505" i="4"/>
  <c r="AT509" i="4"/>
  <c r="AT513" i="4"/>
  <c r="AT516" i="4"/>
  <c r="AT520" i="4"/>
  <c r="AT524" i="4"/>
  <c r="AT528" i="4"/>
  <c r="AT517" i="4"/>
  <c r="AT521" i="4"/>
  <c r="AT525" i="4"/>
  <c r="AT580" i="4"/>
  <c r="AT584" i="4"/>
  <c r="AT588" i="4"/>
  <c r="AT567" i="4"/>
  <c r="AT576" i="4"/>
  <c r="AT573" i="4"/>
  <c r="AT589" i="4"/>
  <c r="AT593" i="4"/>
  <c r="AT562" i="4"/>
  <c r="AT566" i="4"/>
  <c r="AT570" i="4"/>
  <c r="AT579" i="4"/>
  <c r="AT583" i="4"/>
  <c r="AT587" i="4"/>
  <c r="AT553" i="4"/>
  <c r="AT557" i="4"/>
  <c r="AT541" i="4"/>
  <c r="AT545" i="4"/>
  <c r="AT549" i="4"/>
  <c r="AT555" i="4"/>
  <c r="AT559" i="4"/>
  <c r="AT539" i="4"/>
  <c r="AT543" i="4"/>
  <c r="AT547" i="4"/>
  <c r="AT551" i="4"/>
  <c r="AT560" i="4"/>
  <c r="AT552" i="4"/>
  <c r="AT519" i="4"/>
  <c r="AT523" i="4"/>
  <c r="AT527" i="4"/>
  <c r="AT531" i="4"/>
  <c r="AT535" i="4"/>
  <c r="AT518" i="4"/>
  <c r="AT522" i="4"/>
  <c r="AT526" i="4"/>
  <c r="AT530" i="4"/>
  <c r="AT534" i="4"/>
  <c r="AT506" i="4"/>
  <c r="AT510" i="4"/>
  <c r="AT514" i="4"/>
  <c r="AT507" i="4"/>
  <c r="AT511" i="4"/>
  <c r="AT578" i="4"/>
  <c r="AT582" i="4"/>
  <c r="AT586" i="4"/>
  <c r="AT577" i="4"/>
  <c r="AT581" i="4"/>
  <c r="AT585" i="4"/>
  <c r="AT490" i="4"/>
  <c r="AT494" i="4"/>
  <c r="AT497" i="4"/>
  <c r="AT489" i="4"/>
  <c r="AT493" i="4"/>
  <c r="AT498" i="4"/>
  <c r="AT491" i="4"/>
  <c r="AT495" i="4"/>
  <c r="AT499" i="4"/>
  <c r="AT492" i="4"/>
  <c r="AT496" i="4"/>
  <c r="E7" i="12" l="1"/>
  <c r="Q45" i="7" s="1"/>
  <c r="S45" i="7" s="1"/>
  <c r="D537" i="4"/>
  <c r="AT537" i="4" s="1"/>
  <c r="AX537" i="4" s="1"/>
  <c r="D515" i="4"/>
  <c r="AT515" i="4" s="1"/>
  <c r="O47" i="9" l="1"/>
  <c r="V47" i="9"/>
  <c r="Y47" i="9"/>
  <c r="U47" i="9"/>
  <c r="N47" i="9"/>
  <c r="AR423" i="4"/>
  <c r="D423" i="4"/>
  <c r="C423" i="4"/>
  <c r="C423" i="5" s="1"/>
  <c r="AR422" i="4"/>
  <c r="D422" i="4"/>
  <c r="C422" i="4"/>
  <c r="C422" i="5" s="1"/>
  <c r="AR421" i="4"/>
  <c r="AT421" i="4" s="1"/>
  <c r="AX421" i="4" s="1"/>
  <c r="AX1494" i="4" s="1"/>
  <c r="C421" i="4"/>
  <c r="C421" i="5" s="1"/>
  <c r="D420" i="4"/>
  <c r="AR420" i="4"/>
  <c r="C420" i="4"/>
  <c r="AR47" i="9" l="1"/>
  <c r="AT420" i="4"/>
  <c r="AT422" i="4"/>
  <c r="AT423" i="4"/>
  <c r="AR39" i="9"/>
  <c r="D131" i="7"/>
  <c r="E120" i="7" s="1"/>
  <c r="O34" i="9"/>
  <c r="L34" i="9"/>
  <c r="H34" i="9"/>
  <c r="AR34" i="9" s="1"/>
  <c r="AR32" i="9"/>
  <c r="AR25" i="9"/>
  <c r="AP53" i="8"/>
  <c r="AA53" i="8"/>
  <c r="Z30" i="9" s="1"/>
  <c r="Z53" i="8"/>
  <c r="Y30" i="9" s="1"/>
  <c r="Y53" i="8"/>
  <c r="X30" i="9" s="1"/>
  <c r="X53" i="8"/>
  <c r="W30" i="9" s="1"/>
  <c r="W53" i="8"/>
  <c r="V30" i="9" s="1"/>
  <c r="V53" i="8"/>
  <c r="U30" i="9" s="1"/>
  <c r="U53" i="8"/>
  <c r="T30" i="9" s="1"/>
  <c r="T53" i="8"/>
  <c r="S30" i="9" s="1"/>
  <c r="S53" i="8"/>
  <c r="R30" i="9" s="1"/>
  <c r="R53" i="8"/>
  <c r="Q30" i="9" s="1"/>
  <c r="Q53" i="8"/>
  <c r="P53" i="8"/>
  <c r="O30" i="9" s="1"/>
  <c r="O53" i="8"/>
  <c r="N30" i="9" s="1"/>
  <c r="N53" i="8"/>
  <c r="M30" i="9" s="1"/>
  <c r="M53" i="8"/>
  <c r="L30" i="9" s="1"/>
  <c r="L53" i="8"/>
  <c r="K30" i="9" s="1"/>
  <c r="K53" i="8"/>
  <c r="J30" i="9" s="1"/>
  <c r="J53" i="8"/>
  <c r="I53" i="8"/>
  <c r="H30" i="9" s="1"/>
  <c r="H53" i="8"/>
  <c r="G53" i="8"/>
  <c r="F30" i="9" s="1"/>
  <c r="F53" i="8"/>
  <c r="E53" i="8"/>
  <c r="D30" i="9" s="1"/>
  <c r="D53" i="8"/>
  <c r="AQ26" i="8"/>
  <c r="AQ25" i="8"/>
  <c r="AQ24" i="8"/>
  <c r="AQ23" i="8"/>
  <c r="AQ22" i="8"/>
  <c r="AQ21" i="8"/>
  <c r="AQ20" i="8"/>
  <c r="AQ19" i="8"/>
  <c r="AQ18" i="8"/>
  <c r="AQ17" i="8"/>
  <c r="AQ16" i="8"/>
  <c r="AQ15" i="8"/>
  <c r="AQ14" i="8"/>
  <c r="AQ13" i="8"/>
  <c r="D47" i="8"/>
  <c r="E47" i="8"/>
  <c r="F47" i="8"/>
  <c r="G47" i="8"/>
  <c r="H47" i="8"/>
  <c r="I47" i="8"/>
  <c r="J47" i="8"/>
  <c r="K47" i="8"/>
  <c r="L47" i="8"/>
  <c r="M47" i="8"/>
  <c r="N47" i="8"/>
  <c r="O47" i="8"/>
  <c r="Q47" i="8"/>
  <c r="R47" i="8"/>
  <c r="S47" i="8"/>
  <c r="AP47" i="8"/>
  <c r="D51" i="8"/>
  <c r="E51" i="8"/>
  <c r="F51" i="8"/>
  <c r="G51" i="8"/>
  <c r="H51" i="8"/>
  <c r="I51" i="8"/>
  <c r="J51" i="8"/>
  <c r="K51" i="8"/>
  <c r="L51" i="8"/>
  <c r="M51" i="8"/>
  <c r="N51" i="8"/>
  <c r="O51" i="8"/>
  <c r="Q51" i="8"/>
  <c r="R51" i="8"/>
  <c r="S51" i="8"/>
  <c r="AP51" i="8"/>
  <c r="B26" i="8"/>
  <c r="A26" i="8"/>
  <c r="B25" i="8"/>
  <c r="A25" i="8"/>
  <c r="B24" i="8"/>
  <c r="A24" i="8"/>
  <c r="B23" i="8"/>
  <c r="A23" i="8"/>
  <c r="B22" i="8"/>
  <c r="A22" i="8"/>
  <c r="B21" i="8"/>
  <c r="A21" i="8"/>
  <c r="B20" i="8"/>
  <c r="A20" i="8"/>
  <c r="B19" i="8"/>
  <c r="A19" i="8"/>
  <c r="B18" i="8"/>
  <c r="A18" i="8"/>
  <c r="B17" i="8"/>
  <c r="A17" i="8"/>
  <c r="B16" i="8"/>
  <c r="A16" i="8"/>
  <c r="B15" i="8"/>
  <c r="A15" i="8"/>
  <c r="B14" i="8"/>
  <c r="A14" i="8"/>
  <c r="B13" i="8"/>
  <c r="A13" i="8"/>
  <c r="D58" i="11"/>
  <c r="AR31" i="9"/>
  <c r="AR33" i="9"/>
  <c r="AR29" i="9"/>
  <c r="AR28" i="9"/>
  <c r="AY236" i="4"/>
  <c r="AY239" i="4"/>
  <c r="AW1492" i="4"/>
  <c r="AV1492" i="4"/>
  <c r="AQ1492" i="4"/>
  <c r="AB1492" i="4"/>
  <c r="AA1492" i="4"/>
  <c r="Z1492" i="4"/>
  <c r="Y1492" i="4"/>
  <c r="X1492" i="4"/>
  <c r="W1492" i="4"/>
  <c r="V1492" i="4"/>
  <c r="U1492" i="4"/>
  <c r="T1492" i="4"/>
  <c r="S1492" i="4"/>
  <c r="R1492" i="4"/>
  <c r="Q1492" i="4"/>
  <c r="P1492" i="4"/>
  <c r="O1492" i="4"/>
  <c r="N1492" i="4"/>
  <c r="M1492" i="4"/>
  <c r="L1492" i="4"/>
  <c r="K1492" i="4"/>
  <c r="J1492" i="4"/>
  <c r="I1492" i="4"/>
  <c r="H1492" i="4"/>
  <c r="G1492" i="4"/>
  <c r="E1492" i="4"/>
  <c r="C208" i="4"/>
  <c r="C208" i="5" s="1"/>
  <c r="AR208" i="4"/>
  <c r="AT208" i="4" s="1"/>
  <c r="AX208" i="4" s="1"/>
  <c r="A208" i="5"/>
  <c r="B208" i="5"/>
  <c r="D208" i="5" s="1"/>
  <c r="F208" i="5" s="1"/>
  <c r="D366" i="4"/>
  <c r="D370" i="4"/>
  <c r="C370" i="4"/>
  <c r="D343" i="4"/>
  <c r="D342" i="4"/>
  <c r="D336" i="4"/>
  <c r="AR24" i="9"/>
  <c r="E52" i="11" s="1"/>
  <c r="D269" i="4"/>
  <c r="E22" i="11"/>
  <c r="E18" i="11"/>
  <c r="E17" i="11"/>
  <c r="A14" i="11"/>
  <c r="A13" i="11"/>
  <c r="A12" i="11"/>
  <c r="A11" i="11"/>
  <c r="A10" i="11"/>
  <c r="A9" i="11"/>
  <c r="A8" i="11"/>
  <c r="A7" i="11"/>
  <c r="A6" i="11"/>
  <c r="AQ53" i="8" l="1"/>
  <c r="AR30" i="9"/>
  <c r="AY1492" i="4"/>
  <c r="E205" i="11"/>
  <c r="D42" i="7"/>
  <c r="AB208" i="5"/>
  <c r="T208" i="5"/>
  <c r="L208" i="5"/>
  <c r="AQ208" i="5"/>
  <c r="W208" i="5"/>
  <c r="O208" i="5"/>
  <c r="G208" i="5"/>
  <c r="X208" i="5"/>
  <c r="P208" i="5"/>
  <c r="H208" i="5"/>
  <c r="AA208" i="5"/>
  <c r="S208" i="5"/>
  <c r="K208" i="5"/>
  <c r="Y208" i="5"/>
  <c r="U208" i="5"/>
  <c r="Q208" i="5"/>
  <c r="M208" i="5"/>
  <c r="I208" i="5"/>
  <c r="E208" i="5"/>
  <c r="Z208" i="5"/>
  <c r="V208" i="5"/>
  <c r="R208" i="5"/>
  <c r="N208" i="5"/>
  <c r="J208" i="5"/>
  <c r="J108" i="7"/>
  <c r="D328" i="4"/>
  <c r="B420" i="5"/>
  <c r="D420" i="5" s="1"/>
  <c r="AB420" i="5" s="1"/>
  <c r="AB1495" i="5" s="1"/>
  <c r="Z44" i="9" s="1"/>
  <c r="A420" i="5"/>
  <c r="B419" i="5"/>
  <c r="D419" i="5" s="1"/>
  <c r="AB419" i="5" s="1"/>
  <c r="A419" i="5"/>
  <c r="B418" i="5"/>
  <c r="D418" i="5" s="1"/>
  <c r="AB418" i="5" s="1"/>
  <c r="A418" i="5"/>
  <c r="B417" i="5"/>
  <c r="D417" i="5" s="1"/>
  <c r="AB417" i="5" s="1"/>
  <c r="A417" i="5"/>
  <c r="B416" i="5"/>
  <c r="D416" i="5" s="1"/>
  <c r="AB416" i="5" s="1"/>
  <c r="A416" i="5"/>
  <c r="B415" i="5"/>
  <c r="D415" i="5" s="1"/>
  <c r="AB415" i="5" s="1"/>
  <c r="A415" i="5"/>
  <c r="B414" i="5"/>
  <c r="D414" i="5" s="1"/>
  <c r="AB414" i="5" s="1"/>
  <c r="A414" i="5"/>
  <c r="B413" i="5"/>
  <c r="D413" i="5" s="1"/>
  <c r="AB413" i="5" s="1"/>
  <c r="A413" i="5"/>
  <c r="B412" i="5"/>
  <c r="D412" i="5" s="1"/>
  <c r="AB412" i="5" s="1"/>
  <c r="A412" i="5"/>
  <c r="B411" i="5"/>
  <c r="D411" i="5" s="1"/>
  <c r="AB411" i="5" s="1"/>
  <c r="A411" i="5"/>
  <c r="B410" i="5"/>
  <c r="D410" i="5" s="1"/>
  <c r="AB410" i="5" s="1"/>
  <c r="A410" i="5"/>
  <c r="B409" i="5"/>
  <c r="D409" i="5" s="1"/>
  <c r="AB409" i="5" s="1"/>
  <c r="A409" i="5"/>
  <c r="B408" i="5"/>
  <c r="D408" i="5" s="1"/>
  <c r="AB408" i="5" s="1"/>
  <c r="A408" i="5"/>
  <c r="B407" i="5"/>
  <c r="D407" i="5" s="1"/>
  <c r="AB407" i="5" s="1"/>
  <c r="A407" i="5"/>
  <c r="B406" i="5"/>
  <c r="D406" i="5" s="1"/>
  <c r="AB406" i="5" s="1"/>
  <c r="A406" i="5"/>
  <c r="B405" i="5"/>
  <c r="D405" i="5" s="1"/>
  <c r="AB405" i="5" s="1"/>
  <c r="A405" i="5"/>
  <c r="B404" i="5"/>
  <c r="D404" i="5" s="1"/>
  <c r="AB404" i="5" s="1"/>
  <c r="A404" i="5"/>
  <c r="B403" i="5"/>
  <c r="D403" i="5" s="1"/>
  <c r="AB403" i="5" s="1"/>
  <c r="A403" i="5"/>
  <c r="B402" i="5"/>
  <c r="D402" i="5" s="1"/>
  <c r="AB402" i="5" s="1"/>
  <c r="A402" i="5"/>
  <c r="B401" i="5"/>
  <c r="D401" i="5" s="1"/>
  <c r="AB401" i="5" s="1"/>
  <c r="A401" i="5"/>
  <c r="B400" i="5"/>
  <c r="D400" i="5" s="1"/>
  <c r="AB400" i="5" s="1"/>
  <c r="A400" i="5"/>
  <c r="B399" i="5"/>
  <c r="D399" i="5" s="1"/>
  <c r="AB399" i="5" s="1"/>
  <c r="A399" i="5"/>
  <c r="B398" i="5"/>
  <c r="D398" i="5" s="1"/>
  <c r="AB398" i="5" s="1"/>
  <c r="A398" i="5"/>
  <c r="B397" i="5"/>
  <c r="D397" i="5" s="1"/>
  <c r="AB397" i="5" s="1"/>
  <c r="A397" i="5"/>
  <c r="B396" i="5"/>
  <c r="D396" i="5" s="1"/>
  <c r="AB396" i="5" s="1"/>
  <c r="A396" i="5"/>
  <c r="B395" i="5"/>
  <c r="D395" i="5" s="1"/>
  <c r="AB395" i="5" s="1"/>
  <c r="A395" i="5"/>
  <c r="B394" i="5"/>
  <c r="D394" i="5" s="1"/>
  <c r="AB394" i="5" s="1"/>
  <c r="A394" i="5"/>
  <c r="B393" i="5"/>
  <c r="D393" i="5" s="1"/>
  <c r="AB393" i="5" s="1"/>
  <c r="A393" i="5"/>
  <c r="B392" i="5"/>
  <c r="D392" i="5" s="1"/>
  <c r="AB392" i="5" s="1"/>
  <c r="A392" i="5"/>
  <c r="B391" i="5"/>
  <c r="D391" i="5" s="1"/>
  <c r="AB391" i="5" s="1"/>
  <c r="A391" i="5"/>
  <c r="B390" i="5"/>
  <c r="D390" i="5" s="1"/>
  <c r="AB390" i="5" s="1"/>
  <c r="A390" i="5"/>
  <c r="B389" i="5"/>
  <c r="D389" i="5" s="1"/>
  <c r="AB389" i="5" s="1"/>
  <c r="A389" i="5"/>
  <c r="B388" i="5"/>
  <c r="D388" i="5" s="1"/>
  <c r="AB388" i="5" s="1"/>
  <c r="A388" i="5"/>
  <c r="B387" i="5"/>
  <c r="D387" i="5" s="1"/>
  <c r="AB387" i="5" s="1"/>
  <c r="A387" i="5"/>
  <c r="B386" i="5"/>
  <c r="D386" i="5" s="1"/>
  <c r="AB386" i="5" s="1"/>
  <c r="A386" i="5"/>
  <c r="B385" i="5"/>
  <c r="D385" i="5" s="1"/>
  <c r="AB385" i="5" s="1"/>
  <c r="A385" i="5"/>
  <c r="B384" i="5"/>
  <c r="D384" i="5" s="1"/>
  <c r="AB384" i="5" s="1"/>
  <c r="A384" i="5"/>
  <c r="B383" i="5"/>
  <c r="D383" i="5" s="1"/>
  <c r="AB383" i="5" s="1"/>
  <c r="A383" i="5"/>
  <c r="B382" i="5"/>
  <c r="D382" i="5" s="1"/>
  <c r="AB382" i="5" s="1"/>
  <c r="A382" i="5"/>
  <c r="B381" i="5"/>
  <c r="D381" i="5" s="1"/>
  <c r="AB381" i="5" s="1"/>
  <c r="A381" i="5"/>
  <c r="B380" i="5"/>
  <c r="D380" i="5" s="1"/>
  <c r="AB380" i="5" s="1"/>
  <c r="A380" i="5"/>
  <c r="B379" i="5"/>
  <c r="D379" i="5" s="1"/>
  <c r="AB379" i="5" s="1"/>
  <c r="A379" i="5"/>
  <c r="B378" i="5"/>
  <c r="D378" i="5" s="1"/>
  <c r="AB378" i="5" s="1"/>
  <c r="A378" i="5"/>
  <c r="B377" i="5"/>
  <c r="D377" i="5" s="1"/>
  <c r="AB377" i="5" s="1"/>
  <c r="A377" i="5"/>
  <c r="B376" i="5"/>
  <c r="D376" i="5" s="1"/>
  <c r="AB376" i="5" s="1"/>
  <c r="A376" i="5"/>
  <c r="B375" i="5"/>
  <c r="D375" i="5" s="1"/>
  <c r="AB375" i="5" s="1"/>
  <c r="A375" i="5"/>
  <c r="B374" i="5"/>
  <c r="D374" i="5" s="1"/>
  <c r="AB374" i="5" s="1"/>
  <c r="A374" i="5"/>
  <c r="B373" i="5"/>
  <c r="D373" i="5" s="1"/>
  <c r="AB373" i="5" s="1"/>
  <c r="A373" i="5"/>
  <c r="B372" i="5"/>
  <c r="D372" i="5" s="1"/>
  <c r="AB372" i="5" s="1"/>
  <c r="A372" i="5"/>
  <c r="B371" i="5"/>
  <c r="D371" i="5" s="1"/>
  <c r="AB371" i="5" s="1"/>
  <c r="A371" i="5"/>
  <c r="B370" i="5"/>
  <c r="D370" i="5" s="1"/>
  <c r="AB370" i="5" s="1"/>
  <c r="A370" i="5"/>
  <c r="B369" i="5"/>
  <c r="D369" i="5" s="1"/>
  <c r="AB369" i="5" s="1"/>
  <c r="A369" i="5"/>
  <c r="B368" i="5"/>
  <c r="D368" i="5" s="1"/>
  <c r="AB368" i="5" s="1"/>
  <c r="A368" i="5"/>
  <c r="B367" i="5"/>
  <c r="D367" i="5" s="1"/>
  <c r="AB367" i="5" s="1"/>
  <c r="A367" i="5"/>
  <c r="B366" i="5"/>
  <c r="D366" i="5" s="1"/>
  <c r="AB366" i="5" s="1"/>
  <c r="A366" i="5"/>
  <c r="B365" i="5"/>
  <c r="D365" i="5" s="1"/>
  <c r="AB365" i="5" s="1"/>
  <c r="A365" i="5"/>
  <c r="B364" i="5"/>
  <c r="D364" i="5" s="1"/>
  <c r="AB364" i="5" s="1"/>
  <c r="A364" i="5"/>
  <c r="B363" i="5"/>
  <c r="D363" i="5" s="1"/>
  <c r="AB363" i="5" s="1"/>
  <c r="A363" i="5"/>
  <c r="B362" i="5"/>
  <c r="D362" i="5" s="1"/>
  <c r="AB362" i="5" s="1"/>
  <c r="A362" i="5"/>
  <c r="B361" i="5"/>
  <c r="D361" i="5" s="1"/>
  <c r="AB361" i="5" s="1"/>
  <c r="A361" i="5"/>
  <c r="B360" i="5"/>
  <c r="D360" i="5" s="1"/>
  <c r="AB360" i="5" s="1"/>
  <c r="A360" i="5"/>
  <c r="B359" i="5"/>
  <c r="D359" i="5" s="1"/>
  <c r="AB359" i="5" s="1"/>
  <c r="A359" i="5"/>
  <c r="B358" i="5"/>
  <c r="D358" i="5" s="1"/>
  <c r="AB358" i="5" s="1"/>
  <c r="A358" i="5"/>
  <c r="B357" i="5"/>
  <c r="D357" i="5" s="1"/>
  <c r="AB357" i="5" s="1"/>
  <c r="A357" i="5"/>
  <c r="B356" i="5"/>
  <c r="D356" i="5" s="1"/>
  <c r="AB356" i="5" s="1"/>
  <c r="A356" i="5"/>
  <c r="B355" i="5"/>
  <c r="D355" i="5" s="1"/>
  <c r="AB355" i="5" s="1"/>
  <c r="A355" i="5"/>
  <c r="B354" i="5"/>
  <c r="D354" i="5" s="1"/>
  <c r="AB354" i="5" s="1"/>
  <c r="A354" i="5"/>
  <c r="B353" i="5"/>
  <c r="D353" i="5" s="1"/>
  <c r="AB353" i="5" s="1"/>
  <c r="A353" i="5"/>
  <c r="B352" i="5"/>
  <c r="D352" i="5" s="1"/>
  <c r="AB352" i="5" s="1"/>
  <c r="A352" i="5"/>
  <c r="B351" i="5"/>
  <c r="D351" i="5" s="1"/>
  <c r="AB351" i="5" s="1"/>
  <c r="A351" i="5"/>
  <c r="B350" i="5"/>
  <c r="D350" i="5" s="1"/>
  <c r="AB350" i="5" s="1"/>
  <c r="A350" i="5"/>
  <c r="B349" i="5"/>
  <c r="D349" i="5" s="1"/>
  <c r="AB349" i="5" s="1"/>
  <c r="A349" i="5"/>
  <c r="B348" i="5"/>
  <c r="D348" i="5" s="1"/>
  <c r="AB348" i="5" s="1"/>
  <c r="A348" i="5"/>
  <c r="B347" i="5"/>
  <c r="D347" i="5" s="1"/>
  <c r="AB347" i="5" s="1"/>
  <c r="A347" i="5"/>
  <c r="B346" i="5"/>
  <c r="D346" i="5" s="1"/>
  <c r="AB346" i="5" s="1"/>
  <c r="A346" i="5"/>
  <c r="B345" i="5"/>
  <c r="D345" i="5" s="1"/>
  <c r="AB345" i="5" s="1"/>
  <c r="A345" i="5"/>
  <c r="B344" i="5"/>
  <c r="D344" i="5" s="1"/>
  <c r="AB344" i="5" s="1"/>
  <c r="A344" i="5"/>
  <c r="B343" i="5"/>
  <c r="D343" i="5" s="1"/>
  <c r="AB343" i="5" s="1"/>
  <c r="A343" i="5"/>
  <c r="B342" i="5"/>
  <c r="D342" i="5" s="1"/>
  <c r="AB342" i="5" s="1"/>
  <c r="A342" i="5"/>
  <c r="B341" i="5"/>
  <c r="D341" i="5" s="1"/>
  <c r="AB341" i="5" s="1"/>
  <c r="A341" i="5"/>
  <c r="B340" i="5"/>
  <c r="D340" i="5" s="1"/>
  <c r="AB340" i="5" s="1"/>
  <c r="A340" i="5"/>
  <c r="B339" i="5"/>
  <c r="D339" i="5" s="1"/>
  <c r="AB339" i="5" s="1"/>
  <c r="A339" i="5"/>
  <c r="B338" i="5"/>
  <c r="D338" i="5" s="1"/>
  <c r="AB338" i="5" s="1"/>
  <c r="A338" i="5"/>
  <c r="B337" i="5"/>
  <c r="D337" i="5" s="1"/>
  <c r="AB337" i="5" s="1"/>
  <c r="A337" i="5"/>
  <c r="B336" i="5"/>
  <c r="D336" i="5" s="1"/>
  <c r="AB336" i="5" s="1"/>
  <c r="A336" i="5"/>
  <c r="B335" i="5"/>
  <c r="D335" i="5" s="1"/>
  <c r="AB335" i="5" s="1"/>
  <c r="A335" i="5"/>
  <c r="B334" i="5"/>
  <c r="D334" i="5" s="1"/>
  <c r="AB334" i="5" s="1"/>
  <c r="A334" i="5"/>
  <c r="B333" i="5"/>
  <c r="D333" i="5" s="1"/>
  <c r="AB333" i="5" s="1"/>
  <c r="A333" i="5"/>
  <c r="B332" i="5"/>
  <c r="D332" i="5" s="1"/>
  <c r="AB332" i="5" s="1"/>
  <c r="A332" i="5"/>
  <c r="B331" i="5"/>
  <c r="D331" i="5" s="1"/>
  <c r="AB331" i="5" s="1"/>
  <c r="A331" i="5"/>
  <c r="B330" i="5"/>
  <c r="D330" i="5" s="1"/>
  <c r="AB330" i="5" s="1"/>
  <c r="A330" i="5"/>
  <c r="B329" i="5"/>
  <c r="D329" i="5" s="1"/>
  <c r="AB329" i="5" s="1"/>
  <c r="A329" i="5"/>
  <c r="B328" i="5"/>
  <c r="D328" i="5" s="1"/>
  <c r="AB328" i="5" s="1"/>
  <c r="A328" i="5"/>
  <c r="B327" i="5"/>
  <c r="A327" i="5"/>
  <c r="AR921" i="4"/>
  <c r="D921" i="4"/>
  <c r="C921" i="4"/>
  <c r="C921" i="5" s="1"/>
  <c r="AR920" i="4"/>
  <c r="D920" i="4"/>
  <c r="C920" i="4"/>
  <c r="C920" i="5" s="1"/>
  <c r="AR919" i="4"/>
  <c r="D919" i="4"/>
  <c r="C919" i="4"/>
  <c r="C919" i="5" s="1"/>
  <c r="AR918" i="4"/>
  <c r="D918" i="4"/>
  <c r="C918" i="4"/>
  <c r="C918" i="5" s="1"/>
  <c r="AR917" i="4"/>
  <c r="D917" i="4"/>
  <c r="C917" i="4"/>
  <c r="C917" i="5" s="1"/>
  <c r="AR595" i="4"/>
  <c r="D595" i="4"/>
  <c r="C595" i="4"/>
  <c r="C595" i="5" s="1"/>
  <c r="AR504" i="4"/>
  <c r="C504" i="4"/>
  <c r="C504" i="5" s="1"/>
  <c r="AR503" i="4"/>
  <c r="D503" i="4"/>
  <c r="C503" i="4"/>
  <c r="C503" i="5" s="1"/>
  <c r="AR502" i="4"/>
  <c r="D502" i="4"/>
  <c r="C502" i="4"/>
  <c r="C502" i="5" s="1"/>
  <c r="AR501" i="4"/>
  <c r="D501" i="4"/>
  <c r="C501" i="4"/>
  <c r="C501" i="5" s="1"/>
  <c r="AR500" i="4"/>
  <c r="D500" i="4"/>
  <c r="C500" i="4"/>
  <c r="C500" i="5" s="1"/>
  <c r="AR488" i="4"/>
  <c r="C488" i="4"/>
  <c r="C488" i="5" s="1"/>
  <c r="AR487" i="4"/>
  <c r="D487" i="4"/>
  <c r="C487" i="4"/>
  <c r="C487" i="5" s="1"/>
  <c r="AR486" i="4"/>
  <c r="D486" i="4"/>
  <c r="C486" i="4"/>
  <c r="C486" i="5" s="1"/>
  <c r="AR485" i="4"/>
  <c r="D485" i="4"/>
  <c r="C485" i="4"/>
  <c r="C485" i="5" s="1"/>
  <c r="AR484" i="4"/>
  <c r="D484" i="4"/>
  <c r="C484" i="4"/>
  <c r="C484" i="5" s="1"/>
  <c r="AR483" i="4"/>
  <c r="D483" i="4"/>
  <c r="C483" i="4"/>
  <c r="C483" i="5" s="1"/>
  <c r="AR482" i="4"/>
  <c r="D482" i="4"/>
  <c r="C482" i="4"/>
  <c r="C482" i="5" s="1"/>
  <c r="AR481" i="4"/>
  <c r="D481" i="4"/>
  <c r="C481" i="4"/>
  <c r="C481" i="5" s="1"/>
  <c r="AR480" i="4"/>
  <c r="D480" i="4"/>
  <c r="C480" i="4"/>
  <c r="C480" i="5" s="1"/>
  <c r="AR479" i="4"/>
  <c r="D479" i="4"/>
  <c r="C479" i="4"/>
  <c r="C479" i="5" s="1"/>
  <c r="AR478" i="4"/>
  <c r="D478" i="4"/>
  <c r="C478" i="4"/>
  <c r="C478" i="5" s="1"/>
  <c r="AR477" i="4"/>
  <c r="D477" i="4"/>
  <c r="C477" i="4"/>
  <c r="C477" i="5" s="1"/>
  <c r="AR476" i="4"/>
  <c r="C476" i="4"/>
  <c r="C476" i="5" s="1"/>
  <c r="AR475" i="4"/>
  <c r="D475" i="4"/>
  <c r="C475" i="4"/>
  <c r="C475" i="5" s="1"/>
  <c r="AR474" i="4"/>
  <c r="D474" i="4"/>
  <c r="C474" i="4"/>
  <c r="C474" i="5" s="1"/>
  <c r="AR473" i="4"/>
  <c r="C473" i="4"/>
  <c r="C473" i="5" s="1"/>
  <c r="AR472" i="4"/>
  <c r="D472" i="4"/>
  <c r="C472" i="4"/>
  <c r="C472" i="5" s="1"/>
  <c r="AR471" i="4"/>
  <c r="D471" i="4"/>
  <c r="C471" i="4"/>
  <c r="C471" i="5" s="1"/>
  <c r="AR470" i="4"/>
  <c r="D470" i="4"/>
  <c r="C470" i="4"/>
  <c r="C470" i="5" s="1"/>
  <c r="AR469" i="4"/>
  <c r="D469" i="4"/>
  <c r="C469" i="4"/>
  <c r="C469" i="5" s="1"/>
  <c r="AR468" i="4"/>
  <c r="D468" i="4"/>
  <c r="C468" i="4"/>
  <c r="C468" i="5" s="1"/>
  <c r="AR467" i="4"/>
  <c r="D467" i="4"/>
  <c r="C467" i="4"/>
  <c r="C467" i="5" s="1"/>
  <c r="AR466" i="4"/>
  <c r="D466" i="4"/>
  <c r="C466" i="4"/>
  <c r="C466" i="5" s="1"/>
  <c r="AR465" i="4"/>
  <c r="D465" i="4"/>
  <c r="C465" i="4"/>
  <c r="C465" i="5" s="1"/>
  <c r="AR464" i="4"/>
  <c r="D464" i="4"/>
  <c r="C464" i="4"/>
  <c r="C464" i="5" s="1"/>
  <c r="AR463" i="4"/>
  <c r="D463" i="4"/>
  <c r="C463" i="4"/>
  <c r="C463" i="5" s="1"/>
  <c r="AR462" i="4"/>
  <c r="D462" i="4"/>
  <c r="AR461" i="4"/>
  <c r="D461" i="4"/>
  <c r="AR460" i="4"/>
  <c r="D460" i="4"/>
  <c r="AR459" i="4"/>
  <c r="D459" i="4"/>
  <c r="AR458" i="4"/>
  <c r="D458" i="4"/>
  <c r="AR457" i="4"/>
  <c r="D457" i="4"/>
  <c r="AR456" i="4"/>
  <c r="D456" i="4"/>
  <c r="AR455" i="4"/>
  <c r="D455" i="4"/>
  <c r="AR454" i="4"/>
  <c r="D454" i="4"/>
  <c r="AR453" i="4"/>
  <c r="AR452" i="4"/>
  <c r="D452" i="4"/>
  <c r="AR451" i="4"/>
  <c r="D451" i="4"/>
  <c r="AR450" i="4"/>
  <c r="AR449" i="4"/>
  <c r="D449" i="4"/>
  <c r="AR448" i="4"/>
  <c r="D448" i="4"/>
  <c r="AR447" i="4"/>
  <c r="D447" i="4"/>
  <c r="AR446" i="4"/>
  <c r="D446" i="4"/>
  <c r="AR445" i="4"/>
  <c r="D445" i="4"/>
  <c r="AR444" i="4"/>
  <c r="D444" i="4"/>
  <c r="AR443" i="4"/>
  <c r="D443" i="4"/>
  <c r="AR442" i="4"/>
  <c r="D442" i="4"/>
  <c r="AR441" i="4"/>
  <c r="D441" i="4"/>
  <c r="AR440" i="4"/>
  <c r="D440" i="4"/>
  <c r="AR439" i="4"/>
  <c r="D439" i="4"/>
  <c r="AR438" i="4"/>
  <c r="C438" i="4"/>
  <c r="C438" i="5" s="1"/>
  <c r="AR437" i="4"/>
  <c r="D437" i="4"/>
  <c r="C437" i="4"/>
  <c r="C437" i="5" s="1"/>
  <c r="AR436" i="4"/>
  <c r="D436" i="4"/>
  <c r="C436" i="4"/>
  <c r="C436" i="5" s="1"/>
  <c r="AR435" i="4"/>
  <c r="D435" i="4"/>
  <c r="C435" i="4"/>
  <c r="C435" i="5" s="1"/>
  <c r="AR434" i="4"/>
  <c r="D434" i="4"/>
  <c r="C434" i="4"/>
  <c r="C434" i="5" s="1"/>
  <c r="AR433" i="4"/>
  <c r="D433" i="4"/>
  <c r="C433" i="4"/>
  <c r="C433" i="5" s="1"/>
  <c r="AR432" i="4"/>
  <c r="D432" i="4"/>
  <c r="C432" i="4"/>
  <c r="C432" i="5" s="1"/>
  <c r="AR431" i="4"/>
  <c r="D431" i="4"/>
  <c r="C431" i="4"/>
  <c r="C431" i="5" s="1"/>
  <c r="AR430" i="4"/>
  <c r="D430" i="4"/>
  <c r="C430" i="4"/>
  <c r="C430" i="5" s="1"/>
  <c r="AR429" i="4"/>
  <c r="C429" i="4"/>
  <c r="C429" i="5" s="1"/>
  <c r="AR428" i="4"/>
  <c r="D428" i="4"/>
  <c r="C428" i="4"/>
  <c r="C428" i="5" s="1"/>
  <c r="AR427" i="4"/>
  <c r="D427" i="4"/>
  <c r="C427" i="4"/>
  <c r="C427" i="5" s="1"/>
  <c r="AR426" i="4"/>
  <c r="D426" i="4"/>
  <c r="C426" i="4"/>
  <c r="C426" i="5" s="1"/>
  <c r="AR425" i="4"/>
  <c r="C425" i="4"/>
  <c r="C425" i="5" s="1"/>
  <c r="AR424" i="4"/>
  <c r="D424" i="4"/>
  <c r="C424" i="4"/>
  <c r="C424" i="5" s="1"/>
  <c r="C420" i="5"/>
  <c r="AR419" i="4"/>
  <c r="C419" i="4"/>
  <c r="C419" i="5" s="1"/>
  <c r="AR418" i="4"/>
  <c r="D418" i="4"/>
  <c r="C418" i="4"/>
  <c r="C418" i="5" s="1"/>
  <c r="AR417" i="4"/>
  <c r="D417" i="4"/>
  <c r="C417" i="4"/>
  <c r="C417" i="5" s="1"/>
  <c r="AR416" i="4"/>
  <c r="D416" i="4"/>
  <c r="C416" i="4"/>
  <c r="C416" i="5" s="1"/>
  <c r="AR415" i="4"/>
  <c r="D415" i="4"/>
  <c r="C415" i="4"/>
  <c r="C415" i="5" s="1"/>
  <c r="AR414" i="4"/>
  <c r="D414" i="4"/>
  <c r="C414" i="4"/>
  <c r="C414" i="5" s="1"/>
  <c r="AR413" i="4"/>
  <c r="D413" i="4"/>
  <c r="C413" i="4"/>
  <c r="C413" i="5" s="1"/>
  <c r="AR412" i="4"/>
  <c r="D412" i="4"/>
  <c r="C412" i="4"/>
  <c r="C412" i="5" s="1"/>
  <c r="AR411" i="4"/>
  <c r="D411" i="4"/>
  <c r="C411" i="4"/>
  <c r="C411" i="5" s="1"/>
  <c r="AR410" i="4"/>
  <c r="D410" i="4"/>
  <c r="C410" i="4"/>
  <c r="C410" i="5" s="1"/>
  <c r="AR409" i="4"/>
  <c r="D409" i="4"/>
  <c r="C409" i="4"/>
  <c r="C409" i="5" s="1"/>
  <c r="AR408" i="4"/>
  <c r="D408" i="4"/>
  <c r="C408" i="4"/>
  <c r="C408" i="5" s="1"/>
  <c r="AR407" i="4"/>
  <c r="D407" i="4"/>
  <c r="C407" i="4"/>
  <c r="C407" i="5" s="1"/>
  <c r="AR406" i="4"/>
  <c r="D406" i="4"/>
  <c r="C406" i="4"/>
  <c r="C406" i="5" s="1"/>
  <c r="AR405" i="4"/>
  <c r="D405" i="4"/>
  <c r="C405" i="4"/>
  <c r="C405" i="5" s="1"/>
  <c r="AR404" i="4"/>
  <c r="D404" i="4"/>
  <c r="C404" i="4"/>
  <c r="C404" i="5" s="1"/>
  <c r="AR403" i="4"/>
  <c r="D403" i="4"/>
  <c r="C403" i="4"/>
  <c r="C403" i="5" s="1"/>
  <c r="AR402" i="4"/>
  <c r="D402" i="4"/>
  <c r="C402" i="4"/>
  <c r="C402" i="5" s="1"/>
  <c r="AR401" i="4"/>
  <c r="D401" i="4"/>
  <c r="C401" i="4"/>
  <c r="C401" i="5" s="1"/>
  <c r="AR400" i="4"/>
  <c r="D400" i="4"/>
  <c r="C400" i="4"/>
  <c r="C400" i="5" s="1"/>
  <c r="AR399" i="4"/>
  <c r="D399" i="4"/>
  <c r="C399" i="4"/>
  <c r="C399" i="5" s="1"/>
  <c r="AR398" i="4"/>
  <c r="D398" i="4"/>
  <c r="C398" i="4"/>
  <c r="C398" i="5" s="1"/>
  <c r="AR397" i="4"/>
  <c r="C397" i="4"/>
  <c r="C397" i="5" s="1"/>
  <c r="AR396" i="4"/>
  <c r="D396" i="4"/>
  <c r="C396" i="4"/>
  <c r="C396" i="5" s="1"/>
  <c r="AR395" i="4"/>
  <c r="D395" i="4"/>
  <c r="C395" i="4"/>
  <c r="C395" i="5" s="1"/>
  <c r="AR394" i="4"/>
  <c r="D394" i="4"/>
  <c r="C394" i="4"/>
  <c r="C394" i="5" s="1"/>
  <c r="AR393" i="4"/>
  <c r="D393" i="4"/>
  <c r="C393" i="4"/>
  <c r="C393" i="5" s="1"/>
  <c r="AR392" i="4"/>
  <c r="D392" i="4"/>
  <c r="C392" i="4"/>
  <c r="C392" i="5" s="1"/>
  <c r="AR391" i="4"/>
  <c r="D391" i="4"/>
  <c r="C391" i="4"/>
  <c r="C391" i="5" s="1"/>
  <c r="AR390" i="4"/>
  <c r="D390" i="4"/>
  <c r="C390" i="4"/>
  <c r="C390" i="5" s="1"/>
  <c r="AR389" i="4"/>
  <c r="D389" i="4"/>
  <c r="C389" i="4"/>
  <c r="C389" i="5" s="1"/>
  <c r="AR388" i="4"/>
  <c r="D388" i="4"/>
  <c r="C388" i="4"/>
  <c r="C388" i="5" s="1"/>
  <c r="AR387" i="4"/>
  <c r="D387" i="4"/>
  <c r="C387" i="4"/>
  <c r="C387" i="5" s="1"/>
  <c r="AR386" i="4"/>
  <c r="D386" i="4"/>
  <c r="C386" i="4"/>
  <c r="C386" i="5" s="1"/>
  <c r="AR385" i="4"/>
  <c r="D385" i="4"/>
  <c r="C385" i="4"/>
  <c r="C385" i="5" s="1"/>
  <c r="AR384" i="4"/>
  <c r="D384" i="4"/>
  <c r="C384" i="4"/>
  <c r="C384" i="5" s="1"/>
  <c r="AR383" i="4"/>
  <c r="D383" i="4"/>
  <c r="C383" i="4"/>
  <c r="C383" i="5" s="1"/>
  <c r="AR382" i="4"/>
  <c r="D382" i="4"/>
  <c r="C382" i="4"/>
  <c r="C382" i="5" s="1"/>
  <c r="AR381" i="4"/>
  <c r="D381" i="4"/>
  <c r="C381" i="4"/>
  <c r="C381" i="5" s="1"/>
  <c r="AR380" i="4"/>
  <c r="D380" i="4"/>
  <c r="C380" i="4"/>
  <c r="C380" i="5" s="1"/>
  <c r="AR379" i="4"/>
  <c r="D379" i="4"/>
  <c r="C379" i="4"/>
  <c r="C379" i="5" s="1"/>
  <c r="AR378" i="4"/>
  <c r="D378" i="4"/>
  <c r="C378" i="4"/>
  <c r="C378" i="5" s="1"/>
  <c r="AR377" i="4"/>
  <c r="D377" i="4"/>
  <c r="C377" i="4"/>
  <c r="C377" i="5" s="1"/>
  <c r="AR376" i="4"/>
  <c r="D376" i="4"/>
  <c r="C376" i="4"/>
  <c r="C376" i="5" s="1"/>
  <c r="AR375" i="4"/>
  <c r="D375" i="4"/>
  <c r="C375" i="4"/>
  <c r="C375" i="5" s="1"/>
  <c r="AR374" i="4"/>
  <c r="D374" i="4"/>
  <c r="C374" i="4"/>
  <c r="C374" i="5" s="1"/>
  <c r="AR373" i="4"/>
  <c r="D373" i="4"/>
  <c r="C373" i="4"/>
  <c r="C373" i="5" s="1"/>
  <c r="AR372" i="4"/>
  <c r="D372" i="4"/>
  <c r="C372" i="4"/>
  <c r="C372" i="5" s="1"/>
  <c r="AR371" i="4"/>
  <c r="D371" i="4"/>
  <c r="C371" i="4"/>
  <c r="C371" i="5" s="1"/>
  <c r="AR370" i="4"/>
  <c r="C370" i="5"/>
  <c r="AR369" i="4"/>
  <c r="D369" i="4"/>
  <c r="C369" i="4"/>
  <c r="C369" i="5" s="1"/>
  <c r="AR368" i="4"/>
  <c r="D368" i="4"/>
  <c r="C368" i="4"/>
  <c r="C368" i="5" s="1"/>
  <c r="AR367" i="4"/>
  <c r="D367" i="4"/>
  <c r="C367" i="4"/>
  <c r="C367" i="5" s="1"/>
  <c r="AR366" i="4"/>
  <c r="C366" i="4"/>
  <c r="C366" i="5" s="1"/>
  <c r="AR365" i="4"/>
  <c r="D365" i="4"/>
  <c r="C365" i="4"/>
  <c r="C365" i="5" s="1"/>
  <c r="AR364" i="4"/>
  <c r="D364" i="4"/>
  <c r="C364" i="4"/>
  <c r="C364" i="5" s="1"/>
  <c r="AR363" i="4"/>
  <c r="D363" i="4"/>
  <c r="C363" i="4"/>
  <c r="C363" i="5" s="1"/>
  <c r="AR362" i="4"/>
  <c r="D362" i="4"/>
  <c r="C362" i="4"/>
  <c r="C362" i="5" s="1"/>
  <c r="AR361" i="4"/>
  <c r="D361" i="4"/>
  <c r="C361" i="4"/>
  <c r="C361" i="5" s="1"/>
  <c r="AR360" i="4"/>
  <c r="D360" i="4"/>
  <c r="C360" i="4"/>
  <c r="C360" i="5" s="1"/>
  <c r="AR359" i="4"/>
  <c r="D359" i="4"/>
  <c r="C359" i="4"/>
  <c r="C359" i="5" s="1"/>
  <c r="AR358" i="4"/>
  <c r="D358" i="4"/>
  <c r="C358" i="4"/>
  <c r="C358" i="5" s="1"/>
  <c r="AR357" i="4"/>
  <c r="D357" i="4"/>
  <c r="C357" i="4"/>
  <c r="C357" i="5" s="1"/>
  <c r="AR356" i="4"/>
  <c r="D356" i="4"/>
  <c r="C356" i="4"/>
  <c r="C356" i="5" s="1"/>
  <c r="AR355" i="4"/>
  <c r="D355" i="4"/>
  <c r="C355" i="4"/>
  <c r="C355" i="5" s="1"/>
  <c r="AR354" i="4"/>
  <c r="D354" i="4"/>
  <c r="C354" i="4"/>
  <c r="C354" i="5" s="1"/>
  <c r="AR353" i="4"/>
  <c r="D353" i="4"/>
  <c r="C353" i="4"/>
  <c r="C353" i="5" s="1"/>
  <c r="AR352" i="4"/>
  <c r="D352" i="4"/>
  <c r="C352" i="4"/>
  <c r="C352" i="5" s="1"/>
  <c r="AR351" i="4"/>
  <c r="D351" i="4"/>
  <c r="C351" i="4"/>
  <c r="C351" i="5" s="1"/>
  <c r="AR350" i="4"/>
  <c r="D350" i="4"/>
  <c r="C350" i="4"/>
  <c r="C350" i="5" s="1"/>
  <c r="AR349" i="4"/>
  <c r="D349" i="4"/>
  <c r="C349" i="4"/>
  <c r="C349" i="5" s="1"/>
  <c r="AR348" i="4"/>
  <c r="D348" i="4"/>
  <c r="C348" i="4"/>
  <c r="C348" i="5" s="1"/>
  <c r="AR347" i="4"/>
  <c r="D347" i="4"/>
  <c r="C347" i="4"/>
  <c r="C347" i="5" s="1"/>
  <c r="AR346" i="4"/>
  <c r="D346" i="4"/>
  <c r="C346" i="4"/>
  <c r="C346" i="5" s="1"/>
  <c r="AR345" i="4"/>
  <c r="D345" i="4"/>
  <c r="C345" i="4"/>
  <c r="C345" i="5" s="1"/>
  <c r="AR344" i="4"/>
  <c r="D344" i="4"/>
  <c r="C344" i="4"/>
  <c r="C344" i="5" s="1"/>
  <c r="AR343" i="4"/>
  <c r="C343" i="4"/>
  <c r="C343" i="5" s="1"/>
  <c r="AR342" i="4"/>
  <c r="C342" i="4"/>
  <c r="C342" i="5" s="1"/>
  <c r="AR341" i="4"/>
  <c r="C341" i="4"/>
  <c r="C341" i="5" s="1"/>
  <c r="AR340" i="4"/>
  <c r="D340" i="4"/>
  <c r="C340" i="4"/>
  <c r="C340" i="5" s="1"/>
  <c r="AR339" i="4"/>
  <c r="D339" i="4"/>
  <c r="C339" i="4"/>
  <c r="C339" i="5" s="1"/>
  <c r="AR338" i="4"/>
  <c r="D338" i="4"/>
  <c r="C338" i="4"/>
  <c r="C338" i="5" s="1"/>
  <c r="AR337" i="4"/>
  <c r="D337" i="4"/>
  <c r="C337" i="4"/>
  <c r="C337" i="5" s="1"/>
  <c r="AR336" i="4"/>
  <c r="C336" i="4"/>
  <c r="C336" i="5" s="1"/>
  <c r="AR335" i="4"/>
  <c r="D335" i="4"/>
  <c r="C335" i="4"/>
  <c r="C335" i="5" s="1"/>
  <c r="AR334" i="4"/>
  <c r="C334" i="4"/>
  <c r="C334" i="5" s="1"/>
  <c r="AR333" i="4"/>
  <c r="D333" i="4"/>
  <c r="C333" i="4"/>
  <c r="C333" i="5" s="1"/>
  <c r="AR332" i="4"/>
  <c r="D332" i="4"/>
  <c r="C332" i="4"/>
  <c r="C332" i="5" s="1"/>
  <c r="AR331" i="4"/>
  <c r="D331" i="4"/>
  <c r="C331" i="4"/>
  <c r="C331" i="5" s="1"/>
  <c r="AR330" i="4"/>
  <c r="D330" i="4"/>
  <c r="C330" i="4"/>
  <c r="C330" i="5" s="1"/>
  <c r="AR329" i="4"/>
  <c r="D329" i="4"/>
  <c r="C329" i="4"/>
  <c r="C329" i="5" s="1"/>
  <c r="AR328" i="4"/>
  <c r="C328" i="4"/>
  <c r="C328" i="5" s="1"/>
  <c r="AR327" i="4"/>
  <c r="C327" i="4"/>
  <c r="C327" i="5" s="1"/>
  <c r="F290" i="4"/>
  <c r="D282" i="4"/>
  <c r="D268" i="4"/>
  <c r="D224" i="4"/>
  <c r="B326" i="5"/>
  <c r="A326" i="5"/>
  <c r="B325" i="5"/>
  <c r="D325" i="5" s="1"/>
  <c r="AB325" i="5" s="1"/>
  <c r="A325" i="5"/>
  <c r="B324" i="5"/>
  <c r="D324" i="5" s="1"/>
  <c r="AB324" i="5" s="1"/>
  <c r="A324" i="5"/>
  <c r="B323" i="5"/>
  <c r="D323" i="5" s="1"/>
  <c r="AB323" i="5" s="1"/>
  <c r="A323" i="5"/>
  <c r="B322" i="5"/>
  <c r="D322" i="5" s="1"/>
  <c r="AB322" i="5" s="1"/>
  <c r="A322" i="5"/>
  <c r="B321" i="5"/>
  <c r="D321" i="5" s="1"/>
  <c r="AB321" i="5" s="1"/>
  <c r="A321" i="5"/>
  <c r="B320" i="5"/>
  <c r="D320" i="5" s="1"/>
  <c r="AB320" i="5" s="1"/>
  <c r="A320" i="5"/>
  <c r="B319" i="5"/>
  <c r="D319" i="5" s="1"/>
  <c r="AB319" i="5" s="1"/>
  <c r="A319" i="5"/>
  <c r="B318" i="5"/>
  <c r="D318" i="5" s="1"/>
  <c r="AB318" i="5" s="1"/>
  <c r="A318" i="5"/>
  <c r="B317" i="5"/>
  <c r="D317" i="5" s="1"/>
  <c r="AB317" i="5" s="1"/>
  <c r="A317" i="5"/>
  <c r="B316" i="5"/>
  <c r="D316" i="5" s="1"/>
  <c r="AB316" i="5" s="1"/>
  <c r="A316" i="5"/>
  <c r="B315" i="5"/>
  <c r="D315" i="5" s="1"/>
  <c r="AB315" i="5" s="1"/>
  <c r="A315" i="5"/>
  <c r="B314" i="5"/>
  <c r="D314" i="5" s="1"/>
  <c r="AB314" i="5" s="1"/>
  <c r="A314" i="5"/>
  <c r="B313" i="5"/>
  <c r="D313" i="5" s="1"/>
  <c r="AB313" i="5" s="1"/>
  <c r="A313" i="5"/>
  <c r="B312" i="5"/>
  <c r="D312" i="5" s="1"/>
  <c r="AB312" i="5" s="1"/>
  <c r="A312" i="5"/>
  <c r="B311" i="5"/>
  <c r="D311" i="5" s="1"/>
  <c r="AB311" i="5" s="1"/>
  <c r="A311" i="5"/>
  <c r="B310" i="5"/>
  <c r="D310" i="5" s="1"/>
  <c r="AB310" i="5" s="1"/>
  <c r="A310" i="5"/>
  <c r="B309" i="5"/>
  <c r="D309" i="5" s="1"/>
  <c r="AB309" i="5" s="1"/>
  <c r="A309" i="5"/>
  <c r="B308" i="5"/>
  <c r="D308" i="5" s="1"/>
  <c r="AB308" i="5" s="1"/>
  <c r="A308" i="5"/>
  <c r="B307" i="5"/>
  <c r="D307" i="5" s="1"/>
  <c r="AB307" i="5" s="1"/>
  <c r="A307" i="5"/>
  <c r="B306" i="5"/>
  <c r="D306" i="5" s="1"/>
  <c r="AB306" i="5" s="1"/>
  <c r="A306" i="5"/>
  <c r="B305" i="5"/>
  <c r="D305" i="5" s="1"/>
  <c r="AB305" i="5" s="1"/>
  <c r="A305" i="5"/>
  <c r="B304" i="5"/>
  <c r="D304" i="5" s="1"/>
  <c r="AB304" i="5" s="1"/>
  <c r="A304" i="5"/>
  <c r="B303" i="5"/>
  <c r="D303" i="5" s="1"/>
  <c r="AB303" i="5" s="1"/>
  <c r="A303" i="5"/>
  <c r="B302" i="5"/>
  <c r="D302" i="5" s="1"/>
  <c r="AB302" i="5" s="1"/>
  <c r="A302" i="5"/>
  <c r="B301" i="5"/>
  <c r="D301" i="5" s="1"/>
  <c r="AB301" i="5" s="1"/>
  <c r="A301" i="5"/>
  <c r="B300" i="5"/>
  <c r="D300" i="5" s="1"/>
  <c r="AB300" i="5" s="1"/>
  <c r="A300" i="5"/>
  <c r="B299" i="5"/>
  <c r="D299" i="5" s="1"/>
  <c r="AB299" i="5" s="1"/>
  <c r="A299" i="5"/>
  <c r="B298" i="5"/>
  <c r="D298" i="5" s="1"/>
  <c r="AB298" i="5" s="1"/>
  <c r="A298" i="5"/>
  <c r="B297" i="5"/>
  <c r="D297" i="5" s="1"/>
  <c r="AB297" i="5" s="1"/>
  <c r="A297" i="5"/>
  <c r="B296" i="5"/>
  <c r="D296" i="5" s="1"/>
  <c r="AB296" i="5" s="1"/>
  <c r="A296" i="5"/>
  <c r="B295" i="5"/>
  <c r="D295" i="5" s="1"/>
  <c r="AB295" i="5" s="1"/>
  <c r="A295" i="5"/>
  <c r="B294" i="5"/>
  <c r="D294" i="5" s="1"/>
  <c r="AB294" i="5" s="1"/>
  <c r="A294" i="5"/>
  <c r="B293" i="5"/>
  <c r="D293" i="5" s="1"/>
  <c r="AB293" i="5" s="1"/>
  <c r="A293" i="5"/>
  <c r="B292" i="5"/>
  <c r="D292" i="5" s="1"/>
  <c r="AB292" i="5" s="1"/>
  <c r="A292" i="5"/>
  <c r="B291" i="5"/>
  <c r="D291" i="5" s="1"/>
  <c r="AB291" i="5" s="1"/>
  <c r="A291" i="5"/>
  <c r="B290" i="5"/>
  <c r="D290" i="5" s="1"/>
  <c r="AB290" i="5" s="1"/>
  <c r="A290" i="5"/>
  <c r="B289" i="5"/>
  <c r="D289" i="5" s="1"/>
  <c r="AB289" i="5" s="1"/>
  <c r="A289" i="5"/>
  <c r="B288" i="5"/>
  <c r="D288" i="5" s="1"/>
  <c r="AB288" i="5" s="1"/>
  <c r="A288" i="5"/>
  <c r="B287" i="5"/>
  <c r="D287" i="5" s="1"/>
  <c r="AB287" i="5" s="1"/>
  <c r="A287" i="5"/>
  <c r="B286" i="5"/>
  <c r="D286" i="5" s="1"/>
  <c r="AB286" i="5" s="1"/>
  <c r="A286" i="5"/>
  <c r="B285" i="5"/>
  <c r="D285" i="5" s="1"/>
  <c r="AB285" i="5" s="1"/>
  <c r="A285" i="5"/>
  <c r="B284" i="5"/>
  <c r="D284" i="5" s="1"/>
  <c r="AB284" i="5" s="1"/>
  <c r="A284" i="5"/>
  <c r="B283" i="5"/>
  <c r="D283" i="5" s="1"/>
  <c r="AB283" i="5" s="1"/>
  <c r="A283" i="5"/>
  <c r="B282" i="5"/>
  <c r="D282" i="5" s="1"/>
  <c r="AB282" i="5" s="1"/>
  <c r="A282" i="5"/>
  <c r="B281" i="5"/>
  <c r="D281" i="5" s="1"/>
  <c r="AB281" i="5" s="1"/>
  <c r="A281" i="5"/>
  <c r="B280" i="5"/>
  <c r="D280" i="5" s="1"/>
  <c r="AB280" i="5" s="1"/>
  <c r="A280" i="5"/>
  <c r="B279" i="5"/>
  <c r="D279" i="5" s="1"/>
  <c r="AB279" i="5" s="1"/>
  <c r="A279" i="5"/>
  <c r="B278" i="5"/>
  <c r="D278" i="5" s="1"/>
  <c r="AB278" i="5" s="1"/>
  <c r="A278" i="5"/>
  <c r="B277" i="5"/>
  <c r="D277" i="5" s="1"/>
  <c r="AB277" i="5" s="1"/>
  <c r="A277" i="5"/>
  <c r="B276" i="5"/>
  <c r="D276" i="5" s="1"/>
  <c r="AB276" i="5" s="1"/>
  <c r="A276" i="5"/>
  <c r="B275" i="5"/>
  <c r="D275" i="5" s="1"/>
  <c r="AB275" i="5" s="1"/>
  <c r="A275" i="5"/>
  <c r="B274" i="5"/>
  <c r="A274" i="5"/>
  <c r="B273" i="5"/>
  <c r="A273" i="5"/>
  <c r="B272" i="5"/>
  <c r="A272" i="5"/>
  <c r="B271" i="5"/>
  <c r="A271" i="5"/>
  <c r="B270" i="5"/>
  <c r="A270" i="5"/>
  <c r="B269" i="5"/>
  <c r="A269" i="5"/>
  <c r="B268" i="5"/>
  <c r="A268" i="5"/>
  <c r="B267" i="5"/>
  <c r="A267" i="5"/>
  <c r="B266" i="5"/>
  <c r="A266" i="5"/>
  <c r="B265" i="5"/>
  <c r="A265" i="5"/>
  <c r="B264" i="5"/>
  <c r="A264" i="5"/>
  <c r="B263" i="5"/>
  <c r="A263" i="5"/>
  <c r="B262" i="5"/>
  <c r="A262" i="5"/>
  <c r="B261" i="5"/>
  <c r="A261" i="5"/>
  <c r="B260" i="5"/>
  <c r="A260" i="5"/>
  <c r="B259" i="5"/>
  <c r="A259" i="5"/>
  <c r="B258" i="5"/>
  <c r="A258" i="5"/>
  <c r="B257" i="5"/>
  <c r="A257" i="5"/>
  <c r="B256" i="5"/>
  <c r="A256" i="5"/>
  <c r="B255" i="5"/>
  <c r="A255" i="5"/>
  <c r="B254" i="5"/>
  <c r="A254" i="5"/>
  <c r="B253" i="5"/>
  <c r="A253" i="5"/>
  <c r="B252" i="5"/>
  <c r="A252" i="5"/>
  <c r="B251" i="5"/>
  <c r="A251" i="5"/>
  <c r="B250" i="5"/>
  <c r="A250" i="5"/>
  <c r="B249" i="5"/>
  <c r="A249" i="5"/>
  <c r="B248" i="5"/>
  <c r="A248" i="5"/>
  <c r="B247" i="5"/>
  <c r="A247" i="5"/>
  <c r="B246" i="5"/>
  <c r="A246" i="5"/>
  <c r="B245" i="5"/>
  <c r="A245" i="5"/>
  <c r="B244" i="5"/>
  <c r="A244" i="5"/>
  <c r="B243" i="5"/>
  <c r="A243" i="5"/>
  <c r="B242" i="5"/>
  <c r="A242" i="5"/>
  <c r="B241" i="5"/>
  <c r="A241" i="5"/>
  <c r="B240" i="5"/>
  <c r="A240" i="5"/>
  <c r="B239" i="5"/>
  <c r="A239" i="5"/>
  <c r="B238" i="5"/>
  <c r="A238" i="5"/>
  <c r="B237" i="5"/>
  <c r="A237" i="5"/>
  <c r="B236" i="5"/>
  <c r="A236" i="5"/>
  <c r="B235" i="5"/>
  <c r="A235" i="5"/>
  <c r="B234" i="5"/>
  <c r="A234" i="5"/>
  <c r="B233" i="5"/>
  <c r="A233" i="5"/>
  <c r="B232" i="5"/>
  <c r="A232" i="5"/>
  <c r="B231" i="5"/>
  <c r="A231" i="5"/>
  <c r="B230" i="5"/>
  <c r="A230" i="5"/>
  <c r="B229" i="5"/>
  <c r="A229" i="5"/>
  <c r="B228" i="5"/>
  <c r="A228" i="5"/>
  <c r="B227" i="5"/>
  <c r="A227" i="5"/>
  <c r="B226" i="5"/>
  <c r="A226" i="5"/>
  <c r="B225" i="5"/>
  <c r="A225" i="5"/>
  <c r="B224" i="5"/>
  <c r="A224" i="5"/>
  <c r="B223" i="5"/>
  <c r="A223" i="5"/>
  <c r="B222" i="5"/>
  <c r="A222" i="5"/>
  <c r="B221" i="5"/>
  <c r="A221" i="5"/>
  <c r="B220" i="5"/>
  <c r="A220" i="5"/>
  <c r="B219" i="5"/>
  <c r="A219" i="5"/>
  <c r="B218" i="5"/>
  <c r="A218" i="5"/>
  <c r="B217" i="5"/>
  <c r="A217" i="5"/>
  <c r="B216" i="5"/>
  <c r="A216" i="5"/>
  <c r="B215" i="5"/>
  <c r="A215" i="5"/>
  <c r="B214" i="5"/>
  <c r="A214" i="5"/>
  <c r="B213" i="5"/>
  <c r="A213" i="5"/>
  <c r="B212" i="5"/>
  <c r="A212" i="5"/>
  <c r="B211" i="5"/>
  <c r="A211" i="5"/>
  <c r="B210" i="5"/>
  <c r="A210" i="5"/>
  <c r="B209" i="5"/>
  <c r="A209" i="5"/>
  <c r="B207" i="5"/>
  <c r="A207" i="5"/>
  <c r="B206" i="5"/>
  <c r="A206" i="5"/>
  <c r="B205" i="5"/>
  <c r="A205" i="5"/>
  <c r="B204" i="5"/>
  <c r="A204" i="5"/>
  <c r="B203" i="5"/>
  <c r="A203" i="5"/>
  <c r="B202" i="5"/>
  <c r="A202" i="5"/>
  <c r="B201" i="5"/>
  <c r="A201" i="5"/>
  <c r="B200" i="5"/>
  <c r="A200" i="5"/>
  <c r="B199" i="5"/>
  <c r="A199" i="5"/>
  <c r="B198" i="5"/>
  <c r="A198" i="5"/>
  <c r="B197" i="5"/>
  <c r="A197" i="5"/>
  <c r="B196" i="5"/>
  <c r="A196" i="5"/>
  <c r="B195" i="5"/>
  <c r="A195" i="5"/>
  <c r="B194" i="5"/>
  <c r="A194" i="5"/>
  <c r="B193" i="5"/>
  <c r="A193" i="5"/>
  <c r="B192" i="5"/>
  <c r="A192" i="5"/>
  <c r="B191" i="5"/>
  <c r="A191" i="5"/>
  <c r="B190" i="5"/>
  <c r="A190" i="5"/>
  <c r="B189" i="5"/>
  <c r="A189" i="5"/>
  <c r="B188" i="5"/>
  <c r="A188" i="5"/>
  <c r="B187" i="5"/>
  <c r="A187" i="5"/>
  <c r="B186" i="5"/>
  <c r="A186" i="5"/>
  <c r="B185" i="5"/>
  <c r="A185" i="5"/>
  <c r="B184" i="5"/>
  <c r="A184" i="5"/>
  <c r="B183" i="5"/>
  <c r="A183" i="5"/>
  <c r="B182" i="5"/>
  <c r="A182" i="5"/>
  <c r="B181" i="5"/>
  <c r="A181" i="5"/>
  <c r="B180" i="5"/>
  <c r="A180" i="5"/>
  <c r="B179" i="5"/>
  <c r="A179" i="5"/>
  <c r="B178" i="5"/>
  <c r="A178" i="5"/>
  <c r="B177" i="5"/>
  <c r="A177" i="5"/>
  <c r="B176" i="5"/>
  <c r="A176" i="5"/>
  <c r="B175" i="5"/>
  <c r="A175" i="5"/>
  <c r="B174" i="5"/>
  <c r="A174" i="5"/>
  <c r="B173" i="5"/>
  <c r="A173" i="5"/>
  <c r="B172" i="5"/>
  <c r="A172" i="5"/>
  <c r="B171" i="5"/>
  <c r="A171" i="5"/>
  <c r="B170" i="5"/>
  <c r="A170" i="5"/>
  <c r="B169" i="5"/>
  <c r="A169" i="5"/>
  <c r="B168" i="5"/>
  <c r="A168" i="5"/>
  <c r="B167" i="5"/>
  <c r="A167" i="5"/>
  <c r="B166" i="5"/>
  <c r="A166" i="5"/>
  <c r="B165" i="5"/>
  <c r="A165" i="5"/>
  <c r="B164" i="5"/>
  <c r="A164" i="5"/>
  <c r="B163" i="5"/>
  <c r="A163" i="5"/>
  <c r="B162" i="5"/>
  <c r="A162" i="5"/>
  <c r="AR210" i="4"/>
  <c r="AT210" i="4" s="1"/>
  <c r="C210" i="4"/>
  <c r="C210" i="5" s="1"/>
  <c r="C190" i="4"/>
  <c r="C190" i="5" s="1"/>
  <c r="C189" i="4"/>
  <c r="C189" i="5" s="1"/>
  <c r="C188" i="4"/>
  <c r="C188" i="5" s="1"/>
  <c r="C187" i="4"/>
  <c r="C187" i="5" s="1"/>
  <c r="C186" i="4"/>
  <c r="C186" i="5" s="1"/>
  <c r="C185" i="4"/>
  <c r="C185" i="5" s="1"/>
  <c r="C184" i="4"/>
  <c r="C184" i="5" s="1"/>
  <c r="C183" i="4"/>
  <c r="C183" i="5" s="1"/>
  <c r="C182" i="4"/>
  <c r="C182" i="5" s="1"/>
  <c r="C181" i="4"/>
  <c r="C181" i="5" s="1"/>
  <c r="C180" i="4"/>
  <c r="C180" i="5" s="1"/>
  <c r="C179" i="4"/>
  <c r="C179" i="5" s="1"/>
  <c r="C178" i="4"/>
  <c r="C178" i="5" s="1"/>
  <c r="C177" i="4"/>
  <c r="C177" i="5" s="1"/>
  <c r="C176" i="4"/>
  <c r="C176" i="5" s="1"/>
  <c r="C175" i="4"/>
  <c r="C175" i="5" s="1"/>
  <c r="C174" i="4"/>
  <c r="C174" i="5" s="1"/>
  <c r="C173" i="4"/>
  <c r="C173" i="5" s="1"/>
  <c r="C172" i="4"/>
  <c r="C172" i="5" s="1"/>
  <c r="C171" i="4"/>
  <c r="C171" i="5" s="1"/>
  <c r="C170" i="4"/>
  <c r="C170" i="5" s="1"/>
  <c r="C169" i="4"/>
  <c r="C169" i="5" s="1"/>
  <c r="C168" i="4"/>
  <c r="C168" i="5" s="1"/>
  <c r="C167" i="4"/>
  <c r="C167" i="5" s="1"/>
  <c r="C166" i="4"/>
  <c r="C166" i="5" s="1"/>
  <c r="C165" i="4"/>
  <c r="C165" i="5" s="1"/>
  <c r="C164" i="4"/>
  <c r="C164" i="5" s="1"/>
  <c r="C163" i="4"/>
  <c r="C163" i="5" s="1"/>
  <c r="C162" i="4"/>
  <c r="C162" i="5" s="1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AR134" i="4"/>
  <c r="AR135" i="4"/>
  <c r="AR136" i="4"/>
  <c r="AR137" i="4"/>
  <c r="AR138" i="4"/>
  <c r="AR139" i="4"/>
  <c r="AR140" i="4"/>
  <c r="AR141" i="4"/>
  <c r="AR142" i="4"/>
  <c r="AR143" i="4"/>
  <c r="AT143" i="4" s="1"/>
  <c r="D1201" i="4"/>
  <c r="D326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1" i="4"/>
  <c r="D310" i="4"/>
  <c r="D309" i="4"/>
  <c r="D308" i="4"/>
  <c r="D307" i="4"/>
  <c r="D304" i="4"/>
  <c r="D302" i="4"/>
  <c r="D301" i="4"/>
  <c r="D300" i="4"/>
  <c r="D299" i="4"/>
  <c r="D298" i="4"/>
  <c r="D297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1" i="4"/>
  <c r="D280" i="4"/>
  <c r="D278" i="4"/>
  <c r="D277" i="4"/>
  <c r="D276" i="4"/>
  <c r="D275" i="4"/>
  <c r="D274" i="4"/>
  <c r="D273" i="4"/>
  <c r="D272" i="4"/>
  <c r="D271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7" i="4"/>
  <c r="D245" i="4"/>
  <c r="D244" i="4"/>
  <c r="D243" i="4"/>
  <c r="D242" i="4"/>
  <c r="D241" i="4"/>
  <c r="D240" i="4"/>
  <c r="D238" i="4"/>
  <c r="D237" i="4"/>
  <c r="D235" i="4"/>
  <c r="D234" i="4"/>
  <c r="D233" i="4"/>
  <c r="D232" i="4"/>
  <c r="D231" i="4"/>
  <c r="D230" i="4"/>
  <c r="D229" i="4"/>
  <c r="D228" i="4"/>
  <c r="D227" i="4"/>
  <c r="D226" i="4"/>
  <c r="D225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09" i="4"/>
  <c r="D207" i="4"/>
  <c r="D205" i="4"/>
  <c r="D204" i="4"/>
  <c r="D203" i="4"/>
  <c r="D202" i="4"/>
  <c r="D200" i="4"/>
  <c r="D199" i="4"/>
  <c r="D198" i="4"/>
  <c r="D197" i="4"/>
  <c r="D196" i="4"/>
  <c r="D195" i="4"/>
  <c r="D194" i="4"/>
  <c r="D193" i="4"/>
  <c r="D192" i="4"/>
  <c r="D191" i="4"/>
  <c r="D189" i="4"/>
  <c r="D188" i="4"/>
  <c r="D187" i="4"/>
  <c r="D186" i="4"/>
  <c r="D185" i="4"/>
  <c r="D184" i="4"/>
  <c r="D183" i="4"/>
  <c r="D181" i="4"/>
  <c r="D180" i="4"/>
  <c r="D179" i="4"/>
  <c r="D178" i="4"/>
  <c r="D177" i="4"/>
  <c r="D176" i="4"/>
  <c r="D175" i="4"/>
  <c r="D174" i="4"/>
  <c r="D173" i="4"/>
  <c r="D172" i="4"/>
  <c r="D171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5" i="4"/>
  <c r="D154" i="4"/>
  <c r="D153" i="4"/>
  <c r="D151" i="4"/>
  <c r="D150" i="4"/>
  <c r="D149" i="4"/>
  <c r="D148" i="4"/>
  <c r="D147" i="4"/>
  <c r="D145" i="4"/>
  <c r="D144" i="4"/>
  <c r="D142" i="4"/>
  <c r="D141" i="4"/>
  <c r="D140" i="4"/>
  <c r="D139" i="4"/>
  <c r="D138" i="4"/>
  <c r="D137" i="4"/>
  <c r="D136" i="4"/>
  <c r="D135" i="4"/>
  <c r="D134" i="4"/>
  <c r="D130" i="4"/>
  <c r="D129" i="4"/>
  <c r="D128" i="4"/>
  <c r="AR1494" i="4" l="1"/>
  <c r="AR1496" i="4"/>
  <c r="AT136" i="4"/>
  <c r="AT140" i="4"/>
  <c r="AT135" i="4"/>
  <c r="AT139" i="4"/>
  <c r="AT137" i="4"/>
  <c r="AT141" i="4"/>
  <c r="F1492" i="4"/>
  <c r="F1486" i="4"/>
  <c r="AT134" i="4"/>
  <c r="AT138" i="4"/>
  <c r="AT142" i="4"/>
  <c r="AR208" i="5"/>
  <c r="D193" i="5"/>
  <c r="V193" i="5" s="1"/>
  <c r="D194" i="5"/>
  <c r="W194" i="5" s="1"/>
  <c r="D195" i="5"/>
  <c r="N195" i="5" s="1"/>
  <c r="D196" i="5"/>
  <c r="U196" i="5" s="1"/>
  <c r="D197" i="5"/>
  <c r="W197" i="5" s="1"/>
  <c r="D198" i="5"/>
  <c r="V198" i="5" s="1"/>
  <c r="D199" i="5"/>
  <c r="R199" i="5" s="1"/>
  <c r="D200" i="5"/>
  <c r="U200" i="5" s="1"/>
  <c r="D201" i="5"/>
  <c r="U201" i="5" s="1"/>
  <c r="D202" i="5"/>
  <c r="V202" i="5" s="1"/>
  <c r="D203" i="5"/>
  <c r="K203" i="5" s="1"/>
  <c r="D204" i="5"/>
  <c r="L204" i="5" s="1"/>
  <c r="D205" i="5"/>
  <c r="V205" i="5" s="1"/>
  <c r="D206" i="5"/>
  <c r="K206" i="5" s="1"/>
  <c r="D207" i="5"/>
  <c r="N207" i="5" s="1"/>
  <c r="D209" i="5"/>
  <c r="Y209" i="5" s="1"/>
  <c r="D210" i="5"/>
  <c r="X210" i="5" s="1"/>
  <c r="D211" i="5"/>
  <c r="R211" i="5" s="1"/>
  <c r="D212" i="5"/>
  <c r="S212" i="5" s="1"/>
  <c r="D213" i="5"/>
  <c r="L213" i="5" s="1"/>
  <c r="D214" i="5"/>
  <c r="V214" i="5" s="1"/>
  <c r="D215" i="5"/>
  <c r="H215" i="5" s="1"/>
  <c r="D216" i="5"/>
  <c r="O216" i="5" s="1"/>
  <c r="D217" i="5"/>
  <c r="K217" i="5" s="1"/>
  <c r="D218" i="5"/>
  <c r="X218" i="5" s="1"/>
  <c r="D219" i="5"/>
  <c r="O219" i="5" s="1"/>
  <c r="D220" i="5"/>
  <c r="S220" i="5" s="1"/>
  <c r="D221" i="5"/>
  <c r="V221" i="5" s="1"/>
  <c r="D222" i="5"/>
  <c r="V222" i="5" s="1"/>
  <c r="D223" i="5"/>
  <c r="K223" i="5" s="1"/>
  <c r="D224" i="5"/>
  <c r="O224" i="5" s="1"/>
  <c r="D225" i="5"/>
  <c r="K225" i="5" s="1"/>
  <c r="D226" i="5"/>
  <c r="X226" i="5" s="1"/>
  <c r="D227" i="5"/>
  <c r="R227" i="5" s="1"/>
  <c r="D228" i="5"/>
  <c r="W228" i="5" s="1"/>
  <c r="D229" i="5"/>
  <c r="U229" i="5" s="1"/>
  <c r="D230" i="5"/>
  <c r="U230" i="5" s="1"/>
  <c r="D231" i="5"/>
  <c r="O231" i="5" s="1"/>
  <c r="D232" i="5"/>
  <c r="G232" i="5" s="1"/>
  <c r="D233" i="5"/>
  <c r="Z233" i="5" s="1"/>
  <c r="D234" i="5"/>
  <c r="W234" i="5" s="1"/>
  <c r="D235" i="5"/>
  <c r="R235" i="5" s="1"/>
  <c r="D236" i="5"/>
  <c r="W236" i="5" s="1"/>
  <c r="D237" i="5"/>
  <c r="L237" i="5" s="1"/>
  <c r="D238" i="5"/>
  <c r="X238" i="5" s="1"/>
  <c r="D239" i="5"/>
  <c r="S239" i="5" s="1"/>
  <c r="D240" i="5"/>
  <c r="N240" i="5" s="1"/>
  <c r="D241" i="5"/>
  <c r="Y241" i="5" s="1"/>
  <c r="D242" i="5"/>
  <c r="V242" i="5" s="1"/>
  <c r="D243" i="5"/>
  <c r="W243" i="5" s="1"/>
  <c r="D244" i="5"/>
  <c r="N244" i="5" s="1"/>
  <c r="D245" i="5"/>
  <c r="T245" i="5" s="1"/>
  <c r="D246" i="5"/>
  <c r="X246" i="5" s="1"/>
  <c r="D247" i="5"/>
  <c r="V247" i="5" s="1"/>
  <c r="D248" i="5"/>
  <c r="AQ248" i="5" s="1"/>
  <c r="D249" i="5"/>
  <c r="P249" i="5" s="1"/>
  <c r="D250" i="5"/>
  <c r="U250" i="5" s="1"/>
  <c r="D251" i="5"/>
  <c r="I251" i="5" s="1"/>
  <c r="D252" i="5"/>
  <c r="N252" i="5" s="1"/>
  <c r="D253" i="5"/>
  <c r="V253" i="5" s="1"/>
  <c r="D254" i="5"/>
  <c r="W254" i="5" s="1"/>
  <c r="D255" i="5"/>
  <c r="H255" i="5" s="1"/>
  <c r="D256" i="5"/>
  <c r="R256" i="5" s="1"/>
  <c r="D257" i="5"/>
  <c r="P257" i="5" s="1"/>
  <c r="D258" i="5"/>
  <c r="U258" i="5" s="1"/>
  <c r="D259" i="5"/>
  <c r="S259" i="5" s="1"/>
  <c r="D260" i="5"/>
  <c r="W260" i="5" s="1"/>
  <c r="D261" i="5"/>
  <c r="U261" i="5" s="1"/>
  <c r="D262" i="5"/>
  <c r="W262" i="5" s="1"/>
  <c r="D263" i="5"/>
  <c r="V263" i="5" s="1"/>
  <c r="D264" i="5"/>
  <c r="N264" i="5" s="1"/>
  <c r="D265" i="5"/>
  <c r="Z265" i="5" s="1"/>
  <c r="D266" i="5"/>
  <c r="U266" i="5" s="1"/>
  <c r="D267" i="5"/>
  <c r="M267" i="5" s="1"/>
  <c r="D268" i="5"/>
  <c r="W268" i="5" s="1"/>
  <c r="D270" i="5"/>
  <c r="P270" i="5" s="1"/>
  <c r="D271" i="5"/>
  <c r="W271" i="5" s="1"/>
  <c r="D272" i="5"/>
  <c r="J272" i="5" s="1"/>
  <c r="D273" i="5"/>
  <c r="Y273" i="5" s="1"/>
  <c r="D274" i="5"/>
  <c r="W274" i="5" s="1"/>
  <c r="D326" i="5"/>
  <c r="U326" i="5" s="1"/>
  <c r="D327" i="5"/>
  <c r="L327" i="5" s="1"/>
  <c r="D162" i="5"/>
  <c r="Q162" i="5" s="1"/>
  <c r="D163" i="5"/>
  <c r="R163" i="5" s="1"/>
  <c r="D164" i="5"/>
  <c r="W164" i="5" s="1"/>
  <c r="D165" i="5"/>
  <c r="K165" i="5" s="1"/>
  <c r="D166" i="5"/>
  <c r="U166" i="5" s="1"/>
  <c r="D167" i="5"/>
  <c r="R167" i="5" s="1"/>
  <c r="D168" i="5"/>
  <c r="U168" i="5" s="1"/>
  <c r="D169" i="5"/>
  <c r="S169" i="5" s="1"/>
  <c r="D170" i="5"/>
  <c r="P170" i="5" s="1"/>
  <c r="D171" i="5"/>
  <c r="R171" i="5" s="1"/>
  <c r="D172" i="5"/>
  <c r="V172" i="5" s="1"/>
  <c r="D173" i="5"/>
  <c r="K173" i="5" s="1"/>
  <c r="D174" i="5"/>
  <c r="U174" i="5" s="1"/>
  <c r="D175" i="5"/>
  <c r="R175" i="5" s="1"/>
  <c r="D176" i="5"/>
  <c r="X176" i="5" s="1"/>
  <c r="D177" i="5"/>
  <c r="S177" i="5" s="1"/>
  <c r="D178" i="5"/>
  <c r="Y178" i="5" s="1"/>
  <c r="D179" i="5"/>
  <c r="R179" i="5" s="1"/>
  <c r="D180" i="5"/>
  <c r="V180" i="5" s="1"/>
  <c r="D181" i="5"/>
  <c r="L181" i="5" s="1"/>
  <c r="D182" i="5"/>
  <c r="W182" i="5" s="1"/>
  <c r="D183" i="5"/>
  <c r="X183" i="5" s="1"/>
  <c r="D184" i="5"/>
  <c r="V184" i="5" s="1"/>
  <c r="D185" i="5"/>
  <c r="P185" i="5" s="1"/>
  <c r="D186" i="5"/>
  <c r="N186" i="5" s="1"/>
  <c r="D187" i="5"/>
  <c r="U187" i="5" s="1"/>
  <c r="D188" i="5"/>
  <c r="V188" i="5" s="1"/>
  <c r="D189" i="5"/>
  <c r="H189" i="5" s="1"/>
  <c r="D190" i="5"/>
  <c r="R190" i="5" s="1"/>
  <c r="D191" i="5"/>
  <c r="F191" i="5" s="1"/>
  <c r="D192" i="5"/>
  <c r="V192" i="5" s="1"/>
  <c r="D269" i="5"/>
  <c r="O269" i="5" s="1"/>
  <c r="AA275" i="5"/>
  <c r="Z275" i="5"/>
  <c r="Y275" i="5"/>
  <c r="X275" i="5"/>
  <c r="W275" i="5"/>
  <c r="V275" i="5"/>
  <c r="U275" i="5"/>
  <c r="AA276" i="5"/>
  <c r="Z276" i="5"/>
  <c r="Y276" i="5"/>
  <c r="X276" i="5"/>
  <c r="W276" i="5"/>
  <c r="V276" i="5"/>
  <c r="U276" i="5"/>
  <c r="AA277" i="5"/>
  <c r="Z277" i="5"/>
  <c r="Y277" i="5"/>
  <c r="X277" i="5"/>
  <c r="W277" i="5"/>
  <c r="V277" i="5"/>
  <c r="U277" i="5"/>
  <c r="AA278" i="5"/>
  <c r="Z278" i="5"/>
  <c r="Y278" i="5"/>
  <c r="X278" i="5"/>
  <c r="W278" i="5"/>
  <c r="V278" i="5"/>
  <c r="U278" i="5"/>
  <c r="AA279" i="5"/>
  <c r="Z279" i="5"/>
  <c r="Y279" i="5"/>
  <c r="X279" i="5"/>
  <c r="W279" i="5"/>
  <c r="V279" i="5"/>
  <c r="U279" i="5"/>
  <c r="AA280" i="5"/>
  <c r="Z280" i="5"/>
  <c r="Y280" i="5"/>
  <c r="X280" i="5"/>
  <c r="W280" i="5"/>
  <c r="V280" i="5"/>
  <c r="U280" i="5"/>
  <c r="AA281" i="5"/>
  <c r="Z281" i="5"/>
  <c r="Y281" i="5"/>
  <c r="X281" i="5"/>
  <c r="W281" i="5"/>
  <c r="V281" i="5"/>
  <c r="U281" i="5"/>
  <c r="AA282" i="5"/>
  <c r="Z282" i="5"/>
  <c r="Y282" i="5"/>
  <c r="X282" i="5"/>
  <c r="W282" i="5"/>
  <c r="V282" i="5"/>
  <c r="U282" i="5"/>
  <c r="AA283" i="5"/>
  <c r="Z283" i="5"/>
  <c r="Y283" i="5"/>
  <c r="X283" i="5"/>
  <c r="W283" i="5"/>
  <c r="V283" i="5"/>
  <c r="U283" i="5"/>
  <c r="AA284" i="5"/>
  <c r="Z284" i="5"/>
  <c r="Y284" i="5"/>
  <c r="X284" i="5"/>
  <c r="W284" i="5"/>
  <c r="V284" i="5"/>
  <c r="U284" i="5"/>
  <c r="AA285" i="5"/>
  <c r="Z285" i="5"/>
  <c r="Y285" i="5"/>
  <c r="X285" i="5"/>
  <c r="W285" i="5"/>
  <c r="V285" i="5"/>
  <c r="U285" i="5"/>
  <c r="AA286" i="5"/>
  <c r="Z286" i="5"/>
  <c r="Y286" i="5"/>
  <c r="X286" i="5"/>
  <c r="W286" i="5"/>
  <c r="V286" i="5"/>
  <c r="U286" i="5"/>
  <c r="AA287" i="5"/>
  <c r="Z287" i="5"/>
  <c r="Y287" i="5"/>
  <c r="X287" i="5"/>
  <c r="W287" i="5"/>
  <c r="V287" i="5"/>
  <c r="U287" i="5"/>
  <c r="AA288" i="5"/>
  <c r="Z288" i="5"/>
  <c r="Y288" i="5"/>
  <c r="X288" i="5"/>
  <c r="W288" i="5"/>
  <c r="V288" i="5"/>
  <c r="U288" i="5"/>
  <c r="AA289" i="5"/>
  <c r="Z289" i="5"/>
  <c r="Y289" i="5"/>
  <c r="X289" i="5"/>
  <c r="W289" i="5"/>
  <c r="V289" i="5"/>
  <c r="U289" i="5"/>
  <c r="AA290" i="5"/>
  <c r="Z290" i="5"/>
  <c r="Y290" i="5"/>
  <c r="X290" i="5"/>
  <c r="W290" i="5"/>
  <c r="V290" i="5"/>
  <c r="U290" i="5"/>
  <c r="AA291" i="5"/>
  <c r="Z291" i="5"/>
  <c r="Y291" i="5"/>
  <c r="X291" i="5"/>
  <c r="W291" i="5"/>
  <c r="V291" i="5"/>
  <c r="U291" i="5"/>
  <c r="AA292" i="5"/>
  <c r="Z292" i="5"/>
  <c r="Y292" i="5"/>
  <c r="X292" i="5"/>
  <c r="W292" i="5"/>
  <c r="V292" i="5"/>
  <c r="U292" i="5"/>
  <c r="AA293" i="5"/>
  <c r="Z293" i="5"/>
  <c r="Y293" i="5"/>
  <c r="X293" i="5"/>
  <c r="W293" i="5"/>
  <c r="V293" i="5"/>
  <c r="U293" i="5"/>
  <c r="AA294" i="5"/>
  <c r="Z294" i="5"/>
  <c r="Y294" i="5"/>
  <c r="X294" i="5"/>
  <c r="W294" i="5"/>
  <c r="V294" i="5"/>
  <c r="U294" i="5"/>
  <c r="AA295" i="5"/>
  <c r="Z295" i="5"/>
  <c r="Y295" i="5"/>
  <c r="X295" i="5"/>
  <c r="W295" i="5"/>
  <c r="V295" i="5"/>
  <c r="U295" i="5"/>
  <c r="AA296" i="5"/>
  <c r="Z296" i="5"/>
  <c r="Y296" i="5"/>
  <c r="X296" i="5"/>
  <c r="W296" i="5"/>
  <c r="V296" i="5"/>
  <c r="U296" i="5"/>
  <c r="AA297" i="5"/>
  <c r="Z297" i="5"/>
  <c r="Y297" i="5"/>
  <c r="X297" i="5"/>
  <c r="W297" i="5"/>
  <c r="V297" i="5"/>
  <c r="U297" i="5"/>
  <c r="AA298" i="5"/>
  <c r="Z298" i="5"/>
  <c r="Y298" i="5"/>
  <c r="X298" i="5"/>
  <c r="W298" i="5"/>
  <c r="V298" i="5"/>
  <c r="U298" i="5"/>
  <c r="AA299" i="5"/>
  <c r="Z299" i="5"/>
  <c r="Y299" i="5"/>
  <c r="X299" i="5"/>
  <c r="W299" i="5"/>
  <c r="V299" i="5"/>
  <c r="U299" i="5"/>
  <c r="AA300" i="5"/>
  <c r="Z300" i="5"/>
  <c r="Y300" i="5"/>
  <c r="X300" i="5"/>
  <c r="W300" i="5"/>
  <c r="V300" i="5"/>
  <c r="U300" i="5"/>
  <c r="AA301" i="5"/>
  <c r="Z301" i="5"/>
  <c r="Y301" i="5"/>
  <c r="X301" i="5"/>
  <c r="W301" i="5"/>
  <c r="V301" i="5"/>
  <c r="U301" i="5"/>
  <c r="AA302" i="5"/>
  <c r="Z302" i="5"/>
  <c r="Y302" i="5"/>
  <c r="X302" i="5"/>
  <c r="W302" i="5"/>
  <c r="V302" i="5"/>
  <c r="U302" i="5"/>
  <c r="AA303" i="5"/>
  <c r="Z303" i="5"/>
  <c r="Y303" i="5"/>
  <c r="X303" i="5"/>
  <c r="W303" i="5"/>
  <c r="V303" i="5"/>
  <c r="U303" i="5"/>
  <c r="AA304" i="5"/>
  <c r="Z304" i="5"/>
  <c r="Y304" i="5"/>
  <c r="X304" i="5"/>
  <c r="W304" i="5"/>
  <c r="V304" i="5"/>
  <c r="U304" i="5"/>
  <c r="AA305" i="5"/>
  <c r="Z305" i="5"/>
  <c r="Y305" i="5"/>
  <c r="X305" i="5"/>
  <c r="W305" i="5"/>
  <c r="V305" i="5"/>
  <c r="U305" i="5"/>
  <c r="AA306" i="5"/>
  <c r="Z306" i="5"/>
  <c r="Y306" i="5"/>
  <c r="X306" i="5"/>
  <c r="W306" i="5"/>
  <c r="V306" i="5"/>
  <c r="U306" i="5"/>
  <c r="AA307" i="5"/>
  <c r="Z307" i="5"/>
  <c r="Y307" i="5"/>
  <c r="X307" i="5"/>
  <c r="W307" i="5"/>
  <c r="V307" i="5"/>
  <c r="U307" i="5"/>
  <c r="AA308" i="5"/>
  <c r="Z308" i="5"/>
  <c r="Y308" i="5"/>
  <c r="X308" i="5"/>
  <c r="W308" i="5"/>
  <c r="V308" i="5"/>
  <c r="U308" i="5"/>
  <c r="AA309" i="5"/>
  <c r="Z309" i="5"/>
  <c r="Y309" i="5"/>
  <c r="X309" i="5"/>
  <c r="W309" i="5"/>
  <c r="V309" i="5"/>
  <c r="U309" i="5"/>
  <c r="AA310" i="5"/>
  <c r="Z310" i="5"/>
  <c r="Y310" i="5"/>
  <c r="X310" i="5"/>
  <c r="W310" i="5"/>
  <c r="V310" i="5"/>
  <c r="U310" i="5"/>
  <c r="AA311" i="5"/>
  <c r="Z311" i="5"/>
  <c r="Y311" i="5"/>
  <c r="X311" i="5"/>
  <c r="W311" i="5"/>
  <c r="V311" i="5"/>
  <c r="U311" i="5"/>
  <c r="AA312" i="5"/>
  <c r="Z312" i="5"/>
  <c r="Y312" i="5"/>
  <c r="X312" i="5"/>
  <c r="W312" i="5"/>
  <c r="V312" i="5"/>
  <c r="U312" i="5"/>
  <c r="AA313" i="5"/>
  <c r="Z313" i="5"/>
  <c r="Y313" i="5"/>
  <c r="X313" i="5"/>
  <c r="W313" i="5"/>
  <c r="V313" i="5"/>
  <c r="U313" i="5"/>
  <c r="AA314" i="5"/>
  <c r="Z314" i="5"/>
  <c r="Y314" i="5"/>
  <c r="X314" i="5"/>
  <c r="W314" i="5"/>
  <c r="V314" i="5"/>
  <c r="U314" i="5"/>
  <c r="AA315" i="5"/>
  <c r="Z315" i="5"/>
  <c r="Y315" i="5"/>
  <c r="X315" i="5"/>
  <c r="W315" i="5"/>
  <c r="V315" i="5"/>
  <c r="U315" i="5"/>
  <c r="AA316" i="5"/>
  <c r="Z316" i="5"/>
  <c r="Y316" i="5"/>
  <c r="X316" i="5"/>
  <c r="W316" i="5"/>
  <c r="V316" i="5"/>
  <c r="U316" i="5"/>
  <c r="AA317" i="5"/>
  <c r="Z317" i="5"/>
  <c r="Y317" i="5"/>
  <c r="X317" i="5"/>
  <c r="W317" i="5"/>
  <c r="V317" i="5"/>
  <c r="U317" i="5"/>
  <c r="AA318" i="5"/>
  <c r="Z318" i="5"/>
  <c r="Y318" i="5"/>
  <c r="X318" i="5"/>
  <c r="W318" i="5"/>
  <c r="V318" i="5"/>
  <c r="U318" i="5"/>
  <c r="AA319" i="5"/>
  <c r="Z319" i="5"/>
  <c r="Y319" i="5"/>
  <c r="X319" i="5"/>
  <c r="W319" i="5"/>
  <c r="V319" i="5"/>
  <c r="U319" i="5"/>
  <c r="AA320" i="5"/>
  <c r="Z320" i="5"/>
  <c r="Y320" i="5"/>
  <c r="X320" i="5"/>
  <c r="W320" i="5"/>
  <c r="V320" i="5"/>
  <c r="U320" i="5"/>
  <c r="AA321" i="5"/>
  <c r="Z321" i="5"/>
  <c r="Y321" i="5"/>
  <c r="X321" i="5"/>
  <c r="W321" i="5"/>
  <c r="V321" i="5"/>
  <c r="U321" i="5"/>
  <c r="AA322" i="5"/>
  <c r="Z322" i="5"/>
  <c r="Y322" i="5"/>
  <c r="X322" i="5"/>
  <c r="W322" i="5"/>
  <c r="V322" i="5"/>
  <c r="U322" i="5"/>
  <c r="AA323" i="5"/>
  <c r="Z323" i="5"/>
  <c r="Y323" i="5"/>
  <c r="X323" i="5"/>
  <c r="W323" i="5"/>
  <c r="V323" i="5"/>
  <c r="U323" i="5"/>
  <c r="AA324" i="5"/>
  <c r="Z324" i="5"/>
  <c r="Y324" i="5"/>
  <c r="X324" i="5"/>
  <c r="W324" i="5"/>
  <c r="V324" i="5"/>
  <c r="U324" i="5"/>
  <c r="AA325" i="5"/>
  <c r="Z325" i="5"/>
  <c r="Y325" i="5"/>
  <c r="X325" i="5"/>
  <c r="W325" i="5"/>
  <c r="V325" i="5"/>
  <c r="U325" i="5"/>
  <c r="AA328" i="5"/>
  <c r="Z328" i="5"/>
  <c r="Y328" i="5"/>
  <c r="X328" i="5"/>
  <c r="W328" i="5"/>
  <c r="V328" i="5"/>
  <c r="U328" i="5"/>
  <c r="AA329" i="5"/>
  <c r="Z329" i="5"/>
  <c r="Y329" i="5"/>
  <c r="X329" i="5"/>
  <c r="W329" i="5"/>
  <c r="V329" i="5"/>
  <c r="U329" i="5"/>
  <c r="AA330" i="5"/>
  <c r="Z330" i="5"/>
  <c r="Y330" i="5"/>
  <c r="X330" i="5"/>
  <c r="W330" i="5"/>
  <c r="V330" i="5"/>
  <c r="U330" i="5"/>
  <c r="AA331" i="5"/>
  <c r="Z331" i="5"/>
  <c r="Y331" i="5"/>
  <c r="X331" i="5"/>
  <c r="W331" i="5"/>
  <c r="V331" i="5"/>
  <c r="U331" i="5"/>
  <c r="AA332" i="5"/>
  <c r="Z332" i="5"/>
  <c r="Y332" i="5"/>
  <c r="X332" i="5"/>
  <c r="W332" i="5"/>
  <c r="V332" i="5"/>
  <c r="U332" i="5"/>
  <c r="AA333" i="5"/>
  <c r="Z333" i="5"/>
  <c r="Y333" i="5"/>
  <c r="X333" i="5"/>
  <c r="W333" i="5"/>
  <c r="V333" i="5"/>
  <c r="U333" i="5"/>
  <c r="AA334" i="5"/>
  <c r="Z334" i="5"/>
  <c r="Y334" i="5"/>
  <c r="X334" i="5"/>
  <c r="W334" i="5"/>
  <c r="V334" i="5"/>
  <c r="U334" i="5"/>
  <c r="AA335" i="5"/>
  <c r="Z335" i="5"/>
  <c r="Y335" i="5"/>
  <c r="X335" i="5"/>
  <c r="W335" i="5"/>
  <c r="V335" i="5"/>
  <c r="U335" i="5"/>
  <c r="AA336" i="5"/>
  <c r="Z336" i="5"/>
  <c r="Y336" i="5"/>
  <c r="X336" i="5"/>
  <c r="W336" i="5"/>
  <c r="V336" i="5"/>
  <c r="U336" i="5"/>
  <c r="AA337" i="5"/>
  <c r="Z337" i="5"/>
  <c r="Y337" i="5"/>
  <c r="X337" i="5"/>
  <c r="W337" i="5"/>
  <c r="V337" i="5"/>
  <c r="U337" i="5"/>
  <c r="AA338" i="5"/>
  <c r="Z338" i="5"/>
  <c r="Y338" i="5"/>
  <c r="X338" i="5"/>
  <c r="W338" i="5"/>
  <c r="V338" i="5"/>
  <c r="U338" i="5"/>
  <c r="AA339" i="5"/>
  <c r="Z339" i="5"/>
  <c r="Y339" i="5"/>
  <c r="X339" i="5"/>
  <c r="W339" i="5"/>
  <c r="V339" i="5"/>
  <c r="U339" i="5"/>
  <c r="AA340" i="5"/>
  <c r="Z340" i="5"/>
  <c r="Y340" i="5"/>
  <c r="X340" i="5"/>
  <c r="W340" i="5"/>
  <c r="V340" i="5"/>
  <c r="U340" i="5"/>
  <c r="AA341" i="5"/>
  <c r="Z341" i="5"/>
  <c r="Y341" i="5"/>
  <c r="X341" i="5"/>
  <c r="W341" i="5"/>
  <c r="V341" i="5"/>
  <c r="U341" i="5"/>
  <c r="AA342" i="5"/>
  <c r="Z342" i="5"/>
  <c r="Y342" i="5"/>
  <c r="X342" i="5"/>
  <c r="W342" i="5"/>
  <c r="V342" i="5"/>
  <c r="U342" i="5"/>
  <c r="AA343" i="5"/>
  <c r="Z343" i="5"/>
  <c r="Y343" i="5"/>
  <c r="X343" i="5"/>
  <c r="W343" i="5"/>
  <c r="V343" i="5"/>
  <c r="U343" i="5"/>
  <c r="AA344" i="5"/>
  <c r="Z344" i="5"/>
  <c r="Y344" i="5"/>
  <c r="X344" i="5"/>
  <c r="W344" i="5"/>
  <c r="V344" i="5"/>
  <c r="U344" i="5"/>
  <c r="AA345" i="5"/>
  <c r="Z345" i="5"/>
  <c r="Y345" i="5"/>
  <c r="X345" i="5"/>
  <c r="W345" i="5"/>
  <c r="V345" i="5"/>
  <c r="U345" i="5"/>
  <c r="AA346" i="5"/>
  <c r="Z346" i="5"/>
  <c r="Y346" i="5"/>
  <c r="X346" i="5"/>
  <c r="W346" i="5"/>
  <c r="V346" i="5"/>
  <c r="U346" i="5"/>
  <c r="AA347" i="5"/>
  <c r="Z347" i="5"/>
  <c r="Y347" i="5"/>
  <c r="X347" i="5"/>
  <c r="W347" i="5"/>
  <c r="V347" i="5"/>
  <c r="U347" i="5"/>
  <c r="AA348" i="5"/>
  <c r="Z348" i="5"/>
  <c r="Y348" i="5"/>
  <c r="X348" i="5"/>
  <c r="W348" i="5"/>
  <c r="V348" i="5"/>
  <c r="U348" i="5"/>
  <c r="AA349" i="5"/>
  <c r="Z349" i="5"/>
  <c r="Y349" i="5"/>
  <c r="X349" i="5"/>
  <c r="W349" i="5"/>
  <c r="V349" i="5"/>
  <c r="U349" i="5"/>
  <c r="AA350" i="5"/>
  <c r="Z350" i="5"/>
  <c r="Y350" i="5"/>
  <c r="X350" i="5"/>
  <c r="W350" i="5"/>
  <c r="V350" i="5"/>
  <c r="U350" i="5"/>
  <c r="AA351" i="5"/>
  <c r="Z351" i="5"/>
  <c r="Y351" i="5"/>
  <c r="X351" i="5"/>
  <c r="W351" i="5"/>
  <c r="V351" i="5"/>
  <c r="U351" i="5"/>
  <c r="AA352" i="5"/>
  <c r="Z352" i="5"/>
  <c r="Y352" i="5"/>
  <c r="X352" i="5"/>
  <c r="W352" i="5"/>
  <c r="V352" i="5"/>
  <c r="U352" i="5"/>
  <c r="AA353" i="5"/>
  <c r="Z353" i="5"/>
  <c r="Y353" i="5"/>
  <c r="X353" i="5"/>
  <c r="W353" i="5"/>
  <c r="V353" i="5"/>
  <c r="U353" i="5"/>
  <c r="AA354" i="5"/>
  <c r="Z354" i="5"/>
  <c r="Y354" i="5"/>
  <c r="X354" i="5"/>
  <c r="W354" i="5"/>
  <c r="V354" i="5"/>
  <c r="U354" i="5"/>
  <c r="AA355" i="5"/>
  <c r="Z355" i="5"/>
  <c r="Y355" i="5"/>
  <c r="X355" i="5"/>
  <c r="W355" i="5"/>
  <c r="V355" i="5"/>
  <c r="U355" i="5"/>
  <c r="AA356" i="5"/>
  <c r="Z356" i="5"/>
  <c r="Y356" i="5"/>
  <c r="X356" i="5"/>
  <c r="W356" i="5"/>
  <c r="V356" i="5"/>
  <c r="U356" i="5"/>
  <c r="AA357" i="5"/>
  <c r="Z357" i="5"/>
  <c r="Y357" i="5"/>
  <c r="X357" i="5"/>
  <c r="W357" i="5"/>
  <c r="V357" i="5"/>
  <c r="U357" i="5"/>
  <c r="AA358" i="5"/>
  <c r="Z358" i="5"/>
  <c r="Y358" i="5"/>
  <c r="X358" i="5"/>
  <c r="W358" i="5"/>
  <c r="V358" i="5"/>
  <c r="U358" i="5"/>
  <c r="AA359" i="5"/>
  <c r="Z359" i="5"/>
  <c r="Y359" i="5"/>
  <c r="X359" i="5"/>
  <c r="W359" i="5"/>
  <c r="V359" i="5"/>
  <c r="U359" i="5"/>
  <c r="AA360" i="5"/>
  <c r="Z360" i="5"/>
  <c r="Y360" i="5"/>
  <c r="X360" i="5"/>
  <c r="W360" i="5"/>
  <c r="V360" i="5"/>
  <c r="U360" i="5"/>
  <c r="AA361" i="5"/>
  <c r="Z361" i="5"/>
  <c r="Y361" i="5"/>
  <c r="X361" i="5"/>
  <c r="W361" i="5"/>
  <c r="V361" i="5"/>
  <c r="U361" i="5"/>
  <c r="AA362" i="5"/>
  <c r="Z362" i="5"/>
  <c r="Y362" i="5"/>
  <c r="X362" i="5"/>
  <c r="W362" i="5"/>
  <c r="V362" i="5"/>
  <c r="U362" i="5"/>
  <c r="AA363" i="5"/>
  <c r="Z363" i="5"/>
  <c r="Y363" i="5"/>
  <c r="X363" i="5"/>
  <c r="W363" i="5"/>
  <c r="V363" i="5"/>
  <c r="U363" i="5"/>
  <c r="AA364" i="5"/>
  <c r="Z364" i="5"/>
  <c r="Y364" i="5"/>
  <c r="X364" i="5"/>
  <c r="W364" i="5"/>
  <c r="V364" i="5"/>
  <c r="U364" i="5"/>
  <c r="AA365" i="5"/>
  <c r="Z365" i="5"/>
  <c r="Y365" i="5"/>
  <c r="X365" i="5"/>
  <c r="W365" i="5"/>
  <c r="V365" i="5"/>
  <c r="U365" i="5"/>
  <c r="AA366" i="5"/>
  <c r="Z366" i="5"/>
  <c r="Y366" i="5"/>
  <c r="X366" i="5"/>
  <c r="W366" i="5"/>
  <c r="V366" i="5"/>
  <c r="U366" i="5"/>
  <c r="AA367" i="5"/>
  <c r="Z367" i="5"/>
  <c r="Y367" i="5"/>
  <c r="X367" i="5"/>
  <c r="W367" i="5"/>
  <c r="V367" i="5"/>
  <c r="U367" i="5"/>
  <c r="AA368" i="5"/>
  <c r="Z368" i="5"/>
  <c r="Y368" i="5"/>
  <c r="X368" i="5"/>
  <c r="W368" i="5"/>
  <c r="V368" i="5"/>
  <c r="U368" i="5"/>
  <c r="AA369" i="5"/>
  <c r="Z369" i="5"/>
  <c r="Y369" i="5"/>
  <c r="X369" i="5"/>
  <c r="W369" i="5"/>
  <c r="V369" i="5"/>
  <c r="U369" i="5"/>
  <c r="AA370" i="5"/>
  <c r="Z370" i="5"/>
  <c r="Y370" i="5"/>
  <c r="X370" i="5"/>
  <c r="W370" i="5"/>
  <c r="V370" i="5"/>
  <c r="U370" i="5"/>
  <c r="AA371" i="5"/>
  <c r="Z371" i="5"/>
  <c r="Y371" i="5"/>
  <c r="X371" i="5"/>
  <c r="W371" i="5"/>
  <c r="V371" i="5"/>
  <c r="U371" i="5"/>
  <c r="AA372" i="5"/>
  <c r="Z372" i="5"/>
  <c r="Y372" i="5"/>
  <c r="X372" i="5"/>
  <c r="W372" i="5"/>
  <c r="V372" i="5"/>
  <c r="U372" i="5"/>
  <c r="AA373" i="5"/>
  <c r="Z373" i="5"/>
  <c r="Y373" i="5"/>
  <c r="X373" i="5"/>
  <c r="W373" i="5"/>
  <c r="V373" i="5"/>
  <c r="U373" i="5"/>
  <c r="AA374" i="5"/>
  <c r="Z374" i="5"/>
  <c r="Y374" i="5"/>
  <c r="X374" i="5"/>
  <c r="W374" i="5"/>
  <c r="V374" i="5"/>
  <c r="U374" i="5"/>
  <c r="AA375" i="5"/>
  <c r="Z375" i="5"/>
  <c r="Y375" i="5"/>
  <c r="X375" i="5"/>
  <c r="W375" i="5"/>
  <c r="V375" i="5"/>
  <c r="U375" i="5"/>
  <c r="AA376" i="5"/>
  <c r="Z376" i="5"/>
  <c r="Y376" i="5"/>
  <c r="X376" i="5"/>
  <c r="W376" i="5"/>
  <c r="V376" i="5"/>
  <c r="U376" i="5"/>
  <c r="AA377" i="5"/>
  <c r="Z377" i="5"/>
  <c r="Y377" i="5"/>
  <c r="X377" i="5"/>
  <c r="W377" i="5"/>
  <c r="V377" i="5"/>
  <c r="U377" i="5"/>
  <c r="AA378" i="5"/>
  <c r="Z378" i="5"/>
  <c r="Y378" i="5"/>
  <c r="X378" i="5"/>
  <c r="W378" i="5"/>
  <c r="V378" i="5"/>
  <c r="U378" i="5"/>
  <c r="AA379" i="5"/>
  <c r="Z379" i="5"/>
  <c r="Y379" i="5"/>
  <c r="X379" i="5"/>
  <c r="W379" i="5"/>
  <c r="V379" i="5"/>
  <c r="U379" i="5"/>
  <c r="AA380" i="5"/>
  <c r="Z380" i="5"/>
  <c r="Y380" i="5"/>
  <c r="X380" i="5"/>
  <c r="W380" i="5"/>
  <c r="V380" i="5"/>
  <c r="U380" i="5"/>
  <c r="AA381" i="5"/>
  <c r="Z381" i="5"/>
  <c r="Y381" i="5"/>
  <c r="X381" i="5"/>
  <c r="W381" i="5"/>
  <c r="V381" i="5"/>
  <c r="U381" i="5"/>
  <c r="AA382" i="5"/>
  <c r="Z382" i="5"/>
  <c r="Y382" i="5"/>
  <c r="X382" i="5"/>
  <c r="W382" i="5"/>
  <c r="V382" i="5"/>
  <c r="U382" i="5"/>
  <c r="AA383" i="5"/>
  <c r="Z383" i="5"/>
  <c r="Y383" i="5"/>
  <c r="X383" i="5"/>
  <c r="W383" i="5"/>
  <c r="V383" i="5"/>
  <c r="U383" i="5"/>
  <c r="AA384" i="5"/>
  <c r="Z384" i="5"/>
  <c r="Y384" i="5"/>
  <c r="X384" i="5"/>
  <c r="W384" i="5"/>
  <c r="V384" i="5"/>
  <c r="U384" i="5"/>
  <c r="AA385" i="5"/>
  <c r="Z385" i="5"/>
  <c r="Y385" i="5"/>
  <c r="X385" i="5"/>
  <c r="W385" i="5"/>
  <c r="V385" i="5"/>
  <c r="U385" i="5"/>
  <c r="AA386" i="5"/>
  <c r="Z386" i="5"/>
  <c r="Y386" i="5"/>
  <c r="X386" i="5"/>
  <c r="W386" i="5"/>
  <c r="V386" i="5"/>
  <c r="U386" i="5"/>
  <c r="AA387" i="5"/>
  <c r="Z387" i="5"/>
  <c r="Y387" i="5"/>
  <c r="X387" i="5"/>
  <c r="W387" i="5"/>
  <c r="V387" i="5"/>
  <c r="U387" i="5"/>
  <c r="AA388" i="5"/>
  <c r="Z388" i="5"/>
  <c r="Y388" i="5"/>
  <c r="X388" i="5"/>
  <c r="W388" i="5"/>
  <c r="V388" i="5"/>
  <c r="U388" i="5"/>
  <c r="AA389" i="5"/>
  <c r="Z389" i="5"/>
  <c r="Y389" i="5"/>
  <c r="X389" i="5"/>
  <c r="W389" i="5"/>
  <c r="V389" i="5"/>
  <c r="U389" i="5"/>
  <c r="AA390" i="5"/>
  <c r="Z390" i="5"/>
  <c r="Y390" i="5"/>
  <c r="X390" i="5"/>
  <c r="W390" i="5"/>
  <c r="V390" i="5"/>
  <c r="U390" i="5"/>
  <c r="AA391" i="5"/>
  <c r="Z391" i="5"/>
  <c r="Y391" i="5"/>
  <c r="X391" i="5"/>
  <c r="W391" i="5"/>
  <c r="V391" i="5"/>
  <c r="U391" i="5"/>
  <c r="AA392" i="5"/>
  <c r="Z392" i="5"/>
  <c r="Y392" i="5"/>
  <c r="X392" i="5"/>
  <c r="W392" i="5"/>
  <c r="V392" i="5"/>
  <c r="U392" i="5"/>
  <c r="AA393" i="5"/>
  <c r="Z393" i="5"/>
  <c r="Y393" i="5"/>
  <c r="X393" i="5"/>
  <c r="W393" i="5"/>
  <c r="V393" i="5"/>
  <c r="U393" i="5"/>
  <c r="AA394" i="5"/>
  <c r="Z394" i="5"/>
  <c r="Y394" i="5"/>
  <c r="X394" i="5"/>
  <c r="W394" i="5"/>
  <c r="V394" i="5"/>
  <c r="U394" i="5"/>
  <c r="AA395" i="5"/>
  <c r="Z395" i="5"/>
  <c r="Y395" i="5"/>
  <c r="X395" i="5"/>
  <c r="W395" i="5"/>
  <c r="V395" i="5"/>
  <c r="U395" i="5"/>
  <c r="AA396" i="5"/>
  <c r="Z396" i="5"/>
  <c r="Y396" i="5"/>
  <c r="X396" i="5"/>
  <c r="W396" i="5"/>
  <c r="V396" i="5"/>
  <c r="U396" i="5"/>
  <c r="AA397" i="5"/>
  <c r="Z397" i="5"/>
  <c r="Y397" i="5"/>
  <c r="X397" i="5"/>
  <c r="W397" i="5"/>
  <c r="V397" i="5"/>
  <c r="U397" i="5"/>
  <c r="AA398" i="5"/>
  <c r="Z398" i="5"/>
  <c r="Y398" i="5"/>
  <c r="X398" i="5"/>
  <c r="W398" i="5"/>
  <c r="V398" i="5"/>
  <c r="U398" i="5"/>
  <c r="AA399" i="5"/>
  <c r="Z399" i="5"/>
  <c r="Y399" i="5"/>
  <c r="X399" i="5"/>
  <c r="W399" i="5"/>
  <c r="V399" i="5"/>
  <c r="U399" i="5"/>
  <c r="AA400" i="5"/>
  <c r="Z400" i="5"/>
  <c r="Y400" i="5"/>
  <c r="X400" i="5"/>
  <c r="W400" i="5"/>
  <c r="V400" i="5"/>
  <c r="U400" i="5"/>
  <c r="AA401" i="5"/>
  <c r="Z401" i="5"/>
  <c r="Y401" i="5"/>
  <c r="X401" i="5"/>
  <c r="W401" i="5"/>
  <c r="V401" i="5"/>
  <c r="U401" i="5"/>
  <c r="AA402" i="5"/>
  <c r="Z402" i="5"/>
  <c r="Y402" i="5"/>
  <c r="X402" i="5"/>
  <c r="W402" i="5"/>
  <c r="V402" i="5"/>
  <c r="U402" i="5"/>
  <c r="AA403" i="5"/>
  <c r="Z403" i="5"/>
  <c r="Y403" i="5"/>
  <c r="X403" i="5"/>
  <c r="W403" i="5"/>
  <c r="V403" i="5"/>
  <c r="U403" i="5"/>
  <c r="AA404" i="5"/>
  <c r="Z404" i="5"/>
  <c r="Y404" i="5"/>
  <c r="X404" i="5"/>
  <c r="W404" i="5"/>
  <c r="V404" i="5"/>
  <c r="U404" i="5"/>
  <c r="AA405" i="5"/>
  <c r="Z405" i="5"/>
  <c r="Y405" i="5"/>
  <c r="X405" i="5"/>
  <c r="W405" i="5"/>
  <c r="V405" i="5"/>
  <c r="U405" i="5"/>
  <c r="AA406" i="5"/>
  <c r="Z406" i="5"/>
  <c r="Y406" i="5"/>
  <c r="X406" i="5"/>
  <c r="W406" i="5"/>
  <c r="V406" i="5"/>
  <c r="U406" i="5"/>
  <c r="AA407" i="5"/>
  <c r="Z407" i="5"/>
  <c r="Y407" i="5"/>
  <c r="X407" i="5"/>
  <c r="W407" i="5"/>
  <c r="V407" i="5"/>
  <c r="U407" i="5"/>
  <c r="AA408" i="5"/>
  <c r="Z408" i="5"/>
  <c r="Y408" i="5"/>
  <c r="X408" i="5"/>
  <c r="W408" i="5"/>
  <c r="V408" i="5"/>
  <c r="U408" i="5"/>
  <c r="AA409" i="5"/>
  <c r="Z409" i="5"/>
  <c r="Y409" i="5"/>
  <c r="X409" i="5"/>
  <c r="W409" i="5"/>
  <c r="V409" i="5"/>
  <c r="U409" i="5"/>
  <c r="AA410" i="5"/>
  <c r="Z410" i="5"/>
  <c r="Y410" i="5"/>
  <c r="X410" i="5"/>
  <c r="W410" i="5"/>
  <c r="V410" i="5"/>
  <c r="U410" i="5"/>
  <c r="AA411" i="5"/>
  <c r="Z411" i="5"/>
  <c r="Y411" i="5"/>
  <c r="X411" i="5"/>
  <c r="W411" i="5"/>
  <c r="V411" i="5"/>
  <c r="U411" i="5"/>
  <c r="AA412" i="5"/>
  <c r="Z412" i="5"/>
  <c r="Y412" i="5"/>
  <c r="X412" i="5"/>
  <c r="W412" i="5"/>
  <c r="V412" i="5"/>
  <c r="U412" i="5"/>
  <c r="AA413" i="5"/>
  <c r="Z413" i="5"/>
  <c r="Y413" i="5"/>
  <c r="X413" i="5"/>
  <c r="W413" i="5"/>
  <c r="V413" i="5"/>
  <c r="U413" i="5"/>
  <c r="AA414" i="5"/>
  <c r="Z414" i="5"/>
  <c r="Y414" i="5"/>
  <c r="X414" i="5"/>
  <c r="W414" i="5"/>
  <c r="V414" i="5"/>
  <c r="U414" i="5"/>
  <c r="AA415" i="5"/>
  <c r="Z415" i="5"/>
  <c r="Y415" i="5"/>
  <c r="X415" i="5"/>
  <c r="W415" i="5"/>
  <c r="V415" i="5"/>
  <c r="U415" i="5"/>
  <c r="AA416" i="5"/>
  <c r="Z416" i="5"/>
  <c r="Y416" i="5"/>
  <c r="X416" i="5"/>
  <c r="W416" i="5"/>
  <c r="V416" i="5"/>
  <c r="U416" i="5"/>
  <c r="AA417" i="5"/>
  <c r="Z417" i="5"/>
  <c r="Y417" i="5"/>
  <c r="X417" i="5"/>
  <c r="W417" i="5"/>
  <c r="V417" i="5"/>
  <c r="U417" i="5"/>
  <c r="AA418" i="5"/>
  <c r="Z418" i="5"/>
  <c r="Y418" i="5"/>
  <c r="X418" i="5"/>
  <c r="W418" i="5"/>
  <c r="V418" i="5"/>
  <c r="U418" i="5"/>
  <c r="AA419" i="5"/>
  <c r="Z419" i="5"/>
  <c r="Y419" i="5"/>
  <c r="X419" i="5"/>
  <c r="W419" i="5"/>
  <c r="V419" i="5"/>
  <c r="U419" i="5"/>
  <c r="AA420" i="5"/>
  <c r="AA1495" i="5" s="1"/>
  <c r="Y44" i="9" s="1"/>
  <c r="Y49" i="9" s="1"/>
  <c r="Y51" i="9" s="1"/>
  <c r="Z420" i="5"/>
  <c r="Z1495" i="5" s="1"/>
  <c r="X44" i="9" s="1"/>
  <c r="Y420" i="5"/>
  <c r="Y1495" i="5" s="1"/>
  <c r="W44" i="9" s="1"/>
  <c r="X420" i="5"/>
  <c r="X1495" i="5" s="1"/>
  <c r="V44" i="9" s="1"/>
  <c r="W420" i="5"/>
  <c r="W1495" i="5" s="1"/>
  <c r="U44" i="9" s="1"/>
  <c r="V420" i="5"/>
  <c r="V1495" i="5" s="1"/>
  <c r="T44" i="9" s="1"/>
  <c r="U420" i="5"/>
  <c r="U1495" i="5" s="1"/>
  <c r="S44" i="9" s="1"/>
  <c r="U162" i="5"/>
  <c r="W163" i="5"/>
  <c r="U164" i="5"/>
  <c r="V196" i="5"/>
  <c r="U204" i="5"/>
  <c r="U205" i="5"/>
  <c r="W210" i="5"/>
  <c r="U222" i="5"/>
  <c r="W226" i="5"/>
  <c r="V229" i="5"/>
  <c r="Z234" i="5"/>
  <c r="U242" i="5"/>
  <c r="W246" i="5"/>
  <c r="Z249" i="5"/>
  <c r="X250" i="5"/>
  <c r="Z254" i="5"/>
  <c r="V262" i="5"/>
  <c r="X326" i="5"/>
  <c r="AQ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AQ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AQ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AQ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AQ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AQ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AQ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AQ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AQ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AQ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AQ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AQ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AQ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AQ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AQ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AQ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AQ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AQ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AQ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AQ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AQ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AQ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AQ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AQ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AQ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AQ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AQ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AQ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AQ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AQ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AQ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AQ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AQ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AQ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AQ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AQ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AQ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AQ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AQ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AQ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AQ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AQ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AQ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AQ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AQ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AQ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AQ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AQ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AQ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AQ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AQ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AQ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AQ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AQ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AQ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AQ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AQ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AQ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AQ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AQ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AQ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AQ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AQ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AQ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AQ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AQ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AQ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AQ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AQ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AQ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AQ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AQ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AQ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AQ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AQ402" i="5"/>
  <c r="T402" i="5"/>
  <c r="S402" i="5"/>
  <c r="R402" i="5"/>
  <c r="Q402" i="5"/>
  <c r="P402" i="5"/>
  <c r="O402" i="5"/>
  <c r="N402" i="5"/>
  <c r="M402" i="5"/>
  <c r="L402" i="5"/>
  <c r="K402" i="5"/>
  <c r="J402" i="5"/>
  <c r="I402" i="5"/>
  <c r="H402" i="5"/>
  <c r="G402" i="5"/>
  <c r="F402" i="5"/>
  <c r="E402" i="5"/>
  <c r="AQ403" i="5"/>
  <c r="T403" i="5"/>
  <c r="S403" i="5"/>
  <c r="R403" i="5"/>
  <c r="Q403" i="5"/>
  <c r="P403" i="5"/>
  <c r="O403" i="5"/>
  <c r="N403" i="5"/>
  <c r="M403" i="5"/>
  <c r="L403" i="5"/>
  <c r="K403" i="5"/>
  <c r="J403" i="5"/>
  <c r="I403" i="5"/>
  <c r="H403" i="5"/>
  <c r="G403" i="5"/>
  <c r="F403" i="5"/>
  <c r="E403" i="5"/>
  <c r="AQ404" i="5"/>
  <c r="T404" i="5"/>
  <c r="S404" i="5"/>
  <c r="R404" i="5"/>
  <c r="Q404" i="5"/>
  <c r="P404" i="5"/>
  <c r="O404" i="5"/>
  <c r="N404" i="5"/>
  <c r="M404" i="5"/>
  <c r="L404" i="5"/>
  <c r="K404" i="5"/>
  <c r="J404" i="5"/>
  <c r="I404" i="5"/>
  <c r="H404" i="5"/>
  <c r="G404" i="5"/>
  <c r="F404" i="5"/>
  <c r="E404" i="5"/>
  <c r="AQ405" i="5"/>
  <c r="T405" i="5"/>
  <c r="S405" i="5"/>
  <c r="R405" i="5"/>
  <c r="Q405" i="5"/>
  <c r="P405" i="5"/>
  <c r="O405" i="5"/>
  <c r="N405" i="5"/>
  <c r="M405" i="5"/>
  <c r="L405" i="5"/>
  <c r="K405" i="5"/>
  <c r="J405" i="5"/>
  <c r="I405" i="5"/>
  <c r="H405" i="5"/>
  <c r="G405" i="5"/>
  <c r="F405" i="5"/>
  <c r="E405" i="5"/>
  <c r="AQ406" i="5"/>
  <c r="T406" i="5"/>
  <c r="S406" i="5"/>
  <c r="R406" i="5"/>
  <c r="Q406" i="5"/>
  <c r="P406" i="5"/>
  <c r="O406" i="5"/>
  <c r="N406" i="5"/>
  <c r="M406" i="5"/>
  <c r="L406" i="5"/>
  <c r="K406" i="5"/>
  <c r="J406" i="5"/>
  <c r="I406" i="5"/>
  <c r="H406" i="5"/>
  <c r="G406" i="5"/>
  <c r="F406" i="5"/>
  <c r="E406" i="5"/>
  <c r="AQ407" i="5"/>
  <c r="T407" i="5"/>
  <c r="S407" i="5"/>
  <c r="R407" i="5"/>
  <c r="Q407" i="5"/>
  <c r="P407" i="5"/>
  <c r="O407" i="5"/>
  <c r="N407" i="5"/>
  <c r="M407" i="5"/>
  <c r="L407" i="5"/>
  <c r="K407" i="5"/>
  <c r="J407" i="5"/>
  <c r="I407" i="5"/>
  <c r="H407" i="5"/>
  <c r="G407" i="5"/>
  <c r="F407" i="5"/>
  <c r="E407" i="5"/>
  <c r="AQ408" i="5"/>
  <c r="T408" i="5"/>
  <c r="S408" i="5"/>
  <c r="R408" i="5"/>
  <c r="Q408" i="5"/>
  <c r="P408" i="5"/>
  <c r="O408" i="5"/>
  <c r="N408" i="5"/>
  <c r="M408" i="5"/>
  <c r="L408" i="5"/>
  <c r="K408" i="5"/>
  <c r="J408" i="5"/>
  <c r="I408" i="5"/>
  <c r="H408" i="5"/>
  <c r="G408" i="5"/>
  <c r="F408" i="5"/>
  <c r="E408" i="5"/>
  <c r="AQ409" i="5"/>
  <c r="T409" i="5"/>
  <c r="S409" i="5"/>
  <c r="R409" i="5"/>
  <c r="Q409" i="5"/>
  <c r="P409" i="5"/>
  <c r="O409" i="5"/>
  <c r="N409" i="5"/>
  <c r="M409" i="5"/>
  <c r="L409" i="5"/>
  <c r="K409" i="5"/>
  <c r="J409" i="5"/>
  <c r="I409" i="5"/>
  <c r="H409" i="5"/>
  <c r="G409" i="5"/>
  <c r="F409" i="5"/>
  <c r="E409" i="5"/>
  <c r="AQ410" i="5"/>
  <c r="T410" i="5"/>
  <c r="S410" i="5"/>
  <c r="R410" i="5"/>
  <c r="Q410" i="5"/>
  <c r="P410" i="5"/>
  <c r="O410" i="5"/>
  <c r="N410" i="5"/>
  <c r="M410" i="5"/>
  <c r="L410" i="5"/>
  <c r="K410" i="5"/>
  <c r="J410" i="5"/>
  <c r="I410" i="5"/>
  <c r="H410" i="5"/>
  <c r="G410" i="5"/>
  <c r="F410" i="5"/>
  <c r="E410" i="5"/>
  <c r="AQ411" i="5"/>
  <c r="T411" i="5"/>
  <c r="S411" i="5"/>
  <c r="R411" i="5"/>
  <c r="Q411" i="5"/>
  <c r="P411" i="5"/>
  <c r="O411" i="5"/>
  <c r="N411" i="5"/>
  <c r="M411" i="5"/>
  <c r="L411" i="5"/>
  <c r="K411" i="5"/>
  <c r="J411" i="5"/>
  <c r="I411" i="5"/>
  <c r="H411" i="5"/>
  <c r="G411" i="5"/>
  <c r="F411" i="5"/>
  <c r="E411" i="5"/>
  <c r="AQ412" i="5"/>
  <c r="T412" i="5"/>
  <c r="S412" i="5"/>
  <c r="R412" i="5"/>
  <c r="Q412" i="5"/>
  <c r="P412" i="5"/>
  <c r="O412" i="5"/>
  <c r="N412" i="5"/>
  <c r="M412" i="5"/>
  <c r="L412" i="5"/>
  <c r="K412" i="5"/>
  <c r="J412" i="5"/>
  <c r="I412" i="5"/>
  <c r="H412" i="5"/>
  <c r="G412" i="5"/>
  <c r="F412" i="5"/>
  <c r="E412" i="5"/>
  <c r="AQ413" i="5"/>
  <c r="T413" i="5"/>
  <c r="S413" i="5"/>
  <c r="R413" i="5"/>
  <c r="Q413" i="5"/>
  <c r="P413" i="5"/>
  <c r="O413" i="5"/>
  <c r="N413" i="5"/>
  <c r="M413" i="5"/>
  <c r="L413" i="5"/>
  <c r="K413" i="5"/>
  <c r="J413" i="5"/>
  <c r="I413" i="5"/>
  <c r="H413" i="5"/>
  <c r="G413" i="5"/>
  <c r="F413" i="5"/>
  <c r="E413" i="5"/>
  <c r="AQ414" i="5"/>
  <c r="T414" i="5"/>
  <c r="S414" i="5"/>
  <c r="R414" i="5"/>
  <c r="Q414" i="5"/>
  <c r="P414" i="5"/>
  <c r="O414" i="5"/>
  <c r="N414" i="5"/>
  <c r="M414" i="5"/>
  <c r="L414" i="5"/>
  <c r="K414" i="5"/>
  <c r="J414" i="5"/>
  <c r="I414" i="5"/>
  <c r="H414" i="5"/>
  <c r="G414" i="5"/>
  <c r="F414" i="5"/>
  <c r="E414" i="5"/>
  <c r="AQ415" i="5"/>
  <c r="T415" i="5"/>
  <c r="S415" i="5"/>
  <c r="R415" i="5"/>
  <c r="Q415" i="5"/>
  <c r="P415" i="5"/>
  <c r="O415" i="5"/>
  <c r="N415" i="5"/>
  <c r="M415" i="5"/>
  <c r="L415" i="5"/>
  <c r="K415" i="5"/>
  <c r="J415" i="5"/>
  <c r="I415" i="5"/>
  <c r="H415" i="5"/>
  <c r="G415" i="5"/>
  <c r="F415" i="5"/>
  <c r="E415" i="5"/>
  <c r="AQ416" i="5"/>
  <c r="T416" i="5"/>
  <c r="S416" i="5"/>
  <c r="R416" i="5"/>
  <c r="Q416" i="5"/>
  <c r="P416" i="5"/>
  <c r="O416" i="5"/>
  <c r="N416" i="5"/>
  <c r="M416" i="5"/>
  <c r="L416" i="5"/>
  <c r="K416" i="5"/>
  <c r="J416" i="5"/>
  <c r="I416" i="5"/>
  <c r="H416" i="5"/>
  <c r="G416" i="5"/>
  <c r="F416" i="5"/>
  <c r="E416" i="5"/>
  <c r="AQ417" i="5"/>
  <c r="T417" i="5"/>
  <c r="S417" i="5"/>
  <c r="R417" i="5"/>
  <c r="Q417" i="5"/>
  <c r="P417" i="5"/>
  <c r="O417" i="5"/>
  <c r="N417" i="5"/>
  <c r="M417" i="5"/>
  <c r="L417" i="5"/>
  <c r="K417" i="5"/>
  <c r="J417" i="5"/>
  <c r="I417" i="5"/>
  <c r="H417" i="5"/>
  <c r="G417" i="5"/>
  <c r="F417" i="5"/>
  <c r="E417" i="5"/>
  <c r="AQ418" i="5"/>
  <c r="T418" i="5"/>
  <c r="S418" i="5"/>
  <c r="R418" i="5"/>
  <c r="Q418" i="5"/>
  <c r="P418" i="5"/>
  <c r="O418" i="5"/>
  <c r="N418" i="5"/>
  <c r="M418" i="5"/>
  <c r="L418" i="5"/>
  <c r="K418" i="5"/>
  <c r="J418" i="5"/>
  <c r="I418" i="5"/>
  <c r="H418" i="5"/>
  <c r="G418" i="5"/>
  <c r="F418" i="5"/>
  <c r="E418" i="5"/>
  <c r="AQ419" i="5"/>
  <c r="T419" i="5"/>
  <c r="S419" i="5"/>
  <c r="R419" i="5"/>
  <c r="Q419" i="5"/>
  <c r="P419" i="5"/>
  <c r="O419" i="5"/>
  <c r="N419" i="5"/>
  <c r="M419" i="5"/>
  <c r="L419" i="5"/>
  <c r="K419" i="5"/>
  <c r="J419" i="5"/>
  <c r="I419" i="5"/>
  <c r="H419" i="5"/>
  <c r="G419" i="5"/>
  <c r="F419" i="5"/>
  <c r="E419" i="5"/>
  <c r="AQ420" i="5"/>
  <c r="AQ1495" i="5" s="1"/>
  <c r="T420" i="5"/>
  <c r="T1495" i="5" s="1"/>
  <c r="R44" i="9" s="1"/>
  <c r="S420" i="5"/>
  <c r="S1495" i="5" s="1"/>
  <c r="Q44" i="9" s="1"/>
  <c r="R420" i="5"/>
  <c r="R1495" i="5" s="1"/>
  <c r="P44" i="9" s="1"/>
  <c r="P49" i="9" s="1"/>
  <c r="P51" i="9" s="1"/>
  <c r="Q420" i="5"/>
  <c r="Q1495" i="5" s="1"/>
  <c r="O44" i="9" s="1"/>
  <c r="P420" i="5"/>
  <c r="P1495" i="5" s="1"/>
  <c r="N44" i="9" s="1"/>
  <c r="O420" i="5"/>
  <c r="O1495" i="5" s="1"/>
  <c r="M44" i="9" s="1"/>
  <c r="N420" i="5"/>
  <c r="N1495" i="5" s="1"/>
  <c r="L44" i="9" s="1"/>
  <c r="M420" i="5"/>
  <c r="M1495" i="5" s="1"/>
  <c r="K44" i="9" s="1"/>
  <c r="L420" i="5"/>
  <c r="L1495" i="5" s="1"/>
  <c r="J44" i="9" s="1"/>
  <c r="K420" i="5"/>
  <c r="K1495" i="5" s="1"/>
  <c r="I44" i="9" s="1"/>
  <c r="I49" i="9" s="1"/>
  <c r="I51" i="9" s="1"/>
  <c r="J420" i="5"/>
  <c r="J1495" i="5" s="1"/>
  <c r="H44" i="9" s="1"/>
  <c r="I420" i="5"/>
  <c r="I1495" i="5" s="1"/>
  <c r="G44" i="9" s="1"/>
  <c r="G49" i="9" s="1"/>
  <c r="G51" i="9" s="1"/>
  <c r="H420" i="5"/>
  <c r="H1495" i="5" s="1"/>
  <c r="F44" i="9" s="1"/>
  <c r="G420" i="5"/>
  <c r="G1495" i="5" s="1"/>
  <c r="E44" i="9" s="1"/>
  <c r="E49" i="9" s="1"/>
  <c r="E51" i="9" s="1"/>
  <c r="F420" i="5"/>
  <c r="F1495" i="5" s="1"/>
  <c r="D44" i="9" s="1"/>
  <c r="E420" i="5"/>
  <c r="E1495" i="5" s="1"/>
  <c r="C44" i="9" s="1"/>
  <c r="AT327" i="4"/>
  <c r="AX327" i="4" s="1"/>
  <c r="AT328" i="4"/>
  <c r="D36" i="7" s="1"/>
  <c r="Q36" i="7" s="1"/>
  <c r="AT329" i="4"/>
  <c r="D37" i="7" s="1"/>
  <c r="Q37" i="7" s="1"/>
  <c r="AT330" i="4"/>
  <c r="AT331" i="4"/>
  <c r="AT332" i="4"/>
  <c r="AT333" i="4"/>
  <c r="AT335" i="4"/>
  <c r="AT336" i="4"/>
  <c r="AT337" i="4"/>
  <c r="AT338" i="4"/>
  <c r="AT339" i="4"/>
  <c r="AT340" i="4"/>
  <c r="AT341" i="4"/>
  <c r="AT342" i="4"/>
  <c r="AT343" i="4"/>
  <c r="AX343" i="4" s="1"/>
  <c r="AT344" i="4"/>
  <c r="AT345" i="4"/>
  <c r="AT346" i="4"/>
  <c r="AT347" i="4"/>
  <c r="AT348" i="4"/>
  <c r="AT349" i="4"/>
  <c r="AT350" i="4"/>
  <c r="AT351" i="4"/>
  <c r="AT352" i="4"/>
  <c r="AT353" i="4"/>
  <c r="AT354" i="4"/>
  <c r="AT355" i="4"/>
  <c r="AT356" i="4"/>
  <c r="AT357" i="4"/>
  <c r="AT358" i="4"/>
  <c r="AT359" i="4"/>
  <c r="AT360" i="4"/>
  <c r="AT361" i="4"/>
  <c r="AT362" i="4"/>
  <c r="AT363" i="4"/>
  <c r="AT364" i="4"/>
  <c r="AT365" i="4"/>
  <c r="AT366" i="4"/>
  <c r="AT367" i="4"/>
  <c r="AT368" i="4"/>
  <c r="AT369" i="4"/>
  <c r="AT370" i="4"/>
  <c r="AT371" i="4"/>
  <c r="AT372" i="4"/>
  <c r="AX372" i="4" s="1"/>
  <c r="AT373" i="4"/>
  <c r="AX373" i="4" s="1"/>
  <c r="AT374" i="4"/>
  <c r="AT375" i="4"/>
  <c r="AT376" i="4"/>
  <c r="AT377" i="4"/>
  <c r="AT378" i="4"/>
  <c r="AT379" i="4"/>
  <c r="AT380" i="4"/>
  <c r="AT381" i="4"/>
  <c r="AT382" i="4"/>
  <c r="AT383" i="4"/>
  <c r="AT384" i="4"/>
  <c r="AT385" i="4"/>
  <c r="AT386" i="4"/>
  <c r="AT387" i="4"/>
  <c r="AT388" i="4"/>
  <c r="AT389" i="4"/>
  <c r="AT390" i="4"/>
  <c r="AT391" i="4"/>
  <c r="AT392" i="4"/>
  <c r="AT393" i="4"/>
  <c r="AT394" i="4"/>
  <c r="AT395" i="4"/>
  <c r="AT396" i="4"/>
  <c r="AT398" i="4"/>
  <c r="AT399" i="4"/>
  <c r="AT400" i="4"/>
  <c r="AT401" i="4"/>
  <c r="AT402" i="4"/>
  <c r="AT403" i="4"/>
  <c r="AT404" i="4"/>
  <c r="AT405" i="4"/>
  <c r="AT406" i="4"/>
  <c r="AT407" i="4"/>
  <c r="AT408" i="4"/>
  <c r="AT409" i="4"/>
  <c r="AT410" i="4"/>
  <c r="AT411" i="4"/>
  <c r="AT412" i="4"/>
  <c r="AT413" i="4"/>
  <c r="AT414" i="4"/>
  <c r="AT415" i="4"/>
  <c r="AT416" i="4"/>
  <c r="AT417" i="4"/>
  <c r="AT418" i="4"/>
  <c r="AT424" i="4"/>
  <c r="AT425" i="4"/>
  <c r="AT426" i="4"/>
  <c r="AT427" i="4"/>
  <c r="AT428" i="4"/>
  <c r="AT429" i="4"/>
  <c r="AT430" i="4"/>
  <c r="AT431" i="4"/>
  <c r="AT432" i="4"/>
  <c r="AT433" i="4"/>
  <c r="AT434" i="4"/>
  <c r="AT435" i="4"/>
  <c r="AT436" i="4"/>
  <c r="AT437" i="4"/>
  <c r="AT438" i="4"/>
  <c r="AT439" i="4"/>
  <c r="AT440" i="4"/>
  <c r="AT441" i="4"/>
  <c r="AT442" i="4"/>
  <c r="AT443" i="4"/>
  <c r="AT444" i="4"/>
  <c r="AT445" i="4"/>
  <c r="AT446" i="4"/>
  <c r="AT447" i="4"/>
  <c r="AT448" i="4"/>
  <c r="AT449" i="4"/>
  <c r="AT450" i="4"/>
  <c r="AT451" i="4"/>
  <c r="AT452" i="4"/>
  <c r="AT454" i="4"/>
  <c r="AT455" i="4"/>
  <c r="AT456" i="4"/>
  <c r="AT457" i="4"/>
  <c r="AT458" i="4"/>
  <c r="AT459" i="4"/>
  <c r="AT460" i="4"/>
  <c r="AT461" i="4"/>
  <c r="AT462" i="4"/>
  <c r="AT463" i="4"/>
  <c r="AT464" i="4"/>
  <c r="AT465" i="4"/>
  <c r="AT466" i="4"/>
  <c r="AT467" i="4"/>
  <c r="AT468" i="4"/>
  <c r="AT469" i="4"/>
  <c r="AT470" i="4"/>
  <c r="AT471" i="4"/>
  <c r="AT472" i="4"/>
  <c r="AT473" i="4"/>
  <c r="AT474" i="4"/>
  <c r="AT475" i="4"/>
  <c r="AT477" i="4"/>
  <c r="AT478" i="4"/>
  <c r="AT479" i="4"/>
  <c r="AT480" i="4"/>
  <c r="AT481" i="4"/>
  <c r="AT482" i="4"/>
  <c r="AT483" i="4"/>
  <c r="AT484" i="4"/>
  <c r="AT485" i="4"/>
  <c r="AT486" i="4"/>
  <c r="AT487" i="4"/>
  <c r="AT500" i="4"/>
  <c r="AT501" i="4"/>
  <c r="AT502" i="4"/>
  <c r="AT503" i="4"/>
  <c r="AT595" i="4"/>
  <c r="AT917" i="4"/>
  <c r="AT918" i="4"/>
  <c r="AT919" i="4"/>
  <c r="AT920" i="4"/>
  <c r="AT921" i="4"/>
  <c r="AQ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AQ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AQ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AQ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AQ180" i="5"/>
  <c r="T180" i="5"/>
  <c r="R180" i="5"/>
  <c r="Q180" i="5"/>
  <c r="P180" i="5"/>
  <c r="N180" i="5"/>
  <c r="M180" i="5"/>
  <c r="L180" i="5"/>
  <c r="J180" i="5"/>
  <c r="I180" i="5"/>
  <c r="H180" i="5"/>
  <c r="G180" i="5"/>
  <c r="F180" i="5"/>
  <c r="E180" i="5"/>
  <c r="AQ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R187" i="5"/>
  <c r="AQ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O191" i="5"/>
  <c r="AQ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AQ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AQ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H200" i="5"/>
  <c r="AQ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T204" i="5"/>
  <c r="G204" i="5"/>
  <c r="AQ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S209" i="5"/>
  <c r="AQ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AQ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H217" i="5"/>
  <c r="AQ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T221" i="5"/>
  <c r="G221" i="5"/>
  <c r="AQ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S225" i="5"/>
  <c r="AQ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AQ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H233" i="5"/>
  <c r="AQ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T237" i="5"/>
  <c r="G237" i="5"/>
  <c r="AQ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T241" i="5"/>
  <c r="G241" i="5"/>
  <c r="AQ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S245" i="5"/>
  <c r="P245" i="5"/>
  <c r="AQ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L249" i="5"/>
  <c r="G249" i="5"/>
  <c r="AQ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S253" i="5"/>
  <c r="H253" i="5"/>
  <c r="AQ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O257" i="5"/>
  <c r="L257" i="5"/>
  <c r="AQ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S261" i="5"/>
  <c r="H261" i="5"/>
  <c r="AQ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O265" i="5"/>
  <c r="L265" i="5"/>
  <c r="AQ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M270" i="5"/>
  <c r="L270" i="5"/>
  <c r="AQ271" i="5"/>
  <c r="AT271" i="5" s="1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T274" i="5"/>
  <c r="I274" i="5"/>
  <c r="AQ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AQ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AQ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AQ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AQ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AQ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AQ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AQ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AQ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AQ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AQ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AQ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AQ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AQ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AQ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AQ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AQ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AQ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AQ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AQ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AQ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AQ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AQ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AQ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AQ299" i="5"/>
  <c r="AT299" i="5" s="1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AQ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AQ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AQ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AQ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AQ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AQ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AQ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AQ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AQ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AQ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AQ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AQ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AQ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AQ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AQ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AQ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AQ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AQ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AQ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AQ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AQ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AQ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AQ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AQ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AQ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AQ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AQ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X266" i="5" l="1"/>
  <c r="X230" i="5"/>
  <c r="Y214" i="5"/>
  <c r="Z197" i="5"/>
  <c r="W180" i="5"/>
  <c r="V271" i="5"/>
  <c r="Y262" i="5"/>
  <c r="W258" i="5"/>
  <c r="U254" i="5"/>
  <c r="Z246" i="5"/>
  <c r="X242" i="5"/>
  <c r="V238" i="5"/>
  <c r="U234" i="5"/>
  <c r="Z226" i="5"/>
  <c r="X222" i="5"/>
  <c r="V218" i="5"/>
  <c r="Z210" i="5"/>
  <c r="X205" i="5"/>
  <c r="W201" i="5"/>
  <c r="U197" i="5"/>
  <c r="U193" i="5"/>
  <c r="Y164" i="5"/>
  <c r="Z271" i="5"/>
  <c r="W266" i="5"/>
  <c r="U262" i="5"/>
  <c r="Y254" i="5"/>
  <c r="W250" i="5"/>
  <c r="V246" i="5"/>
  <c r="Z238" i="5"/>
  <c r="Y234" i="5"/>
  <c r="W230" i="5"/>
  <c r="V226" i="5"/>
  <c r="Z218" i="5"/>
  <c r="X214" i="5"/>
  <c r="V210" i="5"/>
  <c r="Y197" i="5"/>
  <c r="Y193" i="5"/>
  <c r="Y172" i="5"/>
  <c r="Y271" i="5"/>
  <c r="Z262" i="5"/>
  <c r="X258" i="5"/>
  <c r="V254" i="5"/>
  <c r="Y242" i="5"/>
  <c r="W238" i="5"/>
  <c r="V234" i="5"/>
  <c r="Y222" i="5"/>
  <c r="W218" i="5"/>
  <c r="U214" i="5"/>
  <c r="Y205" i="5"/>
  <c r="X201" i="5"/>
  <c r="V197" i="5"/>
  <c r="X193" i="5"/>
  <c r="W168" i="5"/>
  <c r="W326" i="5"/>
  <c r="U271" i="5"/>
  <c r="U172" i="5"/>
  <c r="V164" i="5"/>
  <c r="W176" i="5"/>
  <c r="Z164" i="5"/>
  <c r="W192" i="5"/>
  <c r="V176" i="5"/>
  <c r="X168" i="5"/>
  <c r="Z176" i="5"/>
  <c r="X172" i="5"/>
  <c r="U237" i="5"/>
  <c r="Q171" i="5"/>
  <c r="N191" i="5"/>
  <c r="J175" i="5"/>
  <c r="Q167" i="5"/>
  <c r="W171" i="5"/>
  <c r="Z326" i="5"/>
  <c r="V326" i="5"/>
  <c r="X271" i="5"/>
  <c r="Z266" i="5"/>
  <c r="V266" i="5"/>
  <c r="X262" i="5"/>
  <c r="Z258" i="5"/>
  <c r="V258" i="5"/>
  <c r="X254" i="5"/>
  <c r="Z250" i="5"/>
  <c r="V250" i="5"/>
  <c r="Y246" i="5"/>
  <c r="U246" i="5"/>
  <c r="W242" i="5"/>
  <c r="Y238" i="5"/>
  <c r="U238" i="5"/>
  <c r="X234" i="5"/>
  <c r="Z230" i="5"/>
  <c r="V230" i="5"/>
  <c r="Y226" i="5"/>
  <c r="U226" i="5"/>
  <c r="W222" i="5"/>
  <c r="Y218" i="5"/>
  <c r="U218" i="5"/>
  <c r="W214" i="5"/>
  <c r="Y210" i="5"/>
  <c r="U210" i="5"/>
  <c r="W205" i="5"/>
  <c r="Z201" i="5"/>
  <c r="V201" i="5"/>
  <c r="X197" i="5"/>
  <c r="W193" i="5"/>
  <c r="W188" i="5"/>
  <c r="Y176" i="5"/>
  <c r="U176" i="5"/>
  <c r="W172" i="5"/>
  <c r="Z168" i="5"/>
  <c r="V168" i="5"/>
  <c r="X164" i="5"/>
  <c r="Y326" i="5"/>
  <c r="Y266" i="5"/>
  <c r="Y258" i="5"/>
  <c r="Y250" i="5"/>
  <c r="Z242" i="5"/>
  <c r="Y230" i="5"/>
  <c r="Z222" i="5"/>
  <c r="Z214" i="5"/>
  <c r="Z205" i="5"/>
  <c r="Y201" i="5"/>
  <c r="Z193" i="5"/>
  <c r="W184" i="5"/>
  <c r="Z172" i="5"/>
  <c r="Y168" i="5"/>
  <c r="O223" i="5"/>
  <c r="S219" i="5"/>
  <c r="L243" i="5"/>
  <c r="T239" i="5"/>
  <c r="F235" i="5"/>
  <c r="E227" i="5"/>
  <c r="Q267" i="5"/>
  <c r="R263" i="5"/>
  <c r="G259" i="5"/>
  <c r="L255" i="5"/>
  <c r="M251" i="5"/>
  <c r="O206" i="5"/>
  <c r="S202" i="5"/>
  <c r="P243" i="5"/>
  <c r="K235" i="5"/>
  <c r="H231" i="5"/>
  <c r="M227" i="5"/>
  <c r="F211" i="5"/>
  <c r="F194" i="5"/>
  <c r="T243" i="5"/>
  <c r="J239" i="5"/>
  <c r="S235" i="5"/>
  <c r="P231" i="5"/>
  <c r="N272" i="5"/>
  <c r="S269" i="5"/>
  <c r="H243" i="5"/>
  <c r="O239" i="5"/>
  <c r="L215" i="5"/>
  <c r="L198" i="5"/>
  <c r="U269" i="5"/>
  <c r="W185" i="5"/>
  <c r="R272" i="5"/>
  <c r="G269" i="5"/>
  <c r="E267" i="5"/>
  <c r="AQ267" i="5"/>
  <c r="F263" i="5"/>
  <c r="K259" i="5"/>
  <c r="P255" i="5"/>
  <c r="Q251" i="5"/>
  <c r="E243" i="5"/>
  <c r="I243" i="5"/>
  <c r="M243" i="5"/>
  <c r="Q243" i="5"/>
  <c r="AQ243" i="5"/>
  <c r="F239" i="5"/>
  <c r="K239" i="5"/>
  <c r="P239" i="5"/>
  <c r="G235" i="5"/>
  <c r="N235" i="5"/>
  <c r="K231" i="5"/>
  <c r="S231" i="5"/>
  <c r="F227" i="5"/>
  <c r="N227" i="5"/>
  <c r="S223" i="5"/>
  <c r="G219" i="5"/>
  <c r="P215" i="5"/>
  <c r="J211" i="5"/>
  <c r="S206" i="5"/>
  <c r="G202" i="5"/>
  <c r="P198" i="5"/>
  <c r="J194" i="5"/>
  <c r="U272" i="5"/>
  <c r="X231" i="5"/>
  <c r="Y227" i="5"/>
  <c r="Y223" i="5"/>
  <c r="Y219" i="5"/>
  <c r="Y215" i="5"/>
  <c r="Y211" i="5"/>
  <c r="Y206" i="5"/>
  <c r="W173" i="5"/>
  <c r="X169" i="5"/>
  <c r="F272" i="5"/>
  <c r="K269" i="5"/>
  <c r="I267" i="5"/>
  <c r="J263" i="5"/>
  <c r="O259" i="5"/>
  <c r="T255" i="5"/>
  <c r="E251" i="5"/>
  <c r="AQ251" i="5"/>
  <c r="F243" i="5"/>
  <c r="J243" i="5"/>
  <c r="N243" i="5"/>
  <c r="R243" i="5"/>
  <c r="G239" i="5"/>
  <c r="L239" i="5"/>
  <c r="R239" i="5"/>
  <c r="H235" i="5"/>
  <c r="O235" i="5"/>
  <c r="L231" i="5"/>
  <c r="T231" i="5"/>
  <c r="I227" i="5"/>
  <c r="Q227" i="5"/>
  <c r="G223" i="5"/>
  <c r="K219" i="5"/>
  <c r="T215" i="5"/>
  <c r="N211" i="5"/>
  <c r="G206" i="5"/>
  <c r="K202" i="5"/>
  <c r="T198" i="5"/>
  <c r="N194" i="5"/>
  <c r="W239" i="5"/>
  <c r="X235" i="5"/>
  <c r="U227" i="5"/>
  <c r="U223" i="5"/>
  <c r="U219" i="5"/>
  <c r="U215" i="5"/>
  <c r="U211" i="5"/>
  <c r="U206" i="5"/>
  <c r="Z202" i="5"/>
  <c r="Z198" i="5"/>
  <c r="N263" i="5"/>
  <c r="G243" i="5"/>
  <c r="K243" i="5"/>
  <c r="O243" i="5"/>
  <c r="S243" i="5"/>
  <c r="H239" i="5"/>
  <c r="N239" i="5"/>
  <c r="J235" i="5"/>
  <c r="G231" i="5"/>
  <c r="J227" i="5"/>
  <c r="O202" i="5"/>
  <c r="H198" i="5"/>
  <c r="R194" i="5"/>
  <c r="W263" i="5"/>
  <c r="X269" i="5"/>
  <c r="Y269" i="5"/>
  <c r="V189" i="5"/>
  <c r="T189" i="5"/>
  <c r="W189" i="5"/>
  <c r="P189" i="5"/>
  <c r="L189" i="5"/>
  <c r="V185" i="5"/>
  <c r="L185" i="5"/>
  <c r="H185" i="5"/>
  <c r="T185" i="5"/>
  <c r="U181" i="5"/>
  <c r="V181" i="5"/>
  <c r="H181" i="5"/>
  <c r="Z181" i="5"/>
  <c r="T181" i="5"/>
  <c r="P181" i="5"/>
  <c r="V177" i="5"/>
  <c r="O177" i="5"/>
  <c r="K177" i="5"/>
  <c r="W177" i="5"/>
  <c r="G177" i="5"/>
  <c r="V173" i="5"/>
  <c r="G173" i="5"/>
  <c r="S173" i="5"/>
  <c r="O173" i="5"/>
  <c r="W169" i="5"/>
  <c r="O169" i="5"/>
  <c r="K169" i="5"/>
  <c r="G169" i="5"/>
  <c r="W165" i="5"/>
  <c r="X165" i="5"/>
  <c r="G165" i="5"/>
  <c r="S165" i="5"/>
  <c r="O165" i="5"/>
  <c r="U327" i="5"/>
  <c r="H327" i="5"/>
  <c r="V327" i="5"/>
  <c r="T327" i="5"/>
  <c r="Z327" i="5"/>
  <c r="P327" i="5"/>
  <c r="X272" i="5"/>
  <c r="Y272" i="5"/>
  <c r="V267" i="5"/>
  <c r="W267" i="5"/>
  <c r="W259" i="5"/>
  <c r="X259" i="5"/>
  <c r="X255" i="5"/>
  <c r="U255" i="5"/>
  <c r="Y255" i="5"/>
  <c r="X251" i="5"/>
  <c r="U251" i="5"/>
  <c r="Y251" i="5"/>
  <c r="X243" i="5"/>
  <c r="U243" i="5"/>
  <c r="Y243" i="5"/>
  <c r="V243" i="5"/>
  <c r="Z243" i="5"/>
  <c r="X239" i="5"/>
  <c r="U239" i="5"/>
  <c r="Y239" i="5"/>
  <c r="AQ239" i="5"/>
  <c r="Q239" i="5"/>
  <c r="M239" i="5"/>
  <c r="I239" i="5"/>
  <c r="E239" i="5"/>
  <c r="V239" i="5"/>
  <c r="Z239" i="5"/>
  <c r="U235" i="5"/>
  <c r="Y235" i="5"/>
  <c r="V235" i="5"/>
  <c r="Z235" i="5"/>
  <c r="AQ235" i="5"/>
  <c r="Q235" i="5"/>
  <c r="M235" i="5"/>
  <c r="I235" i="5"/>
  <c r="E235" i="5"/>
  <c r="W235" i="5"/>
  <c r="T235" i="5"/>
  <c r="P235" i="5"/>
  <c r="L235" i="5"/>
  <c r="U231" i="5"/>
  <c r="Y231" i="5"/>
  <c r="V231" i="5"/>
  <c r="Z231" i="5"/>
  <c r="R231" i="5"/>
  <c r="N231" i="5"/>
  <c r="J231" i="5"/>
  <c r="F231" i="5"/>
  <c r="W231" i="5"/>
  <c r="AQ231" i="5"/>
  <c r="Q231" i="5"/>
  <c r="M231" i="5"/>
  <c r="I231" i="5"/>
  <c r="E231" i="5"/>
  <c r="V227" i="5"/>
  <c r="Z227" i="5"/>
  <c r="AQ227" i="5"/>
  <c r="W227" i="5"/>
  <c r="T227" i="5"/>
  <c r="P227" i="5"/>
  <c r="L227" i="5"/>
  <c r="H227" i="5"/>
  <c r="X227" i="5"/>
  <c r="S227" i="5"/>
  <c r="O227" i="5"/>
  <c r="K227" i="5"/>
  <c r="G227" i="5"/>
  <c r="V223" i="5"/>
  <c r="Z223" i="5"/>
  <c r="R223" i="5"/>
  <c r="N223" i="5"/>
  <c r="J223" i="5"/>
  <c r="F223" i="5"/>
  <c r="W223" i="5"/>
  <c r="AQ223" i="5"/>
  <c r="Q223" i="5"/>
  <c r="M223" i="5"/>
  <c r="I223" i="5"/>
  <c r="E223" i="5"/>
  <c r="X223" i="5"/>
  <c r="T223" i="5"/>
  <c r="P223" i="5"/>
  <c r="L223" i="5"/>
  <c r="H223" i="5"/>
  <c r="V219" i="5"/>
  <c r="Z219" i="5"/>
  <c r="R219" i="5"/>
  <c r="N219" i="5"/>
  <c r="J219" i="5"/>
  <c r="F219" i="5"/>
  <c r="W219" i="5"/>
  <c r="AQ219" i="5"/>
  <c r="Q219" i="5"/>
  <c r="M219" i="5"/>
  <c r="I219" i="5"/>
  <c r="E219" i="5"/>
  <c r="X219" i="5"/>
  <c r="T219" i="5"/>
  <c r="P219" i="5"/>
  <c r="L219" i="5"/>
  <c r="H219" i="5"/>
  <c r="V215" i="5"/>
  <c r="Z215" i="5"/>
  <c r="S215" i="5"/>
  <c r="O215" i="5"/>
  <c r="K215" i="5"/>
  <c r="G215" i="5"/>
  <c r="W215" i="5"/>
  <c r="R215" i="5"/>
  <c r="N215" i="5"/>
  <c r="J215" i="5"/>
  <c r="F215" i="5"/>
  <c r="X215" i="5"/>
  <c r="AQ215" i="5"/>
  <c r="Q215" i="5"/>
  <c r="M215" i="5"/>
  <c r="I215" i="5"/>
  <c r="E215" i="5"/>
  <c r="V211" i="5"/>
  <c r="Z211" i="5"/>
  <c r="AQ211" i="5"/>
  <c r="Q211" i="5"/>
  <c r="M211" i="5"/>
  <c r="I211" i="5"/>
  <c r="E211" i="5"/>
  <c r="W211" i="5"/>
  <c r="T211" i="5"/>
  <c r="P211" i="5"/>
  <c r="L211" i="5"/>
  <c r="H211" i="5"/>
  <c r="X211" i="5"/>
  <c r="S211" i="5"/>
  <c r="O211" i="5"/>
  <c r="K211" i="5"/>
  <c r="G211" i="5"/>
  <c r="V206" i="5"/>
  <c r="Z206" i="5"/>
  <c r="R206" i="5"/>
  <c r="N206" i="5"/>
  <c r="J206" i="5"/>
  <c r="F206" i="5"/>
  <c r="W206" i="5"/>
  <c r="AQ206" i="5"/>
  <c r="Q206" i="5"/>
  <c r="M206" i="5"/>
  <c r="I206" i="5"/>
  <c r="E206" i="5"/>
  <c r="X206" i="5"/>
  <c r="T206" i="5"/>
  <c r="P206" i="5"/>
  <c r="L206" i="5"/>
  <c r="H206" i="5"/>
  <c r="W202" i="5"/>
  <c r="R202" i="5"/>
  <c r="N202" i="5"/>
  <c r="J202" i="5"/>
  <c r="F202" i="5"/>
  <c r="X202" i="5"/>
  <c r="AQ202" i="5"/>
  <c r="Q202" i="5"/>
  <c r="M202" i="5"/>
  <c r="I202" i="5"/>
  <c r="E202" i="5"/>
  <c r="U202" i="5"/>
  <c r="Y202" i="5"/>
  <c r="T202" i="5"/>
  <c r="P202" i="5"/>
  <c r="L202" i="5"/>
  <c r="H202" i="5"/>
  <c r="W198" i="5"/>
  <c r="S198" i="5"/>
  <c r="O198" i="5"/>
  <c r="K198" i="5"/>
  <c r="G198" i="5"/>
  <c r="X198" i="5"/>
  <c r="R198" i="5"/>
  <c r="N198" i="5"/>
  <c r="J198" i="5"/>
  <c r="F198" i="5"/>
  <c r="U198" i="5"/>
  <c r="Y198" i="5"/>
  <c r="AQ198" i="5"/>
  <c r="Q198" i="5"/>
  <c r="M198" i="5"/>
  <c r="I198" i="5"/>
  <c r="E198" i="5"/>
  <c r="X194" i="5"/>
  <c r="AQ194" i="5"/>
  <c r="Q194" i="5"/>
  <c r="M194" i="5"/>
  <c r="I194" i="5"/>
  <c r="E194" i="5"/>
  <c r="U194" i="5"/>
  <c r="Y194" i="5"/>
  <c r="T194" i="5"/>
  <c r="P194" i="5"/>
  <c r="L194" i="5"/>
  <c r="H194" i="5"/>
  <c r="V194" i="5"/>
  <c r="Z194" i="5"/>
  <c r="S194" i="5"/>
  <c r="O194" i="5"/>
  <c r="K194" i="5"/>
  <c r="G194" i="5"/>
  <c r="P273" i="5"/>
  <c r="J207" i="5"/>
  <c r="O260" i="5"/>
  <c r="J224" i="5"/>
  <c r="J171" i="5"/>
  <c r="V261" i="5"/>
  <c r="Y257" i="5"/>
  <c r="U245" i="5"/>
  <c r="U213" i="5"/>
  <c r="C49" i="9"/>
  <c r="C51" i="9" s="1"/>
  <c r="AR44" i="9"/>
  <c r="W46" i="9" s="1"/>
  <c r="O252" i="5"/>
  <c r="J240" i="5"/>
  <c r="Y217" i="5"/>
  <c r="W179" i="5"/>
  <c r="D939" i="4"/>
  <c r="AT939" i="4" s="1"/>
  <c r="AX939" i="4" s="1"/>
  <c r="AX1496" i="4" s="1"/>
  <c r="O268" i="5"/>
  <c r="F228" i="5"/>
  <c r="F212" i="5"/>
  <c r="F195" i="5"/>
  <c r="Q274" i="5"/>
  <c r="E270" i="5"/>
  <c r="AQ270" i="5"/>
  <c r="G265" i="5"/>
  <c r="G264" i="5"/>
  <c r="P261" i="5"/>
  <c r="G257" i="5"/>
  <c r="G256" i="5"/>
  <c r="P253" i="5"/>
  <c r="T249" i="5"/>
  <c r="K245" i="5"/>
  <c r="O241" i="5"/>
  <c r="J232" i="5"/>
  <c r="T229" i="5"/>
  <c r="H225" i="5"/>
  <c r="J216" i="5"/>
  <c r="T213" i="5"/>
  <c r="H209" i="5"/>
  <c r="J199" i="5"/>
  <c r="T196" i="5"/>
  <c r="O187" i="5"/>
  <c r="S183" i="5"/>
  <c r="Q179" i="5"/>
  <c r="J167" i="5"/>
  <c r="Q163" i="5"/>
  <c r="X274" i="5"/>
  <c r="V237" i="5"/>
  <c r="Z217" i="5"/>
  <c r="V204" i="5"/>
  <c r="Z191" i="5"/>
  <c r="V187" i="5"/>
  <c r="G248" i="5"/>
  <c r="X190" i="5"/>
  <c r="L274" i="5"/>
  <c r="T270" i="5"/>
  <c r="T265" i="5"/>
  <c r="K261" i="5"/>
  <c r="T257" i="5"/>
  <c r="K253" i="5"/>
  <c r="O249" i="5"/>
  <c r="H245" i="5"/>
  <c r="O244" i="5"/>
  <c r="L241" i="5"/>
  <c r="F236" i="5"/>
  <c r="S233" i="5"/>
  <c r="G229" i="5"/>
  <c r="F220" i="5"/>
  <c r="S217" i="5"/>
  <c r="G213" i="5"/>
  <c r="F203" i="5"/>
  <c r="S200" i="5"/>
  <c r="G196" i="5"/>
  <c r="R183" i="5"/>
  <c r="J179" i="5"/>
  <c r="Q175" i="5"/>
  <c r="J163" i="5"/>
  <c r="Y249" i="5"/>
  <c r="Z241" i="5"/>
  <c r="Y225" i="5"/>
  <c r="Z209" i="5"/>
  <c r="U178" i="5"/>
  <c r="F247" i="5"/>
  <c r="N247" i="5"/>
  <c r="W247" i="5"/>
  <c r="E272" i="5"/>
  <c r="I272" i="5"/>
  <c r="M272" i="5"/>
  <c r="Q272" i="5"/>
  <c r="AQ272" i="5"/>
  <c r="F269" i="5"/>
  <c r="J269" i="5"/>
  <c r="N269" i="5"/>
  <c r="R269" i="5"/>
  <c r="H267" i="5"/>
  <c r="L267" i="5"/>
  <c r="P267" i="5"/>
  <c r="T267" i="5"/>
  <c r="E263" i="5"/>
  <c r="I263" i="5"/>
  <c r="M263" i="5"/>
  <c r="Q263" i="5"/>
  <c r="AQ263" i="5"/>
  <c r="F259" i="5"/>
  <c r="J259" i="5"/>
  <c r="N259" i="5"/>
  <c r="R259" i="5"/>
  <c r="G255" i="5"/>
  <c r="K255" i="5"/>
  <c r="O255" i="5"/>
  <c r="S255" i="5"/>
  <c r="H251" i="5"/>
  <c r="L251" i="5"/>
  <c r="P251" i="5"/>
  <c r="T251" i="5"/>
  <c r="E247" i="5"/>
  <c r="I247" i="5"/>
  <c r="M247" i="5"/>
  <c r="Q247" i="5"/>
  <c r="AQ247" i="5"/>
  <c r="G189" i="5"/>
  <c r="K189" i="5"/>
  <c r="O189" i="5"/>
  <c r="S189" i="5"/>
  <c r="G185" i="5"/>
  <c r="K185" i="5"/>
  <c r="O185" i="5"/>
  <c r="S185" i="5"/>
  <c r="G181" i="5"/>
  <c r="K181" i="5"/>
  <c r="O181" i="5"/>
  <c r="S181" i="5"/>
  <c r="F177" i="5"/>
  <c r="J177" i="5"/>
  <c r="N177" i="5"/>
  <c r="R177" i="5"/>
  <c r="F173" i="5"/>
  <c r="J173" i="5"/>
  <c r="N173" i="5"/>
  <c r="R173" i="5"/>
  <c r="F169" i="5"/>
  <c r="J169" i="5"/>
  <c r="N169" i="5"/>
  <c r="R169" i="5"/>
  <c r="F165" i="5"/>
  <c r="J165" i="5"/>
  <c r="N165" i="5"/>
  <c r="R165" i="5"/>
  <c r="G327" i="5"/>
  <c r="K327" i="5"/>
  <c r="O327" i="5"/>
  <c r="S327" i="5"/>
  <c r="W327" i="5"/>
  <c r="Z272" i="5"/>
  <c r="V272" i="5"/>
  <c r="Z269" i="5"/>
  <c r="V269" i="5"/>
  <c r="X267" i="5"/>
  <c r="X263" i="5"/>
  <c r="Y259" i="5"/>
  <c r="U259" i="5"/>
  <c r="Z255" i="5"/>
  <c r="V255" i="5"/>
  <c r="Z251" i="5"/>
  <c r="V251" i="5"/>
  <c r="X247" i="5"/>
  <c r="X189" i="5"/>
  <c r="X185" i="5"/>
  <c r="W181" i="5"/>
  <c r="X177" i="5"/>
  <c r="X173" i="5"/>
  <c r="Y169" i="5"/>
  <c r="U169" i="5"/>
  <c r="Y165" i="5"/>
  <c r="U165" i="5"/>
  <c r="J247" i="5"/>
  <c r="H272" i="5"/>
  <c r="L272" i="5"/>
  <c r="P272" i="5"/>
  <c r="T272" i="5"/>
  <c r="E269" i="5"/>
  <c r="I269" i="5"/>
  <c r="M269" i="5"/>
  <c r="Q269" i="5"/>
  <c r="AQ269" i="5"/>
  <c r="G267" i="5"/>
  <c r="K267" i="5"/>
  <c r="O267" i="5"/>
  <c r="S267" i="5"/>
  <c r="H263" i="5"/>
  <c r="L263" i="5"/>
  <c r="P263" i="5"/>
  <c r="T263" i="5"/>
  <c r="E259" i="5"/>
  <c r="I259" i="5"/>
  <c r="M259" i="5"/>
  <c r="Q259" i="5"/>
  <c r="AQ259" i="5"/>
  <c r="AU259" i="5" s="1"/>
  <c r="F255" i="5"/>
  <c r="J255" i="5"/>
  <c r="N255" i="5"/>
  <c r="R255" i="5"/>
  <c r="G251" i="5"/>
  <c r="K251" i="5"/>
  <c r="O251" i="5"/>
  <c r="S251" i="5"/>
  <c r="H247" i="5"/>
  <c r="L247" i="5"/>
  <c r="P247" i="5"/>
  <c r="T247" i="5"/>
  <c r="F189" i="5"/>
  <c r="J189" i="5"/>
  <c r="N189" i="5"/>
  <c r="R189" i="5"/>
  <c r="F185" i="5"/>
  <c r="J185" i="5"/>
  <c r="N185" i="5"/>
  <c r="R185" i="5"/>
  <c r="F181" i="5"/>
  <c r="J181" i="5"/>
  <c r="N181" i="5"/>
  <c r="R181" i="5"/>
  <c r="E177" i="5"/>
  <c r="I177" i="5"/>
  <c r="M177" i="5"/>
  <c r="Q177" i="5"/>
  <c r="AQ177" i="5"/>
  <c r="E173" i="5"/>
  <c r="I173" i="5"/>
  <c r="M173" i="5"/>
  <c r="Q173" i="5"/>
  <c r="AQ173" i="5"/>
  <c r="E169" i="5"/>
  <c r="I169" i="5"/>
  <c r="M169" i="5"/>
  <c r="Q169" i="5"/>
  <c r="AQ169" i="5"/>
  <c r="E165" i="5"/>
  <c r="I165" i="5"/>
  <c r="M165" i="5"/>
  <c r="Q165" i="5"/>
  <c r="AQ165" i="5"/>
  <c r="F327" i="5"/>
  <c r="J327" i="5"/>
  <c r="N327" i="5"/>
  <c r="R327" i="5"/>
  <c r="X327" i="5"/>
  <c r="W272" i="5"/>
  <c r="W269" i="5"/>
  <c r="Y267" i="5"/>
  <c r="U267" i="5"/>
  <c r="Y263" i="5"/>
  <c r="U263" i="5"/>
  <c r="Z259" i="5"/>
  <c r="V259" i="5"/>
  <c r="W255" i="5"/>
  <c r="W251" i="5"/>
  <c r="Y247" i="5"/>
  <c r="U247" i="5"/>
  <c r="Y189" i="5"/>
  <c r="U189" i="5"/>
  <c r="Y185" i="5"/>
  <c r="U185" i="5"/>
  <c r="X181" i="5"/>
  <c r="Y177" i="5"/>
  <c r="U177" i="5"/>
  <c r="Y173" i="5"/>
  <c r="U173" i="5"/>
  <c r="Z169" i="5"/>
  <c r="V169" i="5"/>
  <c r="Z165" i="5"/>
  <c r="V165" i="5"/>
  <c r="R247" i="5"/>
  <c r="G272" i="5"/>
  <c r="K272" i="5"/>
  <c r="O272" i="5"/>
  <c r="S272" i="5"/>
  <c r="H269" i="5"/>
  <c r="L269" i="5"/>
  <c r="P269" i="5"/>
  <c r="T269" i="5"/>
  <c r="F267" i="5"/>
  <c r="J267" i="5"/>
  <c r="N267" i="5"/>
  <c r="R267" i="5"/>
  <c r="G263" i="5"/>
  <c r="K263" i="5"/>
  <c r="O263" i="5"/>
  <c r="S263" i="5"/>
  <c r="H259" i="5"/>
  <c r="L259" i="5"/>
  <c r="P259" i="5"/>
  <c r="T259" i="5"/>
  <c r="E255" i="5"/>
  <c r="I255" i="5"/>
  <c r="M255" i="5"/>
  <c r="Q255" i="5"/>
  <c r="AQ255" i="5"/>
  <c r="F251" i="5"/>
  <c r="J251" i="5"/>
  <c r="N251" i="5"/>
  <c r="R251" i="5"/>
  <c r="G247" i="5"/>
  <c r="K247" i="5"/>
  <c r="O247" i="5"/>
  <c r="S247" i="5"/>
  <c r="E189" i="5"/>
  <c r="I189" i="5"/>
  <c r="M189" i="5"/>
  <c r="Q189" i="5"/>
  <c r="AQ189" i="5"/>
  <c r="E185" i="5"/>
  <c r="I185" i="5"/>
  <c r="M185" i="5"/>
  <c r="Q185" i="5"/>
  <c r="AQ185" i="5"/>
  <c r="E181" i="5"/>
  <c r="I181" i="5"/>
  <c r="M181" i="5"/>
  <c r="Q181" i="5"/>
  <c r="AQ181" i="5"/>
  <c r="AT181" i="5" s="1"/>
  <c r="H177" i="5"/>
  <c r="L177" i="5"/>
  <c r="P177" i="5"/>
  <c r="T177" i="5"/>
  <c r="H173" i="5"/>
  <c r="L173" i="5"/>
  <c r="P173" i="5"/>
  <c r="T173" i="5"/>
  <c r="H169" i="5"/>
  <c r="L169" i="5"/>
  <c r="P169" i="5"/>
  <c r="T169" i="5"/>
  <c r="H165" i="5"/>
  <c r="L165" i="5"/>
  <c r="P165" i="5"/>
  <c r="T165" i="5"/>
  <c r="E327" i="5"/>
  <c r="I327" i="5"/>
  <c r="M327" i="5"/>
  <c r="Q327" i="5"/>
  <c r="AQ327" i="5"/>
  <c r="Y327" i="5"/>
  <c r="Z267" i="5"/>
  <c r="Z263" i="5"/>
  <c r="Z247" i="5"/>
  <c r="Z189" i="5"/>
  <c r="Z185" i="5"/>
  <c r="Y181" i="5"/>
  <c r="Z177" i="5"/>
  <c r="Z173" i="5"/>
  <c r="W224" i="5"/>
  <c r="U170" i="5"/>
  <c r="W256" i="5"/>
  <c r="L273" i="5"/>
  <c r="S264" i="5"/>
  <c r="S256" i="5"/>
  <c r="K252" i="5"/>
  <c r="W264" i="5"/>
  <c r="W199" i="5"/>
  <c r="H274" i="5"/>
  <c r="P274" i="5"/>
  <c r="H273" i="5"/>
  <c r="I270" i="5"/>
  <c r="Q270" i="5"/>
  <c r="G268" i="5"/>
  <c r="K265" i="5"/>
  <c r="S265" i="5"/>
  <c r="O264" i="5"/>
  <c r="G261" i="5"/>
  <c r="O261" i="5"/>
  <c r="G260" i="5"/>
  <c r="K257" i="5"/>
  <c r="S257" i="5"/>
  <c r="O256" i="5"/>
  <c r="G253" i="5"/>
  <c r="O253" i="5"/>
  <c r="G252" i="5"/>
  <c r="K249" i="5"/>
  <c r="S249" i="5"/>
  <c r="O248" i="5"/>
  <c r="G245" i="5"/>
  <c r="O245" i="5"/>
  <c r="G244" i="5"/>
  <c r="K241" i="5"/>
  <c r="S241" i="5"/>
  <c r="O237" i="5"/>
  <c r="P233" i="5"/>
  <c r="O229" i="5"/>
  <c r="P225" i="5"/>
  <c r="O221" i="5"/>
  <c r="P217" i="5"/>
  <c r="O213" i="5"/>
  <c r="P209" i="5"/>
  <c r="O204" i="5"/>
  <c r="P200" i="5"/>
  <c r="O196" i="5"/>
  <c r="G191" i="5"/>
  <c r="N190" i="5"/>
  <c r="J187" i="5"/>
  <c r="Q186" i="5"/>
  <c r="K183" i="5"/>
  <c r="R182" i="5"/>
  <c r="I179" i="5"/>
  <c r="I178" i="5"/>
  <c r="I175" i="5"/>
  <c r="I174" i="5"/>
  <c r="I171" i="5"/>
  <c r="I170" i="5"/>
  <c r="I167" i="5"/>
  <c r="I166" i="5"/>
  <c r="I163" i="5"/>
  <c r="I162" i="5"/>
  <c r="U273" i="5"/>
  <c r="Y265" i="5"/>
  <c r="Z257" i="5"/>
  <c r="U253" i="5"/>
  <c r="V245" i="5"/>
  <c r="W240" i="5"/>
  <c r="Y233" i="5"/>
  <c r="Z225" i="5"/>
  <c r="U221" i="5"/>
  <c r="V213" i="5"/>
  <c r="W207" i="5"/>
  <c r="Y200" i="5"/>
  <c r="U183" i="5"/>
  <c r="X179" i="5"/>
  <c r="X171" i="5"/>
  <c r="X163" i="5"/>
  <c r="K268" i="5"/>
  <c r="K260" i="5"/>
  <c r="S248" i="5"/>
  <c r="K244" i="5"/>
  <c r="Q178" i="5"/>
  <c r="Q174" i="5"/>
  <c r="Q170" i="5"/>
  <c r="Q166" i="5"/>
  <c r="W232" i="5"/>
  <c r="E274" i="5"/>
  <c r="M274" i="5"/>
  <c r="AQ274" i="5"/>
  <c r="T273" i="5"/>
  <c r="H270" i="5"/>
  <c r="S268" i="5"/>
  <c r="H265" i="5"/>
  <c r="P265" i="5"/>
  <c r="K264" i="5"/>
  <c r="L261" i="5"/>
  <c r="T261" i="5"/>
  <c r="S260" i="5"/>
  <c r="H257" i="5"/>
  <c r="K256" i="5"/>
  <c r="L253" i="5"/>
  <c r="T253" i="5"/>
  <c r="S252" i="5"/>
  <c r="H249" i="5"/>
  <c r="K248" i="5"/>
  <c r="L245" i="5"/>
  <c r="S244" i="5"/>
  <c r="H241" i="5"/>
  <c r="P241" i="5"/>
  <c r="R240" i="5"/>
  <c r="N236" i="5"/>
  <c r="K233" i="5"/>
  <c r="R232" i="5"/>
  <c r="L229" i="5"/>
  <c r="N228" i="5"/>
  <c r="R224" i="5"/>
  <c r="L221" i="5"/>
  <c r="N220" i="5"/>
  <c r="R216" i="5"/>
  <c r="N212" i="5"/>
  <c r="K209" i="5"/>
  <c r="R207" i="5"/>
  <c r="N203" i="5"/>
  <c r="K200" i="5"/>
  <c r="L196" i="5"/>
  <c r="F190" i="5"/>
  <c r="G187" i="5"/>
  <c r="I186" i="5"/>
  <c r="J183" i="5"/>
  <c r="J182" i="5"/>
  <c r="W248" i="5"/>
  <c r="W216" i="5"/>
  <c r="Z200" i="5"/>
  <c r="Y174" i="5"/>
  <c r="Y166" i="5"/>
  <c r="V195" i="5"/>
  <c r="Z195" i="5"/>
  <c r="T195" i="5"/>
  <c r="P195" i="5"/>
  <c r="L195" i="5"/>
  <c r="H195" i="5"/>
  <c r="U195" i="5"/>
  <c r="Y195" i="5"/>
  <c r="AQ195" i="5"/>
  <c r="Q195" i="5"/>
  <c r="M195" i="5"/>
  <c r="I195" i="5"/>
  <c r="E195" i="5"/>
  <c r="U191" i="5"/>
  <c r="Y191" i="5"/>
  <c r="T191" i="5"/>
  <c r="P191" i="5"/>
  <c r="L191" i="5"/>
  <c r="H191" i="5"/>
  <c r="X191" i="5"/>
  <c r="AQ191" i="5"/>
  <c r="Q191" i="5"/>
  <c r="M191" i="5"/>
  <c r="I191" i="5"/>
  <c r="E191" i="5"/>
  <c r="W183" i="5"/>
  <c r="T183" i="5"/>
  <c r="P183" i="5"/>
  <c r="L183" i="5"/>
  <c r="H183" i="5"/>
  <c r="V183" i="5"/>
  <c r="Z183" i="5"/>
  <c r="AQ183" i="5"/>
  <c r="Q183" i="5"/>
  <c r="M183" i="5"/>
  <c r="I183" i="5"/>
  <c r="E183" i="5"/>
  <c r="V175" i="5"/>
  <c r="Z175" i="5"/>
  <c r="S175" i="5"/>
  <c r="O175" i="5"/>
  <c r="K175" i="5"/>
  <c r="G175" i="5"/>
  <c r="U175" i="5"/>
  <c r="Y175" i="5"/>
  <c r="T175" i="5"/>
  <c r="P175" i="5"/>
  <c r="L175" i="5"/>
  <c r="H175" i="5"/>
  <c r="X265" i="5"/>
  <c r="W265" i="5"/>
  <c r="K273" i="5"/>
  <c r="S273" i="5"/>
  <c r="J268" i="5"/>
  <c r="R268" i="5"/>
  <c r="F264" i="5"/>
  <c r="J260" i="5"/>
  <c r="R260" i="5"/>
  <c r="F256" i="5"/>
  <c r="F252" i="5"/>
  <c r="J248" i="5"/>
  <c r="F244" i="5"/>
  <c r="G240" i="5"/>
  <c r="K236" i="5"/>
  <c r="K228" i="5"/>
  <c r="G207" i="5"/>
  <c r="E190" i="5"/>
  <c r="H178" i="5"/>
  <c r="V186" i="5"/>
  <c r="Z186" i="5"/>
  <c r="S186" i="5"/>
  <c r="O186" i="5"/>
  <c r="K186" i="5"/>
  <c r="G186" i="5"/>
  <c r="U186" i="5"/>
  <c r="Y186" i="5"/>
  <c r="T186" i="5"/>
  <c r="P186" i="5"/>
  <c r="L186" i="5"/>
  <c r="H186" i="5"/>
  <c r="X170" i="5"/>
  <c r="R170" i="5"/>
  <c r="N170" i="5"/>
  <c r="J170" i="5"/>
  <c r="F170" i="5"/>
  <c r="W170" i="5"/>
  <c r="S170" i="5"/>
  <c r="O170" i="5"/>
  <c r="K170" i="5"/>
  <c r="G170" i="5"/>
  <c r="X162" i="5"/>
  <c r="R162" i="5"/>
  <c r="N162" i="5"/>
  <c r="J162" i="5"/>
  <c r="F162" i="5"/>
  <c r="W162" i="5"/>
  <c r="S162" i="5"/>
  <c r="O162" i="5"/>
  <c r="K162" i="5"/>
  <c r="G162" i="5"/>
  <c r="V264" i="5"/>
  <c r="Z264" i="5"/>
  <c r="U264" i="5"/>
  <c r="Y264" i="5"/>
  <c r="V256" i="5"/>
  <c r="Z256" i="5"/>
  <c r="U256" i="5"/>
  <c r="Y256" i="5"/>
  <c r="V252" i="5"/>
  <c r="Z252" i="5"/>
  <c r="U252" i="5"/>
  <c r="Y252" i="5"/>
  <c r="V244" i="5"/>
  <c r="Z244" i="5"/>
  <c r="U244" i="5"/>
  <c r="Y244" i="5"/>
  <c r="V232" i="5"/>
  <c r="Z232" i="5"/>
  <c r="T232" i="5"/>
  <c r="P232" i="5"/>
  <c r="L232" i="5"/>
  <c r="H232" i="5"/>
  <c r="U232" i="5"/>
  <c r="Y232" i="5"/>
  <c r="AQ232" i="5"/>
  <c r="Q232" i="5"/>
  <c r="M232" i="5"/>
  <c r="I232" i="5"/>
  <c r="E232" i="5"/>
  <c r="V224" i="5"/>
  <c r="Z224" i="5"/>
  <c r="T224" i="5"/>
  <c r="P224" i="5"/>
  <c r="L224" i="5"/>
  <c r="H224" i="5"/>
  <c r="U224" i="5"/>
  <c r="Y224" i="5"/>
  <c r="AQ224" i="5"/>
  <c r="Q224" i="5"/>
  <c r="M224" i="5"/>
  <c r="I224" i="5"/>
  <c r="E224" i="5"/>
  <c r="V220" i="5"/>
  <c r="Z220" i="5"/>
  <c r="T220" i="5"/>
  <c r="P220" i="5"/>
  <c r="L220" i="5"/>
  <c r="H220" i="5"/>
  <c r="U220" i="5"/>
  <c r="Y220" i="5"/>
  <c r="AQ220" i="5"/>
  <c r="Q220" i="5"/>
  <c r="M220" i="5"/>
  <c r="I220" i="5"/>
  <c r="E220" i="5"/>
  <c r="V216" i="5"/>
  <c r="Z216" i="5"/>
  <c r="T216" i="5"/>
  <c r="P216" i="5"/>
  <c r="L216" i="5"/>
  <c r="H216" i="5"/>
  <c r="U216" i="5"/>
  <c r="Y216" i="5"/>
  <c r="AQ216" i="5"/>
  <c r="Q216" i="5"/>
  <c r="M216" i="5"/>
  <c r="I216" i="5"/>
  <c r="E216" i="5"/>
  <c r="V212" i="5"/>
  <c r="Z212" i="5"/>
  <c r="T212" i="5"/>
  <c r="P212" i="5"/>
  <c r="L212" i="5"/>
  <c r="H212" i="5"/>
  <c r="U212" i="5"/>
  <c r="Y212" i="5"/>
  <c r="AQ212" i="5"/>
  <c r="Q212" i="5"/>
  <c r="M212" i="5"/>
  <c r="I212" i="5"/>
  <c r="E212" i="5"/>
  <c r="V203" i="5"/>
  <c r="Z203" i="5"/>
  <c r="T203" i="5"/>
  <c r="P203" i="5"/>
  <c r="L203" i="5"/>
  <c r="H203" i="5"/>
  <c r="U203" i="5"/>
  <c r="Y203" i="5"/>
  <c r="AQ203" i="5"/>
  <c r="Q203" i="5"/>
  <c r="M203" i="5"/>
  <c r="I203" i="5"/>
  <c r="E203" i="5"/>
  <c r="V199" i="5"/>
  <c r="Z199" i="5"/>
  <c r="T199" i="5"/>
  <c r="P199" i="5"/>
  <c r="L199" i="5"/>
  <c r="H199" i="5"/>
  <c r="U199" i="5"/>
  <c r="Y199" i="5"/>
  <c r="AQ199" i="5"/>
  <c r="Q199" i="5"/>
  <c r="M199" i="5"/>
  <c r="I199" i="5"/>
  <c r="E199" i="5"/>
  <c r="X187" i="5"/>
  <c r="T187" i="5"/>
  <c r="P187" i="5"/>
  <c r="L187" i="5"/>
  <c r="H187" i="5"/>
  <c r="W187" i="5"/>
  <c r="AQ187" i="5"/>
  <c r="Q187" i="5"/>
  <c r="M187" i="5"/>
  <c r="I187" i="5"/>
  <c r="E187" i="5"/>
  <c r="V179" i="5"/>
  <c r="Z179" i="5"/>
  <c r="S179" i="5"/>
  <c r="O179" i="5"/>
  <c r="K179" i="5"/>
  <c r="G179" i="5"/>
  <c r="U179" i="5"/>
  <c r="Y179" i="5"/>
  <c r="T179" i="5"/>
  <c r="P179" i="5"/>
  <c r="L179" i="5"/>
  <c r="H179" i="5"/>
  <c r="V171" i="5"/>
  <c r="Z171" i="5"/>
  <c r="S171" i="5"/>
  <c r="O171" i="5"/>
  <c r="K171" i="5"/>
  <c r="G171" i="5"/>
  <c r="U171" i="5"/>
  <c r="Y171" i="5"/>
  <c r="T171" i="5"/>
  <c r="P171" i="5"/>
  <c r="L171" i="5"/>
  <c r="H171" i="5"/>
  <c r="V167" i="5"/>
  <c r="Z167" i="5"/>
  <c r="S167" i="5"/>
  <c r="O167" i="5"/>
  <c r="K167" i="5"/>
  <c r="G167" i="5"/>
  <c r="U167" i="5"/>
  <c r="Y167" i="5"/>
  <c r="T167" i="5"/>
  <c r="P167" i="5"/>
  <c r="L167" i="5"/>
  <c r="H167" i="5"/>
  <c r="V163" i="5"/>
  <c r="Z163" i="5"/>
  <c r="S163" i="5"/>
  <c r="O163" i="5"/>
  <c r="K163" i="5"/>
  <c r="G163" i="5"/>
  <c r="U163" i="5"/>
  <c r="Y163" i="5"/>
  <c r="T163" i="5"/>
  <c r="P163" i="5"/>
  <c r="L163" i="5"/>
  <c r="H163" i="5"/>
  <c r="V274" i="5"/>
  <c r="Z274" i="5"/>
  <c r="U274" i="5"/>
  <c r="Y274" i="5"/>
  <c r="V270" i="5"/>
  <c r="Z270" i="5"/>
  <c r="U270" i="5"/>
  <c r="Y270" i="5"/>
  <c r="X261" i="5"/>
  <c r="W261" i="5"/>
  <c r="X257" i="5"/>
  <c r="W257" i="5"/>
  <c r="X253" i="5"/>
  <c r="W253" i="5"/>
  <c r="X249" i="5"/>
  <c r="W249" i="5"/>
  <c r="X245" i="5"/>
  <c r="W245" i="5"/>
  <c r="X241" i="5"/>
  <c r="W241" i="5"/>
  <c r="X237" i="5"/>
  <c r="AQ237" i="5"/>
  <c r="Q237" i="5"/>
  <c r="M237" i="5"/>
  <c r="I237" i="5"/>
  <c r="E237" i="5"/>
  <c r="W237" i="5"/>
  <c r="R237" i="5"/>
  <c r="N237" i="5"/>
  <c r="J237" i="5"/>
  <c r="F237" i="5"/>
  <c r="X233" i="5"/>
  <c r="AQ233" i="5"/>
  <c r="Q233" i="5"/>
  <c r="M233" i="5"/>
  <c r="I233" i="5"/>
  <c r="E233" i="5"/>
  <c r="W233" i="5"/>
  <c r="R233" i="5"/>
  <c r="N233" i="5"/>
  <c r="J233" i="5"/>
  <c r="F233" i="5"/>
  <c r="X229" i="5"/>
  <c r="AQ229" i="5"/>
  <c r="Q229" i="5"/>
  <c r="M229" i="5"/>
  <c r="I229" i="5"/>
  <c r="E229" i="5"/>
  <c r="W229" i="5"/>
  <c r="R229" i="5"/>
  <c r="N229" i="5"/>
  <c r="J229" i="5"/>
  <c r="F229" i="5"/>
  <c r="X225" i="5"/>
  <c r="AQ225" i="5"/>
  <c r="Q225" i="5"/>
  <c r="M225" i="5"/>
  <c r="I225" i="5"/>
  <c r="E225" i="5"/>
  <c r="W225" i="5"/>
  <c r="R225" i="5"/>
  <c r="N225" i="5"/>
  <c r="J225" i="5"/>
  <c r="F225" i="5"/>
  <c r="X221" i="5"/>
  <c r="AQ221" i="5"/>
  <c r="Q221" i="5"/>
  <c r="M221" i="5"/>
  <c r="I221" i="5"/>
  <c r="E221" i="5"/>
  <c r="W221" i="5"/>
  <c r="R221" i="5"/>
  <c r="N221" i="5"/>
  <c r="J221" i="5"/>
  <c r="F221" i="5"/>
  <c r="X217" i="5"/>
  <c r="AQ217" i="5"/>
  <c r="Q217" i="5"/>
  <c r="M217" i="5"/>
  <c r="I217" i="5"/>
  <c r="E217" i="5"/>
  <c r="W217" i="5"/>
  <c r="R217" i="5"/>
  <c r="N217" i="5"/>
  <c r="J217" i="5"/>
  <c r="F217" i="5"/>
  <c r="X213" i="5"/>
  <c r="AQ213" i="5"/>
  <c r="Q213" i="5"/>
  <c r="M213" i="5"/>
  <c r="I213" i="5"/>
  <c r="E213" i="5"/>
  <c r="W213" i="5"/>
  <c r="R213" i="5"/>
  <c r="N213" i="5"/>
  <c r="J213" i="5"/>
  <c r="F213" i="5"/>
  <c r="X209" i="5"/>
  <c r="AQ209" i="5"/>
  <c r="Q209" i="5"/>
  <c r="M209" i="5"/>
  <c r="I209" i="5"/>
  <c r="E209" i="5"/>
  <c r="W209" i="5"/>
  <c r="R209" i="5"/>
  <c r="N209" i="5"/>
  <c r="J209" i="5"/>
  <c r="F209" i="5"/>
  <c r="X204" i="5"/>
  <c r="AQ204" i="5"/>
  <c r="Q204" i="5"/>
  <c r="M204" i="5"/>
  <c r="I204" i="5"/>
  <c r="E204" i="5"/>
  <c r="W204" i="5"/>
  <c r="R204" i="5"/>
  <c r="N204" i="5"/>
  <c r="J204" i="5"/>
  <c r="F204" i="5"/>
  <c r="X196" i="5"/>
  <c r="AQ196" i="5"/>
  <c r="Q196" i="5"/>
  <c r="M196" i="5"/>
  <c r="I196" i="5"/>
  <c r="E196" i="5"/>
  <c r="W196" i="5"/>
  <c r="R196" i="5"/>
  <c r="N196" i="5"/>
  <c r="J196" i="5"/>
  <c r="F196" i="5"/>
  <c r="G273" i="5"/>
  <c r="O273" i="5"/>
  <c r="F268" i="5"/>
  <c r="N268" i="5"/>
  <c r="J264" i="5"/>
  <c r="R264" i="5"/>
  <c r="F260" i="5"/>
  <c r="N260" i="5"/>
  <c r="J256" i="5"/>
  <c r="N256" i="5"/>
  <c r="J252" i="5"/>
  <c r="R252" i="5"/>
  <c r="F248" i="5"/>
  <c r="N248" i="5"/>
  <c r="R248" i="5"/>
  <c r="J244" i="5"/>
  <c r="R244" i="5"/>
  <c r="O240" i="5"/>
  <c r="S236" i="5"/>
  <c r="O232" i="5"/>
  <c r="S228" i="5"/>
  <c r="G224" i="5"/>
  <c r="K220" i="5"/>
  <c r="G216" i="5"/>
  <c r="K212" i="5"/>
  <c r="O199" i="5"/>
  <c r="K195" i="5"/>
  <c r="AQ190" i="5"/>
  <c r="I182" i="5"/>
  <c r="H174" i="5"/>
  <c r="H170" i="5"/>
  <c r="P166" i="5"/>
  <c r="H162" i="5"/>
  <c r="X264" i="5"/>
  <c r="G274" i="5"/>
  <c r="K274" i="5"/>
  <c r="O274" i="5"/>
  <c r="S274" i="5"/>
  <c r="F273" i="5"/>
  <c r="J273" i="5"/>
  <c r="N273" i="5"/>
  <c r="R273" i="5"/>
  <c r="G270" i="5"/>
  <c r="K270" i="5"/>
  <c r="O270" i="5"/>
  <c r="S270" i="5"/>
  <c r="E268" i="5"/>
  <c r="I268" i="5"/>
  <c r="M268" i="5"/>
  <c r="Q268" i="5"/>
  <c r="AQ268" i="5"/>
  <c r="F265" i="5"/>
  <c r="J265" i="5"/>
  <c r="N265" i="5"/>
  <c r="R265" i="5"/>
  <c r="E264" i="5"/>
  <c r="I264" i="5"/>
  <c r="M264" i="5"/>
  <c r="Q264" i="5"/>
  <c r="AQ264" i="5"/>
  <c r="F261" i="5"/>
  <c r="J261" i="5"/>
  <c r="N261" i="5"/>
  <c r="R261" i="5"/>
  <c r="E260" i="5"/>
  <c r="I260" i="5"/>
  <c r="M260" i="5"/>
  <c r="Q260" i="5"/>
  <c r="AQ260" i="5"/>
  <c r="F257" i="5"/>
  <c r="J257" i="5"/>
  <c r="N257" i="5"/>
  <c r="R257" i="5"/>
  <c r="E256" i="5"/>
  <c r="I256" i="5"/>
  <c r="M256" i="5"/>
  <c r="Q256" i="5"/>
  <c r="AQ256" i="5"/>
  <c r="F253" i="5"/>
  <c r="J253" i="5"/>
  <c r="N253" i="5"/>
  <c r="R253" i="5"/>
  <c r="E252" i="5"/>
  <c r="I252" i="5"/>
  <c r="M252" i="5"/>
  <c r="Q252" i="5"/>
  <c r="AQ252" i="5"/>
  <c r="F249" i="5"/>
  <c r="J249" i="5"/>
  <c r="N249" i="5"/>
  <c r="R249" i="5"/>
  <c r="E248" i="5"/>
  <c r="I248" i="5"/>
  <c r="M248" i="5"/>
  <c r="Q248" i="5"/>
  <c r="F245" i="5"/>
  <c r="J245" i="5"/>
  <c r="N245" i="5"/>
  <c r="R245" i="5"/>
  <c r="E244" i="5"/>
  <c r="I244" i="5"/>
  <c r="M244" i="5"/>
  <c r="Q244" i="5"/>
  <c r="AQ244" i="5"/>
  <c r="F241" i="5"/>
  <c r="J241" i="5"/>
  <c r="N241" i="5"/>
  <c r="R241" i="5"/>
  <c r="F240" i="5"/>
  <c r="K237" i="5"/>
  <c r="S237" i="5"/>
  <c r="J236" i="5"/>
  <c r="R236" i="5"/>
  <c r="G233" i="5"/>
  <c r="O233" i="5"/>
  <c r="F232" i="5"/>
  <c r="N232" i="5"/>
  <c r="K229" i="5"/>
  <c r="S229" i="5"/>
  <c r="J228" i="5"/>
  <c r="R228" i="5"/>
  <c r="G225" i="5"/>
  <c r="O225" i="5"/>
  <c r="F224" i="5"/>
  <c r="N224" i="5"/>
  <c r="K221" i="5"/>
  <c r="S221" i="5"/>
  <c r="J220" i="5"/>
  <c r="R220" i="5"/>
  <c r="G217" i="5"/>
  <c r="O217" i="5"/>
  <c r="F216" i="5"/>
  <c r="N216" i="5"/>
  <c r="K213" i="5"/>
  <c r="S213" i="5"/>
  <c r="J212" i="5"/>
  <c r="R212" i="5"/>
  <c r="G209" i="5"/>
  <c r="O209" i="5"/>
  <c r="F207" i="5"/>
  <c r="K204" i="5"/>
  <c r="S204" i="5"/>
  <c r="J203" i="5"/>
  <c r="R203" i="5"/>
  <c r="G200" i="5"/>
  <c r="O200" i="5"/>
  <c r="F199" i="5"/>
  <c r="N199" i="5"/>
  <c r="K196" i="5"/>
  <c r="S196" i="5"/>
  <c r="J195" i="5"/>
  <c r="R195" i="5"/>
  <c r="K191" i="5"/>
  <c r="S191" i="5"/>
  <c r="J190" i="5"/>
  <c r="F187" i="5"/>
  <c r="N187" i="5"/>
  <c r="E186" i="5"/>
  <c r="M186" i="5"/>
  <c r="AQ186" i="5"/>
  <c r="G183" i="5"/>
  <c r="O183" i="5"/>
  <c r="F182" i="5"/>
  <c r="N182" i="5"/>
  <c r="F179" i="5"/>
  <c r="N179" i="5"/>
  <c r="E178" i="5"/>
  <c r="M178" i="5"/>
  <c r="AQ178" i="5"/>
  <c r="F175" i="5"/>
  <c r="N175" i="5"/>
  <c r="E174" i="5"/>
  <c r="M174" i="5"/>
  <c r="AQ174" i="5"/>
  <c r="F171" i="5"/>
  <c r="N171" i="5"/>
  <c r="E170" i="5"/>
  <c r="M170" i="5"/>
  <c r="AQ170" i="5"/>
  <c r="F167" i="5"/>
  <c r="N167" i="5"/>
  <c r="E166" i="5"/>
  <c r="M166" i="5"/>
  <c r="AQ166" i="5"/>
  <c r="F163" i="5"/>
  <c r="N163" i="5"/>
  <c r="E162" i="5"/>
  <c r="M162" i="5"/>
  <c r="AQ162" i="5"/>
  <c r="AT162" i="5" s="1"/>
  <c r="W270" i="5"/>
  <c r="U265" i="5"/>
  <c r="Y261" i="5"/>
  <c r="U257" i="5"/>
  <c r="Y253" i="5"/>
  <c r="W252" i="5"/>
  <c r="U249" i="5"/>
  <c r="Y245" i="5"/>
  <c r="W244" i="5"/>
  <c r="U241" i="5"/>
  <c r="Y237" i="5"/>
  <c r="U233" i="5"/>
  <c r="Y229" i="5"/>
  <c r="U225" i="5"/>
  <c r="Y221" i="5"/>
  <c r="W220" i="5"/>
  <c r="U217" i="5"/>
  <c r="Y213" i="5"/>
  <c r="W212" i="5"/>
  <c r="U209" i="5"/>
  <c r="Y204" i="5"/>
  <c r="W203" i="5"/>
  <c r="Y196" i="5"/>
  <c r="W195" i="5"/>
  <c r="V191" i="5"/>
  <c r="Y187" i="5"/>
  <c r="W186" i="5"/>
  <c r="Y183" i="5"/>
  <c r="W175" i="5"/>
  <c r="Y170" i="5"/>
  <c r="W167" i="5"/>
  <c r="Y162" i="5"/>
  <c r="W190" i="5"/>
  <c r="S190" i="5"/>
  <c r="O190" i="5"/>
  <c r="K190" i="5"/>
  <c r="G190" i="5"/>
  <c r="V190" i="5"/>
  <c r="Z190" i="5"/>
  <c r="T190" i="5"/>
  <c r="P190" i="5"/>
  <c r="L190" i="5"/>
  <c r="H190" i="5"/>
  <c r="U182" i="5"/>
  <c r="Y182" i="5"/>
  <c r="S182" i="5"/>
  <c r="O182" i="5"/>
  <c r="K182" i="5"/>
  <c r="G182" i="5"/>
  <c r="X182" i="5"/>
  <c r="T182" i="5"/>
  <c r="P182" i="5"/>
  <c r="L182" i="5"/>
  <c r="H182" i="5"/>
  <c r="X178" i="5"/>
  <c r="R178" i="5"/>
  <c r="N178" i="5"/>
  <c r="J178" i="5"/>
  <c r="F178" i="5"/>
  <c r="W178" i="5"/>
  <c r="S178" i="5"/>
  <c r="O178" i="5"/>
  <c r="K178" i="5"/>
  <c r="G178" i="5"/>
  <c r="X174" i="5"/>
  <c r="R174" i="5"/>
  <c r="N174" i="5"/>
  <c r="J174" i="5"/>
  <c r="F174" i="5"/>
  <c r="W174" i="5"/>
  <c r="S174" i="5"/>
  <c r="O174" i="5"/>
  <c r="K174" i="5"/>
  <c r="G174" i="5"/>
  <c r="X166" i="5"/>
  <c r="R166" i="5"/>
  <c r="N166" i="5"/>
  <c r="J166" i="5"/>
  <c r="F166" i="5"/>
  <c r="W166" i="5"/>
  <c r="S166" i="5"/>
  <c r="O166" i="5"/>
  <c r="K166" i="5"/>
  <c r="G166" i="5"/>
  <c r="X273" i="5"/>
  <c r="W273" i="5"/>
  <c r="V268" i="5"/>
  <c r="Z268" i="5"/>
  <c r="U268" i="5"/>
  <c r="Y268" i="5"/>
  <c r="V260" i="5"/>
  <c r="Z260" i="5"/>
  <c r="U260" i="5"/>
  <c r="Y260" i="5"/>
  <c r="V248" i="5"/>
  <c r="Z248" i="5"/>
  <c r="U248" i="5"/>
  <c r="Y248" i="5"/>
  <c r="V240" i="5"/>
  <c r="Z240" i="5"/>
  <c r="T240" i="5"/>
  <c r="P240" i="5"/>
  <c r="L240" i="5"/>
  <c r="H240" i="5"/>
  <c r="U240" i="5"/>
  <c r="Y240" i="5"/>
  <c r="AQ240" i="5"/>
  <c r="Q240" i="5"/>
  <c r="M240" i="5"/>
  <c r="I240" i="5"/>
  <c r="E240" i="5"/>
  <c r="V236" i="5"/>
  <c r="Z236" i="5"/>
  <c r="T236" i="5"/>
  <c r="P236" i="5"/>
  <c r="L236" i="5"/>
  <c r="H236" i="5"/>
  <c r="U236" i="5"/>
  <c r="Y236" i="5"/>
  <c r="AQ236" i="5"/>
  <c r="Q236" i="5"/>
  <c r="M236" i="5"/>
  <c r="I236" i="5"/>
  <c r="E236" i="5"/>
  <c r="V228" i="5"/>
  <c r="Z228" i="5"/>
  <c r="T228" i="5"/>
  <c r="P228" i="5"/>
  <c r="L228" i="5"/>
  <c r="H228" i="5"/>
  <c r="U228" i="5"/>
  <c r="Y228" i="5"/>
  <c r="AQ228" i="5"/>
  <c r="AU228" i="5" s="1"/>
  <c r="Q228" i="5"/>
  <c r="M228" i="5"/>
  <c r="I228" i="5"/>
  <c r="E228" i="5"/>
  <c r="V207" i="5"/>
  <c r="Z207" i="5"/>
  <c r="T207" i="5"/>
  <c r="P207" i="5"/>
  <c r="L207" i="5"/>
  <c r="H207" i="5"/>
  <c r="U207" i="5"/>
  <c r="Y207" i="5"/>
  <c r="AQ207" i="5"/>
  <c r="Q207" i="5"/>
  <c r="M207" i="5"/>
  <c r="I207" i="5"/>
  <c r="E207" i="5"/>
  <c r="X200" i="5"/>
  <c r="AQ200" i="5"/>
  <c r="AT200" i="5" s="1"/>
  <c r="Q200" i="5"/>
  <c r="M200" i="5"/>
  <c r="I200" i="5"/>
  <c r="E200" i="5"/>
  <c r="W200" i="5"/>
  <c r="R200" i="5"/>
  <c r="N200" i="5"/>
  <c r="J200" i="5"/>
  <c r="F200" i="5"/>
  <c r="O207" i="5"/>
  <c r="S203" i="5"/>
  <c r="G199" i="5"/>
  <c r="S195" i="5"/>
  <c r="M190" i="5"/>
  <c r="F186" i="5"/>
  <c r="Q182" i="5"/>
  <c r="P178" i="5"/>
  <c r="P174" i="5"/>
  <c r="H166" i="5"/>
  <c r="P162" i="5"/>
  <c r="V273" i="5"/>
  <c r="X256" i="5"/>
  <c r="X248" i="5"/>
  <c r="X240" i="5"/>
  <c r="X232" i="5"/>
  <c r="X224" i="5"/>
  <c r="X216" i="5"/>
  <c r="X207" i="5"/>
  <c r="X199" i="5"/>
  <c r="Y190" i="5"/>
  <c r="V182" i="5"/>
  <c r="V178" i="5"/>
  <c r="Z174" i="5"/>
  <c r="V170" i="5"/>
  <c r="Z166" i="5"/>
  <c r="V162" i="5"/>
  <c r="F274" i="5"/>
  <c r="J274" i="5"/>
  <c r="N274" i="5"/>
  <c r="R274" i="5"/>
  <c r="E273" i="5"/>
  <c r="I273" i="5"/>
  <c r="M273" i="5"/>
  <c r="Q273" i="5"/>
  <c r="AQ273" i="5"/>
  <c r="F270" i="5"/>
  <c r="J270" i="5"/>
  <c r="N270" i="5"/>
  <c r="R270" i="5"/>
  <c r="H268" i="5"/>
  <c r="L268" i="5"/>
  <c r="P268" i="5"/>
  <c r="T268" i="5"/>
  <c r="E265" i="5"/>
  <c r="I265" i="5"/>
  <c r="M265" i="5"/>
  <c r="Q265" i="5"/>
  <c r="AQ265" i="5"/>
  <c r="H264" i="5"/>
  <c r="L264" i="5"/>
  <c r="P264" i="5"/>
  <c r="T264" i="5"/>
  <c r="E261" i="5"/>
  <c r="I261" i="5"/>
  <c r="M261" i="5"/>
  <c r="Q261" i="5"/>
  <c r="AQ261" i="5"/>
  <c r="H260" i="5"/>
  <c r="L260" i="5"/>
  <c r="P260" i="5"/>
  <c r="T260" i="5"/>
  <c r="E257" i="5"/>
  <c r="I257" i="5"/>
  <c r="M257" i="5"/>
  <c r="Q257" i="5"/>
  <c r="AQ257" i="5"/>
  <c r="AT257" i="5" s="1"/>
  <c r="H256" i="5"/>
  <c r="L256" i="5"/>
  <c r="P256" i="5"/>
  <c r="T256" i="5"/>
  <c r="E253" i="5"/>
  <c r="I253" i="5"/>
  <c r="M253" i="5"/>
  <c r="Q253" i="5"/>
  <c r="AQ253" i="5"/>
  <c r="H252" i="5"/>
  <c r="L252" i="5"/>
  <c r="P252" i="5"/>
  <c r="T252" i="5"/>
  <c r="E249" i="5"/>
  <c r="I249" i="5"/>
  <c r="M249" i="5"/>
  <c r="Q249" i="5"/>
  <c r="AQ249" i="5"/>
  <c r="AU249" i="5" s="1"/>
  <c r="H248" i="5"/>
  <c r="L248" i="5"/>
  <c r="P248" i="5"/>
  <c r="T248" i="5"/>
  <c r="E245" i="5"/>
  <c r="I245" i="5"/>
  <c r="M245" i="5"/>
  <c r="Q245" i="5"/>
  <c r="AQ245" i="5"/>
  <c r="H244" i="5"/>
  <c r="L244" i="5"/>
  <c r="P244" i="5"/>
  <c r="T244" i="5"/>
  <c r="E241" i="5"/>
  <c r="I241" i="5"/>
  <c r="M241" i="5"/>
  <c r="Q241" i="5"/>
  <c r="AQ241" i="5"/>
  <c r="K240" i="5"/>
  <c r="S240" i="5"/>
  <c r="H237" i="5"/>
  <c r="P237" i="5"/>
  <c r="G236" i="5"/>
  <c r="O236" i="5"/>
  <c r="L233" i="5"/>
  <c r="T233" i="5"/>
  <c r="K232" i="5"/>
  <c r="S232" i="5"/>
  <c r="H229" i="5"/>
  <c r="P229" i="5"/>
  <c r="G228" i="5"/>
  <c r="O228" i="5"/>
  <c r="L225" i="5"/>
  <c r="T225" i="5"/>
  <c r="K224" i="5"/>
  <c r="S224" i="5"/>
  <c r="H221" i="5"/>
  <c r="P221" i="5"/>
  <c r="G220" i="5"/>
  <c r="O220" i="5"/>
  <c r="L217" i="5"/>
  <c r="T217" i="5"/>
  <c r="K216" i="5"/>
  <c r="S216" i="5"/>
  <c r="H213" i="5"/>
  <c r="P213" i="5"/>
  <c r="G212" i="5"/>
  <c r="O212" i="5"/>
  <c r="L209" i="5"/>
  <c r="T209" i="5"/>
  <c r="K207" i="5"/>
  <c r="S207" i="5"/>
  <c r="H204" i="5"/>
  <c r="P204" i="5"/>
  <c r="G203" i="5"/>
  <c r="O203" i="5"/>
  <c r="L200" i="5"/>
  <c r="T200" i="5"/>
  <c r="K199" i="5"/>
  <c r="S199" i="5"/>
  <c r="H196" i="5"/>
  <c r="P196" i="5"/>
  <c r="G195" i="5"/>
  <c r="O195" i="5"/>
  <c r="J191" i="5"/>
  <c r="R191" i="5"/>
  <c r="I190" i="5"/>
  <c r="Q190" i="5"/>
  <c r="K187" i="5"/>
  <c r="S187" i="5"/>
  <c r="J186" i="5"/>
  <c r="R186" i="5"/>
  <c r="F183" i="5"/>
  <c r="N183" i="5"/>
  <c r="E182" i="5"/>
  <c r="M182" i="5"/>
  <c r="AQ182" i="5"/>
  <c r="E179" i="5"/>
  <c r="M179" i="5"/>
  <c r="AQ179" i="5"/>
  <c r="AU179" i="5" s="1"/>
  <c r="L178" i="5"/>
  <c r="T178" i="5"/>
  <c r="E175" i="5"/>
  <c r="M175" i="5"/>
  <c r="AQ175" i="5"/>
  <c r="L174" i="5"/>
  <c r="T174" i="5"/>
  <c r="E171" i="5"/>
  <c r="M171" i="5"/>
  <c r="AQ171" i="5"/>
  <c r="L170" i="5"/>
  <c r="T170" i="5"/>
  <c r="E167" i="5"/>
  <c r="M167" i="5"/>
  <c r="AQ167" i="5"/>
  <c r="L166" i="5"/>
  <c r="T166" i="5"/>
  <c r="E163" i="5"/>
  <c r="M163" i="5"/>
  <c r="AQ163" i="5"/>
  <c r="L162" i="5"/>
  <c r="T162" i="5"/>
  <c r="Z273" i="5"/>
  <c r="X270" i="5"/>
  <c r="X268" i="5"/>
  <c r="V265" i="5"/>
  <c r="Z261" i="5"/>
  <c r="X260" i="5"/>
  <c r="V257" i="5"/>
  <c r="Z253" i="5"/>
  <c r="X252" i="5"/>
  <c r="V249" i="5"/>
  <c r="Z245" i="5"/>
  <c r="X244" i="5"/>
  <c r="V241" i="5"/>
  <c r="Z237" i="5"/>
  <c r="X236" i="5"/>
  <c r="V233" i="5"/>
  <c r="Z229" i="5"/>
  <c r="X228" i="5"/>
  <c r="V225" i="5"/>
  <c r="Z221" i="5"/>
  <c r="X220" i="5"/>
  <c r="V217" i="5"/>
  <c r="Z213" i="5"/>
  <c r="X212" i="5"/>
  <c r="V209" i="5"/>
  <c r="Z204" i="5"/>
  <c r="X203" i="5"/>
  <c r="V200" i="5"/>
  <c r="Z196" i="5"/>
  <c r="X195" i="5"/>
  <c r="W191" i="5"/>
  <c r="U190" i="5"/>
  <c r="Z187" i="5"/>
  <c r="X186" i="5"/>
  <c r="Z182" i="5"/>
  <c r="Z178" i="5"/>
  <c r="X175" i="5"/>
  <c r="V174" i="5"/>
  <c r="Z170" i="5"/>
  <c r="X167" i="5"/>
  <c r="V166" i="5"/>
  <c r="Z162" i="5"/>
  <c r="D19" i="7"/>
  <c r="C14" i="8" s="1"/>
  <c r="D608" i="4"/>
  <c r="AT608" i="4" s="1"/>
  <c r="D46" i="7" s="1"/>
  <c r="D504" i="4"/>
  <c r="AT504" i="4" s="1"/>
  <c r="D488" i="4"/>
  <c r="AT488" i="4" s="1"/>
  <c r="D476" i="4"/>
  <c r="AT476" i="4" s="1"/>
  <c r="AR417" i="5"/>
  <c r="AR413" i="5"/>
  <c r="AR409" i="5"/>
  <c r="AR405" i="5"/>
  <c r="AR401" i="5"/>
  <c r="AR397" i="5"/>
  <c r="AR393" i="5"/>
  <c r="AR389" i="5"/>
  <c r="AR385" i="5"/>
  <c r="AR381" i="5"/>
  <c r="AR377" i="5"/>
  <c r="AR373" i="5"/>
  <c r="AR369" i="5"/>
  <c r="AR365" i="5"/>
  <c r="AR361" i="5"/>
  <c r="AR357" i="5"/>
  <c r="AR353" i="5"/>
  <c r="AR349" i="5"/>
  <c r="AR345" i="5"/>
  <c r="AR341" i="5"/>
  <c r="AR337" i="5"/>
  <c r="AR333" i="5"/>
  <c r="AR329" i="5"/>
  <c r="AR325" i="5"/>
  <c r="AR321" i="5"/>
  <c r="AR317" i="5"/>
  <c r="AR313" i="5"/>
  <c r="AR309" i="5"/>
  <c r="AR305" i="5"/>
  <c r="AR301" i="5"/>
  <c r="AR297" i="5"/>
  <c r="AR293" i="5"/>
  <c r="AR289" i="5"/>
  <c r="AR285" i="5"/>
  <c r="AR281" i="5"/>
  <c r="AR277" i="5"/>
  <c r="AR314" i="5"/>
  <c r="AR306" i="5"/>
  <c r="AR286" i="5"/>
  <c r="AR282" i="5"/>
  <c r="AR278" i="5"/>
  <c r="D453" i="4"/>
  <c r="AT453" i="4" s="1"/>
  <c r="AR418" i="5"/>
  <c r="AR414" i="5"/>
  <c r="AR410" i="5"/>
  <c r="AR406" i="5"/>
  <c r="AR402" i="5"/>
  <c r="AR398" i="5"/>
  <c r="AR394" i="5"/>
  <c r="AR390" i="5"/>
  <c r="AR386" i="5"/>
  <c r="AR382" i="5"/>
  <c r="AR378" i="5"/>
  <c r="AR374" i="5"/>
  <c r="AR370" i="5"/>
  <c r="AR366" i="5"/>
  <c r="AR362" i="5"/>
  <c r="AR358" i="5"/>
  <c r="AR354" i="5"/>
  <c r="AR350" i="5"/>
  <c r="AR346" i="5"/>
  <c r="AR342" i="5"/>
  <c r="AR338" i="5"/>
  <c r="AR334" i="5"/>
  <c r="AR330" i="5"/>
  <c r="X192" i="5"/>
  <c r="X188" i="5"/>
  <c r="X184" i="5"/>
  <c r="X180" i="5"/>
  <c r="AR322" i="5"/>
  <c r="AR302" i="5"/>
  <c r="AR290" i="5"/>
  <c r="AR323" i="5"/>
  <c r="AR319" i="5"/>
  <c r="AR315" i="5"/>
  <c r="AR311" i="5"/>
  <c r="AR307" i="5"/>
  <c r="AR303" i="5"/>
  <c r="AR299" i="5"/>
  <c r="AR295" i="5"/>
  <c r="AR291" i="5"/>
  <c r="AR287" i="5"/>
  <c r="AR283" i="5"/>
  <c r="AR279" i="5"/>
  <c r="AR275" i="5"/>
  <c r="K180" i="5"/>
  <c r="O180" i="5"/>
  <c r="S180" i="5"/>
  <c r="AR415" i="5"/>
  <c r="AR411" i="5"/>
  <c r="AR407" i="5"/>
  <c r="AR403" i="5"/>
  <c r="AR399" i="5"/>
  <c r="AR395" i="5"/>
  <c r="AR391" i="5"/>
  <c r="AR387" i="5"/>
  <c r="AR383" i="5"/>
  <c r="AR379" i="5"/>
  <c r="AR375" i="5"/>
  <c r="AR371" i="5"/>
  <c r="AR367" i="5"/>
  <c r="AR363" i="5"/>
  <c r="AR359" i="5"/>
  <c r="AR355" i="5"/>
  <c r="AR351" i="5"/>
  <c r="AR347" i="5"/>
  <c r="AR343" i="5"/>
  <c r="AR339" i="5"/>
  <c r="AR335" i="5"/>
  <c r="AR331" i="5"/>
  <c r="Y192" i="5"/>
  <c r="U192" i="5"/>
  <c r="Y188" i="5"/>
  <c r="U188" i="5"/>
  <c r="Y184" i="5"/>
  <c r="U184" i="5"/>
  <c r="Y180" i="5"/>
  <c r="U180" i="5"/>
  <c r="AR318" i="5"/>
  <c r="AR310" i="5"/>
  <c r="AR298" i="5"/>
  <c r="AR294" i="5"/>
  <c r="AR324" i="5"/>
  <c r="AR320" i="5"/>
  <c r="AR316" i="5"/>
  <c r="AR312" i="5"/>
  <c r="AR308" i="5"/>
  <c r="AR304" i="5"/>
  <c r="AR300" i="5"/>
  <c r="AR296" i="5"/>
  <c r="AR292" i="5"/>
  <c r="AR288" i="5"/>
  <c r="AR284" i="5"/>
  <c r="AR280" i="5"/>
  <c r="AR276" i="5"/>
  <c r="AR420" i="5"/>
  <c r="AR1495" i="5" s="1"/>
  <c r="AR416" i="5"/>
  <c r="AR412" i="5"/>
  <c r="AR408" i="5"/>
  <c r="AR404" i="5"/>
  <c r="AR400" i="5"/>
  <c r="AR396" i="5"/>
  <c r="AR392" i="5"/>
  <c r="AR388" i="5"/>
  <c r="AR384" i="5"/>
  <c r="AR380" i="5"/>
  <c r="AR376" i="5"/>
  <c r="AR372" i="5"/>
  <c r="AR368" i="5"/>
  <c r="AR364" i="5"/>
  <c r="AR360" i="5"/>
  <c r="AR356" i="5"/>
  <c r="AR352" i="5"/>
  <c r="AR348" i="5"/>
  <c r="AR344" i="5"/>
  <c r="AR340" i="5"/>
  <c r="AR336" i="5"/>
  <c r="AR332" i="5"/>
  <c r="AR328" i="5"/>
  <c r="Z192" i="5"/>
  <c r="Z188" i="5"/>
  <c r="Z184" i="5"/>
  <c r="Z180" i="5"/>
  <c r="AR419" i="5"/>
  <c r="D397" i="4"/>
  <c r="AT397" i="4" s="1"/>
  <c r="AX397" i="4" s="1"/>
  <c r="D39" i="7"/>
  <c r="D419" i="4"/>
  <c r="AT419" i="4" s="1"/>
  <c r="AX419" i="4" s="1"/>
  <c r="AA269" i="5"/>
  <c r="AB269" i="5"/>
  <c r="AA192" i="5"/>
  <c r="AB192" i="5"/>
  <c r="AA191" i="5"/>
  <c r="AB191" i="5"/>
  <c r="AA190" i="5"/>
  <c r="AB190" i="5"/>
  <c r="AA189" i="5"/>
  <c r="AB189" i="5"/>
  <c r="AA188" i="5"/>
  <c r="AB188" i="5"/>
  <c r="AA187" i="5"/>
  <c r="AB187" i="5"/>
  <c r="AA186" i="5"/>
  <c r="AB186" i="5"/>
  <c r="AA185" i="5"/>
  <c r="AB185" i="5"/>
  <c r="AA184" i="5"/>
  <c r="AB184" i="5"/>
  <c r="AA183" i="5"/>
  <c r="AB183" i="5"/>
  <c r="AA182" i="5"/>
  <c r="AB182" i="5"/>
  <c r="AA181" i="5"/>
  <c r="AB181" i="5"/>
  <c r="AA180" i="5"/>
  <c r="AB180" i="5"/>
  <c r="AA179" i="5"/>
  <c r="AB179" i="5"/>
  <c r="AA178" i="5"/>
  <c r="AB178" i="5"/>
  <c r="AA177" i="5"/>
  <c r="AB177" i="5"/>
  <c r="AA176" i="5"/>
  <c r="AB176" i="5"/>
  <c r="AA175" i="5"/>
  <c r="AB175" i="5"/>
  <c r="AA174" i="5"/>
  <c r="AB174" i="5"/>
  <c r="AA173" i="5"/>
  <c r="AB173" i="5"/>
  <c r="AA172" i="5"/>
  <c r="AB172" i="5"/>
  <c r="AA171" i="5"/>
  <c r="AB171" i="5"/>
  <c r="AA170" i="5"/>
  <c r="AB170" i="5"/>
  <c r="AA169" i="5"/>
  <c r="AB169" i="5"/>
  <c r="AA168" i="5"/>
  <c r="AB168" i="5"/>
  <c r="AA167" i="5"/>
  <c r="AB167" i="5"/>
  <c r="AA166" i="5"/>
  <c r="AB166" i="5"/>
  <c r="AA165" i="5"/>
  <c r="AB165" i="5"/>
  <c r="AA164" i="5"/>
  <c r="AB164" i="5"/>
  <c r="AA163" i="5"/>
  <c r="AB163" i="5"/>
  <c r="AA162" i="5"/>
  <c r="AB162" i="5"/>
  <c r="AA327" i="5"/>
  <c r="AB327" i="5"/>
  <c r="AA326" i="5"/>
  <c r="AB326" i="5"/>
  <c r="AA274" i="5"/>
  <c r="AB274" i="5"/>
  <c r="AA273" i="5"/>
  <c r="AB273" i="5"/>
  <c r="AA272" i="5"/>
  <c r="AB272" i="5"/>
  <c r="AA271" i="5"/>
  <c r="AB271" i="5"/>
  <c r="AA270" i="5"/>
  <c r="AB270" i="5"/>
  <c r="AA268" i="5"/>
  <c r="AB268" i="5"/>
  <c r="AA267" i="5"/>
  <c r="AB267" i="5"/>
  <c r="AA266" i="5"/>
  <c r="AB266" i="5"/>
  <c r="AA265" i="5"/>
  <c r="AB265" i="5"/>
  <c r="AA264" i="5"/>
  <c r="AB264" i="5"/>
  <c r="AA263" i="5"/>
  <c r="AB263" i="5"/>
  <c r="AA262" i="5"/>
  <c r="AB262" i="5"/>
  <c r="AA261" i="5"/>
  <c r="AB261" i="5"/>
  <c r="AA260" i="5"/>
  <c r="AB260" i="5"/>
  <c r="AA259" i="5"/>
  <c r="AB259" i="5"/>
  <c r="AA258" i="5"/>
  <c r="AB258" i="5"/>
  <c r="AA257" i="5"/>
  <c r="AB257" i="5"/>
  <c r="AA256" i="5"/>
  <c r="AB256" i="5"/>
  <c r="AA255" i="5"/>
  <c r="AB255" i="5"/>
  <c r="AA254" i="5"/>
  <c r="AB254" i="5"/>
  <c r="AA253" i="5"/>
  <c r="AB253" i="5"/>
  <c r="AA252" i="5"/>
  <c r="AB252" i="5"/>
  <c r="AA251" i="5"/>
  <c r="AB251" i="5"/>
  <c r="AA250" i="5"/>
  <c r="AB250" i="5"/>
  <c r="AA249" i="5"/>
  <c r="AB249" i="5"/>
  <c r="AA248" i="5"/>
  <c r="AB248" i="5"/>
  <c r="AA247" i="5"/>
  <c r="AB247" i="5"/>
  <c r="AA246" i="5"/>
  <c r="AB246" i="5"/>
  <c r="AA245" i="5"/>
  <c r="AB245" i="5"/>
  <c r="AA244" i="5"/>
  <c r="AB244" i="5"/>
  <c r="AA243" i="5"/>
  <c r="AB243" i="5"/>
  <c r="AA242" i="5"/>
  <c r="AB242" i="5"/>
  <c r="AA241" i="5"/>
  <c r="AB241" i="5"/>
  <c r="AA240" i="5"/>
  <c r="AB240" i="5"/>
  <c r="AA239" i="5"/>
  <c r="AB239" i="5"/>
  <c r="AA238" i="5"/>
  <c r="AB238" i="5"/>
  <c r="AA237" i="5"/>
  <c r="AB237" i="5"/>
  <c r="AA236" i="5"/>
  <c r="AB236" i="5"/>
  <c r="AA235" i="5"/>
  <c r="AB235" i="5"/>
  <c r="AA234" i="5"/>
  <c r="AB234" i="5"/>
  <c r="AA233" i="5"/>
  <c r="AB233" i="5"/>
  <c r="AA232" i="5"/>
  <c r="AB232" i="5"/>
  <c r="AA231" i="5"/>
  <c r="AB231" i="5"/>
  <c r="AA230" i="5"/>
  <c r="AB230" i="5"/>
  <c r="AA229" i="5"/>
  <c r="AB229" i="5"/>
  <c r="AA228" i="5"/>
  <c r="AB228" i="5"/>
  <c r="AA227" i="5"/>
  <c r="AB227" i="5"/>
  <c r="AA226" i="5"/>
  <c r="AB226" i="5"/>
  <c r="AA225" i="5"/>
  <c r="AB225" i="5"/>
  <c r="AA224" i="5"/>
  <c r="AB224" i="5"/>
  <c r="AA223" i="5"/>
  <c r="AB223" i="5"/>
  <c r="AA222" i="5"/>
  <c r="AB222" i="5"/>
  <c r="AA221" i="5"/>
  <c r="AB221" i="5"/>
  <c r="AA220" i="5"/>
  <c r="AB220" i="5"/>
  <c r="AA219" i="5"/>
  <c r="AB219" i="5"/>
  <c r="AA218" i="5"/>
  <c r="AB218" i="5"/>
  <c r="AA217" i="5"/>
  <c r="AB217" i="5"/>
  <c r="AA216" i="5"/>
  <c r="AB216" i="5"/>
  <c r="AA215" i="5"/>
  <c r="AB215" i="5"/>
  <c r="AA214" i="5"/>
  <c r="AB214" i="5"/>
  <c r="AA213" i="5"/>
  <c r="AB213" i="5"/>
  <c r="AA212" i="5"/>
  <c r="AB212" i="5"/>
  <c r="AA211" i="5"/>
  <c r="AB211" i="5"/>
  <c r="AA210" i="5"/>
  <c r="AB210" i="5"/>
  <c r="AA209" i="5"/>
  <c r="AB209" i="5"/>
  <c r="AA207" i="5"/>
  <c r="AB207" i="5"/>
  <c r="AA206" i="5"/>
  <c r="AB206" i="5"/>
  <c r="AA205" i="5"/>
  <c r="AB205" i="5"/>
  <c r="AA204" i="5"/>
  <c r="AB204" i="5"/>
  <c r="AA203" i="5"/>
  <c r="AB203" i="5"/>
  <c r="AA202" i="5"/>
  <c r="AB202" i="5"/>
  <c r="AA201" i="5"/>
  <c r="AB201" i="5"/>
  <c r="AA200" i="5"/>
  <c r="AB200" i="5"/>
  <c r="AA199" i="5"/>
  <c r="AB199" i="5"/>
  <c r="AA198" i="5"/>
  <c r="AB198" i="5"/>
  <c r="AA197" i="5"/>
  <c r="AB197" i="5"/>
  <c r="AA196" i="5"/>
  <c r="AB196" i="5"/>
  <c r="AA195" i="5"/>
  <c r="AB195" i="5"/>
  <c r="AA194" i="5"/>
  <c r="AB194" i="5"/>
  <c r="AA193" i="5"/>
  <c r="AB193" i="5"/>
  <c r="D334" i="4"/>
  <c r="AT334" i="4" s="1"/>
  <c r="D38" i="7" s="1"/>
  <c r="Q38" i="7" s="1"/>
  <c r="D103" i="4"/>
  <c r="AR127" i="4"/>
  <c r="AT127" i="4" s="1"/>
  <c r="AR128" i="4"/>
  <c r="AR129" i="4"/>
  <c r="AR130" i="4"/>
  <c r="AR131" i="4"/>
  <c r="AT131" i="4" s="1"/>
  <c r="AR132" i="4"/>
  <c r="AT132" i="4" s="1"/>
  <c r="AR133" i="4"/>
  <c r="AT133" i="4" s="1"/>
  <c r="AR326" i="4"/>
  <c r="C326" i="4"/>
  <c r="C326" i="5" s="1"/>
  <c r="AR325" i="4"/>
  <c r="C325" i="4"/>
  <c r="C325" i="5" s="1"/>
  <c r="AR324" i="4"/>
  <c r="C324" i="4"/>
  <c r="C324" i="5" s="1"/>
  <c r="AR323" i="4"/>
  <c r="C323" i="4"/>
  <c r="C323" i="5" s="1"/>
  <c r="AR322" i="4"/>
  <c r="C322" i="4"/>
  <c r="C322" i="5" s="1"/>
  <c r="AR321" i="4"/>
  <c r="C321" i="4"/>
  <c r="C321" i="5" s="1"/>
  <c r="AR320" i="4"/>
  <c r="C320" i="4"/>
  <c r="C320" i="5" s="1"/>
  <c r="AR319" i="4"/>
  <c r="C319" i="4"/>
  <c r="C319" i="5" s="1"/>
  <c r="AR318" i="4"/>
  <c r="C318" i="4"/>
  <c r="C318" i="5" s="1"/>
  <c r="AR317" i="4"/>
  <c r="C317" i="4"/>
  <c r="C317" i="5" s="1"/>
  <c r="AR316" i="4"/>
  <c r="C316" i="4"/>
  <c r="C316" i="5" s="1"/>
  <c r="AR315" i="4"/>
  <c r="C315" i="4"/>
  <c r="C315" i="5" s="1"/>
  <c r="AR314" i="4"/>
  <c r="C314" i="4"/>
  <c r="C314" i="5" s="1"/>
  <c r="AR313" i="4"/>
  <c r="C313" i="4"/>
  <c r="C313" i="5" s="1"/>
  <c r="AR312" i="4"/>
  <c r="C312" i="4"/>
  <c r="C312" i="5" s="1"/>
  <c r="AR311" i="4"/>
  <c r="C311" i="4"/>
  <c r="C311" i="5" s="1"/>
  <c r="AR310" i="4"/>
  <c r="C310" i="4"/>
  <c r="C310" i="5" s="1"/>
  <c r="AR309" i="4"/>
  <c r="C309" i="4"/>
  <c r="C309" i="5" s="1"/>
  <c r="AR308" i="4"/>
  <c r="C308" i="4"/>
  <c r="C308" i="5" s="1"/>
  <c r="AR307" i="4"/>
  <c r="C307" i="4"/>
  <c r="C307" i="5" s="1"/>
  <c r="AR306" i="4"/>
  <c r="C306" i="4"/>
  <c r="C306" i="5" s="1"/>
  <c r="AR305" i="4"/>
  <c r="C305" i="4"/>
  <c r="C305" i="5" s="1"/>
  <c r="AR304" i="4"/>
  <c r="C304" i="4"/>
  <c r="C304" i="5" s="1"/>
  <c r="AR303" i="4"/>
  <c r="C303" i="4"/>
  <c r="C303" i="5" s="1"/>
  <c r="AR302" i="4"/>
  <c r="C302" i="4"/>
  <c r="C302" i="5" s="1"/>
  <c r="AR301" i="4"/>
  <c r="C301" i="4"/>
  <c r="C301" i="5" s="1"/>
  <c r="AR300" i="4"/>
  <c r="C300" i="4"/>
  <c r="C300" i="5" s="1"/>
  <c r="AR299" i="4"/>
  <c r="C299" i="4"/>
  <c r="C299" i="5" s="1"/>
  <c r="AR298" i="4"/>
  <c r="C298" i="4"/>
  <c r="C298" i="5" s="1"/>
  <c r="AR297" i="4"/>
  <c r="C297" i="4"/>
  <c r="C297" i="5" s="1"/>
  <c r="AR296" i="4"/>
  <c r="C296" i="4"/>
  <c r="C296" i="5" s="1"/>
  <c r="AR295" i="4"/>
  <c r="C295" i="4"/>
  <c r="C295" i="5" s="1"/>
  <c r="AR294" i="4"/>
  <c r="C294" i="4"/>
  <c r="C294" i="5" s="1"/>
  <c r="AR293" i="4"/>
  <c r="C293" i="4"/>
  <c r="C293" i="5" s="1"/>
  <c r="AR292" i="4"/>
  <c r="C292" i="4"/>
  <c r="C292" i="5" s="1"/>
  <c r="AR291" i="4"/>
  <c r="C291" i="4"/>
  <c r="C291" i="5" s="1"/>
  <c r="AR290" i="4"/>
  <c r="C290" i="4"/>
  <c r="C290" i="5" s="1"/>
  <c r="AR289" i="4"/>
  <c r="C289" i="4"/>
  <c r="C289" i="5" s="1"/>
  <c r="AR288" i="4"/>
  <c r="C288" i="4"/>
  <c r="C288" i="5" s="1"/>
  <c r="AR287" i="4"/>
  <c r="C287" i="4"/>
  <c r="C287" i="5" s="1"/>
  <c r="AR286" i="4"/>
  <c r="C286" i="4"/>
  <c r="C286" i="5" s="1"/>
  <c r="AR285" i="4"/>
  <c r="C285" i="4"/>
  <c r="C285" i="5" s="1"/>
  <c r="AR284" i="4"/>
  <c r="C284" i="4"/>
  <c r="C284" i="5" s="1"/>
  <c r="AR283" i="4"/>
  <c r="C283" i="4"/>
  <c r="C283" i="5" s="1"/>
  <c r="AR282" i="4"/>
  <c r="C282" i="4"/>
  <c r="C282" i="5" s="1"/>
  <c r="AR281" i="4"/>
  <c r="C281" i="4"/>
  <c r="C281" i="5" s="1"/>
  <c r="AR280" i="4"/>
  <c r="C280" i="4"/>
  <c r="C280" i="5" s="1"/>
  <c r="AR279" i="4"/>
  <c r="C279" i="4"/>
  <c r="C279" i="5" s="1"/>
  <c r="AR278" i="4"/>
  <c r="C278" i="4"/>
  <c r="C278" i="5" s="1"/>
  <c r="AR277" i="4"/>
  <c r="C277" i="4"/>
  <c r="C277" i="5" s="1"/>
  <c r="AR276" i="4"/>
  <c r="C276" i="4"/>
  <c r="C276" i="5" s="1"/>
  <c r="AR275" i="4"/>
  <c r="C275" i="4"/>
  <c r="C275" i="5" s="1"/>
  <c r="AR274" i="4"/>
  <c r="C274" i="4"/>
  <c r="C274" i="5" s="1"/>
  <c r="AR273" i="4"/>
  <c r="C273" i="4"/>
  <c r="C273" i="5" s="1"/>
  <c r="AR272" i="4"/>
  <c r="C272" i="4"/>
  <c r="C272" i="5" s="1"/>
  <c r="AR271" i="4"/>
  <c r="C271" i="4"/>
  <c r="C271" i="5" s="1"/>
  <c r="AR270" i="4"/>
  <c r="C270" i="4"/>
  <c r="C270" i="5" s="1"/>
  <c r="AR269" i="4"/>
  <c r="C269" i="4"/>
  <c r="C269" i="5" s="1"/>
  <c r="AR268" i="4"/>
  <c r="C268" i="4"/>
  <c r="C268" i="5" s="1"/>
  <c r="AR267" i="4"/>
  <c r="C267" i="4"/>
  <c r="C267" i="5" s="1"/>
  <c r="AR266" i="4"/>
  <c r="C266" i="4"/>
  <c r="C266" i="5" s="1"/>
  <c r="AR265" i="4"/>
  <c r="C265" i="4"/>
  <c r="C265" i="5" s="1"/>
  <c r="AR264" i="4"/>
  <c r="C264" i="4"/>
  <c r="C264" i="5" s="1"/>
  <c r="AR263" i="4"/>
  <c r="C263" i="4"/>
  <c r="C263" i="5" s="1"/>
  <c r="AR262" i="4"/>
  <c r="C262" i="4"/>
  <c r="C262" i="5" s="1"/>
  <c r="AR261" i="4"/>
  <c r="C261" i="4"/>
  <c r="C261" i="5" s="1"/>
  <c r="AR260" i="4"/>
  <c r="C260" i="4"/>
  <c r="C260" i="5" s="1"/>
  <c r="AR259" i="4"/>
  <c r="C259" i="4"/>
  <c r="C259" i="5" s="1"/>
  <c r="AR258" i="4"/>
  <c r="C258" i="4"/>
  <c r="C258" i="5" s="1"/>
  <c r="AR257" i="4"/>
  <c r="C257" i="4"/>
  <c r="C257" i="5" s="1"/>
  <c r="AR256" i="4"/>
  <c r="C256" i="4"/>
  <c r="C256" i="5" s="1"/>
  <c r="AR255" i="4"/>
  <c r="C255" i="4"/>
  <c r="C255" i="5" s="1"/>
  <c r="AR254" i="4"/>
  <c r="C254" i="4"/>
  <c r="C254" i="5" s="1"/>
  <c r="AR253" i="4"/>
  <c r="C253" i="4"/>
  <c r="C253" i="5" s="1"/>
  <c r="AR252" i="4"/>
  <c r="C252" i="4"/>
  <c r="C252" i="5" s="1"/>
  <c r="AR251" i="4"/>
  <c r="C251" i="4"/>
  <c r="C251" i="5" s="1"/>
  <c r="AR250" i="4"/>
  <c r="C250" i="4"/>
  <c r="C250" i="5" s="1"/>
  <c r="AR249" i="4"/>
  <c r="C249" i="4"/>
  <c r="C249" i="5" s="1"/>
  <c r="AR248" i="4"/>
  <c r="C248" i="4"/>
  <c r="C248" i="5" s="1"/>
  <c r="AR247" i="4"/>
  <c r="C247" i="4"/>
  <c r="C247" i="5" s="1"/>
  <c r="AR246" i="4"/>
  <c r="C246" i="4"/>
  <c r="C246" i="5" s="1"/>
  <c r="AR245" i="4"/>
  <c r="C245" i="4"/>
  <c r="C245" i="5" s="1"/>
  <c r="AR244" i="4"/>
  <c r="C244" i="4"/>
  <c r="C244" i="5" s="1"/>
  <c r="AR243" i="4"/>
  <c r="C243" i="4"/>
  <c r="C243" i="5" s="1"/>
  <c r="AR242" i="4"/>
  <c r="C242" i="4"/>
  <c r="C242" i="5" s="1"/>
  <c r="AR241" i="4"/>
  <c r="C241" i="4"/>
  <c r="C241" i="5" s="1"/>
  <c r="AR240" i="4"/>
  <c r="C240" i="4"/>
  <c r="C240" i="5" s="1"/>
  <c r="AR239" i="4"/>
  <c r="C239" i="4"/>
  <c r="C239" i="5" s="1"/>
  <c r="AR238" i="4"/>
  <c r="C238" i="4"/>
  <c r="C238" i="5" s="1"/>
  <c r="AR237" i="4"/>
  <c r="C237" i="4"/>
  <c r="C237" i="5" s="1"/>
  <c r="AR236" i="4"/>
  <c r="C236" i="4"/>
  <c r="C236" i="5" s="1"/>
  <c r="AR235" i="4"/>
  <c r="C235" i="4"/>
  <c r="C235" i="5" s="1"/>
  <c r="AR234" i="4"/>
  <c r="C234" i="4"/>
  <c r="C234" i="5" s="1"/>
  <c r="AR233" i="4"/>
  <c r="C233" i="4"/>
  <c r="C233" i="5" s="1"/>
  <c r="AR232" i="4"/>
  <c r="C232" i="4"/>
  <c r="C232" i="5" s="1"/>
  <c r="AR231" i="4"/>
  <c r="C231" i="4"/>
  <c r="C231" i="5" s="1"/>
  <c r="AR230" i="4"/>
  <c r="C230" i="4"/>
  <c r="C230" i="5" s="1"/>
  <c r="AR229" i="4"/>
  <c r="C229" i="4"/>
  <c r="C229" i="5" s="1"/>
  <c r="AR228" i="4"/>
  <c r="C228" i="4"/>
  <c r="C228" i="5" s="1"/>
  <c r="AR227" i="4"/>
  <c r="C227" i="4"/>
  <c r="C227" i="5" s="1"/>
  <c r="AR226" i="4"/>
  <c r="C226" i="4"/>
  <c r="C226" i="5" s="1"/>
  <c r="AR225" i="4"/>
  <c r="C225" i="4"/>
  <c r="C225" i="5" s="1"/>
  <c r="AR224" i="4"/>
  <c r="C224" i="4"/>
  <c r="C224" i="5" s="1"/>
  <c r="AR223" i="4"/>
  <c r="C223" i="4"/>
  <c r="C223" i="5" s="1"/>
  <c r="AR222" i="4"/>
  <c r="C222" i="4"/>
  <c r="C222" i="5" s="1"/>
  <c r="AR221" i="4"/>
  <c r="C221" i="4"/>
  <c r="C221" i="5" s="1"/>
  <c r="AR220" i="4"/>
  <c r="C220" i="4"/>
  <c r="C220" i="5" s="1"/>
  <c r="AR219" i="4"/>
  <c r="C219" i="4"/>
  <c r="C219" i="5" s="1"/>
  <c r="AR218" i="4"/>
  <c r="C218" i="4"/>
  <c r="C218" i="5" s="1"/>
  <c r="AR217" i="4"/>
  <c r="C217" i="4"/>
  <c r="C217" i="5" s="1"/>
  <c r="AR216" i="4"/>
  <c r="C216" i="4"/>
  <c r="C216" i="5" s="1"/>
  <c r="AR215" i="4"/>
  <c r="C215" i="4"/>
  <c r="C215" i="5" s="1"/>
  <c r="AR214" i="4"/>
  <c r="C214" i="4"/>
  <c r="C214" i="5" s="1"/>
  <c r="AR213" i="4"/>
  <c r="C213" i="4"/>
  <c r="C213" i="5" s="1"/>
  <c r="AR212" i="4"/>
  <c r="C212" i="4"/>
  <c r="C212" i="5" s="1"/>
  <c r="AR211" i="4"/>
  <c r="C211" i="4"/>
  <c r="C211" i="5" s="1"/>
  <c r="AR209" i="4"/>
  <c r="C209" i="4"/>
  <c r="C209" i="5" s="1"/>
  <c r="AR207" i="4"/>
  <c r="C207" i="4"/>
  <c r="C207" i="5" s="1"/>
  <c r="AR206" i="4"/>
  <c r="C206" i="4"/>
  <c r="C206" i="5" s="1"/>
  <c r="AR205" i="4"/>
  <c r="C205" i="4"/>
  <c r="C205" i="5" s="1"/>
  <c r="AR204" i="4"/>
  <c r="C204" i="4"/>
  <c r="C204" i="5" s="1"/>
  <c r="AR203" i="4"/>
  <c r="C203" i="4"/>
  <c r="C203" i="5" s="1"/>
  <c r="AR202" i="4"/>
  <c r="C202" i="4"/>
  <c r="C202" i="5" s="1"/>
  <c r="AR201" i="4"/>
  <c r="C201" i="4"/>
  <c r="C201" i="5" s="1"/>
  <c r="AR200" i="4"/>
  <c r="C200" i="4"/>
  <c r="C200" i="5" s="1"/>
  <c r="AR199" i="4"/>
  <c r="C199" i="4"/>
  <c r="C199" i="5" s="1"/>
  <c r="AR198" i="4"/>
  <c r="C198" i="4"/>
  <c r="C198" i="5" s="1"/>
  <c r="AR197" i="4"/>
  <c r="C197" i="4"/>
  <c r="C197" i="5" s="1"/>
  <c r="AR196" i="4"/>
  <c r="C196" i="4"/>
  <c r="C196" i="5" s="1"/>
  <c r="AR195" i="4"/>
  <c r="C195" i="4"/>
  <c r="C195" i="5" s="1"/>
  <c r="AR194" i="4"/>
  <c r="C194" i="4"/>
  <c r="C194" i="5" s="1"/>
  <c r="AR193" i="4"/>
  <c r="C193" i="4"/>
  <c r="C193" i="5" s="1"/>
  <c r="AR192" i="4"/>
  <c r="C192" i="4"/>
  <c r="C192" i="5" s="1"/>
  <c r="AR191" i="4"/>
  <c r="C191" i="4"/>
  <c r="C191" i="5" s="1"/>
  <c r="AR190" i="4"/>
  <c r="AR189" i="4"/>
  <c r="AR188" i="4"/>
  <c r="AR187" i="4"/>
  <c r="AR186" i="4"/>
  <c r="AR185" i="4"/>
  <c r="AR184" i="4"/>
  <c r="AR183" i="4"/>
  <c r="AR182" i="4"/>
  <c r="AR181" i="4"/>
  <c r="AR180" i="4"/>
  <c r="AR179" i="4"/>
  <c r="AR178" i="4"/>
  <c r="AR177" i="4"/>
  <c r="AR176" i="4"/>
  <c r="AR175" i="4"/>
  <c r="AR174" i="4"/>
  <c r="AR173" i="4"/>
  <c r="AR172" i="4"/>
  <c r="AR171" i="4"/>
  <c r="AR170" i="4"/>
  <c r="AR169" i="4"/>
  <c r="AR168" i="4"/>
  <c r="AR167" i="4"/>
  <c r="AR166" i="4"/>
  <c r="AR165" i="4"/>
  <c r="AR164" i="4"/>
  <c r="AR163" i="4"/>
  <c r="AR162" i="4"/>
  <c r="T46" i="9" l="1"/>
  <c r="T49" i="9" s="1"/>
  <c r="T51" i="9" s="1"/>
  <c r="D80" i="7"/>
  <c r="E74" i="7" s="1"/>
  <c r="L6" i="7" s="1"/>
  <c r="AT1496" i="4"/>
  <c r="R57" i="9"/>
  <c r="R62" i="9" s="1"/>
  <c r="R64" i="9" s="1"/>
  <c r="Q57" i="9"/>
  <c r="Q62" i="9" s="1"/>
  <c r="Q64" i="9" s="1"/>
  <c r="N57" i="9"/>
  <c r="N62" i="9" s="1"/>
  <c r="N64" i="9" s="1"/>
  <c r="L57" i="9"/>
  <c r="L62" i="9" s="1"/>
  <c r="L64" i="9" s="1"/>
  <c r="W57" i="9"/>
  <c r="W62" i="9" s="1"/>
  <c r="W64" i="9" s="1"/>
  <c r="K57" i="9"/>
  <c r="K62" i="9" s="1"/>
  <c r="K64" i="9" s="1"/>
  <c r="V57" i="9"/>
  <c r="V62" i="9" s="1"/>
  <c r="V64" i="9" s="1"/>
  <c r="D57" i="9"/>
  <c r="S57" i="9"/>
  <c r="S62" i="9" s="1"/>
  <c r="S64" i="9" s="1"/>
  <c r="J57" i="9"/>
  <c r="J62" i="9" s="1"/>
  <c r="J64" i="9" s="1"/>
  <c r="X57" i="9"/>
  <c r="X62" i="9" s="1"/>
  <c r="X64" i="9" s="1"/>
  <c r="O57" i="9"/>
  <c r="O62" i="9" s="1"/>
  <c r="O64" i="9" s="1"/>
  <c r="T57" i="9"/>
  <c r="T62" i="9" s="1"/>
  <c r="T64" i="9" s="1"/>
  <c r="Z57" i="9"/>
  <c r="Z62" i="9" s="1"/>
  <c r="Z64" i="9" s="1"/>
  <c r="H57" i="9"/>
  <c r="H62" i="9" s="1"/>
  <c r="H64" i="9" s="1"/>
  <c r="U57" i="9"/>
  <c r="U62" i="9" s="1"/>
  <c r="U64" i="9" s="1"/>
  <c r="M57" i="9"/>
  <c r="M62" i="9" s="1"/>
  <c r="M64" i="9" s="1"/>
  <c r="F57" i="9"/>
  <c r="F62" i="9" s="1"/>
  <c r="F64" i="9" s="1"/>
  <c r="Z46" i="9"/>
  <c r="Z49" i="9" s="1"/>
  <c r="Z51" i="9" s="1"/>
  <c r="X46" i="9"/>
  <c r="X49" i="9" s="1"/>
  <c r="X51" i="9" s="1"/>
  <c r="W49" i="9"/>
  <c r="W51" i="9" s="1"/>
  <c r="V46" i="9"/>
  <c r="V49" i="9" s="1"/>
  <c r="V51" i="9" s="1"/>
  <c r="U46" i="9"/>
  <c r="U49" i="9" s="1"/>
  <c r="U51" i="9" s="1"/>
  <c r="S46" i="9"/>
  <c r="S49" i="9" s="1"/>
  <c r="S51" i="9" s="1"/>
  <c r="R46" i="9"/>
  <c r="R49" i="9" s="1"/>
  <c r="R51" i="9" s="1"/>
  <c r="Q46" i="9"/>
  <c r="Q49" i="9" s="1"/>
  <c r="Q51" i="9" s="1"/>
  <c r="O46" i="9"/>
  <c r="O49" i="9" s="1"/>
  <c r="O51" i="9" s="1"/>
  <c r="N46" i="9"/>
  <c r="N49" i="9" s="1"/>
  <c r="N51" i="9" s="1"/>
  <c r="M46" i="9"/>
  <c r="M49" i="9" s="1"/>
  <c r="M51" i="9" s="1"/>
  <c r="L46" i="9"/>
  <c r="L49" i="9" s="1"/>
  <c r="L51" i="9" s="1"/>
  <c r="K46" i="9"/>
  <c r="K49" i="9" s="1"/>
  <c r="K51" i="9" s="1"/>
  <c r="J46" i="9"/>
  <c r="J49" i="9" s="1"/>
  <c r="J51" i="9" s="1"/>
  <c r="H46" i="9"/>
  <c r="H49" i="9" s="1"/>
  <c r="H51" i="9" s="1"/>
  <c r="F46" i="9"/>
  <c r="F49" i="9" s="1"/>
  <c r="F51" i="9" s="1"/>
  <c r="D46" i="9"/>
  <c r="AR255" i="5"/>
  <c r="AR257" i="5"/>
  <c r="AR272" i="5"/>
  <c r="AR181" i="5"/>
  <c r="AR185" i="5"/>
  <c r="AR269" i="5"/>
  <c r="AR170" i="5"/>
  <c r="AR239" i="5"/>
  <c r="AR274" i="5"/>
  <c r="AR169" i="5"/>
  <c r="Q19" i="7"/>
  <c r="S19" i="7" s="1"/>
  <c r="AR225" i="5"/>
  <c r="AR247" i="5"/>
  <c r="AR249" i="5"/>
  <c r="AR263" i="5"/>
  <c r="AR265" i="5"/>
  <c r="AR163" i="5"/>
  <c r="AR165" i="5"/>
  <c r="AR175" i="5"/>
  <c r="AR179" i="5"/>
  <c r="AR191" i="5"/>
  <c r="AR190" i="5"/>
  <c r="AR223" i="5"/>
  <c r="AR241" i="5"/>
  <c r="AR162" i="5"/>
  <c r="AR166" i="5"/>
  <c r="AR174" i="5"/>
  <c r="AR178" i="5"/>
  <c r="AR182" i="5"/>
  <c r="AR186" i="5"/>
  <c r="AR194" i="5"/>
  <c r="AR196" i="5"/>
  <c r="AR198" i="5"/>
  <c r="AR200" i="5"/>
  <c r="AR202" i="5"/>
  <c r="AR204" i="5"/>
  <c r="AR206" i="5"/>
  <c r="AR209" i="5"/>
  <c r="AR211" i="5"/>
  <c r="AR213" i="5"/>
  <c r="AR215" i="5"/>
  <c r="AR217" i="5"/>
  <c r="AR219" i="5"/>
  <c r="AR221" i="5"/>
  <c r="AR227" i="5"/>
  <c r="AR229" i="5"/>
  <c r="AR231" i="5"/>
  <c r="AR233" i="5"/>
  <c r="AR235" i="5"/>
  <c r="AR237" i="5"/>
  <c r="AR243" i="5"/>
  <c r="AR245" i="5"/>
  <c r="AR251" i="5"/>
  <c r="AR253" i="5"/>
  <c r="AR259" i="5"/>
  <c r="AR261" i="5"/>
  <c r="AR267" i="5"/>
  <c r="AR270" i="5"/>
  <c r="AR327" i="5"/>
  <c r="AR167" i="5"/>
  <c r="AR171" i="5"/>
  <c r="AR173" i="5"/>
  <c r="AR177" i="5"/>
  <c r="AR183" i="5"/>
  <c r="D561" i="4"/>
  <c r="AT561" i="4" s="1"/>
  <c r="D43" i="7" s="1"/>
  <c r="E42" i="7" s="1"/>
  <c r="K6" i="7" s="1"/>
  <c r="AR187" i="5"/>
  <c r="AR189" i="5"/>
  <c r="AR164" i="5"/>
  <c r="AR168" i="5"/>
  <c r="AR172" i="5"/>
  <c r="AR176" i="5"/>
  <c r="AR192" i="5"/>
  <c r="AR188" i="5"/>
  <c r="AR180" i="5"/>
  <c r="AR184" i="5"/>
  <c r="AR193" i="5"/>
  <c r="AR195" i="5"/>
  <c r="AR197" i="5"/>
  <c r="AR199" i="5"/>
  <c r="AR201" i="5"/>
  <c r="AR203" i="5"/>
  <c r="AR205" i="5"/>
  <c r="AR207" i="5"/>
  <c r="AR210" i="5"/>
  <c r="AR212" i="5"/>
  <c r="AR214" i="5"/>
  <c r="AR216" i="5"/>
  <c r="AR218" i="5"/>
  <c r="AR220" i="5"/>
  <c r="AR222" i="5"/>
  <c r="AR224" i="5"/>
  <c r="AR226" i="5"/>
  <c r="AR228" i="5"/>
  <c r="AR230" i="5"/>
  <c r="AR232" i="5"/>
  <c r="AR234" i="5"/>
  <c r="AR236" i="5"/>
  <c r="AR238" i="5"/>
  <c r="AR240" i="5"/>
  <c r="AR242" i="5"/>
  <c r="AR244" i="5"/>
  <c r="AR246" i="5"/>
  <c r="AR248" i="5"/>
  <c r="AR250" i="5"/>
  <c r="AR252" i="5"/>
  <c r="AR254" i="5"/>
  <c r="AR256" i="5"/>
  <c r="AR258" i="5"/>
  <c r="AR260" i="5"/>
  <c r="AR262" i="5"/>
  <c r="AR264" i="5"/>
  <c r="AR266" i="5"/>
  <c r="AR268" i="5"/>
  <c r="AR271" i="5"/>
  <c r="AR273" i="5"/>
  <c r="AR326" i="5"/>
  <c r="Q39" i="7"/>
  <c r="S39" i="7" s="1"/>
  <c r="C25" i="8"/>
  <c r="D40" i="7"/>
  <c r="C26" i="8" s="1"/>
  <c r="AT162" i="4"/>
  <c r="AT163" i="4"/>
  <c r="AT164" i="4"/>
  <c r="AT165" i="4"/>
  <c r="AT166" i="4"/>
  <c r="AT167" i="4"/>
  <c r="AT168" i="4"/>
  <c r="AT169" i="4"/>
  <c r="AT171" i="4"/>
  <c r="AT172" i="4"/>
  <c r="AT173" i="4"/>
  <c r="AT174" i="4"/>
  <c r="AT175" i="4"/>
  <c r="AT176" i="4"/>
  <c r="AT177" i="4"/>
  <c r="AT178" i="4"/>
  <c r="AT179" i="4"/>
  <c r="AT180" i="4"/>
  <c r="AT181" i="4"/>
  <c r="AT182" i="4"/>
  <c r="AT183" i="4"/>
  <c r="AT184" i="4"/>
  <c r="AT185" i="4"/>
  <c r="AT186" i="4"/>
  <c r="AT187" i="4"/>
  <c r="AT188" i="4"/>
  <c r="AT189" i="4"/>
  <c r="AT191" i="4"/>
  <c r="AT192" i="4"/>
  <c r="AT193" i="4"/>
  <c r="AT194" i="4"/>
  <c r="AT195" i="4"/>
  <c r="AT196" i="4"/>
  <c r="AT197" i="4"/>
  <c r="AT198" i="4"/>
  <c r="AT199" i="4"/>
  <c r="AT200" i="4"/>
  <c r="AT201" i="4"/>
  <c r="AT202" i="4"/>
  <c r="AT203" i="4"/>
  <c r="AT204" i="4"/>
  <c r="AT205" i="4"/>
  <c r="AT207" i="4"/>
  <c r="D24" i="7" s="1"/>
  <c r="Q24" i="7" s="1"/>
  <c r="AT209" i="4"/>
  <c r="D25" i="7" s="1"/>
  <c r="Q25" i="7" s="1"/>
  <c r="AT211" i="4"/>
  <c r="D26" i="7" s="1"/>
  <c r="Q26" i="7" s="1"/>
  <c r="AT212" i="4"/>
  <c r="AT213" i="4"/>
  <c r="AT214" i="4"/>
  <c r="AT215" i="4"/>
  <c r="AT216" i="4"/>
  <c r="AT217" i="4"/>
  <c r="AT218" i="4"/>
  <c r="AT219" i="4"/>
  <c r="AT220" i="4"/>
  <c r="AT221" i="4"/>
  <c r="AT222" i="4"/>
  <c r="AT223" i="4"/>
  <c r="AT224" i="4"/>
  <c r="AT225" i="4"/>
  <c r="AT226" i="4"/>
  <c r="AT227" i="4"/>
  <c r="AT228" i="4"/>
  <c r="AT229" i="4"/>
  <c r="AT230" i="4"/>
  <c r="AT231" i="4"/>
  <c r="AT232" i="4"/>
  <c r="AT233" i="4"/>
  <c r="AT234" i="4"/>
  <c r="AT235" i="4"/>
  <c r="AT236" i="4"/>
  <c r="AT237" i="4"/>
  <c r="AT238" i="4"/>
  <c r="AT239" i="4"/>
  <c r="AT240" i="4"/>
  <c r="AT241" i="4"/>
  <c r="AT242" i="4"/>
  <c r="AT243" i="4"/>
  <c r="AT244" i="4"/>
  <c r="AT245" i="4"/>
  <c r="AT246" i="4"/>
  <c r="AT247" i="4"/>
  <c r="AT249" i="4"/>
  <c r="AT250" i="4"/>
  <c r="AT251" i="4"/>
  <c r="AT252" i="4"/>
  <c r="AT253" i="4"/>
  <c r="AT254" i="4"/>
  <c r="AT255" i="4"/>
  <c r="AT256" i="4"/>
  <c r="AT257" i="4"/>
  <c r="AT258" i="4"/>
  <c r="AT259" i="4"/>
  <c r="AT260" i="4"/>
  <c r="AT261" i="4"/>
  <c r="AT262" i="4"/>
  <c r="AT263" i="4"/>
  <c r="AT264" i="4"/>
  <c r="AT265" i="4"/>
  <c r="AT266" i="4"/>
  <c r="AT268" i="4"/>
  <c r="D30" i="7" s="1"/>
  <c r="Q30" i="7" s="1"/>
  <c r="AT269" i="4"/>
  <c r="AT270" i="4"/>
  <c r="AX270" i="4" s="1"/>
  <c r="AT271" i="4"/>
  <c r="AT272" i="4"/>
  <c r="AT273" i="4"/>
  <c r="AT274" i="4"/>
  <c r="AT275" i="4"/>
  <c r="AT276" i="4"/>
  <c r="AT277" i="4"/>
  <c r="AT278" i="4"/>
  <c r="AT280" i="4"/>
  <c r="AT281" i="4"/>
  <c r="AT282" i="4"/>
  <c r="AT283" i="4"/>
  <c r="AT284" i="4"/>
  <c r="AT285" i="4"/>
  <c r="AT286" i="4"/>
  <c r="AT287" i="4"/>
  <c r="AT288" i="4"/>
  <c r="AT289" i="4"/>
  <c r="AT290" i="4"/>
  <c r="AT291" i="4"/>
  <c r="AT292" i="4"/>
  <c r="AT293" i="4"/>
  <c r="AT294" i="4"/>
  <c r="AT295" i="4"/>
  <c r="AT296" i="4"/>
  <c r="AT297" i="4"/>
  <c r="AT298" i="4"/>
  <c r="AT299" i="4"/>
  <c r="AT300" i="4"/>
  <c r="AT301" i="4"/>
  <c r="AT302" i="4"/>
  <c r="AT303" i="4"/>
  <c r="AT304" i="4"/>
  <c r="AT305" i="4"/>
  <c r="AT307" i="4"/>
  <c r="AT308" i="4"/>
  <c r="AT309" i="4"/>
  <c r="AT310" i="4"/>
  <c r="AT311" i="4"/>
  <c r="AT312" i="4"/>
  <c r="AT313" i="4"/>
  <c r="AT314" i="4"/>
  <c r="AT315" i="4"/>
  <c r="AT316" i="4"/>
  <c r="AT317" i="4"/>
  <c r="AT318" i="4"/>
  <c r="AT319" i="4"/>
  <c r="AT320" i="4"/>
  <c r="AT321" i="4"/>
  <c r="AT322" i="4"/>
  <c r="AT323" i="4"/>
  <c r="AT324" i="4"/>
  <c r="AT326" i="4"/>
  <c r="D35" i="7" s="1"/>
  <c r="Q35" i="7" s="1"/>
  <c r="AT1494" i="4" l="1"/>
  <c r="AR57" i="9"/>
  <c r="AR62" i="9" s="1"/>
  <c r="D62" i="9"/>
  <c r="D64" i="9" s="1"/>
  <c r="AR46" i="9"/>
  <c r="AR49" i="9" s="1"/>
  <c r="D49" i="9"/>
  <c r="D51" i="9" s="1"/>
  <c r="Q40" i="7"/>
  <c r="S40" i="7" s="1"/>
  <c r="D248" i="4"/>
  <c r="AT248" i="4" s="1"/>
  <c r="AX248" i="4" s="1"/>
  <c r="D325" i="4"/>
  <c r="AT325" i="4" s="1"/>
  <c r="D28" i="7"/>
  <c r="D31" i="7"/>
  <c r="Q31" i="7" s="1"/>
  <c r="D306" i="4"/>
  <c r="AT306" i="4" s="1"/>
  <c r="AX306" i="4" s="1"/>
  <c r="D267" i="4"/>
  <c r="AT267" i="4" s="1"/>
  <c r="AX267" i="4" s="1"/>
  <c r="D279" i="4"/>
  <c r="AT279" i="4" s="1"/>
  <c r="AX279" i="4" s="1"/>
  <c r="D206" i="4"/>
  <c r="AT206" i="4" s="1"/>
  <c r="D190" i="4"/>
  <c r="AT190" i="4" s="1"/>
  <c r="AX190" i="4" s="1"/>
  <c r="AR21" i="9"/>
  <c r="E51" i="11" s="1"/>
  <c r="AR19" i="9"/>
  <c r="E49" i="11" s="1"/>
  <c r="E20" i="9"/>
  <c r="AR20" i="9" s="1"/>
  <c r="E50" i="11" s="1"/>
  <c r="E1490" i="4"/>
  <c r="AR7" i="9"/>
  <c r="AR14" i="9"/>
  <c r="AR12" i="9"/>
  <c r="AR8" i="9"/>
  <c r="R15" i="9"/>
  <c r="Q15" i="9"/>
  <c r="P15" i="9"/>
  <c r="N15" i="9"/>
  <c r="M15" i="9"/>
  <c r="L15" i="9"/>
  <c r="K15" i="9"/>
  <c r="J15" i="9"/>
  <c r="I15" i="9"/>
  <c r="H15" i="9"/>
  <c r="G15" i="9"/>
  <c r="F15" i="9"/>
  <c r="E15" i="9"/>
  <c r="D15" i="9"/>
  <c r="C15" i="9"/>
  <c r="AQ12" i="8"/>
  <c r="AQ11" i="8"/>
  <c r="AQ10" i="8"/>
  <c r="AQ9" i="8"/>
  <c r="AQ8" i="8"/>
  <c r="P7" i="8"/>
  <c r="B12" i="8"/>
  <c r="A12" i="8"/>
  <c r="B11" i="8"/>
  <c r="A11" i="8"/>
  <c r="B10" i="8"/>
  <c r="A10" i="8"/>
  <c r="B9" i="8"/>
  <c r="A9" i="8"/>
  <c r="B8" i="8"/>
  <c r="A8" i="8"/>
  <c r="B7" i="8"/>
  <c r="A7" i="8"/>
  <c r="A6" i="8"/>
  <c r="B6" i="8"/>
  <c r="B63" i="5"/>
  <c r="D63" i="5" s="1"/>
  <c r="B55" i="5"/>
  <c r="D55" i="5" s="1"/>
  <c r="B53" i="5"/>
  <c r="D53" i="5" s="1"/>
  <c r="AR63" i="4"/>
  <c r="AT63" i="4" s="1"/>
  <c r="AW63" i="4" s="1"/>
  <c r="C63" i="4"/>
  <c r="C63" i="5" s="1"/>
  <c r="AR55" i="4"/>
  <c r="AT55" i="4" s="1"/>
  <c r="AV55" i="4" s="1"/>
  <c r="AR53" i="4"/>
  <c r="AT53" i="4" s="1"/>
  <c r="AW53" i="4" s="1"/>
  <c r="C55" i="4"/>
  <c r="C55" i="5" s="1"/>
  <c r="C53" i="4"/>
  <c r="C53" i="5" s="1"/>
  <c r="B41" i="5"/>
  <c r="D41" i="5" s="1"/>
  <c r="B34" i="5"/>
  <c r="D34" i="5" s="1"/>
  <c r="B17" i="5"/>
  <c r="D17" i="5" s="1"/>
  <c r="AR41" i="4"/>
  <c r="AT41" i="4" s="1"/>
  <c r="AV41" i="4" s="1"/>
  <c r="C41" i="4"/>
  <c r="C41" i="5" s="1"/>
  <c r="AR34" i="4"/>
  <c r="AT34" i="4" s="1"/>
  <c r="AV34" i="4" s="1"/>
  <c r="C34" i="4"/>
  <c r="C34" i="5" s="1"/>
  <c r="AR17" i="4"/>
  <c r="AT17" i="4" s="1"/>
  <c r="AW17" i="4" s="1"/>
  <c r="C17" i="4"/>
  <c r="C17" i="5" s="1"/>
  <c r="B15" i="5"/>
  <c r="D15" i="5" s="1"/>
  <c r="B12" i="5"/>
  <c r="D12" i="5" s="1"/>
  <c r="AR15" i="4"/>
  <c r="AT15" i="4" s="1"/>
  <c r="AW15" i="4" s="1"/>
  <c r="C15" i="4"/>
  <c r="C15" i="5" s="1"/>
  <c r="AR12" i="4"/>
  <c r="AT12" i="4" s="1"/>
  <c r="AV12" i="4" s="1"/>
  <c r="C12" i="4"/>
  <c r="C12" i="5" s="1"/>
  <c r="C6" i="4"/>
  <c r="AR6" i="4"/>
  <c r="AT6" i="4" s="1"/>
  <c r="D6" i="11" s="1"/>
  <c r="F6" i="11" s="1"/>
  <c r="C7" i="4"/>
  <c r="AR7" i="4"/>
  <c r="AT7" i="4" s="1"/>
  <c r="D7" i="11" s="1"/>
  <c r="C8" i="4"/>
  <c r="AR8" i="4"/>
  <c r="AT8" i="4" s="1"/>
  <c r="D8" i="11" s="1"/>
  <c r="C9" i="4"/>
  <c r="AR9" i="4"/>
  <c r="AT9" i="4" s="1"/>
  <c r="D9" i="11" s="1"/>
  <c r="C10" i="4"/>
  <c r="AR10" i="4"/>
  <c r="AT10" i="4" s="1"/>
  <c r="C11" i="4"/>
  <c r="D11" i="4"/>
  <c r="AR11" i="4"/>
  <c r="C13" i="4"/>
  <c r="AR13" i="4"/>
  <c r="AT13" i="4" s="1"/>
  <c r="C14" i="4"/>
  <c r="D14" i="4"/>
  <c r="AR14" i="4"/>
  <c r="C16" i="4"/>
  <c r="D16" i="4"/>
  <c r="AR16" i="4"/>
  <c r="C18" i="4"/>
  <c r="AR18" i="4"/>
  <c r="AT18" i="4" s="1"/>
  <c r="C19" i="4"/>
  <c r="AR19" i="4"/>
  <c r="AT19" i="4" s="1"/>
  <c r="C20" i="4"/>
  <c r="D20" i="4"/>
  <c r="AR20" i="4"/>
  <c r="C21" i="4"/>
  <c r="AR21" i="4"/>
  <c r="AT21" i="4" s="1"/>
  <c r="C22" i="4"/>
  <c r="D22" i="4"/>
  <c r="AR22" i="4"/>
  <c r="AR23" i="4"/>
  <c r="AT23" i="4" s="1"/>
  <c r="C24" i="4"/>
  <c r="AR24" i="4"/>
  <c r="AT24" i="4" s="1"/>
  <c r="C25" i="4"/>
  <c r="D25" i="4"/>
  <c r="AR25" i="4"/>
  <c r="C26" i="4"/>
  <c r="D26" i="4"/>
  <c r="AR26" i="4"/>
  <c r="C27" i="4"/>
  <c r="D27" i="4"/>
  <c r="AR27" i="4"/>
  <c r="C28" i="4"/>
  <c r="D28" i="4"/>
  <c r="AR28" i="4"/>
  <c r="C29" i="4"/>
  <c r="D29" i="4"/>
  <c r="AR29" i="4"/>
  <c r="C30" i="4"/>
  <c r="D30" i="4"/>
  <c r="AR30" i="4"/>
  <c r="C31" i="4"/>
  <c r="D31" i="4"/>
  <c r="AR31" i="4"/>
  <c r="C32" i="4"/>
  <c r="D32" i="4"/>
  <c r="AR32" i="4"/>
  <c r="C33" i="4"/>
  <c r="D33" i="4"/>
  <c r="AR33" i="4"/>
  <c r="C35" i="4"/>
  <c r="D35" i="4"/>
  <c r="AR35" i="4"/>
  <c r="C36" i="4"/>
  <c r="D36" i="4"/>
  <c r="AR36" i="4"/>
  <c r="C37" i="4"/>
  <c r="AR37" i="4"/>
  <c r="AT37" i="4" s="1"/>
  <c r="C38" i="4"/>
  <c r="D38" i="4"/>
  <c r="AR38" i="4"/>
  <c r="C39" i="4"/>
  <c r="D39" i="4"/>
  <c r="AR39" i="4"/>
  <c r="C40" i="4"/>
  <c r="D40" i="4"/>
  <c r="AR40" i="4"/>
  <c r="C42" i="4"/>
  <c r="D42" i="4"/>
  <c r="AR42" i="4"/>
  <c r="C43" i="4"/>
  <c r="AR43" i="4"/>
  <c r="AY43" i="4" s="1"/>
  <c r="C44" i="4"/>
  <c r="D44" i="4"/>
  <c r="AR44" i="4"/>
  <c r="C45" i="4"/>
  <c r="AR45" i="4"/>
  <c r="AT45" i="4" s="1"/>
  <c r="C46" i="4"/>
  <c r="D46" i="4"/>
  <c r="AR46" i="4"/>
  <c r="C47" i="4"/>
  <c r="D47" i="4"/>
  <c r="AR47" i="4"/>
  <c r="C48" i="4"/>
  <c r="D48" i="4"/>
  <c r="AR48" i="4"/>
  <c r="C49" i="4"/>
  <c r="D49" i="4"/>
  <c r="AR49" i="4"/>
  <c r="C50" i="4"/>
  <c r="D50" i="4"/>
  <c r="AR50" i="4"/>
  <c r="C51" i="4"/>
  <c r="D51" i="4"/>
  <c r="AR51" i="4"/>
  <c r="C52" i="4"/>
  <c r="D52" i="4"/>
  <c r="AR52" i="4"/>
  <c r="C54" i="4"/>
  <c r="D54" i="4"/>
  <c r="AR54" i="4"/>
  <c r="C56" i="4"/>
  <c r="D56" i="4"/>
  <c r="AR56" i="4"/>
  <c r="C57" i="4"/>
  <c r="AR57" i="4"/>
  <c r="AT57" i="4" s="1"/>
  <c r="C58" i="4"/>
  <c r="AR58" i="4"/>
  <c r="AT58" i="4" s="1"/>
  <c r="C59" i="4"/>
  <c r="D59" i="4"/>
  <c r="AR59" i="4"/>
  <c r="C60" i="4"/>
  <c r="D60" i="4"/>
  <c r="AR60" i="4"/>
  <c r="C61" i="4"/>
  <c r="AR61" i="4"/>
  <c r="AY61" i="4" s="1"/>
  <c r="C62" i="4"/>
  <c r="D62" i="4"/>
  <c r="AR62" i="4"/>
  <c r="C64" i="4"/>
  <c r="D64" i="4"/>
  <c r="AR64" i="4"/>
  <c r="A65" i="5"/>
  <c r="AX1488" i="4"/>
  <c r="D29" i="3" s="1"/>
  <c r="AQ1490" i="4"/>
  <c r="T1490" i="4"/>
  <c r="S1490" i="4"/>
  <c r="R1490" i="4"/>
  <c r="Q1490" i="4"/>
  <c r="P1490" i="4"/>
  <c r="O1490" i="4"/>
  <c r="N1490" i="4"/>
  <c r="M1490" i="4"/>
  <c r="L1490" i="4"/>
  <c r="K1490" i="4"/>
  <c r="J1490" i="4"/>
  <c r="I1490" i="4"/>
  <c r="H1490" i="4"/>
  <c r="G1490" i="4"/>
  <c r="F1490" i="4"/>
  <c r="AW1489" i="5"/>
  <c r="AV1489" i="5"/>
  <c r="AY105" i="4"/>
  <c r="AY1490" i="4" s="1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4" i="5"/>
  <c r="A119" i="5"/>
  <c r="A118" i="5"/>
  <c r="A113" i="5"/>
  <c r="A112" i="5"/>
  <c r="A107" i="5"/>
  <c r="A106" i="5"/>
  <c r="A105" i="5"/>
  <c r="A93" i="5"/>
  <c r="A82" i="5"/>
  <c r="A81" i="5"/>
  <c r="A78" i="5"/>
  <c r="A72" i="5"/>
  <c r="A71" i="5"/>
  <c r="A66" i="5"/>
  <c r="B161" i="5"/>
  <c r="D161" i="5" s="1"/>
  <c r="AB161" i="5" s="1"/>
  <c r="B160" i="5"/>
  <c r="D160" i="5" s="1"/>
  <c r="AB160" i="5" s="1"/>
  <c r="B159" i="5"/>
  <c r="D159" i="5" s="1"/>
  <c r="AB159" i="5" s="1"/>
  <c r="B158" i="5"/>
  <c r="D158" i="5" s="1"/>
  <c r="AB158" i="5" s="1"/>
  <c r="B157" i="5"/>
  <c r="D157" i="5" s="1"/>
  <c r="AB157" i="5" s="1"/>
  <c r="B156" i="5"/>
  <c r="D156" i="5" s="1"/>
  <c r="AB156" i="5" s="1"/>
  <c r="B155" i="5"/>
  <c r="D155" i="5" s="1"/>
  <c r="AB155" i="5" s="1"/>
  <c r="B154" i="5"/>
  <c r="D154" i="5" s="1"/>
  <c r="AB154" i="5" s="1"/>
  <c r="B153" i="5"/>
  <c r="D153" i="5" s="1"/>
  <c r="AB153" i="5" s="1"/>
  <c r="B152" i="5"/>
  <c r="D152" i="5" s="1"/>
  <c r="AB152" i="5" s="1"/>
  <c r="B151" i="5"/>
  <c r="D151" i="5" s="1"/>
  <c r="AB151" i="5" s="1"/>
  <c r="B150" i="5"/>
  <c r="D150" i="5" s="1"/>
  <c r="AB150" i="5" s="1"/>
  <c r="B149" i="5"/>
  <c r="D149" i="5" s="1"/>
  <c r="AB149" i="5" s="1"/>
  <c r="B148" i="5"/>
  <c r="D148" i="5" s="1"/>
  <c r="AB148" i="5" s="1"/>
  <c r="B147" i="5"/>
  <c r="D147" i="5" s="1"/>
  <c r="AB147" i="5" s="1"/>
  <c r="B146" i="5"/>
  <c r="D146" i="5" s="1"/>
  <c r="AB146" i="5" s="1"/>
  <c r="B145" i="5"/>
  <c r="D145" i="5" s="1"/>
  <c r="AB145" i="5" s="1"/>
  <c r="B144" i="5"/>
  <c r="D144" i="5" s="1"/>
  <c r="AB144" i="5" s="1"/>
  <c r="B143" i="5"/>
  <c r="D143" i="5" s="1"/>
  <c r="AB143" i="5" s="1"/>
  <c r="B142" i="5"/>
  <c r="D142" i="5" s="1"/>
  <c r="AB142" i="5" s="1"/>
  <c r="B141" i="5"/>
  <c r="D141" i="5" s="1"/>
  <c r="AB141" i="5" s="1"/>
  <c r="B140" i="5"/>
  <c r="D140" i="5" s="1"/>
  <c r="AB140" i="5" s="1"/>
  <c r="B139" i="5"/>
  <c r="D139" i="5" s="1"/>
  <c r="AB139" i="5" s="1"/>
  <c r="B138" i="5"/>
  <c r="D138" i="5" s="1"/>
  <c r="AB138" i="5" s="1"/>
  <c r="B137" i="5"/>
  <c r="D137" i="5" s="1"/>
  <c r="AB137" i="5" s="1"/>
  <c r="B136" i="5"/>
  <c r="D136" i="5" s="1"/>
  <c r="AB136" i="5" s="1"/>
  <c r="B135" i="5"/>
  <c r="D135" i="5" s="1"/>
  <c r="AB135" i="5" s="1"/>
  <c r="B134" i="5"/>
  <c r="D134" i="5" s="1"/>
  <c r="AB134" i="5" s="1"/>
  <c r="B133" i="5"/>
  <c r="D133" i="5" s="1"/>
  <c r="AB133" i="5" s="1"/>
  <c r="B132" i="5"/>
  <c r="D132" i="5" s="1"/>
  <c r="AB132" i="5" s="1"/>
  <c r="B131" i="5"/>
  <c r="D131" i="5" s="1"/>
  <c r="AB131" i="5" s="1"/>
  <c r="B130" i="5"/>
  <c r="D130" i="5" s="1"/>
  <c r="AB130" i="5" s="1"/>
  <c r="B129" i="5"/>
  <c r="D129" i="5" s="1"/>
  <c r="AB129" i="5" s="1"/>
  <c r="B128" i="5"/>
  <c r="D128" i="5" s="1"/>
  <c r="AB128" i="5" s="1"/>
  <c r="B127" i="5"/>
  <c r="D127" i="5" s="1"/>
  <c r="AB127" i="5" s="1"/>
  <c r="B126" i="5"/>
  <c r="D126" i="5" s="1"/>
  <c r="B125" i="5"/>
  <c r="D125" i="5" s="1"/>
  <c r="B124" i="5"/>
  <c r="D124" i="5" s="1"/>
  <c r="B123" i="5"/>
  <c r="D123" i="5" s="1"/>
  <c r="B122" i="5"/>
  <c r="D122" i="5" s="1"/>
  <c r="B121" i="5"/>
  <c r="D121" i="5" s="1"/>
  <c r="B120" i="5"/>
  <c r="D120" i="5" s="1"/>
  <c r="B119" i="5"/>
  <c r="D119" i="5" s="1"/>
  <c r="B118" i="5"/>
  <c r="D118" i="5" s="1"/>
  <c r="B117" i="5"/>
  <c r="D117" i="5" s="1"/>
  <c r="B116" i="5"/>
  <c r="D116" i="5" s="1"/>
  <c r="B115" i="5"/>
  <c r="D115" i="5" s="1"/>
  <c r="B114" i="5"/>
  <c r="D114" i="5" s="1"/>
  <c r="B113" i="5"/>
  <c r="D113" i="5" s="1"/>
  <c r="B112" i="5"/>
  <c r="D112" i="5" s="1"/>
  <c r="B111" i="5"/>
  <c r="D111" i="5" s="1"/>
  <c r="B110" i="5"/>
  <c r="D110" i="5" s="1"/>
  <c r="B109" i="5"/>
  <c r="D109" i="5" s="1"/>
  <c r="B108" i="5"/>
  <c r="D108" i="5" s="1"/>
  <c r="B107" i="5"/>
  <c r="D107" i="5" s="1"/>
  <c r="B106" i="5"/>
  <c r="D106" i="5" s="1"/>
  <c r="B105" i="5"/>
  <c r="D105" i="5" s="1"/>
  <c r="B104" i="5"/>
  <c r="D104" i="5" s="1"/>
  <c r="B103" i="5"/>
  <c r="D103" i="5" s="1"/>
  <c r="B102" i="5"/>
  <c r="D102" i="5" s="1"/>
  <c r="B101" i="5"/>
  <c r="D101" i="5" s="1"/>
  <c r="B100" i="5"/>
  <c r="D100" i="5" s="1"/>
  <c r="B99" i="5"/>
  <c r="D99" i="5" s="1"/>
  <c r="B98" i="5"/>
  <c r="D98" i="5" s="1"/>
  <c r="B97" i="5"/>
  <c r="D97" i="5" s="1"/>
  <c r="B96" i="5"/>
  <c r="D96" i="5" s="1"/>
  <c r="B95" i="5"/>
  <c r="D95" i="5" s="1"/>
  <c r="B94" i="5"/>
  <c r="D94" i="5" s="1"/>
  <c r="B93" i="5"/>
  <c r="D93" i="5" s="1"/>
  <c r="B92" i="5"/>
  <c r="D92" i="5" s="1"/>
  <c r="B91" i="5"/>
  <c r="D91" i="5" s="1"/>
  <c r="B90" i="5"/>
  <c r="D90" i="5" s="1"/>
  <c r="B89" i="5"/>
  <c r="D89" i="5" s="1"/>
  <c r="B88" i="5"/>
  <c r="D88" i="5" s="1"/>
  <c r="B87" i="5"/>
  <c r="D87" i="5" s="1"/>
  <c r="B86" i="5"/>
  <c r="D86" i="5" s="1"/>
  <c r="B85" i="5"/>
  <c r="D85" i="5" s="1"/>
  <c r="B84" i="5"/>
  <c r="D84" i="5" s="1"/>
  <c r="B83" i="5"/>
  <c r="D83" i="5" s="1"/>
  <c r="B82" i="5"/>
  <c r="D82" i="5" s="1"/>
  <c r="B81" i="5"/>
  <c r="D81" i="5" s="1"/>
  <c r="B80" i="5"/>
  <c r="D80" i="5" s="1"/>
  <c r="B79" i="5"/>
  <c r="D79" i="5" s="1"/>
  <c r="B78" i="5"/>
  <c r="D78" i="5" s="1"/>
  <c r="B77" i="5"/>
  <c r="D77" i="5" s="1"/>
  <c r="B76" i="5"/>
  <c r="D76" i="5" s="1"/>
  <c r="B75" i="5"/>
  <c r="D75" i="5" s="1"/>
  <c r="B74" i="5"/>
  <c r="D74" i="5" s="1"/>
  <c r="B73" i="5"/>
  <c r="D73" i="5" s="1"/>
  <c r="B72" i="5"/>
  <c r="D72" i="5" s="1"/>
  <c r="B71" i="5"/>
  <c r="D71" i="5" s="1"/>
  <c r="B70" i="5"/>
  <c r="D70" i="5" s="1"/>
  <c r="C123" i="4"/>
  <c r="C123" i="5" s="1"/>
  <c r="AR80" i="4"/>
  <c r="AR79" i="4"/>
  <c r="AR78" i="4"/>
  <c r="AT78" i="4" s="1"/>
  <c r="AR77" i="4"/>
  <c r="AT77" i="4" s="1"/>
  <c r="AX77" i="4" s="1"/>
  <c r="AR76" i="4"/>
  <c r="D80" i="4"/>
  <c r="C80" i="4"/>
  <c r="C80" i="5" s="1"/>
  <c r="D79" i="4"/>
  <c r="C79" i="4"/>
  <c r="C79" i="5" s="1"/>
  <c r="C78" i="4"/>
  <c r="C78" i="5" s="1"/>
  <c r="D99" i="4"/>
  <c r="D98" i="4"/>
  <c r="D97" i="4"/>
  <c r="D96" i="4"/>
  <c r="D95" i="4"/>
  <c r="D94" i="4"/>
  <c r="D93" i="4"/>
  <c r="D91" i="4"/>
  <c r="D90" i="4"/>
  <c r="D88" i="4"/>
  <c r="D85" i="4"/>
  <c r="D84" i="4"/>
  <c r="D83" i="4"/>
  <c r="D82" i="4"/>
  <c r="D81" i="4"/>
  <c r="AR70" i="4"/>
  <c r="AT70" i="4" s="1"/>
  <c r="C70" i="4"/>
  <c r="C70" i="5" s="1"/>
  <c r="D113" i="7"/>
  <c r="D112" i="7"/>
  <c r="D38" i="3"/>
  <c r="D34" i="3"/>
  <c r="D33" i="3"/>
  <c r="A49" i="5"/>
  <c r="A40" i="5"/>
  <c r="A37" i="5"/>
  <c r="A30" i="5"/>
  <c r="B26" i="3" s="1"/>
  <c r="B15" i="3"/>
  <c r="B14" i="3"/>
  <c r="B13" i="3"/>
  <c r="B12" i="3"/>
  <c r="B11" i="3"/>
  <c r="B10" i="3"/>
  <c r="B9" i="3"/>
  <c r="B8" i="3"/>
  <c r="B7" i="3"/>
  <c r="AQ23" i="5"/>
  <c r="AR1201" i="4"/>
  <c r="AT1201" i="4" s="1"/>
  <c r="AR161" i="4"/>
  <c r="AT161" i="4" s="1"/>
  <c r="AR160" i="4"/>
  <c r="AT160" i="4" s="1"/>
  <c r="AR159" i="4"/>
  <c r="AT159" i="4" s="1"/>
  <c r="AR158" i="4"/>
  <c r="AT158" i="4" s="1"/>
  <c r="AR157" i="4"/>
  <c r="AT157" i="4" s="1"/>
  <c r="AR156" i="4"/>
  <c r="AT156" i="4" s="1"/>
  <c r="AR155" i="4"/>
  <c r="AT155" i="4" s="1"/>
  <c r="AR154" i="4"/>
  <c r="AT154" i="4" s="1"/>
  <c r="AR153" i="4"/>
  <c r="AT153" i="4" s="1"/>
  <c r="AR152" i="4"/>
  <c r="AT152" i="4" s="1"/>
  <c r="AR151" i="4"/>
  <c r="AT151" i="4" s="1"/>
  <c r="AR150" i="4"/>
  <c r="AT150" i="4" s="1"/>
  <c r="AR149" i="4"/>
  <c r="AT149" i="4" s="1"/>
  <c r="AR148" i="4"/>
  <c r="AT148" i="4" s="1"/>
  <c r="AR147" i="4"/>
  <c r="AT147" i="4" s="1"/>
  <c r="AR146" i="4"/>
  <c r="AT146" i="4" s="1"/>
  <c r="AR145" i="4"/>
  <c r="AT145" i="4" s="1"/>
  <c r="AR144" i="4"/>
  <c r="AT144" i="4" s="1"/>
  <c r="AR126" i="4"/>
  <c r="AR125" i="4"/>
  <c r="AR124" i="4"/>
  <c r="AR123" i="4"/>
  <c r="AR122" i="4"/>
  <c r="AR121" i="4"/>
  <c r="AR120" i="4"/>
  <c r="AR119" i="4"/>
  <c r="AR118" i="4"/>
  <c r="AR117" i="4"/>
  <c r="AR116" i="4"/>
  <c r="AR115" i="4"/>
  <c r="AR114" i="4"/>
  <c r="AR113" i="4"/>
  <c r="AR112" i="4"/>
  <c r="AR111" i="4"/>
  <c r="AR110" i="4"/>
  <c r="AR109" i="4"/>
  <c r="AR108" i="4"/>
  <c r="AR107" i="4"/>
  <c r="AR106" i="4"/>
  <c r="AR105" i="4"/>
  <c r="AT105" i="4" s="1"/>
  <c r="D12" i="7" s="1"/>
  <c r="AR104" i="4"/>
  <c r="AR103" i="4"/>
  <c r="AT103" i="4" s="1"/>
  <c r="AR102" i="4"/>
  <c r="AT102" i="4" s="1"/>
  <c r="AV102" i="4" s="1"/>
  <c r="AR101" i="4"/>
  <c r="AT101" i="4" s="1"/>
  <c r="AV101" i="4" s="1"/>
  <c r="AR100" i="4"/>
  <c r="AT100" i="4" s="1"/>
  <c r="AW100" i="4" s="1"/>
  <c r="AR99" i="4"/>
  <c r="AR98" i="4"/>
  <c r="AR97" i="4"/>
  <c r="AR96" i="4"/>
  <c r="AR95" i="4"/>
  <c r="AR94" i="4"/>
  <c r="AR93" i="4"/>
  <c r="AR92" i="4"/>
  <c r="AT92" i="4" s="1"/>
  <c r="AX92" i="4" s="1"/>
  <c r="AR91" i="4"/>
  <c r="AR90" i="4"/>
  <c r="AR89" i="4"/>
  <c r="AT89" i="4" s="1"/>
  <c r="AW89" i="4" s="1"/>
  <c r="AR88" i="4"/>
  <c r="AR87" i="4"/>
  <c r="AT87" i="4" s="1"/>
  <c r="AV87" i="4" s="1"/>
  <c r="AR86" i="4"/>
  <c r="AR85" i="4"/>
  <c r="AR84" i="4"/>
  <c r="AR83" i="4"/>
  <c r="AR82" i="4"/>
  <c r="AR81" i="4"/>
  <c r="AR75" i="4"/>
  <c r="AR74" i="4"/>
  <c r="AR73" i="4"/>
  <c r="AR72" i="4"/>
  <c r="AR71" i="4"/>
  <c r="AR69" i="4"/>
  <c r="AR68" i="4"/>
  <c r="AR67" i="4"/>
  <c r="AR66" i="4"/>
  <c r="AR65" i="4"/>
  <c r="AT130" i="4"/>
  <c r="AT129" i="4"/>
  <c r="AT128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AT86" i="4"/>
  <c r="AV86" i="4" s="1"/>
  <c r="D76" i="4"/>
  <c r="AT76" i="4" s="1"/>
  <c r="D75" i="4"/>
  <c r="D74" i="4"/>
  <c r="D73" i="4"/>
  <c r="D72" i="4"/>
  <c r="D71" i="4"/>
  <c r="D69" i="4"/>
  <c r="D68" i="4"/>
  <c r="D67" i="4"/>
  <c r="D66" i="4"/>
  <c r="D65" i="4"/>
  <c r="C1201" i="4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4"/>
  <c r="C143" i="5" s="1"/>
  <c r="C142" i="4"/>
  <c r="C142" i="5" s="1"/>
  <c r="C141" i="4"/>
  <c r="C141" i="5" s="1"/>
  <c r="C140" i="4"/>
  <c r="C140" i="5" s="1"/>
  <c r="C139" i="4"/>
  <c r="C139" i="5" s="1"/>
  <c r="C138" i="4"/>
  <c r="C138" i="5" s="1"/>
  <c r="C137" i="4"/>
  <c r="C137" i="5" s="1"/>
  <c r="C136" i="4"/>
  <c r="C136" i="5" s="1"/>
  <c r="C135" i="4"/>
  <c r="C135" i="5" s="1"/>
  <c r="C134" i="4"/>
  <c r="C134" i="5" s="1"/>
  <c r="C133" i="4"/>
  <c r="C133" i="5" s="1"/>
  <c r="C132" i="4"/>
  <c r="C132" i="5" s="1"/>
  <c r="C131" i="4"/>
  <c r="C131" i="5" s="1"/>
  <c r="C130" i="4"/>
  <c r="C130" i="5" s="1"/>
  <c r="C129" i="4"/>
  <c r="C129" i="5" s="1"/>
  <c r="C128" i="4"/>
  <c r="C128" i="5" s="1"/>
  <c r="C127" i="4"/>
  <c r="C127" i="5" s="1"/>
  <c r="C126" i="4"/>
  <c r="C126" i="5" s="1"/>
  <c r="C125" i="4"/>
  <c r="C125" i="5" s="1"/>
  <c r="C124" i="4"/>
  <c r="C124" i="5" s="1"/>
  <c r="C122" i="4"/>
  <c r="C122" i="5" s="1"/>
  <c r="C121" i="4"/>
  <c r="C121" i="5" s="1"/>
  <c r="C120" i="4"/>
  <c r="C120" i="5" s="1"/>
  <c r="C119" i="4"/>
  <c r="C119" i="5" s="1"/>
  <c r="C118" i="4"/>
  <c r="C118" i="5" s="1"/>
  <c r="C117" i="4"/>
  <c r="C117" i="5" s="1"/>
  <c r="C116" i="4"/>
  <c r="C116" i="5" s="1"/>
  <c r="C115" i="4"/>
  <c r="C115" i="5" s="1"/>
  <c r="C114" i="4"/>
  <c r="C114" i="5" s="1"/>
  <c r="C113" i="4"/>
  <c r="C113" i="5" s="1"/>
  <c r="C112" i="4"/>
  <c r="C112" i="5" s="1"/>
  <c r="C111" i="4"/>
  <c r="C111" i="5" s="1"/>
  <c r="C110" i="4"/>
  <c r="C110" i="5" s="1"/>
  <c r="C109" i="4"/>
  <c r="C109" i="5" s="1"/>
  <c r="C108" i="4"/>
  <c r="C108" i="5" s="1"/>
  <c r="C107" i="4"/>
  <c r="C107" i="5" s="1"/>
  <c r="C106" i="4"/>
  <c r="C106" i="5" s="1"/>
  <c r="C105" i="4"/>
  <c r="C105" i="5" s="1"/>
  <c r="C104" i="4"/>
  <c r="C104" i="5" s="1"/>
  <c r="C103" i="4"/>
  <c r="C103" i="5" s="1"/>
  <c r="C102" i="4"/>
  <c r="C102" i="5" s="1"/>
  <c r="C101" i="4"/>
  <c r="C101" i="5" s="1"/>
  <c r="C100" i="4"/>
  <c r="C100" i="5" s="1"/>
  <c r="C99" i="4"/>
  <c r="C99" i="5" s="1"/>
  <c r="C98" i="4"/>
  <c r="C98" i="5" s="1"/>
  <c r="C97" i="4"/>
  <c r="C97" i="5" s="1"/>
  <c r="C96" i="4"/>
  <c r="C96" i="5" s="1"/>
  <c r="C95" i="4"/>
  <c r="C95" i="5" s="1"/>
  <c r="C94" i="4"/>
  <c r="C94" i="5" s="1"/>
  <c r="C93" i="4"/>
  <c r="C93" i="5" s="1"/>
  <c r="C92" i="4"/>
  <c r="C92" i="5" s="1"/>
  <c r="C91" i="4"/>
  <c r="C91" i="5" s="1"/>
  <c r="C90" i="4"/>
  <c r="C90" i="5" s="1"/>
  <c r="C89" i="4"/>
  <c r="C89" i="5" s="1"/>
  <c r="C88" i="4"/>
  <c r="C88" i="5" s="1"/>
  <c r="C87" i="4"/>
  <c r="C87" i="5" s="1"/>
  <c r="C86" i="4"/>
  <c r="C86" i="5" s="1"/>
  <c r="C85" i="4"/>
  <c r="C85" i="5" s="1"/>
  <c r="C84" i="4"/>
  <c r="C84" i="5" s="1"/>
  <c r="C83" i="4"/>
  <c r="C83" i="5" s="1"/>
  <c r="C82" i="4"/>
  <c r="C82" i="5" s="1"/>
  <c r="C81" i="4"/>
  <c r="C81" i="5" s="1"/>
  <c r="C77" i="4"/>
  <c r="C77" i="5" s="1"/>
  <c r="C76" i="4"/>
  <c r="C76" i="5" s="1"/>
  <c r="C75" i="4"/>
  <c r="C75" i="5" s="1"/>
  <c r="C74" i="4"/>
  <c r="C74" i="5" s="1"/>
  <c r="C73" i="4"/>
  <c r="C73" i="5" s="1"/>
  <c r="C72" i="4"/>
  <c r="C72" i="5" s="1"/>
  <c r="C71" i="4"/>
  <c r="C71" i="5" s="1"/>
  <c r="C69" i="4"/>
  <c r="C68" i="4"/>
  <c r="C67" i="4"/>
  <c r="C66" i="4"/>
  <c r="C65" i="4"/>
  <c r="C1485" i="5" l="1"/>
  <c r="C1201" i="5"/>
  <c r="AT106" i="4"/>
  <c r="AT110" i="4"/>
  <c r="AT114" i="4"/>
  <c r="AT118" i="4"/>
  <c r="AT122" i="4"/>
  <c r="AT126" i="4"/>
  <c r="AT108" i="4"/>
  <c r="AT112" i="4"/>
  <c r="AT116" i="4"/>
  <c r="AT120" i="4"/>
  <c r="AT107" i="4"/>
  <c r="AT111" i="4"/>
  <c r="AT115" i="4"/>
  <c r="AT119" i="4"/>
  <c r="AT123" i="4"/>
  <c r="AT124" i="4"/>
  <c r="AT65" i="4"/>
  <c r="AT69" i="4"/>
  <c r="AT74" i="4"/>
  <c r="AT109" i="4"/>
  <c r="AT113" i="4"/>
  <c r="AT117" i="4"/>
  <c r="AT121" i="4"/>
  <c r="AT125" i="4"/>
  <c r="AT67" i="4"/>
  <c r="AT72" i="4"/>
  <c r="AY21" i="4"/>
  <c r="AB1487" i="5"/>
  <c r="AR64" i="9"/>
  <c r="AS66" i="9" s="1"/>
  <c r="L106" i="7"/>
  <c r="L187" i="7" s="1"/>
  <c r="K106" i="7"/>
  <c r="K187" i="7" s="1"/>
  <c r="AR51" i="9"/>
  <c r="AS53" i="9" s="1"/>
  <c r="AT81" i="4"/>
  <c r="AT85" i="4"/>
  <c r="AT93" i="4"/>
  <c r="AT97" i="4"/>
  <c r="AY10" i="4"/>
  <c r="AW1490" i="4"/>
  <c r="D117" i="7" s="1"/>
  <c r="AT66" i="4"/>
  <c r="AT71" i="4"/>
  <c r="AT75" i="4"/>
  <c r="AT82" i="4"/>
  <c r="AT88" i="4"/>
  <c r="AT94" i="4"/>
  <c r="AT98" i="4"/>
  <c r="AT79" i="4"/>
  <c r="AT61" i="4"/>
  <c r="AW1488" i="4"/>
  <c r="E24" i="11" s="1"/>
  <c r="AT68" i="4"/>
  <c r="AT73" i="4"/>
  <c r="AT43" i="4"/>
  <c r="AV1488" i="4"/>
  <c r="E25" i="11" s="1"/>
  <c r="AT83" i="4"/>
  <c r="AT64" i="4"/>
  <c r="AT60" i="4"/>
  <c r="AT59" i="4"/>
  <c r="AT56" i="4"/>
  <c r="AT52" i="4"/>
  <c r="AT50" i="4"/>
  <c r="AT48" i="4"/>
  <c r="AT46" i="4"/>
  <c r="AT42" i="4"/>
  <c r="AT39" i="4"/>
  <c r="AT35" i="4"/>
  <c r="AT32" i="4"/>
  <c r="AT30" i="4"/>
  <c r="AT28" i="4"/>
  <c r="AT26" i="4"/>
  <c r="AT20" i="4"/>
  <c r="AT14" i="4"/>
  <c r="AT11" i="4"/>
  <c r="AY45" i="4"/>
  <c r="AV1490" i="4"/>
  <c r="D118" i="7" s="1"/>
  <c r="AR1490" i="4"/>
  <c r="AR1492" i="4"/>
  <c r="AT84" i="4"/>
  <c r="AT91" i="4"/>
  <c r="AT96" i="4"/>
  <c r="AT80" i="4"/>
  <c r="AT62" i="4"/>
  <c r="AT51" i="4"/>
  <c r="AT47" i="4"/>
  <c r="AT40" i="4"/>
  <c r="AT36" i="4"/>
  <c r="AT31" i="4"/>
  <c r="AT27" i="4"/>
  <c r="AT90" i="4"/>
  <c r="AT95" i="4"/>
  <c r="AT99" i="4"/>
  <c r="AT54" i="4"/>
  <c r="AT49" i="4"/>
  <c r="AT44" i="4"/>
  <c r="AT38" i="4"/>
  <c r="AT33" i="4"/>
  <c r="AT29" i="4"/>
  <c r="AT25" i="4"/>
  <c r="AT22" i="4"/>
  <c r="AT16" i="4"/>
  <c r="D18" i="7"/>
  <c r="C13" i="8" s="1"/>
  <c r="D170" i="4"/>
  <c r="AT170" i="4" s="1"/>
  <c r="AX170" i="4" s="1"/>
  <c r="D20" i="7"/>
  <c r="C15" i="8" s="1"/>
  <c r="AB1493" i="5"/>
  <c r="Z27" i="9" s="1"/>
  <c r="Z35" i="9" s="1"/>
  <c r="Z37" i="9" s="1"/>
  <c r="Q28" i="7"/>
  <c r="S28" i="7" s="1"/>
  <c r="C20" i="8"/>
  <c r="P47" i="8"/>
  <c r="P51" i="8"/>
  <c r="O15" i="9" s="1"/>
  <c r="AR15" i="9" s="1"/>
  <c r="F7" i="11"/>
  <c r="F8" i="11" s="1"/>
  <c r="F9" i="11" s="1"/>
  <c r="D22" i="7"/>
  <c r="D23" i="7"/>
  <c r="D27" i="7"/>
  <c r="C19" i="8" s="1"/>
  <c r="D29" i="7"/>
  <c r="D32" i="7"/>
  <c r="D33" i="7"/>
  <c r="AX325" i="4"/>
  <c r="D34" i="7"/>
  <c r="E127" i="5"/>
  <c r="AA127" i="5"/>
  <c r="Z127" i="5"/>
  <c r="Y127" i="5"/>
  <c r="X127" i="5"/>
  <c r="W127" i="5"/>
  <c r="V127" i="5"/>
  <c r="U127" i="5"/>
  <c r="AA128" i="5"/>
  <c r="Z128" i="5"/>
  <c r="Y128" i="5"/>
  <c r="X128" i="5"/>
  <c r="W128" i="5"/>
  <c r="V128" i="5"/>
  <c r="U128" i="5"/>
  <c r="AA129" i="5"/>
  <c r="Z129" i="5"/>
  <c r="Y129" i="5"/>
  <c r="X129" i="5"/>
  <c r="W129" i="5"/>
  <c r="V129" i="5"/>
  <c r="U129" i="5"/>
  <c r="AA130" i="5"/>
  <c r="Z130" i="5"/>
  <c r="Y130" i="5"/>
  <c r="X130" i="5"/>
  <c r="W130" i="5"/>
  <c r="V130" i="5"/>
  <c r="U130" i="5"/>
  <c r="AA131" i="5"/>
  <c r="Z131" i="5"/>
  <c r="Y131" i="5"/>
  <c r="X131" i="5"/>
  <c r="W131" i="5"/>
  <c r="V131" i="5"/>
  <c r="U131" i="5"/>
  <c r="AA132" i="5"/>
  <c r="Z132" i="5"/>
  <c r="Y132" i="5"/>
  <c r="X132" i="5"/>
  <c r="W132" i="5"/>
  <c r="V132" i="5"/>
  <c r="U132" i="5"/>
  <c r="AA133" i="5"/>
  <c r="Z133" i="5"/>
  <c r="Y133" i="5"/>
  <c r="X133" i="5"/>
  <c r="W133" i="5"/>
  <c r="V133" i="5"/>
  <c r="U133" i="5"/>
  <c r="AA134" i="5"/>
  <c r="Z134" i="5"/>
  <c r="Y134" i="5"/>
  <c r="X134" i="5"/>
  <c r="W134" i="5"/>
  <c r="V134" i="5"/>
  <c r="U134" i="5"/>
  <c r="AA135" i="5"/>
  <c r="Z135" i="5"/>
  <c r="Y135" i="5"/>
  <c r="X135" i="5"/>
  <c r="W135" i="5"/>
  <c r="V135" i="5"/>
  <c r="U135" i="5"/>
  <c r="AA136" i="5"/>
  <c r="Z136" i="5"/>
  <c r="Y136" i="5"/>
  <c r="X136" i="5"/>
  <c r="W136" i="5"/>
  <c r="V136" i="5"/>
  <c r="U136" i="5"/>
  <c r="AA137" i="5"/>
  <c r="Z137" i="5"/>
  <c r="Y137" i="5"/>
  <c r="X137" i="5"/>
  <c r="W137" i="5"/>
  <c r="V137" i="5"/>
  <c r="U137" i="5"/>
  <c r="AA138" i="5"/>
  <c r="Z138" i="5"/>
  <c r="Y138" i="5"/>
  <c r="X138" i="5"/>
  <c r="W138" i="5"/>
  <c r="V138" i="5"/>
  <c r="U138" i="5"/>
  <c r="AA139" i="5"/>
  <c r="Z139" i="5"/>
  <c r="Y139" i="5"/>
  <c r="X139" i="5"/>
  <c r="W139" i="5"/>
  <c r="V139" i="5"/>
  <c r="U139" i="5"/>
  <c r="AA140" i="5"/>
  <c r="Z140" i="5"/>
  <c r="Y140" i="5"/>
  <c r="X140" i="5"/>
  <c r="W140" i="5"/>
  <c r="V140" i="5"/>
  <c r="U140" i="5"/>
  <c r="AA141" i="5"/>
  <c r="Z141" i="5"/>
  <c r="Y141" i="5"/>
  <c r="X141" i="5"/>
  <c r="W141" i="5"/>
  <c r="V141" i="5"/>
  <c r="U141" i="5"/>
  <c r="AA142" i="5"/>
  <c r="Z142" i="5"/>
  <c r="Y142" i="5"/>
  <c r="X142" i="5"/>
  <c r="W142" i="5"/>
  <c r="V142" i="5"/>
  <c r="U142" i="5"/>
  <c r="AA143" i="5"/>
  <c r="Z143" i="5"/>
  <c r="Y143" i="5"/>
  <c r="X143" i="5"/>
  <c r="W143" i="5"/>
  <c r="V143" i="5"/>
  <c r="U143" i="5"/>
  <c r="AA144" i="5"/>
  <c r="Z144" i="5"/>
  <c r="Y144" i="5"/>
  <c r="X144" i="5"/>
  <c r="W144" i="5"/>
  <c r="V144" i="5"/>
  <c r="U144" i="5"/>
  <c r="AA145" i="5"/>
  <c r="Z145" i="5"/>
  <c r="Y145" i="5"/>
  <c r="X145" i="5"/>
  <c r="W145" i="5"/>
  <c r="V145" i="5"/>
  <c r="U145" i="5"/>
  <c r="AA146" i="5"/>
  <c r="Z146" i="5"/>
  <c r="Y146" i="5"/>
  <c r="X146" i="5"/>
  <c r="W146" i="5"/>
  <c r="V146" i="5"/>
  <c r="U146" i="5"/>
  <c r="AA147" i="5"/>
  <c r="Z147" i="5"/>
  <c r="Y147" i="5"/>
  <c r="X147" i="5"/>
  <c r="W147" i="5"/>
  <c r="V147" i="5"/>
  <c r="U147" i="5"/>
  <c r="AA148" i="5"/>
  <c r="Z148" i="5"/>
  <c r="Y148" i="5"/>
  <c r="X148" i="5"/>
  <c r="W148" i="5"/>
  <c r="V148" i="5"/>
  <c r="U148" i="5"/>
  <c r="AA149" i="5"/>
  <c r="Z149" i="5"/>
  <c r="Y149" i="5"/>
  <c r="X149" i="5"/>
  <c r="W149" i="5"/>
  <c r="V149" i="5"/>
  <c r="U149" i="5"/>
  <c r="AA150" i="5"/>
  <c r="Z150" i="5"/>
  <c r="Y150" i="5"/>
  <c r="X150" i="5"/>
  <c r="W150" i="5"/>
  <c r="V150" i="5"/>
  <c r="U150" i="5"/>
  <c r="AA151" i="5"/>
  <c r="Z151" i="5"/>
  <c r="Y151" i="5"/>
  <c r="X151" i="5"/>
  <c r="W151" i="5"/>
  <c r="V151" i="5"/>
  <c r="U151" i="5"/>
  <c r="AA152" i="5"/>
  <c r="Z152" i="5"/>
  <c r="Y152" i="5"/>
  <c r="X152" i="5"/>
  <c r="W152" i="5"/>
  <c r="V152" i="5"/>
  <c r="U152" i="5"/>
  <c r="AA153" i="5"/>
  <c r="Z153" i="5"/>
  <c r="Y153" i="5"/>
  <c r="X153" i="5"/>
  <c r="W153" i="5"/>
  <c r="V153" i="5"/>
  <c r="U153" i="5"/>
  <c r="AA154" i="5"/>
  <c r="Z154" i="5"/>
  <c r="Y154" i="5"/>
  <c r="X154" i="5"/>
  <c r="W154" i="5"/>
  <c r="V154" i="5"/>
  <c r="U154" i="5"/>
  <c r="AA155" i="5"/>
  <c r="Z155" i="5"/>
  <c r="Y155" i="5"/>
  <c r="X155" i="5"/>
  <c r="W155" i="5"/>
  <c r="V155" i="5"/>
  <c r="U155" i="5"/>
  <c r="AA156" i="5"/>
  <c r="Z156" i="5"/>
  <c r="Y156" i="5"/>
  <c r="X156" i="5"/>
  <c r="W156" i="5"/>
  <c r="V156" i="5"/>
  <c r="U156" i="5"/>
  <c r="AA157" i="5"/>
  <c r="Z157" i="5"/>
  <c r="Y157" i="5"/>
  <c r="X157" i="5"/>
  <c r="W157" i="5"/>
  <c r="V157" i="5"/>
  <c r="U157" i="5"/>
  <c r="AA158" i="5"/>
  <c r="Z158" i="5"/>
  <c r="Y158" i="5"/>
  <c r="X158" i="5"/>
  <c r="W158" i="5"/>
  <c r="V158" i="5"/>
  <c r="U158" i="5"/>
  <c r="AA159" i="5"/>
  <c r="Z159" i="5"/>
  <c r="Y159" i="5"/>
  <c r="X159" i="5"/>
  <c r="W159" i="5"/>
  <c r="V159" i="5"/>
  <c r="U159" i="5"/>
  <c r="AA160" i="5"/>
  <c r="Z160" i="5"/>
  <c r="Y160" i="5"/>
  <c r="X160" i="5"/>
  <c r="W160" i="5"/>
  <c r="V160" i="5"/>
  <c r="U160" i="5"/>
  <c r="AA161" i="5"/>
  <c r="Z161" i="5"/>
  <c r="Y161" i="5"/>
  <c r="X161" i="5"/>
  <c r="W161" i="5"/>
  <c r="V161" i="5"/>
  <c r="U161" i="5"/>
  <c r="AS8" i="9"/>
  <c r="AQ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AQ7" i="8"/>
  <c r="AQ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AQ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AQ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AQ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AQ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AQ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AQ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AQ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AV1486" i="4"/>
  <c r="AW1486" i="4"/>
  <c r="AQ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AQ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AQ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AQ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AQ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AQ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AQ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AQ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AQ74" i="5"/>
  <c r="AT74" i="5" s="1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AQ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AQ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AQ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AQ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AQ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AQ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AQ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AQ82" i="5"/>
  <c r="AT82" i="5" s="1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AQ83" i="5"/>
  <c r="AU83" i="5" s="1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AQ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AQ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AQ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AQ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AQ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AQ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AQ90" i="5"/>
  <c r="AU90" i="5" s="1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AQ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AQ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AQ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AQ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AQ95" i="5"/>
  <c r="AT95" i="5" s="1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AQ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AQ97" i="5"/>
  <c r="AU97" i="5" s="1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AQ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AQ99" i="5"/>
  <c r="AV99" i="5" s="1"/>
  <c r="AW99" i="5" s="1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AQ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AQ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AQ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AQ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AQ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AQ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AQ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AQ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AQ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AQ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AQ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AQ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AQ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AQ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AQ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AQ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AQ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AQ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AQ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AQ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AQ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AQ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AQ122" i="5"/>
  <c r="AU122" i="5" s="1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AQ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AQ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AQ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AQ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AQ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AQ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AQ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AQ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AQ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AQ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AQ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AQ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AQ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AQ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AQ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AQ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AQ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AQ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AQ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AQ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AQ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AQ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AQ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AQ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AQ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AQ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AQ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AQ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AQ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AQ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AQ154" i="5"/>
  <c r="AU154" i="5" s="1"/>
  <c r="AU1493" i="5" s="1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AQ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AQ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AQ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B27" i="3"/>
  <c r="B28" i="3"/>
  <c r="C69" i="5"/>
  <c r="B69" i="5"/>
  <c r="C68" i="5"/>
  <c r="B68" i="5"/>
  <c r="C67" i="5"/>
  <c r="B67" i="5"/>
  <c r="C66" i="5"/>
  <c r="B66" i="5"/>
  <c r="C65" i="5"/>
  <c r="B65" i="5"/>
  <c r="C64" i="5"/>
  <c r="B64" i="5"/>
  <c r="C62" i="5"/>
  <c r="B62" i="5"/>
  <c r="C61" i="5"/>
  <c r="B61" i="5"/>
  <c r="C60" i="5"/>
  <c r="B60" i="5"/>
  <c r="C59" i="5"/>
  <c r="B59" i="5"/>
  <c r="C58" i="5"/>
  <c r="B58" i="5"/>
  <c r="C57" i="5"/>
  <c r="B57" i="5"/>
  <c r="C56" i="5"/>
  <c r="B56" i="5"/>
  <c r="C54" i="5"/>
  <c r="B54" i="5"/>
  <c r="C52" i="5"/>
  <c r="B52" i="5"/>
  <c r="C51" i="5"/>
  <c r="B51" i="5"/>
  <c r="C50" i="5"/>
  <c r="B50" i="5"/>
  <c r="C49" i="5"/>
  <c r="B49" i="5"/>
  <c r="C48" i="5"/>
  <c r="B48" i="5"/>
  <c r="C47" i="5"/>
  <c r="B47" i="5"/>
  <c r="C46" i="5"/>
  <c r="B46" i="5"/>
  <c r="C45" i="5"/>
  <c r="B45" i="5"/>
  <c r="C44" i="5"/>
  <c r="B44" i="5"/>
  <c r="C43" i="5"/>
  <c r="B43" i="5"/>
  <c r="C42" i="5"/>
  <c r="B42" i="5"/>
  <c r="C40" i="5"/>
  <c r="B40" i="5"/>
  <c r="C39" i="5"/>
  <c r="B39" i="5"/>
  <c r="C38" i="5"/>
  <c r="B38" i="5"/>
  <c r="C37" i="5"/>
  <c r="B37" i="5"/>
  <c r="C36" i="5"/>
  <c r="B36" i="5"/>
  <c r="C35" i="5"/>
  <c r="B35" i="5"/>
  <c r="C33" i="5"/>
  <c r="B33" i="5"/>
  <c r="C32" i="5"/>
  <c r="B32" i="5"/>
  <c r="C31" i="5"/>
  <c r="B31" i="5"/>
  <c r="C30" i="5"/>
  <c r="B30" i="5"/>
  <c r="C29" i="5"/>
  <c r="B29" i="5"/>
  <c r="C28" i="5"/>
  <c r="B28" i="5"/>
  <c r="C27" i="5"/>
  <c r="B27" i="5"/>
  <c r="C26" i="5"/>
  <c r="B26" i="5"/>
  <c r="C25" i="5"/>
  <c r="B25" i="5"/>
  <c r="C24" i="5"/>
  <c r="B24" i="5"/>
  <c r="C23" i="5"/>
  <c r="B23" i="5"/>
  <c r="C22" i="5"/>
  <c r="B22" i="5"/>
  <c r="C21" i="5"/>
  <c r="B21" i="5"/>
  <c r="C20" i="5"/>
  <c r="B20" i="5"/>
  <c r="C19" i="5"/>
  <c r="B19" i="5"/>
  <c r="C18" i="5"/>
  <c r="B18" i="5"/>
  <c r="C16" i="5"/>
  <c r="B16" i="5"/>
  <c r="C14" i="5"/>
  <c r="B14" i="5"/>
  <c r="C13" i="5"/>
  <c r="B13" i="5"/>
  <c r="C11" i="5"/>
  <c r="B11" i="5"/>
  <c r="C10" i="5"/>
  <c r="B10" i="5"/>
  <c r="A16" i="5"/>
  <c r="A10" i="5"/>
  <c r="A9" i="5"/>
  <c r="A8" i="5"/>
  <c r="B22" i="3" s="1"/>
  <c r="A7" i="5"/>
  <c r="C9" i="5"/>
  <c r="B9" i="5"/>
  <c r="C8" i="5"/>
  <c r="B8" i="5"/>
  <c r="C7" i="5"/>
  <c r="B7" i="5"/>
  <c r="C6" i="5"/>
  <c r="B6" i="5"/>
  <c r="A6" i="5"/>
  <c r="D8" i="3"/>
  <c r="D9" i="3"/>
  <c r="D10" i="3"/>
  <c r="D16" i="7" l="1"/>
  <c r="AY1488" i="4"/>
  <c r="D15" i="7"/>
  <c r="Q15" i="7" s="1"/>
  <c r="S15" i="7" s="1"/>
  <c r="D13" i="7"/>
  <c r="Q13" i="7" s="1"/>
  <c r="S13" i="7" s="1"/>
  <c r="D40" i="3"/>
  <c r="D14" i="7"/>
  <c r="Q14" i="7" s="1"/>
  <c r="S14" i="7" s="1"/>
  <c r="AY1486" i="4"/>
  <c r="D41" i="3"/>
  <c r="V1487" i="5"/>
  <c r="Z1487" i="5"/>
  <c r="U1487" i="5"/>
  <c r="Y1487" i="5"/>
  <c r="X1487" i="5"/>
  <c r="W1487" i="5"/>
  <c r="AA1487" i="5"/>
  <c r="AR127" i="5"/>
  <c r="D7" i="7"/>
  <c r="Q7" i="7" s="1"/>
  <c r="S7" i="7" s="1"/>
  <c r="D8" i="7"/>
  <c r="Q8" i="7" s="1"/>
  <c r="S8" i="7" s="1"/>
  <c r="D10" i="7"/>
  <c r="C8" i="8" s="1"/>
  <c r="D9" i="7"/>
  <c r="D11" i="3"/>
  <c r="C11" i="8"/>
  <c r="D15" i="3"/>
  <c r="E108" i="7"/>
  <c r="I108" i="7" s="1"/>
  <c r="D10" i="11"/>
  <c r="F10" i="11" s="1"/>
  <c r="D13" i="3"/>
  <c r="D14" i="3"/>
  <c r="D14" i="11"/>
  <c r="Q18" i="7"/>
  <c r="S18" i="7" s="1"/>
  <c r="D11" i="11"/>
  <c r="D12" i="11"/>
  <c r="D104" i="4"/>
  <c r="AT104" i="4" s="1"/>
  <c r="D11" i="7" s="1"/>
  <c r="D13" i="11"/>
  <c r="Q20" i="7"/>
  <c r="S20" i="7" s="1"/>
  <c r="AR154" i="5"/>
  <c r="C10" i="8"/>
  <c r="AX1492" i="4"/>
  <c r="D21" i="7"/>
  <c r="E18" i="7" s="1"/>
  <c r="J6" i="7" s="1"/>
  <c r="AT1492" i="4"/>
  <c r="AR150" i="5"/>
  <c r="AR146" i="5"/>
  <c r="AR142" i="5"/>
  <c r="AR138" i="5"/>
  <c r="AR134" i="5"/>
  <c r="AR130" i="5"/>
  <c r="AR126" i="5"/>
  <c r="AR122" i="5"/>
  <c r="AR118" i="5"/>
  <c r="AR114" i="5"/>
  <c r="AR110" i="5"/>
  <c r="AR106" i="5"/>
  <c r="AR102" i="5"/>
  <c r="AR98" i="5"/>
  <c r="AR94" i="5"/>
  <c r="AR90" i="5"/>
  <c r="AR86" i="5"/>
  <c r="AR82" i="5"/>
  <c r="AR78" i="5"/>
  <c r="AR74" i="5"/>
  <c r="AR70" i="5"/>
  <c r="AR158" i="5"/>
  <c r="AR12" i="5"/>
  <c r="AR34" i="5"/>
  <c r="AR53" i="5"/>
  <c r="AR155" i="5"/>
  <c r="AR151" i="5"/>
  <c r="AR147" i="5"/>
  <c r="AR143" i="5"/>
  <c r="AR139" i="5"/>
  <c r="AR135" i="5"/>
  <c r="AR131" i="5"/>
  <c r="AR123" i="5"/>
  <c r="AR119" i="5"/>
  <c r="AR115" i="5"/>
  <c r="AR111" i="5"/>
  <c r="AR107" i="5"/>
  <c r="AR103" i="5"/>
  <c r="AR99" i="5"/>
  <c r="AR95" i="5"/>
  <c r="AR91" i="5"/>
  <c r="AR87" i="5"/>
  <c r="AR83" i="5"/>
  <c r="AR79" i="5"/>
  <c r="AR75" i="5"/>
  <c r="AR71" i="5"/>
  <c r="AR159" i="5"/>
  <c r="AR17" i="5"/>
  <c r="AR156" i="5"/>
  <c r="AR152" i="5"/>
  <c r="AR148" i="5"/>
  <c r="AR144" i="5"/>
  <c r="AR140" i="5"/>
  <c r="AR136" i="5"/>
  <c r="AR132" i="5"/>
  <c r="AR128" i="5"/>
  <c r="AR124" i="5"/>
  <c r="AR120" i="5"/>
  <c r="AR116" i="5"/>
  <c r="AR112" i="5"/>
  <c r="AR108" i="5"/>
  <c r="AR104" i="5"/>
  <c r="AR100" i="5"/>
  <c r="AR96" i="5"/>
  <c r="AR92" i="5"/>
  <c r="AR88" i="5"/>
  <c r="AV88" i="5" s="1"/>
  <c r="AV1487" i="5" s="1"/>
  <c r="AR84" i="5"/>
  <c r="AR80" i="5"/>
  <c r="AR76" i="5"/>
  <c r="AR72" i="5"/>
  <c r="AR160" i="5"/>
  <c r="AR63" i="5"/>
  <c r="AR157" i="5"/>
  <c r="AR153" i="5"/>
  <c r="AR149" i="5"/>
  <c r="AR145" i="5"/>
  <c r="AR141" i="5"/>
  <c r="AR137" i="5"/>
  <c r="AR133" i="5"/>
  <c r="AR129" i="5"/>
  <c r="AR125" i="5"/>
  <c r="AR121" i="5"/>
  <c r="AR117" i="5"/>
  <c r="AR113" i="5"/>
  <c r="AR109" i="5"/>
  <c r="AR105" i="5"/>
  <c r="AR101" i="5"/>
  <c r="AR97" i="5"/>
  <c r="AR93" i="5"/>
  <c r="AR89" i="5"/>
  <c r="AR85" i="5"/>
  <c r="AR81" i="5"/>
  <c r="AR77" i="5"/>
  <c r="AR73" i="5"/>
  <c r="AR161" i="5"/>
  <c r="AR15" i="5"/>
  <c r="AR41" i="5"/>
  <c r="AR55" i="5"/>
  <c r="Q34" i="7"/>
  <c r="S34" i="7" s="1"/>
  <c r="C24" i="8"/>
  <c r="Q33" i="7"/>
  <c r="S33" i="7" s="1"/>
  <c r="C23" i="8"/>
  <c r="Q32" i="7"/>
  <c r="S32" i="7" s="1"/>
  <c r="C22" i="8"/>
  <c r="Q29" i="7"/>
  <c r="S29" i="7" s="1"/>
  <c r="C21" i="8"/>
  <c r="Q23" i="7"/>
  <c r="S23" i="7" s="1"/>
  <c r="C18" i="8"/>
  <c r="Q22" i="7"/>
  <c r="S22" i="7" s="1"/>
  <c r="C17" i="8"/>
  <c r="D64" i="11"/>
  <c r="Q27" i="7"/>
  <c r="S27" i="7" s="1"/>
  <c r="AQ1493" i="5"/>
  <c r="AT127" i="5"/>
  <c r="AT1493" i="5" s="1"/>
  <c r="AN35" i="9" s="1"/>
  <c r="F1493" i="5"/>
  <c r="D27" i="9" s="1"/>
  <c r="D35" i="9" s="1"/>
  <c r="G1493" i="5"/>
  <c r="E27" i="9" s="1"/>
  <c r="E35" i="9" s="1"/>
  <c r="H1493" i="5"/>
  <c r="F27" i="9" s="1"/>
  <c r="F35" i="9" s="1"/>
  <c r="I1493" i="5"/>
  <c r="G27" i="9" s="1"/>
  <c r="G35" i="9" s="1"/>
  <c r="J1493" i="5"/>
  <c r="H27" i="9" s="1"/>
  <c r="H35" i="9" s="1"/>
  <c r="K1493" i="5"/>
  <c r="I27" i="9" s="1"/>
  <c r="I35" i="9" s="1"/>
  <c r="L1493" i="5"/>
  <c r="J27" i="9" s="1"/>
  <c r="J35" i="9" s="1"/>
  <c r="M1493" i="5"/>
  <c r="K27" i="9" s="1"/>
  <c r="K35" i="9" s="1"/>
  <c r="N1493" i="5"/>
  <c r="L27" i="9" s="1"/>
  <c r="L35" i="9" s="1"/>
  <c r="O1493" i="5"/>
  <c r="M27" i="9" s="1"/>
  <c r="M35" i="9" s="1"/>
  <c r="P1493" i="5"/>
  <c r="N27" i="9" s="1"/>
  <c r="N35" i="9" s="1"/>
  <c r="Q1493" i="5"/>
  <c r="O27" i="9" s="1"/>
  <c r="O35" i="9" s="1"/>
  <c r="R1493" i="5"/>
  <c r="P27" i="9" s="1"/>
  <c r="P35" i="9" s="1"/>
  <c r="S1493" i="5"/>
  <c r="Q27" i="9" s="1"/>
  <c r="Q35" i="9" s="1"/>
  <c r="T1493" i="5"/>
  <c r="R27" i="9" s="1"/>
  <c r="R35" i="9" s="1"/>
  <c r="U1493" i="5"/>
  <c r="S27" i="9" s="1"/>
  <c r="S35" i="9" s="1"/>
  <c r="S37" i="9" s="1"/>
  <c r="V1493" i="5"/>
  <c r="T27" i="9" s="1"/>
  <c r="T35" i="9" s="1"/>
  <c r="T37" i="9" s="1"/>
  <c r="W1493" i="5"/>
  <c r="U27" i="9" s="1"/>
  <c r="U35" i="9" s="1"/>
  <c r="U37" i="9" s="1"/>
  <c r="X1493" i="5"/>
  <c r="V27" i="9" s="1"/>
  <c r="V35" i="9" s="1"/>
  <c r="V37" i="9" s="1"/>
  <c r="Y1493" i="5"/>
  <c r="W27" i="9" s="1"/>
  <c r="W35" i="9" s="1"/>
  <c r="W37" i="9" s="1"/>
  <c r="Z1493" i="5"/>
  <c r="X27" i="9" s="1"/>
  <c r="X35" i="9" s="1"/>
  <c r="X37" i="9" s="1"/>
  <c r="AA1493" i="5"/>
  <c r="Y27" i="9" s="1"/>
  <c r="Y35" i="9" s="1"/>
  <c r="Y37" i="9" s="1"/>
  <c r="E1493" i="5"/>
  <c r="C27" i="9" s="1"/>
  <c r="C35" i="9" s="1"/>
  <c r="D6" i="5"/>
  <c r="AQ6" i="5" s="1"/>
  <c r="D7" i="5"/>
  <c r="AQ7" i="5" s="1"/>
  <c r="D8" i="5"/>
  <c r="AQ8" i="5" s="1"/>
  <c r="D9" i="5"/>
  <c r="AQ9" i="5" s="1"/>
  <c r="D10" i="5"/>
  <c r="AQ10" i="5" s="1"/>
  <c r="D11" i="5"/>
  <c r="AQ11" i="5" s="1"/>
  <c r="D13" i="5"/>
  <c r="AQ13" i="5" s="1"/>
  <c r="D14" i="5"/>
  <c r="AQ14" i="5" s="1"/>
  <c r="AT14" i="5" s="1"/>
  <c r="D16" i="5"/>
  <c r="AQ16" i="5" s="1"/>
  <c r="AT16" i="5" s="1"/>
  <c r="D18" i="5"/>
  <c r="AQ18" i="5" s="1"/>
  <c r="D19" i="5"/>
  <c r="AQ19" i="5" s="1"/>
  <c r="D20" i="5"/>
  <c r="AQ20" i="5" s="1"/>
  <c r="D21" i="5"/>
  <c r="AQ21" i="5" s="1"/>
  <c r="D22" i="5"/>
  <c r="AQ22" i="5" s="1"/>
  <c r="D24" i="5"/>
  <c r="AQ24" i="5" s="1"/>
  <c r="D25" i="5"/>
  <c r="AQ25" i="5" s="1"/>
  <c r="AU25" i="5" s="1"/>
  <c r="D26" i="5"/>
  <c r="AQ26" i="5" s="1"/>
  <c r="D27" i="5"/>
  <c r="AQ27" i="5" s="1"/>
  <c r="D28" i="5"/>
  <c r="AQ28" i="5" s="1"/>
  <c r="D29" i="5"/>
  <c r="AQ29" i="5" s="1"/>
  <c r="D30" i="5"/>
  <c r="AQ30" i="5" s="1"/>
  <c r="D31" i="5"/>
  <c r="AQ31" i="5" s="1"/>
  <c r="D32" i="5"/>
  <c r="AQ32" i="5" s="1"/>
  <c r="D33" i="5"/>
  <c r="AQ33" i="5" s="1"/>
  <c r="AT33" i="5" s="1"/>
  <c r="D35" i="5"/>
  <c r="AQ35" i="5" s="1"/>
  <c r="D36" i="5"/>
  <c r="AQ36" i="5" s="1"/>
  <c r="D37" i="5"/>
  <c r="AQ37" i="5" s="1"/>
  <c r="D38" i="5"/>
  <c r="AQ38" i="5" s="1"/>
  <c r="AT38" i="5" s="1"/>
  <c r="D39" i="5"/>
  <c r="AQ39" i="5" s="1"/>
  <c r="D40" i="5"/>
  <c r="AQ40" i="5" s="1"/>
  <c r="D42" i="5"/>
  <c r="AQ42" i="5" s="1"/>
  <c r="D43" i="5"/>
  <c r="AQ43" i="5" s="1"/>
  <c r="AU43" i="5" s="1"/>
  <c r="D44" i="5"/>
  <c r="AQ44" i="5" s="1"/>
  <c r="AU44" i="5" s="1"/>
  <c r="D45" i="5"/>
  <c r="AQ45" i="5" s="1"/>
  <c r="AU45" i="5" s="1"/>
  <c r="D46" i="5"/>
  <c r="AQ46" i="5" s="1"/>
  <c r="AT46" i="5" s="1"/>
  <c r="D47" i="5"/>
  <c r="AQ47" i="5" s="1"/>
  <c r="D48" i="5"/>
  <c r="AQ48" i="5" s="1"/>
  <c r="AU48" i="5" s="1"/>
  <c r="D49" i="5"/>
  <c r="AQ49" i="5" s="1"/>
  <c r="AU49" i="5" s="1"/>
  <c r="D50" i="5"/>
  <c r="AQ50" i="5" s="1"/>
  <c r="D51" i="5"/>
  <c r="AQ51" i="5" s="1"/>
  <c r="D52" i="5"/>
  <c r="AQ52" i="5" s="1"/>
  <c r="AU52" i="5" s="1"/>
  <c r="D54" i="5"/>
  <c r="AQ54" i="5" s="1"/>
  <c r="D56" i="5"/>
  <c r="AQ56" i="5" s="1"/>
  <c r="D57" i="5"/>
  <c r="AQ57" i="5" s="1"/>
  <c r="D58" i="5"/>
  <c r="AQ58" i="5" s="1"/>
  <c r="D59" i="5"/>
  <c r="AQ59" i="5" s="1"/>
  <c r="AU59" i="5" s="1"/>
  <c r="D60" i="5"/>
  <c r="AQ60" i="5" s="1"/>
  <c r="D61" i="5"/>
  <c r="AQ61" i="5" s="1"/>
  <c r="D62" i="5"/>
  <c r="AQ62" i="5" s="1"/>
  <c r="AT62" i="5" s="1"/>
  <c r="D64" i="5"/>
  <c r="AQ64" i="5" s="1"/>
  <c r="D65" i="5"/>
  <c r="AQ65" i="5" s="1"/>
  <c r="D66" i="5"/>
  <c r="AQ66" i="5" s="1"/>
  <c r="AU66" i="5" s="1"/>
  <c r="D67" i="5"/>
  <c r="AQ67" i="5" s="1"/>
  <c r="AU67" i="5" s="1"/>
  <c r="D68" i="5"/>
  <c r="AQ68" i="5" s="1"/>
  <c r="AU68" i="5" s="1"/>
  <c r="D69" i="5"/>
  <c r="AQ69" i="5" s="1"/>
  <c r="AU69" i="5" s="1"/>
  <c r="AQ6" i="8"/>
  <c r="AT1491" i="5"/>
  <c r="AN11" i="9" s="1"/>
  <c r="AR1488" i="4"/>
  <c r="B20" i="3"/>
  <c r="B21" i="3"/>
  <c r="B23" i="3"/>
  <c r="B24" i="3"/>
  <c r="B25" i="3"/>
  <c r="D7" i="3"/>
  <c r="AT1488" i="4"/>
  <c r="D12" i="3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AV1491" i="5" l="1"/>
  <c r="G13" i="9" s="1"/>
  <c r="C12" i="8"/>
  <c r="E31" i="3"/>
  <c r="H108" i="7" s="1"/>
  <c r="O108" i="7" s="1"/>
  <c r="I27" i="5"/>
  <c r="S18" i="5"/>
  <c r="T54" i="5"/>
  <c r="S7" i="5"/>
  <c r="L45" i="5"/>
  <c r="R49" i="5"/>
  <c r="S24" i="5"/>
  <c r="S40" i="5"/>
  <c r="P13" i="5"/>
  <c r="K28" i="5"/>
  <c r="E50" i="5"/>
  <c r="E37" i="5"/>
  <c r="G8" i="5"/>
  <c r="F35" i="5"/>
  <c r="G26" i="5"/>
  <c r="S10" i="5"/>
  <c r="Q6" i="5"/>
  <c r="K32" i="5"/>
  <c r="M69" i="5"/>
  <c r="M65" i="5"/>
  <c r="J46" i="5"/>
  <c r="T37" i="5"/>
  <c r="O19" i="5"/>
  <c r="K10" i="5"/>
  <c r="M6" i="5"/>
  <c r="AW88" i="5"/>
  <c r="AW1487" i="5" s="1"/>
  <c r="N21" i="5"/>
  <c r="L16" i="5"/>
  <c r="I60" i="5"/>
  <c r="O50" i="5"/>
  <c r="M42" i="5"/>
  <c r="J56" i="5"/>
  <c r="L65" i="5"/>
  <c r="F60" i="5"/>
  <c r="H56" i="5"/>
  <c r="M50" i="5"/>
  <c r="G46" i="5"/>
  <c r="P46" i="5"/>
  <c r="K42" i="5"/>
  <c r="O37" i="5"/>
  <c r="J32" i="5"/>
  <c r="G28" i="5"/>
  <c r="S28" i="5"/>
  <c r="L24" i="5"/>
  <c r="L19" i="5"/>
  <c r="H13" i="5"/>
  <c r="T8" i="5"/>
  <c r="L69" i="5"/>
  <c r="G69" i="5"/>
  <c r="F65" i="5"/>
  <c r="T65" i="5"/>
  <c r="S60" i="5"/>
  <c r="P56" i="5"/>
  <c r="K50" i="5"/>
  <c r="F46" i="5"/>
  <c r="O46" i="5"/>
  <c r="H42" i="5"/>
  <c r="T42" i="5"/>
  <c r="I37" i="5"/>
  <c r="H32" i="5"/>
  <c r="S32" i="5"/>
  <c r="R28" i="5"/>
  <c r="K24" i="5"/>
  <c r="G19" i="5"/>
  <c r="P8" i="5"/>
  <c r="S69" i="5"/>
  <c r="R65" i="5"/>
  <c r="O60" i="5"/>
  <c r="O56" i="5"/>
  <c r="H50" i="5"/>
  <c r="L46" i="5"/>
  <c r="E42" i="5"/>
  <c r="O42" i="5"/>
  <c r="H37" i="5"/>
  <c r="P32" i="5"/>
  <c r="L28" i="5"/>
  <c r="S13" i="5"/>
  <c r="L8" i="5"/>
  <c r="M21" i="5"/>
  <c r="F59" i="5"/>
  <c r="E48" i="5"/>
  <c r="N45" i="5"/>
  <c r="I39" i="5"/>
  <c r="K30" i="5"/>
  <c r="S26" i="5"/>
  <c r="E21" i="5"/>
  <c r="M16" i="5"/>
  <c r="G10" i="5"/>
  <c r="F6" i="5"/>
  <c r="AT1487" i="5"/>
  <c r="AQ1487" i="5"/>
  <c r="E52" i="5"/>
  <c r="R30" i="5"/>
  <c r="K26" i="5"/>
  <c r="H16" i="5"/>
  <c r="L10" i="5"/>
  <c r="I6" i="5"/>
  <c r="Q10" i="7"/>
  <c r="S10" i="7" s="1"/>
  <c r="AT1486" i="4"/>
  <c r="E67" i="5"/>
  <c r="I58" i="5"/>
  <c r="P52" i="5"/>
  <c r="Q48" i="5"/>
  <c r="Q39" i="5"/>
  <c r="Q35" i="5"/>
  <c r="I44" i="5"/>
  <c r="F39" i="5"/>
  <c r="E35" i="5"/>
  <c r="J30" i="5"/>
  <c r="O62" i="5"/>
  <c r="Q58" i="5"/>
  <c r="F44" i="5"/>
  <c r="R26" i="5"/>
  <c r="Q21" i="5"/>
  <c r="T16" i="5"/>
  <c r="T10" i="5"/>
  <c r="J64" i="5"/>
  <c r="J59" i="5"/>
  <c r="J54" i="5"/>
  <c r="L52" i="5"/>
  <c r="F49" i="5"/>
  <c r="F48" i="5"/>
  <c r="T45" i="5"/>
  <c r="N44" i="5"/>
  <c r="H40" i="5"/>
  <c r="H36" i="5"/>
  <c r="I35" i="5"/>
  <c r="I31" i="5"/>
  <c r="P68" i="5"/>
  <c r="N62" i="5"/>
  <c r="F58" i="5"/>
  <c r="L54" i="5"/>
  <c r="M52" i="5"/>
  <c r="N49" i="5"/>
  <c r="I48" i="5"/>
  <c r="J45" i="5"/>
  <c r="E44" i="5"/>
  <c r="Q44" i="5"/>
  <c r="K40" i="5"/>
  <c r="M39" i="5"/>
  <c r="N36" i="5"/>
  <c r="N35" i="5"/>
  <c r="G30" i="5"/>
  <c r="S30" i="5"/>
  <c r="J26" i="5"/>
  <c r="F21" i="5"/>
  <c r="E16" i="5"/>
  <c r="P16" i="5"/>
  <c r="O10" i="5"/>
  <c r="E6" i="5"/>
  <c r="N6" i="5"/>
  <c r="N54" i="5"/>
  <c r="F68" i="5"/>
  <c r="F64" i="5"/>
  <c r="P59" i="5"/>
  <c r="T64" i="5"/>
  <c r="H59" i="5"/>
  <c r="Q67" i="5"/>
  <c r="F62" i="5"/>
  <c r="I67" i="5"/>
  <c r="J62" i="5"/>
  <c r="E58" i="5"/>
  <c r="N48" i="5"/>
  <c r="M67" i="5"/>
  <c r="N58" i="5"/>
  <c r="L67" i="5"/>
  <c r="G62" i="5"/>
  <c r="R62" i="5"/>
  <c r="M58" i="5"/>
  <c r="H52" i="5"/>
  <c r="T52" i="5"/>
  <c r="M48" i="5"/>
  <c r="M44" i="5"/>
  <c r="E39" i="5"/>
  <c r="N39" i="5"/>
  <c r="M35" i="5"/>
  <c r="O30" i="5"/>
  <c r="O26" i="5"/>
  <c r="I21" i="5"/>
  <c r="J68" i="5"/>
  <c r="T67" i="5"/>
  <c r="N64" i="5"/>
  <c r="N68" i="5"/>
  <c r="R64" i="5"/>
  <c r="R59" i="5"/>
  <c r="C6" i="8"/>
  <c r="J43" i="5"/>
  <c r="Q14" i="5"/>
  <c r="C7" i="8"/>
  <c r="I69" i="5"/>
  <c r="I65" i="5"/>
  <c r="E60" i="5"/>
  <c r="F56" i="5"/>
  <c r="T56" i="5"/>
  <c r="T50" i="5"/>
  <c r="H69" i="5"/>
  <c r="O69" i="5"/>
  <c r="H67" i="5"/>
  <c r="P67" i="5"/>
  <c r="H65" i="5"/>
  <c r="N65" i="5"/>
  <c r="K62" i="5"/>
  <c r="S62" i="5"/>
  <c r="J60" i="5"/>
  <c r="J58" i="5"/>
  <c r="R58" i="5"/>
  <c r="K56" i="5"/>
  <c r="S56" i="5"/>
  <c r="I52" i="5"/>
  <c r="Q52" i="5"/>
  <c r="I50" i="5"/>
  <c r="S50" i="5"/>
  <c r="J48" i="5"/>
  <c r="R48" i="5"/>
  <c r="K46" i="5"/>
  <c r="T46" i="5"/>
  <c r="J44" i="5"/>
  <c r="R44" i="5"/>
  <c r="I42" i="5"/>
  <c r="P42" i="5"/>
  <c r="J39" i="5"/>
  <c r="R39" i="5"/>
  <c r="M37" i="5"/>
  <c r="J35" i="5"/>
  <c r="R35" i="5"/>
  <c r="O32" i="5"/>
  <c r="F30" i="5"/>
  <c r="N30" i="5"/>
  <c r="F28" i="5"/>
  <c r="N28" i="5"/>
  <c r="F26" i="5"/>
  <c r="N26" i="5"/>
  <c r="H24" i="5"/>
  <c r="T24" i="5"/>
  <c r="J21" i="5"/>
  <c r="R21" i="5"/>
  <c r="P19" i="5"/>
  <c r="I16" i="5"/>
  <c r="Q16" i="5"/>
  <c r="L13" i="5"/>
  <c r="H10" i="5"/>
  <c r="P10" i="5"/>
  <c r="H8" i="5"/>
  <c r="J6" i="5"/>
  <c r="R6" i="5"/>
  <c r="Q69" i="5"/>
  <c r="Q65" i="5"/>
  <c r="N60" i="5"/>
  <c r="N56" i="5"/>
  <c r="G67" i="5"/>
  <c r="K67" i="5"/>
  <c r="O67" i="5"/>
  <c r="S67" i="5"/>
  <c r="E62" i="5"/>
  <c r="I62" i="5"/>
  <c r="M62" i="5"/>
  <c r="Q62" i="5"/>
  <c r="J61" i="5"/>
  <c r="H58" i="5"/>
  <c r="L58" i="5"/>
  <c r="P58" i="5"/>
  <c r="T58" i="5"/>
  <c r="G52" i="5"/>
  <c r="K52" i="5"/>
  <c r="O52" i="5"/>
  <c r="S52" i="5"/>
  <c r="H48" i="5"/>
  <c r="L48" i="5"/>
  <c r="P48" i="5"/>
  <c r="T48" i="5"/>
  <c r="H44" i="5"/>
  <c r="L44" i="5"/>
  <c r="P44" i="5"/>
  <c r="T44" i="5"/>
  <c r="H39" i="5"/>
  <c r="L39" i="5"/>
  <c r="P39" i="5"/>
  <c r="T39" i="5"/>
  <c r="H35" i="5"/>
  <c r="L35" i="5"/>
  <c r="P35" i="5"/>
  <c r="T35" i="5"/>
  <c r="E30" i="5"/>
  <c r="I30" i="5"/>
  <c r="M30" i="5"/>
  <c r="Q30" i="5"/>
  <c r="E26" i="5"/>
  <c r="I26" i="5"/>
  <c r="M26" i="5"/>
  <c r="Q26" i="5"/>
  <c r="H21" i="5"/>
  <c r="L21" i="5"/>
  <c r="P21" i="5"/>
  <c r="Q20" i="5"/>
  <c r="G16" i="5"/>
  <c r="K16" i="5"/>
  <c r="O16" i="5"/>
  <c r="S16" i="5"/>
  <c r="F10" i="5"/>
  <c r="J10" i="5"/>
  <c r="N10" i="5"/>
  <c r="R10" i="5"/>
  <c r="H6" i="5"/>
  <c r="L6" i="5"/>
  <c r="P6" i="5"/>
  <c r="T6" i="5"/>
  <c r="F67" i="5"/>
  <c r="J67" i="5"/>
  <c r="N67" i="5"/>
  <c r="R67" i="5"/>
  <c r="H62" i="5"/>
  <c r="L62" i="5"/>
  <c r="P62" i="5"/>
  <c r="T62" i="5"/>
  <c r="G58" i="5"/>
  <c r="K58" i="5"/>
  <c r="O58" i="5"/>
  <c r="S58" i="5"/>
  <c r="F52" i="5"/>
  <c r="J52" i="5"/>
  <c r="N52" i="5"/>
  <c r="R52" i="5"/>
  <c r="G48" i="5"/>
  <c r="K48" i="5"/>
  <c r="O48" i="5"/>
  <c r="S48" i="5"/>
  <c r="G44" i="5"/>
  <c r="K44" i="5"/>
  <c r="O44" i="5"/>
  <c r="S44" i="5"/>
  <c r="G39" i="5"/>
  <c r="K39" i="5"/>
  <c r="O39" i="5"/>
  <c r="S39" i="5"/>
  <c r="G35" i="5"/>
  <c r="K35" i="5"/>
  <c r="O35" i="5"/>
  <c r="S35" i="5"/>
  <c r="H30" i="5"/>
  <c r="L30" i="5"/>
  <c r="P30" i="5"/>
  <c r="T30" i="5"/>
  <c r="H26" i="5"/>
  <c r="L26" i="5"/>
  <c r="P26" i="5"/>
  <c r="T26" i="5"/>
  <c r="G21" i="5"/>
  <c r="K21" i="5"/>
  <c r="O21" i="5"/>
  <c r="S21" i="5"/>
  <c r="F16" i="5"/>
  <c r="J16" i="5"/>
  <c r="N16" i="5"/>
  <c r="R16" i="5"/>
  <c r="E10" i="5"/>
  <c r="I10" i="5"/>
  <c r="M10" i="5"/>
  <c r="Q10" i="5"/>
  <c r="G6" i="5"/>
  <c r="K6" i="5"/>
  <c r="O6" i="5"/>
  <c r="S6" i="5"/>
  <c r="E69" i="5"/>
  <c r="K69" i="5"/>
  <c r="P69" i="5"/>
  <c r="E65" i="5"/>
  <c r="J65" i="5"/>
  <c r="P65" i="5"/>
  <c r="G60" i="5"/>
  <c r="M60" i="5"/>
  <c r="R60" i="5"/>
  <c r="G56" i="5"/>
  <c r="L56" i="5"/>
  <c r="R56" i="5"/>
  <c r="G50" i="5"/>
  <c r="L50" i="5"/>
  <c r="Q50" i="5"/>
  <c r="H46" i="5"/>
  <c r="N46" i="5"/>
  <c r="S46" i="5"/>
  <c r="G42" i="5"/>
  <c r="L42" i="5"/>
  <c r="Q42" i="5"/>
  <c r="K37" i="5"/>
  <c r="S37" i="5"/>
  <c r="F32" i="5"/>
  <c r="N32" i="5"/>
  <c r="T32" i="5"/>
  <c r="H28" i="5"/>
  <c r="P28" i="5"/>
  <c r="F24" i="5"/>
  <c r="P24" i="5"/>
  <c r="H19" i="5"/>
  <c r="T19" i="5"/>
  <c r="K13" i="5"/>
  <c r="T13" i="5"/>
  <c r="O8" i="5"/>
  <c r="T69" i="5"/>
  <c r="K60" i="5"/>
  <c r="Q60" i="5"/>
  <c r="P50" i="5"/>
  <c r="R46" i="5"/>
  <c r="P37" i="5"/>
  <c r="J51" i="5"/>
  <c r="J47" i="5"/>
  <c r="N38" i="5"/>
  <c r="E33" i="5"/>
  <c r="S9" i="5"/>
  <c r="J66" i="5"/>
  <c r="J57" i="5"/>
  <c r="E29" i="5"/>
  <c r="E25" i="5"/>
  <c r="F69" i="5"/>
  <c r="J69" i="5"/>
  <c r="N69" i="5"/>
  <c r="R69" i="5"/>
  <c r="H68" i="5"/>
  <c r="R68" i="5"/>
  <c r="G65" i="5"/>
  <c r="K65" i="5"/>
  <c r="O65" i="5"/>
  <c r="S65" i="5"/>
  <c r="L64" i="5"/>
  <c r="H60" i="5"/>
  <c r="L60" i="5"/>
  <c r="P60" i="5"/>
  <c r="T60" i="5"/>
  <c r="N59" i="5"/>
  <c r="E56" i="5"/>
  <c r="I56" i="5"/>
  <c r="M56" i="5"/>
  <c r="Q56" i="5"/>
  <c r="F54" i="5"/>
  <c r="R54" i="5"/>
  <c r="F50" i="5"/>
  <c r="J50" i="5"/>
  <c r="N50" i="5"/>
  <c r="R50" i="5"/>
  <c r="J49" i="5"/>
  <c r="E46" i="5"/>
  <c r="I46" i="5"/>
  <c r="M46" i="5"/>
  <c r="Q46" i="5"/>
  <c r="F45" i="5"/>
  <c r="R45" i="5"/>
  <c r="F42" i="5"/>
  <c r="J42" i="5"/>
  <c r="N42" i="5"/>
  <c r="S42" i="5"/>
  <c r="M40" i="5"/>
  <c r="G37" i="5"/>
  <c r="L37" i="5"/>
  <c r="Q37" i="5"/>
  <c r="K36" i="5"/>
  <c r="G32" i="5"/>
  <c r="L32" i="5"/>
  <c r="R32" i="5"/>
  <c r="J28" i="5"/>
  <c r="O28" i="5"/>
  <c r="T28" i="5"/>
  <c r="G24" i="5"/>
  <c r="O24" i="5"/>
  <c r="S22" i="5"/>
  <c r="T21" i="5"/>
  <c r="K19" i="5"/>
  <c r="S19" i="5"/>
  <c r="G13" i="5"/>
  <c r="O13" i="5"/>
  <c r="S11" i="5"/>
  <c r="K8" i="5"/>
  <c r="S8" i="5"/>
  <c r="L68" i="5"/>
  <c r="T68" i="5"/>
  <c r="H64" i="5"/>
  <c r="P64" i="5"/>
  <c r="R61" i="5"/>
  <c r="L59" i="5"/>
  <c r="T59" i="5"/>
  <c r="H54" i="5"/>
  <c r="P54" i="5"/>
  <c r="R51" i="5"/>
  <c r="L49" i="5"/>
  <c r="T49" i="5"/>
  <c r="H45" i="5"/>
  <c r="P45" i="5"/>
  <c r="R43" i="5"/>
  <c r="E40" i="5"/>
  <c r="P40" i="5"/>
  <c r="E36" i="5"/>
  <c r="R36" i="5"/>
  <c r="Q31" i="5"/>
  <c r="Q27" i="5"/>
  <c r="K22" i="5"/>
  <c r="K18" i="5"/>
  <c r="K11" i="5"/>
  <c r="K7" i="5"/>
  <c r="F11" i="11"/>
  <c r="F12" i="11" s="1"/>
  <c r="F13" i="11" s="1"/>
  <c r="F14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8" i="11" s="1"/>
  <c r="F39" i="11" s="1"/>
  <c r="F40" i="11" s="1"/>
  <c r="F41" i="11" s="1"/>
  <c r="F42" i="11" s="1"/>
  <c r="F43" i="11" s="1"/>
  <c r="F44" i="11" s="1"/>
  <c r="F45" i="11" s="1"/>
  <c r="F46" i="11" s="1"/>
  <c r="F47" i="11" s="1"/>
  <c r="F49" i="11" s="1"/>
  <c r="F50" i="11" s="1"/>
  <c r="F51" i="11" s="1"/>
  <c r="F52" i="11" s="1"/>
  <c r="R66" i="5"/>
  <c r="R57" i="5"/>
  <c r="H49" i="5"/>
  <c r="P49" i="5"/>
  <c r="R47" i="5"/>
  <c r="F38" i="5"/>
  <c r="M33" i="5"/>
  <c r="M29" i="5"/>
  <c r="M25" i="5"/>
  <c r="I20" i="5"/>
  <c r="I14" i="5"/>
  <c r="I9" i="5"/>
  <c r="G68" i="5"/>
  <c r="K68" i="5"/>
  <c r="O68" i="5"/>
  <c r="S68" i="5"/>
  <c r="N66" i="5"/>
  <c r="G64" i="5"/>
  <c r="K64" i="5"/>
  <c r="O64" i="5"/>
  <c r="S64" i="5"/>
  <c r="N61" i="5"/>
  <c r="G59" i="5"/>
  <c r="K59" i="5"/>
  <c r="O59" i="5"/>
  <c r="S59" i="5"/>
  <c r="N57" i="5"/>
  <c r="G54" i="5"/>
  <c r="K54" i="5"/>
  <c r="O54" i="5"/>
  <c r="S54" i="5"/>
  <c r="N51" i="5"/>
  <c r="G49" i="5"/>
  <c r="K49" i="5"/>
  <c r="O49" i="5"/>
  <c r="S49" i="5"/>
  <c r="N47" i="5"/>
  <c r="G45" i="5"/>
  <c r="K45" i="5"/>
  <c r="O45" i="5"/>
  <c r="S45" i="5"/>
  <c r="N43" i="5"/>
  <c r="I40" i="5"/>
  <c r="O40" i="5"/>
  <c r="T40" i="5"/>
  <c r="R38" i="5"/>
  <c r="I36" i="5"/>
  <c r="Q36" i="5"/>
  <c r="I33" i="5"/>
  <c r="K31" i="5"/>
  <c r="I29" i="5"/>
  <c r="K27" i="5"/>
  <c r="I25" i="5"/>
  <c r="I22" i="5"/>
  <c r="E20" i="5"/>
  <c r="I18" i="5"/>
  <c r="E14" i="5"/>
  <c r="I11" i="5"/>
  <c r="E9" i="5"/>
  <c r="I7" i="5"/>
  <c r="Q21" i="7"/>
  <c r="S21" i="7" s="1"/>
  <c r="E68" i="5"/>
  <c r="I68" i="5"/>
  <c r="M68" i="5"/>
  <c r="Q68" i="5"/>
  <c r="F66" i="5"/>
  <c r="E64" i="5"/>
  <c r="I64" i="5"/>
  <c r="M64" i="5"/>
  <c r="Q64" i="5"/>
  <c r="F61" i="5"/>
  <c r="E59" i="5"/>
  <c r="I59" i="5"/>
  <c r="M59" i="5"/>
  <c r="Q59" i="5"/>
  <c r="F57" i="5"/>
  <c r="E54" i="5"/>
  <c r="I54" i="5"/>
  <c r="M54" i="5"/>
  <c r="Q54" i="5"/>
  <c r="F51" i="5"/>
  <c r="E49" i="5"/>
  <c r="I49" i="5"/>
  <c r="M49" i="5"/>
  <c r="Q49" i="5"/>
  <c r="F47" i="5"/>
  <c r="E45" i="5"/>
  <c r="I45" i="5"/>
  <c r="M45" i="5"/>
  <c r="Q45" i="5"/>
  <c r="F43" i="5"/>
  <c r="G40" i="5"/>
  <c r="L40" i="5"/>
  <c r="Q40" i="5"/>
  <c r="J38" i="5"/>
  <c r="G36" i="5"/>
  <c r="M36" i="5"/>
  <c r="S36" i="5"/>
  <c r="Q33" i="5"/>
  <c r="S31" i="5"/>
  <c r="Q29" i="5"/>
  <c r="S27" i="5"/>
  <c r="Q25" i="5"/>
  <c r="Q22" i="5"/>
  <c r="M20" i="5"/>
  <c r="Q18" i="5"/>
  <c r="M14" i="5"/>
  <c r="Q11" i="5"/>
  <c r="M9" i="5"/>
  <c r="Q7" i="5"/>
  <c r="G31" i="5"/>
  <c r="O31" i="5"/>
  <c r="G27" i="5"/>
  <c r="O27" i="5"/>
  <c r="J24" i="5"/>
  <c r="N24" i="5"/>
  <c r="R24" i="5"/>
  <c r="G22" i="5"/>
  <c r="O22" i="5"/>
  <c r="F19" i="5"/>
  <c r="J19" i="5"/>
  <c r="N19" i="5"/>
  <c r="R19" i="5"/>
  <c r="G18" i="5"/>
  <c r="O18" i="5"/>
  <c r="F13" i="5"/>
  <c r="J13" i="5"/>
  <c r="N13" i="5"/>
  <c r="R13" i="5"/>
  <c r="G11" i="5"/>
  <c r="O11" i="5"/>
  <c r="F8" i="5"/>
  <c r="J8" i="5"/>
  <c r="N8" i="5"/>
  <c r="R8" i="5"/>
  <c r="G7" i="5"/>
  <c r="O7" i="5"/>
  <c r="AT1490" i="4"/>
  <c r="R42" i="5"/>
  <c r="F40" i="5"/>
  <c r="J40" i="5"/>
  <c r="N40" i="5"/>
  <c r="R40" i="5"/>
  <c r="F37" i="5"/>
  <c r="J37" i="5"/>
  <c r="N37" i="5"/>
  <c r="R37" i="5"/>
  <c r="F36" i="5"/>
  <c r="J36" i="5"/>
  <c r="O36" i="5"/>
  <c r="E32" i="5"/>
  <c r="I32" i="5"/>
  <c r="M32" i="5"/>
  <c r="Q32" i="5"/>
  <c r="E31" i="5"/>
  <c r="M31" i="5"/>
  <c r="E28" i="5"/>
  <c r="I28" i="5"/>
  <c r="M28" i="5"/>
  <c r="Q28" i="5"/>
  <c r="E27" i="5"/>
  <c r="M27" i="5"/>
  <c r="E24" i="5"/>
  <c r="I24" i="5"/>
  <c r="M24" i="5"/>
  <c r="Q24" i="5"/>
  <c r="E22" i="5"/>
  <c r="M22" i="5"/>
  <c r="E19" i="5"/>
  <c r="I19" i="5"/>
  <c r="M19" i="5"/>
  <c r="Q19" i="5"/>
  <c r="E18" i="5"/>
  <c r="M18" i="5"/>
  <c r="E13" i="5"/>
  <c r="I13" i="5"/>
  <c r="M13" i="5"/>
  <c r="Q13" i="5"/>
  <c r="E11" i="5"/>
  <c r="M11" i="5"/>
  <c r="E8" i="5"/>
  <c r="I8" i="5"/>
  <c r="M8" i="5"/>
  <c r="Q8" i="5"/>
  <c r="E7" i="5"/>
  <c r="M7" i="5"/>
  <c r="Q11" i="7"/>
  <c r="S11" i="7" s="1"/>
  <c r="E6" i="7"/>
  <c r="C9" i="8"/>
  <c r="AX104" i="4"/>
  <c r="E66" i="5"/>
  <c r="I66" i="5"/>
  <c r="M66" i="5"/>
  <c r="Q66" i="5"/>
  <c r="E61" i="5"/>
  <c r="I61" i="5"/>
  <c r="M61" i="5"/>
  <c r="Q61" i="5"/>
  <c r="E57" i="5"/>
  <c r="I57" i="5"/>
  <c r="M57" i="5"/>
  <c r="Q57" i="5"/>
  <c r="E51" i="5"/>
  <c r="I51" i="5"/>
  <c r="M51" i="5"/>
  <c r="Q51" i="5"/>
  <c r="E47" i="5"/>
  <c r="I47" i="5"/>
  <c r="M47" i="5"/>
  <c r="Q47" i="5"/>
  <c r="E43" i="5"/>
  <c r="I43" i="5"/>
  <c r="M43" i="5"/>
  <c r="Q43" i="5"/>
  <c r="E38" i="5"/>
  <c r="I38" i="5"/>
  <c r="M38" i="5"/>
  <c r="Q38" i="5"/>
  <c r="H33" i="5"/>
  <c r="L33" i="5"/>
  <c r="P33" i="5"/>
  <c r="T33" i="5"/>
  <c r="H29" i="5"/>
  <c r="L29" i="5"/>
  <c r="P29" i="5"/>
  <c r="T29" i="5"/>
  <c r="H25" i="5"/>
  <c r="L25" i="5"/>
  <c r="P25" i="5"/>
  <c r="T25" i="5"/>
  <c r="H20" i="5"/>
  <c r="L20" i="5"/>
  <c r="P20" i="5"/>
  <c r="T20" i="5"/>
  <c r="H14" i="5"/>
  <c r="L14" i="5"/>
  <c r="P14" i="5"/>
  <c r="T14" i="5"/>
  <c r="H9" i="5"/>
  <c r="L9" i="5"/>
  <c r="Q9" i="5"/>
  <c r="C16" i="8"/>
  <c r="H66" i="5"/>
  <c r="L66" i="5"/>
  <c r="P66" i="5"/>
  <c r="T66" i="5"/>
  <c r="H61" i="5"/>
  <c r="L61" i="5"/>
  <c r="P61" i="5"/>
  <c r="T61" i="5"/>
  <c r="H57" i="5"/>
  <c r="L57" i="5"/>
  <c r="P57" i="5"/>
  <c r="T57" i="5"/>
  <c r="H51" i="5"/>
  <c r="L51" i="5"/>
  <c r="P51" i="5"/>
  <c r="T51" i="5"/>
  <c r="H47" i="5"/>
  <c r="L47" i="5"/>
  <c r="P47" i="5"/>
  <c r="T47" i="5"/>
  <c r="H43" i="5"/>
  <c r="L43" i="5"/>
  <c r="P43" i="5"/>
  <c r="T43" i="5"/>
  <c r="H38" i="5"/>
  <c r="L38" i="5"/>
  <c r="P38" i="5"/>
  <c r="T38" i="5"/>
  <c r="G33" i="5"/>
  <c r="K33" i="5"/>
  <c r="O33" i="5"/>
  <c r="S33" i="5"/>
  <c r="G29" i="5"/>
  <c r="K29" i="5"/>
  <c r="O29" i="5"/>
  <c r="S29" i="5"/>
  <c r="G25" i="5"/>
  <c r="K25" i="5"/>
  <c r="O25" i="5"/>
  <c r="S25" i="5"/>
  <c r="G20" i="5"/>
  <c r="K20" i="5"/>
  <c r="O20" i="5"/>
  <c r="S20" i="5"/>
  <c r="G14" i="5"/>
  <c r="K14" i="5"/>
  <c r="O14" i="5"/>
  <c r="S14" i="5"/>
  <c r="G9" i="5"/>
  <c r="K9" i="5"/>
  <c r="P9" i="5"/>
  <c r="G66" i="5"/>
  <c r="K66" i="5"/>
  <c r="O66" i="5"/>
  <c r="S66" i="5"/>
  <c r="G61" i="5"/>
  <c r="K61" i="5"/>
  <c r="O61" i="5"/>
  <c r="S61" i="5"/>
  <c r="G57" i="5"/>
  <c r="K57" i="5"/>
  <c r="O57" i="5"/>
  <c r="S57" i="5"/>
  <c r="G51" i="5"/>
  <c r="K51" i="5"/>
  <c r="O51" i="5"/>
  <c r="S51" i="5"/>
  <c r="G47" i="5"/>
  <c r="K47" i="5"/>
  <c r="O47" i="5"/>
  <c r="S47" i="5"/>
  <c r="G43" i="5"/>
  <c r="K43" i="5"/>
  <c r="O43" i="5"/>
  <c r="S43" i="5"/>
  <c r="G38" i="5"/>
  <c r="K38" i="5"/>
  <c r="O38" i="5"/>
  <c r="S38" i="5"/>
  <c r="F33" i="5"/>
  <c r="J33" i="5"/>
  <c r="N33" i="5"/>
  <c r="R33" i="5"/>
  <c r="F29" i="5"/>
  <c r="J29" i="5"/>
  <c r="N29" i="5"/>
  <c r="R29" i="5"/>
  <c r="F25" i="5"/>
  <c r="J25" i="5"/>
  <c r="N25" i="5"/>
  <c r="R25" i="5"/>
  <c r="F20" i="5"/>
  <c r="J20" i="5"/>
  <c r="N20" i="5"/>
  <c r="R20" i="5"/>
  <c r="F14" i="5"/>
  <c r="J14" i="5"/>
  <c r="N14" i="5"/>
  <c r="R14" i="5"/>
  <c r="F9" i="5"/>
  <c r="J9" i="5"/>
  <c r="O9" i="5"/>
  <c r="T9" i="5"/>
  <c r="AR23" i="5"/>
  <c r="E6" i="3"/>
  <c r="H6" i="7" s="1"/>
  <c r="N9" i="5"/>
  <c r="R9" i="5"/>
  <c r="L36" i="5"/>
  <c r="P36" i="5"/>
  <c r="T36" i="5"/>
  <c r="H31" i="5"/>
  <c r="L31" i="5"/>
  <c r="P31" i="5"/>
  <c r="T31" i="5"/>
  <c r="H27" i="5"/>
  <c r="L27" i="5"/>
  <c r="P27" i="5"/>
  <c r="T27" i="5"/>
  <c r="H22" i="5"/>
  <c r="L22" i="5"/>
  <c r="P22" i="5"/>
  <c r="T22" i="5"/>
  <c r="H18" i="5"/>
  <c r="L18" i="5"/>
  <c r="P18" i="5"/>
  <c r="T18" i="5"/>
  <c r="H11" i="5"/>
  <c r="L11" i="5"/>
  <c r="P11" i="5"/>
  <c r="T11" i="5"/>
  <c r="H7" i="5"/>
  <c r="L7" i="5"/>
  <c r="P7" i="5"/>
  <c r="T7" i="5"/>
  <c r="F31" i="5"/>
  <c r="J31" i="5"/>
  <c r="N31" i="5"/>
  <c r="R31" i="5"/>
  <c r="F27" i="5"/>
  <c r="J27" i="5"/>
  <c r="N27" i="5"/>
  <c r="R27" i="5"/>
  <c r="F22" i="5"/>
  <c r="J22" i="5"/>
  <c r="N22" i="5"/>
  <c r="R22" i="5"/>
  <c r="F18" i="5"/>
  <c r="J18" i="5"/>
  <c r="N18" i="5"/>
  <c r="R18" i="5"/>
  <c r="F11" i="5"/>
  <c r="J11" i="5"/>
  <c r="N11" i="5"/>
  <c r="R11" i="5"/>
  <c r="F7" i="5"/>
  <c r="J7" i="5"/>
  <c r="N7" i="5"/>
  <c r="R7" i="5"/>
  <c r="AR1493" i="5"/>
  <c r="AR27" i="9"/>
  <c r="AR35" i="9" s="1"/>
  <c r="AQ47" i="8"/>
  <c r="AQ51" i="8"/>
  <c r="AS15" i="9" s="1"/>
  <c r="AU65" i="5"/>
  <c r="AU1491" i="5" s="1"/>
  <c r="AQ1491" i="5"/>
  <c r="AT1489" i="5"/>
  <c r="AN6" i="9" s="1"/>
  <c r="AN9" i="9" s="1"/>
  <c r="AQ1489" i="5"/>
  <c r="AU1489" i="5"/>
  <c r="AN16" i="9"/>
  <c r="AW1491" i="5" l="1"/>
  <c r="C13" i="9" s="1"/>
  <c r="AR13" i="9" s="1"/>
  <c r="M1487" i="5"/>
  <c r="AR6" i="5"/>
  <c r="F1487" i="5"/>
  <c r="Q1487" i="5"/>
  <c r="S1487" i="5"/>
  <c r="T1487" i="5"/>
  <c r="E1487" i="5"/>
  <c r="G1487" i="5"/>
  <c r="H1487" i="5"/>
  <c r="N1487" i="5"/>
  <c r="AU1487" i="5"/>
  <c r="K1487" i="5"/>
  <c r="L1487" i="5"/>
  <c r="J1487" i="5"/>
  <c r="O1487" i="5"/>
  <c r="P1487" i="5"/>
  <c r="R1487" i="5"/>
  <c r="I1487" i="5"/>
  <c r="I6" i="7"/>
  <c r="O6" i="7" s="1"/>
  <c r="P108" i="7" s="1"/>
  <c r="AR26" i="5"/>
  <c r="T1491" i="5"/>
  <c r="R11" i="9" s="1"/>
  <c r="R16" i="9" s="1"/>
  <c r="AR48" i="5"/>
  <c r="AR30" i="5"/>
  <c r="AR46" i="5"/>
  <c r="F1491" i="5"/>
  <c r="D11" i="9" s="1"/>
  <c r="D16" i="9" s="1"/>
  <c r="J1491" i="5"/>
  <c r="H11" i="9" s="1"/>
  <c r="H16" i="9" s="1"/>
  <c r="AR21" i="5"/>
  <c r="AR62" i="5"/>
  <c r="H1491" i="5"/>
  <c r="F11" i="9" s="1"/>
  <c r="F16" i="9" s="1"/>
  <c r="AR16" i="5"/>
  <c r="AR44" i="5"/>
  <c r="AR58" i="5"/>
  <c r="AR56" i="5"/>
  <c r="AR35" i="5"/>
  <c r="P1491" i="5"/>
  <c r="N11" i="9" s="1"/>
  <c r="N16" i="9" s="1"/>
  <c r="N1491" i="5"/>
  <c r="L11" i="9" s="1"/>
  <c r="L16" i="9" s="1"/>
  <c r="AR10" i="5"/>
  <c r="AR39" i="5"/>
  <c r="AR52" i="5"/>
  <c r="AR67" i="5"/>
  <c r="L1491" i="5"/>
  <c r="J11" i="9" s="1"/>
  <c r="J16" i="9" s="1"/>
  <c r="S1491" i="5"/>
  <c r="Q11" i="9" s="1"/>
  <c r="Q16" i="9" s="1"/>
  <c r="AR50" i="5"/>
  <c r="AR60" i="5"/>
  <c r="K1491" i="5"/>
  <c r="I11" i="9" s="1"/>
  <c r="I16" i="9" s="1"/>
  <c r="M1489" i="5"/>
  <c r="K6" i="9" s="1"/>
  <c r="K9" i="9" s="1"/>
  <c r="AR24" i="5"/>
  <c r="AR32" i="5"/>
  <c r="AR40" i="5"/>
  <c r="AR64" i="5"/>
  <c r="R1491" i="5"/>
  <c r="P11" i="9" s="1"/>
  <c r="P16" i="9" s="1"/>
  <c r="AR65" i="5"/>
  <c r="AR69" i="5"/>
  <c r="L1489" i="5"/>
  <c r="J6" i="9" s="1"/>
  <c r="J9" i="9" s="1"/>
  <c r="G1489" i="5"/>
  <c r="E6" i="9" s="1"/>
  <c r="E9" i="9" s="1"/>
  <c r="AR8" i="5"/>
  <c r="D22" i="3" s="1"/>
  <c r="T1489" i="5"/>
  <c r="R6" i="9" s="1"/>
  <c r="R9" i="9" s="1"/>
  <c r="AR33" i="5"/>
  <c r="AR45" i="5"/>
  <c r="G1491" i="5"/>
  <c r="E11" i="9" s="1"/>
  <c r="E16" i="9" s="1"/>
  <c r="Q1491" i="5"/>
  <c r="O11" i="9" s="1"/>
  <c r="O16" i="9" s="1"/>
  <c r="AR42" i="5"/>
  <c r="AR11" i="5"/>
  <c r="AR38" i="5"/>
  <c r="M1491" i="5"/>
  <c r="K11" i="9" s="1"/>
  <c r="K16" i="9" s="1"/>
  <c r="I1489" i="5"/>
  <c r="G6" i="9" s="1"/>
  <c r="G9" i="9" s="1"/>
  <c r="AR19" i="5"/>
  <c r="AR28" i="5"/>
  <c r="AR37" i="5"/>
  <c r="AR47" i="5"/>
  <c r="AR49" i="5"/>
  <c r="AR54" i="5"/>
  <c r="AR68" i="5"/>
  <c r="AR66" i="5"/>
  <c r="J1489" i="5"/>
  <c r="H6" i="9" s="1"/>
  <c r="H9" i="9" s="1"/>
  <c r="AR43" i="5"/>
  <c r="I1491" i="5"/>
  <c r="G11" i="9" s="1"/>
  <c r="G16" i="9" s="1"/>
  <c r="E1489" i="5"/>
  <c r="C6" i="9" s="1"/>
  <c r="C9" i="9" s="1"/>
  <c r="AR59" i="5"/>
  <c r="H1489" i="5"/>
  <c r="F6" i="9" s="1"/>
  <c r="F9" i="9" s="1"/>
  <c r="P1489" i="5"/>
  <c r="N6" i="9" s="1"/>
  <c r="N9" i="9" s="1"/>
  <c r="Q1489" i="5"/>
  <c r="O6" i="9" s="1"/>
  <c r="O9" i="9" s="1"/>
  <c r="AR18" i="5"/>
  <c r="AR22" i="5"/>
  <c r="AR27" i="5"/>
  <c r="AR36" i="5"/>
  <c r="N1489" i="5"/>
  <c r="L6" i="9" s="1"/>
  <c r="L9" i="9" s="1"/>
  <c r="O1491" i="5"/>
  <c r="M11" i="9" s="1"/>
  <c r="M16" i="9" s="1"/>
  <c r="K1489" i="5"/>
  <c r="I6" i="9" s="1"/>
  <c r="I9" i="9" s="1"/>
  <c r="S1489" i="5"/>
  <c r="Q6" i="9" s="1"/>
  <c r="Q9" i="9" s="1"/>
  <c r="E1491" i="5"/>
  <c r="C11" i="9" s="1"/>
  <c r="AR9" i="5"/>
  <c r="D23" i="3" s="1"/>
  <c r="AR14" i="5"/>
  <c r="AR20" i="5"/>
  <c r="AR25" i="5"/>
  <c r="AR29" i="5"/>
  <c r="AR51" i="5"/>
  <c r="AR57" i="5"/>
  <c r="AR61" i="5"/>
  <c r="AR7" i="5"/>
  <c r="D21" i="3" s="1"/>
  <c r="AR31" i="5"/>
  <c r="AR13" i="5"/>
  <c r="R1489" i="5"/>
  <c r="P6" i="9" s="1"/>
  <c r="P9" i="9" s="1"/>
  <c r="F1489" i="5"/>
  <c r="D6" i="9" s="1"/>
  <c r="D9" i="9" s="1"/>
  <c r="O1489" i="5"/>
  <c r="M6" i="9" s="1"/>
  <c r="M9" i="9" s="1"/>
  <c r="AX1486" i="4"/>
  <c r="AX1490" i="4"/>
  <c r="AS14" i="9" s="1"/>
  <c r="AN18" i="9"/>
  <c r="AN22" i="9" s="1"/>
  <c r="AN37" i="9" s="1"/>
  <c r="J106" i="7"/>
  <c r="J187" i="7" s="1"/>
  <c r="D20" i="3"/>
  <c r="C16" i="9" l="1"/>
  <c r="G18" i="9"/>
  <c r="G22" i="9" s="1"/>
  <c r="G37" i="9" s="1"/>
  <c r="AR1487" i="5"/>
  <c r="H18" i="9"/>
  <c r="H22" i="9" s="1"/>
  <c r="H37" i="9" s="1"/>
  <c r="J18" i="9"/>
  <c r="J22" i="9" s="1"/>
  <c r="J37" i="9" s="1"/>
  <c r="R18" i="9"/>
  <c r="R22" i="9" s="1"/>
  <c r="R37" i="9" s="1"/>
  <c r="K18" i="9"/>
  <c r="K22" i="9" s="1"/>
  <c r="K37" i="9" s="1"/>
  <c r="L18" i="9"/>
  <c r="L22" i="9" s="1"/>
  <c r="L37" i="9" s="1"/>
  <c r="AR1491" i="5"/>
  <c r="O18" i="9"/>
  <c r="O22" i="9" s="1"/>
  <c r="O37" i="9" s="1"/>
  <c r="F18" i="9"/>
  <c r="F22" i="9" s="1"/>
  <c r="F37" i="9" s="1"/>
  <c r="D25" i="3"/>
  <c r="D26" i="3"/>
  <c r="D24" i="3"/>
  <c r="E18" i="9"/>
  <c r="E22" i="9" s="1"/>
  <c r="E37" i="9" s="1"/>
  <c r="M18" i="9"/>
  <c r="M22" i="9" s="1"/>
  <c r="M37" i="9" s="1"/>
  <c r="D27" i="3"/>
  <c r="N18" i="9"/>
  <c r="N22" i="9" s="1"/>
  <c r="N37" i="9" s="1"/>
  <c r="AR6" i="9"/>
  <c r="P18" i="9"/>
  <c r="P22" i="9" s="1"/>
  <c r="P37" i="9" s="1"/>
  <c r="AR11" i="9"/>
  <c r="AR16" i="9" s="1"/>
  <c r="D28" i="3"/>
  <c r="AR1489" i="5"/>
  <c r="I18" i="9"/>
  <c r="I22" i="9" s="1"/>
  <c r="I37" i="9" s="1"/>
  <c r="Q18" i="9"/>
  <c r="Q22" i="9" s="1"/>
  <c r="Q37" i="9" s="1"/>
  <c r="D18" i="9"/>
  <c r="D22" i="9" s="1"/>
  <c r="D37" i="9" s="1"/>
  <c r="AR9" i="9"/>
  <c r="H106" i="7" s="1"/>
  <c r="E53" i="11"/>
  <c r="F53" i="11" s="1"/>
  <c r="F55" i="11" s="1"/>
  <c r="F56" i="11" s="1"/>
  <c r="F57" i="11" s="1"/>
  <c r="F58" i="11" s="1"/>
  <c r="F59" i="11" s="1"/>
  <c r="F60" i="11" s="1"/>
  <c r="F61" i="11" s="1"/>
  <c r="F62" i="11" s="1"/>
  <c r="F63" i="11" s="1"/>
  <c r="F64" i="11" s="1"/>
  <c r="F65" i="11" s="1"/>
  <c r="F66" i="11" s="1"/>
  <c r="F67" i="11" s="1"/>
  <c r="F68" i="11" s="1"/>
  <c r="F69" i="11" s="1"/>
  <c r="F70" i="11" s="1"/>
  <c r="F71" i="11" s="1"/>
  <c r="F72" i="11" s="1"/>
  <c r="F73" i="11" s="1"/>
  <c r="F74" i="11" s="1"/>
  <c r="F75" i="11" s="1"/>
  <c r="F76" i="11" s="1"/>
  <c r="F77" i="11" s="1"/>
  <c r="F79" i="11" s="1"/>
  <c r="F80" i="11" s="1"/>
  <c r="F81" i="11" s="1"/>
  <c r="F82" i="11" s="1"/>
  <c r="F83" i="11" s="1"/>
  <c r="F84" i="11" s="1"/>
  <c r="F85" i="11" s="1"/>
  <c r="F86" i="11" s="1"/>
  <c r="F87" i="11" s="1"/>
  <c r="F88" i="11" s="1"/>
  <c r="F89" i="11" s="1"/>
  <c r="F91" i="11" s="1"/>
  <c r="F93" i="11" s="1"/>
  <c r="F94" i="11" s="1"/>
  <c r="F95" i="11" s="1"/>
  <c r="F96" i="11" s="1"/>
  <c r="F97" i="11" s="1"/>
  <c r="F98" i="11" s="1"/>
  <c r="F99" i="11" s="1"/>
  <c r="F100" i="11" s="1"/>
  <c r="C18" i="9"/>
  <c r="C22" i="9" s="1"/>
  <c r="C37" i="9" s="1"/>
  <c r="AS13" i="9" l="1"/>
  <c r="E19" i="3"/>
  <c r="E43" i="3" s="1"/>
  <c r="AS7" i="9"/>
  <c r="F101" i="11"/>
  <c r="F102" i="11" s="1"/>
  <c r="F103" i="11" s="1"/>
  <c r="F104" i="11" s="1"/>
  <c r="F105" i="11" s="1"/>
  <c r="F106" i="11" s="1"/>
  <c r="F107" i="11" s="1"/>
  <c r="F108" i="11" s="1"/>
  <c r="F109" i="11" s="1"/>
  <c r="F110" i="11" s="1"/>
  <c r="F111" i="11" s="1"/>
  <c r="F112" i="11" s="1"/>
  <c r="F113" i="11" s="1"/>
  <c r="F114" i="11" s="1"/>
  <c r="F115" i="11" s="1"/>
  <c r="F116" i="11" s="1"/>
  <c r="F117" i="11" s="1"/>
  <c r="F118" i="11" s="1"/>
  <c r="F119" i="11" s="1"/>
  <c r="F120" i="11" s="1"/>
  <c r="F121" i="11" s="1"/>
  <c r="F122" i="11" s="1"/>
  <c r="F123" i="11" s="1"/>
  <c r="F124" i="11" s="1"/>
  <c r="F125" i="11" s="1"/>
  <c r="F126" i="11" s="1"/>
  <c r="F127" i="11" s="1"/>
  <c r="F128" i="11" s="1"/>
  <c r="F129" i="11" s="1"/>
  <c r="F130" i="11" s="1"/>
  <c r="F131" i="11" s="1"/>
  <c r="F132" i="11" s="1"/>
  <c r="F133" i="11" s="1"/>
  <c r="F134" i="11" s="1"/>
  <c r="F135" i="11" s="1"/>
  <c r="F136" i="11" s="1"/>
  <c r="F137" i="11" s="1"/>
  <c r="F138" i="11" s="1"/>
  <c r="F139" i="11" s="1"/>
  <c r="F140" i="11" s="1"/>
  <c r="F141" i="11" s="1"/>
  <c r="F142" i="11" s="1"/>
  <c r="F143" i="11" s="1"/>
  <c r="AR18" i="9"/>
  <c r="AR22" i="9" s="1"/>
  <c r="I106" i="7"/>
  <c r="O106" i="7" s="1"/>
  <c r="H187" i="7"/>
  <c r="AR37" i="9" l="1"/>
  <c r="AS39" i="9" s="1"/>
  <c r="F144" i="11"/>
  <c r="I187" i="7"/>
  <c r="E106" i="7"/>
  <c r="E187" i="7" s="1"/>
  <c r="F205" i="11"/>
  <c r="F145" i="11" l="1"/>
  <c r="G144" i="11"/>
  <c r="P106" i="7"/>
  <c r="O187" i="7"/>
  <c r="P187" i="7" l="1"/>
  <c r="F146" i="11"/>
  <c r="G145" i="11"/>
  <c r="F147" i="11" l="1"/>
  <c r="G146" i="11"/>
  <c r="F148" i="11" l="1"/>
  <c r="G147" i="11"/>
  <c r="F149" i="11" l="1"/>
  <c r="G148" i="11"/>
  <c r="F150" i="11" l="1"/>
  <c r="G149" i="11"/>
  <c r="F151" i="11" l="1"/>
  <c r="G150" i="11"/>
  <c r="F152" i="11" l="1"/>
  <c r="G151" i="11"/>
  <c r="F153" i="11" l="1"/>
  <c r="G152" i="11"/>
  <c r="F154" i="11" l="1"/>
  <c r="G153" i="11"/>
  <c r="F155" i="11" l="1"/>
  <c r="F156" i="11" s="1"/>
  <c r="G154" i="11"/>
  <c r="F157" i="11" l="1"/>
  <c r="G156" i="11"/>
  <c r="G155" i="11"/>
  <c r="F158" i="11" l="1"/>
  <c r="G157" i="11"/>
  <c r="F159" i="11" l="1"/>
  <c r="G158" i="11"/>
  <c r="F160" i="11" l="1"/>
  <c r="G159" i="11"/>
  <c r="F161" i="11" l="1"/>
  <c r="G160" i="11"/>
  <c r="F162" i="11" l="1"/>
  <c r="F163" i="11" s="1"/>
  <c r="G163" i="11" s="1"/>
  <c r="G161" i="11"/>
  <c r="G162" i="11" l="1"/>
  <c r="F164" i="11" l="1"/>
  <c r="G164" i="11" l="1"/>
  <c r="F165" i="11"/>
  <c r="F166" i="11" l="1"/>
  <c r="G165" i="11"/>
  <c r="G166" i="11" l="1"/>
  <c r="F167" i="11"/>
  <c r="F168" i="11" l="1"/>
  <c r="G167" i="11"/>
  <c r="G168" i="11" l="1"/>
  <c r="F169" i="11"/>
  <c r="G169" i="11" l="1"/>
  <c r="F170" i="11"/>
  <c r="G170" i="11" l="1"/>
  <c r="F171" i="11"/>
  <c r="F172" i="11" l="1"/>
  <c r="G171" i="11"/>
  <c r="F173" i="11" l="1"/>
  <c r="G172" i="11"/>
  <c r="G173" i="11" l="1"/>
  <c r="F174" i="11"/>
  <c r="G174" i="11" l="1"/>
  <c r="F175" i="11"/>
  <c r="G175" i="11" l="1"/>
  <c r="F176" i="11"/>
  <c r="F177" i="11" l="1"/>
  <c r="G176" i="11"/>
  <c r="F178" i="11" l="1"/>
  <c r="G177" i="11"/>
  <c r="G178" i="11" l="1"/>
  <c r="F179" i="11"/>
  <c r="F180" i="11" l="1"/>
  <c r="G179" i="11"/>
  <c r="G180" i="11" l="1"/>
  <c r="F181" i="11"/>
  <c r="F182" i="11" l="1"/>
  <c r="G181" i="11"/>
  <c r="G182" i="11" l="1"/>
  <c r="F183" i="11"/>
  <c r="F184" i="11" l="1"/>
  <c r="G183" i="11"/>
  <c r="G184" i="11" l="1"/>
  <c r="F185" i="11"/>
  <c r="F186" i="11" l="1"/>
  <c r="G185" i="11"/>
  <c r="G186" i="11" l="1"/>
  <c r="F187" i="11"/>
  <c r="F188" i="11" l="1"/>
  <c r="G187" i="11"/>
  <c r="G188" i="11" l="1"/>
  <c r="F189" i="11"/>
  <c r="F190" i="11" l="1"/>
  <c r="G189" i="11"/>
  <c r="G190" i="11" l="1"/>
  <c r="F191" i="11"/>
  <c r="F192" i="11" l="1"/>
  <c r="G191" i="11"/>
  <c r="G192" i="11" l="1"/>
  <c r="F193" i="11"/>
  <c r="F194" i="11" l="1"/>
  <c r="G193" i="11"/>
  <c r="G194" i="11" l="1"/>
  <c r="F195" i="11"/>
  <c r="F196" i="11" l="1"/>
  <c r="G195" i="11"/>
  <c r="G196" i="11" l="1"/>
  <c r="F197" i="11"/>
  <c r="F198" i="11" l="1"/>
  <c r="G197" i="11"/>
  <c r="G198" i="11" l="1"/>
  <c r="F199" i="11"/>
  <c r="F200" i="11" s="1"/>
  <c r="F201" i="11" s="1"/>
  <c r="G199" i="11" l="1"/>
  <c r="F202" i="11" l="1"/>
  <c r="G201" i="11"/>
  <c r="G202" i="11" l="1"/>
  <c r="F203" i="11"/>
  <c r="G203" i="11" l="1"/>
  <c r="O189" i="7" s="1"/>
  <c r="O190" i="7" s="1"/>
  <c r="J1486" i="4"/>
  <c r="AT1469" i="4"/>
  <c r="J1469" i="4"/>
  <c r="AR1469" i="4"/>
  <c r="AR1486" i="4"/>
</calcChain>
</file>

<file path=xl/sharedStrings.xml><?xml version="1.0" encoding="utf-8"?>
<sst xmlns="http://schemas.openxmlformats.org/spreadsheetml/2006/main" count="2809" uniqueCount="670">
  <si>
    <t>Total</t>
  </si>
  <si>
    <t>Open</t>
  </si>
  <si>
    <t>Vitky</t>
  </si>
  <si>
    <t>AW</t>
  </si>
  <si>
    <t>Sipky</t>
  </si>
  <si>
    <t>Richard</t>
  </si>
  <si>
    <t>Toni</t>
  </si>
  <si>
    <t>Andy</t>
  </si>
  <si>
    <t>Iron</t>
  </si>
  <si>
    <t>Oscar</t>
  </si>
  <si>
    <t>Wilson</t>
  </si>
  <si>
    <t>Aurelinus</t>
  </si>
  <si>
    <t>Daniel</t>
  </si>
  <si>
    <t>Lucky</t>
  </si>
  <si>
    <t>Ucok</t>
  </si>
  <si>
    <t>Yohanes</t>
  </si>
  <si>
    <t>Rosario kayu</t>
  </si>
  <si>
    <t>Penjualan</t>
  </si>
  <si>
    <t>Produk</t>
  </si>
  <si>
    <t>Kode</t>
  </si>
  <si>
    <t>Jenis</t>
  </si>
  <si>
    <t>Tgl</t>
  </si>
  <si>
    <t>Jumlah Produk Terjual</t>
  </si>
  <si>
    <t>Jumlah</t>
  </si>
  <si>
    <t>Dani</t>
  </si>
  <si>
    <t>Harga Jual</t>
  </si>
  <si>
    <t>Penjualan (Rp)</t>
  </si>
  <si>
    <t>Ongkos Kerja</t>
  </si>
  <si>
    <t>Keterangan</t>
  </si>
  <si>
    <t>Bahan Anita</t>
  </si>
  <si>
    <t>Ongkos</t>
  </si>
  <si>
    <t>Kerja</t>
  </si>
  <si>
    <t>R01</t>
  </si>
  <si>
    <t>R02</t>
  </si>
  <si>
    <t>Rosario batu</t>
  </si>
  <si>
    <t>R03</t>
  </si>
  <si>
    <t>Rosario kristal</t>
  </si>
  <si>
    <t>KT01</t>
  </si>
  <si>
    <t>Kalung tembaga</t>
  </si>
  <si>
    <t>KT02</t>
  </si>
  <si>
    <t>KT03</t>
  </si>
  <si>
    <t>Kalung huruf</t>
  </si>
  <si>
    <t>Kalung bandul kupu2</t>
  </si>
  <si>
    <t>G01</t>
  </si>
  <si>
    <t>G03</t>
  </si>
  <si>
    <t>G06</t>
  </si>
  <si>
    <t>G07</t>
  </si>
  <si>
    <t>G08</t>
  </si>
  <si>
    <t>G09</t>
  </si>
  <si>
    <t>G10</t>
  </si>
  <si>
    <t>G.kristal</t>
  </si>
  <si>
    <t>G.tali kayu</t>
  </si>
  <si>
    <t>G.bandul kunci</t>
  </si>
  <si>
    <t>G.tali warna warni</t>
  </si>
  <si>
    <t>G.makrame</t>
  </si>
  <si>
    <t>G.batu magnet</t>
  </si>
  <si>
    <t>A01</t>
  </si>
  <si>
    <t>Anting</t>
  </si>
  <si>
    <t>A02</t>
  </si>
  <si>
    <t>Anting tembaga</t>
  </si>
  <si>
    <t>A03</t>
  </si>
  <si>
    <t>G.tali single bandul silver</t>
  </si>
  <si>
    <t>G.tali double bandul silver</t>
  </si>
  <si>
    <t>Harga</t>
  </si>
  <si>
    <t>Jual</t>
  </si>
  <si>
    <t>OPEN</t>
  </si>
  <si>
    <t>VN</t>
  </si>
  <si>
    <t>SIP</t>
  </si>
  <si>
    <t>RF</t>
  </si>
  <si>
    <t>TN</t>
  </si>
  <si>
    <t>AM</t>
  </si>
  <si>
    <t>ATA</t>
  </si>
  <si>
    <t>CAR</t>
  </si>
  <si>
    <t>WN</t>
  </si>
  <si>
    <t>DNR</t>
  </si>
  <si>
    <t>DN</t>
  </si>
  <si>
    <t>LG</t>
  </si>
  <si>
    <t>UCK</t>
  </si>
  <si>
    <t>YHS</t>
  </si>
  <si>
    <t>DT</t>
  </si>
  <si>
    <t>+ 2 pin</t>
  </si>
  <si>
    <t>+ 1 kantong</t>
  </si>
  <si>
    <t>NN</t>
  </si>
  <si>
    <t>seharusnya harga Rp 28.000</t>
  </si>
  <si>
    <t>Tambah huruf</t>
  </si>
  <si>
    <t>donasi 10.000</t>
  </si>
  <si>
    <t>donasi 2.000</t>
  </si>
  <si>
    <t>dg kantong; donasi 2.000</t>
  </si>
  <si>
    <t>KWT1036</t>
  </si>
  <si>
    <t>seharusnya harga Rp 20.000</t>
  </si>
  <si>
    <t>donasi Rp 5.000</t>
  </si>
  <si>
    <t>seharusnya harga Rp 30.000</t>
  </si>
  <si>
    <t>donasi Rp 37.000</t>
  </si>
  <si>
    <t>Laporan Hasil Karya Ketrampilan</t>
  </si>
  <si>
    <t>Tahun 2014 (Nop - Des 2014)</t>
  </si>
  <si>
    <t>Dikurang:</t>
  </si>
  <si>
    <t>Ongkos kerja</t>
  </si>
  <si>
    <t>Kantong</t>
  </si>
  <si>
    <t>+ 3 kantong</t>
  </si>
  <si>
    <t xml:space="preserve"> + pin</t>
  </si>
  <si>
    <t>+ pin</t>
  </si>
  <si>
    <t>+ kantong</t>
  </si>
  <si>
    <t>Sumbangan</t>
  </si>
  <si>
    <t>Kerugian</t>
  </si>
  <si>
    <t>Seharusnya harga @Rp 15.000</t>
  </si>
  <si>
    <t>Anita</t>
  </si>
  <si>
    <t>Sisa Dana Hasil Usaha Ketrampilan</t>
  </si>
  <si>
    <t>Pengeluaran Bahan</t>
  </si>
  <si>
    <t>G02</t>
  </si>
  <si>
    <t>---bahan rosario&amp;kantong dari Anita</t>
  </si>
  <si>
    <t>Kirana</t>
  </si>
  <si>
    <t>gabungan 27 nop &amp; 10 des-14 (dibayarkan ke bu Muji)</t>
  </si>
  <si>
    <t>gabungan dg foto, hrsnya harga Rp 28.000</t>
  </si>
  <si>
    <t>Bp. Matius</t>
  </si>
  <si>
    <t>Penjualan Nop - Des 2014</t>
  </si>
  <si>
    <t>Tahun 2015 (Jan - Mar 2015)</t>
  </si>
  <si>
    <t>Total Nop-Des 2014</t>
  </si>
  <si>
    <t>Kirana (salib)</t>
  </si>
  <si>
    <t>Alat dll</t>
  </si>
  <si>
    <t>Container</t>
  </si>
  <si>
    <t>Bahan</t>
  </si>
  <si>
    <t>Paku</t>
  </si>
  <si>
    <t>udah diambil bu Muji</t>
  </si>
  <si>
    <t>Bombay Tx</t>
  </si>
  <si>
    <t>Cahaya Baru</t>
  </si>
  <si>
    <t>Sumber Maju</t>
  </si>
  <si>
    <t>Laba2</t>
  </si>
  <si>
    <t>Plastik+kotak</t>
  </si>
  <si>
    <t>Total akhir penjualan ada kelebihan uang Rp 58.000</t>
  </si>
  <si>
    <t>Lain2</t>
  </si>
  <si>
    <t>GM11</t>
  </si>
  <si>
    <t>G.makrame besar</t>
  </si>
  <si>
    <t>Kramat</t>
  </si>
  <si>
    <t>GR11</t>
  </si>
  <si>
    <t>Gelang rosario kristal</t>
  </si>
  <si>
    <t>G12</t>
  </si>
  <si>
    <t xml:space="preserve">Gelang plat </t>
  </si>
  <si>
    <t>GKY</t>
  </si>
  <si>
    <t>Gelang kayu (baru)</t>
  </si>
  <si>
    <t>(Karawaci)</t>
  </si>
  <si>
    <t>KT04</t>
  </si>
  <si>
    <t>Kalung bandul</t>
  </si>
  <si>
    <t>(Bekasi)</t>
  </si>
  <si>
    <t>(pagi)</t>
  </si>
  <si>
    <t>(sore)</t>
  </si>
  <si>
    <t>Penjualan Jan - Mar 2015</t>
  </si>
  <si>
    <t>Paroki Kramat</t>
  </si>
  <si>
    <t>Kapel Vitra</t>
  </si>
  <si>
    <t>Paroki Karawaci</t>
  </si>
  <si>
    <t>Maret-15</t>
  </si>
  <si>
    <t>Paroki Bekasi</t>
  </si>
  <si>
    <t>Pesanan</t>
  </si>
  <si>
    <t>Kapel vitra</t>
  </si>
  <si>
    <t>Total Jan-Mar 2015</t>
  </si>
  <si>
    <t>Okt -  Des</t>
  </si>
  <si>
    <t>Jan - Mar</t>
  </si>
  <si>
    <t>Akumulasi</t>
  </si>
  <si>
    <t>Seharusnya harga Rp 40.000</t>
  </si>
  <si>
    <t>Total akhir penjualan ada kelebihan uang Rp 27.000</t>
  </si>
  <si>
    <t>Andy M</t>
  </si>
  <si>
    <t>--- dibagi 16 anak @ Rp 3.000</t>
  </si>
  <si>
    <t>Pin</t>
  </si>
  <si>
    <t>Komisi penjualan</t>
  </si>
  <si>
    <t>AW, Wilson, Oscar, Open, Daniel</t>
  </si>
  <si>
    <t>Linus, Ucok</t>
  </si>
  <si>
    <t>Oscar, Andy, Vitky</t>
  </si>
  <si>
    <t>Oscar, Yoh, Iron</t>
  </si>
  <si>
    <t>Yoh, Ucok, AW</t>
  </si>
  <si>
    <t>AW, Ucok</t>
  </si>
  <si>
    <t>Yoh, Sipky</t>
  </si>
  <si>
    <t>Komisi</t>
  </si>
  <si>
    <t>KT05</t>
  </si>
  <si>
    <t>Kalung mutiara</t>
  </si>
  <si>
    <t>(pesanan)</t>
  </si>
  <si>
    <t>tidak ada label, dibagi 2 Daniel &amp; Andy</t>
  </si>
  <si>
    <t>Tempat</t>
  </si>
  <si>
    <t>Pembagian Komisi (10% penjualan)</t>
  </si>
  <si>
    <t>---------- &gt;</t>
  </si>
  <si>
    <t>Nov-Des 2014</t>
  </si>
  <si>
    <t>Periode</t>
  </si>
  <si>
    <t>Hasil per Anak</t>
  </si>
  <si>
    <t>Bagi rata dari NN</t>
  </si>
  <si>
    <t>Bagi rata dari sumbangan</t>
  </si>
  <si>
    <t>Bagi 2 kalung huruf (tanpa label)</t>
  </si>
  <si>
    <t>Bp Matius</t>
  </si>
  <si>
    <t>Jan-Mar 2015</t>
  </si>
  <si>
    <t>Check</t>
  </si>
  <si>
    <t>tanpa nota</t>
  </si>
  <si>
    <t>Keterangan:</t>
  </si>
  <si>
    <t>Per anak</t>
  </si>
  <si>
    <t>Lama</t>
  </si>
  <si>
    <t>Baru</t>
  </si>
  <si>
    <t>donasi Rp 3.000</t>
  </si>
  <si>
    <t>Hasil Anak</t>
  </si>
  <si>
    <t>Total Nov 2014 - Mar 2015</t>
  </si>
  <si>
    <t>Penarikan (lulus STM, 18 Apr 2015)</t>
  </si>
  <si>
    <t>Setoran ke Siyubi</t>
  </si>
  <si>
    <t>Penarikan tunai</t>
  </si>
  <si>
    <t>Saldo akhir 31 Maret 2015</t>
  </si>
  <si>
    <t>(Halim)</t>
  </si>
  <si>
    <t>Frans</t>
  </si>
  <si>
    <t>Rolan</t>
  </si>
  <si>
    <t>Salomo</t>
  </si>
  <si>
    <t>Alex</t>
  </si>
  <si>
    <t>Davin</t>
  </si>
  <si>
    <t>Aldo</t>
  </si>
  <si>
    <t>Dius</t>
  </si>
  <si>
    <t>FR</t>
  </si>
  <si>
    <t>RLN</t>
  </si>
  <si>
    <t>BS</t>
  </si>
  <si>
    <t>AX</t>
  </si>
  <si>
    <t>DVN</t>
  </si>
  <si>
    <t>AB</t>
  </si>
  <si>
    <t>DS</t>
  </si>
  <si>
    <t>donasi Rp. 2.000</t>
  </si>
  <si>
    <t>GKM</t>
  </si>
  <si>
    <t>G. Mutiara</t>
  </si>
  <si>
    <t>B01</t>
  </si>
  <si>
    <t>Bando</t>
  </si>
  <si>
    <t>R04</t>
  </si>
  <si>
    <t xml:space="preserve">Rosario kristal </t>
  </si>
  <si>
    <t>R05</t>
  </si>
  <si>
    <t>Rosario tali bercorak</t>
  </si>
  <si>
    <t>GR12</t>
  </si>
  <si>
    <t>GR13</t>
  </si>
  <si>
    <t>A04</t>
  </si>
  <si>
    <t>(Kanisius)</t>
  </si>
  <si>
    <t>Seharusnya harga Rp 28.000</t>
  </si>
  <si>
    <t>Seharusnya harga Rp 23.000</t>
  </si>
  <si>
    <t>(Paskalis)</t>
  </si>
  <si>
    <t>ganti jenis kristal</t>
  </si>
  <si>
    <t>(Sore)</t>
  </si>
  <si>
    <t>Pak Budi</t>
  </si>
  <si>
    <t>(Ignatius)</t>
  </si>
  <si>
    <t>(BLOK Q)</t>
  </si>
  <si>
    <t>(MINGGU)</t>
  </si>
  <si>
    <t>gelang Sipky, via Br. Tanto</t>
  </si>
  <si>
    <t>R06</t>
  </si>
  <si>
    <t>(MISA  1)</t>
  </si>
  <si>
    <t>(MISA  2)</t>
  </si>
  <si>
    <t>(MISA  3)</t>
  </si>
  <si>
    <t>(Christoforus)</t>
  </si>
  <si>
    <t>(St. M Regina)</t>
  </si>
  <si>
    <t>G13</t>
  </si>
  <si>
    <t>Bintaro</t>
  </si>
  <si>
    <t>Gelang macrame + plat</t>
  </si>
  <si>
    <t>Rosario tali simpul</t>
  </si>
  <si>
    <t>GR14</t>
  </si>
  <si>
    <t>Gelang Bunda Maria Medugorje</t>
  </si>
  <si>
    <t>Setoran ke Tabungan</t>
  </si>
  <si>
    <t>Apr - Agust 2015</t>
  </si>
  <si>
    <t>Laporan Kas</t>
  </si>
  <si>
    <t>Kas Masuk</t>
  </si>
  <si>
    <t>Kas Keluar</t>
  </si>
  <si>
    <t>Saldo</t>
  </si>
  <si>
    <t>Penarikan oleh anak</t>
  </si>
  <si>
    <t>Penarikan (lulus STM)</t>
  </si>
  <si>
    <t>Apr - Aug</t>
  </si>
  <si>
    <t>Ongkos kerja Bp Matius (g.pelangi)</t>
  </si>
  <si>
    <t>Halim</t>
  </si>
  <si>
    <t>Kanisius</t>
  </si>
  <si>
    <t>Paskalis</t>
  </si>
  <si>
    <t>Paskalis pagi</t>
  </si>
  <si>
    <t>Paskalis sore</t>
  </si>
  <si>
    <t>Bp Budi</t>
  </si>
  <si>
    <t>Ignatius Menteng</t>
  </si>
  <si>
    <t>Blok Q</t>
  </si>
  <si>
    <t>Sipky / Br Tanto</t>
  </si>
  <si>
    <t>Christoforus</t>
  </si>
  <si>
    <t>Linus</t>
  </si>
  <si>
    <t>14-15 Agt-15</t>
  </si>
  <si>
    <t>Konser</t>
  </si>
  <si>
    <t>22-23 Agt-15</t>
  </si>
  <si>
    <t>Stefanus Cilandak</t>
  </si>
  <si>
    <t>Belanja (anita)</t>
  </si>
  <si>
    <t>P.Budi,B.Muji,+ 3 anak</t>
  </si>
  <si>
    <t>P.Budi + Sipky</t>
  </si>
  <si>
    <t>Sipky + Wilson</t>
  </si>
  <si>
    <t>Taxi</t>
  </si>
  <si>
    <t>Wilson + Oscar</t>
  </si>
  <si>
    <t>Unit Ketrampilan Provitra</t>
  </si>
  <si>
    <t>Setoran ke Tabungan 5 Agt 2015</t>
  </si>
  <si>
    <t>donasi Rp 100.000 - 68.000</t>
  </si>
  <si>
    <t>Petrus</t>
  </si>
  <si>
    <t>PTR</t>
  </si>
  <si>
    <t>Belanja</t>
  </si>
  <si>
    <t>Konser Musik</t>
  </si>
  <si>
    <t>Free utk Ibu Ancela (donatur bandul)</t>
  </si>
  <si>
    <t>Souvenir</t>
  </si>
  <si>
    <t>KT06</t>
  </si>
  <si>
    <t>Kalung Bunda Maria Medugorje</t>
  </si>
  <si>
    <t>S01</t>
  </si>
  <si>
    <t>S02</t>
  </si>
  <si>
    <t>Sumbangan pita</t>
  </si>
  <si>
    <t>Dibayarkan 26 Agt 2015</t>
  </si>
  <si>
    <t>Seharusnya harga Rp 25.000</t>
  </si>
  <si>
    <t>Total Apr-Agt 2015</t>
  </si>
  <si>
    <t>Seharusnya harga Rp 18.000</t>
  </si>
  <si>
    <t>Jumlah uang kurang Rp 40.000</t>
  </si>
  <si>
    <t>Bagi rata dari kerugian Apr15 - Agt15</t>
  </si>
  <si>
    <t>Bagi rata dari kerugian Oct14 - Mar15</t>
  </si>
  <si>
    <t>Sipky, Yohanes, Ucok</t>
  </si>
  <si>
    <t>Linus, Toni, Open</t>
  </si>
  <si>
    <t>Toni, Open, Wilson</t>
  </si>
  <si>
    <t>Yohanes, Sipky, Wilson</t>
  </si>
  <si>
    <t>Lucky, Iron, Salomo</t>
  </si>
  <si>
    <t>Lucky, Sipky</t>
  </si>
  <si>
    <t>Linus, Oscar</t>
  </si>
  <si>
    <t>Ucok, Sipky, Yohanes</t>
  </si>
  <si>
    <t>Yohanes, Oscar, Linus</t>
  </si>
  <si>
    <t>Oscar, Linus, Richard</t>
  </si>
  <si>
    <t>Saldo Akhir 31 Agustus 2015</t>
  </si>
  <si>
    <t>Kerugian krn hilangnya tang &amp; gunting</t>
  </si>
  <si>
    <t>Hasil Kerja</t>
  </si>
  <si>
    <t>Anak2 beli salib</t>
  </si>
  <si>
    <t>Dikurang: anak2 beli salib</t>
  </si>
  <si>
    <t>Pembulatan</t>
  </si>
  <si>
    <t>Tabel Produk</t>
  </si>
  <si>
    <t>Penjualan Apr - Agt 2015</t>
  </si>
  <si>
    <t>SEPTEMBER</t>
  </si>
  <si>
    <t>Sep</t>
  </si>
  <si>
    <t>Belanja (dwi)</t>
  </si>
  <si>
    <t>Lain2 (ultah anita)</t>
  </si>
  <si>
    <t>Setor tabungan anak 31 Agt 15</t>
  </si>
  <si>
    <t>Bayar hasil:</t>
  </si>
  <si>
    <t>P. Matheus</t>
  </si>
  <si>
    <t>Setor uang kas ke tabungan</t>
  </si>
  <si>
    <t>Katedral</t>
  </si>
  <si>
    <t>Ultah PVJ</t>
  </si>
  <si>
    <t>Titipan dr P.Budi</t>
  </si>
  <si>
    <t>Belanja (wilson &amp; sipky)</t>
  </si>
  <si>
    <t>Tamu: ATA &amp; DNR (A01 @50rb) dan ATA &amp; TN (G01, G02 @28rb)</t>
  </si>
  <si>
    <t>Sekretariat Daning</t>
  </si>
  <si>
    <t>Belanja (anak2 dg Br.Tri)</t>
  </si>
  <si>
    <t>Belanja plastik (B.Muji)</t>
  </si>
  <si>
    <t>R01 Dius</t>
  </si>
  <si>
    <t>Cijantung (Sipky &amp; Yoh)</t>
  </si>
  <si>
    <t>Belanja (4 anak + transport)</t>
  </si>
  <si>
    <t>Linus (GR18, GR11, R06, R06)</t>
  </si>
  <si>
    <t>Pesanan via Br.Tri</t>
  </si>
  <si>
    <t>Mesin EDC (Lucy)</t>
  </si>
  <si>
    <t>DNR (GR18 50rb, GR17 40rb)</t>
  </si>
  <si>
    <t>Regina Caeli</t>
  </si>
  <si>
    <t>St Yacobus</t>
  </si>
  <si>
    <t>Produk Br.Tri</t>
  </si>
  <si>
    <t>Sumbangan S03</t>
  </si>
  <si>
    <t>Dari PVJ (lewat Pak Budi)</t>
  </si>
  <si>
    <t>Dari mesin EDC (Notherdam)</t>
  </si>
  <si>
    <t>Kapel R02 Salomo, G12 Car (2)</t>
  </si>
  <si>
    <t>Br Tri (Ptr, Sip, DNR, LG) R01</t>
  </si>
  <si>
    <t>Notherdam (Davin, Open)</t>
  </si>
  <si>
    <t>Notherdam (Davin, Dius)</t>
  </si>
  <si>
    <t>Belanja (Wilson &amp; Oscar)</t>
  </si>
  <si>
    <t>Belanja (Anita)</t>
  </si>
  <si>
    <t>Jualan Vitra R12 Car 17rb (x13), KT04 TN 23rb, sumb 2rb, R12 Dvn 17rb (2)</t>
  </si>
  <si>
    <t>Cetak kartu nama</t>
  </si>
  <si>
    <t>Ornamen natal 52rb, R05 BS(1), R01 (ATA,CAR,BS,PTR,SIP,BS) 6x40rb +50rb +52rb</t>
  </si>
  <si>
    <t>Belanja sticker + transport Gramedia</t>
  </si>
  <si>
    <t>Puri Mall</t>
  </si>
  <si>
    <t>Setor</t>
  </si>
  <si>
    <t>R03 DNR, G12 LG (2) (utk Pak Yonas)</t>
  </si>
  <si>
    <t>R02 DS 100rb, G15 LG 100rb (utk Sr + B. Johan)</t>
  </si>
  <si>
    <t>Belanja (Wilson)</t>
  </si>
  <si>
    <t>R01 DNR (45rb +KT) 2 (Nita), R01 FR 45rb, R01 WN 45rb, R04 PTR 75rb, R03 WN 150rb</t>
  </si>
  <si>
    <t>R01 Car</t>
  </si>
  <si>
    <t>Ambil tabungan</t>
  </si>
  <si>
    <t>G15</t>
  </si>
  <si>
    <t>Gelang Fransiskus</t>
  </si>
  <si>
    <t>GR17</t>
  </si>
  <si>
    <t>Gelang Rosario Lilit</t>
  </si>
  <si>
    <t>GR18</t>
  </si>
  <si>
    <t>Gelang Rosario Putih</t>
  </si>
  <si>
    <t>GR19</t>
  </si>
  <si>
    <t>Gelang Rosario Corak Bunga</t>
  </si>
  <si>
    <t>(Misa I)</t>
  </si>
  <si>
    <t>TEMPAT II</t>
  </si>
  <si>
    <t>(Misa II)</t>
  </si>
  <si>
    <t>(Misa III)</t>
  </si>
  <si>
    <t>(Misa IV)</t>
  </si>
  <si>
    <t>Kelompok 1</t>
  </si>
  <si>
    <t>kelompok 2</t>
  </si>
  <si>
    <t>misa 1</t>
  </si>
  <si>
    <t>misa 2</t>
  </si>
  <si>
    <t>misa 3</t>
  </si>
  <si>
    <t>misa 4</t>
  </si>
  <si>
    <t>Dius, Alex, Ucok</t>
  </si>
  <si>
    <t>Salomo, Toni</t>
  </si>
  <si>
    <t>HUT PVJ</t>
  </si>
  <si>
    <t>Richard, Ucok</t>
  </si>
  <si>
    <t>Panti Fair</t>
  </si>
  <si>
    <t>Utk</t>
  </si>
  <si>
    <t>Persembahan</t>
  </si>
  <si>
    <t>340rb titipan dr Pak Budi</t>
  </si>
  <si>
    <t>Cijantung</t>
  </si>
  <si>
    <t>G16</t>
  </si>
  <si>
    <t>Gelang batu warna/i</t>
  </si>
  <si>
    <t>Sipky, Yohanes</t>
  </si>
  <si>
    <t>PESANAN</t>
  </si>
  <si>
    <t>Misa I</t>
  </si>
  <si>
    <t>R07</t>
  </si>
  <si>
    <t>Misa II</t>
  </si>
  <si>
    <t>Sore</t>
  </si>
  <si>
    <t>Gabungan</t>
  </si>
  <si>
    <t>Rosario simpul diamond</t>
  </si>
  <si>
    <t>Bu Anita</t>
  </si>
  <si>
    <t>15nov15</t>
  </si>
  <si>
    <t>Wilson, Lucky, Petrus</t>
  </si>
  <si>
    <t>St Yakobus</t>
  </si>
  <si>
    <t>Alex, Iron, Frans, Yoh</t>
  </si>
  <si>
    <t>Alex, Iron, Frans</t>
  </si>
  <si>
    <t>L02</t>
  </si>
  <si>
    <t>L01</t>
  </si>
  <si>
    <t>Lilin kecil</t>
  </si>
  <si>
    <t>Lilin besar</t>
  </si>
  <si>
    <t>Misa ke2</t>
  </si>
  <si>
    <t>Misa ke3</t>
  </si>
  <si>
    <t>R01A</t>
  </si>
  <si>
    <t>Tasbih</t>
  </si>
  <si>
    <t>Rosari</t>
  </si>
  <si>
    <t>N01</t>
  </si>
  <si>
    <t>Ibu Muji</t>
  </si>
  <si>
    <t>MUJI 4</t>
  </si>
  <si>
    <t>S03</t>
  </si>
  <si>
    <t>Sumbangan kalung salib Tao</t>
  </si>
  <si>
    <t>Notherdam</t>
  </si>
  <si>
    <t>Davin, Open</t>
  </si>
  <si>
    <t>G20</t>
  </si>
  <si>
    <t>Misa 1</t>
  </si>
  <si>
    <t>Misa 2</t>
  </si>
  <si>
    <t>Dius, Davin</t>
  </si>
  <si>
    <t>utk Sr Yos + B. Johan</t>
  </si>
  <si>
    <t>Kapel</t>
  </si>
  <si>
    <t>Via Br Trimur</t>
  </si>
  <si>
    <t>Vitra</t>
  </si>
  <si>
    <t>Susan Samantha</t>
  </si>
  <si>
    <t>Name tag</t>
  </si>
  <si>
    <t>NT01</t>
  </si>
  <si>
    <t>IR01</t>
  </si>
  <si>
    <t>Ikat Rambut</t>
  </si>
  <si>
    <t>Gelang lilit magnet</t>
  </si>
  <si>
    <t>N02</t>
  </si>
  <si>
    <t>Ornamen Natal bola pita</t>
  </si>
  <si>
    <t>Ornamen tongkat natal</t>
  </si>
  <si>
    <t>MUJI</t>
  </si>
  <si>
    <t>Alex, Davin, Iron, Toni</t>
  </si>
  <si>
    <t>N03</t>
  </si>
  <si>
    <t>Pohon Natal</t>
  </si>
  <si>
    <t>Oscar, Wilson, Ucok</t>
  </si>
  <si>
    <t>Sipky, Lucky, Linus</t>
  </si>
  <si>
    <t>utk Pak Yonas</t>
  </si>
  <si>
    <t>Belanja Wilson</t>
  </si>
  <si>
    <t>Belanja Anita</t>
  </si>
  <si>
    <t>Ibu Kartika</t>
  </si>
  <si>
    <t>Tali + manik huruf</t>
  </si>
  <si>
    <t>Wil. Asisi PIK</t>
  </si>
  <si>
    <t>Ibu Tari</t>
  </si>
  <si>
    <t>box pesanan Ibu Tari</t>
  </si>
  <si>
    <t>Oscar, Lucky</t>
  </si>
  <si>
    <t>R08</t>
  </si>
  <si>
    <t>Wilson, Oscar, Yohanes, Open</t>
  </si>
  <si>
    <t>Rosario Merah Putih</t>
  </si>
  <si>
    <t>Open, Linus, Wilson</t>
  </si>
  <si>
    <t>Br Tri 3</t>
  </si>
  <si>
    <t>Muji 12</t>
  </si>
  <si>
    <t>Kel Kudus</t>
  </si>
  <si>
    <t>Pasar Minggu</t>
  </si>
  <si>
    <t>Muji 1</t>
  </si>
  <si>
    <t>475rb belum di Br Tanto</t>
  </si>
  <si>
    <t>225rb belum di Br Tanto 25apr16</t>
  </si>
  <si>
    <t>Susy. Belum di Br Tanto 30apr16</t>
  </si>
  <si>
    <t xml:space="preserve">Anita. Belum di Br Tanto 260rb </t>
  </si>
  <si>
    <t>Br Tri 4... Anita. Belum di Br Tanto 1.640.000</t>
  </si>
  <si>
    <t>Irma. Belum di Br Tanto</t>
  </si>
  <si>
    <t>Daniel Belum di Br Tanto</t>
  </si>
  <si>
    <t>Muji 1, enita 3... Lilyawati. Belum di Br Tanto</t>
  </si>
  <si>
    <t>Sep - Des</t>
  </si>
  <si>
    <t>19-20 Sep15</t>
  </si>
  <si>
    <t>Salomo, Toni, Dius, Alex, Ucok</t>
  </si>
  <si>
    <t>Rosari (tasbih)</t>
  </si>
  <si>
    <t>Wilayah Asisi PIK</t>
  </si>
  <si>
    <t>15Okt - Wil. Asisi PIK</t>
  </si>
  <si>
    <t>15Okt - Sri Ina</t>
  </si>
  <si>
    <t>15Okt - Susie</t>
  </si>
  <si>
    <t>17Des - Susie</t>
  </si>
  <si>
    <t>Tidak ada rincian. Rosari</t>
  </si>
  <si>
    <t>17Des - BMS</t>
  </si>
  <si>
    <t>Pesanan Sri Ina</t>
  </si>
  <si>
    <t>Sri Ina</t>
  </si>
  <si>
    <t>Pesanan Susie</t>
  </si>
  <si>
    <t>3-23 Okt-15</t>
  </si>
  <si>
    <t>Pesanan via Br Tri</t>
  </si>
  <si>
    <t>Yakobus</t>
  </si>
  <si>
    <t>28-29 Nov-15</t>
  </si>
  <si>
    <t>BMS</t>
  </si>
  <si>
    <t>3Jan - 25 Apr-16</t>
  </si>
  <si>
    <t>Susie</t>
  </si>
  <si>
    <t>18-20 Dec-15</t>
  </si>
  <si>
    <t>Kartika</t>
  </si>
  <si>
    <t>30Apr - 1May-16</t>
  </si>
  <si>
    <t>Kel Kudus Psr Minggu</t>
  </si>
  <si>
    <t>Kel Kudus Pasar Minggu</t>
  </si>
  <si>
    <t>Wilson, Roland</t>
  </si>
  <si>
    <t>Susy</t>
  </si>
  <si>
    <t>Irma</t>
  </si>
  <si>
    <t>Ibu Lilyawati</t>
  </si>
  <si>
    <t>5-10%</t>
  </si>
  <si>
    <t>Kartu nama (Dwi)</t>
  </si>
  <si>
    <t>R01 (DS, LG) @40RB +20RB sumbangan (Ibu Kartika)</t>
  </si>
  <si>
    <t>Tali &amp; manik huruf</t>
  </si>
  <si>
    <t>KT04/DVN</t>
  </si>
  <si>
    <t>R01/FR</t>
  </si>
  <si>
    <t>EDC</t>
  </si>
  <si>
    <t>Br Tri, R.merah putih</t>
  </si>
  <si>
    <t>PVJ</t>
  </si>
  <si>
    <t>Dwi (potong + parkir)</t>
  </si>
  <si>
    <t>Belanja Muji + Nita</t>
  </si>
  <si>
    <t>25RMP Ibu Doly</t>
  </si>
  <si>
    <t>Bon Kirana (muji)</t>
  </si>
  <si>
    <t>Belanja Open &amp; Lucky</t>
  </si>
  <si>
    <t>Salib Anita</t>
  </si>
  <si>
    <t>Bon plastik</t>
  </si>
  <si>
    <t>Belanja Dwi</t>
  </si>
  <si>
    <t>Selisih</t>
  </si>
  <si>
    <t>(Ket: Daniel: 204rb dan Vitky kurang dibayarkan 5rb)</t>
  </si>
  <si>
    <t>selisih dg yg seharusnya dibayarkan (hasil anak):</t>
  </si>
  <si>
    <t>Bayar hasil: Andy</t>
  </si>
  <si>
    <t>Jan - May</t>
  </si>
  <si>
    <t>Setoran ke Tabungan 18 Sep 2015</t>
  </si>
  <si>
    <t>Dibayarkan tunai 18 Sep 2015</t>
  </si>
  <si>
    <t>Total Sep-Dec 2015</t>
  </si>
  <si>
    <t>Br Trimur</t>
  </si>
  <si>
    <t>sudah dibayarkan belum ke Pak Dwi?</t>
  </si>
  <si>
    <t>Enita</t>
  </si>
  <si>
    <t>Sep - Dec 2015</t>
  </si>
  <si>
    <t>Penjualan Sep - Dec 2015</t>
  </si>
  <si>
    <t>Penjualan Jan - May 2016</t>
  </si>
  <si>
    <t>Saldo Akhir 31 Des 2015</t>
  </si>
  <si>
    <t>Bagi rata dari kerugian</t>
  </si>
  <si>
    <t>Jan - Mei 2016</t>
  </si>
  <si>
    <t>Saldo Akhir 31 Mei 2016</t>
  </si>
  <si>
    <t>check</t>
  </si>
  <si>
    <t>Tambahan kerja (administrasi/pembelian)</t>
  </si>
  <si>
    <t>Dibayarkan tunai 23 Juli 2016</t>
  </si>
  <si>
    <t>St. Yakobus Sunter</t>
  </si>
  <si>
    <t>GTW</t>
  </si>
  <si>
    <t>Rafael</t>
  </si>
  <si>
    <t>RH</t>
  </si>
  <si>
    <t>Aldi</t>
  </si>
  <si>
    <t>Dil</t>
  </si>
  <si>
    <t>RE</t>
  </si>
  <si>
    <t>Rahul Erikson</t>
  </si>
  <si>
    <t>Gunawan</t>
  </si>
  <si>
    <t>AG</t>
  </si>
  <si>
    <t>Edwin</t>
  </si>
  <si>
    <t>SS</t>
  </si>
  <si>
    <t>Reza</t>
  </si>
  <si>
    <t>RZ</t>
  </si>
  <si>
    <t>Labi</t>
  </si>
  <si>
    <t>RNT</t>
  </si>
  <si>
    <t>Willy</t>
  </si>
  <si>
    <t>WLY</t>
  </si>
  <si>
    <t>Agus</t>
  </si>
  <si>
    <t>AR</t>
  </si>
  <si>
    <t>Eky</t>
  </si>
  <si>
    <t>EKY</t>
  </si>
  <si>
    <t>Rahul Ambon</t>
  </si>
  <si>
    <t>JR</t>
  </si>
  <si>
    <t>St Yakobus Sunter</t>
  </si>
  <si>
    <t>Oscar, Open, Agus, Rafael</t>
  </si>
  <si>
    <t>Jun - Des</t>
  </si>
  <si>
    <t>Jan - Apr</t>
  </si>
  <si>
    <t>Total Jun-Des 2016</t>
  </si>
  <si>
    <t>Gelang Tali Kristal</t>
  </si>
  <si>
    <t>Oscar, Open, Rafael, Agus</t>
  </si>
  <si>
    <t>Gunawan, Rahul Ambon</t>
  </si>
  <si>
    <t>Souvenir konser</t>
  </si>
  <si>
    <t>Hasil jual di aula tanpa rincian</t>
  </si>
  <si>
    <t>Theresia</t>
  </si>
  <si>
    <t>misa 1- 3</t>
  </si>
  <si>
    <t>3-4des16</t>
  </si>
  <si>
    <t>Yohanes, Iron, Ucok, Eki</t>
  </si>
  <si>
    <t>Sumbangan souvenir konser Vitra dari unit ketrampilan</t>
  </si>
  <si>
    <t>St. Andreas</t>
  </si>
  <si>
    <t>St. Andreas Kedoya</t>
  </si>
  <si>
    <t>19-20 Aug 16</t>
  </si>
  <si>
    <t>Davin, Gunawan, Roland, Open</t>
  </si>
  <si>
    <t>19-20 Aug-16</t>
  </si>
  <si>
    <t>St Andreas Kedoya</t>
  </si>
  <si>
    <t>MBK Tomang</t>
  </si>
  <si>
    <t>MBK</t>
  </si>
  <si>
    <t>Rahul Ericson, Aurelinus, Kristoforus Labi</t>
  </si>
  <si>
    <t>H. Sari Pan Pacific</t>
  </si>
  <si>
    <t>Linus, Rahul Ericson, Sipky, Labi</t>
  </si>
  <si>
    <t>YOH01</t>
  </si>
  <si>
    <t>Produk Yohanes</t>
  </si>
  <si>
    <t>Open, Frans</t>
  </si>
  <si>
    <t>Frans, Salomo</t>
  </si>
  <si>
    <t>Labi, Petrus</t>
  </si>
  <si>
    <t>Puri Indah Mall</t>
  </si>
  <si>
    <t>C001</t>
  </si>
  <si>
    <t>Bando Christmas</t>
  </si>
  <si>
    <t>Produk Rahul Ericson</t>
  </si>
  <si>
    <t xml:space="preserve">Produk Rafael </t>
  </si>
  <si>
    <t>Rh01</t>
  </si>
  <si>
    <t>Yoh01</t>
  </si>
  <si>
    <t>Raf01</t>
  </si>
  <si>
    <t>Gus01</t>
  </si>
  <si>
    <t>Produk Agus</t>
  </si>
  <si>
    <t>Car01</t>
  </si>
  <si>
    <t>Produk Oscar</t>
  </si>
  <si>
    <t>Agus, Rahul Ambon, Gunawan</t>
  </si>
  <si>
    <t>C002</t>
  </si>
  <si>
    <t xml:space="preserve">Ornamen Natal </t>
  </si>
  <si>
    <t>RF01</t>
  </si>
  <si>
    <t>Produk Richard</t>
  </si>
  <si>
    <t>C003</t>
  </si>
  <si>
    <t>Toples</t>
  </si>
  <si>
    <t>Agung</t>
  </si>
  <si>
    <t>LA</t>
  </si>
  <si>
    <t>Raju</t>
  </si>
  <si>
    <t>RJ</t>
  </si>
  <si>
    <t>Panti</t>
  </si>
  <si>
    <t>Total Juni-Des 2016</t>
  </si>
  <si>
    <t>Total Jan-May 2016</t>
  </si>
  <si>
    <t>Net</t>
  </si>
  <si>
    <t>Juni - Des 2016</t>
  </si>
  <si>
    <t>Dibayarkan tunai 18 Nov 2016</t>
  </si>
  <si>
    <t>Royalty produk yg menang lomba</t>
  </si>
  <si>
    <t>Royalty</t>
  </si>
  <si>
    <t>Rahul Ericson</t>
  </si>
  <si>
    <t>Penjualan produk dg royalty</t>
  </si>
  <si>
    <t>Saldo Akhir 31 Des 2016</t>
  </si>
  <si>
    <t>Kristus Raja</t>
  </si>
  <si>
    <t>P01</t>
  </si>
  <si>
    <t>Pita</t>
  </si>
  <si>
    <t>21/05/17</t>
  </si>
  <si>
    <t>R10</t>
  </si>
  <si>
    <t>Rosario Biji Plastik</t>
  </si>
  <si>
    <t>LAIN-LAIN</t>
  </si>
  <si>
    <t>20/05/17</t>
  </si>
  <si>
    <t>Misa III</t>
  </si>
  <si>
    <t>St. Bonaventura</t>
  </si>
  <si>
    <t>Misa Sore</t>
  </si>
  <si>
    <t>LAIN2</t>
  </si>
  <si>
    <t>15/7/17</t>
  </si>
  <si>
    <t>St. Robertus Bellarminus</t>
  </si>
  <si>
    <t>Misa Sabtu Sore</t>
  </si>
  <si>
    <t>16/7/17</t>
  </si>
  <si>
    <t>Misa Minggu Pagi</t>
  </si>
  <si>
    <t>Misa Minggu Sore</t>
  </si>
  <si>
    <t>22/7/17</t>
  </si>
  <si>
    <t>CAR01</t>
  </si>
  <si>
    <t>23/7/17</t>
  </si>
  <si>
    <t>MINGGU PAGI</t>
  </si>
  <si>
    <t>KATEDRAL</t>
  </si>
  <si>
    <t xml:space="preserve">   </t>
  </si>
  <si>
    <t>29/7/17</t>
  </si>
  <si>
    <t>ANDREAS</t>
  </si>
  <si>
    <t>SABTUSORE</t>
  </si>
  <si>
    <t>Ron</t>
  </si>
  <si>
    <t>Ronan</t>
  </si>
  <si>
    <t>RON</t>
  </si>
  <si>
    <t>SUMBANGAN</t>
  </si>
  <si>
    <t>30/7/17</t>
  </si>
  <si>
    <t>MINGGU SIANG</t>
  </si>
  <si>
    <t>16/9/17</t>
  </si>
  <si>
    <t>ST. ANNA</t>
  </si>
  <si>
    <t>SABTU SORE</t>
  </si>
  <si>
    <t>17/9/17</t>
  </si>
  <si>
    <t>MISA 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</si>
</sst>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</numFmts>
  <fonts count="19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charset val="1"/>
      <scheme val="minor"/>
    </font>
    <font>
      <sz val="11"/>
      <color rgb="FF00B050"/>
      <name val="Calibri"/>
      <family val="2"/>
      <charset val="1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FF0000"/>
      <name val="Calibri"/>
      <family val="2"/>
      <charset val="1"/>
      <scheme val="minor"/>
    </font>
    <font>
      <b/>
      <sz val="11"/>
      <color rgb="FF00B050"/>
      <name val="Calibri"/>
      <family val="2"/>
      <charset val="1"/>
      <scheme val="minor"/>
    </font>
    <font>
      <sz val="11"/>
      <color rgb="FF00B050"/>
      <name val="Calibri"/>
      <family val="2"/>
      <scheme val="minor"/>
    </font>
    <font>
      <sz val="1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i/>
      <sz val="11"/>
      <color rgb="FF00B050"/>
      <name val="Calibri"/>
      <family val="2"/>
      <scheme val="minor"/>
    </font>
    <font>
      <sz val="11"/>
      <color rgb="FF002060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4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62">
    <xf numFmtId="0" fontId="0" fillId="0" borderId="0" xfId="0"/>
    <xf numFmtId="0" fontId="2" fillId="0" borderId="1" xfId="0" applyFont="1" applyBorder="1" applyAlignment="1">
      <alignment horizontal="center"/>
    </xf>
    <xf numFmtId="0" fontId="0" fillId="0" borderId="1" xfId="0" applyBorder="1"/>
    <xf numFmtId="0" fontId="2" fillId="0" borderId="1" xfId="0" applyFont="1" applyBorder="1"/>
    <xf numFmtId="0" fontId="3" fillId="0" borderId="0" xfId="0" applyFont="1"/>
    <xf numFmtId="41" fontId="0" fillId="0" borderId="0" xfId="0" applyNumberFormat="1"/>
    <xf numFmtId="41" fontId="4" fillId="0" borderId="0" xfId="1" quotePrefix="1" applyFont="1"/>
    <xf numFmtId="41" fontId="2" fillId="0" borderId="1" xfId="1" applyFont="1" applyBorder="1"/>
    <xf numFmtId="0" fontId="4" fillId="0" borderId="0" xfId="0" applyFont="1"/>
    <xf numFmtId="0" fontId="2" fillId="0" borderId="2" xfId="0" applyFont="1" applyBorder="1" applyAlignment="1">
      <alignment horizontal="center" vertical="center"/>
    </xf>
    <xf numFmtId="0" fontId="2" fillId="0" borderId="7" xfId="0" applyFont="1" applyBorder="1" applyAlignment="1">
      <alignment horizontal="center"/>
    </xf>
    <xf numFmtId="0" fontId="2" fillId="0" borderId="6" xfId="0" applyFont="1" applyFill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41" fontId="0" fillId="0" borderId="1" xfId="1" applyFont="1" applyBorder="1"/>
    <xf numFmtId="41" fontId="0" fillId="0" borderId="0" xfId="1" applyFont="1"/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15" fontId="0" fillId="0" borderId="1" xfId="0" applyNumberFormat="1" applyBorder="1"/>
    <xf numFmtId="0" fontId="2" fillId="0" borderId="0" xfId="0" applyFont="1"/>
    <xf numFmtId="0" fontId="2" fillId="0" borderId="0" xfId="0" applyFont="1" applyAlignment="1"/>
    <xf numFmtId="41" fontId="4" fillId="0" borderId="0" xfId="1" applyFont="1"/>
    <xf numFmtId="41" fontId="0" fillId="0" borderId="0" xfId="1" applyFont="1" applyFill="1"/>
    <xf numFmtId="41" fontId="0" fillId="0" borderId="1" xfId="1" applyFont="1" applyFill="1" applyBorder="1"/>
    <xf numFmtId="0" fontId="2" fillId="0" borderId="9" xfId="0" applyFont="1" applyBorder="1" applyAlignment="1">
      <alignment horizontal="center"/>
    </xf>
    <xf numFmtId="0" fontId="4" fillId="0" borderId="0" xfId="0" applyFont="1" applyAlignment="1">
      <alignment horizontal="center"/>
    </xf>
    <xf numFmtId="41" fontId="0" fillId="0" borderId="0" xfId="1" quotePrefix="1" applyFont="1"/>
    <xf numFmtId="41" fontId="6" fillId="0" borderId="1" xfId="1" applyFont="1" applyBorder="1"/>
    <xf numFmtId="41" fontId="8" fillId="0" borderId="0" xfId="1" applyFont="1"/>
    <xf numFmtId="41" fontId="9" fillId="0" borderId="0" xfId="1" applyFont="1"/>
    <xf numFmtId="41" fontId="7" fillId="0" borderId="1" xfId="1" applyFont="1" applyBorder="1"/>
    <xf numFmtId="41" fontId="6" fillId="0" borderId="0" xfId="1" applyFont="1"/>
    <xf numFmtId="15" fontId="0" fillId="0" borderId="0" xfId="0" applyNumberFormat="1"/>
    <xf numFmtId="0" fontId="2" fillId="0" borderId="0" xfId="0" applyFont="1" applyAlignment="1">
      <alignment horizontal="center"/>
    </xf>
    <xf numFmtId="0" fontId="6" fillId="0" borderId="0" xfId="0" applyFont="1"/>
    <xf numFmtId="0" fontId="7" fillId="0" borderId="0" xfId="0" applyFont="1"/>
    <xf numFmtId="41" fontId="7" fillId="0" borderId="0" xfId="1" applyFont="1"/>
    <xf numFmtId="0" fontId="0" fillId="0" borderId="1" xfId="0" applyFill="1" applyBorder="1"/>
    <xf numFmtId="41" fontId="9" fillId="0" borderId="0" xfId="1" applyFont="1" applyFill="1"/>
    <xf numFmtId="0" fontId="0" fillId="0" borderId="0" xfId="0" applyFill="1"/>
    <xf numFmtId="41" fontId="7" fillId="0" borderId="1" xfId="1" applyFont="1" applyFill="1" applyBorder="1"/>
    <xf numFmtId="41" fontId="4" fillId="0" borderId="0" xfId="1" applyFont="1" applyFill="1"/>
    <xf numFmtId="41" fontId="7" fillId="0" borderId="0" xfId="1" applyFont="1" applyFill="1"/>
    <xf numFmtId="41" fontId="6" fillId="0" borderId="0" xfId="1" applyFont="1" applyFill="1"/>
    <xf numFmtId="41" fontId="0" fillId="0" borderId="0" xfId="1" applyFont="1" applyAlignment="1">
      <alignment vertical="center"/>
    </xf>
    <xf numFmtId="41" fontId="0" fillId="0" borderId="0" xfId="1" quotePrefix="1" applyFont="1" applyAlignment="1">
      <alignment vertical="center"/>
    </xf>
    <xf numFmtId="41" fontId="2" fillId="0" borderId="1" xfId="0" applyNumberFormat="1" applyFont="1" applyBorder="1"/>
    <xf numFmtId="15" fontId="0" fillId="2" borderId="1" xfId="0" applyNumberFormat="1" applyFill="1" applyBorder="1"/>
    <xf numFmtId="41" fontId="0" fillId="0" borderId="0" xfId="1" quotePrefix="1" applyFont="1" applyAlignment="1">
      <alignment horizontal="left" vertical="center"/>
    </xf>
    <xf numFmtId="41" fontId="0" fillId="0" borderId="0" xfId="1" quotePrefix="1" applyFont="1" applyAlignment="1">
      <alignment horizontal="left" vertical="center"/>
    </xf>
    <xf numFmtId="41" fontId="0" fillId="3" borderId="1" xfId="1" applyFont="1" applyFill="1" applyBorder="1"/>
    <xf numFmtId="0" fontId="2" fillId="0" borderId="3" xfId="0" applyFont="1" applyBorder="1"/>
    <xf numFmtId="0" fontId="0" fillId="0" borderId="5" xfId="0" applyBorder="1"/>
    <xf numFmtId="41" fontId="0" fillId="0" borderId="0" xfId="1" quotePrefix="1" applyFont="1" applyAlignment="1">
      <alignment horizontal="left" vertical="center"/>
    </xf>
    <xf numFmtId="41" fontId="0" fillId="0" borderId="0" xfId="1" quotePrefix="1" applyFont="1" applyAlignment="1">
      <alignment horizontal="left" vertical="center"/>
    </xf>
    <xf numFmtId="15" fontId="0" fillId="0" borderId="0" xfId="0" quotePrefix="1" applyNumberFormat="1" applyAlignment="1">
      <alignment horizontal="right"/>
    </xf>
    <xf numFmtId="15" fontId="0" fillId="0" borderId="1" xfId="0" applyNumberFormat="1" applyFill="1" applyBorder="1"/>
    <xf numFmtId="0" fontId="0" fillId="0" borderId="0" xfId="0" applyAlignment="1">
      <alignment horizontal="center"/>
    </xf>
    <xf numFmtId="41" fontId="12" fillId="0" borderId="0" xfId="1" applyFont="1" applyFill="1"/>
    <xf numFmtId="41" fontId="0" fillId="0" borderId="1" xfId="0" applyNumberFormat="1" applyBorder="1"/>
    <xf numFmtId="41" fontId="7" fillId="0" borderId="1" xfId="0" applyNumberFormat="1" applyFont="1" applyBorder="1"/>
    <xf numFmtId="41" fontId="6" fillId="0" borderId="1" xfId="0" applyNumberFormat="1" applyFont="1" applyBorder="1"/>
    <xf numFmtId="0" fontId="0" fillId="0" borderId="0" xfId="0" applyAlignment="1">
      <alignment horizontal="right"/>
    </xf>
    <xf numFmtId="3" fontId="0" fillId="0" borderId="0" xfId="0" applyNumberFormat="1"/>
    <xf numFmtId="41" fontId="2" fillId="0" borderId="0" xfId="1" applyFont="1"/>
    <xf numFmtId="41" fontId="0" fillId="4" borderId="0" xfId="1" applyFont="1" applyFill="1"/>
    <xf numFmtId="0" fontId="0" fillId="4" borderId="0" xfId="0" applyFill="1"/>
    <xf numFmtId="41" fontId="0" fillId="0" borderId="0" xfId="0" applyNumberFormat="1" applyBorder="1"/>
    <xf numFmtId="0" fontId="2" fillId="0" borderId="7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15" fontId="13" fillId="2" borderId="1" xfId="0" applyNumberFormat="1" applyFont="1" applyFill="1" applyBorder="1"/>
    <xf numFmtId="41" fontId="0" fillId="0" borderId="0" xfId="1" quotePrefix="1" applyFont="1" applyFill="1"/>
    <xf numFmtId="41" fontId="0" fillId="0" borderId="0" xfId="0" applyNumberFormat="1" applyFill="1"/>
    <xf numFmtId="0" fontId="2" fillId="0" borderId="7" xfId="0" applyFont="1" applyFill="1" applyBorder="1" applyAlignment="1">
      <alignment horizontal="center" vertical="center"/>
    </xf>
    <xf numFmtId="15" fontId="2" fillId="0" borderId="1" xfId="0" applyNumberFormat="1" applyFont="1" applyFill="1" applyBorder="1"/>
    <xf numFmtId="0" fontId="2" fillId="0" borderId="1" xfId="0" applyFont="1" applyFill="1" applyBorder="1"/>
    <xf numFmtId="41" fontId="2" fillId="0" borderId="1" xfId="1" applyFont="1" applyFill="1" applyBorder="1"/>
    <xf numFmtId="41" fontId="5" fillId="0" borderId="0" xfId="1" applyFont="1"/>
    <xf numFmtId="9" fontId="0" fillId="0" borderId="0" xfId="0" applyNumberFormat="1" applyAlignment="1">
      <alignment horizontal="center"/>
    </xf>
    <xf numFmtId="15" fontId="14" fillId="0" borderId="1" xfId="0" applyNumberFormat="1" applyFont="1" applyFill="1" applyBorder="1"/>
    <xf numFmtId="0" fontId="14" fillId="0" borderId="1" xfId="0" applyFont="1" applyBorder="1"/>
    <xf numFmtId="41" fontId="14" fillId="0" borderId="1" xfId="1" applyFont="1" applyBorder="1"/>
    <xf numFmtId="0" fontId="14" fillId="0" borderId="0" xfId="0" applyFont="1"/>
    <xf numFmtId="0" fontId="2" fillId="0" borderId="7" xfId="0" applyFont="1" applyBorder="1" applyAlignment="1">
      <alignment horizontal="center" vertical="center"/>
    </xf>
    <xf numFmtId="41" fontId="13" fillId="0" borderId="1" xfId="1" applyFont="1" applyBorder="1"/>
    <xf numFmtId="41" fontId="0" fillId="0" borderId="0" xfId="1" quotePrefix="1" applyFont="1" applyAlignment="1">
      <alignment horizontal="left" vertical="center"/>
    </xf>
    <xf numFmtId="41" fontId="0" fillId="5" borderId="1" xfId="1" applyFont="1" applyFill="1" applyBorder="1"/>
    <xf numFmtId="0" fontId="0" fillId="0" borderId="6" xfId="0" applyBorder="1"/>
    <xf numFmtId="41" fontId="0" fillId="0" borderId="6" xfId="1" applyFont="1" applyFill="1" applyBorder="1"/>
    <xf numFmtId="0" fontId="0" fillId="5" borderId="6" xfId="0" applyFill="1" applyBorder="1"/>
    <xf numFmtId="41" fontId="0" fillId="5" borderId="6" xfId="1" applyFont="1" applyFill="1" applyBorder="1"/>
    <xf numFmtId="41" fontId="0" fillId="0" borderId="6" xfId="1" applyFont="1" applyBorder="1"/>
    <xf numFmtId="0" fontId="0" fillId="0" borderId="6" xfId="0" applyFill="1" applyBorder="1"/>
    <xf numFmtId="15" fontId="13" fillId="0" borderId="1" xfId="0" applyNumberFormat="1" applyFont="1" applyFill="1" applyBorder="1"/>
    <xf numFmtId="15" fontId="0" fillId="5" borderId="1" xfId="0" applyNumberFormat="1" applyFill="1" applyBorder="1"/>
    <xf numFmtId="15" fontId="0" fillId="0" borderId="0" xfId="0" applyNumberFormat="1" applyAlignment="1">
      <alignment horizontal="right"/>
    </xf>
    <xf numFmtId="0" fontId="0" fillId="0" borderId="0" xfId="0" applyBorder="1"/>
    <xf numFmtId="0" fontId="15" fillId="0" borderId="0" xfId="0" applyFont="1"/>
    <xf numFmtId="0" fontId="0" fillId="0" borderId="0" xfId="0" applyFill="1" applyBorder="1"/>
    <xf numFmtId="41" fontId="2" fillId="0" borderId="0" xfId="1" applyFont="1" applyAlignment="1">
      <alignment horizontal="center"/>
    </xf>
    <xf numFmtId="0" fontId="2" fillId="0" borderId="0" xfId="0" applyFont="1" applyAlignment="1">
      <alignment horizontal="left"/>
    </xf>
    <xf numFmtId="41" fontId="6" fillId="0" borderId="1" xfId="1" applyFont="1" applyFill="1" applyBorder="1"/>
    <xf numFmtId="41" fontId="0" fillId="6" borderId="1" xfId="1" applyFont="1" applyFill="1" applyBorder="1"/>
    <xf numFmtId="41" fontId="7" fillId="0" borderId="0" xfId="0" applyNumberFormat="1" applyFont="1"/>
    <xf numFmtId="41" fontId="6" fillId="0" borderId="0" xfId="0" applyNumberFormat="1" applyFont="1"/>
    <xf numFmtId="41" fontId="5" fillId="0" borderId="0" xfId="1" applyFont="1" applyFill="1"/>
    <xf numFmtId="0" fontId="2" fillId="0" borderId="0" xfId="0" applyFont="1" applyFill="1"/>
    <xf numFmtId="10" fontId="0" fillId="0" borderId="0" xfId="2" applyNumberFormat="1" applyFont="1"/>
    <xf numFmtId="0" fontId="0" fillId="3" borderId="1" xfId="0" applyFill="1" applyBorder="1"/>
    <xf numFmtId="0" fontId="0" fillId="7" borderId="0" xfId="0" applyFill="1"/>
    <xf numFmtId="41" fontId="0" fillId="7" borderId="0" xfId="1" applyFont="1" applyFill="1"/>
    <xf numFmtId="164" fontId="0" fillId="0" borderId="0" xfId="3" applyNumberFormat="1" applyFont="1"/>
    <xf numFmtId="164" fontId="0" fillId="0" borderId="0" xfId="3" applyNumberFormat="1" applyFont="1" applyAlignment="1">
      <alignment horizontal="center"/>
    </xf>
    <xf numFmtId="164" fontId="0" fillId="0" borderId="0" xfId="0" applyNumberFormat="1"/>
    <xf numFmtId="41" fontId="0" fillId="3" borderId="0" xfId="1" applyFont="1" applyFill="1"/>
    <xf numFmtId="0" fontId="0" fillId="3" borderId="0" xfId="0" applyFill="1"/>
    <xf numFmtId="0" fontId="6" fillId="0" borderId="1" xfId="0" applyFont="1" applyBorder="1"/>
    <xf numFmtId="0" fontId="0" fillId="5" borderId="1" xfId="0" applyFill="1" applyBorder="1"/>
    <xf numFmtId="164" fontId="0" fillId="0" borderId="0" xfId="3" applyNumberFormat="1" applyFont="1" applyFill="1" applyBorder="1" applyAlignment="1">
      <alignment horizontal="center"/>
    </xf>
    <xf numFmtId="164" fontId="0" fillId="0" borderId="0" xfId="3" applyNumberFormat="1" applyFont="1" applyFill="1"/>
    <xf numFmtId="164" fontId="4" fillId="0" borderId="0" xfId="3" applyNumberFormat="1" applyFont="1"/>
    <xf numFmtId="41" fontId="16" fillId="0" borderId="0" xfId="1" applyFont="1"/>
    <xf numFmtId="41" fontId="13" fillId="0" borderId="1" xfId="1" applyFont="1" applyFill="1" applyBorder="1"/>
    <xf numFmtId="41" fontId="13" fillId="0" borderId="0" xfId="1" applyFont="1" applyFill="1"/>
    <xf numFmtId="0" fontId="13" fillId="0" borderId="0" xfId="0" applyFont="1" applyFill="1"/>
    <xf numFmtId="15" fontId="6" fillId="0" borderId="0" xfId="1" applyNumberFormat="1" applyFont="1"/>
    <xf numFmtId="41" fontId="0" fillId="0" borderId="0" xfId="1" quotePrefix="1" applyFont="1" applyAlignment="1">
      <alignment horizontal="left" vertical="center"/>
    </xf>
    <xf numFmtId="41" fontId="17" fillId="0" borderId="0" xfId="1" applyFont="1"/>
    <xf numFmtId="17" fontId="0" fillId="0" borderId="0" xfId="0" applyNumberFormat="1"/>
    <xf numFmtId="0" fontId="2" fillId="0" borderId="7" xfId="0" applyFont="1" applyBorder="1" applyAlignment="1">
      <alignment horizontal="center" vertical="center"/>
    </xf>
    <xf numFmtId="41" fontId="0" fillId="0" borderId="0" xfId="1" quotePrefix="1" applyFont="1" applyAlignment="1">
      <alignment horizontal="left" vertical="center"/>
    </xf>
    <xf numFmtId="0" fontId="13" fillId="0" borderId="1" xfId="0" applyFont="1" applyFill="1" applyBorder="1"/>
    <xf numFmtId="41" fontId="13" fillId="0" borderId="0" xfId="1" applyFont="1"/>
    <xf numFmtId="0" fontId="18" fillId="0" borderId="0" xfId="0" applyFont="1"/>
    <xf numFmtId="41" fontId="4" fillId="0" borderId="0" xfId="0" applyNumberFormat="1" applyFont="1"/>
    <xf numFmtId="41" fontId="0" fillId="0" borderId="0" xfId="1" quotePrefix="1" applyFont="1" applyAlignment="1">
      <alignment horizontal="left" vertical="center"/>
    </xf>
    <xf numFmtId="41" fontId="8" fillId="0" borderId="1" xfId="1" applyFont="1" applyBorder="1"/>
    <xf numFmtId="0" fontId="2" fillId="0" borderId="7" xfId="0" applyFont="1" applyBorder="1" applyAlignment="1">
      <alignment horizontal="left"/>
    </xf>
    <xf numFmtId="17" fontId="0" fillId="0" borderId="1" xfId="0" applyNumberFormat="1" applyBorder="1"/>
    <xf numFmtId="15" fontId="0" fillId="0" borderId="1" xfId="0" applyNumberFormat="1" applyFill="1" applyBorder="1" applyAlignment="1">
      <alignment horizontal="right"/>
    </xf>
    <xf numFmtId="9" fontId="0" fillId="0" borderId="0" xfId="0" applyNumberFormat="1"/>
    <xf numFmtId="10" fontId="0" fillId="0" borderId="0" xfId="0" applyNumberFormat="1"/>
    <xf numFmtId="14" fontId="0" fillId="0" borderId="1" xfId="0" applyNumberFormat="1" applyBorder="1"/>
    <xf numFmtId="20" fontId="0" fillId="0" borderId="1" xfId="0" applyNumberFormat="1" applyBorder="1"/>
    <xf numFmtId="0" fontId="2" fillId="0" borderId="3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41" fontId="2" fillId="0" borderId="2" xfId="1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41" fontId="0" fillId="0" borderId="0" xfId="1" quotePrefix="1" applyFont="1" applyAlignment="1">
      <alignment horizontal="left" vertical="center"/>
    </xf>
  </cellXfs>
  <cellStyles count="4">
    <cellStyle name="Comma" xfId="3" builtinId="3"/>
    <cellStyle name="Comma [0]" xfId="1" builtinId="6"/>
    <cellStyle name="Normal" xfId="0" builtinId="0"/>
    <cellStyle name="Per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nita\Desktop\Vitra\Users\Anita\Desktop\Penjualan%20Provitra%20Sipk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nita\Desktop\Penjualan%20Provitra(1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oscar\Downloads\Penjualan%20Provitra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"/>
      <sheetName val="Hasil Anak"/>
      <sheetName val="Ongkos Kerja"/>
      <sheetName val="Komisi"/>
      <sheetName val="Penjualan"/>
      <sheetName val="Laporan 2015"/>
      <sheetName val="Laporan 2014"/>
    </sheetNames>
    <sheetDataSet>
      <sheetData sheetId="0">
        <row r="6">
          <cell r="A6" t="str">
            <v>R01</v>
          </cell>
          <cell r="B6" t="str">
            <v>Rosario kayu</v>
          </cell>
          <cell r="C6">
            <v>40000</v>
          </cell>
          <cell r="D6">
            <v>15000</v>
          </cell>
        </row>
        <row r="7">
          <cell r="A7" t="str">
            <v>R02</v>
          </cell>
          <cell r="B7" t="str">
            <v>Rosario batu</v>
          </cell>
          <cell r="C7">
            <v>100000</v>
          </cell>
          <cell r="D7">
            <v>30000</v>
          </cell>
        </row>
        <row r="8">
          <cell r="A8" t="str">
            <v>R03</v>
          </cell>
          <cell r="B8" t="str">
            <v>Rosario kristal</v>
          </cell>
          <cell r="C8">
            <v>150000</v>
          </cell>
          <cell r="D8">
            <v>15000</v>
          </cell>
        </row>
        <row r="9">
          <cell r="A9" t="str">
            <v>KT01</v>
          </cell>
          <cell r="B9" t="str">
            <v>Kalung tembaga</v>
          </cell>
          <cell r="C9">
            <v>100000</v>
          </cell>
          <cell r="D9">
            <v>20000</v>
          </cell>
        </row>
        <row r="10">
          <cell r="A10" t="str">
            <v>KT02</v>
          </cell>
          <cell r="B10" t="str">
            <v>Kalung bandul kupu2</v>
          </cell>
          <cell r="C10">
            <v>23000</v>
          </cell>
          <cell r="D10">
            <v>3000</v>
          </cell>
        </row>
        <row r="11">
          <cell r="A11" t="str">
            <v>KT03</v>
          </cell>
          <cell r="B11" t="str">
            <v>Kalung huruf</v>
          </cell>
          <cell r="C11">
            <v>15000</v>
          </cell>
          <cell r="D11">
            <v>3000</v>
          </cell>
        </row>
        <row r="12">
          <cell r="A12" t="str">
            <v>KT04</v>
          </cell>
          <cell r="B12" t="str">
            <v>Kalung bandul</v>
          </cell>
          <cell r="C12">
            <v>23000</v>
          </cell>
          <cell r="D12">
            <v>5000</v>
          </cell>
        </row>
        <row r="13">
          <cell r="A13" t="str">
            <v>KT05</v>
          </cell>
          <cell r="B13" t="str">
            <v>Kalung mutiara</v>
          </cell>
          <cell r="C13">
            <v>40000</v>
          </cell>
          <cell r="D13">
            <v>15000</v>
          </cell>
        </row>
        <row r="14">
          <cell r="A14" t="str">
            <v>G01</v>
          </cell>
          <cell r="B14" t="str">
            <v>G.batu magnet</v>
          </cell>
          <cell r="C14">
            <v>28000</v>
          </cell>
          <cell r="D14">
            <v>10000</v>
          </cell>
        </row>
        <row r="15">
          <cell r="A15" t="str">
            <v>G02</v>
          </cell>
          <cell r="B15" t="str">
            <v>G.kristal</v>
          </cell>
          <cell r="C15">
            <v>45000</v>
          </cell>
          <cell r="D15">
            <v>15000</v>
          </cell>
        </row>
        <row r="16">
          <cell r="A16" t="str">
            <v>G03</v>
          </cell>
          <cell r="B16" t="str">
            <v>G.tali kayu</v>
          </cell>
          <cell r="C16">
            <v>20000</v>
          </cell>
          <cell r="D16">
            <v>5000</v>
          </cell>
        </row>
        <row r="17">
          <cell r="A17" t="str">
            <v>G06</v>
          </cell>
          <cell r="B17" t="str">
            <v>G.bandul kunci</v>
          </cell>
          <cell r="C17">
            <v>20000</v>
          </cell>
          <cell r="D17">
            <v>5000</v>
          </cell>
        </row>
        <row r="18">
          <cell r="A18" t="str">
            <v>G07</v>
          </cell>
          <cell r="B18" t="str">
            <v>G.tali single bandul silver</v>
          </cell>
          <cell r="C18">
            <v>25000</v>
          </cell>
          <cell r="D18">
            <v>5000</v>
          </cell>
        </row>
        <row r="19">
          <cell r="A19" t="str">
            <v>G08</v>
          </cell>
          <cell r="B19" t="str">
            <v>G.makrame</v>
          </cell>
          <cell r="C19">
            <v>18000</v>
          </cell>
          <cell r="D19">
            <v>5000</v>
          </cell>
        </row>
        <row r="20">
          <cell r="A20" t="str">
            <v>G09</v>
          </cell>
          <cell r="B20" t="str">
            <v>G.tali double bandul silver</v>
          </cell>
          <cell r="C20">
            <v>30000</v>
          </cell>
          <cell r="D20">
            <v>6000</v>
          </cell>
        </row>
        <row r="21">
          <cell r="A21" t="str">
            <v>G10</v>
          </cell>
          <cell r="B21" t="str">
            <v>G.tali warna warni</v>
          </cell>
          <cell r="C21">
            <v>17000</v>
          </cell>
          <cell r="D21">
            <v>5000</v>
          </cell>
        </row>
        <row r="22">
          <cell r="A22" t="str">
            <v>GM11</v>
          </cell>
          <cell r="B22" t="str">
            <v>G.makrame besar</v>
          </cell>
          <cell r="C22">
            <v>23000</v>
          </cell>
          <cell r="D22">
            <v>8000</v>
          </cell>
        </row>
        <row r="23">
          <cell r="A23" t="str">
            <v>GR11</v>
          </cell>
          <cell r="B23" t="str">
            <v>Gelang rosario kristal</v>
          </cell>
          <cell r="C23">
            <v>50000</v>
          </cell>
          <cell r="D23">
            <v>15000</v>
          </cell>
        </row>
        <row r="24">
          <cell r="A24" t="str">
            <v>G12</v>
          </cell>
          <cell r="B24" t="str">
            <v xml:space="preserve">Gelang plat </v>
          </cell>
          <cell r="C24">
            <v>17000</v>
          </cell>
          <cell r="D24">
            <v>8000</v>
          </cell>
        </row>
        <row r="25">
          <cell r="A25" t="str">
            <v>GKY</v>
          </cell>
          <cell r="B25" t="str">
            <v>Gelang kayu (baru)</v>
          </cell>
          <cell r="C25">
            <v>25000</v>
          </cell>
          <cell r="D25">
            <v>8000</v>
          </cell>
        </row>
        <row r="26">
          <cell r="A26" t="str">
            <v>A01</v>
          </cell>
          <cell r="B26" t="str">
            <v>Anting</v>
          </cell>
          <cell r="C26">
            <v>50000</v>
          </cell>
          <cell r="D26">
            <v>12000</v>
          </cell>
        </row>
        <row r="27">
          <cell r="A27" t="str">
            <v>A02</v>
          </cell>
          <cell r="B27" t="str">
            <v>Anting tembaga</v>
          </cell>
          <cell r="C27">
            <v>60000</v>
          </cell>
          <cell r="D27">
            <v>12000</v>
          </cell>
        </row>
        <row r="28">
          <cell r="A28" t="str">
            <v>A03</v>
          </cell>
          <cell r="B28" t="str">
            <v>Anting</v>
          </cell>
          <cell r="C28">
            <v>45000</v>
          </cell>
          <cell r="D28">
            <v>12000</v>
          </cell>
        </row>
        <row r="29">
          <cell r="A29" t="str">
            <v>GKM</v>
          </cell>
          <cell r="B29" t="str">
            <v>G. Mutiara</v>
          </cell>
          <cell r="C29">
            <v>30000</v>
          </cell>
        </row>
        <row r="30">
          <cell r="A30" t="str">
            <v>Lain2</v>
          </cell>
          <cell r="B30" t="str">
            <v>Lain2</v>
          </cell>
        </row>
        <row r="31">
          <cell r="A31" t="str">
            <v>k03</v>
          </cell>
          <cell r="B31" t="str">
            <v>kalung Huruf</v>
          </cell>
          <cell r="C31">
            <v>15000</v>
          </cell>
        </row>
        <row r="32">
          <cell r="A32" t="str">
            <v>B01</v>
          </cell>
          <cell r="B32" t="str">
            <v>Bando</v>
          </cell>
          <cell r="C32">
            <v>75000</v>
          </cell>
        </row>
        <row r="33">
          <cell r="A33" t="str">
            <v>R04</v>
          </cell>
          <cell r="B33" t="str">
            <v xml:space="preserve">Rosario kristal </v>
          </cell>
          <cell r="C33">
            <v>75000</v>
          </cell>
        </row>
        <row r="34">
          <cell r="A34" t="str">
            <v>GKB</v>
          </cell>
          <cell r="B34" t="str">
            <v>G. tali bandul kunci</v>
          </cell>
          <cell r="C34">
            <v>28000</v>
          </cell>
        </row>
        <row r="35">
          <cell r="A35" t="str">
            <v>R05</v>
          </cell>
          <cell r="B35" t="str">
            <v>Rosario tali bercorak</v>
          </cell>
          <cell r="C35">
            <v>60000</v>
          </cell>
        </row>
        <row r="36">
          <cell r="A36" t="str">
            <v>R06</v>
          </cell>
          <cell r="B36" t="str">
            <v>Rosario tali bercorak (harga baru)</v>
          </cell>
          <cell r="C36">
            <v>50000</v>
          </cell>
        </row>
        <row r="37">
          <cell r="A37" t="str">
            <v>GR12</v>
          </cell>
          <cell r="B37" t="str">
            <v>Gelang rosario kristal</v>
          </cell>
          <cell r="C37">
            <v>75000</v>
          </cell>
        </row>
        <row r="38">
          <cell r="A38" t="str">
            <v>GR13</v>
          </cell>
          <cell r="B38" t="str">
            <v>Gelang rosario kristal</v>
          </cell>
          <cell r="C38">
            <v>40000</v>
          </cell>
        </row>
        <row r="39">
          <cell r="A39" t="str">
            <v>A04</v>
          </cell>
          <cell r="B39" t="str">
            <v>Anting</v>
          </cell>
          <cell r="C39">
            <v>65000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"/>
      <sheetName val="Hasil Anak"/>
      <sheetName val="Ongkos Kerja"/>
      <sheetName val="Komisi"/>
      <sheetName val="Penjualan"/>
      <sheetName val="Laporan 2015"/>
      <sheetName val="Laporan 2014"/>
      <sheetName val="Lap Kas"/>
      <sheetName val="Sheet1"/>
    </sheetNames>
    <sheetDataSet>
      <sheetData sheetId="0">
        <row r="6">
          <cell r="A6" t="str">
            <v>R01</v>
          </cell>
          <cell r="B6" t="str">
            <v>Rosario kayu</v>
          </cell>
          <cell r="C6">
            <v>40000</v>
          </cell>
          <cell r="D6">
            <v>40000</v>
          </cell>
          <cell r="E6">
            <v>15000</v>
          </cell>
        </row>
        <row r="7">
          <cell r="A7" t="str">
            <v>R02</v>
          </cell>
          <cell r="B7" t="str">
            <v>Rosario batu</v>
          </cell>
          <cell r="C7">
            <v>100000</v>
          </cell>
          <cell r="D7">
            <v>100000</v>
          </cell>
          <cell r="E7">
            <v>30000</v>
          </cell>
        </row>
        <row r="8">
          <cell r="A8" t="str">
            <v>R03</v>
          </cell>
          <cell r="B8" t="str">
            <v>Rosario kristal</v>
          </cell>
          <cell r="C8">
            <v>48000</v>
          </cell>
          <cell r="D8">
            <v>150000</v>
          </cell>
          <cell r="E8">
            <v>15000</v>
          </cell>
        </row>
        <row r="9">
          <cell r="A9" t="str">
            <v>R04</v>
          </cell>
          <cell r="B9" t="str">
            <v xml:space="preserve">Rosario kristal </v>
          </cell>
          <cell r="D9">
            <v>75000</v>
          </cell>
        </row>
        <row r="10">
          <cell r="A10" t="str">
            <v>R05</v>
          </cell>
          <cell r="B10" t="str">
            <v>Rosario tali bercorak</v>
          </cell>
          <cell r="C10">
            <v>60000</v>
          </cell>
          <cell r="D10">
            <v>50000</v>
          </cell>
        </row>
        <row r="11">
          <cell r="A11" t="str">
            <v>R06</v>
          </cell>
          <cell r="B11" t="str">
            <v>Rosario tali simpul</v>
          </cell>
          <cell r="C11">
            <v>25000</v>
          </cell>
          <cell r="D11">
            <v>30000</v>
          </cell>
          <cell r="E11">
            <v>9000</v>
          </cell>
        </row>
        <row r="12">
          <cell r="A12" t="str">
            <v>R07</v>
          </cell>
          <cell r="B12" t="str">
            <v>Rosario Tali warna-warni</v>
          </cell>
          <cell r="D12">
            <v>80000</v>
          </cell>
        </row>
        <row r="13">
          <cell r="A13" t="str">
            <v>KT01</v>
          </cell>
          <cell r="B13" t="str">
            <v>Kalung tembaga</v>
          </cell>
          <cell r="C13">
            <v>100000</v>
          </cell>
          <cell r="E13">
            <v>20000</v>
          </cell>
        </row>
        <row r="14">
          <cell r="A14" t="str">
            <v>KT02</v>
          </cell>
          <cell r="B14" t="str">
            <v>Kalung bandul kupu2</v>
          </cell>
          <cell r="C14">
            <v>23000</v>
          </cell>
          <cell r="E14">
            <v>3000</v>
          </cell>
        </row>
        <row r="15">
          <cell r="A15" t="str">
            <v>KT03</v>
          </cell>
          <cell r="B15" t="str">
            <v>Kalung huruf</v>
          </cell>
          <cell r="C15">
            <v>15000</v>
          </cell>
          <cell r="D15">
            <v>15000</v>
          </cell>
          <cell r="E15">
            <v>3000</v>
          </cell>
        </row>
        <row r="16">
          <cell r="A16" t="str">
            <v>KT04</v>
          </cell>
          <cell r="B16" t="str">
            <v>Kalung bandul</v>
          </cell>
          <cell r="C16">
            <v>23000</v>
          </cell>
          <cell r="D16">
            <v>23000</v>
          </cell>
          <cell r="E16">
            <v>5000</v>
          </cell>
        </row>
        <row r="17">
          <cell r="A17" t="str">
            <v>KT05</v>
          </cell>
          <cell r="B17" t="str">
            <v>Kalung mutiara</v>
          </cell>
          <cell r="C17">
            <v>40000</v>
          </cell>
          <cell r="D17">
            <v>40000</v>
          </cell>
          <cell r="E17">
            <v>15000</v>
          </cell>
        </row>
        <row r="18">
          <cell r="A18" t="str">
            <v>KT06</v>
          </cell>
          <cell r="B18" t="str">
            <v>Kalung Bunda Maria Medugorje</v>
          </cell>
          <cell r="D18">
            <v>100000</v>
          </cell>
        </row>
        <row r="19">
          <cell r="A19" t="str">
            <v>G01</v>
          </cell>
          <cell r="B19" t="str">
            <v>G.batu magnet</v>
          </cell>
          <cell r="C19">
            <v>28000</v>
          </cell>
          <cell r="D19">
            <v>28000</v>
          </cell>
          <cell r="E19">
            <v>10000</v>
          </cell>
        </row>
        <row r="20">
          <cell r="A20" t="str">
            <v>G02</v>
          </cell>
          <cell r="B20" t="str">
            <v>G.kristal</v>
          </cell>
          <cell r="C20">
            <v>45000</v>
          </cell>
          <cell r="D20">
            <v>45000</v>
          </cell>
          <cell r="E20">
            <v>15000</v>
          </cell>
        </row>
        <row r="21">
          <cell r="A21" t="str">
            <v>G03</v>
          </cell>
          <cell r="B21" t="str">
            <v>G.tali kayu</v>
          </cell>
          <cell r="C21">
            <v>20000</v>
          </cell>
          <cell r="D21">
            <v>20000</v>
          </cell>
          <cell r="E21">
            <v>5000</v>
          </cell>
        </row>
        <row r="22">
          <cell r="A22" t="str">
            <v>G06</v>
          </cell>
          <cell r="B22" t="str">
            <v>G.bandul kunci</v>
          </cell>
          <cell r="C22">
            <v>20000</v>
          </cell>
          <cell r="D22">
            <v>28000</v>
          </cell>
          <cell r="E22">
            <v>5000</v>
          </cell>
        </row>
        <row r="23">
          <cell r="A23" t="str">
            <v>G07</v>
          </cell>
          <cell r="B23" t="str">
            <v>G.tali single bandul silver</v>
          </cell>
          <cell r="C23">
            <v>25000</v>
          </cell>
          <cell r="D23">
            <v>25000</v>
          </cell>
          <cell r="E23">
            <v>5000</v>
          </cell>
        </row>
        <row r="24">
          <cell r="A24" t="str">
            <v>G08</v>
          </cell>
          <cell r="B24" t="str">
            <v>G.makrame</v>
          </cell>
          <cell r="C24">
            <v>18000</v>
          </cell>
          <cell r="D24">
            <v>18000</v>
          </cell>
          <cell r="E24">
            <v>5000</v>
          </cell>
        </row>
        <row r="25">
          <cell r="A25" t="str">
            <v>G09</v>
          </cell>
          <cell r="B25" t="str">
            <v>G.tali double bandul silver</v>
          </cell>
          <cell r="C25">
            <v>30000</v>
          </cell>
          <cell r="E25">
            <v>6000</v>
          </cell>
        </row>
        <row r="26">
          <cell r="A26" t="str">
            <v>G10</v>
          </cell>
          <cell r="B26" t="str">
            <v>G.tali warna warni</v>
          </cell>
          <cell r="C26">
            <v>17000</v>
          </cell>
          <cell r="D26">
            <v>17000</v>
          </cell>
          <cell r="E26">
            <v>5000</v>
          </cell>
        </row>
        <row r="27">
          <cell r="A27" t="str">
            <v>GM11</v>
          </cell>
          <cell r="B27" t="str">
            <v>G.makrame besar</v>
          </cell>
          <cell r="C27">
            <v>23000</v>
          </cell>
          <cell r="D27">
            <v>23000</v>
          </cell>
          <cell r="E27">
            <v>8000</v>
          </cell>
        </row>
        <row r="28">
          <cell r="A28" t="str">
            <v>GR11</v>
          </cell>
          <cell r="B28" t="str">
            <v>Gelang rosario kristal</v>
          </cell>
          <cell r="C28">
            <v>50000</v>
          </cell>
          <cell r="D28">
            <v>50000</v>
          </cell>
          <cell r="E28">
            <v>15000</v>
          </cell>
        </row>
        <row r="29">
          <cell r="A29" t="str">
            <v>G12</v>
          </cell>
          <cell r="B29" t="str">
            <v xml:space="preserve">Gelang plat </v>
          </cell>
          <cell r="C29">
            <v>17000</v>
          </cell>
          <cell r="D29">
            <v>17000</v>
          </cell>
          <cell r="E29">
            <v>8000</v>
          </cell>
        </row>
        <row r="30">
          <cell r="A30" t="str">
            <v>G16</v>
          </cell>
          <cell r="B30" t="str">
            <v>Gelang batu warna/i</v>
          </cell>
          <cell r="D30">
            <v>23000</v>
          </cell>
        </row>
        <row r="31">
          <cell r="A31" t="str">
            <v>GR12</v>
          </cell>
          <cell r="B31" t="str">
            <v>Gelang rosario kristal</v>
          </cell>
          <cell r="D31">
            <v>75000</v>
          </cell>
        </row>
        <row r="32">
          <cell r="A32" t="str">
            <v>GR13</v>
          </cell>
          <cell r="B32" t="str">
            <v>Gelang rosario kristal</v>
          </cell>
          <cell r="D32">
            <v>40000</v>
          </cell>
        </row>
        <row r="33">
          <cell r="A33" t="str">
            <v>G13</v>
          </cell>
          <cell r="B33" t="str">
            <v>Gelang macrame + plat</v>
          </cell>
          <cell r="D33">
            <v>28000</v>
          </cell>
        </row>
        <row r="34">
          <cell r="A34" t="str">
            <v>G15</v>
          </cell>
          <cell r="B34" t="str">
            <v>Gelang Franiskus</v>
          </cell>
          <cell r="D34">
            <v>100000</v>
          </cell>
        </row>
        <row r="35">
          <cell r="A35" t="str">
            <v>GR17</v>
          </cell>
          <cell r="B35" t="str">
            <v>Gelang Rosario Lilit</v>
          </cell>
          <cell r="D35">
            <v>40000</v>
          </cell>
        </row>
        <row r="36">
          <cell r="A36" t="str">
            <v>GR18</v>
          </cell>
          <cell r="B36" t="str">
            <v>Gelang Rosario Putih</v>
          </cell>
          <cell r="D36">
            <v>50000</v>
          </cell>
        </row>
        <row r="37">
          <cell r="A37" t="str">
            <v>GR19</v>
          </cell>
          <cell r="B37" t="str">
            <v>Gelang Rosario corak Bunga</v>
          </cell>
          <cell r="D37">
            <v>100000</v>
          </cell>
        </row>
        <row r="38">
          <cell r="A38" t="str">
            <v>GR14</v>
          </cell>
          <cell r="B38" t="str">
            <v>Gelang Bunda Maria Medugorje</v>
          </cell>
          <cell r="D38">
            <v>150000</v>
          </cell>
        </row>
        <row r="39">
          <cell r="A39" t="str">
            <v>GKY</v>
          </cell>
          <cell r="B39" t="str">
            <v>Gelang kayu (baru)</v>
          </cell>
          <cell r="C39">
            <v>23000</v>
          </cell>
          <cell r="D39">
            <v>25000</v>
          </cell>
          <cell r="E39">
            <v>8000</v>
          </cell>
        </row>
        <row r="40">
          <cell r="A40" t="str">
            <v>GKM</v>
          </cell>
          <cell r="B40" t="str">
            <v>G. Mutiara</v>
          </cell>
          <cell r="D40">
            <v>30000</v>
          </cell>
        </row>
        <row r="41">
          <cell r="A41" t="str">
            <v>A01</v>
          </cell>
          <cell r="B41" t="str">
            <v>Anting</v>
          </cell>
          <cell r="C41">
            <v>50000</v>
          </cell>
          <cell r="D41">
            <v>50000</v>
          </cell>
          <cell r="E41">
            <v>12000</v>
          </cell>
        </row>
        <row r="42">
          <cell r="A42" t="str">
            <v>A02</v>
          </cell>
          <cell r="B42" t="str">
            <v>Anting tembaga</v>
          </cell>
          <cell r="C42">
            <v>60000</v>
          </cell>
          <cell r="E42">
            <v>12000</v>
          </cell>
        </row>
        <row r="43">
          <cell r="A43" t="str">
            <v>A03</v>
          </cell>
          <cell r="B43" t="str">
            <v>Anting</v>
          </cell>
          <cell r="C43">
            <v>45000</v>
          </cell>
          <cell r="E43">
            <v>12000</v>
          </cell>
        </row>
        <row r="44">
          <cell r="A44" t="str">
            <v>A04</v>
          </cell>
          <cell r="B44" t="str">
            <v>Anting</v>
          </cell>
          <cell r="D44">
            <v>65000</v>
          </cell>
        </row>
        <row r="45">
          <cell r="A45" t="str">
            <v>B01</v>
          </cell>
          <cell r="B45" t="str">
            <v>Bando</v>
          </cell>
          <cell r="D45">
            <v>75000</v>
          </cell>
        </row>
        <row r="46">
          <cell r="A46" t="str">
            <v>S01</v>
          </cell>
          <cell r="B46" t="str">
            <v>Sumbangan pita</v>
          </cell>
          <cell r="D46">
            <v>15000</v>
          </cell>
        </row>
        <row r="47">
          <cell r="A47" t="str">
            <v>S02</v>
          </cell>
          <cell r="B47" t="str">
            <v>Sumbangan pita</v>
          </cell>
          <cell r="D47">
            <v>20000</v>
          </cell>
        </row>
        <row r="49">
          <cell r="A49" t="str">
            <v>Lain2</v>
          </cell>
          <cell r="B49" t="str">
            <v>Lain2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"/>
      <sheetName val="Hasil Anak"/>
      <sheetName val="Ongkos Kerja"/>
      <sheetName val="Komisi"/>
      <sheetName val="Penjualan"/>
      <sheetName val="Laporan 2015"/>
      <sheetName val="Laporan 2014"/>
      <sheetName val="Lap Kas"/>
      <sheetName val="Sheet1"/>
    </sheetNames>
    <sheetDataSet>
      <sheetData sheetId="0">
        <row r="6">
          <cell r="A6" t="str">
            <v>R01</v>
          </cell>
          <cell r="B6" t="str">
            <v>Rosario kayu</v>
          </cell>
          <cell r="C6">
            <v>40000</v>
          </cell>
          <cell r="D6">
            <v>40000</v>
          </cell>
          <cell r="E6">
            <v>15000</v>
          </cell>
        </row>
        <row r="7">
          <cell r="A7" t="str">
            <v>R02</v>
          </cell>
          <cell r="B7" t="str">
            <v>Rosario batu</v>
          </cell>
          <cell r="C7">
            <v>100000</v>
          </cell>
          <cell r="D7">
            <v>100000</v>
          </cell>
          <cell r="E7">
            <v>30000</v>
          </cell>
        </row>
        <row r="8">
          <cell r="A8" t="str">
            <v>R03</v>
          </cell>
          <cell r="B8" t="str">
            <v>Rosario kristal</v>
          </cell>
          <cell r="C8">
            <v>48000</v>
          </cell>
          <cell r="D8">
            <v>150000</v>
          </cell>
          <cell r="E8">
            <v>15000</v>
          </cell>
        </row>
        <row r="9">
          <cell r="A9" t="str">
            <v>R04</v>
          </cell>
          <cell r="B9" t="str">
            <v xml:space="preserve">Rosario kristal </v>
          </cell>
          <cell r="D9">
            <v>75000</v>
          </cell>
        </row>
        <row r="10">
          <cell r="A10" t="str">
            <v>R05</v>
          </cell>
          <cell r="B10" t="str">
            <v>Rosario tali bercorak</v>
          </cell>
          <cell r="C10">
            <v>60000</v>
          </cell>
          <cell r="D10">
            <v>50000</v>
          </cell>
        </row>
        <row r="11">
          <cell r="A11" t="str">
            <v>R06</v>
          </cell>
          <cell r="B11" t="str">
            <v>Rosario tali simpul</v>
          </cell>
          <cell r="C11">
            <v>25000</v>
          </cell>
          <cell r="D11">
            <v>30000</v>
          </cell>
          <cell r="E11">
            <v>9000</v>
          </cell>
        </row>
        <row r="12">
          <cell r="A12" t="str">
            <v>R07</v>
          </cell>
          <cell r="B12" t="str">
            <v>Rosario Tali warna-warni</v>
          </cell>
          <cell r="D12">
            <v>80000</v>
          </cell>
        </row>
        <row r="13">
          <cell r="A13" t="str">
            <v>KT01</v>
          </cell>
          <cell r="B13" t="str">
            <v>Kalung tembaga</v>
          </cell>
          <cell r="C13">
            <v>100000</v>
          </cell>
          <cell r="E13">
            <v>20000</v>
          </cell>
        </row>
        <row r="14">
          <cell r="A14" t="str">
            <v>KT02</v>
          </cell>
          <cell r="B14" t="str">
            <v>Kalung bandul kupu2</v>
          </cell>
          <cell r="C14">
            <v>23000</v>
          </cell>
          <cell r="E14">
            <v>3000</v>
          </cell>
        </row>
        <row r="15">
          <cell r="A15" t="str">
            <v>KT03</v>
          </cell>
          <cell r="B15" t="str">
            <v>Kalung huruf</v>
          </cell>
          <cell r="C15">
            <v>15000</v>
          </cell>
          <cell r="D15">
            <v>15000</v>
          </cell>
          <cell r="E15">
            <v>3000</v>
          </cell>
        </row>
        <row r="16">
          <cell r="A16" t="str">
            <v>KT04</v>
          </cell>
          <cell r="B16" t="str">
            <v>Kalung bandul</v>
          </cell>
          <cell r="C16">
            <v>23000</v>
          </cell>
          <cell r="D16">
            <v>23000</v>
          </cell>
          <cell r="E16">
            <v>5000</v>
          </cell>
        </row>
        <row r="17">
          <cell r="A17" t="str">
            <v>KT05</v>
          </cell>
          <cell r="B17" t="str">
            <v>Kalung mutiara</v>
          </cell>
          <cell r="C17">
            <v>40000</v>
          </cell>
          <cell r="D17">
            <v>40000</v>
          </cell>
          <cell r="E17">
            <v>15000</v>
          </cell>
        </row>
        <row r="18">
          <cell r="A18" t="str">
            <v>KT06</v>
          </cell>
          <cell r="B18" t="str">
            <v>Kalung Bunda Maria Medugorje</v>
          </cell>
          <cell r="D18">
            <v>100000</v>
          </cell>
        </row>
        <row r="19">
          <cell r="A19" t="str">
            <v>G01</v>
          </cell>
          <cell r="B19" t="str">
            <v>G.batu magnet</v>
          </cell>
          <cell r="C19">
            <v>28000</v>
          </cell>
          <cell r="D19">
            <v>28000</v>
          </cell>
          <cell r="E19">
            <v>10000</v>
          </cell>
        </row>
        <row r="20">
          <cell r="A20" t="str">
            <v>G02</v>
          </cell>
          <cell r="B20" t="str">
            <v>G.kristal</v>
          </cell>
          <cell r="C20">
            <v>45000</v>
          </cell>
          <cell r="D20">
            <v>45000</v>
          </cell>
          <cell r="E20">
            <v>15000</v>
          </cell>
        </row>
        <row r="21">
          <cell r="A21" t="str">
            <v>G03</v>
          </cell>
          <cell r="B21" t="str">
            <v>G.tali kayu</v>
          </cell>
          <cell r="C21">
            <v>20000</v>
          </cell>
          <cell r="D21">
            <v>20000</v>
          </cell>
          <cell r="E21">
            <v>5000</v>
          </cell>
        </row>
        <row r="22">
          <cell r="A22" t="str">
            <v>G06</v>
          </cell>
          <cell r="B22" t="str">
            <v>G.bandul kunci</v>
          </cell>
          <cell r="C22">
            <v>20000</v>
          </cell>
          <cell r="D22">
            <v>28000</v>
          </cell>
          <cell r="E22">
            <v>5000</v>
          </cell>
        </row>
        <row r="23">
          <cell r="A23" t="str">
            <v>G07</v>
          </cell>
          <cell r="B23" t="str">
            <v>G.tali single bandul silver</v>
          </cell>
          <cell r="C23">
            <v>25000</v>
          </cell>
          <cell r="D23">
            <v>25000</v>
          </cell>
          <cell r="E23">
            <v>5000</v>
          </cell>
        </row>
        <row r="24">
          <cell r="A24" t="str">
            <v>G08</v>
          </cell>
          <cell r="B24" t="str">
            <v>G.makrame</v>
          </cell>
          <cell r="C24">
            <v>18000</v>
          </cell>
          <cell r="D24">
            <v>18000</v>
          </cell>
          <cell r="E24">
            <v>5000</v>
          </cell>
        </row>
        <row r="25">
          <cell r="A25" t="str">
            <v>G09</v>
          </cell>
          <cell r="B25" t="str">
            <v>G.tali double bandul silver</v>
          </cell>
          <cell r="C25">
            <v>30000</v>
          </cell>
          <cell r="E25">
            <v>6000</v>
          </cell>
        </row>
        <row r="26">
          <cell r="A26" t="str">
            <v>G10</v>
          </cell>
          <cell r="B26" t="str">
            <v>G.tali warna warni</v>
          </cell>
          <cell r="C26">
            <v>17000</v>
          </cell>
          <cell r="D26">
            <v>17000</v>
          </cell>
          <cell r="E26">
            <v>5000</v>
          </cell>
        </row>
        <row r="27">
          <cell r="A27" t="str">
            <v>GM11</v>
          </cell>
          <cell r="B27" t="str">
            <v>G.makrame besar</v>
          </cell>
          <cell r="C27">
            <v>23000</v>
          </cell>
          <cell r="D27">
            <v>23000</v>
          </cell>
          <cell r="E27">
            <v>8000</v>
          </cell>
        </row>
        <row r="28">
          <cell r="A28" t="str">
            <v>GR11</v>
          </cell>
          <cell r="B28" t="str">
            <v>Gelang rosario kristal</v>
          </cell>
          <cell r="C28">
            <v>50000</v>
          </cell>
          <cell r="D28">
            <v>50000</v>
          </cell>
          <cell r="E28">
            <v>15000</v>
          </cell>
        </row>
        <row r="29">
          <cell r="A29" t="str">
            <v>G12</v>
          </cell>
          <cell r="B29" t="str">
            <v xml:space="preserve">Gelang plat </v>
          </cell>
          <cell r="C29">
            <v>17000</v>
          </cell>
          <cell r="D29">
            <v>17000</v>
          </cell>
          <cell r="E29">
            <v>8000</v>
          </cell>
        </row>
        <row r="30">
          <cell r="A30" t="str">
            <v>G16</v>
          </cell>
          <cell r="B30" t="str">
            <v>Gelang batu warna/i</v>
          </cell>
          <cell r="D30">
            <v>23000</v>
          </cell>
        </row>
        <row r="31">
          <cell r="A31" t="str">
            <v>GR12</v>
          </cell>
          <cell r="B31" t="str">
            <v>Gelang rosario kristal</v>
          </cell>
          <cell r="D31">
            <v>75000</v>
          </cell>
        </row>
        <row r="32">
          <cell r="A32" t="str">
            <v>GR13</v>
          </cell>
          <cell r="B32" t="str">
            <v>Gelang rosario kristal</v>
          </cell>
          <cell r="D32">
            <v>40000</v>
          </cell>
        </row>
        <row r="33">
          <cell r="A33" t="str">
            <v>G13</v>
          </cell>
          <cell r="B33" t="str">
            <v>Gelang macrame + plat</v>
          </cell>
          <cell r="D33">
            <v>28000</v>
          </cell>
        </row>
        <row r="34">
          <cell r="A34" t="str">
            <v>G15</v>
          </cell>
          <cell r="B34" t="str">
            <v>Gelang Franiskus</v>
          </cell>
          <cell r="D34">
            <v>100000</v>
          </cell>
        </row>
        <row r="35">
          <cell r="A35" t="str">
            <v>GR17</v>
          </cell>
          <cell r="B35" t="str">
            <v>Gelang Rosario Lilit</v>
          </cell>
          <cell r="D35">
            <v>40000</v>
          </cell>
        </row>
        <row r="36">
          <cell r="A36" t="str">
            <v>GR18</v>
          </cell>
          <cell r="B36" t="str">
            <v>Gelang Rosario Putih</v>
          </cell>
          <cell r="D36">
            <v>50000</v>
          </cell>
        </row>
        <row r="37">
          <cell r="A37" t="str">
            <v>GR19</v>
          </cell>
          <cell r="B37" t="str">
            <v>Gelang Rosario corak Bunga</v>
          </cell>
          <cell r="D37">
            <v>100000</v>
          </cell>
        </row>
        <row r="38">
          <cell r="A38" t="str">
            <v>GR14</v>
          </cell>
          <cell r="B38" t="str">
            <v>Gelang Bunda Maria Medugorje</v>
          </cell>
          <cell r="D38">
            <v>150000</v>
          </cell>
        </row>
        <row r="39">
          <cell r="A39" t="str">
            <v>GKY</v>
          </cell>
          <cell r="B39" t="str">
            <v>Gelang kayu (baru)</v>
          </cell>
          <cell r="C39">
            <v>23000</v>
          </cell>
          <cell r="D39">
            <v>25000</v>
          </cell>
          <cell r="E39">
            <v>8000</v>
          </cell>
        </row>
        <row r="40">
          <cell r="A40" t="str">
            <v>GKM</v>
          </cell>
          <cell r="B40" t="str">
            <v>G. Mutiara</v>
          </cell>
          <cell r="D40">
            <v>30000</v>
          </cell>
        </row>
        <row r="41">
          <cell r="A41" t="str">
            <v>A01</v>
          </cell>
          <cell r="B41" t="str">
            <v>Anting</v>
          </cell>
          <cell r="C41">
            <v>50000</v>
          </cell>
          <cell r="D41">
            <v>50000</v>
          </cell>
          <cell r="E41">
            <v>12000</v>
          </cell>
        </row>
        <row r="42">
          <cell r="A42" t="str">
            <v>A02</v>
          </cell>
          <cell r="B42" t="str">
            <v>Anting tembaga</v>
          </cell>
          <cell r="C42">
            <v>60000</v>
          </cell>
          <cell r="E42">
            <v>12000</v>
          </cell>
        </row>
        <row r="43">
          <cell r="A43" t="str">
            <v>A03</v>
          </cell>
          <cell r="B43" t="str">
            <v>Anting</v>
          </cell>
          <cell r="C43">
            <v>45000</v>
          </cell>
          <cell r="E43">
            <v>12000</v>
          </cell>
        </row>
        <row r="44">
          <cell r="A44" t="str">
            <v>A04</v>
          </cell>
          <cell r="B44" t="str">
            <v>Anting</v>
          </cell>
          <cell r="D44">
            <v>65000</v>
          </cell>
        </row>
        <row r="45">
          <cell r="A45" t="str">
            <v>B01</v>
          </cell>
          <cell r="B45" t="str">
            <v>Bando</v>
          </cell>
          <cell r="D45">
            <v>75000</v>
          </cell>
        </row>
        <row r="46">
          <cell r="A46" t="str">
            <v>S01</v>
          </cell>
          <cell r="B46" t="str">
            <v>Sumbangan pita</v>
          </cell>
          <cell r="D46">
            <v>15000</v>
          </cell>
        </row>
        <row r="47">
          <cell r="A47" t="str">
            <v>S02</v>
          </cell>
          <cell r="B47" t="str">
            <v>Sumbangan pita</v>
          </cell>
          <cell r="D47">
            <v>20000</v>
          </cell>
        </row>
        <row r="49">
          <cell r="A49" t="str">
            <v>Lain2</v>
          </cell>
          <cell r="B49" t="str">
            <v>Lain2</v>
          </cell>
        </row>
      </sheetData>
      <sheetData sheetId="1" refreshError="1"/>
      <sheetData sheetId="2" refreshError="1"/>
      <sheetData sheetId="3" refreshError="1"/>
      <sheetData sheetId="4">
        <row r="537">
          <cell r="AF537">
            <v>204000</v>
          </cell>
        </row>
      </sheetData>
      <sheetData sheetId="5" refreshError="1"/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1"/>
  <sheetViews>
    <sheetView zoomScale="96" zoomScaleNormal="96" workbookViewId="0">
      <pane ySplit="5" topLeftCell="A69" activePane="bottomLeft" state="frozenSplit"/>
      <selection pane="bottomLeft" activeCell="A21" sqref="A21"/>
    </sheetView>
  </sheetViews>
  <sheetFormatPr defaultRowHeight="14.5" x14ac:dyDescent="0.35"/>
  <cols>
    <col min="2" max="2" width="29.26953125" bestFit="1" customWidth="1"/>
    <col min="3" max="4" width="10.26953125" customWidth="1"/>
    <col min="5" max="6" width="9.1796875" customWidth="1"/>
  </cols>
  <sheetData>
    <row r="1" spans="1:9" x14ac:dyDescent="0.35">
      <c r="A1" s="18" t="s">
        <v>317</v>
      </c>
    </row>
    <row r="3" spans="1:9" x14ac:dyDescent="0.35">
      <c r="A3" s="144" t="s">
        <v>18</v>
      </c>
      <c r="B3" s="145"/>
      <c r="C3" s="23" t="s">
        <v>63</v>
      </c>
      <c r="D3" s="23" t="s">
        <v>63</v>
      </c>
      <c r="E3" s="15" t="s">
        <v>30</v>
      </c>
      <c r="F3" s="68" t="s">
        <v>30</v>
      </c>
    </row>
    <row r="4" spans="1:9" x14ac:dyDescent="0.35">
      <c r="A4" s="1" t="s">
        <v>19</v>
      </c>
      <c r="B4" s="1" t="s">
        <v>20</v>
      </c>
      <c r="C4" s="10" t="s">
        <v>64</v>
      </c>
      <c r="D4" s="10" t="s">
        <v>64</v>
      </c>
      <c r="E4" s="16" t="s">
        <v>31</v>
      </c>
      <c r="F4" s="69" t="s">
        <v>31</v>
      </c>
    </row>
    <row r="5" spans="1:9" x14ac:dyDescent="0.35">
      <c r="C5" s="56" t="s">
        <v>190</v>
      </c>
      <c r="D5" s="56" t="s">
        <v>191</v>
      </c>
      <c r="E5" s="56" t="s">
        <v>190</v>
      </c>
      <c r="F5" s="56" t="s">
        <v>191</v>
      </c>
    </row>
    <row r="6" spans="1:9" ht="26.25" customHeight="1" x14ac:dyDescent="0.35">
      <c r="A6" s="2" t="s">
        <v>32</v>
      </c>
      <c r="B6" s="2" t="s">
        <v>16</v>
      </c>
      <c r="C6" s="13">
        <v>40000</v>
      </c>
      <c r="D6" s="13">
        <v>40000</v>
      </c>
      <c r="E6" s="13">
        <v>15000</v>
      </c>
      <c r="F6" s="13">
        <v>15000</v>
      </c>
      <c r="G6" s="14"/>
      <c r="H6" s="14"/>
      <c r="I6" s="14"/>
    </row>
    <row r="7" spans="1:9" ht="26.25" customHeight="1" x14ac:dyDescent="0.35">
      <c r="A7" s="2" t="s">
        <v>416</v>
      </c>
      <c r="B7" s="2" t="s">
        <v>417</v>
      </c>
      <c r="C7" s="13">
        <v>40000</v>
      </c>
      <c r="D7" s="13">
        <v>40000</v>
      </c>
      <c r="E7" s="13">
        <v>15000</v>
      </c>
      <c r="F7" s="13">
        <v>15000</v>
      </c>
      <c r="G7" s="14"/>
      <c r="H7" s="14"/>
      <c r="I7" s="14"/>
    </row>
    <row r="8" spans="1:9" ht="26.25" customHeight="1" x14ac:dyDescent="0.35">
      <c r="A8" s="2" t="s">
        <v>33</v>
      </c>
      <c r="B8" s="2" t="s">
        <v>34</v>
      </c>
      <c r="C8" s="13">
        <v>100000</v>
      </c>
      <c r="D8" s="13">
        <v>100000</v>
      </c>
      <c r="E8" s="13">
        <v>30000</v>
      </c>
      <c r="F8" s="13">
        <v>30000</v>
      </c>
      <c r="G8" s="14"/>
      <c r="H8" s="14"/>
      <c r="I8" s="14"/>
    </row>
    <row r="9" spans="1:9" ht="26.25" customHeight="1" x14ac:dyDescent="0.35">
      <c r="A9" s="2" t="s">
        <v>35</v>
      </c>
      <c r="B9" s="2" t="s">
        <v>36</v>
      </c>
      <c r="C9" s="13">
        <v>48000</v>
      </c>
      <c r="D9" s="13">
        <v>150000</v>
      </c>
      <c r="E9" s="13">
        <v>15000</v>
      </c>
      <c r="F9" s="13">
        <v>30000</v>
      </c>
      <c r="G9" s="14" t="s">
        <v>230</v>
      </c>
      <c r="H9" s="14"/>
      <c r="I9" s="14"/>
    </row>
    <row r="10" spans="1:9" ht="26.25" customHeight="1" x14ac:dyDescent="0.35">
      <c r="A10" s="2" t="s">
        <v>219</v>
      </c>
      <c r="B10" s="2" t="s">
        <v>220</v>
      </c>
      <c r="C10" s="13"/>
      <c r="D10" s="13">
        <v>75000</v>
      </c>
      <c r="E10" s="13"/>
      <c r="F10" s="13">
        <v>30000</v>
      </c>
      <c r="G10" s="14"/>
      <c r="H10" s="14"/>
      <c r="I10" s="14"/>
    </row>
    <row r="11" spans="1:9" ht="26.25" customHeight="1" x14ac:dyDescent="0.35">
      <c r="A11" s="2" t="s">
        <v>221</v>
      </c>
      <c r="B11" s="2" t="s">
        <v>222</v>
      </c>
      <c r="C11" s="13">
        <v>60000</v>
      </c>
      <c r="D11" s="13">
        <v>50000</v>
      </c>
      <c r="E11" s="13"/>
      <c r="F11" s="13">
        <v>15000</v>
      </c>
      <c r="G11" s="14"/>
      <c r="H11" s="14"/>
      <c r="I11" s="14"/>
    </row>
    <row r="12" spans="1:9" ht="26.25" customHeight="1" x14ac:dyDescent="0.35">
      <c r="A12" s="2" t="s">
        <v>237</v>
      </c>
      <c r="B12" s="2" t="s">
        <v>246</v>
      </c>
      <c r="C12" s="13">
        <v>25000</v>
      </c>
      <c r="D12" s="13">
        <v>30000</v>
      </c>
      <c r="E12" s="13">
        <v>9000</v>
      </c>
      <c r="F12" s="13">
        <v>12000</v>
      </c>
      <c r="G12" s="14"/>
      <c r="H12" s="14"/>
      <c r="I12" s="14"/>
    </row>
    <row r="13" spans="1:9" ht="26.25" customHeight="1" x14ac:dyDescent="0.35">
      <c r="A13" s="2" t="s">
        <v>399</v>
      </c>
      <c r="B13" s="2" t="s">
        <v>403</v>
      </c>
      <c r="C13" s="13"/>
      <c r="D13" s="13">
        <v>80000</v>
      </c>
      <c r="E13" s="13"/>
      <c r="F13" s="13">
        <v>25000</v>
      </c>
      <c r="G13" s="14"/>
      <c r="H13" s="14"/>
      <c r="I13" s="14"/>
    </row>
    <row r="14" spans="1:9" ht="26.25" customHeight="1" x14ac:dyDescent="0.35">
      <c r="A14" s="2" t="s">
        <v>458</v>
      </c>
      <c r="B14" s="2" t="s">
        <v>460</v>
      </c>
      <c r="C14" s="13"/>
      <c r="D14" s="13">
        <v>40000</v>
      </c>
      <c r="E14" s="13"/>
      <c r="F14" s="13">
        <v>15000</v>
      </c>
      <c r="G14" s="14"/>
      <c r="H14" s="14"/>
      <c r="I14" s="14"/>
    </row>
    <row r="15" spans="1:9" ht="26.25" customHeight="1" x14ac:dyDescent="0.35">
      <c r="A15" s="2" t="s">
        <v>636</v>
      </c>
      <c r="B15" s="2" t="s">
        <v>637</v>
      </c>
      <c r="C15" s="13"/>
      <c r="D15" s="13">
        <v>40000</v>
      </c>
      <c r="E15" s="13"/>
      <c r="F15" s="13">
        <v>15000</v>
      </c>
      <c r="G15" s="14"/>
      <c r="H15" s="14"/>
      <c r="I15" s="14"/>
    </row>
    <row r="16" spans="1:9" ht="26.25" customHeight="1" x14ac:dyDescent="0.35">
      <c r="A16" s="2"/>
      <c r="B16" s="2"/>
      <c r="C16" s="13"/>
      <c r="D16" s="13"/>
      <c r="E16" s="13"/>
      <c r="F16" s="13"/>
      <c r="G16" s="14"/>
      <c r="H16" s="14"/>
      <c r="I16" s="14"/>
    </row>
    <row r="17" spans="1:9" ht="26.25" customHeight="1" x14ac:dyDescent="0.35">
      <c r="A17" s="2" t="s">
        <v>37</v>
      </c>
      <c r="B17" s="2" t="s">
        <v>38</v>
      </c>
      <c r="C17" s="13">
        <v>100000</v>
      </c>
      <c r="D17" s="13"/>
      <c r="E17" s="13">
        <v>20000</v>
      </c>
      <c r="F17" s="13"/>
      <c r="G17" s="14"/>
      <c r="H17" s="14"/>
      <c r="I17" s="14"/>
    </row>
    <row r="18" spans="1:9" ht="26.25" customHeight="1" x14ac:dyDescent="0.35">
      <c r="A18" s="2" t="s">
        <v>39</v>
      </c>
      <c r="B18" s="2" t="s">
        <v>42</v>
      </c>
      <c r="C18" s="13">
        <v>23000</v>
      </c>
      <c r="D18" s="13">
        <v>40000</v>
      </c>
      <c r="E18" s="13">
        <v>3000</v>
      </c>
      <c r="F18" s="13"/>
      <c r="G18" s="14"/>
      <c r="H18" s="14"/>
      <c r="I18" s="14"/>
    </row>
    <row r="19" spans="1:9" ht="26.25" customHeight="1" x14ac:dyDescent="0.35">
      <c r="A19" s="2" t="s">
        <v>40</v>
      </c>
      <c r="B19" s="2" t="s">
        <v>41</v>
      </c>
      <c r="C19" s="13">
        <v>15000</v>
      </c>
      <c r="D19" s="13">
        <v>15000</v>
      </c>
      <c r="E19" s="13">
        <v>3000</v>
      </c>
      <c r="F19" s="13">
        <v>3000</v>
      </c>
      <c r="G19" s="14"/>
      <c r="H19" s="14"/>
      <c r="I19" s="14"/>
    </row>
    <row r="20" spans="1:9" ht="26.25" customHeight="1" x14ac:dyDescent="0.35">
      <c r="A20" s="2" t="s">
        <v>140</v>
      </c>
      <c r="B20" s="2" t="s">
        <v>141</v>
      </c>
      <c r="C20" s="13">
        <v>23000</v>
      </c>
      <c r="D20" s="13">
        <v>23000</v>
      </c>
      <c r="E20" s="13">
        <v>5000</v>
      </c>
      <c r="F20" s="13">
        <v>3000</v>
      </c>
      <c r="G20" s="14"/>
      <c r="H20" s="14"/>
      <c r="I20" s="14"/>
    </row>
    <row r="21" spans="1:9" ht="26.25" customHeight="1" x14ac:dyDescent="0.35">
      <c r="A21" s="2" t="s">
        <v>171</v>
      </c>
      <c r="B21" s="2" t="s">
        <v>172</v>
      </c>
      <c r="C21" s="13">
        <v>40000</v>
      </c>
      <c r="D21" s="13">
        <v>40000</v>
      </c>
      <c r="E21" s="13">
        <v>15000</v>
      </c>
      <c r="F21" s="13">
        <v>17000</v>
      </c>
      <c r="G21" s="14"/>
      <c r="H21" s="14"/>
      <c r="I21" s="14"/>
    </row>
    <row r="22" spans="1:9" ht="26.25" customHeight="1" x14ac:dyDescent="0.35">
      <c r="A22" s="2" t="s">
        <v>289</v>
      </c>
      <c r="B22" s="2" t="s">
        <v>290</v>
      </c>
      <c r="C22" s="13"/>
      <c r="D22" s="13">
        <v>100000</v>
      </c>
      <c r="E22" s="13"/>
      <c r="F22" s="13">
        <v>10000</v>
      </c>
      <c r="G22" s="14"/>
      <c r="H22" s="14"/>
      <c r="I22" s="14"/>
    </row>
    <row r="23" spans="1:9" ht="26.25" customHeight="1" x14ac:dyDescent="0.35">
      <c r="A23" s="2" t="s">
        <v>43</v>
      </c>
      <c r="B23" s="2" t="s">
        <v>55</v>
      </c>
      <c r="C23" s="13">
        <v>28000</v>
      </c>
      <c r="D23" s="13">
        <v>28000</v>
      </c>
      <c r="E23" s="13">
        <v>10000</v>
      </c>
      <c r="F23" s="13">
        <v>10000</v>
      </c>
      <c r="G23" s="14"/>
      <c r="H23" s="14"/>
      <c r="I23" s="14"/>
    </row>
    <row r="24" spans="1:9" ht="26.25" customHeight="1" x14ac:dyDescent="0.35">
      <c r="A24" s="2" t="s">
        <v>108</v>
      </c>
      <c r="B24" s="2" t="s">
        <v>50</v>
      </c>
      <c r="C24" s="13">
        <v>45000</v>
      </c>
      <c r="D24" s="13">
        <v>45000</v>
      </c>
      <c r="E24" s="13">
        <v>15000</v>
      </c>
      <c r="F24" s="13">
        <v>15000</v>
      </c>
      <c r="G24" s="14"/>
      <c r="H24" s="14"/>
      <c r="I24" s="14"/>
    </row>
    <row r="25" spans="1:9" ht="26.25" customHeight="1" x14ac:dyDescent="0.35">
      <c r="A25" s="2" t="s">
        <v>44</v>
      </c>
      <c r="B25" s="2" t="s">
        <v>51</v>
      </c>
      <c r="C25" s="13">
        <v>20000</v>
      </c>
      <c r="D25" s="13">
        <v>20000</v>
      </c>
      <c r="E25" s="13">
        <v>5000</v>
      </c>
      <c r="F25" s="13">
        <v>5000</v>
      </c>
      <c r="G25" s="14"/>
      <c r="H25" s="14"/>
      <c r="I25" s="14"/>
    </row>
    <row r="26" spans="1:9" ht="26.25" customHeight="1" x14ac:dyDescent="0.35">
      <c r="A26" s="2" t="s">
        <v>45</v>
      </c>
      <c r="B26" s="2" t="s">
        <v>52</v>
      </c>
      <c r="C26" s="13">
        <v>20000</v>
      </c>
      <c r="D26" s="13">
        <v>28000</v>
      </c>
      <c r="E26" s="13">
        <v>5000</v>
      </c>
      <c r="F26" s="13">
        <v>10000</v>
      </c>
      <c r="G26" s="14"/>
      <c r="H26" s="14"/>
      <c r="I26" s="14"/>
    </row>
    <row r="27" spans="1:9" ht="26.25" customHeight="1" x14ac:dyDescent="0.35">
      <c r="A27" s="2" t="s">
        <v>46</v>
      </c>
      <c r="B27" s="2" t="s">
        <v>61</v>
      </c>
      <c r="C27" s="13">
        <v>25000</v>
      </c>
      <c r="D27" s="13">
        <v>25000</v>
      </c>
      <c r="E27" s="13">
        <v>5000</v>
      </c>
      <c r="F27" s="13">
        <v>5000</v>
      </c>
      <c r="G27" s="14"/>
      <c r="H27" s="14"/>
      <c r="I27" s="14"/>
    </row>
    <row r="28" spans="1:9" ht="26.25" customHeight="1" x14ac:dyDescent="0.35">
      <c r="A28" s="2" t="s">
        <v>47</v>
      </c>
      <c r="B28" s="2" t="s">
        <v>54</v>
      </c>
      <c r="C28" s="13">
        <v>18000</v>
      </c>
      <c r="D28" s="13">
        <v>18000</v>
      </c>
      <c r="E28" s="13">
        <v>5000</v>
      </c>
      <c r="F28" s="13">
        <v>8000</v>
      </c>
      <c r="G28" s="14"/>
      <c r="H28" s="14"/>
      <c r="I28" s="14"/>
    </row>
    <row r="29" spans="1:9" ht="26.25" customHeight="1" x14ac:dyDescent="0.35">
      <c r="A29" s="2" t="s">
        <v>48</v>
      </c>
      <c r="B29" s="2" t="s">
        <v>62</v>
      </c>
      <c r="C29" s="13">
        <v>30000</v>
      </c>
      <c r="D29" s="13"/>
      <c r="E29" s="13">
        <v>6000</v>
      </c>
      <c r="F29" s="13"/>
      <c r="G29" s="14"/>
      <c r="H29" s="14"/>
      <c r="I29" s="14"/>
    </row>
    <row r="30" spans="1:9" ht="26.25" customHeight="1" x14ac:dyDescent="0.35">
      <c r="A30" s="2" t="s">
        <v>49</v>
      </c>
      <c r="B30" s="2" t="s">
        <v>53</v>
      </c>
      <c r="C30" s="13">
        <v>17000</v>
      </c>
      <c r="D30" s="13">
        <v>17000</v>
      </c>
      <c r="E30" s="13">
        <v>5000</v>
      </c>
      <c r="F30" s="13">
        <v>5000</v>
      </c>
      <c r="G30" s="14"/>
      <c r="H30" s="14"/>
      <c r="I30" s="14"/>
    </row>
    <row r="31" spans="1:9" ht="26.25" customHeight="1" x14ac:dyDescent="0.35">
      <c r="A31" s="2" t="s">
        <v>130</v>
      </c>
      <c r="B31" s="2" t="s">
        <v>131</v>
      </c>
      <c r="C31" s="13">
        <v>23000</v>
      </c>
      <c r="D31" s="13">
        <v>23000</v>
      </c>
      <c r="E31" s="13">
        <v>8000</v>
      </c>
      <c r="F31" s="13">
        <v>10000</v>
      </c>
      <c r="G31" s="14"/>
      <c r="H31" s="14"/>
      <c r="I31" s="14"/>
    </row>
    <row r="32" spans="1:9" ht="26.25" customHeight="1" x14ac:dyDescent="0.35">
      <c r="A32" s="2" t="s">
        <v>133</v>
      </c>
      <c r="B32" s="2" t="s">
        <v>134</v>
      </c>
      <c r="C32" s="13">
        <v>50000</v>
      </c>
      <c r="D32" s="13">
        <v>50000</v>
      </c>
      <c r="E32" s="13">
        <v>15000</v>
      </c>
      <c r="F32" s="13">
        <v>15000</v>
      </c>
      <c r="G32" s="14"/>
      <c r="H32" s="14"/>
      <c r="I32" s="14"/>
    </row>
    <row r="33" spans="1:9" ht="26.25" customHeight="1" x14ac:dyDescent="0.35">
      <c r="A33" s="2" t="s">
        <v>135</v>
      </c>
      <c r="B33" s="2" t="s">
        <v>136</v>
      </c>
      <c r="C33" s="13">
        <v>17000</v>
      </c>
      <c r="D33" s="13">
        <v>17000</v>
      </c>
      <c r="E33" s="13">
        <v>8000</v>
      </c>
      <c r="F33" s="13">
        <v>5000</v>
      </c>
      <c r="G33" s="14"/>
      <c r="H33" s="14"/>
      <c r="I33" s="14"/>
    </row>
    <row r="34" spans="1:9" ht="26.25" customHeight="1" x14ac:dyDescent="0.35">
      <c r="A34" s="2" t="s">
        <v>223</v>
      </c>
      <c r="B34" s="2" t="s">
        <v>134</v>
      </c>
      <c r="C34" s="13"/>
      <c r="D34" s="13">
        <v>75000</v>
      </c>
      <c r="E34" s="13"/>
      <c r="F34" s="13">
        <v>15000</v>
      </c>
      <c r="G34" s="14"/>
      <c r="H34" s="14"/>
      <c r="I34" s="14"/>
    </row>
    <row r="35" spans="1:9" ht="26.25" customHeight="1" x14ac:dyDescent="0.35">
      <c r="A35" s="2" t="s">
        <v>224</v>
      </c>
      <c r="B35" s="2" t="s">
        <v>134</v>
      </c>
      <c r="C35" s="13"/>
      <c r="D35" s="13">
        <v>40000</v>
      </c>
      <c r="E35" s="13"/>
      <c r="F35" s="13">
        <v>10000</v>
      </c>
      <c r="G35" s="14"/>
      <c r="H35" s="14"/>
      <c r="I35" s="14"/>
    </row>
    <row r="36" spans="1:9" ht="26.25" customHeight="1" x14ac:dyDescent="0.35">
      <c r="A36" s="2" t="s">
        <v>243</v>
      </c>
      <c r="B36" s="2" t="s">
        <v>245</v>
      </c>
      <c r="C36" s="13"/>
      <c r="D36" s="13">
        <v>28000</v>
      </c>
      <c r="E36" s="13"/>
      <c r="F36" s="13">
        <v>10000</v>
      </c>
      <c r="G36" s="14"/>
      <c r="H36" s="14"/>
      <c r="I36" s="14"/>
    </row>
    <row r="37" spans="1:9" ht="26.25" customHeight="1" x14ac:dyDescent="0.35">
      <c r="A37" s="2" t="s">
        <v>247</v>
      </c>
      <c r="B37" s="2" t="s">
        <v>248</v>
      </c>
      <c r="C37" s="13"/>
      <c r="D37" s="13">
        <v>150000</v>
      </c>
      <c r="E37" s="13"/>
      <c r="F37" s="13">
        <v>30000</v>
      </c>
      <c r="G37" s="14"/>
      <c r="H37" s="14"/>
      <c r="I37" s="14"/>
    </row>
    <row r="38" spans="1:9" ht="26.25" customHeight="1" x14ac:dyDescent="0.35">
      <c r="A38" s="2" t="s">
        <v>366</v>
      </c>
      <c r="B38" s="2" t="s">
        <v>367</v>
      </c>
      <c r="C38" s="13"/>
      <c r="D38" s="13">
        <v>100000</v>
      </c>
      <c r="E38" s="13"/>
      <c r="F38" s="13">
        <v>20000</v>
      </c>
      <c r="G38" s="14"/>
      <c r="H38" s="14"/>
      <c r="I38" s="14"/>
    </row>
    <row r="39" spans="1:9" ht="26.25" customHeight="1" x14ac:dyDescent="0.35">
      <c r="A39" s="2" t="s">
        <v>394</v>
      </c>
      <c r="B39" s="2" t="s">
        <v>395</v>
      </c>
      <c r="C39" s="13"/>
      <c r="D39" s="13">
        <v>23000</v>
      </c>
      <c r="E39" s="13"/>
      <c r="F39" s="13">
        <v>8000</v>
      </c>
      <c r="G39" s="14"/>
      <c r="H39" s="14"/>
      <c r="I39" s="14"/>
    </row>
    <row r="40" spans="1:9" ht="26.25" customHeight="1" x14ac:dyDescent="0.35">
      <c r="A40" s="2" t="s">
        <v>368</v>
      </c>
      <c r="B40" s="2" t="s">
        <v>369</v>
      </c>
      <c r="C40" s="13">
        <v>20000</v>
      </c>
      <c r="D40" s="13">
        <v>40000</v>
      </c>
      <c r="E40" s="13">
        <v>7500</v>
      </c>
      <c r="F40" s="13">
        <v>10000</v>
      </c>
      <c r="G40" s="14"/>
      <c r="H40" s="14"/>
      <c r="I40" s="14"/>
    </row>
    <row r="41" spans="1:9" ht="26.25" customHeight="1" x14ac:dyDescent="0.35">
      <c r="A41" s="2" t="s">
        <v>370</v>
      </c>
      <c r="B41" s="2" t="s">
        <v>371</v>
      </c>
      <c r="C41" s="13"/>
      <c r="D41" s="13">
        <v>50000</v>
      </c>
      <c r="E41" s="13"/>
      <c r="F41" s="13">
        <v>15000</v>
      </c>
      <c r="G41" s="14"/>
      <c r="H41" s="14"/>
      <c r="I41" s="14"/>
    </row>
    <row r="42" spans="1:9" ht="26.25" customHeight="1" x14ac:dyDescent="0.35">
      <c r="A42" s="2" t="s">
        <v>372</v>
      </c>
      <c r="B42" s="2" t="s">
        <v>373</v>
      </c>
      <c r="C42" s="13"/>
      <c r="D42" s="13">
        <v>100000</v>
      </c>
      <c r="E42" s="13"/>
      <c r="F42" s="13">
        <v>15000</v>
      </c>
      <c r="G42" s="14"/>
      <c r="H42" s="14"/>
      <c r="I42" s="14"/>
    </row>
    <row r="43" spans="1:9" s="38" customFormat="1" ht="26.25" customHeight="1" x14ac:dyDescent="0.35">
      <c r="A43" s="36" t="s">
        <v>426</v>
      </c>
      <c r="B43" s="36" t="s">
        <v>439</v>
      </c>
      <c r="C43" s="22"/>
      <c r="D43" s="22">
        <v>35000</v>
      </c>
      <c r="E43" s="22"/>
      <c r="F43" s="22">
        <v>10000</v>
      </c>
      <c r="G43" s="21"/>
      <c r="H43" s="21"/>
      <c r="I43" s="21"/>
    </row>
    <row r="44" spans="1:9" ht="26.25" customHeight="1" x14ac:dyDescent="0.35">
      <c r="A44" s="2" t="s">
        <v>137</v>
      </c>
      <c r="B44" s="2" t="s">
        <v>138</v>
      </c>
      <c r="C44" s="13">
        <v>23000</v>
      </c>
      <c r="D44" s="13">
        <v>25000</v>
      </c>
      <c r="E44" s="13">
        <v>8000</v>
      </c>
      <c r="F44" s="13">
        <v>8000</v>
      </c>
      <c r="G44" s="14"/>
      <c r="H44" s="14"/>
      <c r="I44" s="14"/>
    </row>
    <row r="45" spans="1:9" ht="26.25" customHeight="1" x14ac:dyDescent="0.35">
      <c r="A45" s="2" t="s">
        <v>215</v>
      </c>
      <c r="B45" s="2" t="s">
        <v>216</v>
      </c>
      <c r="C45" s="13"/>
      <c r="D45" s="13">
        <v>30000</v>
      </c>
      <c r="E45" s="13"/>
      <c r="F45" s="13">
        <v>10000</v>
      </c>
      <c r="G45" s="14"/>
      <c r="H45" s="14"/>
      <c r="I45" s="14"/>
    </row>
    <row r="46" spans="1:9" ht="26.25" customHeight="1" x14ac:dyDescent="0.35">
      <c r="A46" s="2" t="s">
        <v>544</v>
      </c>
      <c r="B46" s="2" t="s">
        <v>572</v>
      </c>
      <c r="C46" s="13"/>
      <c r="D46" s="13">
        <v>17000</v>
      </c>
      <c r="E46" s="13"/>
      <c r="F46" s="13">
        <v>5000</v>
      </c>
      <c r="G46" s="14"/>
      <c r="H46" s="14"/>
      <c r="I46" s="14"/>
    </row>
    <row r="47" spans="1:9" ht="26.25" customHeight="1" x14ac:dyDescent="0.35">
      <c r="A47" s="2" t="s">
        <v>56</v>
      </c>
      <c r="B47" s="2" t="s">
        <v>57</v>
      </c>
      <c r="C47" s="13">
        <v>50000</v>
      </c>
      <c r="D47" s="13">
        <v>50000</v>
      </c>
      <c r="E47" s="13">
        <v>12000</v>
      </c>
      <c r="F47" s="13">
        <v>12000</v>
      </c>
      <c r="G47" s="14"/>
      <c r="H47" s="14"/>
      <c r="I47" s="14"/>
    </row>
    <row r="48" spans="1:9" ht="26.25" customHeight="1" x14ac:dyDescent="0.35">
      <c r="A48" s="2" t="s">
        <v>58</v>
      </c>
      <c r="B48" s="2" t="s">
        <v>59</v>
      </c>
      <c r="C48" s="13">
        <v>60000</v>
      </c>
      <c r="D48" s="13">
        <v>65000</v>
      </c>
      <c r="E48" s="13">
        <v>12000</v>
      </c>
      <c r="F48" s="13">
        <v>12000</v>
      </c>
      <c r="G48" s="14"/>
      <c r="H48" s="14"/>
      <c r="I48" s="14"/>
    </row>
    <row r="49" spans="1:9" ht="26.25" customHeight="1" x14ac:dyDescent="0.35">
      <c r="A49" s="2" t="s">
        <v>60</v>
      </c>
      <c r="B49" s="2" t="s">
        <v>57</v>
      </c>
      <c r="C49" s="13">
        <v>45000</v>
      </c>
      <c r="D49" s="13"/>
      <c r="E49" s="13">
        <v>12000</v>
      </c>
      <c r="F49" s="13">
        <v>12000</v>
      </c>
      <c r="G49" s="14"/>
      <c r="H49" s="14"/>
      <c r="I49" s="14"/>
    </row>
    <row r="50" spans="1:9" ht="26.25" customHeight="1" x14ac:dyDescent="0.35">
      <c r="A50" s="2" t="s">
        <v>225</v>
      </c>
      <c r="B50" s="2" t="s">
        <v>57</v>
      </c>
      <c r="C50" s="13"/>
      <c r="D50" s="13">
        <v>65000</v>
      </c>
      <c r="E50" s="13"/>
      <c r="F50" s="13">
        <v>15000</v>
      </c>
      <c r="G50" s="14"/>
      <c r="H50" s="14"/>
      <c r="I50" s="14"/>
    </row>
    <row r="51" spans="1:9" ht="26.25" customHeight="1" x14ac:dyDescent="0.35">
      <c r="A51" s="2" t="s">
        <v>217</v>
      </c>
      <c r="B51" s="2" t="s">
        <v>218</v>
      </c>
      <c r="C51" s="13"/>
      <c r="D51" s="13">
        <v>75000</v>
      </c>
      <c r="E51" s="13"/>
      <c r="F51" s="13">
        <v>23000</v>
      </c>
      <c r="G51" s="14"/>
      <c r="H51" s="14"/>
      <c r="I51" s="14"/>
    </row>
    <row r="52" spans="1:9" ht="26.25" customHeight="1" x14ac:dyDescent="0.35">
      <c r="A52" s="2" t="s">
        <v>411</v>
      </c>
      <c r="B52" s="2" t="s">
        <v>412</v>
      </c>
      <c r="C52" s="13"/>
      <c r="D52" s="13">
        <v>50000</v>
      </c>
      <c r="E52" s="13"/>
      <c r="F52" s="13">
        <v>10000</v>
      </c>
      <c r="G52" s="14"/>
      <c r="H52" s="14"/>
      <c r="I52" s="14"/>
    </row>
    <row r="53" spans="1:9" ht="26.25" customHeight="1" x14ac:dyDescent="0.35">
      <c r="A53" s="2" t="s">
        <v>410</v>
      </c>
      <c r="B53" s="2" t="s">
        <v>413</v>
      </c>
      <c r="C53" s="13"/>
      <c r="D53" s="13">
        <v>65000</v>
      </c>
      <c r="E53" s="13"/>
      <c r="F53" s="13">
        <v>15000</v>
      </c>
      <c r="G53" s="14"/>
      <c r="H53" s="14"/>
      <c r="I53" s="14"/>
    </row>
    <row r="54" spans="1:9" ht="26.25" customHeight="1" x14ac:dyDescent="0.35">
      <c r="A54" s="2" t="s">
        <v>419</v>
      </c>
      <c r="B54" s="2" t="s">
        <v>442</v>
      </c>
      <c r="C54" s="13"/>
      <c r="D54" s="13">
        <v>32500</v>
      </c>
      <c r="E54" s="13"/>
      <c r="F54" s="13">
        <v>10000</v>
      </c>
      <c r="G54" s="14"/>
      <c r="H54" s="14"/>
      <c r="I54" s="14"/>
    </row>
    <row r="55" spans="1:9" ht="26.25" customHeight="1" x14ac:dyDescent="0.35">
      <c r="A55" s="2" t="s">
        <v>440</v>
      </c>
      <c r="B55" s="2" t="s">
        <v>441</v>
      </c>
      <c r="C55" s="13"/>
      <c r="D55" s="13">
        <v>52000</v>
      </c>
      <c r="E55" s="13"/>
      <c r="F55" s="13">
        <v>15000</v>
      </c>
      <c r="G55" s="14"/>
      <c r="H55" s="14"/>
      <c r="I55" s="14"/>
    </row>
    <row r="56" spans="1:9" ht="26.25" customHeight="1" x14ac:dyDescent="0.35">
      <c r="A56" s="2" t="s">
        <v>445</v>
      </c>
      <c r="B56" s="2" t="s">
        <v>446</v>
      </c>
      <c r="C56" s="13"/>
      <c r="D56" s="13">
        <v>150000</v>
      </c>
      <c r="E56" s="13"/>
      <c r="F56" s="13">
        <v>30000</v>
      </c>
      <c r="G56" s="14"/>
      <c r="H56" s="14"/>
      <c r="I56" s="14"/>
    </row>
    <row r="57" spans="1:9" ht="26.25" customHeight="1" x14ac:dyDescent="0.35">
      <c r="A57" s="2" t="s">
        <v>291</v>
      </c>
      <c r="B57" s="2" t="s">
        <v>293</v>
      </c>
      <c r="C57" s="13"/>
      <c r="D57" s="13">
        <v>15000</v>
      </c>
      <c r="E57" s="13"/>
      <c r="F57" s="13"/>
      <c r="G57" s="14"/>
      <c r="H57" s="14"/>
      <c r="I57" s="14"/>
    </row>
    <row r="58" spans="1:9" ht="26.25" customHeight="1" x14ac:dyDescent="0.35">
      <c r="A58" s="2" t="s">
        <v>292</v>
      </c>
      <c r="B58" s="2" t="s">
        <v>293</v>
      </c>
      <c r="C58" s="13"/>
      <c r="D58" s="13">
        <v>20000</v>
      </c>
      <c r="E58" s="13"/>
      <c r="F58" s="13"/>
      <c r="G58" s="14"/>
      <c r="H58" s="14"/>
      <c r="I58" s="14"/>
    </row>
    <row r="59" spans="1:9" ht="26.25" customHeight="1" x14ac:dyDescent="0.35">
      <c r="A59" s="2" t="s">
        <v>422</v>
      </c>
      <c r="B59" s="2" t="s">
        <v>423</v>
      </c>
      <c r="C59" s="13"/>
      <c r="D59" s="13">
        <v>50000</v>
      </c>
      <c r="E59" s="13"/>
      <c r="F59" s="13"/>
      <c r="G59" s="14"/>
      <c r="H59" s="14"/>
      <c r="I59" s="14"/>
    </row>
    <row r="60" spans="1:9" ht="26.25" customHeight="1" x14ac:dyDescent="0.35">
      <c r="A60" s="2" t="s">
        <v>633</v>
      </c>
      <c r="B60" s="2" t="s">
        <v>634</v>
      </c>
      <c r="C60" s="13"/>
      <c r="D60" s="13">
        <v>15000</v>
      </c>
      <c r="E60" s="13"/>
      <c r="F60" s="13"/>
      <c r="G60" s="14"/>
      <c r="H60" s="14"/>
      <c r="I60" s="14"/>
    </row>
    <row r="61" spans="1:9" ht="26.25" customHeight="1" x14ac:dyDescent="0.35">
      <c r="A61" s="2" t="s">
        <v>129</v>
      </c>
      <c r="B61" s="2" t="s">
        <v>129</v>
      </c>
      <c r="C61" s="13"/>
      <c r="D61" s="13"/>
      <c r="E61" s="13"/>
      <c r="F61" s="13"/>
      <c r="G61" s="14"/>
      <c r="H61" s="14"/>
      <c r="I61" s="14"/>
    </row>
    <row r="62" spans="1:9" ht="26.25" customHeight="1" x14ac:dyDescent="0.35">
      <c r="A62" s="2"/>
      <c r="B62" s="2"/>
      <c r="C62" s="13"/>
      <c r="D62" s="13"/>
      <c r="E62" s="13"/>
      <c r="F62" s="13"/>
      <c r="G62" s="14"/>
      <c r="H62" s="14"/>
      <c r="I62" s="14"/>
    </row>
    <row r="63" spans="1:9" ht="26.25" customHeight="1" x14ac:dyDescent="0.35">
      <c r="A63" s="2" t="s">
        <v>436</v>
      </c>
      <c r="B63" s="2" t="s">
        <v>435</v>
      </c>
      <c r="C63" s="13"/>
      <c r="D63" s="13">
        <v>75000</v>
      </c>
      <c r="E63" s="13"/>
      <c r="F63" s="13">
        <v>30000</v>
      </c>
      <c r="G63" s="14"/>
      <c r="H63" s="14"/>
      <c r="I63" s="14"/>
    </row>
    <row r="64" spans="1:9" ht="26.25" customHeight="1" x14ac:dyDescent="0.35">
      <c r="A64" s="2" t="s">
        <v>437</v>
      </c>
      <c r="B64" s="2" t="s">
        <v>438</v>
      </c>
      <c r="C64" s="13"/>
      <c r="D64" s="13">
        <v>20000</v>
      </c>
      <c r="E64" s="13"/>
      <c r="F64" s="13">
        <v>5000</v>
      </c>
      <c r="G64" s="14"/>
      <c r="H64" s="14"/>
      <c r="I64" s="14"/>
    </row>
    <row r="65" spans="1:9" ht="26.25" customHeight="1" x14ac:dyDescent="0.35">
      <c r="A65" s="2" t="s">
        <v>599</v>
      </c>
      <c r="B65" s="2" t="s">
        <v>600</v>
      </c>
      <c r="C65" s="13"/>
      <c r="D65" s="13">
        <v>35000</v>
      </c>
      <c r="E65" s="13"/>
      <c r="F65" s="13"/>
      <c r="G65" s="14"/>
      <c r="H65" s="14"/>
      <c r="I65" s="14"/>
    </row>
    <row r="66" spans="1:9" ht="26.25" customHeight="1" x14ac:dyDescent="0.35">
      <c r="A66" s="2" t="s">
        <v>604</v>
      </c>
      <c r="B66" s="2" t="s">
        <v>594</v>
      </c>
      <c r="C66" s="13"/>
      <c r="D66" s="13">
        <v>30000</v>
      </c>
      <c r="E66" s="13"/>
      <c r="F66" s="13">
        <v>10000</v>
      </c>
      <c r="G66" s="14"/>
      <c r="H66" s="14"/>
      <c r="I66" s="14"/>
    </row>
    <row r="67" spans="1:9" ht="26.25" customHeight="1" x14ac:dyDescent="0.35">
      <c r="A67" s="2" t="s">
        <v>603</v>
      </c>
      <c r="B67" s="2" t="s">
        <v>601</v>
      </c>
      <c r="C67" s="13"/>
      <c r="D67" s="13">
        <v>25000</v>
      </c>
      <c r="E67" s="13"/>
      <c r="F67" s="13">
        <v>10000</v>
      </c>
      <c r="G67" s="14"/>
      <c r="H67" s="14"/>
      <c r="I67" s="14"/>
    </row>
    <row r="68" spans="1:9" ht="26.25" customHeight="1" x14ac:dyDescent="0.35">
      <c r="A68" s="2" t="s">
        <v>605</v>
      </c>
      <c r="B68" s="2" t="s">
        <v>602</v>
      </c>
      <c r="C68" s="13"/>
      <c r="D68" s="13">
        <v>23000</v>
      </c>
      <c r="E68" s="13"/>
      <c r="F68" s="13">
        <v>10000</v>
      </c>
      <c r="G68" s="14"/>
      <c r="H68" s="14"/>
      <c r="I68" s="14"/>
    </row>
    <row r="69" spans="1:9" ht="26.25" customHeight="1" x14ac:dyDescent="0.35">
      <c r="A69" s="2" t="s">
        <v>606</v>
      </c>
      <c r="B69" s="2" t="s">
        <v>607</v>
      </c>
      <c r="C69" s="13"/>
      <c r="D69" s="13">
        <v>25000</v>
      </c>
      <c r="E69" s="13"/>
      <c r="F69" s="13">
        <v>10000</v>
      </c>
      <c r="G69" s="14"/>
      <c r="H69" s="14"/>
      <c r="I69" s="14"/>
    </row>
    <row r="70" spans="1:9" ht="26.25" customHeight="1" x14ac:dyDescent="0.35">
      <c r="A70" s="2" t="s">
        <v>608</v>
      </c>
      <c r="B70" s="2" t="s">
        <v>609</v>
      </c>
      <c r="C70" s="13"/>
      <c r="D70" s="13">
        <v>75000</v>
      </c>
      <c r="E70" s="13"/>
      <c r="F70" s="13">
        <v>20000</v>
      </c>
      <c r="G70" s="14"/>
      <c r="H70" s="14"/>
      <c r="I70" s="14"/>
    </row>
    <row r="71" spans="1:9" ht="26.25" customHeight="1" x14ac:dyDescent="0.35">
      <c r="A71" s="2" t="s">
        <v>611</v>
      </c>
      <c r="B71" s="2" t="s">
        <v>612</v>
      </c>
      <c r="C71" s="13"/>
      <c r="D71" s="13">
        <v>20000</v>
      </c>
      <c r="E71" s="13"/>
      <c r="F71" s="13">
        <v>5000</v>
      </c>
      <c r="G71" s="14"/>
      <c r="H71" s="14"/>
      <c r="I71" s="14"/>
    </row>
    <row r="72" spans="1:9" ht="26.25" customHeight="1" x14ac:dyDescent="0.35">
      <c r="A72" s="2" t="s">
        <v>613</v>
      </c>
      <c r="B72" s="2" t="s">
        <v>614</v>
      </c>
      <c r="C72" s="13"/>
      <c r="D72" s="13">
        <v>25000</v>
      </c>
      <c r="E72" s="13"/>
      <c r="F72" s="13">
        <v>10000</v>
      </c>
      <c r="G72" s="14"/>
      <c r="H72" s="14"/>
      <c r="I72" s="14"/>
    </row>
    <row r="73" spans="1:9" ht="26.25" customHeight="1" x14ac:dyDescent="0.35">
      <c r="A73" s="2" t="s">
        <v>615</v>
      </c>
      <c r="B73" s="2" t="s">
        <v>616</v>
      </c>
      <c r="C73" s="13"/>
      <c r="D73" s="13">
        <v>50000</v>
      </c>
      <c r="E73" s="13"/>
      <c r="F73" s="13">
        <v>15000</v>
      </c>
      <c r="G73" s="14"/>
      <c r="H73" s="14"/>
      <c r="I73" s="14"/>
    </row>
    <row r="74" spans="1:9" ht="26.25" customHeight="1" x14ac:dyDescent="0.35">
      <c r="A74" s="2"/>
      <c r="B74" s="2"/>
      <c r="C74" s="13"/>
      <c r="D74" s="13"/>
      <c r="E74" s="13"/>
      <c r="F74" s="13"/>
      <c r="G74" s="14"/>
      <c r="H74" s="14"/>
      <c r="I74" s="14"/>
    </row>
    <row r="75" spans="1:9" ht="26.25" customHeight="1" x14ac:dyDescent="0.35">
      <c r="A75" s="2"/>
      <c r="B75" s="2"/>
      <c r="C75" s="13"/>
      <c r="D75" s="13"/>
      <c r="E75" s="13"/>
      <c r="F75" s="13"/>
      <c r="G75" s="14"/>
      <c r="H75" s="14"/>
      <c r="I75" s="14"/>
    </row>
    <row r="76" spans="1:9" ht="26.25" customHeight="1" x14ac:dyDescent="0.35">
      <c r="A76" s="2"/>
      <c r="B76" s="2"/>
      <c r="C76" s="13"/>
      <c r="D76" s="13"/>
      <c r="E76" s="13"/>
      <c r="F76" s="13"/>
      <c r="G76" s="14"/>
      <c r="H76" s="14"/>
      <c r="I76" s="14"/>
    </row>
    <row r="77" spans="1:9" ht="26.25" customHeight="1" x14ac:dyDescent="0.35">
      <c r="A77" s="2"/>
      <c r="B77" s="2"/>
      <c r="C77" s="13"/>
      <c r="D77" s="13"/>
      <c r="E77" s="13"/>
      <c r="F77" s="13"/>
      <c r="G77" s="14"/>
      <c r="H77" s="14"/>
      <c r="I77" s="14"/>
    </row>
    <row r="78" spans="1:9" ht="26.25" customHeight="1" x14ac:dyDescent="0.35">
      <c r="A78" s="2"/>
      <c r="B78" s="2"/>
      <c r="C78" s="13"/>
      <c r="D78" s="13"/>
      <c r="E78" s="13"/>
      <c r="F78" s="13"/>
      <c r="G78" s="14"/>
      <c r="H78" s="14"/>
      <c r="I78" s="14"/>
    </row>
    <row r="79" spans="1:9" ht="26.25" customHeight="1" x14ac:dyDescent="0.35">
      <c r="A79" s="14"/>
      <c r="B79" s="14"/>
      <c r="C79" s="14"/>
      <c r="D79" s="14"/>
      <c r="E79" s="14"/>
      <c r="F79" s="14"/>
      <c r="G79" s="14"/>
      <c r="H79" s="14"/>
      <c r="I79" s="14"/>
    </row>
    <row r="80" spans="1:9" ht="26.25" customHeight="1" x14ac:dyDescent="0.35">
      <c r="A80" s="14"/>
      <c r="B80" s="14"/>
      <c r="C80" s="14"/>
      <c r="D80" s="14"/>
      <c r="E80" s="14"/>
      <c r="F80" s="14"/>
      <c r="G80" s="14"/>
      <c r="H80" s="14"/>
      <c r="I80" s="14"/>
    </row>
    <row r="81" spans="1:9" ht="26.25" customHeight="1" x14ac:dyDescent="0.35">
      <c r="A81" s="14"/>
      <c r="B81" s="14"/>
      <c r="C81" s="14"/>
      <c r="D81" s="14"/>
      <c r="E81" s="14"/>
      <c r="F81" s="14"/>
      <c r="G81" s="14"/>
      <c r="H81" s="14"/>
      <c r="I81" s="14"/>
    </row>
    <row r="82" spans="1:9" ht="26.25" customHeight="1" x14ac:dyDescent="0.35">
      <c r="A82" s="14"/>
      <c r="B82" s="14"/>
      <c r="C82" s="14"/>
      <c r="D82" s="14"/>
      <c r="E82" s="14"/>
      <c r="F82" s="14"/>
      <c r="G82" s="14"/>
      <c r="H82" s="14"/>
      <c r="I82" s="14"/>
    </row>
    <row r="83" spans="1:9" ht="26.25" customHeight="1" x14ac:dyDescent="0.35">
      <c r="A83" s="14"/>
      <c r="B83" s="14"/>
      <c r="C83" s="14"/>
      <c r="D83" s="14"/>
      <c r="E83" s="14"/>
      <c r="F83" s="14"/>
      <c r="G83" s="14"/>
      <c r="H83" s="14"/>
      <c r="I83" s="14"/>
    </row>
    <row r="84" spans="1:9" ht="26.25" customHeight="1" x14ac:dyDescent="0.35">
      <c r="A84" s="14"/>
      <c r="B84" s="14"/>
      <c r="C84" s="14"/>
      <c r="D84" s="14"/>
      <c r="E84" s="14"/>
      <c r="F84" s="14"/>
      <c r="G84" s="14"/>
      <c r="H84" s="14"/>
      <c r="I84" s="14"/>
    </row>
    <row r="85" spans="1:9" ht="26.25" customHeight="1" x14ac:dyDescent="0.35">
      <c r="A85" s="14"/>
      <c r="B85" s="14"/>
      <c r="C85" s="14"/>
      <c r="D85" s="14"/>
      <c r="E85" s="14"/>
      <c r="F85" s="14"/>
      <c r="G85" s="14"/>
      <c r="H85" s="14"/>
      <c r="I85" s="14"/>
    </row>
    <row r="86" spans="1:9" ht="26.25" customHeight="1" x14ac:dyDescent="0.35">
      <c r="A86" s="14"/>
      <c r="B86" s="14"/>
      <c r="C86" s="14"/>
      <c r="D86" s="14"/>
      <c r="E86" s="14"/>
      <c r="F86" s="14"/>
      <c r="G86" s="14"/>
      <c r="H86" s="14"/>
      <c r="I86" s="14"/>
    </row>
    <row r="87" spans="1:9" ht="26.25" customHeight="1" x14ac:dyDescent="0.35">
      <c r="A87" s="14"/>
      <c r="B87" s="14"/>
      <c r="C87" s="14"/>
      <c r="D87" s="14"/>
      <c r="E87" s="14"/>
      <c r="F87" s="14"/>
      <c r="G87" s="14"/>
      <c r="H87" s="14"/>
      <c r="I87" s="14"/>
    </row>
    <row r="88" spans="1:9" ht="26.25" customHeight="1" x14ac:dyDescent="0.35">
      <c r="A88" s="14"/>
      <c r="B88" s="14"/>
      <c r="C88" s="14"/>
      <c r="D88" s="14"/>
      <c r="E88" s="14"/>
      <c r="F88" s="14"/>
      <c r="G88" s="14"/>
      <c r="H88" s="14"/>
      <c r="I88" s="14"/>
    </row>
    <row r="89" spans="1:9" ht="26.25" customHeight="1" x14ac:dyDescent="0.35">
      <c r="A89" s="14"/>
      <c r="B89" s="14"/>
      <c r="C89" s="14"/>
      <c r="D89" s="14"/>
      <c r="E89" s="14"/>
      <c r="F89" s="14"/>
      <c r="G89" s="14"/>
      <c r="H89" s="14"/>
      <c r="I89" s="14"/>
    </row>
    <row r="90" spans="1:9" ht="26.25" customHeight="1" x14ac:dyDescent="0.35">
      <c r="A90" s="14"/>
      <c r="B90" s="14"/>
      <c r="C90" s="14"/>
      <c r="D90" s="14"/>
      <c r="E90" s="14"/>
      <c r="F90" s="14"/>
      <c r="G90" s="14"/>
      <c r="H90" s="14"/>
      <c r="I90" s="14"/>
    </row>
    <row r="91" spans="1:9" ht="26.25" customHeight="1" x14ac:dyDescent="0.35">
      <c r="A91" s="14"/>
      <c r="B91" s="14"/>
      <c r="C91" s="14"/>
      <c r="D91" s="14"/>
      <c r="E91" s="14"/>
      <c r="F91" s="14"/>
      <c r="G91" s="14"/>
      <c r="H91" s="14"/>
      <c r="I91" s="14"/>
    </row>
    <row r="92" spans="1:9" ht="26.25" customHeight="1" x14ac:dyDescent="0.35">
      <c r="A92" s="14"/>
      <c r="B92" s="14"/>
      <c r="C92" s="14"/>
      <c r="D92" s="14"/>
      <c r="E92" s="14"/>
      <c r="F92" s="14"/>
      <c r="G92" s="14"/>
      <c r="H92" s="14"/>
      <c r="I92" s="14"/>
    </row>
    <row r="93" spans="1:9" ht="26.25" customHeight="1" x14ac:dyDescent="0.35">
      <c r="A93" s="14"/>
      <c r="B93" s="14"/>
      <c r="C93" s="14"/>
      <c r="D93" s="14"/>
      <c r="E93" s="14"/>
      <c r="F93" s="14"/>
      <c r="G93" s="14"/>
      <c r="H93" s="14"/>
      <c r="I93" s="14"/>
    </row>
    <row r="94" spans="1:9" ht="26.25" customHeight="1" x14ac:dyDescent="0.35">
      <c r="A94" s="14"/>
      <c r="B94" s="14"/>
      <c r="C94" s="14"/>
      <c r="D94" s="14"/>
      <c r="E94" s="14"/>
      <c r="F94" s="14"/>
      <c r="G94" s="14"/>
      <c r="H94" s="14"/>
      <c r="I94" s="14"/>
    </row>
    <row r="95" spans="1:9" ht="26.25" customHeight="1" x14ac:dyDescent="0.35">
      <c r="A95" s="14"/>
      <c r="B95" s="14"/>
      <c r="C95" s="14"/>
      <c r="D95" s="14"/>
      <c r="E95" s="14"/>
      <c r="F95" s="14"/>
      <c r="G95" s="14"/>
      <c r="H95" s="14"/>
      <c r="I95" s="14"/>
    </row>
    <row r="96" spans="1:9" ht="26.25" customHeight="1" x14ac:dyDescent="0.35">
      <c r="A96" s="14"/>
      <c r="B96" s="14"/>
      <c r="C96" s="14"/>
      <c r="D96" s="14"/>
      <c r="E96" s="14"/>
      <c r="F96" s="14"/>
      <c r="G96" s="14"/>
      <c r="H96" s="14"/>
      <c r="I96" s="14"/>
    </row>
    <row r="97" spans="1:9" ht="26.25" customHeight="1" x14ac:dyDescent="0.35">
      <c r="A97" s="14"/>
      <c r="B97" s="14"/>
      <c r="C97" s="14"/>
      <c r="D97" s="14"/>
      <c r="E97" s="14"/>
      <c r="F97" s="14"/>
      <c r="G97" s="14"/>
      <c r="H97" s="14"/>
      <c r="I97" s="14"/>
    </row>
    <row r="98" spans="1:9" ht="26.25" customHeight="1" x14ac:dyDescent="0.35">
      <c r="A98" s="14"/>
      <c r="B98" s="14"/>
      <c r="C98" s="14"/>
      <c r="D98" s="14"/>
      <c r="E98" s="14"/>
      <c r="F98" s="14"/>
      <c r="G98" s="14"/>
      <c r="H98" s="14"/>
      <c r="I98" s="14"/>
    </row>
    <row r="99" spans="1:9" ht="26.25" customHeight="1" x14ac:dyDescent="0.35">
      <c r="A99" s="14"/>
      <c r="B99" s="14"/>
      <c r="C99" s="14"/>
      <c r="D99" s="14"/>
      <c r="E99" s="14"/>
      <c r="F99" s="14"/>
      <c r="G99" s="14"/>
      <c r="H99" s="14"/>
      <c r="I99" s="14"/>
    </row>
    <row r="100" spans="1:9" ht="26.25" customHeight="1" x14ac:dyDescent="0.35">
      <c r="A100" s="14"/>
      <c r="B100" s="14"/>
      <c r="C100" s="14"/>
      <c r="D100" s="14"/>
      <c r="E100" s="14"/>
      <c r="F100" s="14"/>
      <c r="G100" s="14"/>
      <c r="H100" s="14"/>
      <c r="I100" s="14"/>
    </row>
    <row r="101" spans="1:9" ht="26.25" customHeight="1" x14ac:dyDescent="0.35">
      <c r="A101" s="14"/>
      <c r="B101" s="14"/>
      <c r="C101" s="14"/>
      <c r="D101" s="14"/>
      <c r="E101" s="14"/>
      <c r="F101" s="14"/>
      <c r="G101" s="14"/>
      <c r="H101" s="14"/>
      <c r="I101" s="14"/>
    </row>
    <row r="102" spans="1:9" ht="26.25" customHeight="1" x14ac:dyDescent="0.35">
      <c r="A102" s="14"/>
      <c r="B102" s="14"/>
      <c r="C102" s="14"/>
      <c r="D102" s="14"/>
      <c r="E102" s="14"/>
      <c r="F102" s="14"/>
      <c r="G102" s="14"/>
      <c r="H102" s="14"/>
      <c r="I102" s="14"/>
    </row>
    <row r="103" spans="1:9" ht="26.25" customHeight="1" x14ac:dyDescent="0.35">
      <c r="A103" s="14"/>
      <c r="B103" s="14"/>
      <c r="C103" s="14"/>
      <c r="D103" s="14"/>
      <c r="E103" s="14"/>
      <c r="F103" s="14"/>
      <c r="G103" s="14"/>
      <c r="H103" s="14"/>
      <c r="I103" s="14"/>
    </row>
    <row r="104" spans="1:9" ht="26.25" customHeight="1" x14ac:dyDescent="0.35">
      <c r="A104" s="14"/>
      <c r="B104" s="14"/>
      <c r="C104" s="14"/>
      <c r="D104" s="14"/>
      <c r="E104" s="14"/>
      <c r="F104" s="14"/>
      <c r="G104" s="14"/>
      <c r="H104" s="14"/>
      <c r="I104" s="14"/>
    </row>
    <row r="105" spans="1:9" ht="26.25" customHeight="1" x14ac:dyDescent="0.35">
      <c r="A105" s="14"/>
      <c r="B105" s="14"/>
      <c r="C105" s="14"/>
      <c r="D105" s="14"/>
      <c r="E105" s="14"/>
      <c r="F105" s="14"/>
      <c r="G105" s="14"/>
      <c r="H105" s="14"/>
      <c r="I105" s="14"/>
    </row>
    <row r="106" spans="1:9" ht="26.25" customHeight="1" x14ac:dyDescent="0.35">
      <c r="A106" s="14"/>
      <c r="B106" s="14"/>
      <c r="C106" s="14"/>
      <c r="D106" s="14"/>
      <c r="E106" s="14"/>
      <c r="F106" s="14"/>
      <c r="G106" s="14"/>
      <c r="H106" s="14"/>
      <c r="I106" s="14"/>
    </row>
    <row r="107" spans="1:9" ht="26.25" customHeight="1" x14ac:dyDescent="0.35">
      <c r="A107" s="14"/>
      <c r="B107" s="14"/>
      <c r="C107" s="14"/>
      <c r="D107" s="14"/>
      <c r="E107" s="14"/>
      <c r="F107" s="14"/>
      <c r="G107" s="14"/>
      <c r="H107" s="14"/>
      <c r="I107" s="14"/>
    </row>
    <row r="108" spans="1:9" ht="26.25" customHeight="1" x14ac:dyDescent="0.35">
      <c r="A108" s="14"/>
      <c r="B108" s="14"/>
      <c r="C108" s="14"/>
      <c r="D108" s="14"/>
      <c r="E108" s="14"/>
      <c r="F108" s="14"/>
      <c r="G108" s="14"/>
      <c r="H108" s="14"/>
      <c r="I108" s="14"/>
    </row>
    <row r="109" spans="1:9" ht="26.25" customHeight="1" x14ac:dyDescent="0.35">
      <c r="A109" s="14"/>
      <c r="B109" s="14"/>
      <c r="C109" s="14"/>
      <c r="D109" s="14"/>
      <c r="E109" s="14"/>
      <c r="F109" s="14"/>
      <c r="G109" s="14"/>
      <c r="H109" s="14"/>
      <c r="I109" s="14"/>
    </row>
    <row r="110" spans="1:9" ht="26.25" customHeight="1" x14ac:dyDescent="0.35">
      <c r="A110" s="14"/>
      <c r="B110" s="14"/>
      <c r="C110" s="14"/>
      <c r="D110" s="14"/>
      <c r="E110" s="14"/>
      <c r="F110" s="14"/>
      <c r="G110" s="14"/>
      <c r="H110" s="14"/>
      <c r="I110" s="14"/>
    </row>
    <row r="111" spans="1:9" ht="26.25" customHeight="1" x14ac:dyDescent="0.35">
      <c r="A111" s="14"/>
      <c r="B111" s="14"/>
      <c r="C111" s="14"/>
      <c r="D111" s="14"/>
      <c r="E111" s="14"/>
      <c r="F111" s="14"/>
      <c r="G111" s="14"/>
      <c r="H111" s="14"/>
      <c r="I111" s="14"/>
    </row>
    <row r="112" spans="1:9" ht="26.25" customHeight="1" x14ac:dyDescent="0.35">
      <c r="A112" s="14"/>
      <c r="B112" s="14"/>
      <c r="C112" s="14"/>
      <c r="D112" s="14"/>
      <c r="E112" s="14"/>
      <c r="F112" s="14"/>
      <c r="G112" s="14"/>
      <c r="H112" s="14"/>
      <c r="I112" s="14"/>
    </row>
    <row r="113" spans="1:9" ht="26.25" customHeight="1" x14ac:dyDescent="0.35">
      <c r="A113" s="14"/>
      <c r="B113" s="14"/>
      <c r="C113" s="14"/>
      <c r="D113" s="14"/>
      <c r="E113" s="14"/>
      <c r="F113" s="14"/>
      <c r="G113" s="14"/>
      <c r="H113" s="14"/>
      <c r="I113" s="14"/>
    </row>
    <row r="114" spans="1:9" ht="26.25" customHeight="1" x14ac:dyDescent="0.35">
      <c r="A114" s="14"/>
      <c r="B114" s="14"/>
      <c r="C114" s="14"/>
      <c r="D114" s="14"/>
      <c r="E114" s="14"/>
      <c r="F114" s="14"/>
      <c r="G114" s="14"/>
      <c r="H114" s="14"/>
      <c r="I114" s="14"/>
    </row>
    <row r="115" spans="1:9" ht="26.25" customHeight="1" x14ac:dyDescent="0.35">
      <c r="A115" s="14"/>
      <c r="B115" s="14"/>
      <c r="C115" s="14"/>
      <c r="D115" s="14"/>
      <c r="E115" s="14"/>
      <c r="F115" s="14"/>
      <c r="G115" s="14"/>
      <c r="H115" s="14"/>
      <c r="I115" s="14"/>
    </row>
    <row r="116" spans="1:9" ht="26.25" customHeight="1" x14ac:dyDescent="0.35">
      <c r="A116" s="14"/>
      <c r="B116" s="14"/>
      <c r="C116" s="14"/>
      <c r="D116" s="14"/>
      <c r="E116" s="14"/>
      <c r="F116" s="14"/>
      <c r="G116" s="14"/>
      <c r="H116" s="14"/>
      <c r="I116" s="14"/>
    </row>
    <row r="117" spans="1:9" ht="26.25" customHeight="1" x14ac:dyDescent="0.35">
      <c r="A117" s="14"/>
      <c r="B117" s="14"/>
      <c r="C117" s="14"/>
      <c r="D117" s="14"/>
      <c r="E117" s="14"/>
      <c r="F117" s="14"/>
      <c r="G117" s="14"/>
      <c r="H117" s="14"/>
      <c r="I117" s="14"/>
    </row>
    <row r="118" spans="1:9" ht="26.25" customHeight="1" x14ac:dyDescent="0.35">
      <c r="A118" s="14"/>
      <c r="B118" s="14"/>
      <c r="C118" s="14"/>
      <c r="D118" s="14"/>
      <c r="E118" s="14"/>
      <c r="F118" s="14"/>
      <c r="G118" s="14"/>
      <c r="H118" s="14"/>
      <c r="I118" s="14"/>
    </row>
    <row r="119" spans="1:9" ht="26.25" customHeight="1" x14ac:dyDescent="0.35">
      <c r="A119" s="14"/>
      <c r="B119" s="14"/>
      <c r="C119" s="14"/>
      <c r="D119" s="14"/>
      <c r="E119" s="14"/>
      <c r="F119" s="14"/>
      <c r="G119" s="14"/>
      <c r="H119" s="14"/>
      <c r="I119" s="14"/>
    </row>
    <row r="120" spans="1:9" ht="26.25" customHeight="1" x14ac:dyDescent="0.35">
      <c r="A120" s="14"/>
      <c r="B120" s="14"/>
      <c r="C120" s="14"/>
      <c r="D120" s="14"/>
      <c r="E120" s="14"/>
      <c r="F120" s="14"/>
      <c r="G120" s="14"/>
      <c r="H120" s="14"/>
      <c r="I120" s="14"/>
    </row>
    <row r="121" spans="1:9" ht="26.25" customHeight="1" x14ac:dyDescent="0.35">
      <c r="A121" s="14"/>
      <c r="B121" s="14"/>
      <c r="C121" s="14"/>
      <c r="D121" s="14"/>
      <c r="E121" s="14"/>
      <c r="F121" s="14"/>
      <c r="G121" s="14"/>
      <c r="H121" s="14"/>
      <c r="I121" s="14"/>
    </row>
    <row r="122" spans="1:9" ht="26.25" customHeight="1" x14ac:dyDescent="0.35">
      <c r="A122" s="14"/>
      <c r="B122" s="14"/>
      <c r="C122" s="14"/>
      <c r="D122" s="14"/>
      <c r="E122" s="14"/>
      <c r="F122" s="14"/>
      <c r="G122" s="14"/>
      <c r="H122" s="14"/>
      <c r="I122" s="14"/>
    </row>
    <row r="123" spans="1:9" ht="26.25" customHeight="1" x14ac:dyDescent="0.35">
      <c r="A123" s="14"/>
      <c r="B123" s="14"/>
      <c r="C123" s="14"/>
      <c r="D123" s="14"/>
      <c r="E123" s="14"/>
      <c r="F123" s="14"/>
      <c r="G123" s="14"/>
      <c r="H123" s="14"/>
      <c r="I123" s="14"/>
    </row>
    <row r="124" spans="1:9" ht="26.25" customHeight="1" x14ac:dyDescent="0.35">
      <c r="A124" s="14"/>
      <c r="B124" s="14"/>
      <c r="C124" s="14"/>
      <c r="D124" s="14"/>
      <c r="E124" s="14"/>
      <c r="F124" s="14"/>
      <c r="G124" s="14"/>
      <c r="H124" s="14"/>
      <c r="I124" s="14"/>
    </row>
    <row r="125" spans="1:9" ht="26.25" customHeight="1" x14ac:dyDescent="0.35">
      <c r="A125" s="14"/>
      <c r="B125" s="14"/>
      <c r="C125" s="14"/>
      <c r="D125" s="14"/>
      <c r="E125" s="14"/>
      <c r="F125" s="14"/>
      <c r="G125" s="14"/>
      <c r="H125" s="14"/>
      <c r="I125" s="14"/>
    </row>
    <row r="126" spans="1:9" ht="26.25" customHeight="1" x14ac:dyDescent="0.35">
      <c r="A126" s="14"/>
      <c r="B126" s="14"/>
      <c r="C126" s="14"/>
      <c r="D126" s="14"/>
      <c r="E126" s="14"/>
      <c r="F126" s="14"/>
      <c r="G126" s="14"/>
      <c r="H126" s="14"/>
      <c r="I126" s="14"/>
    </row>
    <row r="127" spans="1:9" ht="26.25" customHeight="1" x14ac:dyDescent="0.35">
      <c r="A127" s="14"/>
      <c r="B127" s="14"/>
      <c r="C127" s="14"/>
      <c r="D127" s="14"/>
      <c r="E127" s="14"/>
      <c r="F127" s="14"/>
      <c r="G127" s="14"/>
      <c r="H127" s="14"/>
      <c r="I127" s="14"/>
    </row>
    <row r="128" spans="1:9" ht="26.25" customHeight="1" x14ac:dyDescent="0.35">
      <c r="A128" s="14"/>
      <c r="B128" s="14"/>
      <c r="C128" s="14"/>
      <c r="D128" s="14"/>
      <c r="E128" s="14"/>
      <c r="F128" s="14"/>
      <c r="G128" s="14"/>
      <c r="H128" s="14"/>
      <c r="I128" s="14"/>
    </row>
    <row r="129" spans="1:9" ht="26.25" customHeight="1" x14ac:dyDescent="0.35">
      <c r="A129" s="14"/>
      <c r="B129" s="14"/>
      <c r="C129" s="14"/>
      <c r="D129" s="14"/>
      <c r="E129" s="14"/>
      <c r="F129" s="14"/>
      <c r="G129" s="14"/>
      <c r="H129" s="14"/>
      <c r="I129" s="14"/>
    </row>
    <row r="130" spans="1:9" ht="26.25" customHeight="1" x14ac:dyDescent="0.35">
      <c r="A130" s="14"/>
      <c r="B130" s="14"/>
      <c r="C130" s="14"/>
      <c r="D130" s="14"/>
      <c r="E130" s="14"/>
      <c r="F130" s="14"/>
      <c r="G130" s="14"/>
      <c r="H130" s="14"/>
      <c r="I130" s="14"/>
    </row>
    <row r="131" spans="1:9" ht="26.25" customHeight="1" x14ac:dyDescent="0.35">
      <c r="A131" s="14"/>
      <c r="B131" s="14"/>
      <c r="C131" s="14"/>
      <c r="D131" s="14"/>
      <c r="E131" s="14"/>
      <c r="F131" s="14"/>
      <c r="G131" s="14"/>
      <c r="H131" s="14"/>
      <c r="I131" s="14"/>
    </row>
    <row r="132" spans="1:9" ht="26.25" customHeight="1" x14ac:dyDescent="0.35">
      <c r="A132" s="14"/>
      <c r="B132" s="14"/>
      <c r="C132" s="14"/>
      <c r="D132" s="14"/>
      <c r="E132" s="14"/>
      <c r="F132" s="14"/>
      <c r="G132" s="14"/>
      <c r="H132" s="14"/>
      <c r="I132" s="14"/>
    </row>
    <row r="133" spans="1:9" ht="26.25" customHeight="1" x14ac:dyDescent="0.35">
      <c r="A133" s="14"/>
      <c r="B133" s="14"/>
      <c r="C133" s="14"/>
      <c r="D133" s="14"/>
      <c r="E133" s="14"/>
      <c r="F133" s="14"/>
      <c r="G133" s="14"/>
      <c r="H133" s="14"/>
      <c r="I133" s="14"/>
    </row>
    <row r="134" spans="1:9" ht="26.25" customHeight="1" x14ac:dyDescent="0.35">
      <c r="A134" s="14"/>
      <c r="B134" s="14"/>
      <c r="C134" s="14"/>
      <c r="D134" s="14"/>
      <c r="E134" s="14"/>
      <c r="F134" s="14"/>
      <c r="G134" s="14"/>
      <c r="H134" s="14"/>
      <c r="I134" s="14"/>
    </row>
    <row r="135" spans="1:9" ht="26.25" customHeight="1" x14ac:dyDescent="0.35">
      <c r="A135" s="14"/>
      <c r="B135" s="14"/>
      <c r="C135" s="14"/>
      <c r="D135" s="14"/>
      <c r="E135" s="14"/>
      <c r="F135" s="14"/>
      <c r="G135" s="14"/>
      <c r="H135" s="14"/>
      <c r="I135" s="14"/>
    </row>
    <row r="136" spans="1:9" ht="26.25" customHeight="1" x14ac:dyDescent="0.35">
      <c r="A136" s="14"/>
      <c r="B136" s="14"/>
      <c r="C136" s="14"/>
      <c r="D136" s="14"/>
      <c r="E136" s="14"/>
      <c r="F136" s="14"/>
      <c r="G136" s="14"/>
      <c r="H136" s="14"/>
      <c r="I136" s="14"/>
    </row>
    <row r="137" spans="1:9" ht="26.25" customHeight="1" x14ac:dyDescent="0.35">
      <c r="A137" s="14"/>
      <c r="B137" s="14"/>
      <c r="C137" s="14"/>
      <c r="D137" s="14"/>
      <c r="E137" s="14"/>
      <c r="F137" s="14"/>
      <c r="G137" s="14"/>
      <c r="H137" s="14"/>
      <c r="I137" s="14"/>
    </row>
    <row r="138" spans="1:9" ht="26.25" customHeight="1" x14ac:dyDescent="0.35">
      <c r="A138" s="14"/>
      <c r="B138" s="14"/>
      <c r="C138" s="14"/>
      <c r="D138" s="14"/>
      <c r="E138" s="14"/>
      <c r="F138" s="14"/>
      <c r="G138" s="14"/>
      <c r="H138" s="14"/>
      <c r="I138" s="14"/>
    </row>
    <row r="139" spans="1:9" ht="26.25" customHeight="1" x14ac:dyDescent="0.35">
      <c r="A139" s="14"/>
      <c r="B139" s="14"/>
      <c r="C139" s="14"/>
      <c r="D139" s="14"/>
      <c r="E139" s="14"/>
      <c r="F139" s="14"/>
      <c r="G139" s="14"/>
      <c r="H139" s="14"/>
      <c r="I139" s="14"/>
    </row>
    <row r="140" spans="1:9" ht="26.25" customHeight="1" x14ac:dyDescent="0.35">
      <c r="A140" s="14"/>
      <c r="B140" s="14"/>
      <c r="C140" s="14"/>
      <c r="D140" s="14"/>
      <c r="E140" s="14"/>
      <c r="F140" s="14"/>
      <c r="G140" s="14"/>
      <c r="H140" s="14"/>
      <c r="I140" s="14"/>
    </row>
    <row r="141" spans="1:9" ht="26.25" customHeight="1" x14ac:dyDescent="0.35">
      <c r="A141" s="14"/>
      <c r="B141" s="14"/>
      <c r="C141" s="14"/>
      <c r="D141" s="14"/>
      <c r="E141" s="14"/>
      <c r="F141" s="14"/>
      <c r="G141" s="14"/>
      <c r="H141" s="14"/>
      <c r="I141" s="14"/>
    </row>
    <row r="142" spans="1:9" ht="26.25" customHeight="1" x14ac:dyDescent="0.35">
      <c r="A142" s="14"/>
      <c r="B142" s="14"/>
      <c r="C142" s="14"/>
      <c r="D142" s="14"/>
      <c r="E142" s="14"/>
      <c r="F142" s="14"/>
      <c r="G142" s="14"/>
      <c r="H142" s="14"/>
      <c r="I142" s="14"/>
    </row>
    <row r="143" spans="1:9" ht="26.25" customHeight="1" x14ac:dyDescent="0.35">
      <c r="A143" s="14"/>
      <c r="B143" s="14"/>
      <c r="C143" s="14"/>
      <c r="D143" s="14"/>
      <c r="E143" s="14"/>
      <c r="F143" s="14"/>
      <c r="G143" s="14"/>
      <c r="H143" s="14"/>
      <c r="I143" s="14"/>
    </row>
    <row r="144" spans="1:9" ht="26.25" customHeight="1" x14ac:dyDescent="0.35">
      <c r="A144" s="14"/>
      <c r="B144" s="14"/>
      <c r="C144" s="14"/>
      <c r="D144" s="14"/>
      <c r="E144" s="14"/>
      <c r="F144" s="14"/>
      <c r="G144" s="14"/>
      <c r="H144" s="14"/>
      <c r="I144" s="14"/>
    </row>
    <row r="145" spans="1:9" ht="26.25" customHeight="1" x14ac:dyDescent="0.35">
      <c r="A145" s="14"/>
      <c r="B145" s="14"/>
      <c r="C145" s="14"/>
      <c r="D145" s="14"/>
      <c r="E145" s="14"/>
      <c r="F145" s="14"/>
      <c r="G145" s="14"/>
      <c r="H145" s="14"/>
      <c r="I145" s="14"/>
    </row>
    <row r="146" spans="1:9" ht="26.25" customHeight="1" x14ac:dyDescent="0.35">
      <c r="A146" s="14"/>
      <c r="B146" s="14"/>
      <c r="C146" s="14"/>
      <c r="D146" s="14"/>
      <c r="E146" s="14"/>
      <c r="F146" s="14"/>
      <c r="G146" s="14"/>
      <c r="H146" s="14"/>
      <c r="I146" s="14"/>
    </row>
    <row r="147" spans="1:9" ht="26.25" customHeight="1" x14ac:dyDescent="0.35">
      <c r="A147" s="14"/>
      <c r="B147" s="14"/>
      <c r="C147" s="14"/>
      <c r="D147" s="14"/>
      <c r="E147" s="14"/>
      <c r="F147" s="14"/>
      <c r="G147" s="14"/>
      <c r="H147" s="14"/>
      <c r="I147" s="14"/>
    </row>
    <row r="148" spans="1:9" ht="26.25" customHeight="1" x14ac:dyDescent="0.35">
      <c r="A148" s="14"/>
      <c r="B148" s="14"/>
      <c r="C148" s="14"/>
      <c r="D148" s="14"/>
      <c r="E148" s="14"/>
      <c r="F148" s="14"/>
      <c r="G148" s="14"/>
      <c r="H148" s="14"/>
      <c r="I148" s="14"/>
    </row>
    <row r="149" spans="1:9" ht="26.25" customHeight="1" x14ac:dyDescent="0.35">
      <c r="A149" s="14"/>
      <c r="B149" s="14"/>
      <c r="C149" s="14"/>
      <c r="D149" s="14"/>
      <c r="E149" s="14"/>
      <c r="F149" s="14"/>
      <c r="G149" s="14"/>
      <c r="H149" s="14"/>
      <c r="I149" s="14"/>
    </row>
    <row r="150" spans="1:9" ht="26.25" customHeight="1" x14ac:dyDescent="0.35">
      <c r="A150" s="14"/>
      <c r="B150" s="14"/>
      <c r="C150" s="14"/>
      <c r="D150" s="14"/>
      <c r="E150" s="14"/>
      <c r="F150" s="14"/>
      <c r="G150" s="14"/>
      <c r="H150" s="14"/>
      <c r="I150" s="14"/>
    </row>
    <row r="151" spans="1:9" ht="26.25" customHeight="1" x14ac:dyDescent="0.35">
      <c r="A151" s="14"/>
      <c r="B151" s="14"/>
      <c r="C151" s="14"/>
      <c r="D151" s="14"/>
      <c r="E151" s="14"/>
      <c r="F151" s="14"/>
      <c r="G151" s="14"/>
      <c r="H151" s="14"/>
      <c r="I151" s="14"/>
    </row>
    <row r="152" spans="1:9" ht="26.25" customHeight="1" x14ac:dyDescent="0.35">
      <c r="A152" s="14"/>
      <c r="B152" s="14"/>
      <c r="C152" s="14"/>
      <c r="D152" s="14"/>
      <c r="E152" s="14"/>
      <c r="F152" s="14"/>
      <c r="G152" s="14"/>
      <c r="H152" s="14"/>
      <c r="I152" s="14"/>
    </row>
    <row r="153" spans="1:9" ht="26.25" customHeight="1" x14ac:dyDescent="0.35">
      <c r="A153" s="14"/>
      <c r="B153" s="14"/>
      <c r="C153" s="14"/>
      <c r="D153" s="14"/>
      <c r="E153" s="14"/>
      <c r="F153" s="14"/>
      <c r="G153" s="14"/>
      <c r="H153" s="14"/>
      <c r="I153" s="14"/>
    </row>
    <row r="154" spans="1:9" ht="26.25" customHeight="1" x14ac:dyDescent="0.35">
      <c r="A154" s="14"/>
      <c r="B154" s="14"/>
      <c r="C154" s="14"/>
      <c r="D154" s="14"/>
      <c r="E154" s="14"/>
      <c r="F154" s="14"/>
      <c r="G154" s="14"/>
      <c r="H154" s="14"/>
      <c r="I154" s="14"/>
    </row>
    <row r="155" spans="1:9" ht="26.25" customHeight="1" x14ac:dyDescent="0.35">
      <c r="A155" s="14"/>
      <c r="B155" s="14"/>
      <c r="C155" s="14"/>
      <c r="D155" s="14"/>
      <c r="E155" s="14"/>
      <c r="F155" s="14"/>
      <c r="G155" s="14"/>
      <c r="H155" s="14"/>
      <c r="I155" s="14"/>
    </row>
    <row r="156" spans="1:9" ht="26.25" customHeight="1" x14ac:dyDescent="0.35">
      <c r="A156" s="14"/>
      <c r="B156" s="14"/>
      <c r="C156" s="14"/>
      <c r="D156" s="14"/>
      <c r="E156" s="14"/>
      <c r="F156" s="14"/>
      <c r="G156" s="14"/>
      <c r="H156" s="14"/>
      <c r="I156" s="14"/>
    </row>
    <row r="157" spans="1:9" ht="26.25" customHeight="1" x14ac:dyDescent="0.35">
      <c r="A157" s="14"/>
      <c r="B157" s="14"/>
      <c r="C157" s="14"/>
      <c r="D157" s="14"/>
      <c r="E157" s="14"/>
      <c r="F157" s="14"/>
      <c r="G157" s="14"/>
      <c r="H157" s="14"/>
      <c r="I157" s="14"/>
    </row>
    <row r="158" spans="1:9" ht="26.25" customHeight="1" x14ac:dyDescent="0.35">
      <c r="A158" s="14"/>
      <c r="B158" s="14"/>
      <c r="C158" s="14"/>
      <c r="D158" s="14"/>
      <c r="E158" s="14"/>
      <c r="F158" s="14"/>
      <c r="G158" s="14"/>
      <c r="H158" s="14"/>
      <c r="I158" s="14"/>
    </row>
    <row r="159" spans="1:9" ht="26.25" customHeight="1" x14ac:dyDescent="0.35">
      <c r="A159" s="14"/>
      <c r="B159" s="14"/>
      <c r="C159" s="14"/>
      <c r="D159" s="14"/>
      <c r="E159" s="14"/>
      <c r="F159" s="14"/>
      <c r="G159" s="14"/>
      <c r="H159" s="14"/>
      <c r="I159" s="14"/>
    </row>
    <row r="160" spans="1:9" ht="26.25" customHeight="1" x14ac:dyDescent="0.35">
      <c r="A160" s="14"/>
      <c r="B160" s="14"/>
      <c r="C160" s="14"/>
      <c r="D160" s="14"/>
      <c r="E160" s="14"/>
      <c r="F160" s="14"/>
      <c r="G160" s="14"/>
      <c r="H160" s="14"/>
      <c r="I160" s="14"/>
    </row>
    <row r="161" spans="1:9" ht="26.25" customHeight="1" x14ac:dyDescent="0.35">
      <c r="A161" s="14"/>
      <c r="B161" s="14"/>
      <c r="C161" s="14"/>
      <c r="D161" s="14"/>
      <c r="E161" s="14"/>
      <c r="F161" s="14"/>
      <c r="G161" s="14"/>
      <c r="H161" s="14"/>
      <c r="I161" s="14"/>
    </row>
    <row r="162" spans="1:9" ht="26.25" customHeight="1" x14ac:dyDescent="0.35">
      <c r="A162" s="14"/>
      <c r="B162" s="14"/>
      <c r="C162" s="14"/>
      <c r="D162" s="14"/>
      <c r="E162" s="14"/>
      <c r="F162" s="14"/>
      <c r="G162" s="14"/>
      <c r="H162" s="14"/>
      <c r="I162" s="14"/>
    </row>
    <row r="163" spans="1:9" ht="26.25" customHeight="1" x14ac:dyDescent="0.35">
      <c r="A163" s="14"/>
      <c r="B163" s="14"/>
      <c r="C163" s="14"/>
      <c r="D163" s="14"/>
      <c r="E163" s="14"/>
      <c r="F163" s="14"/>
      <c r="G163" s="14"/>
      <c r="H163" s="14"/>
      <c r="I163" s="14"/>
    </row>
    <row r="164" spans="1:9" ht="26.25" customHeight="1" x14ac:dyDescent="0.35">
      <c r="A164" s="14"/>
      <c r="B164" s="14"/>
      <c r="C164" s="14"/>
      <c r="D164" s="14"/>
      <c r="E164" s="14"/>
      <c r="F164" s="14"/>
      <c r="G164" s="14"/>
      <c r="H164" s="14"/>
      <c r="I164" s="14"/>
    </row>
    <row r="165" spans="1:9" ht="26.25" customHeight="1" x14ac:dyDescent="0.35">
      <c r="A165" s="14"/>
      <c r="B165" s="14"/>
      <c r="C165" s="14"/>
      <c r="D165" s="14"/>
      <c r="E165" s="14"/>
      <c r="F165" s="14"/>
      <c r="G165" s="14"/>
      <c r="H165" s="14"/>
      <c r="I165" s="14"/>
    </row>
    <row r="166" spans="1:9" ht="26.25" customHeight="1" x14ac:dyDescent="0.35">
      <c r="A166" s="14"/>
      <c r="B166" s="14"/>
      <c r="C166" s="14"/>
      <c r="D166" s="14"/>
      <c r="E166" s="14"/>
      <c r="F166" s="14"/>
      <c r="G166" s="14"/>
      <c r="H166" s="14"/>
      <c r="I166" s="14"/>
    </row>
    <row r="167" spans="1:9" ht="26.25" customHeight="1" x14ac:dyDescent="0.35">
      <c r="A167" s="14"/>
      <c r="B167" s="14"/>
      <c r="C167" s="14"/>
      <c r="D167" s="14"/>
      <c r="E167" s="14"/>
      <c r="F167" s="14"/>
      <c r="G167" s="14"/>
      <c r="H167" s="14"/>
      <c r="I167" s="14"/>
    </row>
    <row r="168" spans="1:9" ht="26.25" customHeight="1" x14ac:dyDescent="0.35">
      <c r="A168" s="14"/>
      <c r="B168" s="14"/>
      <c r="C168" s="14"/>
      <c r="D168" s="14"/>
      <c r="E168" s="14"/>
      <c r="F168" s="14"/>
      <c r="G168" s="14"/>
      <c r="H168" s="14"/>
      <c r="I168" s="14"/>
    </row>
    <row r="169" spans="1:9" ht="26.25" customHeight="1" x14ac:dyDescent="0.35">
      <c r="A169" s="14"/>
      <c r="B169" s="14"/>
      <c r="C169" s="14"/>
      <c r="D169" s="14"/>
      <c r="E169" s="14"/>
      <c r="F169" s="14"/>
      <c r="G169" s="14"/>
      <c r="H169" s="14"/>
      <c r="I169" s="14"/>
    </row>
    <row r="170" spans="1:9" ht="26.25" customHeight="1" x14ac:dyDescent="0.35">
      <c r="A170" s="14"/>
      <c r="B170" s="14"/>
      <c r="C170" s="14"/>
      <c r="D170" s="14"/>
      <c r="E170" s="14"/>
      <c r="F170" s="14"/>
      <c r="G170" s="14"/>
      <c r="H170" s="14"/>
      <c r="I170" s="14"/>
    </row>
    <row r="171" spans="1:9" ht="26.25" customHeight="1" x14ac:dyDescent="0.35">
      <c r="A171" s="14"/>
      <c r="B171" s="14"/>
      <c r="C171" s="14"/>
      <c r="D171" s="14"/>
      <c r="E171" s="14"/>
      <c r="F171" s="14"/>
      <c r="G171" s="14"/>
      <c r="H171" s="14"/>
      <c r="I171" s="14"/>
    </row>
    <row r="172" spans="1:9" ht="26.25" customHeight="1" x14ac:dyDescent="0.35">
      <c r="A172" s="14"/>
      <c r="B172" s="14"/>
      <c r="C172" s="14"/>
      <c r="D172" s="14"/>
      <c r="E172" s="14"/>
      <c r="F172" s="14"/>
      <c r="G172" s="14"/>
      <c r="H172" s="14"/>
      <c r="I172" s="14"/>
    </row>
    <row r="173" spans="1:9" ht="26.25" customHeight="1" x14ac:dyDescent="0.35">
      <c r="A173" s="14"/>
      <c r="B173" s="14"/>
      <c r="C173" s="14"/>
      <c r="D173" s="14"/>
      <c r="E173" s="14"/>
      <c r="F173" s="14"/>
      <c r="G173" s="14"/>
      <c r="H173" s="14"/>
      <c r="I173" s="14"/>
    </row>
    <row r="174" spans="1:9" ht="26.25" customHeight="1" x14ac:dyDescent="0.35">
      <c r="A174" s="14"/>
      <c r="B174" s="14"/>
      <c r="C174" s="14"/>
      <c r="D174" s="14"/>
      <c r="E174" s="14"/>
      <c r="F174" s="14"/>
      <c r="G174" s="14"/>
      <c r="H174" s="14"/>
      <c r="I174" s="14"/>
    </row>
    <row r="175" spans="1:9" ht="26.25" customHeight="1" x14ac:dyDescent="0.35">
      <c r="A175" s="14"/>
      <c r="B175" s="14"/>
      <c r="C175" s="14"/>
      <c r="D175" s="14"/>
      <c r="E175" s="14"/>
      <c r="F175" s="14"/>
      <c r="G175" s="14"/>
      <c r="H175" s="14"/>
      <c r="I175" s="14"/>
    </row>
    <row r="176" spans="1:9" ht="26.25" customHeight="1" x14ac:dyDescent="0.35">
      <c r="A176" s="14"/>
      <c r="B176" s="14"/>
      <c r="C176" s="14"/>
      <c r="D176" s="14"/>
      <c r="E176" s="14"/>
      <c r="F176" s="14"/>
      <c r="G176" s="14"/>
      <c r="H176" s="14"/>
      <c r="I176" s="14"/>
    </row>
    <row r="177" spans="1:9" ht="26.25" customHeight="1" x14ac:dyDescent="0.35">
      <c r="A177" s="14"/>
      <c r="B177" s="14"/>
      <c r="C177" s="14"/>
      <c r="D177" s="14"/>
      <c r="E177" s="14"/>
      <c r="F177" s="14"/>
      <c r="G177" s="14"/>
      <c r="H177" s="14"/>
      <c r="I177" s="14"/>
    </row>
    <row r="178" spans="1:9" ht="26.25" customHeight="1" x14ac:dyDescent="0.35">
      <c r="A178" s="14"/>
      <c r="B178" s="14"/>
      <c r="C178" s="14"/>
      <c r="D178" s="14"/>
      <c r="E178" s="14"/>
      <c r="F178" s="14"/>
      <c r="G178" s="14"/>
      <c r="H178" s="14"/>
      <c r="I178" s="14"/>
    </row>
    <row r="179" spans="1:9" ht="26.25" customHeight="1" x14ac:dyDescent="0.35">
      <c r="A179" s="14"/>
      <c r="B179" s="14"/>
      <c r="C179" s="14"/>
      <c r="D179" s="14"/>
      <c r="E179" s="14"/>
      <c r="F179" s="14"/>
      <c r="G179" s="14"/>
      <c r="H179" s="14"/>
      <c r="I179" s="14"/>
    </row>
    <row r="180" spans="1:9" ht="26.25" customHeight="1" x14ac:dyDescent="0.35">
      <c r="A180" s="14"/>
      <c r="B180" s="14"/>
      <c r="C180" s="14"/>
      <c r="D180" s="14"/>
      <c r="E180" s="14"/>
      <c r="F180" s="14"/>
      <c r="G180" s="14"/>
      <c r="H180" s="14"/>
      <c r="I180" s="14"/>
    </row>
    <row r="181" spans="1:9" ht="26.25" customHeight="1" x14ac:dyDescent="0.35">
      <c r="A181" s="14"/>
      <c r="B181" s="14"/>
      <c r="C181" s="14"/>
      <c r="D181" s="14"/>
      <c r="E181" s="14"/>
      <c r="F181" s="14"/>
      <c r="G181" s="14"/>
      <c r="H181" s="14"/>
      <c r="I181" s="14"/>
    </row>
    <row r="182" spans="1:9" ht="26.25" customHeight="1" x14ac:dyDescent="0.35">
      <c r="A182" s="14"/>
      <c r="B182" s="14"/>
      <c r="C182" s="14"/>
      <c r="D182" s="14"/>
      <c r="E182" s="14"/>
      <c r="F182" s="14"/>
      <c r="G182" s="14"/>
      <c r="H182" s="14"/>
      <c r="I182" s="14"/>
    </row>
    <row r="183" spans="1:9" ht="26.25" customHeight="1" x14ac:dyDescent="0.35">
      <c r="A183" s="14"/>
      <c r="B183" s="14"/>
      <c r="C183" s="14"/>
      <c r="D183" s="14"/>
      <c r="E183" s="14"/>
      <c r="F183" s="14"/>
      <c r="G183" s="14"/>
      <c r="H183" s="14"/>
      <c r="I183" s="14"/>
    </row>
    <row r="184" spans="1:9" ht="26.25" customHeight="1" x14ac:dyDescent="0.35">
      <c r="A184" s="14"/>
      <c r="B184" s="14"/>
      <c r="C184" s="14"/>
      <c r="D184" s="14"/>
      <c r="E184" s="14"/>
      <c r="F184" s="14"/>
      <c r="G184" s="14"/>
      <c r="H184" s="14"/>
      <c r="I184" s="14"/>
    </row>
    <row r="185" spans="1:9" ht="26.25" customHeight="1" x14ac:dyDescent="0.35">
      <c r="A185" s="14"/>
      <c r="B185" s="14"/>
      <c r="C185" s="14"/>
      <c r="D185" s="14"/>
      <c r="E185" s="14"/>
      <c r="F185" s="14"/>
      <c r="G185" s="14"/>
      <c r="H185" s="14"/>
      <c r="I185" s="14"/>
    </row>
    <row r="186" spans="1:9" ht="26.25" customHeight="1" x14ac:dyDescent="0.35">
      <c r="A186" s="14"/>
      <c r="B186" s="14"/>
      <c r="C186" s="14"/>
      <c r="D186" s="14"/>
      <c r="E186" s="14"/>
      <c r="F186" s="14"/>
      <c r="G186" s="14"/>
      <c r="H186" s="14"/>
      <c r="I186" s="14"/>
    </row>
    <row r="187" spans="1:9" ht="26.25" customHeight="1" x14ac:dyDescent="0.35">
      <c r="A187" s="14"/>
      <c r="B187" s="14"/>
      <c r="C187" s="14"/>
      <c r="D187" s="14"/>
      <c r="E187" s="14"/>
      <c r="F187" s="14"/>
      <c r="G187" s="14"/>
      <c r="H187" s="14"/>
      <c r="I187" s="14"/>
    </row>
    <row r="188" spans="1:9" ht="26.25" customHeight="1" x14ac:dyDescent="0.35">
      <c r="A188" s="14"/>
      <c r="B188" s="14"/>
      <c r="C188" s="14"/>
      <c r="D188" s="14"/>
      <c r="E188" s="14"/>
      <c r="F188" s="14"/>
      <c r="G188" s="14"/>
      <c r="H188" s="14"/>
      <c r="I188" s="14"/>
    </row>
    <row r="189" spans="1:9" ht="26.25" customHeight="1" x14ac:dyDescent="0.35">
      <c r="A189" s="14"/>
      <c r="B189" s="14"/>
      <c r="C189" s="14"/>
      <c r="D189" s="14"/>
      <c r="E189" s="14"/>
      <c r="F189" s="14"/>
      <c r="G189" s="14"/>
      <c r="H189" s="14"/>
      <c r="I189" s="14"/>
    </row>
    <row r="190" spans="1:9" ht="26.25" customHeight="1" x14ac:dyDescent="0.35">
      <c r="A190" s="14"/>
      <c r="B190" s="14"/>
      <c r="C190" s="14"/>
      <c r="D190" s="14"/>
      <c r="E190" s="14"/>
      <c r="F190" s="14"/>
      <c r="G190" s="14"/>
      <c r="H190" s="14"/>
      <c r="I190" s="14"/>
    </row>
    <row r="191" spans="1:9" ht="26.25" customHeight="1" x14ac:dyDescent="0.35">
      <c r="A191" s="14"/>
      <c r="B191" s="14"/>
      <c r="C191" s="14"/>
      <c r="D191" s="14"/>
      <c r="E191" s="14"/>
      <c r="F191" s="14"/>
      <c r="G191" s="14"/>
      <c r="H191" s="14"/>
      <c r="I191" s="14"/>
    </row>
    <row r="192" spans="1:9" ht="26.25" customHeight="1" x14ac:dyDescent="0.35">
      <c r="A192" s="14"/>
      <c r="B192" s="14"/>
      <c r="C192" s="14"/>
      <c r="D192" s="14"/>
      <c r="E192" s="14"/>
      <c r="F192" s="14"/>
      <c r="G192" s="14"/>
      <c r="H192" s="14"/>
      <c r="I192" s="14"/>
    </row>
    <row r="193" spans="1:9" ht="26.25" customHeight="1" x14ac:dyDescent="0.35">
      <c r="A193" s="14"/>
      <c r="B193" s="14"/>
      <c r="C193" s="14"/>
      <c r="D193" s="14"/>
      <c r="E193" s="14"/>
      <c r="F193" s="14"/>
      <c r="G193" s="14"/>
      <c r="H193" s="14"/>
      <c r="I193" s="14"/>
    </row>
    <row r="194" spans="1:9" ht="26.25" customHeight="1" x14ac:dyDescent="0.35">
      <c r="A194" s="14"/>
      <c r="B194" s="14"/>
      <c r="C194" s="14"/>
      <c r="D194" s="14"/>
      <c r="E194" s="14"/>
      <c r="F194" s="14"/>
      <c r="G194" s="14"/>
      <c r="H194" s="14"/>
      <c r="I194" s="14"/>
    </row>
    <row r="195" spans="1:9" ht="26.25" customHeight="1" x14ac:dyDescent="0.35">
      <c r="A195" s="14"/>
      <c r="B195" s="14"/>
      <c r="C195" s="14"/>
      <c r="D195" s="14"/>
      <c r="E195" s="14"/>
      <c r="F195" s="14"/>
      <c r="G195" s="14"/>
      <c r="H195" s="14"/>
      <c r="I195" s="14"/>
    </row>
    <row r="196" spans="1:9" ht="26.25" customHeight="1" x14ac:dyDescent="0.35">
      <c r="A196" s="14"/>
      <c r="B196" s="14"/>
      <c r="C196" s="14"/>
      <c r="D196" s="14"/>
      <c r="E196" s="14"/>
      <c r="F196" s="14"/>
      <c r="G196" s="14"/>
      <c r="H196" s="14"/>
      <c r="I196" s="14"/>
    </row>
    <row r="197" spans="1:9" ht="26.25" customHeight="1" x14ac:dyDescent="0.35">
      <c r="A197" s="14"/>
      <c r="B197" s="14"/>
      <c r="C197" s="14"/>
      <c r="D197" s="14"/>
      <c r="E197" s="14"/>
      <c r="F197" s="14"/>
      <c r="G197" s="14"/>
      <c r="H197" s="14"/>
      <c r="I197" s="14"/>
    </row>
    <row r="198" spans="1:9" ht="14.25" customHeight="1" x14ac:dyDescent="0.35">
      <c r="A198" s="14"/>
      <c r="B198" s="14"/>
      <c r="C198" s="14"/>
      <c r="D198" s="14"/>
      <c r="E198" s="14"/>
      <c r="F198" s="14"/>
      <c r="G198" s="14"/>
      <c r="H198" s="14"/>
      <c r="I198" s="14"/>
    </row>
    <row r="199" spans="1:9" x14ac:dyDescent="0.35">
      <c r="A199" s="14"/>
      <c r="B199" s="14"/>
      <c r="C199" s="14"/>
      <c r="D199" s="14"/>
      <c r="E199" s="14"/>
      <c r="F199" s="14"/>
      <c r="G199" s="14"/>
      <c r="H199" s="14"/>
      <c r="I199" s="14"/>
    </row>
    <row r="200" spans="1:9" x14ac:dyDescent="0.35">
      <c r="A200" s="14"/>
      <c r="B200" s="14"/>
      <c r="C200" s="14"/>
      <c r="D200" s="14"/>
      <c r="E200" s="14"/>
      <c r="F200" s="14"/>
      <c r="G200" s="14"/>
      <c r="H200" s="14"/>
      <c r="I200" s="14"/>
    </row>
    <row r="201" spans="1:9" x14ac:dyDescent="0.35">
      <c r="A201" s="14"/>
      <c r="B201" s="14"/>
      <c r="C201" s="14"/>
      <c r="D201" s="14"/>
      <c r="E201" s="14"/>
      <c r="F201" s="14"/>
      <c r="G201" s="14"/>
      <c r="H201" s="14"/>
      <c r="I201" s="14"/>
    </row>
  </sheetData>
  <mergeCells count="1">
    <mergeCell ref="A3:B3"/>
  </mergeCells>
  <pageMargins left="0.7" right="0.7" top="0.75" bottom="0.75" header="0.3" footer="0.3"/>
  <pageSetup paperSize="9" scale="140"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S88"/>
  <sheetViews>
    <sheetView zoomScale="55" zoomScaleNormal="55" workbookViewId="0">
      <pane xSplit="2" ySplit="5" topLeftCell="AD77" activePane="bottomRight" state="frozenSplit"/>
      <selection activeCell="A13" sqref="A13"/>
      <selection pane="topRight" activeCell="M1" sqref="M1"/>
      <selection pane="bottomLeft" activeCell="A6" sqref="A6"/>
      <selection pane="bottomRight" activeCell="AX82" sqref="AX82"/>
    </sheetView>
  </sheetViews>
  <sheetFormatPr defaultRowHeight="14.5" x14ac:dyDescent="0.35"/>
  <cols>
    <col min="1" max="1" width="17.81640625" bestFit="1" customWidth="1"/>
    <col min="2" max="2" width="36.54296875" bestFit="1" customWidth="1"/>
    <col min="3" max="3" width="10.54296875" bestFit="1" customWidth="1"/>
    <col min="4" max="4" width="12.1796875" bestFit="1" customWidth="1"/>
    <col min="5" max="5" width="10.453125" bestFit="1" customWidth="1"/>
    <col min="6" max="6" width="12.54296875" bestFit="1" customWidth="1"/>
    <col min="7" max="7" width="12.54296875" customWidth="1"/>
    <col min="8" max="8" width="12.54296875" bestFit="1" customWidth="1"/>
    <col min="9" max="9" width="10.54296875" customWidth="1"/>
    <col min="10" max="10" width="12.1796875" bestFit="1" customWidth="1"/>
    <col min="11" max="11" width="12.54296875" bestFit="1" customWidth="1"/>
    <col min="12" max="15" width="12.1796875" bestFit="1" customWidth="1"/>
    <col min="16" max="16" width="10.54296875" bestFit="1" customWidth="1"/>
    <col min="17" max="19" width="12.1796875" bestFit="1" customWidth="1"/>
    <col min="20" max="20" width="11.453125" bestFit="1" customWidth="1"/>
    <col min="21" max="22" width="12.1796875" bestFit="1" customWidth="1"/>
    <col min="23" max="23" width="11.453125" bestFit="1" customWidth="1"/>
    <col min="24" max="24" width="10.54296875" customWidth="1"/>
    <col min="25" max="26" width="12.1796875" bestFit="1" customWidth="1"/>
    <col min="27" max="39" width="11.453125" customWidth="1"/>
    <col min="40" max="40" width="10.453125" bestFit="1" customWidth="1"/>
    <col min="41" max="41" width="12.54296875" bestFit="1" customWidth="1"/>
    <col min="42" max="43" width="9.81640625" customWidth="1"/>
    <col min="44" max="44" width="15.26953125" bestFit="1" customWidth="1"/>
    <col min="45" max="45" width="17.7265625" style="8" bestFit="1" customWidth="1"/>
  </cols>
  <sheetData>
    <row r="1" spans="1:45" ht="18.5" x14ac:dyDescent="0.45">
      <c r="A1" s="4" t="s">
        <v>193</v>
      </c>
    </row>
    <row r="2" spans="1:45" ht="18.5" x14ac:dyDescent="0.45">
      <c r="A2" s="4"/>
    </row>
    <row r="3" spans="1:45" x14ac:dyDescent="0.35">
      <c r="A3" s="146" t="s">
        <v>179</v>
      </c>
      <c r="B3" s="146" t="s">
        <v>28</v>
      </c>
      <c r="C3" s="150" t="s">
        <v>180</v>
      </c>
      <c r="D3" s="150"/>
      <c r="E3" s="150"/>
      <c r="F3" s="150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  <c r="Z3" s="150"/>
      <c r="AA3" s="150"/>
      <c r="AB3" s="150"/>
      <c r="AC3" s="150"/>
      <c r="AD3" s="150"/>
      <c r="AE3" s="150"/>
      <c r="AF3" s="150"/>
      <c r="AG3" s="150"/>
      <c r="AH3" s="150"/>
      <c r="AI3" s="150"/>
      <c r="AJ3" s="150"/>
      <c r="AK3" s="150"/>
      <c r="AL3" s="150"/>
      <c r="AM3" s="150"/>
      <c r="AN3" s="150"/>
      <c r="AO3" s="150"/>
      <c r="AP3" s="150"/>
      <c r="AQ3" s="150"/>
      <c r="AR3" s="148" t="s">
        <v>23</v>
      </c>
      <c r="AS3" s="24" t="s">
        <v>186</v>
      </c>
    </row>
    <row r="4" spans="1:45" x14ac:dyDescent="0.35">
      <c r="A4" s="147"/>
      <c r="B4" s="147"/>
      <c r="C4" s="10" t="s">
        <v>7</v>
      </c>
      <c r="D4" s="10" t="s">
        <v>8</v>
      </c>
      <c r="E4" s="10" t="s">
        <v>3</v>
      </c>
      <c r="F4" s="10" t="s">
        <v>9</v>
      </c>
      <c r="G4" s="10" t="s">
        <v>12</v>
      </c>
      <c r="H4" s="10" t="s">
        <v>11</v>
      </c>
      <c r="I4" s="10" t="s">
        <v>24</v>
      </c>
      <c r="J4" s="10" t="s">
        <v>13</v>
      </c>
      <c r="K4" s="10" t="s">
        <v>1</v>
      </c>
      <c r="L4" s="10" t="s">
        <v>5</v>
      </c>
      <c r="M4" s="10" t="s">
        <v>4</v>
      </c>
      <c r="N4" s="10" t="s">
        <v>6</v>
      </c>
      <c r="O4" s="10" t="s">
        <v>14</v>
      </c>
      <c r="P4" s="10" t="s">
        <v>2</v>
      </c>
      <c r="Q4" s="10" t="s">
        <v>10</v>
      </c>
      <c r="R4" s="10" t="s">
        <v>15</v>
      </c>
      <c r="S4" s="10" t="s">
        <v>200</v>
      </c>
      <c r="T4" s="10" t="s">
        <v>201</v>
      </c>
      <c r="U4" s="10" t="s">
        <v>202</v>
      </c>
      <c r="V4" s="10" t="s">
        <v>203</v>
      </c>
      <c r="W4" s="10" t="s">
        <v>204</v>
      </c>
      <c r="X4" s="10" t="s">
        <v>205</v>
      </c>
      <c r="Y4" s="10" t="s">
        <v>206</v>
      </c>
      <c r="Z4" s="10" t="s">
        <v>283</v>
      </c>
      <c r="AA4" s="10" t="s">
        <v>545</v>
      </c>
      <c r="AB4" s="10" t="s">
        <v>547</v>
      </c>
      <c r="AC4" s="137" t="s">
        <v>550</v>
      </c>
      <c r="AD4" s="10" t="s">
        <v>551</v>
      </c>
      <c r="AE4" s="10" t="s">
        <v>553</v>
      </c>
      <c r="AF4" s="10" t="s">
        <v>555</v>
      </c>
      <c r="AG4" s="10" t="s">
        <v>557</v>
      </c>
      <c r="AH4" s="10" t="s">
        <v>559</v>
      </c>
      <c r="AI4" s="10" t="s">
        <v>561</v>
      </c>
      <c r="AJ4" s="10" t="s">
        <v>563</v>
      </c>
      <c r="AK4" s="137" t="s">
        <v>565</v>
      </c>
      <c r="AL4" s="10" t="s">
        <v>617</v>
      </c>
      <c r="AM4" s="10" t="s">
        <v>619</v>
      </c>
      <c r="AN4" s="67" t="s">
        <v>184</v>
      </c>
      <c r="AO4" s="129" t="s">
        <v>420</v>
      </c>
      <c r="AP4" s="129" t="s">
        <v>530</v>
      </c>
      <c r="AQ4" s="129" t="s">
        <v>532</v>
      </c>
      <c r="AR4" s="149"/>
    </row>
    <row r="5" spans="1:45" x14ac:dyDescent="0.35">
      <c r="C5" s="24" t="s">
        <v>70</v>
      </c>
      <c r="D5" s="24" t="s">
        <v>71</v>
      </c>
      <c r="E5" s="24" t="s">
        <v>3</v>
      </c>
      <c r="F5" s="24" t="s">
        <v>72</v>
      </c>
      <c r="G5" s="24" t="s">
        <v>75</v>
      </c>
      <c r="H5" s="24" t="s">
        <v>74</v>
      </c>
      <c r="I5" s="24" t="s">
        <v>79</v>
      </c>
      <c r="J5" s="24" t="s">
        <v>76</v>
      </c>
      <c r="K5" s="24" t="s">
        <v>65</v>
      </c>
      <c r="L5" s="24" t="s">
        <v>68</v>
      </c>
      <c r="M5" s="24" t="s">
        <v>67</v>
      </c>
      <c r="N5" s="24" t="s">
        <v>69</v>
      </c>
      <c r="O5" s="24" t="s">
        <v>77</v>
      </c>
      <c r="P5" s="24" t="s">
        <v>66</v>
      </c>
      <c r="Q5" s="24" t="s">
        <v>73</v>
      </c>
      <c r="R5" s="24" t="s">
        <v>78</v>
      </c>
      <c r="S5" s="24" t="s">
        <v>207</v>
      </c>
      <c r="T5" s="24" t="s">
        <v>208</v>
      </c>
      <c r="U5" s="24" t="s">
        <v>209</v>
      </c>
      <c r="V5" s="24" t="s">
        <v>210</v>
      </c>
      <c r="W5" s="24" t="s">
        <v>211</v>
      </c>
      <c r="X5" s="24" t="s">
        <v>212</v>
      </c>
      <c r="Y5" s="24" t="s">
        <v>213</v>
      </c>
      <c r="Z5" s="24" t="s">
        <v>284</v>
      </c>
      <c r="AA5" s="24" t="s">
        <v>546</v>
      </c>
      <c r="AB5" s="24" t="s">
        <v>548</v>
      </c>
      <c r="AC5" s="24" t="s">
        <v>549</v>
      </c>
      <c r="AD5" s="24" t="s">
        <v>552</v>
      </c>
      <c r="AE5" s="24" t="s">
        <v>554</v>
      </c>
      <c r="AF5" s="24" t="s">
        <v>556</v>
      </c>
      <c r="AG5" s="24" t="s">
        <v>558</v>
      </c>
      <c r="AH5" s="24" t="s">
        <v>560</v>
      </c>
      <c r="AI5" s="24" t="s">
        <v>562</v>
      </c>
      <c r="AJ5" s="24" t="s">
        <v>564</v>
      </c>
      <c r="AK5" s="24" t="s">
        <v>566</v>
      </c>
      <c r="AL5" s="24" t="s">
        <v>618</v>
      </c>
      <c r="AM5" s="24" t="s">
        <v>620</v>
      </c>
      <c r="AR5" s="5"/>
    </row>
    <row r="6" spans="1:45" s="38" customFormat="1" ht="26.25" customHeight="1" x14ac:dyDescent="0.35">
      <c r="A6" s="55" t="s">
        <v>178</v>
      </c>
      <c r="B6" s="36" t="s">
        <v>96</v>
      </c>
      <c r="C6" s="22">
        <f>'Ongkos Kerja'!E1489</f>
        <v>298000</v>
      </c>
      <c r="D6" s="22">
        <f>'Ongkos Kerja'!F1489</f>
        <v>170000</v>
      </c>
      <c r="E6" s="22">
        <f>'Ongkos Kerja'!G1489</f>
        <v>156000</v>
      </c>
      <c r="F6" s="22">
        <f>'Ongkos Kerja'!H1489</f>
        <v>240000</v>
      </c>
      <c r="G6" s="22">
        <f>'Ongkos Kerja'!I1489</f>
        <v>48000</v>
      </c>
      <c r="H6" s="22">
        <f>'Ongkos Kerja'!J1489</f>
        <v>275000</v>
      </c>
      <c r="I6" s="22">
        <f>'Ongkos Kerja'!K1489</f>
        <v>5000</v>
      </c>
      <c r="J6" s="22">
        <f>'Ongkos Kerja'!L1489</f>
        <v>75000</v>
      </c>
      <c r="K6" s="22">
        <f>'Ongkos Kerja'!M1489</f>
        <v>357000</v>
      </c>
      <c r="L6" s="22">
        <f>'Ongkos Kerja'!N1489</f>
        <v>184000</v>
      </c>
      <c r="M6" s="22">
        <f>'Ongkos Kerja'!O1489</f>
        <v>185000</v>
      </c>
      <c r="N6" s="22">
        <f>'Ongkos Kerja'!P1489</f>
        <v>215000</v>
      </c>
      <c r="O6" s="22">
        <f>'Ongkos Kerja'!Q1489</f>
        <v>197000</v>
      </c>
      <c r="P6" s="22">
        <f>'Ongkos Kerja'!R1489</f>
        <v>312000</v>
      </c>
      <c r="Q6" s="22">
        <f>'Ongkos Kerja'!S1489</f>
        <v>70000</v>
      </c>
      <c r="R6" s="22">
        <f>'Ongkos Kerja'!T1489</f>
        <v>90000</v>
      </c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>
        <f>'Ongkos Kerja'!AT1489</f>
        <v>50000</v>
      </c>
      <c r="AO6" s="22"/>
      <c r="AP6" s="22"/>
      <c r="AQ6" s="22"/>
      <c r="AR6" s="22">
        <f t="shared" ref="AR6:AR14" si="0">SUM(C6:AN6)</f>
        <v>2927000</v>
      </c>
      <c r="AS6" s="40"/>
    </row>
    <row r="7" spans="1:45" ht="26.25" customHeight="1" x14ac:dyDescent="0.35">
      <c r="A7" s="55"/>
      <c r="B7" s="36" t="s">
        <v>181</v>
      </c>
      <c r="C7" s="13">
        <v>6062</v>
      </c>
      <c r="D7" s="13">
        <v>6062</v>
      </c>
      <c r="E7" s="13">
        <v>6062</v>
      </c>
      <c r="F7" s="13">
        <v>6062</v>
      </c>
      <c r="G7" s="13">
        <v>6062</v>
      </c>
      <c r="H7" s="13">
        <v>6062</v>
      </c>
      <c r="I7" s="13">
        <v>6062</v>
      </c>
      <c r="J7" s="13">
        <v>6062</v>
      </c>
      <c r="K7" s="13">
        <v>6062</v>
      </c>
      <c r="L7" s="13">
        <v>6062</v>
      </c>
      <c r="M7" s="13">
        <v>6062</v>
      </c>
      <c r="N7" s="13">
        <v>6062</v>
      </c>
      <c r="O7" s="13">
        <v>6062</v>
      </c>
      <c r="P7" s="13">
        <v>6062</v>
      </c>
      <c r="Q7" s="13">
        <v>6062</v>
      </c>
      <c r="R7" s="13">
        <v>6062</v>
      </c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22">
        <f>SUM(C7:AN7)</f>
        <v>96992</v>
      </c>
      <c r="AS7" s="20">
        <f>AR6+AR7-'Ongkos Kerja'!AR1489</f>
        <v>-8</v>
      </c>
    </row>
    <row r="8" spans="1:45" ht="26.25" customHeight="1" x14ac:dyDescent="0.35">
      <c r="A8" s="55"/>
      <c r="B8" s="36" t="s">
        <v>182</v>
      </c>
      <c r="C8" s="13">
        <v>3625</v>
      </c>
      <c r="D8" s="13">
        <v>3625</v>
      </c>
      <c r="E8" s="13">
        <v>3625</v>
      </c>
      <c r="F8" s="13">
        <v>3625</v>
      </c>
      <c r="G8" s="13">
        <v>3625</v>
      </c>
      <c r="H8" s="13">
        <v>3625</v>
      </c>
      <c r="I8" s="13">
        <v>3625</v>
      </c>
      <c r="J8" s="13">
        <v>3625</v>
      </c>
      <c r="K8" s="13">
        <v>3625</v>
      </c>
      <c r="L8" s="13">
        <v>3625</v>
      </c>
      <c r="M8" s="13">
        <v>3625</v>
      </c>
      <c r="N8" s="13">
        <v>3625</v>
      </c>
      <c r="O8" s="13">
        <v>3625</v>
      </c>
      <c r="P8" s="13">
        <v>3625</v>
      </c>
      <c r="Q8" s="13">
        <v>3625</v>
      </c>
      <c r="R8" s="13">
        <v>3625</v>
      </c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22">
        <f t="shared" si="0"/>
        <v>58000</v>
      </c>
      <c r="AS8" s="20">
        <f>AR8-Penjualan!AX1488</f>
        <v>0</v>
      </c>
    </row>
    <row r="9" spans="1:45" s="18" customFormat="1" ht="26.25" customHeight="1" x14ac:dyDescent="0.35">
      <c r="A9" s="74"/>
      <c r="B9" s="75" t="s">
        <v>23</v>
      </c>
      <c r="C9" s="7">
        <f>SUM(C6:C8)</f>
        <v>307687</v>
      </c>
      <c r="D9" s="7">
        <f t="shared" ref="D9:AN9" si="1">SUM(D6:D8)</f>
        <v>179687</v>
      </c>
      <c r="E9" s="7">
        <f t="shared" si="1"/>
        <v>165687</v>
      </c>
      <c r="F9" s="7">
        <f t="shared" si="1"/>
        <v>249687</v>
      </c>
      <c r="G9" s="7">
        <f t="shared" si="1"/>
        <v>57687</v>
      </c>
      <c r="H9" s="7">
        <f t="shared" si="1"/>
        <v>284687</v>
      </c>
      <c r="I9" s="7">
        <f t="shared" si="1"/>
        <v>14687</v>
      </c>
      <c r="J9" s="7">
        <f t="shared" si="1"/>
        <v>84687</v>
      </c>
      <c r="K9" s="7">
        <f t="shared" si="1"/>
        <v>366687</v>
      </c>
      <c r="L9" s="7">
        <f t="shared" si="1"/>
        <v>193687</v>
      </c>
      <c r="M9" s="7">
        <f t="shared" si="1"/>
        <v>194687</v>
      </c>
      <c r="N9" s="7">
        <f t="shared" si="1"/>
        <v>224687</v>
      </c>
      <c r="O9" s="7">
        <f t="shared" si="1"/>
        <v>206687</v>
      </c>
      <c r="P9" s="7">
        <f t="shared" si="1"/>
        <v>321687</v>
      </c>
      <c r="Q9" s="7">
        <f t="shared" si="1"/>
        <v>79687</v>
      </c>
      <c r="R9" s="7">
        <f t="shared" si="1"/>
        <v>99687</v>
      </c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>
        <f t="shared" si="1"/>
        <v>50000</v>
      </c>
      <c r="AO9" s="7"/>
      <c r="AP9" s="7"/>
      <c r="AQ9" s="7"/>
      <c r="AR9" s="76">
        <f t="shared" si="0"/>
        <v>3081992</v>
      </c>
      <c r="AS9" s="77"/>
    </row>
    <row r="10" spans="1:45" ht="26.25" customHeight="1" x14ac:dyDescent="0.35">
      <c r="A10" s="55"/>
      <c r="B10" s="36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22"/>
      <c r="AS10" s="20"/>
    </row>
    <row r="11" spans="1:45" ht="26.25" customHeight="1" x14ac:dyDescent="0.35">
      <c r="A11" s="55" t="s">
        <v>185</v>
      </c>
      <c r="B11" s="36" t="s">
        <v>96</v>
      </c>
      <c r="C11" s="13">
        <f>'Ongkos Kerja'!E1491</f>
        <v>242000</v>
      </c>
      <c r="D11" s="13">
        <f>'Ongkos Kerja'!F1491</f>
        <v>174000</v>
      </c>
      <c r="E11" s="13">
        <f>'Ongkos Kerja'!G1491</f>
        <v>166000</v>
      </c>
      <c r="F11" s="13">
        <f>'Ongkos Kerja'!H1491</f>
        <v>113000</v>
      </c>
      <c r="G11" s="13">
        <f>'Ongkos Kerja'!I1491</f>
        <v>6000</v>
      </c>
      <c r="H11" s="13">
        <f>'Ongkos Kerja'!J1491</f>
        <v>106000</v>
      </c>
      <c r="I11" s="13">
        <f>'Ongkos Kerja'!K1491</f>
        <v>23000</v>
      </c>
      <c r="J11" s="13">
        <f>'Ongkos Kerja'!L1491</f>
        <v>43000</v>
      </c>
      <c r="K11" s="13">
        <f>'Ongkos Kerja'!M1491</f>
        <v>146000</v>
      </c>
      <c r="L11" s="13">
        <f>'Ongkos Kerja'!N1491</f>
        <v>55000</v>
      </c>
      <c r="M11" s="13">
        <f>'Ongkos Kerja'!O1491</f>
        <v>239000</v>
      </c>
      <c r="N11" s="13">
        <f>'Ongkos Kerja'!P1491</f>
        <v>30000</v>
      </c>
      <c r="O11" s="13">
        <f>'Ongkos Kerja'!Q1491</f>
        <v>116000</v>
      </c>
      <c r="P11" s="13">
        <f>'Ongkos Kerja'!R1491</f>
        <v>153000</v>
      </c>
      <c r="Q11" s="13">
        <f>'Ongkos Kerja'!S1491</f>
        <v>125000</v>
      </c>
      <c r="R11" s="13">
        <f>'Ongkos Kerja'!T1491</f>
        <v>372000</v>
      </c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>
        <f>'Ongkos Kerja'!AT1491</f>
        <v>85000</v>
      </c>
      <c r="AO11" s="13"/>
      <c r="AP11" s="13"/>
      <c r="AQ11" s="13"/>
      <c r="AR11" s="22">
        <f t="shared" si="0"/>
        <v>2194000</v>
      </c>
      <c r="AS11" s="20"/>
    </row>
    <row r="12" spans="1:45" ht="26.25" customHeight="1" x14ac:dyDescent="0.35">
      <c r="A12" s="55"/>
      <c r="B12" s="36" t="s">
        <v>181</v>
      </c>
      <c r="C12" s="13">
        <v>27375</v>
      </c>
      <c r="D12" s="13">
        <v>27375</v>
      </c>
      <c r="E12" s="13">
        <v>27375</v>
      </c>
      <c r="F12" s="13">
        <v>27375</v>
      </c>
      <c r="G12" s="13">
        <v>27375</v>
      </c>
      <c r="H12" s="13">
        <v>27375</v>
      </c>
      <c r="I12" s="13">
        <v>27375</v>
      </c>
      <c r="J12" s="13">
        <v>27375</v>
      </c>
      <c r="K12" s="13">
        <v>27375</v>
      </c>
      <c r="L12" s="13">
        <v>27375</v>
      </c>
      <c r="M12" s="13">
        <v>27375</v>
      </c>
      <c r="N12" s="13">
        <v>27375</v>
      </c>
      <c r="O12" s="13">
        <v>27375</v>
      </c>
      <c r="P12" s="13">
        <v>27375</v>
      </c>
      <c r="Q12" s="13">
        <v>27375</v>
      </c>
      <c r="R12" s="13">
        <v>27375</v>
      </c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22">
        <f t="shared" si="0"/>
        <v>438000</v>
      </c>
      <c r="AS12" s="20"/>
    </row>
    <row r="13" spans="1:45" ht="26.25" customHeight="1" x14ac:dyDescent="0.35">
      <c r="A13" s="55"/>
      <c r="B13" s="36" t="s">
        <v>183</v>
      </c>
      <c r="C13" s="13">
        <f>'Ongkos Kerja'!AW1491</f>
        <v>30000</v>
      </c>
      <c r="D13" s="13"/>
      <c r="E13" s="13"/>
      <c r="F13" s="13"/>
      <c r="G13" s="13">
        <f>'Ongkos Kerja'!AV1491</f>
        <v>30000</v>
      </c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22">
        <f>SUM(C13:AN13)</f>
        <v>60000</v>
      </c>
      <c r="AS13" s="20">
        <f>AR11+AR12+AR13-'Ongkos Kerja'!AR1491</f>
        <v>0</v>
      </c>
    </row>
    <row r="14" spans="1:45" ht="26.25" customHeight="1" x14ac:dyDescent="0.35">
      <c r="A14" s="55"/>
      <c r="B14" s="36" t="s">
        <v>182</v>
      </c>
      <c r="C14" s="13">
        <v>55062</v>
      </c>
      <c r="D14" s="13">
        <v>55062</v>
      </c>
      <c r="E14" s="13">
        <v>55062</v>
      </c>
      <c r="F14" s="13">
        <v>55062</v>
      </c>
      <c r="G14" s="13">
        <v>55062</v>
      </c>
      <c r="H14" s="13">
        <v>55062</v>
      </c>
      <c r="I14" s="13">
        <v>55062</v>
      </c>
      <c r="J14" s="13">
        <v>55062</v>
      </c>
      <c r="K14" s="13">
        <v>55062</v>
      </c>
      <c r="L14" s="13">
        <v>55062</v>
      </c>
      <c r="M14" s="13">
        <v>55062</v>
      </c>
      <c r="N14" s="13">
        <v>55062</v>
      </c>
      <c r="O14" s="13">
        <v>55062</v>
      </c>
      <c r="P14" s="13">
        <v>55062</v>
      </c>
      <c r="Q14" s="13">
        <v>55062</v>
      </c>
      <c r="R14" s="13">
        <v>55062</v>
      </c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22">
        <f t="shared" si="0"/>
        <v>880992</v>
      </c>
      <c r="AS14" s="20">
        <f>AR14-Penjualan!AX1490</f>
        <v>-8</v>
      </c>
    </row>
    <row r="15" spans="1:45" ht="26.25" customHeight="1" x14ac:dyDescent="0.35">
      <c r="A15" s="55"/>
      <c r="B15" s="36" t="s">
        <v>162</v>
      </c>
      <c r="C15" s="13">
        <f>Komisi!D51</f>
        <v>50600</v>
      </c>
      <c r="D15" s="13">
        <f>Komisi!E51</f>
        <v>113400</v>
      </c>
      <c r="E15" s="13">
        <f>Komisi!F51</f>
        <v>65183</v>
      </c>
      <c r="F15" s="13">
        <f>Komisi!G51</f>
        <v>173000</v>
      </c>
      <c r="G15" s="13">
        <f>Komisi!H51</f>
        <v>9000</v>
      </c>
      <c r="H15" s="13">
        <f>Komisi!I51</f>
        <v>19250</v>
      </c>
      <c r="I15" s="13">
        <f>Komisi!J51</f>
        <v>0</v>
      </c>
      <c r="J15" s="13">
        <f>Komisi!K51</f>
        <v>0</v>
      </c>
      <c r="K15" s="13">
        <f>Komisi!L51</f>
        <v>9000</v>
      </c>
      <c r="L15" s="13">
        <f>Komisi!M51</f>
        <v>0</v>
      </c>
      <c r="M15" s="13">
        <f>Komisi!N51</f>
        <v>53250</v>
      </c>
      <c r="N15" s="13">
        <f>Komisi!O51</f>
        <v>0</v>
      </c>
      <c r="O15" s="13">
        <f>Komisi!P51</f>
        <v>75433</v>
      </c>
      <c r="P15" s="13">
        <f>Komisi!Q51</f>
        <v>50600</v>
      </c>
      <c r="Q15" s="13">
        <f>Komisi!R51</f>
        <v>9000</v>
      </c>
      <c r="R15" s="13">
        <f>Komisi!S51</f>
        <v>188383</v>
      </c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22">
        <f>SUM(C15:AN15)</f>
        <v>816099</v>
      </c>
      <c r="AS15" s="20">
        <f>AR15-Komisi!AQ51</f>
        <v>0</v>
      </c>
    </row>
    <row r="16" spans="1:45" ht="26.25" customHeight="1" x14ac:dyDescent="0.35">
      <c r="A16" s="55"/>
      <c r="B16" s="75" t="s">
        <v>23</v>
      </c>
      <c r="C16" s="7">
        <f>SUM(C11:C15)</f>
        <v>405037</v>
      </c>
      <c r="D16" s="7">
        <f t="shared" ref="D16:AR16" si="2">SUM(D11:D15)</f>
        <v>369837</v>
      </c>
      <c r="E16" s="7">
        <f t="shared" si="2"/>
        <v>313620</v>
      </c>
      <c r="F16" s="7">
        <f t="shared" si="2"/>
        <v>368437</v>
      </c>
      <c r="G16" s="7">
        <f t="shared" si="2"/>
        <v>127437</v>
      </c>
      <c r="H16" s="7">
        <f t="shared" si="2"/>
        <v>207687</v>
      </c>
      <c r="I16" s="7">
        <f t="shared" si="2"/>
        <v>105437</v>
      </c>
      <c r="J16" s="7">
        <f t="shared" si="2"/>
        <v>125437</v>
      </c>
      <c r="K16" s="7">
        <f t="shared" si="2"/>
        <v>237437</v>
      </c>
      <c r="L16" s="7">
        <f t="shared" si="2"/>
        <v>137437</v>
      </c>
      <c r="M16" s="7">
        <f t="shared" si="2"/>
        <v>374687</v>
      </c>
      <c r="N16" s="7">
        <f t="shared" si="2"/>
        <v>112437</v>
      </c>
      <c r="O16" s="7">
        <f t="shared" si="2"/>
        <v>273870</v>
      </c>
      <c r="P16" s="7">
        <f t="shared" si="2"/>
        <v>286037</v>
      </c>
      <c r="Q16" s="7">
        <f t="shared" si="2"/>
        <v>216437</v>
      </c>
      <c r="R16" s="7">
        <f t="shared" si="2"/>
        <v>642820</v>
      </c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>
        <f t="shared" si="2"/>
        <v>85000</v>
      </c>
      <c r="AO16" s="7"/>
      <c r="AP16" s="7"/>
      <c r="AQ16" s="7"/>
      <c r="AR16" s="7">
        <f t="shared" si="2"/>
        <v>4389091</v>
      </c>
      <c r="AS16" s="20"/>
    </row>
    <row r="17" spans="1:45" ht="26.25" customHeight="1" x14ac:dyDescent="0.35">
      <c r="A17" s="55"/>
      <c r="B17" s="2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20"/>
    </row>
    <row r="18" spans="1:45" s="18" customFormat="1" ht="26.25" customHeight="1" x14ac:dyDescent="0.35">
      <c r="A18" s="74" t="s">
        <v>194</v>
      </c>
      <c r="B18" s="3"/>
      <c r="C18" s="7">
        <f>C9+C16</f>
        <v>712724</v>
      </c>
      <c r="D18" s="7">
        <f t="shared" ref="D18:AR18" si="3">D9+D16</f>
        <v>549524</v>
      </c>
      <c r="E18" s="7">
        <f t="shared" si="3"/>
        <v>479307</v>
      </c>
      <c r="F18" s="7">
        <f t="shared" si="3"/>
        <v>618124</v>
      </c>
      <c r="G18" s="7">
        <f t="shared" si="3"/>
        <v>185124</v>
      </c>
      <c r="H18" s="7">
        <f t="shared" si="3"/>
        <v>492374</v>
      </c>
      <c r="I18" s="7">
        <f t="shared" si="3"/>
        <v>120124</v>
      </c>
      <c r="J18" s="7">
        <f t="shared" si="3"/>
        <v>210124</v>
      </c>
      <c r="K18" s="7">
        <f t="shared" si="3"/>
        <v>604124</v>
      </c>
      <c r="L18" s="7">
        <f t="shared" si="3"/>
        <v>331124</v>
      </c>
      <c r="M18" s="7">
        <f t="shared" si="3"/>
        <v>569374</v>
      </c>
      <c r="N18" s="7">
        <f t="shared" si="3"/>
        <v>337124</v>
      </c>
      <c r="O18" s="7">
        <f t="shared" si="3"/>
        <v>480557</v>
      </c>
      <c r="P18" s="7">
        <f t="shared" si="3"/>
        <v>607724</v>
      </c>
      <c r="Q18" s="7">
        <f t="shared" si="3"/>
        <v>296124</v>
      </c>
      <c r="R18" s="7">
        <f t="shared" si="3"/>
        <v>742507</v>
      </c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>
        <f t="shared" si="3"/>
        <v>135000</v>
      </c>
      <c r="AO18" s="7"/>
      <c r="AP18" s="7"/>
      <c r="AQ18" s="7"/>
      <c r="AR18" s="7">
        <f t="shared" si="3"/>
        <v>7471083</v>
      </c>
      <c r="AS18" s="77"/>
    </row>
    <row r="19" spans="1:45" s="82" customFormat="1" ht="26.25" customHeight="1" x14ac:dyDescent="0.35">
      <c r="A19" s="79" t="s">
        <v>95</v>
      </c>
      <c r="B19" s="80" t="s">
        <v>196</v>
      </c>
      <c r="C19" s="81"/>
      <c r="D19" s="81"/>
      <c r="E19" s="81"/>
      <c r="F19" s="81"/>
      <c r="G19" s="81"/>
      <c r="H19" s="81">
        <v>-225000</v>
      </c>
      <c r="I19" s="81"/>
      <c r="J19" s="81"/>
      <c r="K19" s="81"/>
      <c r="L19" s="81">
        <v>-150000</v>
      </c>
      <c r="M19" s="81">
        <v>-135000</v>
      </c>
      <c r="N19" s="81"/>
      <c r="O19" s="81"/>
      <c r="P19" s="81"/>
      <c r="Q19" s="81"/>
      <c r="R19" s="81">
        <v>-75000</v>
      </c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22">
        <f t="shared" ref="AR19:AR21" si="4">SUM(C19:AN19)</f>
        <v>-585000</v>
      </c>
      <c r="AS19" s="20"/>
    </row>
    <row r="20" spans="1:45" ht="26.25" customHeight="1" x14ac:dyDescent="0.35">
      <c r="A20" s="55"/>
      <c r="B20" s="2" t="s">
        <v>197</v>
      </c>
      <c r="C20" s="13">
        <v>0</v>
      </c>
      <c r="D20" s="13"/>
      <c r="E20" s="13">
        <f>-185000</f>
        <v>-185000</v>
      </c>
      <c r="F20" s="13"/>
      <c r="G20" s="13"/>
      <c r="H20" s="13"/>
      <c r="I20" s="13"/>
      <c r="J20" s="13"/>
      <c r="K20" s="13">
        <v>-140000</v>
      </c>
      <c r="L20" s="13"/>
      <c r="M20" s="13"/>
      <c r="N20" s="13"/>
      <c r="O20" s="13"/>
      <c r="P20" s="13">
        <v>-240000</v>
      </c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22">
        <f t="shared" si="4"/>
        <v>-565000</v>
      </c>
      <c r="AS20" s="20"/>
    </row>
    <row r="21" spans="1:45" ht="26.25" customHeight="1" x14ac:dyDescent="0.35">
      <c r="A21" s="55"/>
      <c r="B21" s="2" t="s">
        <v>195</v>
      </c>
      <c r="C21" s="13">
        <v>-655000</v>
      </c>
      <c r="D21" s="13"/>
      <c r="E21" s="13">
        <v>-236000</v>
      </c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>
        <v>-310000</v>
      </c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22">
        <f t="shared" si="4"/>
        <v>-1201000</v>
      </c>
      <c r="AS21" s="20"/>
    </row>
    <row r="22" spans="1:45" s="18" customFormat="1" ht="26.25" customHeight="1" x14ac:dyDescent="0.35">
      <c r="A22" s="74" t="s">
        <v>198</v>
      </c>
      <c r="B22" s="3"/>
      <c r="C22" s="7">
        <f>SUM(C18:C21)</f>
        <v>57724</v>
      </c>
      <c r="D22" s="7">
        <f t="shared" ref="D22:AR22" si="5">SUM(D18:D21)</f>
        <v>549524</v>
      </c>
      <c r="E22" s="7">
        <f t="shared" si="5"/>
        <v>58307</v>
      </c>
      <c r="F22" s="7">
        <f t="shared" si="5"/>
        <v>618124</v>
      </c>
      <c r="G22" s="7">
        <f t="shared" si="5"/>
        <v>185124</v>
      </c>
      <c r="H22" s="7">
        <f t="shared" si="5"/>
        <v>267374</v>
      </c>
      <c r="I22" s="7">
        <f t="shared" si="5"/>
        <v>120124</v>
      </c>
      <c r="J22" s="7">
        <f t="shared" si="5"/>
        <v>210124</v>
      </c>
      <c r="K22" s="7">
        <f t="shared" si="5"/>
        <v>464124</v>
      </c>
      <c r="L22" s="7">
        <f t="shared" si="5"/>
        <v>181124</v>
      </c>
      <c r="M22" s="7">
        <f t="shared" si="5"/>
        <v>434374</v>
      </c>
      <c r="N22" s="7">
        <f t="shared" si="5"/>
        <v>337124</v>
      </c>
      <c r="O22" s="7">
        <f t="shared" si="5"/>
        <v>480557</v>
      </c>
      <c r="P22" s="7">
        <f t="shared" si="5"/>
        <v>57724</v>
      </c>
      <c r="Q22" s="7">
        <f t="shared" si="5"/>
        <v>296124</v>
      </c>
      <c r="R22" s="7">
        <f t="shared" si="5"/>
        <v>667507</v>
      </c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>
        <f t="shared" si="5"/>
        <v>135000</v>
      </c>
      <c r="AO22" s="7"/>
      <c r="AP22" s="7"/>
      <c r="AQ22" s="7"/>
      <c r="AR22" s="7">
        <f t="shared" si="5"/>
        <v>5120083</v>
      </c>
      <c r="AS22" s="77"/>
    </row>
    <row r="23" spans="1:45" ht="26.25" customHeight="1" x14ac:dyDescent="0.35">
      <c r="A23" s="55"/>
      <c r="B23" s="2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20"/>
    </row>
    <row r="24" spans="1:45" ht="26.25" customHeight="1" x14ac:dyDescent="0.35">
      <c r="A24" s="55" t="s">
        <v>95</v>
      </c>
      <c r="B24" s="2" t="s">
        <v>281</v>
      </c>
      <c r="C24" s="13"/>
      <c r="D24" s="13">
        <v>-549500</v>
      </c>
      <c r="E24" s="13"/>
      <c r="F24" s="13">
        <v>-618100</v>
      </c>
      <c r="G24" s="13"/>
      <c r="H24" s="13">
        <v>-267300</v>
      </c>
      <c r="I24" s="13">
        <v>-120100</v>
      </c>
      <c r="J24" s="13">
        <v>-210100</v>
      </c>
      <c r="K24" s="13">
        <v>-464100</v>
      </c>
      <c r="L24" s="13">
        <v>-181100</v>
      </c>
      <c r="M24" s="13">
        <v>-434300</v>
      </c>
      <c r="N24" s="13">
        <v>-337100</v>
      </c>
      <c r="O24" s="13">
        <v>-480500</v>
      </c>
      <c r="P24" s="13"/>
      <c r="Q24" s="13">
        <v>-296100</v>
      </c>
      <c r="R24" s="13">
        <v>-667500</v>
      </c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22">
        <f>SUM(C24:AN24)</f>
        <v>-4625800</v>
      </c>
      <c r="AS24" s="20"/>
    </row>
    <row r="25" spans="1:45" ht="26.25" customHeight="1" x14ac:dyDescent="0.35">
      <c r="A25" s="55"/>
      <c r="B25" s="2" t="s">
        <v>294</v>
      </c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>
        <v>-135000</v>
      </c>
      <c r="AO25" s="13"/>
      <c r="AP25" s="13"/>
      <c r="AQ25" s="13"/>
      <c r="AR25" s="22">
        <f>SUM(C25:AN25)</f>
        <v>-135000</v>
      </c>
      <c r="AS25" s="20"/>
    </row>
    <row r="26" spans="1:45" ht="26.25" customHeight="1" x14ac:dyDescent="0.35">
      <c r="A26" s="55"/>
      <c r="B26" s="2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20"/>
    </row>
    <row r="27" spans="1:45" ht="26.25" customHeight="1" x14ac:dyDescent="0.35">
      <c r="A27" s="55" t="s">
        <v>250</v>
      </c>
      <c r="B27" s="36" t="s">
        <v>96</v>
      </c>
      <c r="C27" s="13">
        <f>'Ongkos Kerja'!E1493</f>
        <v>141000</v>
      </c>
      <c r="D27" s="13">
        <f>'Ongkos Kerja'!F1493</f>
        <v>836000</v>
      </c>
      <c r="E27" s="13">
        <f>'Ongkos Kerja'!G1493</f>
        <v>30000</v>
      </c>
      <c r="F27" s="13">
        <f>'Ongkos Kerja'!H1493</f>
        <v>1100000</v>
      </c>
      <c r="G27" s="13">
        <f>'Ongkos Kerja'!I1493</f>
        <v>28000</v>
      </c>
      <c r="H27" s="13">
        <f>'Ongkos Kerja'!J1493</f>
        <v>1602000</v>
      </c>
      <c r="I27" s="13">
        <f>'Ongkos Kerja'!K1493</f>
        <v>0</v>
      </c>
      <c r="J27" s="13">
        <f>'Ongkos Kerja'!L1493</f>
        <v>429000</v>
      </c>
      <c r="K27" s="13">
        <f>'Ongkos Kerja'!M1493</f>
        <v>1858000</v>
      </c>
      <c r="L27" s="13">
        <f>'Ongkos Kerja'!N1493</f>
        <v>597000</v>
      </c>
      <c r="M27" s="13">
        <f>'Ongkos Kerja'!O1493</f>
        <v>1717000</v>
      </c>
      <c r="N27" s="13">
        <f>'Ongkos Kerja'!P1493</f>
        <v>1808000</v>
      </c>
      <c r="O27" s="13">
        <f>'Ongkos Kerja'!Q1493</f>
        <v>1008000</v>
      </c>
      <c r="P27" s="13">
        <f>'Ongkos Kerja'!R1493</f>
        <v>210000</v>
      </c>
      <c r="Q27" s="13">
        <f>'Ongkos Kerja'!S1493</f>
        <v>991000</v>
      </c>
      <c r="R27" s="13">
        <f>'Ongkos Kerja'!T1493</f>
        <v>1372000</v>
      </c>
      <c r="S27" s="13">
        <f>'Ongkos Kerja'!U1493</f>
        <v>104000</v>
      </c>
      <c r="T27" s="13">
        <f>'Ongkos Kerja'!V1493</f>
        <v>56000</v>
      </c>
      <c r="U27" s="13">
        <f>'Ongkos Kerja'!W1493</f>
        <v>875000</v>
      </c>
      <c r="V27" s="13">
        <f>'Ongkos Kerja'!X1493</f>
        <v>20000</v>
      </c>
      <c r="W27" s="13">
        <f>'Ongkos Kerja'!Y1493</f>
        <v>170000</v>
      </c>
      <c r="X27" s="13">
        <f>'Ongkos Kerja'!Z1493</f>
        <v>10000</v>
      </c>
      <c r="Y27" s="13">
        <f>'Ongkos Kerja'!AA1493</f>
        <v>115000</v>
      </c>
      <c r="Z27" s="13">
        <f>'Ongkos Kerja'!AB1493</f>
        <v>90000</v>
      </c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>
        <f>'Ongkos Kerja'!AX1495</f>
        <v>65000</v>
      </c>
      <c r="AP27" s="13">
        <f>'Ongkos Kerja'!AY1495</f>
        <v>0</v>
      </c>
      <c r="AQ27" s="13"/>
      <c r="AR27" s="22">
        <f>SUM(C27:AN27)</f>
        <v>15167000</v>
      </c>
      <c r="AS27" s="20"/>
    </row>
    <row r="28" spans="1:45" ht="26.25" customHeight="1" x14ac:dyDescent="0.35">
      <c r="A28" s="55"/>
      <c r="B28" s="36" t="s">
        <v>181</v>
      </c>
      <c r="C28" s="102"/>
      <c r="D28" s="13">
        <v>18222</v>
      </c>
      <c r="E28" s="102"/>
      <c r="F28" s="13">
        <v>18222</v>
      </c>
      <c r="G28" s="102"/>
      <c r="H28" s="13">
        <v>18222</v>
      </c>
      <c r="I28" s="102"/>
      <c r="J28" s="13">
        <v>18222</v>
      </c>
      <c r="K28" s="13">
        <v>18222</v>
      </c>
      <c r="L28" s="13">
        <v>18222</v>
      </c>
      <c r="M28" s="13">
        <v>18222</v>
      </c>
      <c r="N28" s="13">
        <v>18222</v>
      </c>
      <c r="O28" s="13">
        <v>18222</v>
      </c>
      <c r="P28" s="102"/>
      <c r="Q28" s="13">
        <v>18222</v>
      </c>
      <c r="R28" s="13">
        <v>18222</v>
      </c>
      <c r="S28" s="13">
        <v>18222</v>
      </c>
      <c r="T28" s="13">
        <v>18222</v>
      </c>
      <c r="U28" s="13">
        <v>18222</v>
      </c>
      <c r="V28" s="13">
        <v>18222</v>
      </c>
      <c r="W28" s="13">
        <v>18222</v>
      </c>
      <c r="X28" s="13">
        <v>18222</v>
      </c>
      <c r="Y28" s="102"/>
      <c r="Z28" s="13">
        <v>18222</v>
      </c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>
        <f>SUM(C28:AN28)</f>
        <v>327996</v>
      </c>
      <c r="AS28" s="20"/>
    </row>
    <row r="29" spans="1:45" ht="26.25" customHeight="1" x14ac:dyDescent="0.35">
      <c r="A29" s="55"/>
      <c r="B29" s="36" t="s">
        <v>182</v>
      </c>
      <c r="C29" s="102"/>
      <c r="D29" s="13"/>
      <c r="E29" s="102"/>
      <c r="F29" s="13">
        <v>195368</v>
      </c>
      <c r="G29" s="102"/>
      <c r="H29" s="13">
        <v>195368</v>
      </c>
      <c r="I29" s="102"/>
      <c r="J29" s="13">
        <v>195368</v>
      </c>
      <c r="K29" s="13">
        <v>195368</v>
      </c>
      <c r="L29" s="13">
        <v>195368</v>
      </c>
      <c r="M29" s="13">
        <v>195368</v>
      </c>
      <c r="N29" s="13">
        <v>195368</v>
      </c>
      <c r="O29" s="13">
        <v>195368</v>
      </c>
      <c r="P29" s="102"/>
      <c r="Q29" s="13">
        <v>195368</v>
      </c>
      <c r="R29" s="13">
        <v>195368</v>
      </c>
      <c r="S29" s="13">
        <v>195368</v>
      </c>
      <c r="T29" s="13">
        <v>195368</v>
      </c>
      <c r="U29" s="13">
        <v>195368</v>
      </c>
      <c r="V29" s="13">
        <v>195368</v>
      </c>
      <c r="W29" s="13">
        <v>195368</v>
      </c>
      <c r="X29" s="13">
        <v>195368</v>
      </c>
      <c r="Y29" s="102"/>
      <c r="Z29" s="13">
        <v>195368</v>
      </c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22"/>
      <c r="AO29" s="22"/>
      <c r="AP29" s="22"/>
      <c r="AQ29" s="22"/>
      <c r="AR29" s="13">
        <f t="shared" ref="AR29:AR33" si="6">SUM(C29:AN29)</f>
        <v>3321256</v>
      </c>
      <c r="AS29" s="20"/>
    </row>
    <row r="30" spans="1:45" s="38" customFormat="1" ht="26.25" customHeight="1" x14ac:dyDescent="0.35">
      <c r="A30" s="55"/>
      <c r="B30" s="36" t="s">
        <v>162</v>
      </c>
      <c r="C30" s="102"/>
      <c r="D30" s="22">
        <f>Komisi!E53</f>
        <v>171300</v>
      </c>
      <c r="E30" s="102"/>
      <c r="F30" s="22">
        <f>Komisi!G53</f>
        <v>756133</v>
      </c>
      <c r="G30" s="102"/>
      <c r="H30" s="22">
        <f>Komisi!I53</f>
        <v>811900</v>
      </c>
      <c r="I30" s="102"/>
      <c r="J30" s="22">
        <f>Komisi!K53</f>
        <v>364200</v>
      </c>
      <c r="K30" s="22">
        <f>Komisi!L53</f>
        <v>240867</v>
      </c>
      <c r="L30" s="22">
        <f>Komisi!M53</f>
        <v>114100</v>
      </c>
      <c r="M30" s="22">
        <f>Komisi!N53</f>
        <v>557666</v>
      </c>
      <c r="N30" s="22">
        <f>Komisi!O53</f>
        <v>240867</v>
      </c>
      <c r="O30" s="22">
        <f>Komisi!P53</f>
        <v>303666</v>
      </c>
      <c r="P30" s="102"/>
      <c r="Q30" s="22">
        <f>Komisi!R53</f>
        <v>246200</v>
      </c>
      <c r="R30" s="22">
        <f>Komisi!S53</f>
        <v>831499</v>
      </c>
      <c r="S30" s="22">
        <f>Komisi!T53</f>
        <v>0</v>
      </c>
      <c r="T30" s="22">
        <f>Komisi!U53</f>
        <v>0</v>
      </c>
      <c r="U30" s="22">
        <f>Komisi!V53</f>
        <v>171300</v>
      </c>
      <c r="V30" s="22">
        <f>Komisi!W53</f>
        <v>609800</v>
      </c>
      <c r="W30" s="22">
        <f>Komisi!X53</f>
        <v>0</v>
      </c>
      <c r="X30" s="22">
        <f>Komisi!Y53</f>
        <v>0</v>
      </c>
      <c r="Y30" s="22">
        <f>Komisi!Z53</f>
        <v>0</v>
      </c>
      <c r="Z30" s="22">
        <f>Komisi!AA53</f>
        <v>0</v>
      </c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>
        <f t="shared" si="6"/>
        <v>5419498</v>
      </c>
      <c r="AS30" s="40"/>
    </row>
    <row r="31" spans="1:45" ht="26.25" customHeight="1" x14ac:dyDescent="0.35">
      <c r="A31" s="55"/>
      <c r="B31" s="2" t="s">
        <v>300</v>
      </c>
      <c r="C31" s="22">
        <v>-9332</v>
      </c>
      <c r="D31" s="22">
        <v>-9332</v>
      </c>
      <c r="E31" s="22">
        <v>-9332</v>
      </c>
      <c r="F31" s="22">
        <v>-9332</v>
      </c>
      <c r="G31" s="22">
        <v>-9332</v>
      </c>
      <c r="H31" s="22">
        <v>-9332</v>
      </c>
      <c r="I31" s="22">
        <v>-24</v>
      </c>
      <c r="J31" s="22">
        <v>-9332</v>
      </c>
      <c r="K31" s="22">
        <v>-9332</v>
      </c>
      <c r="L31" s="22">
        <v>-9332</v>
      </c>
      <c r="M31" s="22">
        <v>-9332</v>
      </c>
      <c r="N31" s="22">
        <v>-9332</v>
      </c>
      <c r="O31" s="22">
        <v>-9332</v>
      </c>
      <c r="P31" s="22">
        <v>-9332</v>
      </c>
      <c r="Q31" s="22">
        <v>-9332</v>
      </c>
      <c r="R31" s="22">
        <v>-9332</v>
      </c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13">
        <f t="shared" si="6"/>
        <v>-140004</v>
      </c>
      <c r="AS31" s="20"/>
    </row>
    <row r="32" spans="1:45" ht="26.25" customHeight="1" x14ac:dyDescent="0.35">
      <c r="A32" s="55"/>
      <c r="B32" s="2" t="s">
        <v>312</v>
      </c>
      <c r="C32" s="102"/>
      <c r="D32" s="22">
        <v>-12727</v>
      </c>
      <c r="E32" s="102"/>
      <c r="F32" s="22">
        <v>-12727</v>
      </c>
      <c r="G32" s="102"/>
      <c r="H32" s="22">
        <v>-12727</v>
      </c>
      <c r="I32" s="102"/>
      <c r="J32" s="22">
        <v>-12727</v>
      </c>
      <c r="K32" s="22">
        <v>-12727</v>
      </c>
      <c r="L32" s="22">
        <v>-12727</v>
      </c>
      <c r="M32" s="22">
        <v>-12727</v>
      </c>
      <c r="N32" s="22">
        <v>-12727</v>
      </c>
      <c r="O32" s="22">
        <v>-12727</v>
      </c>
      <c r="P32" s="102"/>
      <c r="Q32" s="22">
        <v>-12727</v>
      </c>
      <c r="R32" s="22">
        <v>-12727</v>
      </c>
      <c r="S32" s="22"/>
      <c r="T32" s="22"/>
      <c r="U32" s="22"/>
      <c r="V32" s="22"/>
      <c r="W32" s="22"/>
      <c r="X32" s="22"/>
      <c r="Y32" s="10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13">
        <f t="shared" si="6"/>
        <v>-139997</v>
      </c>
      <c r="AS32" s="20"/>
    </row>
    <row r="33" spans="1:45" ht="26.25" customHeight="1" x14ac:dyDescent="0.35">
      <c r="A33" s="55"/>
      <c r="B33" s="2" t="s">
        <v>299</v>
      </c>
      <c r="C33" s="102"/>
      <c r="D33" s="13">
        <v>-4579</v>
      </c>
      <c r="E33" s="102"/>
      <c r="F33" s="13">
        <v>-4579</v>
      </c>
      <c r="G33" s="102"/>
      <c r="H33" s="13">
        <v>-4579</v>
      </c>
      <c r="I33" s="102"/>
      <c r="J33" s="13">
        <v>-4579</v>
      </c>
      <c r="K33" s="13">
        <v>-4579</v>
      </c>
      <c r="L33" s="13">
        <v>-4579</v>
      </c>
      <c r="M33" s="13">
        <v>-4579</v>
      </c>
      <c r="N33" s="13">
        <v>-4579</v>
      </c>
      <c r="O33" s="13">
        <v>-4579</v>
      </c>
      <c r="P33" s="102"/>
      <c r="Q33" s="13">
        <v>-4579</v>
      </c>
      <c r="R33" s="13">
        <v>-4579</v>
      </c>
      <c r="S33" s="13">
        <v>-4579</v>
      </c>
      <c r="T33" s="13">
        <v>-4579</v>
      </c>
      <c r="U33" s="13">
        <v>-4579</v>
      </c>
      <c r="V33" s="13">
        <v>-4579</v>
      </c>
      <c r="W33" s="13">
        <v>-4579</v>
      </c>
      <c r="X33" s="13">
        <v>-4579</v>
      </c>
      <c r="Y33" s="102"/>
      <c r="Z33" s="13">
        <v>-4579</v>
      </c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22"/>
      <c r="AO33" s="22"/>
      <c r="AP33" s="22"/>
      <c r="AQ33" s="22"/>
      <c r="AR33" s="13">
        <f t="shared" si="6"/>
        <v>-82422</v>
      </c>
      <c r="AS33" s="20"/>
    </row>
    <row r="34" spans="1:45" s="38" customFormat="1" ht="26.25" customHeight="1" x14ac:dyDescent="0.35">
      <c r="A34" s="55"/>
      <c r="B34" s="36" t="s">
        <v>315</v>
      </c>
      <c r="C34" s="22"/>
      <c r="D34" s="22"/>
      <c r="E34" s="22"/>
      <c r="F34" s="22">
        <v>-135500</v>
      </c>
      <c r="G34" s="22"/>
      <c r="H34" s="22">
        <f>(-4800*2)-135500</f>
        <v>-145100</v>
      </c>
      <c r="I34" s="22"/>
      <c r="J34" s="22"/>
      <c r="K34" s="22">
        <v>-135500</v>
      </c>
      <c r="L34" s="22">
        <f>-4800*3</f>
        <v>-14400</v>
      </c>
      <c r="M34" s="22"/>
      <c r="N34" s="22"/>
      <c r="O34" s="22">
        <f>-4800*4</f>
        <v>-19200</v>
      </c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13">
        <f t="shared" ref="AR34" si="7">SUM(C34:AN34)</f>
        <v>-449700</v>
      </c>
      <c r="AS34" s="40"/>
    </row>
    <row r="35" spans="1:45" s="106" customFormat="1" ht="26.25" customHeight="1" x14ac:dyDescent="0.35">
      <c r="A35" s="74"/>
      <c r="B35" s="75" t="s">
        <v>23</v>
      </c>
      <c r="C35" s="76">
        <f>SUM(C27:C34)</f>
        <v>131668</v>
      </c>
      <c r="D35" s="76">
        <f t="shared" ref="D35:AR35" si="8">SUM(D27:D34)</f>
        <v>998884</v>
      </c>
      <c r="E35" s="76">
        <f t="shared" si="8"/>
        <v>20668</v>
      </c>
      <c r="F35" s="76">
        <f t="shared" si="8"/>
        <v>1907585</v>
      </c>
      <c r="G35" s="76">
        <f t="shared" si="8"/>
        <v>18668</v>
      </c>
      <c r="H35" s="76">
        <f t="shared" si="8"/>
        <v>2455752</v>
      </c>
      <c r="I35" s="76">
        <f t="shared" si="8"/>
        <v>-24</v>
      </c>
      <c r="J35" s="76">
        <f t="shared" si="8"/>
        <v>980152</v>
      </c>
      <c r="K35" s="76">
        <f t="shared" si="8"/>
        <v>2150319</v>
      </c>
      <c r="L35" s="76">
        <f t="shared" si="8"/>
        <v>883652</v>
      </c>
      <c r="M35" s="76">
        <f t="shared" si="8"/>
        <v>2461618</v>
      </c>
      <c r="N35" s="76">
        <f t="shared" si="8"/>
        <v>2235819</v>
      </c>
      <c r="O35" s="76">
        <f t="shared" si="8"/>
        <v>1479418</v>
      </c>
      <c r="P35" s="76">
        <f t="shared" si="8"/>
        <v>200668</v>
      </c>
      <c r="Q35" s="76">
        <f t="shared" si="8"/>
        <v>1424152</v>
      </c>
      <c r="R35" s="76">
        <f t="shared" si="8"/>
        <v>2390451</v>
      </c>
      <c r="S35" s="76">
        <f t="shared" si="8"/>
        <v>313011</v>
      </c>
      <c r="T35" s="76">
        <f t="shared" si="8"/>
        <v>265011</v>
      </c>
      <c r="U35" s="76">
        <f t="shared" si="8"/>
        <v>1255311</v>
      </c>
      <c r="V35" s="76">
        <f t="shared" si="8"/>
        <v>838811</v>
      </c>
      <c r="W35" s="76">
        <f t="shared" si="8"/>
        <v>379011</v>
      </c>
      <c r="X35" s="76">
        <f t="shared" si="8"/>
        <v>219011</v>
      </c>
      <c r="Y35" s="76">
        <f t="shared" si="8"/>
        <v>115000</v>
      </c>
      <c r="Z35" s="76">
        <f t="shared" si="8"/>
        <v>299011</v>
      </c>
      <c r="AA35" s="76"/>
      <c r="AB35" s="76"/>
      <c r="AC35" s="76"/>
      <c r="AD35" s="76"/>
      <c r="AE35" s="76"/>
      <c r="AF35" s="76"/>
      <c r="AG35" s="76"/>
      <c r="AH35" s="76"/>
      <c r="AI35" s="76"/>
      <c r="AJ35" s="76"/>
      <c r="AK35" s="76"/>
      <c r="AL35" s="76"/>
      <c r="AM35" s="76"/>
      <c r="AN35" s="76">
        <f t="shared" si="8"/>
        <v>0</v>
      </c>
      <c r="AO35" s="76"/>
      <c r="AP35" s="76"/>
      <c r="AQ35" s="76"/>
      <c r="AR35" s="76">
        <f t="shared" si="8"/>
        <v>23423627</v>
      </c>
      <c r="AS35" s="105"/>
    </row>
    <row r="36" spans="1:45" s="38" customFormat="1" ht="26.25" customHeight="1" x14ac:dyDescent="0.35">
      <c r="A36" s="55"/>
      <c r="B36" s="36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13"/>
      <c r="AS36" s="40"/>
    </row>
    <row r="37" spans="1:45" s="18" customFormat="1" ht="26.25" customHeight="1" x14ac:dyDescent="0.35">
      <c r="A37" s="74" t="s">
        <v>311</v>
      </c>
      <c r="B37" s="3"/>
      <c r="C37" s="7">
        <f>C22+C24+C25+C35</f>
        <v>189392</v>
      </c>
      <c r="D37" s="7">
        <f>D22+D24+D25+D35</f>
        <v>998908</v>
      </c>
      <c r="E37" s="7">
        <f t="shared" ref="E37:AN37" si="9">E22+E24+E25+E35</f>
        <v>78975</v>
      </c>
      <c r="F37" s="7">
        <f t="shared" si="9"/>
        <v>1907609</v>
      </c>
      <c r="G37" s="7">
        <f t="shared" si="9"/>
        <v>203792</v>
      </c>
      <c r="H37" s="7">
        <f t="shared" si="9"/>
        <v>2455826</v>
      </c>
      <c r="I37" s="7">
        <f t="shared" si="9"/>
        <v>0</v>
      </c>
      <c r="J37" s="7">
        <f t="shared" si="9"/>
        <v>980176</v>
      </c>
      <c r="K37" s="7">
        <f t="shared" si="9"/>
        <v>2150343</v>
      </c>
      <c r="L37" s="7">
        <f t="shared" si="9"/>
        <v>883676</v>
      </c>
      <c r="M37" s="7">
        <f t="shared" si="9"/>
        <v>2461692</v>
      </c>
      <c r="N37" s="7">
        <f t="shared" si="9"/>
        <v>2235843</v>
      </c>
      <c r="O37" s="7">
        <f t="shared" si="9"/>
        <v>1479475</v>
      </c>
      <c r="P37" s="7">
        <f t="shared" si="9"/>
        <v>258392</v>
      </c>
      <c r="Q37" s="7">
        <f t="shared" si="9"/>
        <v>1424176</v>
      </c>
      <c r="R37" s="7">
        <f t="shared" si="9"/>
        <v>2390458</v>
      </c>
      <c r="S37" s="7">
        <f t="shared" si="9"/>
        <v>313011</v>
      </c>
      <c r="T37" s="7">
        <f t="shared" si="9"/>
        <v>265011</v>
      </c>
      <c r="U37" s="7">
        <f t="shared" si="9"/>
        <v>1255311</v>
      </c>
      <c r="V37" s="7">
        <f t="shared" si="9"/>
        <v>838811</v>
      </c>
      <c r="W37" s="7">
        <f t="shared" si="9"/>
        <v>379011</v>
      </c>
      <c r="X37" s="7">
        <f t="shared" si="9"/>
        <v>219011</v>
      </c>
      <c r="Y37" s="7">
        <f t="shared" si="9"/>
        <v>115000</v>
      </c>
      <c r="Z37" s="7">
        <f t="shared" si="9"/>
        <v>299011</v>
      </c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>
        <f t="shared" si="9"/>
        <v>0</v>
      </c>
      <c r="AO37" s="7"/>
      <c r="AP37" s="7"/>
      <c r="AQ37" s="7"/>
      <c r="AR37" s="7">
        <f>AR22+AR24+AR25+AR35</f>
        <v>23782910</v>
      </c>
      <c r="AS37" s="77"/>
    </row>
    <row r="38" spans="1:45" ht="26.25" customHeight="1" x14ac:dyDescent="0.35">
      <c r="A38" s="55"/>
      <c r="B38" s="2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20"/>
    </row>
    <row r="39" spans="1:45" s="18" customFormat="1" ht="26.25" customHeight="1" x14ac:dyDescent="0.35">
      <c r="A39" s="74"/>
      <c r="B39" s="3" t="s">
        <v>316</v>
      </c>
      <c r="C39" s="7">
        <v>189000</v>
      </c>
      <c r="D39" s="7">
        <v>1179000</v>
      </c>
      <c r="E39" s="7">
        <v>79000</v>
      </c>
      <c r="F39" s="7">
        <v>1892000</v>
      </c>
      <c r="G39" s="7">
        <v>204000</v>
      </c>
      <c r="H39" s="7">
        <v>2440000</v>
      </c>
      <c r="I39" s="7">
        <v>0</v>
      </c>
      <c r="J39" s="7">
        <v>965000</v>
      </c>
      <c r="K39" s="7">
        <v>2135000</v>
      </c>
      <c r="L39" s="7">
        <v>868000</v>
      </c>
      <c r="M39" s="7">
        <v>2446000</v>
      </c>
      <c r="N39" s="7">
        <v>2220000</v>
      </c>
      <c r="O39" s="7">
        <v>1464000</v>
      </c>
      <c r="P39" s="7">
        <v>258000</v>
      </c>
      <c r="Q39" s="7">
        <v>1409000</v>
      </c>
      <c r="R39" s="7">
        <v>2375000</v>
      </c>
      <c r="S39" s="7">
        <v>297000</v>
      </c>
      <c r="T39" s="7">
        <v>249000</v>
      </c>
      <c r="U39" s="7">
        <v>1240000</v>
      </c>
      <c r="V39" s="7">
        <v>823000</v>
      </c>
      <c r="W39" s="7">
        <v>363000</v>
      </c>
      <c r="X39" s="7">
        <v>203000</v>
      </c>
      <c r="Y39" s="7">
        <v>308000</v>
      </c>
      <c r="Z39" s="7">
        <v>283000</v>
      </c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>
        <v>65000</v>
      </c>
      <c r="AO39" s="7"/>
      <c r="AP39" s="7"/>
      <c r="AQ39" s="7"/>
      <c r="AR39" s="7">
        <f>SUM(C39:AN39)</f>
        <v>23954000</v>
      </c>
      <c r="AS39" s="77">
        <f>AR37-AR39</f>
        <v>-171090</v>
      </c>
    </row>
    <row r="40" spans="1:45" ht="26.25" customHeight="1" x14ac:dyDescent="0.35">
      <c r="A40" s="55"/>
      <c r="B40" s="2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20"/>
    </row>
    <row r="41" spans="1:45" ht="26.25" customHeight="1" x14ac:dyDescent="0.35">
      <c r="A41" s="55" t="s">
        <v>95</v>
      </c>
      <c r="B41" s="2" t="s">
        <v>527</v>
      </c>
      <c r="C41" s="13"/>
      <c r="D41" s="13">
        <v>-1179000</v>
      </c>
      <c r="E41" s="13"/>
      <c r="F41" s="13">
        <v>-1892000</v>
      </c>
      <c r="G41" s="13"/>
      <c r="H41" s="13">
        <v>-2440000</v>
      </c>
      <c r="I41" s="13"/>
      <c r="J41" s="13">
        <v>-965000</v>
      </c>
      <c r="K41" s="13">
        <v>-2135000</v>
      </c>
      <c r="L41" s="13">
        <v>-868000</v>
      </c>
      <c r="M41" s="13">
        <v>-2446000</v>
      </c>
      <c r="N41" s="13">
        <v>-2220000</v>
      </c>
      <c r="O41" s="13">
        <v>-1464000</v>
      </c>
      <c r="P41" s="13"/>
      <c r="Q41" s="13">
        <v>-1409000</v>
      </c>
      <c r="R41" s="13">
        <v>-2375000</v>
      </c>
      <c r="S41" s="13">
        <v>-297000</v>
      </c>
      <c r="T41" s="13">
        <v>-249000</v>
      </c>
      <c r="U41" s="13">
        <v>-1240000</v>
      </c>
      <c r="V41" s="13">
        <v>-823000</v>
      </c>
      <c r="W41" s="13">
        <v>-363000</v>
      </c>
      <c r="X41" s="13">
        <v>-203000</v>
      </c>
      <c r="Y41" s="13">
        <v>-308000</v>
      </c>
      <c r="Z41" s="13">
        <v>-283000</v>
      </c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22">
        <f>SUM(C41:AQ41)</f>
        <v>-23159000</v>
      </c>
      <c r="AS41" s="20"/>
    </row>
    <row r="42" spans="1:45" ht="26.25" customHeight="1" x14ac:dyDescent="0.35">
      <c r="A42" s="55"/>
      <c r="B42" s="2" t="s">
        <v>528</v>
      </c>
      <c r="C42" s="13">
        <v>-189000</v>
      </c>
      <c r="D42" s="13"/>
      <c r="E42" s="13">
        <v>-79000</v>
      </c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>
        <v>-253000</v>
      </c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>
        <v>-65000</v>
      </c>
      <c r="AO42" s="13"/>
      <c r="AP42" s="13"/>
      <c r="AQ42" s="13"/>
      <c r="AR42" s="22">
        <f>SUM(C42:AQ42)</f>
        <v>-586000</v>
      </c>
      <c r="AS42" s="20"/>
    </row>
    <row r="43" spans="1:45" ht="26.25" customHeight="1" x14ac:dyDescent="0.35">
      <c r="A43" s="55"/>
      <c r="B43" s="2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20"/>
    </row>
    <row r="44" spans="1:45" ht="26.25" customHeight="1" x14ac:dyDescent="0.35">
      <c r="A44" s="55" t="s">
        <v>533</v>
      </c>
      <c r="B44" s="36" t="s">
        <v>96</v>
      </c>
      <c r="C44" s="13">
        <f>'Ongkos Kerja'!E1495</f>
        <v>0</v>
      </c>
      <c r="D44" s="13">
        <f>'Ongkos Kerja'!F1495</f>
        <v>2010000</v>
      </c>
      <c r="E44" s="13">
        <f>'Ongkos Kerja'!G1495</f>
        <v>0</v>
      </c>
      <c r="F44" s="13">
        <f>'Ongkos Kerja'!H1495</f>
        <v>2486500</v>
      </c>
      <c r="G44" s="13">
        <f>'Ongkos Kerja'!I1495</f>
        <v>0</v>
      </c>
      <c r="H44" s="13">
        <f>'Ongkos Kerja'!J1495</f>
        <v>3102000</v>
      </c>
      <c r="I44" s="13">
        <f>'Ongkos Kerja'!K1495</f>
        <v>0</v>
      </c>
      <c r="J44" s="13">
        <f>'Ongkos Kerja'!L1495</f>
        <v>312000</v>
      </c>
      <c r="K44" s="13">
        <f>'Ongkos Kerja'!M1495</f>
        <v>2832000</v>
      </c>
      <c r="L44" s="13">
        <f>'Ongkos Kerja'!N1495</f>
        <v>1077000</v>
      </c>
      <c r="M44" s="13">
        <f>'Ongkos Kerja'!O1495</f>
        <v>2337000</v>
      </c>
      <c r="N44" s="13">
        <f>'Ongkos Kerja'!P1495</f>
        <v>3141000</v>
      </c>
      <c r="O44" s="13">
        <f>'Ongkos Kerja'!Q1495</f>
        <v>1495500</v>
      </c>
      <c r="P44" s="13">
        <f>'Ongkos Kerja'!R1495</f>
        <v>0</v>
      </c>
      <c r="Q44" s="13">
        <f>'Ongkos Kerja'!S1495</f>
        <v>1828000</v>
      </c>
      <c r="R44" s="13">
        <f>'Ongkos Kerja'!T1495</f>
        <v>1641500</v>
      </c>
      <c r="S44" s="13">
        <f>'Ongkos Kerja'!U1495</f>
        <v>626500</v>
      </c>
      <c r="T44" s="13">
        <f>'Ongkos Kerja'!V1495</f>
        <v>285000</v>
      </c>
      <c r="U44" s="13">
        <f>'Ongkos Kerja'!W1495</f>
        <v>659000</v>
      </c>
      <c r="V44" s="13">
        <f>'Ongkos Kerja'!X1495</f>
        <v>465000</v>
      </c>
      <c r="W44" s="13">
        <f>'Ongkos Kerja'!Y1495</f>
        <v>806000</v>
      </c>
      <c r="X44" s="13">
        <f>'Ongkos Kerja'!Z1495</f>
        <v>0</v>
      </c>
      <c r="Y44" s="13">
        <f>'Ongkos Kerja'!AA1495</f>
        <v>1522000</v>
      </c>
      <c r="Z44" s="13">
        <f>'Ongkos Kerja'!AB1495</f>
        <v>1202000</v>
      </c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>
        <f>'Ongkos Kerja'!AX1495</f>
        <v>65000</v>
      </c>
      <c r="AP44" s="13"/>
      <c r="AQ44" s="13"/>
      <c r="AR44" s="22">
        <f t="shared" ref="AR44:AR48" si="10">SUM(C44:AQ44)</f>
        <v>27893000</v>
      </c>
      <c r="AS44" s="20"/>
    </row>
    <row r="45" spans="1:45" ht="26.25" customHeight="1" x14ac:dyDescent="0.35">
      <c r="A45" s="55"/>
      <c r="B45" s="36" t="s">
        <v>181</v>
      </c>
      <c r="C45" s="102"/>
      <c r="D45" s="13">
        <v>2579</v>
      </c>
      <c r="E45" s="102"/>
      <c r="F45" s="13">
        <v>2579</v>
      </c>
      <c r="G45" s="102"/>
      <c r="H45" s="13">
        <v>2579</v>
      </c>
      <c r="I45" s="102"/>
      <c r="J45" s="13">
        <v>2579</v>
      </c>
      <c r="K45" s="13">
        <v>2579</v>
      </c>
      <c r="L45" s="13">
        <v>2579</v>
      </c>
      <c r="M45" s="13">
        <v>2579</v>
      </c>
      <c r="N45" s="13">
        <v>2579</v>
      </c>
      <c r="O45" s="13">
        <v>2579</v>
      </c>
      <c r="P45" s="102"/>
      <c r="Q45" s="13">
        <v>2579</v>
      </c>
      <c r="R45" s="13">
        <v>2579</v>
      </c>
      <c r="S45" s="13">
        <v>2579</v>
      </c>
      <c r="T45" s="13">
        <v>2579</v>
      </c>
      <c r="U45" s="13">
        <v>2579</v>
      </c>
      <c r="V45" s="13">
        <v>2579</v>
      </c>
      <c r="W45" s="13">
        <v>2579</v>
      </c>
      <c r="X45" s="13">
        <v>2579</v>
      </c>
      <c r="Y45" s="13">
        <v>2579</v>
      </c>
      <c r="Z45" s="13">
        <v>2579</v>
      </c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22"/>
      <c r="AO45" s="22"/>
      <c r="AP45" s="22"/>
      <c r="AQ45" s="22"/>
      <c r="AR45" s="22">
        <f t="shared" si="10"/>
        <v>49001</v>
      </c>
      <c r="AS45" s="20"/>
    </row>
    <row r="46" spans="1:45" ht="26.25" customHeight="1" x14ac:dyDescent="0.35">
      <c r="A46" s="55"/>
      <c r="B46" s="36" t="s">
        <v>182</v>
      </c>
      <c r="C46" s="102"/>
      <c r="D46" s="13">
        <f>(D44/($AR$44-$AO$44-$Y$44))*Penjualan!$AX$1494</f>
        <v>683893.5984186118</v>
      </c>
      <c r="E46" s="102"/>
      <c r="F46" s="13">
        <f>(F44/($AR$44-$AO$44-$Y$44))*Penjualan!$AX$1494</f>
        <v>846020.61316809861</v>
      </c>
      <c r="G46" s="102"/>
      <c r="H46" s="13">
        <f>(H44/($AR$44-$AO$44-$Y$44))*Penjualan!$AX$1494</f>
        <v>1055441.7623355889</v>
      </c>
      <c r="I46" s="102"/>
      <c r="J46" s="13">
        <f>(J44/($AR$44-$AO$44-$Y$44))*Penjualan!$AX$1494</f>
        <v>106156.61826199346</v>
      </c>
      <c r="K46" s="13">
        <f>(K44/($AR$44-$AO$44-$Y$44))*Penjualan!$AX$1494</f>
        <v>963575.45807040215</v>
      </c>
      <c r="L46" s="13">
        <f>(L44/($AR$44-$AO$44-$Y$44))*Penjualan!$AX$1494</f>
        <v>366444.48034668894</v>
      </c>
      <c r="M46" s="13">
        <f>(M44/($AR$44-$AO$44-$Y$44))*Penjualan!$AX$1494</f>
        <v>795153.90025089332</v>
      </c>
      <c r="N46" s="13">
        <f>(N44/($AR$44-$AO$44-$Y$44))*Penjualan!$AX$1494</f>
        <v>1068711.339618338</v>
      </c>
      <c r="O46" s="13">
        <f>(O44/($AR$44-$AO$44-$Y$44))*Penjualan!$AX$1494</f>
        <v>508837.25195772829</v>
      </c>
      <c r="P46" s="102"/>
      <c r="Q46" s="13">
        <f>(Q44/($AR$44-$AO$44-$Y$44))*Penjualan!$AX$1494</f>
        <v>621968.90443244879</v>
      </c>
      <c r="R46" s="13">
        <f>(R44/($AR$44-$AO$44-$Y$44))*Penjualan!$AX$1494</f>
        <v>558513.10537519958</v>
      </c>
      <c r="S46" s="13">
        <f>(S44/($AR$44-$AO$44-$Y$44))*Penjualan!$AX$1494</f>
        <v>213163.85045236829</v>
      </c>
      <c r="T46" s="13">
        <f>((T44/($AR$44-$AO$44-$Y$44))*Penjualan!$AX$1494)-43500</f>
        <v>53469.987835474807</v>
      </c>
      <c r="U46" s="13">
        <f>(U44/($AR$44-$AO$44-$Y$44))*Penjualan!$AX$1494</f>
        <v>224221.83152132592</v>
      </c>
      <c r="V46" s="13">
        <f>(V44/($AR$44-$AO$44-$Y$44))*Penjualan!$AX$1494</f>
        <v>158214.19067893256</v>
      </c>
      <c r="W46" s="13">
        <f>((W44/($AR$44-$AO$44-$Y$44))*Penjualan!$AX$1494)-43500</f>
        <v>230737.9305101498</v>
      </c>
      <c r="X46" s="13">
        <f>(X44/($AR$44-$AO$44-$Y$44))*Penjualan!$AX$1494</f>
        <v>0</v>
      </c>
      <c r="Y46" s="22">
        <v>87000</v>
      </c>
      <c r="Z46" s="13">
        <f>(Z44/($AR$44-$AO$44-$Y$44))*Penjualan!$AX$1494</f>
        <v>408975.17676575691</v>
      </c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22"/>
      <c r="AO46" s="13"/>
      <c r="AP46" s="22"/>
      <c r="AQ46" s="22"/>
      <c r="AR46" s="22">
        <f t="shared" si="10"/>
        <v>8950500</v>
      </c>
      <c r="AS46" s="20"/>
    </row>
    <row r="47" spans="1:45" s="38" customFormat="1" ht="26.25" customHeight="1" x14ac:dyDescent="0.35">
      <c r="A47" s="55"/>
      <c r="B47" s="36" t="s">
        <v>162</v>
      </c>
      <c r="C47" s="102"/>
      <c r="D47" s="22">
        <f>'Laporan 2015'!S57+'Laporan 2015'!S58</f>
        <v>450933.33333333331</v>
      </c>
      <c r="E47" s="102"/>
      <c r="F47" s="22">
        <f>'Laporan 2015'!S54</f>
        <v>104500</v>
      </c>
      <c r="G47" s="102"/>
      <c r="H47" s="22"/>
      <c r="I47" s="102"/>
      <c r="J47" s="22">
        <f>'Laporan 2015'!S55</f>
        <v>502466.66666666669</v>
      </c>
      <c r="K47" s="22">
        <f>'Laporan 2015'!S60</f>
        <v>83600</v>
      </c>
      <c r="L47" s="22">
        <f>'Laporan 2015'!S46</f>
        <v>39500</v>
      </c>
      <c r="M47" s="22">
        <f>'Laporan 2015'!S48+'Laporan 2015'!S49+'Laporan 2015'!S52</f>
        <v>450900</v>
      </c>
      <c r="N47" s="22">
        <f>'Laporan 2015'!S43+'Laporan 2015'!S45</f>
        <v>374550</v>
      </c>
      <c r="O47" s="22">
        <f>'Laporan 2015'!S44+'Laporan 2015'!S45+'Laporan 2015'!S46</f>
        <v>366466.66666666669</v>
      </c>
      <c r="P47" s="102"/>
      <c r="Q47" s="22">
        <f>'Laporan 2015'!S55</f>
        <v>502466.66666666669</v>
      </c>
      <c r="R47" s="22">
        <f>'Laporan 2015'!S57+'Laporan 2015'!S52</f>
        <v>539050</v>
      </c>
      <c r="S47" s="22">
        <f>'Laporan 2015'!S57+'Laporan 2015'!S58</f>
        <v>450933.33333333331</v>
      </c>
      <c r="T47" s="22">
        <f>Komisi!U77</f>
        <v>0</v>
      </c>
      <c r="U47" s="22">
        <f>'Laporan 2015'!S43+'Laporan 2015'!S45</f>
        <v>374550</v>
      </c>
      <c r="V47" s="22">
        <f>'Laporan 2015'!S44+'Laporan 2015'!S45+'Laporan 2015'!S57+'Laporan 2015'!S58</f>
        <v>777900.00000000012</v>
      </c>
      <c r="W47" s="22">
        <f>'Laporan 2015'!S60+'Laporan 2015'!S61</f>
        <v>327250</v>
      </c>
      <c r="X47" s="22"/>
      <c r="Y47" s="22">
        <f>'Laporan 2015'!S44+'Laporan 2015'!S45+'Laporan 2015'!S61</f>
        <v>570616.66666666674</v>
      </c>
      <c r="Z47" s="22">
        <f>'Laporan 2015'!S55</f>
        <v>502466.66666666669</v>
      </c>
      <c r="AA47" s="22"/>
      <c r="AB47" s="22"/>
      <c r="AC47" s="22"/>
      <c r="AD47" s="22"/>
      <c r="AE47" s="22"/>
      <c r="AF47" s="22"/>
      <c r="AG47" s="22"/>
      <c r="AH47" s="22"/>
      <c r="AI47" s="22"/>
      <c r="AJ47" s="22"/>
      <c r="AK47" s="22"/>
      <c r="AL47" s="22"/>
      <c r="AM47" s="22"/>
      <c r="AN47" s="22"/>
      <c r="AO47" s="22"/>
      <c r="AP47" s="22"/>
      <c r="AQ47" s="22"/>
      <c r="AR47" s="22">
        <f t="shared" si="10"/>
        <v>6418150</v>
      </c>
      <c r="AS47" s="40"/>
    </row>
    <row r="48" spans="1:45" ht="26.25" customHeight="1" x14ac:dyDescent="0.35">
      <c r="A48" s="55"/>
      <c r="B48" s="2" t="s">
        <v>537</v>
      </c>
      <c r="C48" s="102"/>
      <c r="D48" s="22">
        <v>-1211</v>
      </c>
      <c r="E48" s="102"/>
      <c r="F48" s="22">
        <v>-1211</v>
      </c>
      <c r="G48" s="102"/>
      <c r="H48" s="22">
        <v>-1211</v>
      </c>
      <c r="I48" s="102"/>
      <c r="J48" s="22">
        <v>-1211</v>
      </c>
      <c r="K48" s="22">
        <v>-1211</v>
      </c>
      <c r="L48" s="22">
        <v>-1211</v>
      </c>
      <c r="M48" s="22">
        <v>-1211</v>
      </c>
      <c r="N48" s="22">
        <v>-1211</v>
      </c>
      <c r="O48" s="22">
        <v>-1211</v>
      </c>
      <c r="P48" s="102"/>
      <c r="Q48" s="22">
        <v>-1211</v>
      </c>
      <c r="R48" s="22">
        <v>-1211</v>
      </c>
      <c r="S48" s="22">
        <v>-1211</v>
      </c>
      <c r="T48" s="22">
        <v>-1211</v>
      </c>
      <c r="U48" s="22">
        <v>-1211</v>
      </c>
      <c r="V48" s="22">
        <v>-1211</v>
      </c>
      <c r="W48" s="22">
        <v>-1211</v>
      </c>
      <c r="X48" s="22">
        <v>-1211</v>
      </c>
      <c r="Y48" s="22">
        <v>-1211</v>
      </c>
      <c r="Z48" s="22">
        <v>-1211</v>
      </c>
      <c r="AA48" s="22"/>
      <c r="AB48" s="22"/>
      <c r="AC48" s="22"/>
      <c r="AD48" s="22"/>
      <c r="AE48" s="22"/>
      <c r="AF48" s="22"/>
      <c r="AG48" s="22"/>
      <c r="AH48" s="22"/>
      <c r="AI48" s="22"/>
      <c r="AJ48" s="22"/>
      <c r="AK48" s="22"/>
      <c r="AL48" s="22"/>
      <c r="AM48" s="22"/>
      <c r="AN48" s="22"/>
      <c r="AO48" s="22"/>
      <c r="AP48" s="22"/>
      <c r="AQ48" s="22"/>
      <c r="AR48" s="22">
        <f t="shared" si="10"/>
        <v>-23009</v>
      </c>
      <c r="AS48" s="20"/>
    </row>
    <row r="49" spans="1:45" s="106" customFormat="1" ht="26.25" customHeight="1" x14ac:dyDescent="0.35">
      <c r="A49" s="74"/>
      <c r="B49" s="75" t="s">
        <v>23</v>
      </c>
      <c r="C49" s="76">
        <f t="shared" ref="C49:Z49" si="11">SUM(C44:C48)</f>
        <v>0</v>
      </c>
      <c r="D49" s="76">
        <f t="shared" si="11"/>
        <v>3146194.9317519455</v>
      </c>
      <c r="E49" s="76">
        <f t="shared" si="11"/>
        <v>0</v>
      </c>
      <c r="F49" s="76">
        <f t="shared" si="11"/>
        <v>3438388.6131680985</v>
      </c>
      <c r="G49" s="76">
        <f t="shared" si="11"/>
        <v>0</v>
      </c>
      <c r="H49" s="76">
        <f t="shared" si="11"/>
        <v>4158809.7623355892</v>
      </c>
      <c r="I49" s="76">
        <f t="shared" si="11"/>
        <v>0</v>
      </c>
      <c r="J49" s="76">
        <f t="shared" si="11"/>
        <v>921991.28492866014</v>
      </c>
      <c r="K49" s="76">
        <f t="shared" si="11"/>
        <v>3880543.458070402</v>
      </c>
      <c r="L49" s="76">
        <f t="shared" si="11"/>
        <v>1484312.480346689</v>
      </c>
      <c r="M49" s="76">
        <f t="shared" si="11"/>
        <v>3584421.9002508931</v>
      </c>
      <c r="N49" s="76">
        <f t="shared" si="11"/>
        <v>4585629.3396183383</v>
      </c>
      <c r="O49" s="76">
        <f t="shared" si="11"/>
        <v>2372171.918624395</v>
      </c>
      <c r="P49" s="76">
        <f t="shared" si="11"/>
        <v>0</v>
      </c>
      <c r="Q49" s="76">
        <f t="shared" si="11"/>
        <v>2953803.5710991151</v>
      </c>
      <c r="R49" s="76">
        <f t="shared" si="11"/>
        <v>2740431.1053751996</v>
      </c>
      <c r="S49" s="76">
        <f t="shared" si="11"/>
        <v>1291965.1837857016</v>
      </c>
      <c r="T49" s="76">
        <f t="shared" si="11"/>
        <v>339837.98783547478</v>
      </c>
      <c r="U49" s="76">
        <f t="shared" si="11"/>
        <v>1259139.831521326</v>
      </c>
      <c r="V49" s="76">
        <f t="shared" si="11"/>
        <v>1402482.1906789327</v>
      </c>
      <c r="W49" s="76">
        <f t="shared" si="11"/>
        <v>1365355.9305101498</v>
      </c>
      <c r="X49" s="76">
        <f t="shared" si="11"/>
        <v>1368</v>
      </c>
      <c r="Y49" s="76">
        <f t="shared" si="11"/>
        <v>2180984.666666667</v>
      </c>
      <c r="Z49" s="76">
        <f t="shared" si="11"/>
        <v>2114809.8434324237</v>
      </c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>
        <f t="shared" ref="AN49:AQ49" si="12">SUM(AN44:AN48)</f>
        <v>0</v>
      </c>
      <c r="AO49" s="76">
        <f t="shared" si="12"/>
        <v>65000</v>
      </c>
      <c r="AP49" s="76">
        <f t="shared" si="12"/>
        <v>0</v>
      </c>
      <c r="AQ49" s="76">
        <f t="shared" si="12"/>
        <v>0</v>
      </c>
      <c r="AR49" s="76">
        <f>SUM(AR44:AR48)</f>
        <v>43287642</v>
      </c>
      <c r="AS49" s="105"/>
    </row>
    <row r="50" spans="1:45" s="38" customFormat="1" ht="26.25" customHeight="1" x14ac:dyDescent="0.35">
      <c r="A50" s="55"/>
      <c r="B50" s="36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2"/>
      <c r="AK50" s="22"/>
      <c r="AL50" s="22"/>
      <c r="AM50" s="22"/>
      <c r="AN50" s="22"/>
      <c r="AO50" s="22"/>
      <c r="AP50" s="22"/>
      <c r="AQ50" s="22"/>
      <c r="AR50" s="13"/>
      <c r="AS50" s="40"/>
    </row>
    <row r="51" spans="1:45" s="18" customFormat="1" ht="26.25" customHeight="1" x14ac:dyDescent="0.35">
      <c r="A51" s="74" t="s">
        <v>536</v>
      </c>
      <c r="B51" s="3"/>
      <c r="C51" s="7">
        <f t="shared" ref="C51:Z51" si="13">C39+C41+C42+C49</f>
        <v>0</v>
      </c>
      <c r="D51" s="7">
        <f t="shared" si="13"/>
        <v>3146194.9317519455</v>
      </c>
      <c r="E51" s="7">
        <f t="shared" si="13"/>
        <v>0</v>
      </c>
      <c r="F51" s="7">
        <f t="shared" si="13"/>
        <v>3438388.6131680985</v>
      </c>
      <c r="G51" s="7">
        <f t="shared" si="13"/>
        <v>204000</v>
      </c>
      <c r="H51" s="7">
        <f t="shared" si="13"/>
        <v>4158809.7623355892</v>
      </c>
      <c r="I51" s="7">
        <f t="shared" si="13"/>
        <v>0</v>
      </c>
      <c r="J51" s="7">
        <f t="shared" si="13"/>
        <v>921991.28492866014</v>
      </c>
      <c r="K51" s="7">
        <f t="shared" si="13"/>
        <v>3880543.458070402</v>
      </c>
      <c r="L51" s="7">
        <f t="shared" si="13"/>
        <v>1484312.480346689</v>
      </c>
      <c r="M51" s="7">
        <f t="shared" si="13"/>
        <v>3584421.9002508931</v>
      </c>
      <c r="N51" s="7">
        <f t="shared" si="13"/>
        <v>4585629.3396183383</v>
      </c>
      <c r="O51" s="7">
        <f t="shared" si="13"/>
        <v>2372171.918624395</v>
      </c>
      <c r="P51" s="7">
        <f t="shared" si="13"/>
        <v>5000</v>
      </c>
      <c r="Q51" s="7">
        <f t="shared" si="13"/>
        <v>2953803.5710991151</v>
      </c>
      <c r="R51" s="7">
        <f t="shared" si="13"/>
        <v>2740431.1053751996</v>
      </c>
      <c r="S51" s="7">
        <f t="shared" si="13"/>
        <v>1291965.1837857016</v>
      </c>
      <c r="T51" s="7">
        <f t="shared" si="13"/>
        <v>339837.98783547478</v>
      </c>
      <c r="U51" s="7">
        <f t="shared" si="13"/>
        <v>1259139.831521326</v>
      </c>
      <c r="V51" s="7">
        <f t="shared" si="13"/>
        <v>1402482.1906789327</v>
      </c>
      <c r="W51" s="7">
        <f t="shared" si="13"/>
        <v>1365355.9305101498</v>
      </c>
      <c r="X51" s="7">
        <f t="shared" si="13"/>
        <v>1368</v>
      </c>
      <c r="Y51" s="7">
        <f t="shared" si="13"/>
        <v>2180984.666666667</v>
      </c>
      <c r="Z51" s="7">
        <f t="shared" si="13"/>
        <v>2114809.8434324237</v>
      </c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>
        <f t="shared" ref="AN51:AQ51" si="14">AN39+AN41+AN42+AN49</f>
        <v>0</v>
      </c>
      <c r="AO51" s="7">
        <f t="shared" si="14"/>
        <v>65000</v>
      </c>
      <c r="AP51" s="7">
        <f t="shared" si="14"/>
        <v>0</v>
      </c>
      <c r="AQ51" s="7">
        <f t="shared" si="14"/>
        <v>0</v>
      </c>
      <c r="AR51" s="7">
        <f>AR39+AR41+AR42+AR49</f>
        <v>43496642</v>
      </c>
      <c r="AS51" s="77"/>
    </row>
    <row r="52" spans="1:45" ht="26.25" customHeight="1" x14ac:dyDescent="0.35">
      <c r="A52" s="55"/>
      <c r="B52" s="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20"/>
    </row>
    <row r="53" spans="1:45" s="18" customFormat="1" ht="26.25" customHeight="1" x14ac:dyDescent="0.35">
      <c r="A53" s="74"/>
      <c r="B53" s="3" t="s">
        <v>316</v>
      </c>
      <c r="C53" s="7">
        <v>0</v>
      </c>
      <c r="D53" s="7">
        <v>3146000</v>
      </c>
      <c r="E53" s="7">
        <v>0</v>
      </c>
      <c r="F53" s="7">
        <v>3438000</v>
      </c>
      <c r="G53" s="7">
        <v>204000</v>
      </c>
      <c r="H53" s="7">
        <v>4158000</v>
      </c>
      <c r="I53" s="7">
        <v>0</v>
      </c>
      <c r="J53" s="7">
        <v>921000</v>
      </c>
      <c r="K53" s="7">
        <v>3880000</v>
      </c>
      <c r="L53" s="7">
        <v>1484000</v>
      </c>
      <c r="M53" s="7">
        <v>3584000</v>
      </c>
      <c r="N53" s="7">
        <v>4585000</v>
      </c>
      <c r="O53" s="7">
        <v>2372000</v>
      </c>
      <c r="P53" s="7">
        <v>5000</v>
      </c>
      <c r="Q53" s="7">
        <v>2953000</v>
      </c>
      <c r="R53" s="7">
        <v>2740000</v>
      </c>
      <c r="S53" s="7">
        <v>1291000</v>
      </c>
      <c r="T53" s="7">
        <v>339000</v>
      </c>
      <c r="U53" s="7">
        <v>1259000</v>
      </c>
      <c r="V53" s="7">
        <v>1402000</v>
      </c>
      <c r="W53" s="7">
        <v>1365000</v>
      </c>
      <c r="X53" s="7">
        <v>1000</v>
      </c>
      <c r="Y53" s="7">
        <v>2180000</v>
      </c>
      <c r="Z53" s="7">
        <v>2114000</v>
      </c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>
        <v>65000</v>
      </c>
      <c r="AP53" s="7"/>
      <c r="AQ53" s="7"/>
      <c r="AR53" s="7">
        <f>SUM(C53:AQ53)</f>
        <v>43486000</v>
      </c>
      <c r="AS53" s="77">
        <f>AR51-AR53</f>
        <v>10642</v>
      </c>
    </row>
    <row r="54" spans="1:45" ht="26.25" customHeight="1" x14ac:dyDescent="0.35">
      <c r="A54" s="55"/>
      <c r="B54" s="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20"/>
    </row>
    <row r="55" spans="1:45" ht="26.25" customHeight="1" x14ac:dyDescent="0.35">
      <c r="A55" s="55" t="s">
        <v>538</v>
      </c>
      <c r="B55" s="36" t="s">
        <v>96</v>
      </c>
      <c r="C55" s="13">
        <f>'Ongkos Kerja'!E1497</f>
        <v>0</v>
      </c>
      <c r="D55" s="13">
        <f>'Ongkos Kerja'!F1497</f>
        <v>1212000</v>
      </c>
      <c r="E55" s="13">
        <f>'Ongkos Kerja'!G1497</f>
        <v>0</v>
      </c>
      <c r="F55" s="13">
        <f>'Ongkos Kerja'!H1497</f>
        <v>1575000</v>
      </c>
      <c r="G55" s="13">
        <f>'Ongkos Kerja'!I1497</f>
        <v>0</v>
      </c>
      <c r="H55" s="13">
        <f>'Ongkos Kerja'!J1497</f>
        <v>2373000</v>
      </c>
      <c r="I55" s="13">
        <f>'Ongkos Kerja'!K1497</f>
        <v>0</v>
      </c>
      <c r="J55" s="13">
        <f>'Ongkos Kerja'!L1497</f>
        <v>225000</v>
      </c>
      <c r="K55" s="13">
        <f>'Ongkos Kerja'!M1497</f>
        <v>2382000</v>
      </c>
      <c r="L55" s="13">
        <f>'Ongkos Kerja'!N1497</f>
        <v>501000</v>
      </c>
      <c r="M55" s="13">
        <f>'Ongkos Kerja'!O1497</f>
        <v>300000</v>
      </c>
      <c r="N55" s="13">
        <f>'Ongkos Kerja'!P1497</f>
        <v>714000</v>
      </c>
      <c r="O55" s="13">
        <f>'Ongkos Kerja'!Q1497</f>
        <v>782000</v>
      </c>
      <c r="P55" s="13">
        <f>'Ongkos Kerja'!R1497</f>
        <v>0</v>
      </c>
      <c r="Q55" s="13">
        <f>'Ongkos Kerja'!S1497</f>
        <v>825000</v>
      </c>
      <c r="R55" s="13">
        <f>'Ongkos Kerja'!T1497</f>
        <v>117000</v>
      </c>
      <c r="S55" s="13">
        <f>'Ongkos Kerja'!U1497</f>
        <v>150000</v>
      </c>
      <c r="T55" s="13">
        <f>'Ongkos Kerja'!V1497</f>
        <v>90000</v>
      </c>
      <c r="U55" s="13">
        <f>'Ongkos Kerja'!W1497</f>
        <v>400000</v>
      </c>
      <c r="V55" s="13">
        <f>'Ongkos Kerja'!X1497</f>
        <v>135000</v>
      </c>
      <c r="W55" s="13">
        <f>'Ongkos Kerja'!Y1497</f>
        <v>170000</v>
      </c>
      <c r="X55" s="13">
        <f>'Ongkos Kerja'!Z1497</f>
        <v>20000</v>
      </c>
      <c r="Y55" s="13">
        <f>'Ongkos Kerja'!AA1497</f>
        <v>120000</v>
      </c>
      <c r="Z55" s="13">
        <f>'Ongkos Kerja'!AB1497</f>
        <v>465000</v>
      </c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>
        <f>'Ongkos Kerja'!AX1497</f>
        <v>75000</v>
      </c>
      <c r="AP55" s="13">
        <f>'Ongkos Kerja'!AY1497</f>
        <v>105000</v>
      </c>
      <c r="AQ55" s="13">
        <f>'Ongkos Kerja'!AZ1497</f>
        <v>45000</v>
      </c>
      <c r="AR55" s="22">
        <f t="shared" ref="AR55:AR61" si="15">SUM(C55:AQ55)</f>
        <v>12781000</v>
      </c>
      <c r="AS55" s="20"/>
    </row>
    <row r="56" spans="1:45" ht="26.25" customHeight="1" x14ac:dyDescent="0.35">
      <c r="A56" s="55"/>
      <c r="B56" s="36" t="s">
        <v>181</v>
      </c>
      <c r="C56" s="102"/>
      <c r="D56" s="13">
        <v>57944</v>
      </c>
      <c r="E56" s="102"/>
      <c r="F56" s="13">
        <v>57944</v>
      </c>
      <c r="G56" s="102"/>
      <c r="H56" s="13">
        <v>57944</v>
      </c>
      <c r="I56" s="102"/>
      <c r="J56" s="13">
        <v>57944</v>
      </c>
      <c r="K56" s="13">
        <v>57944</v>
      </c>
      <c r="L56" s="13">
        <v>57944</v>
      </c>
      <c r="M56" s="13">
        <v>57944</v>
      </c>
      <c r="N56" s="13">
        <v>57944</v>
      </c>
      <c r="O56" s="13">
        <v>57944</v>
      </c>
      <c r="P56" s="102"/>
      <c r="Q56" s="13">
        <v>57944</v>
      </c>
      <c r="R56" s="13">
        <v>57944</v>
      </c>
      <c r="S56" s="13">
        <v>57944</v>
      </c>
      <c r="T56" s="13">
        <v>57944</v>
      </c>
      <c r="U56" s="13">
        <v>57944</v>
      </c>
      <c r="V56" s="13">
        <v>57944</v>
      </c>
      <c r="W56" s="13">
        <v>57944</v>
      </c>
      <c r="X56" s="13">
        <v>57944</v>
      </c>
      <c r="Y56" s="102"/>
      <c r="Z56" s="13">
        <v>57944</v>
      </c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22"/>
      <c r="AO56" s="22"/>
      <c r="AP56" s="22"/>
      <c r="AQ56" s="22"/>
      <c r="AR56" s="22">
        <f t="shared" si="15"/>
        <v>1042992</v>
      </c>
      <c r="AS56" s="20"/>
    </row>
    <row r="57" spans="1:45" ht="26.25" customHeight="1" x14ac:dyDescent="0.35">
      <c r="A57" s="55"/>
      <c r="B57" s="36" t="s">
        <v>182</v>
      </c>
      <c r="C57" s="102"/>
      <c r="D57" s="13">
        <f>(D55/($AR$55-$AQ$55-$AP$55-$AO$55-$Y$55))*Penjualan!$AX$1496</f>
        <v>162853.97233837246</v>
      </c>
      <c r="E57" s="102"/>
      <c r="F57" s="13">
        <f>(F55/($AR$55-$AQ$55-$AP$55-$AO$55-$Y$55))*Penjualan!$AX$1496</f>
        <v>211629.54326149888</v>
      </c>
      <c r="G57" s="102"/>
      <c r="H57" s="13">
        <f>(H55/($AR$55-$AQ$55-$AP$55-$AO$55-$Y$55))*Penjualan!$AX$1496</f>
        <v>318855.17851399165</v>
      </c>
      <c r="I57" s="102"/>
      <c r="J57" s="13">
        <f>(J55/($AR$55-$AQ$55-$AP$55-$AO$55-$Y$55))*Penjualan!$AX$1496</f>
        <v>30232.791894499838</v>
      </c>
      <c r="K57" s="13">
        <f>(K55/($AR$55-$AQ$55-$AP$55-$AO$55-$Y$55))*Penjualan!$AX$1496</f>
        <v>320064.49018977163</v>
      </c>
      <c r="L57" s="13">
        <f>(L55/($AR$55-$AQ$55-$AP$55-$AO$55-$Y$55))*Penjualan!$AX$1496</f>
        <v>67318.349951752971</v>
      </c>
      <c r="M57" s="13">
        <f>(M55/($AR$55-$AQ$55-$AP$55-$AO$55-$Y$55))*Penjualan!$AX$1496</f>
        <v>40310.389192666451</v>
      </c>
      <c r="N57" s="13">
        <f>(N55/($AR$55-$AQ$55-$AP$55-$AO$55-$Y$55))*Penjualan!$AX$1496</f>
        <v>95938.72627854615</v>
      </c>
      <c r="O57" s="13">
        <f>(O55/($AR$55-$AQ$55-$AP$55-$AO$55-$Y$55))*Penjualan!$AX$1496</f>
        <v>105075.74782888388</v>
      </c>
      <c r="P57" s="102"/>
      <c r="Q57" s="13">
        <f>(Q55/($AR$55-$AQ$55-$AP$55-$AO$55-$Y$55))*Penjualan!$AX$1496</f>
        <v>110853.57027983275</v>
      </c>
      <c r="R57" s="13">
        <f>(R55/($AR$55-$AQ$55-$AP$55-$AO$55-$Y$55))*Penjualan!$AX$1496</f>
        <v>15721.051785139916</v>
      </c>
      <c r="S57" s="13">
        <f>(S55/($AR$55-$AQ$55-$AP$55-$AO$55-$Y$55))*Penjualan!$AX$1496</f>
        <v>20155.194596333225</v>
      </c>
      <c r="T57" s="13">
        <f>(T55/($AR$55-$AQ$55-$AP$55-$AO$55-$Y$55))*Penjualan!$AX$1496</f>
        <v>12093.116757799937</v>
      </c>
      <c r="U57" s="13">
        <f>(U55/($AR$55-$AQ$55-$AP$55-$AO$55-$Y$55))*Penjualan!$AX$1496</f>
        <v>53747.185590221932</v>
      </c>
      <c r="V57" s="13">
        <f>(V55/($AR$55-$AQ$55-$AP$55-$AO$55-$Y$55))*Penjualan!$AX$1496</f>
        <v>18139.675136699905</v>
      </c>
      <c r="W57" s="13">
        <f>(W55/($AR$55-$AQ$55-$AP$55-$AO$55-$Y$55))*Penjualan!$AX$1496</f>
        <v>22842.553875844322</v>
      </c>
      <c r="X57" s="13">
        <f>(X55/($AR$55-$AQ$55-$AP$55-$AO$55-$Y$55))*Penjualan!$AX$1496</f>
        <v>2687.3592795110967</v>
      </c>
      <c r="Y57" s="102"/>
      <c r="Z57" s="13">
        <f>(Z55/($AR$55-$AQ$55-$AP$55-$AO$55-$Y$55))*Penjualan!$AX$1496</f>
        <v>62481.103248633008</v>
      </c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22"/>
      <c r="AO57" s="22"/>
      <c r="AP57" s="22"/>
      <c r="AQ57" s="22"/>
      <c r="AR57" s="22">
        <f t="shared" si="15"/>
        <v>1670999.9999999995</v>
      </c>
      <c r="AS57" s="20"/>
    </row>
    <row r="58" spans="1:45" s="38" customFormat="1" ht="26.25" customHeight="1" x14ac:dyDescent="0.35">
      <c r="A58" s="55"/>
      <c r="B58" s="36" t="s">
        <v>162</v>
      </c>
      <c r="C58" s="102"/>
      <c r="D58" s="22">
        <f>'Laporan 2015'!S68</f>
        <v>169775</v>
      </c>
      <c r="E58" s="102"/>
      <c r="F58" s="22">
        <f>'Laporan 2015'!S69+'Laporan 2015'!S71+'Laporan 2015'!S79</f>
        <v>329733.33333333331</v>
      </c>
      <c r="G58" s="102"/>
      <c r="H58" s="22">
        <f>'Laporan 2015'!S70+'Laporan 2015'!S80</f>
        <v>215700</v>
      </c>
      <c r="I58" s="102"/>
      <c r="J58" s="22">
        <f>'Laporan 2015'!S70+'Laporan 2015'!S71</f>
        <v>177866.66666666666</v>
      </c>
      <c r="K58" s="22">
        <f>'Laporan 2015'!S79+'Laporan 2015'!S80+'Laporan 2015'!S83+SUM('Laporan 2015'!S85:S92)</f>
        <v>1363783.3333333335</v>
      </c>
      <c r="L58" s="22"/>
      <c r="M58" s="22">
        <f>'Laporan 2015'!S70</f>
        <v>65366.666666666664</v>
      </c>
      <c r="N58" s="22">
        <f>'Laporan 2015'!S68</f>
        <v>169775</v>
      </c>
      <c r="O58" s="22">
        <f>'Laporan 2015'!S69</f>
        <v>112783.33333333333</v>
      </c>
      <c r="P58" s="102"/>
      <c r="Q58" s="22">
        <f>'Laporan 2015'!S69+'Laporan 2015'!S74+'Laporan 2015'!S79+'Laporan 2015'!S80+'Laporan 2015'!S84</f>
        <v>634966.66666666663</v>
      </c>
      <c r="R58" s="22">
        <f>'Laporan 2015'!S79</f>
        <v>104450</v>
      </c>
      <c r="S58" s="22">
        <f>'Laporan 2015'!S72+'Laporan 2015'!S73</f>
        <v>0</v>
      </c>
      <c r="T58" s="22">
        <f>'Laporan 2015'!S84</f>
        <v>130650</v>
      </c>
      <c r="U58" s="22"/>
      <c r="V58" s="22">
        <f>'Laporan 2015'!S68</f>
        <v>169775</v>
      </c>
      <c r="W58" s="22">
        <f>'Laporan 2015'!S68</f>
        <v>169775</v>
      </c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>
        <f t="shared" si="15"/>
        <v>3814400</v>
      </c>
      <c r="AS58" s="40"/>
    </row>
    <row r="59" spans="1:45" ht="26.25" customHeight="1" x14ac:dyDescent="0.35">
      <c r="A59" s="55"/>
      <c r="B59" s="2" t="s">
        <v>537</v>
      </c>
      <c r="C59" s="102"/>
      <c r="D59" s="22"/>
      <c r="E59" s="102"/>
      <c r="F59" s="22"/>
      <c r="G59" s="102"/>
      <c r="H59" s="22"/>
      <c r="I59" s="102"/>
      <c r="J59" s="22"/>
      <c r="K59" s="22"/>
      <c r="L59" s="22"/>
      <c r="M59" s="22"/>
      <c r="N59" s="22"/>
      <c r="O59" s="22"/>
      <c r="P59" s="10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>
        <f t="shared" si="15"/>
        <v>0</v>
      </c>
      <c r="AS59" s="20"/>
    </row>
    <row r="60" spans="1:45" ht="26.25" customHeight="1" x14ac:dyDescent="0.35">
      <c r="A60" s="55"/>
      <c r="B60" s="2" t="s">
        <v>312</v>
      </c>
      <c r="C60" s="102"/>
      <c r="D60" s="22">
        <v>-30000</v>
      </c>
      <c r="E60" s="102"/>
      <c r="F60" s="22"/>
      <c r="G60" s="102"/>
      <c r="H60" s="22"/>
      <c r="I60" s="102"/>
      <c r="J60" s="22">
        <f>-30000-30000</f>
        <v>-60000</v>
      </c>
      <c r="K60" s="22"/>
      <c r="L60" s="22"/>
      <c r="M60" s="22">
        <v>-30000</v>
      </c>
      <c r="N60" s="22"/>
      <c r="O60" s="22"/>
      <c r="P60" s="102"/>
      <c r="Q60" s="22"/>
      <c r="R60" s="22"/>
      <c r="S60" s="22">
        <v>-30000</v>
      </c>
      <c r="T60" s="22">
        <f>-30000-30000</f>
        <v>-60000</v>
      </c>
      <c r="U60" s="22">
        <v>-30000</v>
      </c>
      <c r="V60" s="22">
        <v>-30000</v>
      </c>
      <c r="W60" s="22">
        <f>-30000-30000</f>
        <v>-60000</v>
      </c>
      <c r="X60" s="22"/>
      <c r="Y60" s="22"/>
      <c r="Z60" s="22">
        <v>-30000</v>
      </c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>
        <f t="shared" si="15"/>
        <v>-360000</v>
      </c>
      <c r="AS60" s="20"/>
    </row>
    <row r="61" spans="1:45" ht="26.25" customHeight="1" x14ac:dyDescent="0.35">
      <c r="A61" s="55"/>
      <c r="B61" s="2" t="s">
        <v>541</v>
      </c>
      <c r="C61" s="102"/>
      <c r="D61" s="22"/>
      <c r="E61" s="102"/>
      <c r="F61" s="22"/>
      <c r="G61" s="102"/>
      <c r="H61" s="22"/>
      <c r="I61" s="102"/>
      <c r="J61" s="22"/>
      <c r="K61" s="22"/>
      <c r="L61" s="22"/>
      <c r="M61" s="22">
        <v>200000</v>
      </c>
      <c r="N61" s="22"/>
      <c r="O61" s="22"/>
      <c r="P61" s="102"/>
      <c r="Q61" s="22">
        <v>200000</v>
      </c>
      <c r="R61" s="22">
        <v>50000</v>
      </c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>
        <f t="shared" si="15"/>
        <v>450000</v>
      </c>
      <c r="AS61" s="20"/>
    </row>
    <row r="62" spans="1:45" s="106" customFormat="1" ht="26.25" customHeight="1" x14ac:dyDescent="0.35">
      <c r="A62" s="74"/>
      <c r="B62" s="75" t="s">
        <v>23</v>
      </c>
      <c r="C62" s="76">
        <f>SUM(C55:C61)</f>
        <v>0</v>
      </c>
      <c r="D62" s="76">
        <f t="shared" ref="D62:AQ62" si="16">SUM(D55:D61)</f>
        <v>1572572.9723383724</v>
      </c>
      <c r="E62" s="76">
        <f t="shared" si="16"/>
        <v>0</v>
      </c>
      <c r="F62" s="76">
        <f t="shared" si="16"/>
        <v>2174306.8765948322</v>
      </c>
      <c r="G62" s="76">
        <f t="shared" si="16"/>
        <v>0</v>
      </c>
      <c r="H62" s="76">
        <f t="shared" si="16"/>
        <v>2965499.1785139916</v>
      </c>
      <c r="I62" s="76">
        <f t="shared" si="16"/>
        <v>0</v>
      </c>
      <c r="J62" s="76">
        <f t="shared" si="16"/>
        <v>431043.45856116654</v>
      </c>
      <c r="K62" s="76">
        <f t="shared" si="16"/>
        <v>4123791.8235231051</v>
      </c>
      <c r="L62" s="76">
        <f t="shared" si="16"/>
        <v>626262.34995175293</v>
      </c>
      <c r="M62" s="76">
        <f t="shared" si="16"/>
        <v>633621.05585933314</v>
      </c>
      <c r="N62" s="76">
        <f t="shared" si="16"/>
        <v>1037657.7262785461</v>
      </c>
      <c r="O62" s="76">
        <f t="shared" si="16"/>
        <v>1057803.0811622171</v>
      </c>
      <c r="P62" s="76">
        <f t="shared" si="16"/>
        <v>0</v>
      </c>
      <c r="Q62" s="76">
        <f t="shared" si="16"/>
        <v>1828764.2369464994</v>
      </c>
      <c r="R62" s="76">
        <f t="shared" si="16"/>
        <v>345115.05178513995</v>
      </c>
      <c r="S62" s="76">
        <f t="shared" si="16"/>
        <v>198099.19459633323</v>
      </c>
      <c r="T62" s="76">
        <f t="shared" si="16"/>
        <v>230687.11675779993</v>
      </c>
      <c r="U62" s="76">
        <f t="shared" si="16"/>
        <v>481691.18559022195</v>
      </c>
      <c r="V62" s="76">
        <f t="shared" si="16"/>
        <v>350858.67513669992</v>
      </c>
      <c r="W62" s="76">
        <f t="shared" si="16"/>
        <v>360561.55387584434</v>
      </c>
      <c r="X62" s="76">
        <f t="shared" si="16"/>
        <v>80631.359279511104</v>
      </c>
      <c r="Y62" s="76">
        <f t="shared" si="16"/>
        <v>120000</v>
      </c>
      <c r="Z62" s="76">
        <f t="shared" si="16"/>
        <v>555425.10324863298</v>
      </c>
      <c r="AA62" s="76"/>
      <c r="AB62" s="76"/>
      <c r="AC62" s="76"/>
      <c r="AD62" s="76"/>
      <c r="AE62" s="76"/>
      <c r="AF62" s="76"/>
      <c r="AG62" s="76"/>
      <c r="AH62" s="76"/>
      <c r="AI62" s="76"/>
      <c r="AJ62" s="76"/>
      <c r="AK62" s="76"/>
      <c r="AL62" s="76"/>
      <c r="AM62" s="76"/>
      <c r="AN62" s="76">
        <f t="shared" si="16"/>
        <v>0</v>
      </c>
      <c r="AO62" s="76">
        <f t="shared" si="16"/>
        <v>75000</v>
      </c>
      <c r="AP62" s="76">
        <f t="shared" si="16"/>
        <v>105000</v>
      </c>
      <c r="AQ62" s="76">
        <f t="shared" si="16"/>
        <v>45000</v>
      </c>
      <c r="AR62" s="76">
        <f>SUM(AR55:AR61)</f>
        <v>19399392</v>
      </c>
      <c r="AS62" s="105"/>
    </row>
    <row r="63" spans="1:45" s="38" customFormat="1" ht="26.25" customHeight="1" x14ac:dyDescent="0.35">
      <c r="A63" s="55"/>
      <c r="B63" s="36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13"/>
      <c r="AS63" s="40"/>
    </row>
    <row r="64" spans="1:45" s="18" customFormat="1" ht="26.25" customHeight="1" x14ac:dyDescent="0.35">
      <c r="A64" s="74" t="s">
        <v>539</v>
      </c>
      <c r="B64" s="3"/>
      <c r="C64" s="7">
        <f>C53+C62</f>
        <v>0</v>
      </c>
      <c r="D64" s="7">
        <f t="shared" ref="D64:AQ64" si="17">D53+D62</f>
        <v>4718572.9723383728</v>
      </c>
      <c r="E64" s="7">
        <f t="shared" si="17"/>
        <v>0</v>
      </c>
      <c r="F64" s="7">
        <f t="shared" si="17"/>
        <v>5612306.8765948322</v>
      </c>
      <c r="G64" s="7">
        <f t="shared" si="17"/>
        <v>204000</v>
      </c>
      <c r="H64" s="7">
        <f t="shared" si="17"/>
        <v>7123499.1785139916</v>
      </c>
      <c r="I64" s="7">
        <f t="shared" si="17"/>
        <v>0</v>
      </c>
      <c r="J64" s="7">
        <f t="shared" si="17"/>
        <v>1352043.4585611667</v>
      </c>
      <c r="K64" s="7">
        <f t="shared" si="17"/>
        <v>8003791.8235231051</v>
      </c>
      <c r="L64" s="7">
        <f t="shared" si="17"/>
        <v>2110262.3499517529</v>
      </c>
      <c r="M64" s="7">
        <f t="shared" si="17"/>
        <v>4217621.0558593329</v>
      </c>
      <c r="N64" s="7">
        <f t="shared" si="17"/>
        <v>5622657.7262785463</v>
      </c>
      <c r="O64" s="7">
        <f t="shared" si="17"/>
        <v>3429803.0811622171</v>
      </c>
      <c r="P64" s="7">
        <f t="shared" si="17"/>
        <v>5000</v>
      </c>
      <c r="Q64" s="7">
        <f t="shared" si="17"/>
        <v>4781764.236946499</v>
      </c>
      <c r="R64" s="7">
        <f t="shared" si="17"/>
        <v>3085115.0517851398</v>
      </c>
      <c r="S64" s="7">
        <f t="shared" si="17"/>
        <v>1489099.1945963332</v>
      </c>
      <c r="T64" s="7">
        <f t="shared" si="17"/>
        <v>569687.11675779987</v>
      </c>
      <c r="U64" s="7">
        <f t="shared" si="17"/>
        <v>1740691.185590222</v>
      </c>
      <c r="V64" s="7">
        <f t="shared" si="17"/>
        <v>1752858.6751366998</v>
      </c>
      <c r="W64" s="7">
        <f t="shared" si="17"/>
        <v>1725561.5538758445</v>
      </c>
      <c r="X64" s="7">
        <f t="shared" si="17"/>
        <v>81631.359279511104</v>
      </c>
      <c r="Y64" s="7">
        <f t="shared" si="17"/>
        <v>2300000</v>
      </c>
      <c r="Z64" s="7">
        <f t="shared" si="17"/>
        <v>2669425.103248633</v>
      </c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>
        <f t="shared" si="17"/>
        <v>0</v>
      </c>
      <c r="AO64" s="7">
        <f t="shared" si="17"/>
        <v>140000</v>
      </c>
      <c r="AP64" s="7">
        <f t="shared" si="17"/>
        <v>105000</v>
      </c>
      <c r="AQ64" s="7">
        <f t="shared" si="17"/>
        <v>45000</v>
      </c>
      <c r="AR64" s="7">
        <f>AR53+AR62</f>
        <v>62885392</v>
      </c>
      <c r="AS64" s="77"/>
    </row>
    <row r="65" spans="1:45" ht="26.25" customHeight="1" x14ac:dyDescent="0.35">
      <c r="A65" s="55"/>
      <c r="B65" s="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20"/>
    </row>
    <row r="66" spans="1:45" s="18" customFormat="1" ht="26.25" customHeight="1" x14ac:dyDescent="0.35">
      <c r="A66" s="74"/>
      <c r="B66" s="3" t="s">
        <v>316</v>
      </c>
      <c r="C66" s="7">
        <v>0</v>
      </c>
      <c r="D66" s="7">
        <v>4718000</v>
      </c>
      <c r="E66" s="7">
        <v>0</v>
      </c>
      <c r="F66" s="7">
        <v>5612000</v>
      </c>
      <c r="G66" s="7">
        <v>204000</v>
      </c>
      <c r="H66" s="7">
        <v>7123000</v>
      </c>
      <c r="I66" s="7">
        <v>0</v>
      </c>
      <c r="J66" s="7">
        <v>1352000</v>
      </c>
      <c r="K66" s="7">
        <v>8003000</v>
      </c>
      <c r="L66" s="7">
        <v>2110000</v>
      </c>
      <c r="M66" s="7">
        <v>4217000</v>
      </c>
      <c r="N66" s="7">
        <v>5622000</v>
      </c>
      <c r="O66" s="7">
        <v>3429000</v>
      </c>
      <c r="P66" s="7">
        <v>5000</v>
      </c>
      <c r="Q66" s="7">
        <v>4781000</v>
      </c>
      <c r="R66" s="7">
        <v>3085000</v>
      </c>
      <c r="S66" s="7">
        <v>1489000</v>
      </c>
      <c r="T66" s="136">
        <v>569000</v>
      </c>
      <c r="U66" s="7">
        <v>1740000</v>
      </c>
      <c r="V66" s="7">
        <v>1752000</v>
      </c>
      <c r="W66" s="136">
        <v>1725000</v>
      </c>
      <c r="X66" s="7">
        <v>81000</v>
      </c>
      <c r="Y66" s="7">
        <v>2300000</v>
      </c>
      <c r="Z66" s="7">
        <v>2669000</v>
      </c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>
        <v>0</v>
      </c>
      <c r="AO66" s="7">
        <v>140000</v>
      </c>
      <c r="AP66" s="7">
        <v>105000</v>
      </c>
      <c r="AQ66" s="7">
        <v>45000</v>
      </c>
      <c r="AR66" s="7">
        <f>SUM(C66:AQ66)</f>
        <v>62876000</v>
      </c>
      <c r="AS66" s="77">
        <f>AR64-AR66</f>
        <v>9392</v>
      </c>
    </row>
    <row r="67" spans="1:45" ht="26.25" customHeight="1" x14ac:dyDescent="0.35">
      <c r="A67" s="55"/>
      <c r="B67" s="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20"/>
    </row>
    <row r="68" spans="1:45" ht="26.25" customHeight="1" x14ac:dyDescent="0.35">
      <c r="A68" s="55" t="s">
        <v>95</v>
      </c>
      <c r="B68" s="2" t="s">
        <v>542</v>
      </c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>
        <v>-1000000</v>
      </c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20">
        <f>4718+5612+7123+1352+8003+2110+4217+5622+3429+4781+3085+1489+1740+1752+81+2669</f>
        <v>57783</v>
      </c>
    </row>
    <row r="69" spans="1:45" ht="26.25" customHeight="1" x14ac:dyDescent="0.35">
      <c r="A69" s="55"/>
      <c r="B69" s="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>
        <v>-1300000</v>
      </c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20"/>
    </row>
    <row r="70" spans="1:45" ht="26.25" customHeight="1" x14ac:dyDescent="0.35">
      <c r="A70" s="55"/>
      <c r="B70" s="2" t="s">
        <v>626</v>
      </c>
      <c r="C70" s="13"/>
      <c r="D70" s="13">
        <f>-D66</f>
        <v>-4718000</v>
      </c>
      <c r="E70" s="13"/>
      <c r="F70" s="13">
        <f>-F66</f>
        <v>-5612000</v>
      </c>
      <c r="G70" s="13"/>
      <c r="H70" s="13">
        <f>-H66</f>
        <v>-7123000</v>
      </c>
      <c r="I70" s="13"/>
      <c r="J70" s="13">
        <f t="shared" ref="J70:O70" si="18">-J66</f>
        <v>-1352000</v>
      </c>
      <c r="K70" s="13">
        <f t="shared" si="18"/>
        <v>-8003000</v>
      </c>
      <c r="L70" s="13">
        <f t="shared" si="18"/>
        <v>-2110000</v>
      </c>
      <c r="M70" s="13">
        <f t="shared" si="18"/>
        <v>-4217000</v>
      </c>
      <c r="N70" s="13">
        <f t="shared" si="18"/>
        <v>-5622000</v>
      </c>
      <c r="O70" s="13">
        <f t="shared" si="18"/>
        <v>-3429000</v>
      </c>
      <c r="P70" s="13"/>
      <c r="Q70" s="13">
        <f>-Q66</f>
        <v>-4781000</v>
      </c>
      <c r="R70" s="13">
        <f>-R66</f>
        <v>-3085000</v>
      </c>
      <c r="S70" s="13">
        <f>-S66</f>
        <v>-1489000</v>
      </c>
      <c r="T70" s="13"/>
      <c r="U70" s="13">
        <f>-U66</f>
        <v>-1740000</v>
      </c>
      <c r="V70" s="13">
        <f>-V66</f>
        <v>-1752000</v>
      </c>
      <c r="W70" s="13"/>
      <c r="X70" s="13">
        <f>-X66</f>
        <v>-81000</v>
      </c>
      <c r="Y70" s="13"/>
      <c r="Z70" s="13">
        <f>-Z66</f>
        <v>-2669000</v>
      </c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>
        <f>SUM(C70:AQ70)</f>
        <v>-57783000</v>
      </c>
      <c r="AS70" s="20"/>
    </row>
    <row r="71" spans="1:45" ht="26.25" customHeight="1" x14ac:dyDescent="0.35">
      <c r="A71" s="55"/>
      <c r="B71" s="2" t="s">
        <v>249</v>
      </c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20"/>
    </row>
    <row r="72" spans="1:45" ht="26.25" customHeight="1" x14ac:dyDescent="0.35">
      <c r="A72" s="55"/>
      <c r="B72" s="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20"/>
    </row>
    <row r="73" spans="1:45" s="18" customFormat="1" ht="26.25" customHeight="1" x14ac:dyDescent="0.35">
      <c r="A73" s="74"/>
      <c r="B73" s="3" t="s">
        <v>624</v>
      </c>
      <c r="C73" s="7">
        <f>SUM(C66:C71)</f>
        <v>0</v>
      </c>
      <c r="D73" s="7">
        <f t="shared" ref="D73:AR73" si="19">SUM(D66:D71)</f>
        <v>0</v>
      </c>
      <c r="E73" s="7">
        <f t="shared" si="19"/>
        <v>0</v>
      </c>
      <c r="F73" s="7">
        <f t="shared" si="19"/>
        <v>0</v>
      </c>
      <c r="G73" s="7">
        <f t="shared" si="19"/>
        <v>204000</v>
      </c>
      <c r="H73" s="7">
        <f t="shared" si="19"/>
        <v>0</v>
      </c>
      <c r="I73" s="7">
        <f t="shared" si="19"/>
        <v>0</v>
      </c>
      <c r="J73" s="7">
        <f t="shared" si="19"/>
        <v>0</v>
      </c>
      <c r="K73" s="7">
        <f t="shared" si="19"/>
        <v>0</v>
      </c>
      <c r="L73" s="7">
        <f t="shared" si="19"/>
        <v>0</v>
      </c>
      <c r="M73" s="7">
        <f t="shared" si="19"/>
        <v>0</v>
      </c>
      <c r="N73" s="7">
        <f t="shared" si="19"/>
        <v>0</v>
      </c>
      <c r="O73" s="7">
        <f t="shared" si="19"/>
        <v>0</v>
      </c>
      <c r="P73" s="7">
        <f t="shared" si="19"/>
        <v>5000</v>
      </c>
      <c r="Q73" s="7">
        <f t="shared" si="19"/>
        <v>0</v>
      </c>
      <c r="R73" s="7">
        <f t="shared" si="19"/>
        <v>0</v>
      </c>
      <c r="S73" s="7">
        <f t="shared" si="19"/>
        <v>0</v>
      </c>
      <c r="T73" s="7">
        <f t="shared" si="19"/>
        <v>569000</v>
      </c>
      <c r="U73" s="7">
        <f t="shared" si="19"/>
        <v>0</v>
      </c>
      <c r="V73" s="7">
        <f t="shared" si="19"/>
        <v>0</v>
      </c>
      <c r="W73" s="7">
        <f t="shared" si="19"/>
        <v>1725000</v>
      </c>
      <c r="X73" s="7">
        <f t="shared" si="19"/>
        <v>0</v>
      </c>
      <c r="Y73" s="7">
        <f t="shared" si="19"/>
        <v>0</v>
      </c>
      <c r="Z73" s="7">
        <f t="shared" si="19"/>
        <v>0</v>
      </c>
      <c r="AA73" s="7">
        <f t="shared" si="19"/>
        <v>0</v>
      </c>
      <c r="AB73" s="7">
        <f t="shared" si="19"/>
        <v>0</v>
      </c>
      <c r="AC73" s="7">
        <f t="shared" si="19"/>
        <v>0</v>
      </c>
      <c r="AD73" s="7">
        <f t="shared" si="19"/>
        <v>0</v>
      </c>
      <c r="AE73" s="7">
        <f t="shared" si="19"/>
        <v>0</v>
      </c>
      <c r="AF73" s="7">
        <f t="shared" si="19"/>
        <v>0</v>
      </c>
      <c r="AG73" s="7">
        <f t="shared" si="19"/>
        <v>0</v>
      </c>
      <c r="AH73" s="7">
        <f t="shared" si="19"/>
        <v>0</v>
      </c>
      <c r="AI73" s="7">
        <f t="shared" si="19"/>
        <v>0</v>
      </c>
      <c r="AJ73" s="7">
        <f t="shared" si="19"/>
        <v>0</v>
      </c>
      <c r="AK73" s="7">
        <f t="shared" si="19"/>
        <v>0</v>
      </c>
      <c r="AL73" s="7">
        <f t="shared" si="19"/>
        <v>0</v>
      </c>
      <c r="AM73" s="7">
        <f t="shared" si="19"/>
        <v>0</v>
      </c>
      <c r="AN73" s="7">
        <f t="shared" si="19"/>
        <v>0</v>
      </c>
      <c r="AO73" s="7">
        <f t="shared" si="19"/>
        <v>140000</v>
      </c>
      <c r="AP73" s="7">
        <f t="shared" si="19"/>
        <v>105000</v>
      </c>
      <c r="AQ73" s="7">
        <f t="shared" si="19"/>
        <v>45000</v>
      </c>
      <c r="AR73" s="7">
        <f t="shared" si="19"/>
        <v>5093000</v>
      </c>
      <c r="AS73" s="77"/>
    </row>
    <row r="74" spans="1:45" ht="26.25" customHeight="1" x14ac:dyDescent="0.35">
      <c r="A74" s="55"/>
      <c r="B74" s="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20"/>
    </row>
    <row r="75" spans="1:45" ht="26.25" customHeight="1" x14ac:dyDescent="0.35">
      <c r="A75" s="55" t="s">
        <v>625</v>
      </c>
      <c r="B75" s="36" t="s">
        <v>96</v>
      </c>
      <c r="C75" s="13" t="e">
        <f>'Ongkos Kerja'!E1499</f>
        <v>#N/A</v>
      </c>
      <c r="D75" s="13" t="e">
        <f>'Ongkos Kerja'!F1499</f>
        <v>#N/A</v>
      </c>
      <c r="E75" s="13" t="e">
        <f>'Ongkos Kerja'!G1499</f>
        <v>#N/A</v>
      </c>
      <c r="F75" s="13" t="e">
        <f>'Ongkos Kerja'!H1499</f>
        <v>#N/A</v>
      </c>
      <c r="G75" s="13" t="e">
        <f>'Ongkos Kerja'!I1499</f>
        <v>#N/A</v>
      </c>
      <c r="H75" s="13" t="e">
        <f>'Ongkos Kerja'!J1499</f>
        <v>#N/A</v>
      </c>
      <c r="I75" s="13" t="e">
        <f>'Ongkos Kerja'!K1499</f>
        <v>#N/A</v>
      </c>
      <c r="J75" s="13" t="e">
        <f>'Ongkos Kerja'!L1499</f>
        <v>#N/A</v>
      </c>
      <c r="K75" s="13" t="e">
        <f>'Ongkos Kerja'!M1499</f>
        <v>#N/A</v>
      </c>
      <c r="L75" s="13" t="e">
        <f>'Ongkos Kerja'!N1499</f>
        <v>#N/A</v>
      </c>
      <c r="M75" s="13" t="e">
        <f>'Ongkos Kerja'!O1499</f>
        <v>#N/A</v>
      </c>
      <c r="N75" s="13" t="e">
        <f>'Ongkos Kerja'!P1499</f>
        <v>#N/A</v>
      </c>
      <c r="O75" s="13" t="e">
        <f>'Ongkos Kerja'!Q1499</f>
        <v>#N/A</v>
      </c>
      <c r="P75" s="13" t="e">
        <f>'Ongkos Kerja'!R1499</f>
        <v>#N/A</v>
      </c>
      <c r="Q75" s="13" t="e">
        <f>'Ongkos Kerja'!S1499</f>
        <v>#N/A</v>
      </c>
      <c r="R75" s="13" t="e">
        <f>'Ongkos Kerja'!T1499</f>
        <v>#N/A</v>
      </c>
      <c r="S75" s="13" t="e">
        <f>'Ongkos Kerja'!U1499</f>
        <v>#N/A</v>
      </c>
      <c r="T75" s="13" t="e">
        <f>'Ongkos Kerja'!V1499</f>
        <v>#N/A</v>
      </c>
      <c r="U75" s="13" t="e">
        <f>'Ongkos Kerja'!W1499</f>
        <v>#N/A</v>
      </c>
      <c r="V75" s="13" t="e">
        <f>'Ongkos Kerja'!X1499</f>
        <v>#N/A</v>
      </c>
      <c r="W75" s="13" t="e">
        <f>'Ongkos Kerja'!Y1499</f>
        <v>#N/A</v>
      </c>
      <c r="X75" s="13" t="e">
        <f>'Ongkos Kerja'!Z1499</f>
        <v>#N/A</v>
      </c>
      <c r="Y75" s="13" t="e">
        <f>'Ongkos Kerja'!AA1499</f>
        <v>#N/A</v>
      </c>
      <c r="Z75" s="13" t="e">
        <f>'Ongkos Kerja'!AB1499</f>
        <v>#N/A</v>
      </c>
      <c r="AA75" s="13" t="e">
        <f>'Ongkos Kerja'!AC1499</f>
        <v>#N/A</v>
      </c>
      <c r="AB75" s="13" t="e">
        <f>'Ongkos Kerja'!AD1499</f>
        <v>#N/A</v>
      </c>
      <c r="AC75" s="13" t="e">
        <f>'Ongkos Kerja'!AE1499</f>
        <v>#N/A</v>
      </c>
      <c r="AD75" s="13" t="e">
        <f>'Ongkos Kerja'!AF1499</f>
        <v>#N/A</v>
      </c>
      <c r="AE75" s="13" t="e">
        <f>'Ongkos Kerja'!AG1499</f>
        <v>#N/A</v>
      </c>
      <c r="AF75" s="13" t="e">
        <f>'Ongkos Kerja'!AH1499</f>
        <v>#N/A</v>
      </c>
      <c r="AG75" s="13" t="e">
        <f>'Ongkos Kerja'!AI1499</f>
        <v>#N/A</v>
      </c>
      <c r="AH75" s="13" t="e">
        <f>'Ongkos Kerja'!AJ1499</f>
        <v>#N/A</v>
      </c>
      <c r="AI75" s="13" t="e">
        <f>'Ongkos Kerja'!AK1499</f>
        <v>#N/A</v>
      </c>
      <c r="AJ75" s="13" t="e">
        <f>'Ongkos Kerja'!AL1499</f>
        <v>#N/A</v>
      </c>
      <c r="AK75" s="13" t="e">
        <f>'Ongkos Kerja'!AM1499</f>
        <v>#N/A</v>
      </c>
      <c r="AL75" s="13" t="e">
        <f>'Ongkos Kerja'!AN1499</f>
        <v>#N/A</v>
      </c>
      <c r="AM75" s="13" t="e">
        <f>'Ongkos Kerja'!AO1499</f>
        <v>#N/A</v>
      </c>
      <c r="AN75" s="13"/>
      <c r="AO75" s="13"/>
      <c r="AP75" s="13"/>
      <c r="AQ75" s="13"/>
      <c r="AR75" s="13"/>
      <c r="AS75" s="20"/>
    </row>
    <row r="76" spans="1:45" ht="26.25" customHeight="1" x14ac:dyDescent="0.35">
      <c r="A76" s="55"/>
      <c r="B76" s="36" t="s">
        <v>181</v>
      </c>
      <c r="C76" s="102"/>
      <c r="D76" s="13">
        <v>2286</v>
      </c>
      <c r="E76" s="102"/>
      <c r="F76" s="13">
        <v>2286</v>
      </c>
      <c r="G76" s="102"/>
      <c r="H76" s="13">
        <v>2286</v>
      </c>
      <c r="I76" s="102"/>
      <c r="J76" s="13">
        <v>2286</v>
      </c>
      <c r="K76" s="13">
        <v>2286</v>
      </c>
      <c r="L76" s="13">
        <v>2286</v>
      </c>
      <c r="M76" s="13">
        <v>2286</v>
      </c>
      <c r="N76" s="13">
        <v>2286</v>
      </c>
      <c r="O76" s="13">
        <v>2286</v>
      </c>
      <c r="P76" s="102"/>
      <c r="Q76" s="13">
        <v>2286</v>
      </c>
      <c r="R76" s="13">
        <v>2286</v>
      </c>
      <c r="S76" s="102"/>
      <c r="T76" s="102"/>
      <c r="U76" s="13">
        <v>2286</v>
      </c>
      <c r="V76" s="13">
        <v>2286</v>
      </c>
      <c r="W76" s="102"/>
      <c r="X76" s="13">
        <v>2286</v>
      </c>
      <c r="Y76" s="102"/>
      <c r="Z76" s="13">
        <v>2286</v>
      </c>
      <c r="AA76" s="13">
        <v>2286</v>
      </c>
      <c r="AB76" s="13">
        <v>2286</v>
      </c>
      <c r="AC76" s="13">
        <v>2286</v>
      </c>
      <c r="AD76" s="13">
        <v>2286</v>
      </c>
      <c r="AE76" s="13">
        <v>2286</v>
      </c>
      <c r="AF76" s="13">
        <v>2286</v>
      </c>
      <c r="AG76" s="13">
        <v>2286</v>
      </c>
      <c r="AH76" s="13">
        <v>2286</v>
      </c>
      <c r="AI76" s="13">
        <v>2286</v>
      </c>
      <c r="AJ76" s="13">
        <v>2286</v>
      </c>
      <c r="AK76" s="13">
        <v>2286</v>
      </c>
      <c r="AL76" s="13">
        <v>2286</v>
      </c>
      <c r="AM76" s="13">
        <v>2286</v>
      </c>
      <c r="AN76" s="13"/>
      <c r="AO76" s="13"/>
      <c r="AP76" s="13"/>
      <c r="AQ76" s="13"/>
      <c r="AR76" s="13">
        <f>SUM(C76:AQ76)</f>
        <v>64008</v>
      </c>
      <c r="AS76" s="20"/>
    </row>
    <row r="77" spans="1:45" ht="26.25" customHeight="1" x14ac:dyDescent="0.35">
      <c r="A77" s="55"/>
      <c r="B77" s="36" t="s">
        <v>182</v>
      </c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20"/>
    </row>
    <row r="78" spans="1:45" ht="26.25" customHeight="1" x14ac:dyDescent="0.35">
      <c r="A78" s="55"/>
      <c r="B78" s="36" t="s">
        <v>162</v>
      </c>
      <c r="C78" s="13">
        <f>Komisi!D55</f>
        <v>0</v>
      </c>
      <c r="D78" s="13">
        <f>Komisi!E55</f>
        <v>145450</v>
      </c>
      <c r="E78" s="13">
        <f>Komisi!F55</f>
        <v>0</v>
      </c>
      <c r="F78" s="13">
        <f>Komisi!G55</f>
        <v>205975</v>
      </c>
      <c r="G78" s="13">
        <f>Komisi!H55</f>
        <v>0</v>
      </c>
      <c r="H78" s="13">
        <f>Komisi!I55</f>
        <v>401375</v>
      </c>
      <c r="I78" s="13">
        <f>Komisi!J55</f>
        <v>0</v>
      </c>
      <c r="J78" s="13">
        <f>Komisi!K55</f>
        <v>0</v>
      </c>
      <c r="K78" s="13">
        <f>Komisi!L55</f>
        <v>406225</v>
      </c>
      <c r="L78" s="13">
        <f>Komisi!M55</f>
        <v>0</v>
      </c>
      <c r="M78" s="13">
        <f>Komisi!N55</f>
        <v>249375</v>
      </c>
      <c r="N78" s="13">
        <f>Komisi!O55</f>
        <v>0</v>
      </c>
      <c r="O78" s="13">
        <f>Komisi!P55</f>
        <v>145450</v>
      </c>
      <c r="P78" s="13">
        <f>Komisi!Q55</f>
        <v>0</v>
      </c>
      <c r="Q78" s="13">
        <f>Komisi!R55</f>
        <v>0</v>
      </c>
      <c r="R78" s="13">
        <f>Komisi!S55</f>
        <v>145450</v>
      </c>
      <c r="S78" s="13">
        <f>Komisi!T55</f>
        <v>23300</v>
      </c>
      <c r="T78" s="13">
        <f>Komisi!U55</f>
        <v>193400</v>
      </c>
      <c r="U78" s="13">
        <f>Komisi!V55</f>
        <v>16450</v>
      </c>
      <c r="V78" s="13">
        <f>Komisi!W55</f>
        <v>0</v>
      </c>
      <c r="W78" s="13">
        <f>Komisi!X55</f>
        <v>193400</v>
      </c>
      <c r="X78" s="13">
        <f>Komisi!Y55</f>
        <v>0</v>
      </c>
      <c r="Y78" s="13">
        <f>Komisi!Z55</f>
        <v>0</v>
      </c>
      <c r="Z78" s="13">
        <f>Komisi!AA55</f>
        <v>13750</v>
      </c>
      <c r="AA78" s="13">
        <f>Komisi!AB55</f>
        <v>205975</v>
      </c>
      <c r="AB78" s="13">
        <f>Komisi!AC55</f>
        <v>0</v>
      </c>
      <c r="AC78" s="13">
        <f>Komisi!AD55</f>
        <v>401375</v>
      </c>
      <c r="AD78" s="13">
        <f>Komisi!AE55</f>
        <v>396550</v>
      </c>
      <c r="AE78" s="13">
        <f>Komisi!AF55</f>
        <v>0</v>
      </c>
      <c r="AF78" s="13">
        <f>Komisi!AG55</f>
        <v>0</v>
      </c>
      <c r="AG78" s="13">
        <f>Komisi!AH55</f>
        <v>415125</v>
      </c>
      <c r="AH78" s="13">
        <f>Komisi!AI55</f>
        <v>0</v>
      </c>
      <c r="AI78" s="13">
        <f>Komisi!AJ55</f>
        <v>329475</v>
      </c>
      <c r="AJ78" s="13">
        <f>Komisi!AK55</f>
        <v>145450</v>
      </c>
      <c r="AK78" s="13">
        <f>Komisi!AL55</f>
        <v>203150</v>
      </c>
      <c r="AL78" s="13">
        <f>Komisi!AM55</f>
        <v>0</v>
      </c>
      <c r="AM78" s="13">
        <f>Komisi!AN55</f>
        <v>0</v>
      </c>
      <c r="AN78" s="13"/>
      <c r="AO78" s="13"/>
      <c r="AP78" s="13"/>
      <c r="AQ78" s="13"/>
      <c r="AR78" s="13"/>
      <c r="AS78" s="20"/>
    </row>
    <row r="79" spans="1:45" ht="26.25" customHeight="1" x14ac:dyDescent="0.35">
      <c r="A79" s="55"/>
      <c r="B79" s="2" t="s">
        <v>537</v>
      </c>
      <c r="C79" s="13"/>
      <c r="D79" s="13">
        <v>-4179</v>
      </c>
      <c r="E79" s="13"/>
      <c r="F79" s="13">
        <v>-4179</v>
      </c>
      <c r="G79" s="13"/>
      <c r="H79" s="13">
        <v>-4179</v>
      </c>
      <c r="I79" s="13"/>
      <c r="J79" s="13">
        <v>-4179</v>
      </c>
      <c r="K79" s="13">
        <v>-4179</v>
      </c>
      <c r="L79" s="13">
        <v>-4179</v>
      </c>
      <c r="M79" s="13">
        <v>-4179</v>
      </c>
      <c r="N79" s="13">
        <v>-4179</v>
      </c>
      <c r="O79" s="13">
        <v>-4179</v>
      </c>
      <c r="P79" s="13"/>
      <c r="Q79" s="13">
        <v>-4179</v>
      </c>
      <c r="R79" s="13">
        <v>-4179</v>
      </c>
      <c r="S79" s="13"/>
      <c r="T79" s="13"/>
      <c r="U79" s="13">
        <v>-4179</v>
      </c>
      <c r="V79" s="13">
        <v>-4179</v>
      </c>
      <c r="W79" s="13"/>
      <c r="X79" s="13">
        <v>-4179</v>
      </c>
      <c r="Y79" s="13"/>
      <c r="Z79" s="13">
        <v>-4179</v>
      </c>
      <c r="AA79" s="13">
        <v>-4179</v>
      </c>
      <c r="AB79" s="13">
        <v>-4179</v>
      </c>
      <c r="AC79" s="13">
        <v>-4179</v>
      </c>
      <c r="AD79" s="13">
        <v>-4179</v>
      </c>
      <c r="AE79" s="13">
        <v>-4179</v>
      </c>
      <c r="AF79" s="13">
        <v>-4179</v>
      </c>
      <c r="AG79" s="13">
        <v>-4179</v>
      </c>
      <c r="AH79" s="13">
        <v>-4179</v>
      </c>
      <c r="AI79" s="13">
        <v>-4179</v>
      </c>
      <c r="AJ79" s="13">
        <v>-4179</v>
      </c>
      <c r="AK79" s="13">
        <v>-4179</v>
      </c>
      <c r="AL79" s="13">
        <v>-4179</v>
      </c>
      <c r="AM79" s="13">
        <v>-4179</v>
      </c>
      <c r="AN79" s="13"/>
      <c r="AO79" s="13"/>
      <c r="AP79" s="13"/>
      <c r="AQ79" s="13"/>
      <c r="AR79" s="13"/>
      <c r="AS79" s="20"/>
    </row>
    <row r="80" spans="1:45" ht="26.25" customHeight="1" x14ac:dyDescent="0.35">
      <c r="A80" s="55"/>
      <c r="B80" s="2" t="s">
        <v>541</v>
      </c>
      <c r="C80" s="13"/>
      <c r="D80" s="13"/>
      <c r="E80" s="13"/>
      <c r="F80" s="13"/>
      <c r="G80" s="13"/>
      <c r="H80" s="13"/>
      <c r="I80" s="13"/>
      <c r="J80" s="13"/>
      <c r="K80" s="13">
        <v>30000</v>
      </c>
      <c r="L80" s="13"/>
      <c r="M80" s="13"/>
      <c r="N80" s="13"/>
      <c r="O80" s="13"/>
      <c r="P80" s="13"/>
      <c r="Q80" s="13">
        <v>200000</v>
      </c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20"/>
    </row>
    <row r="81" spans="1:45" ht="26.25" customHeight="1" x14ac:dyDescent="0.35">
      <c r="A81" s="55"/>
      <c r="B81" s="2" t="s">
        <v>627</v>
      </c>
      <c r="C81" s="13"/>
      <c r="D81" s="13"/>
      <c r="E81" s="13"/>
      <c r="F81" s="13">
        <f>Sheet1!E4</f>
        <v>22500</v>
      </c>
      <c r="G81" s="13"/>
      <c r="H81" s="13">
        <v>0</v>
      </c>
      <c r="I81" s="13"/>
      <c r="J81" s="13"/>
      <c r="K81" s="13"/>
      <c r="L81" s="13"/>
      <c r="M81" s="13"/>
      <c r="N81" s="13"/>
      <c r="O81" s="13"/>
      <c r="P81" s="13"/>
      <c r="Q81" s="13"/>
      <c r="R81" s="13">
        <f>Sheet1!E5</f>
        <v>46250</v>
      </c>
      <c r="S81" s="13"/>
      <c r="T81" s="13"/>
      <c r="U81" s="13"/>
      <c r="V81" s="13"/>
      <c r="W81" s="13"/>
      <c r="X81" s="13"/>
      <c r="Y81" s="13"/>
      <c r="Z81" s="13"/>
      <c r="AA81" s="13">
        <f>Sheet1!E9</f>
        <v>5175</v>
      </c>
      <c r="AB81" s="13"/>
      <c r="AC81" s="13">
        <f>Sheet1!E8</f>
        <v>10000</v>
      </c>
      <c r="AD81" s="13"/>
      <c r="AE81" s="13"/>
      <c r="AF81" s="13"/>
      <c r="AG81" s="13"/>
      <c r="AH81" s="13"/>
      <c r="AI81" s="13">
        <f>Sheet1!E10</f>
        <v>3750</v>
      </c>
      <c r="AJ81" s="13"/>
      <c r="AK81" s="13"/>
      <c r="AL81" s="13"/>
      <c r="AM81" s="13"/>
      <c r="AN81" s="13"/>
      <c r="AO81" s="13"/>
      <c r="AP81" s="13"/>
      <c r="AQ81" s="13"/>
      <c r="AR81" s="13"/>
      <c r="AS81" s="20"/>
    </row>
    <row r="82" spans="1:45" ht="26.25" customHeight="1" x14ac:dyDescent="0.35">
      <c r="A82" s="74"/>
      <c r="B82" s="75" t="s">
        <v>23</v>
      </c>
      <c r="C82" s="13" t="e">
        <f>SUM(C75:C81)</f>
        <v>#N/A</v>
      </c>
      <c r="D82" s="13" t="e">
        <f t="shared" ref="D82:AM82" si="20">SUM(D75:D81)</f>
        <v>#N/A</v>
      </c>
      <c r="E82" s="13" t="e">
        <f t="shared" si="20"/>
        <v>#N/A</v>
      </c>
      <c r="F82" s="13" t="e">
        <f t="shared" si="20"/>
        <v>#N/A</v>
      </c>
      <c r="G82" s="13" t="e">
        <f t="shared" si="20"/>
        <v>#N/A</v>
      </c>
      <c r="H82" s="13" t="e">
        <f t="shared" si="20"/>
        <v>#N/A</v>
      </c>
      <c r="I82" s="13" t="e">
        <f t="shared" si="20"/>
        <v>#N/A</v>
      </c>
      <c r="J82" s="13" t="e">
        <f t="shared" si="20"/>
        <v>#N/A</v>
      </c>
      <c r="K82" s="13" t="e">
        <f t="shared" si="20"/>
        <v>#N/A</v>
      </c>
      <c r="L82" s="13" t="e">
        <f t="shared" si="20"/>
        <v>#N/A</v>
      </c>
      <c r="M82" s="13" t="e">
        <f t="shared" si="20"/>
        <v>#N/A</v>
      </c>
      <c r="N82" s="13" t="e">
        <f t="shared" si="20"/>
        <v>#N/A</v>
      </c>
      <c r="O82" s="13" t="e">
        <f t="shared" si="20"/>
        <v>#N/A</v>
      </c>
      <c r="P82" s="13" t="e">
        <f t="shared" si="20"/>
        <v>#N/A</v>
      </c>
      <c r="Q82" s="13" t="e">
        <f t="shared" si="20"/>
        <v>#N/A</v>
      </c>
      <c r="R82" s="13" t="e">
        <f t="shared" si="20"/>
        <v>#N/A</v>
      </c>
      <c r="S82" s="13" t="e">
        <f t="shared" si="20"/>
        <v>#N/A</v>
      </c>
      <c r="T82" s="13" t="e">
        <f t="shared" si="20"/>
        <v>#N/A</v>
      </c>
      <c r="U82" s="13" t="e">
        <f t="shared" si="20"/>
        <v>#N/A</v>
      </c>
      <c r="V82" s="13" t="e">
        <f t="shared" si="20"/>
        <v>#N/A</v>
      </c>
      <c r="W82" s="13" t="e">
        <f t="shared" si="20"/>
        <v>#N/A</v>
      </c>
      <c r="X82" s="13" t="e">
        <f t="shared" si="20"/>
        <v>#N/A</v>
      </c>
      <c r="Y82" s="13" t="e">
        <f t="shared" si="20"/>
        <v>#N/A</v>
      </c>
      <c r="Z82" s="13" t="e">
        <f t="shared" si="20"/>
        <v>#N/A</v>
      </c>
      <c r="AA82" s="13" t="e">
        <f t="shared" si="20"/>
        <v>#N/A</v>
      </c>
      <c r="AB82" s="13" t="e">
        <f>SUM(AB75:AB81)</f>
        <v>#N/A</v>
      </c>
      <c r="AC82" s="13" t="e">
        <f t="shared" si="20"/>
        <v>#N/A</v>
      </c>
      <c r="AD82" s="13" t="e">
        <f t="shared" si="20"/>
        <v>#N/A</v>
      </c>
      <c r="AE82" s="13" t="e">
        <f t="shared" si="20"/>
        <v>#N/A</v>
      </c>
      <c r="AF82" s="13" t="e">
        <f t="shared" si="20"/>
        <v>#N/A</v>
      </c>
      <c r="AG82" s="13" t="e">
        <f t="shared" si="20"/>
        <v>#N/A</v>
      </c>
      <c r="AH82" s="13" t="e">
        <f t="shared" si="20"/>
        <v>#N/A</v>
      </c>
      <c r="AI82" s="13" t="e">
        <f t="shared" si="20"/>
        <v>#N/A</v>
      </c>
      <c r="AJ82" s="13" t="e">
        <f t="shared" si="20"/>
        <v>#N/A</v>
      </c>
      <c r="AK82" s="13" t="e">
        <f t="shared" si="20"/>
        <v>#N/A</v>
      </c>
      <c r="AL82" s="13" t="e">
        <f t="shared" si="20"/>
        <v>#N/A</v>
      </c>
      <c r="AM82" s="13" t="e">
        <f t="shared" si="20"/>
        <v>#N/A</v>
      </c>
      <c r="AN82" s="13"/>
      <c r="AO82" s="13"/>
      <c r="AP82" s="13"/>
      <c r="AQ82" s="13"/>
      <c r="AR82" s="13"/>
      <c r="AS82" s="20"/>
    </row>
    <row r="83" spans="1:45" ht="26.25" customHeight="1" x14ac:dyDescent="0.35">
      <c r="A83" s="55"/>
      <c r="B83" s="36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20"/>
    </row>
    <row r="84" spans="1:45" ht="26.25" customHeight="1" x14ac:dyDescent="0.35">
      <c r="A84" s="74" t="s">
        <v>631</v>
      </c>
      <c r="B84" s="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20"/>
    </row>
    <row r="85" spans="1:45" ht="26.25" customHeight="1" x14ac:dyDescent="0.35">
      <c r="A85" s="55"/>
      <c r="B85" s="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20"/>
    </row>
    <row r="86" spans="1:45" ht="26.25" customHeight="1" x14ac:dyDescent="0.35">
      <c r="A86" s="74"/>
      <c r="B86" s="3" t="s">
        <v>316</v>
      </c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20"/>
    </row>
    <row r="88" spans="1:45" x14ac:dyDescent="0.35">
      <c r="C88" s="5" t="e">
        <f>C82+C70+C41+C24</f>
        <v>#N/A</v>
      </c>
      <c r="D88" s="5" t="e">
        <f>D82-D70-D41-D24</f>
        <v>#N/A</v>
      </c>
      <c r="E88" s="5" t="e">
        <f>E82-E70-E41-E24</f>
        <v>#N/A</v>
      </c>
      <c r="F88" s="5" t="e">
        <f>F82-F70-F41-F24</f>
        <v>#N/A</v>
      </c>
      <c r="G88" s="5" t="e">
        <f t="shared" ref="G88:R88" si="21">G82-G70-G41-G24</f>
        <v>#N/A</v>
      </c>
      <c r="H88" s="5" t="e">
        <f t="shared" si="21"/>
        <v>#N/A</v>
      </c>
      <c r="I88" s="5"/>
      <c r="J88" s="5" t="e">
        <f t="shared" si="21"/>
        <v>#N/A</v>
      </c>
      <c r="K88" s="5" t="e">
        <f t="shared" si="21"/>
        <v>#N/A</v>
      </c>
      <c r="L88" s="5" t="e">
        <f t="shared" si="21"/>
        <v>#N/A</v>
      </c>
      <c r="M88" s="5" t="e">
        <f t="shared" si="21"/>
        <v>#N/A</v>
      </c>
      <c r="N88" s="5" t="e">
        <f t="shared" si="21"/>
        <v>#N/A</v>
      </c>
      <c r="O88" s="5" t="e">
        <f t="shared" si="21"/>
        <v>#N/A</v>
      </c>
      <c r="P88" s="5" t="e">
        <f t="shared" si="21"/>
        <v>#N/A</v>
      </c>
      <c r="Q88" s="5" t="e">
        <f t="shared" si="21"/>
        <v>#N/A</v>
      </c>
      <c r="R88" s="5" t="e">
        <f t="shared" si="21"/>
        <v>#N/A</v>
      </c>
    </row>
  </sheetData>
  <mergeCells count="4">
    <mergeCell ref="A3:A4"/>
    <mergeCell ref="B3:B4"/>
    <mergeCell ref="AR3:AR4"/>
    <mergeCell ref="C3:AQ3"/>
  </mergeCells>
  <pageMargins left="0.7" right="0.7" top="0.75" bottom="0.75" header="0.3" footer="0.3"/>
  <pageSetup paperSize="9" scale="91" orientation="landscape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Z1515"/>
  <sheetViews>
    <sheetView zoomScale="60" zoomScaleNormal="60" workbookViewId="0">
      <pane xSplit="4" ySplit="5" topLeftCell="AF1386" activePane="bottomRight" state="frozenSplit"/>
      <selection activeCell="A13" sqref="A13"/>
      <selection pane="topRight" activeCell="M1" sqref="M1"/>
      <selection pane="bottomLeft" activeCell="A6" sqref="A6"/>
      <selection pane="bottomRight" activeCell="AP5" sqref="AP5"/>
    </sheetView>
  </sheetViews>
  <sheetFormatPr defaultRowHeight="14.5" x14ac:dyDescent="0.35"/>
  <cols>
    <col min="1" max="1" width="12.453125" customWidth="1"/>
    <col min="2" max="2" width="7.54296875" customWidth="1"/>
    <col min="3" max="3" width="24.7265625" bestFit="1" customWidth="1"/>
    <col min="4" max="4" width="9.81640625" bestFit="1" customWidth="1"/>
    <col min="6" max="6" width="10.54296875" bestFit="1" customWidth="1"/>
    <col min="7" max="7" width="9.7265625" bestFit="1" customWidth="1"/>
    <col min="8" max="8" width="10.54296875" bestFit="1" customWidth="1"/>
    <col min="9" max="9" width="8" bestFit="1" customWidth="1"/>
    <col min="10" max="10" width="10.54296875" bestFit="1" customWidth="1"/>
    <col min="11" max="11" width="9" customWidth="1"/>
    <col min="12" max="12" width="9.26953125" bestFit="1" customWidth="1"/>
    <col min="13" max="17" width="10.54296875" bestFit="1" customWidth="1"/>
    <col min="18" max="18" width="9.7265625" bestFit="1" customWidth="1"/>
    <col min="19" max="20" width="10.54296875" bestFit="1" customWidth="1"/>
    <col min="21" max="26" width="9.81640625" customWidth="1"/>
    <col min="27" max="28" width="10.54296875" bestFit="1" customWidth="1"/>
    <col min="29" max="42" width="10.54296875" customWidth="1"/>
    <col min="43" max="43" width="10.54296875" bestFit="1" customWidth="1"/>
    <col min="44" max="44" width="15.26953125" bestFit="1" customWidth="1"/>
    <col min="45" max="45" width="10.54296875" bestFit="1" customWidth="1"/>
    <col min="46" max="46" width="10.26953125" bestFit="1" customWidth="1"/>
    <col min="47" max="47" width="10.54296875" bestFit="1" customWidth="1"/>
    <col min="50" max="50" width="9.54296875" style="111" bestFit="1" customWidth="1"/>
    <col min="52" max="52" width="10.54296875" bestFit="1" customWidth="1"/>
  </cols>
  <sheetData>
    <row r="1" spans="1:52" ht="18.5" x14ac:dyDescent="0.45">
      <c r="A1" s="4" t="s">
        <v>27</v>
      </c>
      <c r="B1" s="4"/>
    </row>
    <row r="2" spans="1:52" ht="18.5" x14ac:dyDescent="0.45">
      <c r="A2" s="4"/>
      <c r="B2" s="4"/>
    </row>
    <row r="3" spans="1:52" x14ac:dyDescent="0.35">
      <c r="A3" s="146" t="s">
        <v>21</v>
      </c>
      <c r="B3" s="144" t="s">
        <v>18</v>
      </c>
      <c r="C3" s="145"/>
      <c r="D3" s="9" t="s">
        <v>30</v>
      </c>
      <c r="E3" s="144" t="s">
        <v>22</v>
      </c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  <c r="R3" s="151"/>
      <c r="S3" s="151"/>
      <c r="T3" s="151"/>
      <c r="U3" s="151"/>
      <c r="V3" s="151"/>
      <c r="W3" s="151"/>
      <c r="X3" s="151"/>
      <c r="Y3" s="151"/>
      <c r="Z3" s="151"/>
      <c r="AA3" s="151"/>
      <c r="AB3" s="151"/>
      <c r="AC3" s="151"/>
      <c r="AD3" s="151"/>
      <c r="AE3" s="151"/>
      <c r="AF3" s="151"/>
      <c r="AG3" s="151"/>
      <c r="AH3" s="151"/>
      <c r="AI3" s="151"/>
      <c r="AJ3" s="151"/>
      <c r="AK3" s="151"/>
      <c r="AL3" s="151"/>
      <c r="AM3" s="151"/>
      <c r="AN3" s="151"/>
      <c r="AO3" s="151"/>
      <c r="AP3" s="151"/>
      <c r="AQ3" s="145"/>
      <c r="AR3" s="11" t="s">
        <v>0</v>
      </c>
      <c r="AS3" s="19"/>
    </row>
    <row r="4" spans="1:52" x14ac:dyDescent="0.35">
      <c r="A4" s="147"/>
      <c r="B4" s="1" t="s">
        <v>19</v>
      </c>
      <c r="C4" s="1" t="s">
        <v>20</v>
      </c>
      <c r="D4" s="9" t="s">
        <v>31</v>
      </c>
      <c r="E4" s="10" t="s">
        <v>7</v>
      </c>
      <c r="F4" s="10" t="s">
        <v>8</v>
      </c>
      <c r="G4" s="10" t="s">
        <v>3</v>
      </c>
      <c r="H4" s="10" t="s">
        <v>9</v>
      </c>
      <c r="I4" s="10" t="s">
        <v>12</v>
      </c>
      <c r="J4" s="10" t="s">
        <v>11</v>
      </c>
      <c r="K4" s="10" t="s">
        <v>24</v>
      </c>
      <c r="L4" s="10" t="s">
        <v>13</v>
      </c>
      <c r="M4" s="10" t="s">
        <v>1</v>
      </c>
      <c r="N4" s="10" t="s">
        <v>5</v>
      </c>
      <c r="O4" s="10" t="s">
        <v>4</v>
      </c>
      <c r="P4" s="10" t="s">
        <v>6</v>
      </c>
      <c r="Q4" s="10" t="s">
        <v>14</v>
      </c>
      <c r="R4" s="10" t="s">
        <v>2</v>
      </c>
      <c r="S4" s="10" t="s">
        <v>10</v>
      </c>
      <c r="T4" s="10" t="s">
        <v>15</v>
      </c>
      <c r="U4" s="10" t="s">
        <v>200</v>
      </c>
      <c r="V4" s="10" t="s">
        <v>201</v>
      </c>
      <c r="W4" s="10" t="s">
        <v>202</v>
      </c>
      <c r="X4" s="10" t="s">
        <v>203</v>
      </c>
      <c r="Y4" s="10" t="s">
        <v>204</v>
      </c>
      <c r="Z4" s="10" t="s">
        <v>205</v>
      </c>
      <c r="AA4" s="10" t="s">
        <v>206</v>
      </c>
      <c r="AB4" s="10" t="s">
        <v>283</v>
      </c>
      <c r="AC4" s="10" t="s">
        <v>545</v>
      </c>
      <c r="AD4" s="10" t="s">
        <v>547</v>
      </c>
      <c r="AE4" s="137" t="s">
        <v>550</v>
      </c>
      <c r="AF4" s="10" t="s">
        <v>551</v>
      </c>
      <c r="AG4" s="10" t="s">
        <v>553</v>
      </c>
      <c r="AH4" s="10" t="s">
        <v>555</v>
      </c>
      <c r="AI4" s="10" t="s">
        <v>557</v>
      </c>
      <c r="AJ4" s="10" t="s">
        <v>559</v>
      </c>
      <c r="AK4" s="10" t="s">
        <v>561</v>
      </c>
      <c r="AL4" s="10" t="s">
        <v>563</v>
      </c>
      <c r="AM4" s="137" t="s">
        <v>565</v>
      </c>
      <c r="AN4" s="10" t="s">
        <v>617</v>
      </c>
      <c r="AO4" s="10" t="s">
        <v>619</v>
      </c>
      <c r="AP4" s="10" t="s">
        <v>659</v>
      </c>
      <c r="AQ4" s="16" t="s">
        <v>82</v>
      </c>
      <c r="AR4" s="12" t="s">
        <v>27</v>
      </c>
      <c r="AS4" s="18"/>
      <c r="AT4" t="s">
        <v>113</v>
      </c>
      <c r="AU4" s="56" t="s">
        <v>82</v>
      </c>
      <c r="AV4" s="56" t="s">
        <v>12</v>
      </c>
      <c r="AW4" s="56" t="s">
        <v>159</v>
      </c>
      <c r="AX4" s="118" t="s">
        <v>420</v>
      </c>
      <c r="AY4" s="56" t="s">
        <v>530</v>
      </c>
      <c r="AZ4" s="56" t="s">
        <v>532</v>
      </c>
    </row>
    <row r="5" spans="1:52" x14ac:dyDescent="0.35">
      <c r="D5" s="6"/>
      <c r="E5" s="24" t="s">
        <v>70</v>
      </c>
      <c r="F5" s="24" t="s">
        <v>71</v>
      </c>
      <c r="G5" s="24" t="s">
        <v>3</v>
      </c>
      <c r="H5" s="24" t="s">
        <v>72</v>
      </c>
      <c r="I5" s="24" t="s">
        <v>75</v>
      </c>
      <c r="J5" s="24" t="s">
        <v>74</v>
      </c>
      <c r="K5" s="24" t="s">
        <v>79</v>
      </c>
      <c r="L5" s="24" t="s">
        <v>76</v>
      </c>
      <c r="M5" s="24" t="s">
        <v>65</v>
      </c>
      <c r="N5" s="24" t="s">
        <v>68</v>
      </c>
      <c r="O5" s="24" t="s">
        <v>67</v>
      </c>
      <c r="P5" s="24" t="s">
        <v>69</v>
      </c>
      <c r="Q5" s="24" t="s">
        <v>77</v>
      </c>
      <c r="R5" s="24" t="s">
        <v>66</v>
      </c>
      <c r="S5" s="24" t="s">
        <v>73</v>
      </c>
      <c r="T5" s="24" t="s">
        <v>78</v>
      </c>
      <c r="U5" s="24" t="s">
        <v>207</v>
      </c>
      <c r="V5" s="24" t="s">
        <v>208</v>
      </c>
      <c r="W5" s="24" t="s">
        <v>209</v>
      </c>
      <c r="X5" s="24" t="s">
        <v>210</v>
      </c>
      <c r="Y5" s="24" t="s">
        <v>211</v>
      </c>
      <c r="Z5" s="24" t="s">
        <v>212</v>
      </c>
      <c r="AA5" s="24" t="s">
        <v>213</v>
      </c>
      <c r="AB5" s="24" t="s">
        <v>284</v>
      </c>
      <c r="AC5" s="24" t="s">
        <v>546</v>
      </c>
      <c r="AD5" s="24" t="s">
        <v>548</v>
      </c>
      <c r="AE5" s="24" t="s">
        <v>549</v>
      </c>
      <c r="AF5" s="24" t="s">
        <v>552</v>
      </c>
      <c r="AG5" s="24" t="s">
        <v>554</v>
      </c>
      <c r="AH5" s="24" t="s">
        <v>556</v>
      </c>
      <c r="AI5" s="24" t="s">
        <v>558</v>
      </c>
      <c r="AJ5" s="24" t="s">
        <v>560</v>
      </c>
      <c r="AK5" s="24" t="s">
        <v>562</v>
      </c>
      <c r="AL5" s="24" t="s">
        <v>564</v>
      </c>
      <c r="AM5" s="24" t="s">
        <v>566</v>
      </c>
      <c r="AN5" s="24" t="s">
        <v>618</v>
      </c>
      <c r="AO5" s="24" t="s">
        <v>620</v>
      </c>
      <c r="AP5" s="24" t="s">
        <v>661</v>
      </c>
      <c r="AR5" s="5"/>
    </row>
    <row r="6" spans="1:52" ht="26.25" customHeight="1" x14ac:dyDescent="0.35">
      <c r="A6" s="17">
        <f>Penjualan!A6</f>
        <v>41955</v>
      </c>
      <c r="B6" s="2" t="str">
        <f>Penjualan!B6</f>
        <v>R01</v>
      </c>
      <c r="C6" s="2" t="str">
        <f>Penjualan!C6</f>
        <v>Rosario kayu</v>
      </c>
      <c r="D6" s="21">
        <f>VLOOKUP(B6,Tabel!$A$6:$F$78,5,FALSE)</f>
        <v>15000</v>
      </c>
      <c r="E6" s="13">
        <f>Penjualan!E6*$D6</f>
        <v>75000</v>
      </c>
      <c r="F6" s="13">
        <f>Penjualan!F6*$D6</f>
        <v>60000</v>
      </c>
      <c r="G6" s="13">
        <f>Penjualan!G6*$D6</f>
        <v>60000</v>
      </c>
      <c r="H6" s="13">
        <f>Penjualan!H6*$D6</f>
        <v>90000</v>
      </c>
      <c r="I6" s="13">
        <f>Penjualan!I6*$D6</f>
        <v>15000</v>
      </c>
      <c r="J6" s="13">
        <f>Penjualan!J6*$D6</f>
        <v>60000</v>
      </c>
      <c r="K6" s="13">
        <f>Penjualan!K6*$D6</f>
        <v>0</v>
      </c>
      <c r="L6" s="13">
        <f>Penjualan!L6*$D6</f>
        <v>45000</v>
      </c>
      <c r="M6" s="13">
        <f>Penjualan!M6*$D6</f>
        <v>135000</v>
      </c>
      <c r="N6" s="13">
        <f>Penjualan!N6*$D6</f>
        <v>75000</v>
      </c>
      <c r="O6" s="13">
        <f>Penjualan!O6*$D6</f>
        <v>60000</v>
      </c>
      <c r="P6" s="13">
        <f>Penjualan!P6*$D6</f>
        <v>45000</v>
      </c>
      <c r="Q6" s="13">
        <f>Penjualan!Q6*$D6</f>
        <v>45000</v>
      </c>
      <c r="R6" s="13">
        <f>Penjualan!R6*$D6</f>
        <v>105000</v>
      </c>
      <c r="S6" s="13">
        <f>Penjualan!S6*$D6</f>
        <v>30000</v>
      </c>
      <c r="T6" s="13">
        <f>Penjualan!T6*$D6</f>
        <v>30000</v>
      </c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>
        <f>Penjualan!AQ6*$D6</f>
        <v>0</v>
      </c>
      <c r="AR6" s="13">
        <f>SUM(E6:AQ6)</f>
        <v>930000</v>
      </c>
      <c r="AS6" s="14"/>
      <c r="AT6" s="14"/>
      <c r="AU6" s="14"/>
      <c r="AV6" s="14"/>
      <c r="AW6" s="14"/>
    </row>
    <row r="7" spans="1:52" ht="26.25" customHeight="1" x14ac:dyDescent="0.35">
      <c r="A7" s="17">
        <f>Penjualan!A7</f>
        <v>41967</v>
      </c>
      <c r="B7" s="2" t="str">
        <f>Penjualan!B7</f>
        <v>R01</v>
      </c>
      <c r="C7" s="2" t="str">
        <f>Penjualan!C7</f>
        <v>Rosario kayu</v>
      </c>
      <c r="D7" s="21">
        <f>VLOOKUP(B7,Tabel!$A$6:$F$78,5,FALSE)</f>
        <v>15000</v>
      </c>
      <c r="E7" s="13">
        <f>Penjualan!E7*$D7</f>
        <v>120000</v>
      </c>
      <c r="F7" s="13">
        <f>Penjualan!F7*$D7</f>
        <v>75000</v>
      </c>
      <c r="G7" s="13">
        <f>Penjualan!G7*$D7</f>
        <v>45000</v>
      </c>
      <c r="H7" s="13">
        <f>Penjualan!H7*$D7</f>
        <v>75000</v>
      </c>
      <c r="I7" s="13">
        <f>Penjualan!I7*$D7</f>
        <v>0</v>
      </c>
      <c r="J7" s="13">
        <f>Penjualan!J7*$D7</f>
        <v>90000</v>
      </c>
      <c r="K7" s="13">
        <f>Penjualan!K7*$D7</f>
        <v>0</v>
      </c>
      <c r="L7" s="13">
        <f>Penjualan!L7*$D7</f>
        <v>30000</v>
      </c>
      <c r="M7" s="13">
        <f>Penjualan!M7*$D7</f>
        <v>75000</v>
      </c>
      <c r="N7" s="13">
        <f>Penjualan!N7*$D7</f>
        <v>45000</v>
      </c>
      <c r="O7" s="13">
        <f>Penjualan!O7*$D7</f>
        <v>60000</v>
      </c>
      <c r="P7" s="13">
        <f>Penjualan!P7*$D7</f>
        <v>105000</v>
      </c>
      <c r="Q7" s="13">
        <f>Penjualan!Q7*$D7</f>
        <v>90000</v>
      </c>
      <c r="R7" s="13">
        <f>Penjualan!R7*$D7</f>
        <v>135000</v>
      </c>
      <c r="S7" s="13">
        <f>Penjualan!S7*$D7</f>
        <v>30000</v>
      </c>
      <c r="T7" s="13">
        <f>Penjualan!T7*$D7</f>
        <v>45000</v>
      </c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>
        <f>Penjualan!AQ7*$D7</f>
        <v>0</v>
      </c>
      <c r="AR7" s="13">
        <f t="shared" ref="AR7:AR69" si="0">SUM(E7:AQ7)</f>
        <v>1020000</v>
      </c>
      <c r="AS7" s="14"/>
      <c r="AT7" s="14"/>
      <c r="AU7" s="14"/>
      <c r="AV7" s="14"/>
      <c r="AW7" s="14"/>
    </row>
    <row r="8" spans="1:52" ht="26.25" customHeight="1" x14ac:dyDescent="0.35">
      <c r="A8" s="17">
        <f>Penjualan!A8</f>
        <v>41970</v>
      </c>
      <c r="B8" s="2" t="str">
        <f>Penjualan!B8</f>
        <v>R01</v>
      </c>
      <c r="C8" s="2" t="str">
        <f>Penjualan!C8</f>
        <v>Rosario kayu</v>
      </c>
      <c r="D8" s="21">
        <f>VLOOKUP(B8,Tabel!$A$6:$F$78,5,FALSE)</f>
        <v>15000</v>
      </c>
      <c r="E8" s="13">
        <f>Penjualan!E8*$D8</f>
        <v>30000</v>
      </c>
      <c r="F8" s="13">
        <f>Penjualan!F8*$D8</f>
        <v>0</v>
      </c>
      <c r="G8" s="13">
        <f>Penjualan!G8*$D8</f>
        <v>0</v>
      </c>
      <c r="H8" s="13">
        <f>Penjualan!H8*$D8</f>
        <v>30000</v>
      </c>
      <c r="I8" s="13">
        <f>Penjualan!I8*$D8</f>
        <v>0</v>
      </c>
      <c r="J8" s="13">
        <f>Penjualan!J8*$D8</f>
        <v>30000</v>
      </c>
      <c r="K8" s="13">
        <f>Penjualan!K8*$D8</f>
        <v>0</v>
      </c>
      <c r="L8" s="13">
        <f>Penjualan!L8*$D8</f>
        <v>0</v>
      </c>
      <c r="M8" s="13">
        <f>Penjualan!M8*$D8</f>
        <v>30000</v>
      </c>
      <c r="N8" s="13">
        <f>Penjualan!N8*$D8</f>
        <v>0</v>
      </c>
      <c r="O8" s="13">
        <f>Penjualan!O8*$D8</f>
        <v>0</v>
      </c>
      <c r="P8" s="13">
        <f>Penjualan!P8*$D8</f>
        <v>30000</v>
      </c>
      <c r="Q8" s="13">
        <f>Penjualan!Q8*$D8</f>
        <v>0</v>
      </c>
      <c r="R8" s="13">
        <f>Penjualan!R8*$D8</f>
        <v>0</v>
      </c>
      <c r="S8" s="13">
        <f>Penjualan!S8*$D8</f>
        <v>0</v>
      </c>
      <c r="T8" s="13">
        <f>Penjualan!T8*$D8</f>
        <v>0</v>
      </c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>
        <f>Penjualan!AQ8*$D8</f>
        <v>0</v>
      </c>
      <c r="AR8" s="13">
        <f t="shared" si="0"/>
        <v>150000</v>
      </c>
      <c r="AS8" s="14"/>
      <c r="AT8" s="14"/>
      <c r="AU8" s="14"/>
      <c r="AV8" s="14"/>
      <c r="AW8" s="14"/>
    </row>
    <row r="9" spans="1:52" ht="26.25" customHeight="1" x14ac:dyDescent="0.35">
      <c r="A9" s="17">
        <f>Penjualan!A9</f>
        <v>41983</v>
      </c>
      <c r="B9" s="2" t="str">
        <f>Penjualan!B9</f>
        <v>R01</v>
      </c>
      <c r="C9" s="2" t="str">
        <f>Penjualan!C9</f>
        <v>Rosario kayu</v>
      </c>
      <c r="D9" s="21">
        <f>VLOOKUP(B9,Tabel!$A$6:$F$78,5,FALSE)</f>
        <v>15000</v>
      </c>
      <c r="E9" s="13">
        <f>Penjualan!E9*$D9</f>
        <v>15000</v>
      </c>
      <c r="F9" s="13">
        <f>Penjualan!F9*$D9</f>
        <v>15000</v>
      </c>
      <c r="G9" s="13">
        <f>Penjualan!G9*$D9</f>
        <v>0</v>
      </c>
      <c r="H9" s="13">
        <f>Penjualan!H9*$D9</f>
        <v>0</v>
      </c>
      <c r="I9" s="13">
        <f>Penjualan!I9*$D9</f>
        <v>0</v>
      </c>
      <c r="J9" s="13">
        <f>Penjualan!J9*$D9</f>
        <v>45000</v>
      </c>
      <c r="K9" s="13">
        <f>Penjualan!K9*$D9</f>
        <v>0</v>
      </c>
      <c r="L9" s="13">
        <f>Penjualan!L9*$D9</f>
        <v>0</v>
      </c>
      <c r="M9" s="13">
        <f>Penjualan!M9*$D9</f>
        <v>45000</v>
      </c>
      <c r="N9" s="13">
        <f>Penjualan!N9*$D9</f>
        <v>30000</v>
      </c>
      <c r="O9" s="13">
        <f>Penjualan!O9*$D9</f>
        <v>15000</v>
      </c>
      <c r="P9" s="13">
        <f>Penjualan!P9*$D9</f>
        <v>30000</v>
      </c>
      <c r="Q9" s="13">
        <f>Penjualan!Q9*$D9</f>
        <v>30000</v>
      </c>
      <c r="R9" s="13">
        <f>Penjualan!R9*$D9</f>
        <v>0</v>
      </c>
      <c r="S9" s="13">
        <f>Penjualan!S9*$D9</f>
        <v>0</v>
      </c>
      <c r="T9" s="13">
        <f>Penjualan!T9*$D9</f>
        <v>0</v>
      </c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>
        <f>Penjualan!AQ9*$D9</f>
        <v>0</v>
      </c>
      <c r="AR9" s="13">
        <f t="shared" si="0"/>
        <v>225000</v>
      </c>
      <c r="AS9" s="14"/>
      <c r="AT9" s="14"/>
      <c r="AU9" s="14"/>
      <c r="AV9" s="14"/>
      <c r="AW9" s="14"/>
    </row>
    <row r="10" spans="1:52" ht="26.25" customHeight="1" x14ac:dyDescent="0.35">
      <c r="A10" s="17">
        <f>Penjualan!A10</f>
        <v>41988</v>
      </c>
      <c r="B10" s="2" t="str">
        <f>Penjualan!B10</f>
        <v>KT03</v>
      </c>
      <c r="C10" s="2" t="str">
        <f>Penjualan!C10</f>
        <v>Kalung huruf</v>
      </c>
      <c r="D10" s="21">
        <f>VLOOKUP(B10,Tabel!$A$6:$F$78,5,FALSE)</f>
        <v>3000</v>
      </c>
      <c r="E10" s="13">
        <f>Penjualan!E10*$D10</f>
        <v>15000</v>
      </c>
      <c r="F10" s="13">
        <f>Penjualan!F10*$D10</f>
        <v>0</v>
      </c>
      <c r="G10" s="13">
        <f>Penjualan!G10*$D10</f>
        <v>0</v>
      </c>
      <c r="H10" s="13">
        <f>Penjualan!H10*$D10</f>
        <v>0</v>
      </c>
      <c r="I10" s="13">
        <f>Penjualan!I10*$D10</f>
        <v>9000</v>
      </c>
      <c r="J10" s="13">
        <f>Penjualan!J10*$D10</f>
        <v>0</v>
      </c>
      <c r="K10" s="13">
        <f>Penjualan!K10*$D10</f>
        <v>0</v>
      </c>
      <c r="L10" s="13">
        <f>Penjualan!L10*$D10</f>
        <v>0</v>
      </c>
      <c r="M10" s="13">
        <f>Penjualan!M10*$D10</f>
        <v>0</v>
      </c>
      <c r="N10" s="13">
        <f>Penjualan!N10*$D10</f>
        <v>0</v>
      </c>
      <c r="O10" s="13">
        <f>Penjualan!O10*$D10</f>
        <v>0</v>
      </c>
      <c r="P10" s="13">
        <f>Penjualan!P10*$D10</f>
        <v>0</v>
      </c>
      <c r="Q10" s="13">
        <f>Penjualan!Q10*$D10</f>
        <v>0</v>
      </c>
      <c r="R10" s="13">
        <f>Penjualan!R10*$D10</f>
        <v>0</v>
      </c>
      <c r="S10" s="13">
        <f>Penjualan!S10*$D10</f>
        <v>0</v>
      </c>
      <c r="T10" s="13">
        <f>Penjualan!T10*$D10</f>
        <v>0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>
        <f>Penjualan!AQ10*$D10</f>
        <v>0</v>
      </c>
      <c r="AR10" s="13">
        <f t="shared" si="0"/>
        <v>24000</v>
      </c>
      <c r="AS10" s="14"/>
      <c r="AT10" s="14"/>
      <c r="AU10" s="14"/>
      <c r="AV10" s="14"/>
      <c r="AW10" s="14"/>
    </row>
    <row r="11" spans="1:52" ht="26.25" customHeight="1" x14ac:dyDescent="0.35">
      <c r="A11" s="17"/>
      <c r="B11" s="2" t="str">
        <f>Penjualan!B11</f>
        <v>R01</v>
      </c>
      <c r="C11" s="2" t="str">
        <f>Penjualan!C11</f>
        <v>Rosario kayu</v>
      </c>
      <c r="D11" s="21">
        <f>VLOOKUP(B11,Tabel!$A$6:$F$78,5,FALSE)</f>
        <v>15000</v>
      </c>
      <c r="E11" s="13">
        <f>Penjualan!E11*$D11</f>
        <v>0</v>
      </c>
      <c r="F11" s="13">
        <f>Penjualan!F11*$D11</f>
        <v>15000</v>
      </c>
      <c r="G11" s="13">
        <f>Penjualan!G11*$D11</f>
        <v>0</v>
      </c>
      <c r="H11" s="13">
        <f>Penjualan!H11*$D11</f>
        <v>15000</v>
      </c>
      <c r="I11" s="13">
        <f>Penjualan!I11*$D11</f>
        <v>0</v>
      </c>
      <c r="J11" s="13">
        <f>Penjualan!J11*$D11</f>
        <v>0</v>
      </c>
      <c r="K11" s="13">
        <f>Penjualan!K11*$D11</f>
        <v>0</v>
      </c>
      <c r="L11" s="13">
        <f>Penjualan!L11*$D11</f>
        <v>0</v>
      </c>
      <c r="M11" s="13">
        <f>Penjualan!M11*$D11</f>
        <v>0</v>
      </c>
      <c r="N11" s="13">
        <f>Penjualan!N11*$D11</f>
        <v>15000</v>
      </c>
      <c r="O11" s="13">
        <f>Penjualan!O11*$D11</f>
        <v>15000</v>
      </c>
      <c r="P11" s="13">
        <f>Penjualan!P11*$D11</f>
        <v>0</v>
      </c>
      <c r="Q11" s="13">
        <f>Penjualan!Q11*$D11</f>
        <v>0</v>
      </c>
      <c r="R11" s="13">
        <f>Penjualan!R11*$D11</f>
        <v>0</v>
      </c>
      <c r="S11" s="13">
        <f>Penjualan!S11*$D11</f>
        <v>0</v>
      </c>
      <c r="T11" s="13">
        <f>Penjualan!T11*$D11</f>
        <v>0</v>
      </c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>
        <f>Penjualan!AQ11*$D11</f>
        <v>0</v>
      </c>
      <c r="AR11" s="13">
        <f t="shared" si="0"/>
        <v>60000</v>
      </c>
      <c r="AS11" s="14"/>
      <c r="AT11" s="14"/>
      <c r="AU11" s="14"/>
      <c r="AV11" s="14"/>
      <c r="AW11" s="14"/>
    </row>
    <row r="12" spans="1:52" ht="26.25" customHeight="1" x14ac:dyDescent="0.35">
      <c r="A12" s="17"/>
      <c r="B12" s="2" t="str">
        <f>Penjualan!B12</f>
        <v>Lain2</v>
      </c>
      <c r="C12" s="2" t="str">
        <f>Penjualan!C12</f>
        <v>Lain2</v>
      </c>
      <c r="D12" s="21">
        <f>VLOOKUP(B12,Tabel!$A$6:$F$78,5,FALSE)</f>
        <v>0</v>
      </c>
      <c r="E12" s="13">
        <f>Penjualan!E12*$D12</f>
        <v>0</v>
      </c>
      <c r="F12" s="13">
        <f>Penjualan!F12*$D12</f>
        <v>0</v>
      </c>
      <c r="G12" s="13">
        <f>Penjualan!G12*$D12</f>
        <v>0</v>
      </c>
      <c r="H12" s="13">
        <f>Penjualan!H12*$D12</f>
        <v>0</v>
      </c>
      <c r="I12" s="13">
        <f>Penjualan!I12*$D12</f>
        <v>0</v>
      </c>
      <c r="J12" s="13">
        <f>Penjualan!J12*$D12</f>
        <v>0</v>
      </c>
      <c r="K12" s="13">
        <f>Penjualan!K12*$D12</f>
        <v>0</v>
      </c>
      <c r="L12" s="13">
        <f>Penjualan!L12*$D12</f>
        <v>0</v>
      </c>
      <c r="M12" s="13">
        <f>Penjualan!M12*$D12</f>
        <v>0</v>
      </c>
      <c r="N12" s="13">
        <f>Penjualan!N12*$D12</f>
        <v>0</v>
      </c>
      <c r="O12" s="13">
        <f>Penjualan!O12*$D12</f>
        <v>0</v>
      </c>
      <c r="P12" s="13">
        <f>Penjualan!P12*$D12</f>
        <v>0</v>
      </c>
      <c r="Q12" s="13">
        <f>Penjualan!Q12*$D12</f>
        <v>0</v>
      </c>
      <c r="R12" s="13">
        <f>Penjualan!R12*$D12</f>
        <v>0</v>
      </c>
      <c r="S12" s="13">
        <f>Penjualan!S12*$D12</f>
        <v>0</v>
      </c>
      <c r="T12" s="13">
        <f>Penjualan!T12*$D12</f>
        <v>0</v>
      </c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>
        <f>Penjualan!AQ12*$D12</f>
        <v>0</v>
      </c>
      <c r="AR12" s="13">
        <f t="shared" ref="AR12" si="1">SUM(E12:AQ12)</f>
        <v>0</v>
      </c>
      <c r="AS12" s="14"/>
      <c r="AT12" s="14"/>
      <c r="AU12" s="14"/>
      <c r="AV12" s="14"/>
      <c r="AW12" s="14"/>
    </row>
    <row r="13" spans="1:52" ht="26.25" customHeight="1" x14ac:dyDescent="0.35">
      <c r="A13" s="17"/>
      <c r="B13" s="2" t="str">
        <f>Penjualan!B13</f>
        <v>KT02</v>
      </c>
      <c r="C13" s="2" t="str">
        <f>Penjualan!C13</f>
        <v>Kalung bandul kupu2</v>
      </c>
      <c r="D13" s="21">
        <f>VLOOKUP(B13,Tabel!$A$6:$F$78,5,FALSE)</f>
        <v>3000</v>
      </c>
      <c r="E13" s="13">
        <f>Penjualan!E13*$D13</f>
        <v>0</v>
      </c>
      <c r="F13" s="13">
        <f>Penjualan!F13*$D13</f>
        <v>0</v>
      </c>
      <c r="G13" s="13">
        <f>Penjualan!G13*$D13</f>
        <v>0</v>
      </c>
      <c r="H13" s="13">
        <f>Penjualan!H13*$D13</f>
        <v>0</v>
      </c>
      <c r="I13" s="13">
        <f>Penjualan!I13*$D13</f>
        <v>0</v>
      </c>
      <c r="J13" s="13">
        <f>Penjualan!J13*$D13</f>
        <v>0</v>
      </c>
      <c r="K13" s="13">
        <f>Penjualan!K13*$D13</f>
        <v>0</v>
      </c>
      <c r="L13" s="13">
        <f>Penjualan!L13*$D13</f>
        <v>0</v>
      </c>
      <c r="M13" s="13">
        <f>Penjualan!M13*$D13</f>
        <v>0</v>
      </c>
      <c r="N13" s="13">
        <f>Penjualan!N13*$D13</f>
        <v>3000</v>
      </c>
      <c r="O13" s="13">
        <f>Penjualan!O13*$D13</f>
        <v>0</v>
      </c>
      <c r="P13" s="13">
        <f>Penjualan!P13*$D13</f>
        <v>0</v>
      </c>
      <c r="Q13" s="13">
        <f>Penjualan!Q13*$D13</f>
        <v>0</v>
      </c>
      <c r="R13" s="13">
        <f>Penjualan!R13*$D13</f>
        <v>0</v>
      </c>
      <c r="S13" s="13">
        <f>Penjualan!S13*$D13</f>
        <v>0</v>
      </c>
      <c r="T13" s="13">
        <f>Penjualan!T13*$D13</f>
        <v>0</v>
      </c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>
        <f>Penjualan!AQ13*$D13</f>
        <v>0</v>
      </c>
      <c r="AR13" s="13">
        <f t="shared" si="0"/>
        <v>3000</v>
      </c>
      <c r="AS13" s="14"/>
      <c r="AT13" s="14"/>
      <c r="AU13" s="14"/>
      <c r="AV13" s="14"/>
      <c r="AW13" s="14"/>
    </row>
    <row r="14" spans="1:52" ht="26.25" customHeight="1" x14ac:dyDescent="0.35">
      <c r="A14" s="17"/>
      <c r="B14" s="2" t="str">
        <f>Penjualan!B14</f>
        <v>G10</v>
      </c>
      <c r="C14" s="2" t="str">
        <f>Penjualan!C14</f>
        <v>G.tali warna warni</v>
      </c>
      <c r="D14" s="21">
        <f>VLOOKUP(B14,Tabel!$A$6:$F$78,5,FALSE)</f>
        <v>5000</v>
      </c>
      <c r="E14" s="13">
        <f>Penjualan!E14*$D14</f>
        <v>0</v>
      </c>
      <c r="F14" s="13">
        <f>Penjualan!F14*$D14</f>
        <v>0</v>
      </c>
      <c r="G14" s="13">
        <f>Penjualan!G14*$D14</f>
        <v>0</v>
      </c>
      <c r="H14" s="13">
        <f>Penjualan!H14*$D14</f>
        <v>0</v>
      </c>
      <c r="I14" s="13">
        <f>Penjualan!I14*$D14</f>
        <v>0</v>
      </c>
      <c r="J14" s="13">
        <f>Penjualan!J14*$D14</f>
        <v>0</v>
      </c>
      <c r="K14" s="13">
        <f>Penjualan!K14*$D14</f>
        <v>0</v>
      </c>
      <c r="L14" s="13">
        <f>Penjualan!L14*$D14</f>
        <v>0</v>
      </c>
      <c r="M14" s="13">
        <f>Penjualan!M14*$D14</f>
        <v>0</v>
      </c>
      <c r="N14" s="13">
        <f>Penjualan!N14*$D14</f>
        <v>0</v>
      </c>
      <c r="O14" s="13">
        <f>Penjualan!O14*$D14</f>
        <v>0</v>
      </c>
      <c r="P14" s="13">
        <f>Penjualan!P14*$D14</f>
        <v>0</v>
      </c>
      <c r="Q14" s="13">
        <f>Penjualan!Q14*$D14</f>
        <v>0</v>
      </c>
      <c r="R14" s="13">
        <f>Penjualan!R14*$D14</f>
        <v>0</v>
      </c>
      <c r="S14" s="13">
        <f>Penjualan!S14*$D14</f>
        <v>0</v>
      </c>
      <c r="T14" s="13">
        <f>Penjualan!T14*$D14</f>
        <v>0</v>
      </c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>
        <f>Penjualan!AQ14*$D14</f>
        <v>5000</v>
      </c>
      <c r="AR14" s="13">
        <f t="shared" si="0"/>
        <v>5000</v>
      </c>
      <c r="AS14" s="14"/>
      <c r="AT14" s="14">
        <f>AQ14</f>
        <v>5000</v>
      </c>
      <c r="AU14" s="14"/>
      <c r="AV14" s="14"/>
      <c r="AW14" s="14"/>
    </row>
    <row r="15" spans="1:52" ht="26.25" customHeight="1" x14ac:dyDescent="0.35">
      <c r="A15" s="17"/>
      <c r="B15" s="2" t="str">
        <f>Penjualan!B15</f>
        <v>Lain2</v>
      </c>
      <c r="C15" s="2" t="str">
        <f>Penjualan!C15</f>
        <v>Lain2</v>
      </c>
      <c r="D15" s="21">
        <f>VLOOKUP(B15,Tabel!$A$6:$F$78,5,FALSE)</f>
        <v>0</v>
      </c>
      <c r="E15" s="13">
        <f>Penjualan!E15*$D15</f>
        <v>0</v>
      </c>
      <c r="F15" s="13">
        <f>Penjualan!F15*$D15</f>
        <v>0</v>
      </c>
      <c r="G15" s="13">
        <f>Penjualan!G15*$D15</f>
        <v>0</v>
      </c>
      <c r="H15" s="13">
        <f>Penjualan!H15*$D15</f>
        <v>0</v>
      </c>
      <c r="I15" s="13">
        <f>Penjualan!I15*$D15</f>
        <v>0</v>
      </c>
      <c r="J15" s="13">
        <f>Penjualan!J15*$D15</f>
        <v>0</v>
      </c>
      <c r="K15" s="13">
        <f>Penjualan!K15*$D15</f>
        <v>0</v>
      </c>
      <c r="L15" s="13">
        <f>Penjualan!L15*$D15</f>
        <v>0</v>
      </c>
      <c r="M15" s="13">
        <f>Penjualan!M15*$D15</f>
        <v>0</v>
      </c>
      <c r="N15" s="13">
        <f>Penjualan!N15*$D15</f>
        <v>0</v>
      </c>
      <c r="O15" s="13">
        <f>Penjualan!O15*$D15</f>
        <v>0</v>
      </c>
      <c r="P15" s="13">
        <f>Penjualan!P15*$D15</f>
        <v>0</v>
      </c>
      <c r="Q15" s="13">
        <f>Penjualan!Q15*$D15</f>
        <v>0</v>
      </c>
      <c r="R15" s="13">
        <f>Penjualan!R15*$D15</f>
        <v>0</v>
      </c>
      <c r="S15" s="13">
        <f>Penjualan!S15*$D15</f>
        <v>0</v>
      </c>
      <c r="T15" s="13">
        <f>Penjualan!T15*$D15</f>
        <v>0</v>
      </c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>
        <f>Penjualan!AQ15*$D15</f>
        <v>0</v>
      </c>
      <c r="AR15" s="13">
        <f t="shared" ref="AR15" si="2">SUM(E15:AQ15)</f>
        <v>0</v>
      </c>
      <c r="AS15" s="14"/>
      <c r="AT15" s="14"/>
      <c r="AU15" s="14"/>
      <c r="AV15" s="14"/>
      <c r="AW15" s="14"/>
    </row>
    <row r="16" spans="1:52" ht="26.25" customHeight="1" x14ac:dyDescent="0.35">
      <c r="A16" s="17">
        <f>Penjualan!A16</f>
        <v>41989</v>
      </c>
      <c r="B16" s="2" t="str">
        <f>Penjualan!B16</f>
        <v>G10</v>
      </c>
      <c r="C16" s="2" t="str">
        <f>Penjualan!C16</f>
        <v>G.tali warna warni</v>
      </c>
      <c r="D16" s="21">
        <f>VLOOKUP(B16,Tabel!$A$6:$F$78,5,FALSE)</f>
        <v>5000</v>
      </c>
      <c r="E16" s="13">
        <f>Penjualan!E16*$D16</f>
        <v>0</v>
      </c>
      <c r="F16" s="13">
        <f>Penjualan!F16*$D16</f>
        <v>0</v>
      </c>
      <c r="G16" s="13">
        <f>Penjualan!G16*$D16</f>
        <v>0</v>
      </c>
      <c r="H16" s="13">
        <f>Penjualan!H16*$D16</f>
        <v>0</v>
      </c>
      <c r="I16" s="13">
        <f>Penjualan!I16*$D16</f>
        <v>0</v>
      </c>
      <c r="J16" s="13">
        <f>Penjualan!J16*$D16</f>
        <v>0</v>
      </c>
      <c r="K16" s="13">
        <f>Penjualan!K16*$D16</f>
        <v>0</v>
      </c>
      <c r="L16" s="13">
        <f>Penjualan!L16*$D16</f>
        <v>0</v>
      </c>
      <c r="M16" s="13">
        <f>Penjualan!M16*$D16</f>
        <v>0</v>
      </c>
      <c r="N16" s="13">
        <f>Penjualan!N16*$D16</f>
        <v>0</v>
      </c>
      <c r="O16" s="13">
        <f>Penjualan!O16*$D16</f>
        <v>0</v>
      </c>
      <c r="P16" s="13">
        <f>Penjualan!P16*$D16</f>
        <v>0</v>
      </c>
      <c r="Q16" s="13">
        <f>Penjualan!Q16*$D16</f>
        <v>0</v>
      </c>
      <c r="R16" s="13">
        <f>Penjualan!R16*$D16</f>
        <v>0</v>
      </c>
      <c r="S16" s="13">
        <f>Penjualan!S16*$D16</f>
        <v>0</v>
      </c>
      <c r="T16" s="13">
        <f>Penjualan!T16*$D16</f>
        <v>0</v>
      </c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>
        <f>Penjualan!AQ16*$D16</f>
        <v>10000</v>
      </c>
      <c r="AR16" s="13">
        <f t="shared" si="0"/>
        <v>10000</v>
      </c>
      <c r="AS16" s="14"/>
      <c r="AT16" s="14">
        <f>AQ16</f>
        <v>10000</v>
      </c>
      <c r="AU16" s="14"/>
      <c r="AV16" s="14"/>
      <c r="AW16" s="14"/>
    </row>
    <row r="17" spans="1:49" ht="26.25" customHeight="1" x14ac:dyDescent="0.35">
      <c r="A17" s="17"/>
      <c r="B17" s="2" t="str">
        <f>Penjualan!B17</f>
        <v>Lain2</v>
      </c>
      <c r="C17" s="2" t="str">
        <f>Penjualan!C17</f>
        <v>Lain2</v>
      </c>
      <c r="D17" s="21">
        <f>VLOOKUP(B17,Tabel!$A$6:$F$78,5,FALSE)</f>
        <v>0</v>
      </c>
      <c r="E17" s="13">
        <f>Penjualan!E17*$D17</f>
        <v>0</v>
      </c>
      <c r="F17" s="13">
        <f>Penjualan!F17*$D17</f>
        <v>0</v>
      </c>
      <c r="G17" s="13">
        <f>Penjualan!G17*$D17</f>
        <v>0</v>
      </c>
      <c r="H17" s="13">
        <f>Penjualan!H17*$D17</f>
        <v>0</v>
      </c>
      <c r="I17" s="13">
        <f>Penjualan!I17*$D17</f>
        <v>0</v>
      </c>
      <c r="J17" s="13">
        <f>Penjualan!J17*$D17</f>
        <v>0</v>
      </c>
      <c r="K17" s="13">
        <f>Penjualan!K17*$D17</f>
        <v>0</v>
      </c>
      <c r="L17" s="13">
        <f>Penjualan!L17*$D17</f>
        <v>0</v>
      </c>
      <c r="M17" s="13">
        <f>Penjualan!M17*$D17</f>
        <v>0</v>
      </c>
      <c r="N17" s="13">
        <f>Penjualan!N17*$D17</f>
        <v>0</v>
      </c>
      <c r="O17" s="13">
        <f>Penjualan!O17*$D17</f>
        <v>0</v>
      </c>
      <c r="P17" s="13">
        <f>Penjualan!P17*$D17</f>
        <v>0</v>
      </c>
      <c r="Q17" s="13">
        <f>Penjualan!Q17*$D17</f>
        <v>0</v>
      </c>
      <c r="R17" s="13">
        <f>Penjualan!R17*$D17</f>
        <v>0</v>
      </c>
      <c r="S17" s="13">
        <f>Penjualan!S17*$D17</f>
        <v>0</v>
      </c>
      <c r="T17" s="13">
        <f>Penjualan!T17*$D17</f>
        <v>0</v>
      </c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>
        <f>Penjualan!AQ17*$D17</f>
        <v>0</v>
      </c>
      <c r="AR17" s="13">
        <f t="shared" ref="AR17" si="3">SUM(E17:AQ17)</f>
        <v>0</v>
      </c>
      <c r="AS17" s="14"/>
      <c r="AT17" s="14"/>
      <c r="AU17" s="14"/>
      <c r="AV17" s="14"/>
      <c r="AW17" s="14"/>
    </row>
    <row r="18" spans="1:49" ht="26.25" customHeight="1" x14ac:dyDescent="0.35">
      <c r="A18" s="17"/>
      <c r="B18" s="2" t="str">
        <f>Penjualan!B18</f>
        <v>R03</v>
      </c>
      <c r="C18" s="2" t="str">
        <f>Penjualan!C18</f>
        <v>Rosario kristal</v>
      </c>
      <c r="D18" s="21">
        <f>VLOOKUP(B18,Tabel!$A$6:$F$78,5,FALSE)</f>
        <v>15000</v>
      </c>
      <c r="E18" s="13">
        <f>Penjualan!E18*$D18</f>
        <v>0</v>
      </c>
      <c r="F18" s="13">
        <f>Penjualan!F18*$D18</f>
        <v>0</v>
      </c>
      <c r="G18" s="13">
        <f>Penjualan!G18*$D18</f>
        <v>0</v>
      </c>
      <c r="H18" s="13">
        <f>Penjualan!H18*$D18</f>
        <v>0</v>
      </c>
      <c r="I18" s="13">
        <f>Penjualan!I18*$D18</f>
        <v>0</v>
      </c>
      <c r="J18" s="13">
        <f>Penjualan!J18*$D18</f>
        <v>0</v>
      </c>
      <c r="K18" s="13">
        <f>Penjualan!K18*$D18</f>
        <v>0</v>
      </c>
      <c r="L18" s="13">
        <f>Penjualan!L18*$D18</f>
        <v>0</v>
      </c>
      <c r="M18" s="13">
        <f>Penjualan!M18*$D18</f>
        <v>0</v>
      </c>
      <c r="N18" s="13">
        <f>Penjualan!N18*$D18</f>
        <v>0</v>
      </c>
      <c r="O18" s="13">
        <f>Penjualan!O18*$D18</f>
        <v>15000</v>
      </c>
      <c r="P18" s="13">
        <f>Penjualan!P18*$D18</f>
        <v>0</v>
      </c>
      <c r="Q18" s="13">
        <f>Penjualan!Q18*$D18</f>
        <v>0</v>
      </c>
      <c r="R18" s="13">
        <f>Penjualan!R18*$D18</f>
        <v>0</v>
      </c>
      <c r="S18" s="13">
        <f>Penjualan!S18*$D18</f>
        <v>0</v>
      </c>
      <c r="T18" s="13">
        <f>Penjualan!T18*$D18</f>
        <v>0</v>
      </c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>
        <f>Penjualan!AQ18*$D18</f>
        <v>0</v>
      </c>
      <c r="AR18" s="13">
        <f t="shared" si="0"/>
        <v>15000</v>
      </c>
      <c r="AS18" s="14"/>
      <c r="AT18" s="14"/>
      <c r="AU18" s="14"/>
      <c r="AV18" s="14"/>
      <c r="AW18" s="14"/>
    </row>
    <row r="19" spans="1:49" ht="26.25" customHeight="1" x14ac:dyDescent="0.35">
      <c r="A19" s="17"/>
      <c r="B19" s="2" t="str">
        <f>Penjualan!B19</f>
        <v>KT02</v>
      </c>
      <c r="C19" s="2" t="str">
        <f>Penjualan!C19</f>
        <v>Kalung bandul kupu2</v>
      </c>
      <c r="D19" s="21">
        <f>VLOOKUP(B19,Tabel!$A$6:$F$78,5,FALSE)</f>
        <v>3000</v>
      </c>
      <c r="E19" s="13">
        <f>Penjualan!E19*$D19</f>
        <v>0</v>
      </c>
      <c r="F19" s="13">
        <f>Penjualan!F19*$D19</f>
        <v>0</v>
      </c>
      <c r="G19" s="13">
        <f>Penjualan!G19*$D19</f>
        <v>0</v>
      </c>
      <c r="H19" s="13">
        <f>Penjualan!H19*$D19</f>
        <v>0</v>
      </c>
      <c r="I19" s="13">
        <f>Penjualan!I19*$D19</f>
        <v>0</v>
      </c>
      <c r="J19" s="13">
        <f>Penjualan!J19*$D19</f>
        <v>0</v>
      </c>
      <c r="K19" s="13">
        <f>Penjualan!K19*$D19</f>
        <v>0</v>
      </c>
      <c r="L19" s="13">
        <f>Penjualan!L19*$D19</f>
        <v>0</v>
      </c>
      <c r="M19" s="13">
        <f>Penjualan!M19*$D19</f>
        <v>0</v>
      </c>
      <c r="N19" s="13">
        <f>Penjualan!N19*$D19</f>
        <v>3000</v>
      </c>
      <c r="O19" s="13">
        <f>Penjualan!O19*$D19</f>
        <v>0</v>
      </c>
      <c r="P19" s="13">
        <f>Penjualan!P19*$D19</f>
        <v>0</v>
      </c>
      <c r="Q19" s="13">
        <f>Penjualan!Q19*$D19</f>
        <v>0</v>
      </c>
      <c r="R19" s="13">
        <f>Penjualan!R19*$D19</f>
        <v>0</v>
      </c>
      <c r="S19" s="13">
        <f>Penjualan!S19*$D19</f>
        <v>0</v>
      </c>
      <c r="T19" s="13">
        <f>Penjualan!T19*$D19</f>
        <v>0</v>
      </c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>
        <f>Penjualan!AQ19*$D19</f>
        <v>0</v>
      </c>
      <c r="AR19" s="13">
        <f t="shared" si="0"/>
        <v>3000</v>
      </c>
      <c r="AS19" s="14"/>
      <c r="AT19" s="14"/>
      <c r="AU19" s="14"/>
      <c r="AV19" s="14"/>
      <c r="AW19" s="14"/>
    </row>
    <row r="20" spans="1:49" ht="26.25" customHeight="1" x14ac:dyDescent="0.35">
      <c r="A20" s="17"/>
      <c r="B20" s="2" t="str">
        <f>Penjualan!B20</f>
        <v>R01</v>
      </c>
      <c r="C20" s="2" t="str">
        <f>Penjualan!C20</f>
        <v>Rosario kayu</v>
      </c>
      <c r="D20" s="21">
        <f>VLOOKUP(B20,Tabel!$A$6:$F$78,5,FALSE)</f>
        <v>15000</v>
      </c>
      <c r="E20" s="13">
        <f>Penjualan!E20*$D20</f>
        <v>0</v>
      </c>
      <c r="F20" s="13">
        <f>Penjualan!F20*$D20</f>
        <v>0</v>
      </c>
      <c r="G20" s="13">
        <f>Penjualan!G20*$D20</f>
        <v>0</v>
      </c>
      <c r="H20" s="13">
        <f>Penjualan!H20*$D20</f>
        <v>0</v>
      </c>
      <c r="I20" s="13">
        <f>Penjualan!I20*$D20</f>
        <v>15000</v>
      </c>
      <c r="J20" s="13">
        <f>Penjualan!J20*$D20</f>
        <v>15000</v>
      </c>
      <c r="K20" s="13">
        <f>Penjualan!K20*$D20</f>
        <v>0</v>
      </c>
      <c r="L20" s="13">
        <f>Penjualan!L20*$D20</f>
        <v>0</v>
      </c>
      <c r="M20" s="13">
        <f>Penjualan!M20*$D20</f>
        <v>0</v>
      </c>
      <c r="N20" s="13">
        <f>Penjualan!N20*$D20</f>
        <v>0</v>
      </c>
      <c r="O20" s="13">
        <f>Penjualan!O20*$D20</f>
        <v>0</v>
      </c>
      <c r="P20" s="13">
        <f>Penjualan!P20*$D20</f>
        <v>0</v>
      </c>
      <c r="Q20" s="13">
        <f>Penjualan!Q20*$D20</f>
        <v>0</v>
      </c>
      <c r="R20" s="13">
        <f>Penjualan!R20*$D20</f>
        <v>0</v>
      </c>
      <c r="S20" s="13">
        <f>Penjualan!S20*$D20</f>
        <v>0</v>
      </c>
      <c r="T20" s="13">
        <f>Penjualan!T20*$D20</f>
        <v>15000</v>
      </c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>
        <f>Penjualan!AQ20*$D20</f>
        <v>0</v>
      </c>
      <c r="AR20" s="13">
        <f t="shared" si="0"/>
        <v>45000</v>
      </c>
      <c r="AS20" s="14"/>
      <c r="AT20" s="14"/>
      <c r="AU20" s="14"/>
      <c r="AV20" s="14"/>
      <c r="AW20" s="14"/>
    </row>
    <row r="21" spans="1:49" ht="26.25" customHeight="1" x14ac:dyDescent="0.35">
      <c r="A21" s="17"/>
      <c r="B21" s="2" t="str">
        <f>Penjualan!B21</f>
        <v>G01</v>
      </c>
      <c r="C21" s="2" t="str">
        <f>Penjualan!C21</f>
        <v>G.batu magnet</v>
      </c>
      <c r="D21" s="21">
        <f>VLOOKUP(B21,Tabel!$A$6:$F$78,5,FALSE)</f>
        <v>10000</v>
      </c>
      <c r="E21" s="13">
        <f>Penjualan!E21*$D21</f>
        <v>0</v>
      </c>
      <c r="F21" s="13">
        <f>Penjualan!F21*$D21</f>
        <v>0</v>
      </c>
      <c r="G21" s="13">
        <f>Penjualan!G21*$D21</f>
        <v>0</v>
      </c>
      <c r="H21" s="13">
        <f>Penjualan!H21*$D21</f>
        <v>0</v>
      </c>
      <c r="I21" s="13">
        <f>Penjualan!I21*$D21</f>
        <v>0</v>
      </c>
      <c r="J21" s="13">
        <f>Penjualan!J21*$D21</f>
        <v>10000</v>
      </c>
      <c r="K21" s="13">
        <f>Penjualan!K21*$D21</f>
        <v>0</v>
      </c>
      <c r="L21" s="13">
        <f>Penjualan!L21*$D21</f>
        <v>0</v>
      </c>
      <c r="M21" s="13">
        <f>Penjualan!M21*$D21</f>
        <v>0</v>
      </c>
      <c r="N21" s="13">
        <f>Penjualan!N21*$D21</f>
        <v>0</v>
      </c>
      <c r="O21" s="13">
        <f>Penjualan!O21*$D21</f>
        <v>0</v>
      </c>
      <c r="P21" s="13">
        <f>Penjualan!P21*$D21</f>
        <v>0</v>
      </c>
      <c r="Q21" s="13">
        <f>Penjualan!Q21*$D21</f>
        <v>0</v>
      </c>
      <c r="R21" s="13">
        <f>Penjualan!R21*$D21</f>
        <v>0</v>
      </c>
      <c r="S21" s="13">
        <f>Penjualan!S21*$D21</f>
        <v>0</v>
      </c>
      <c r="T21" s="13">
        <f>Penjualan!T21*$D21</f>
        <v>0</v>
      </c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>
        <f>Penjualan!AQ21*$D21</f>
        <v>0</v>
      </c>
      <c r="AR21" s="13">
        <f t="shared" si="0"/>
        <v>10000</v>
      </c>
      <c r="AS21" s="14"/>
      <c r="AT21" s="14"/>
      <c r="AU21" s="14"/>
      <c r="AV21" s="14"/>
      <c r="AW21" s="14"/>
    </row>
    <row r="22" spans="1:49" ht="26.25" customHeight="1" x14ac:dyDescent="0.35">
      <c r="A22" s="17"/>
      <c r="B22" s="2" t="str">
        <f>Penjualan!B22</f>
        <v>KT03</v>
      </c>
      <c r="C22" s="2" t="str">
        <f>Penjualan!C22</f>
        <v>Kalung huruf</v>
      </c>
      <c r="D22" s="21">
        <f>VLOOKUP(B22,Tabel!$A$6:$F$78,5,FALSE)</f>
        <v>3000</v>
      </c>
      <c r="E22" s="13">
        <f>Penjualan!E22*$D22</f>
        <v>12000</v>
      </c>
      <c r="F22" s="13">
        <f>Penjualan!F22*$D22</f>
        <v>0</v>
      </c>
      <c r="G22" s="13">
        <f>Penjualan!G22*$D22</f>
        <v>0</v>
      </c>
      <c r="H22" s="13">
        <f>Penjualan!H22*$D22</f>
        <v>0</v>
      </c>
      <c r="I22" s="13">
        <f>Penjualan!I22*$D22</f>
        <v>3000</v>
      </c>
      <c r="J22" s="13">
        <f>Penjualan!J22*$D22</f>
        <v>0</v>
      </c>
      <c r="K22" s="13">
        <f>Penjualan!K22*$D22</f>
        <v>0</v>
      </c>
      <c r="L22" s="13">
        <f>Penjualan!L22*$D22</f>
        <v>0</v>
      </c>
      <c r="M22" s="13">
        <f>Penjualan!M22*$D22</f>
        <v>0</v>
      </c>
      <c r="N22" s="13">
        <f>Penjualan!N22*$D22</f>
        <v>0</v>
      </c>
      <c r="O22" s="13">
        <f>Penjualan!O22*$D22</f>
        <v>0</v>
      </c>
      <c r="P22" s="13">
        <f>Penjualan!P22*$D22</f>
        <v>0</v>
      </c>
      <c r="Q22" s="13">
        <f>Penjualan!Q22*$D22</f>
        <v>0</v>
      </c>
      <c r="R22" s="13">
        <f>Penjualan!R22*$D22</f>
        <v>0</v>
      </c>
      <c r="S22" s="13">
        <f>Penjualan!S22*$D22</f>
        <v>0</v>
      </c>
      <c r="T22" s="13">
        <f>Penjualan!T22*$D22</f>
        <v>0</v>
      </c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>
        <f>Penjualan!AQ22*$D22</f>
        <v>0</v>
      </c>
      <c r="AR22" s="13">
        <f t="shared" si="0"/>
        <v>15000</v>
      </c>
      <c r="AS22" s="14"/>
      <c r="AT22" s="14"/>
      <c r="AU22" s="14"/>
      <c r="AV22" s="14"/>
      <c r="AW22" s="14"/>
    </row>
    <row r="23" spans="1:49" ht="26.25" customHeight="1" x14ac:dyDescent="0.35">
      <c r="A23" s="17"/>
      <c r="B23" s="2">
        <f>Penjualan!B23</f>
        <v>0</v>
      </c>
      <c r="C23" s="2" t="str">
        <f>Penjualan!C23</f>
        <v>Tambah huruf</v>
      </c>
      <c r="D23" s="21">
        <v>0</v>
      </c>
      <c r="E23" s="13">
        <f>Penjualan!E23*$D23</f>
        <v>0</v>
      </c>
      <c r="F23" s="13">
        <f>Penjualan!F23*$D23</f>
        <v>0</v>
      </c>
      <c r="G23" s="13">
        <f>Penjualan!G23*$D23</f>
        <v>0</v>
      </c>
      <c r="H23" s="13">
        <f>Penjualan!H23*$D23</f>
        <v>0</v>
      </c>
      <c r="I23" s="13">
        <f>Penjualan!I23*$D23</f>
        <v>0</v>
      </c>
      <c r="J23" s="13">
        <f>Penjualan!J23*$D23</f>
        <v>0</v>
      </c>
      <c r="K23" s="13">
        <f>Penjualan!K23*$D23</f>
        <v>0</v>
      </c>
      <c r="L23" s="13">
        <f>Penjualan!L23*$D23</f>
        <v>0</v>
      </c>
      <c r="M23" s="13">
        <f>Penjualan!M23*$D23</f>
        <v>0</v>
      </c>
      <c r="N23" s="13">
        <f>Penjualan!N23*$D23</f>
        <v>0</v>
      </c>
      <c r="O23" s="13">
        <f>Penjualan!O23*$D23</f>
        <v>0</v>
      </c>
      <c r="P23" s="13">
        <f>Penjualan!P23*$D23</f>
        <v>0</v>
      </c>
      <c r="Q23" s="13">
        <f>Penjualan!Q23*$D23</f>
        <v>0</v>
      </c>
      <c r="R23" s="13">
        <f>Penjualan!R23*$D23</f>
        <v>0</v>
      </c>
      <c r="S23" s="13">
        <f>Penjualan!S23*$D23</f>
        <v>0</v>
      </c>
      <c r="T23" s="13">
        <f>Penjualan!T23*$D23</f>
        <v>0</v>
      </c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>
        <f>Penjualan!AQ23*$D23</f>
        <v>0</v>
      </c>
      <c r="AR23" s="13">
        <f t="shared" si="0"/>
        <v>0</v>
      </c>
      <c r="AS23" s="14"/>
      <c r="AT23" s="14"/>
      <c r="AU23" s="14"/>
      <c r="AV23" s="14"/>
      <c r="AW23" s="14"/>
    </row>
    <row r="24" spans="1:49" ht="26.25" customHeight="1" x14ac:dyDescent="0.35">
      <c r="A24" s="17"/>
      <c r="B24" s="2" t="str">
        <f>Penjualan!B24</f>
        <v>R01</v>
      </c>
      <c r="C24" s="2" t="str">
        <f>Penjualan!C24</f>
        <v>Rosario kayu</v>
      </c>
      <c r="D24" s="21">
        <f>VLOOKUP(B24,Tabel!$A$6:$F$78,5,FALSE)</f>
        <v>15000</v>
      </c>
      <c r="E24" s="13">
        <f>Penjualan!E24*$D24</f>
        <v>0</v>
      </c>
      <c r="F24" s="13">
        <f>Penjualan!F24*$D24</f>
        <v>0</v>
      </c>
      <c r="G24" s="13">
        <f>Penjualan!G24*$D24</f>
        <v>15000</v>
      </c>
      <c r="H24" s="13">
        <f>Penjualan!H24*$D24</f>
        <v>0</v>
      </c>
      <c r="I24" s="13">
        <f>Penjualan!I24*$D24</f>
        <v>0</v>
      </c>
      <c r="J24" s="13">
        <f>Penjualan!J24*$D24</f>
        <v>0</v>
      </c>
      <c r="K24" s="13">
        <f>Penjualan!K24*$D24</f>
        <v>0</v>
      </c>
      <c r="L24" s="13">
        <f>Penjualan!L24*$D24</f>
        <v>0</v>
      </c>
      <c r="M24" s="13">
        <f>Penjualan!M24*$D24</f>
        <v>0</v>
      </c>
      <c r="N24" s="13">
        <f>Penjualan!N24*$D24</f>
        <v>0</v>
      </c>
      <c r="O24" s="13">
        <f>Penjualan!O24*$D24</f>
        <v>0</v>
      </c>
      <c r="P24" s="13">
        <f>Penjualan!P24*$D24</f>
        <v>0</v>
      </c>
      <c r="Q24" s="13">
        <f>Penjualan!Q24*$D24</f>
        <v>0</v>
      </c>
      <c r="R24" s="13">
        <f>Penjualan!R24*$D24</f>
        <v>0</v>
      </c>
      <c r="S24" s="13">
        <f>Penjualan!S24*$D24</f>
        <v>0</v>
      </c>
      <c r="T24" s="13">
        <f>Penjualan!T24*$D24</f>
        <v>0</v>
      </c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>
        <f>Penjualan!AQ24*$D24</f>
        <v>0</v>
      </c>
      <c r="AR24" s="13">
        <f t="shared" si="0"/>
        <v>15000</v>
      </c>
      <c r="AS24" s="14"/>
      <c r="AT24" s="14"/>
      <c r="AU24" s="14"/>
      <c r="AV24" s="14"/>
      <c r="AW24" s="14"/>
    </row>
    <row r="25" spans="1:49" ht="26.25" customHeight="1" x14ac:dyDescent="0.35">
      <c r="A25" s="17"/>
      <c r="B25" s="2" t="str">
        <f>Penjualan!B25</f>
        <v>G06</v>
      </c>
      <c r="C25" s="2" t="str">
        <f>Penjualan!C25</f>
        <v>G.bandul kunci</v>
      </c>
      <c r="D25" s="21">
        <f>VLOOKUP(B25,Tabel!$A$6:$F$78,5,FALSE)</f>
        <v>5000</v>
      </c>
      <c r="E25" s="13">
        <f>Penjualan!E25*$D25</f>
        <v>0</v>
      </c>
      <c r="F25" s="13">
        <f>Penjualan!F25*$D25</f>
        <v>0</v>
      </c>
      <c r="G25" s="13">
        <f>Penjualan!G25*$D25</f>
        <v>0</v>
      </c>
      <c r="H25" s="13">
        <f>Penjualan!H25*$D25</f>
        <v>0</v>
      </c>
      <c r="I25" s="13">
        <f>Penjualan!I25*$D25</f>
        <v>0</v>
      </c>
      <c r="J25" s="13">
        <f>Penjualan!J25*$D25</f>
        <v>0</v>
      </c>
      <c r="K25" s="13">
        <f>Penjualan!K25*$D25</f>
        <v>0</v>
      </c>
      <c r="L25" s="13">
        <f>Penjualan!L25*$D25</f>
        <v>0</v>
      </c>
      <c r="M25" s="13">
        <f>Penjualan!M25*$D25</f>
        <v>0</v>
      </c>
      <c r="N25" s="13">
        <f>Penjualan!N25*$D25</f>
        <v>0</v>
      </c>
      <c r="O25" s="13">
        <f>Penjualan!O25*$D25</f>
        <v>0</v>
      </c>
      <c r="P25" s="13">
        <f>Penjualan!P25*$D25</f>
        <v>0</v>
      </c>
      <c r="Q25" s="13">
        <f>Penjualan!Q25*$D25</f>
        <v>0</v>
      </c>
      <c r="R25" s="13">
        <f>Penjualan!R25*$D25</f>
        <v>0</v>
      </c>
      <c r="S25" s="13">
        <f>Penjualan!S25*$D25</f>
        <v>0</v>
      </c>
      <c r="T25" s="13">
        <f>Penjualan!T25*$D25</f>
        <v>0</v>
      </c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49">
        <f>Penjualan!AQ25*$D25</f>
        <v>5000</v>
      </c>
      <c r="AR25" s="13">
        <f t="shared" si="0"/>
        <v>5000</v>
      </c>
      <c r="AS25" s="14"/>
      <c r="AT25" s="14"/>
      <c r="AU25" s="14">
        <f>AQ25</f>
        <v>5000</v>
      </c>
      <c r="AV25" s="14"/>
      <c r="AW25" s="14"/>
    </row>
    <row r="26" spans="1:49" ht="26.25" customHeight="1" x14ac:dyDescent="0.35">
      <c r="A26" s="17"/>
      <c r="B26" s="2" t="str">
        <f>Penjualan!B26</f>
        <v>R02</v>
      </c>
      <c r="C26" s="2" t="str">
        <f>Penjualan!C26</f>
        <v>Rosario batu</v>
      </c>
      <c r="D26" s="21">
        <f>VLOOKUP(B26,Tabel!$A$6:$F$78,5,FALSE)</f>
        <v>30000</v>
      </c>
      <c r="E26" s="13">
        <f>Penjualan!E26*$D26</f>
        <v>0</v>
      </c>
      <c r="F26" s="13">
        <f>Penjualan!F26*$D26</f>
        <v>0</v>
      </c>
      <c r="G26" s="13">
        <f>Penjualan!G26*$D26</f>
        <v>0</v>
      </c>
      <c r="H26" s="13">
        <f>Penjualan!H26*$D26</f>
        <v>0</v>
      </c>
      <c r="I26" s="13">
        <f>Penjualan!I26*$D26</f>
        <v>0</v>
      </c>
      <c r="J26" s="13">
        <f>Penjualan!J26*$D26</f>
        <v>0</v>
      </c>
      <c r="K26" s="13">
        <f>Penjualan!K26*$D26</f>
        <v>0</v>
      </c>
      <c r="L26" s="13">
        <f>Penjualan!L26*$D26</f>
        <v>0</v>
      </c>
      <c r="M26" s="13">
        <f>Penjualan!M26*$D26</f>
        <v>30000</v>
      </c>
      <c r="N26" s="13">
        <f>Penjualan!N26*$D26</f>
        <v>0</v>
      </c>
      <c r="O26" s="13">
        <f>Penjualan!O26*$D26</f>
        <v>0</v>
      </c>
      <c r="P26" s="13">
        <f>Penjualan!P26*$D26</f>
        <v>0</v>
      </c>
      <c r="Q26" s="13">
        <f>Penjualan!Q26*$D26</f>
        <v>0</v>
      </c>
      <c r="R26" s="13">
        <f>Penjualan!R26*$D26</f>
        <v>30000</v>
      </c>
      <c r="S26" s="13">
        <f>Penjualan!S26*$D26</f>
        <v>0</v>
      </c>
      <c r="T26" s="13">
        <f>Penjualan!T26*$D26</f>
        <v>0</v>
      </c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>
        <f>Penjualan!AQ26*$D26</f>
        <v>0</v>
      </c>
      <c r="AR26" s="13">
        <f t="shared" si="0"/>
        <v>60000</v>
      </c>
      <c r="AS26" s="14"/>
      <c r="AT26" s="14"/>
      <c r="AU26" s="14"/>
      <c r="AV26" s="14"/>
      <c r="AW26" s="14"/>
    </row>
    <row r="27" spans="1:49" ht="26.25" customHeight="1" x14ac:dyDescent="0.35">
      <c r="A27" s="17"/>
      <c r="B27" s="2" t="str">
        <f>Penjualan!B27</f>
        <v>G08</v>
      </c>
      <c r="C27" s="2" t="str">
        <f>Penjualan!C27</f>
        <v>G.makrame</v>
      </c>
      <c r="D27" s="21">
        <f>VLOOKUP(B27,Tabel!$A$6:$F$78,5,FALSE)</f>
        <v>5000</v>
      </c>
      <c r="E27" s="13">
        <f>Penjualan!E27*$D27</f>
        <v>0</v>
      </c>
      <c r="F27" s="13">
        <f>Penjualan!F27*$D27</f>
        <v>0</v>
      </c>
      <c r="G27" s="13">
        <f>Penjualan!G27*$D27</f>
        <v>0</v>
      </c>
      <c r="H27" s="13">
        <f>Penjualan!H27*$D27</f>
        <v>0</v>
      </c>
      <c r="I27" s="13">
        <f>Penjualan!I27*$D27</f>
        <v>0</v>
      </c>
      <c r="J27" s="13">
        <f>Penjualan!J27*$D27</f>
        <v>5000</v>
      </c>
      <c r="K27" s="13">
        <f>Penjualan!K27*$D27</f>
        <v>0</v>
      </c>
      <c r="L27" s="13">
        <f>Penjualan!L27*$D27</f>
        <v>0</v>
      </c>
      <c r="M27" s="13">
        <f>Penjualan!M27*$D27</f>
        <v>0</v>
      </c>
      <c r="N27" s="13">
        <f>Penjualan!N27*$D27</f>
        <v>0</v>
      </c>
      <c r="O27" s="13">
        <f>Penjualan!O27*$D27</f>
        <v>0</v>
      </c>
      <c r="P27" s="13">
        <f>Penjualan!P27*$D27</f>
        <v>0</v>
      </c>
      <c r="Q27" s="13">
        <f>Penjualan!Q27*$D27</f>
        <v>0</v>
      </c>
      <c r="R27" s="13">
        <f>Penjualan!R27*$D27</f>
        <v>0</v>
      </c>
      <c r="S27" s="13">
        <f>Penjualan!S27*$D27</f>
        <v>0</v>
      </c>
      <c r="T27" s="13">
        <f>Penjualan!T27*$D27</f>
        <v>0</v>
      </c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>
        <f>Penjualan!AQ27*$D27</f>
        <v>0</v>
      </c>
      <c r="AR27" s="13">
        <f t="shared" si="0"/>
        <v>5000</v>
      </c>
      <c r="AS27" s="14"/>
      <c r="AT27" s="14"/>
      <c r="AU27" s="14"/>
      <c r="AV27" s="14"/>
      <c r="AW27" s="14"/>
    </row>
    <row r="28" spans="1:49" ht="26.25" customHeight="1" x14ac:dyDescent="0.35">
      <c r="A28" s="17"/>
      <c r="B28" s="2" t="str">
        <f>Penjualan!B28</f>
        <v>G03</v>
      </c>
      <c r="C28" s="2" t="str">
        <f>Penjualan!C28</f>
        <v>G.tali kayu</v>
      </c>
      <c r="D28" s="21">
        <f>VLOOKUP(B28,Tabel!$A$6:$F$78,5,FALSE)</f>
        <v>5000</v>
      </c>
      <c r="E28" s="13">
        <f>Penjualan!E28*$D28</f>
        <v>0</v>
      </c>
      <c r="F28" s="13">
        <f>Penjualan!F28*$D28</f>
        <v>0</v>
      </c>
      <c r="G28" s="13">
        <f>Penjualan!G28*$D28</f>
        <v>0</v>
      </c>
      <c r="H28" s="13">
        <f>Penjualan!H28*$D28</f>
        <v>0</v>
      </c>
      <c r="I28" s="13">
        <f>Penjualan!I28*$D28</f>
        <v>0</v>
      </c>
      <c r="J28" s="13">
        <f>Penjualan!J28*$D28</f>
        <v>0</v>
      </c>
      <c r="K28" s="13">
        <f>Penjualan!K28*$D28</f>
        <v>0</v>
      </c>
      <c r="L28" s="13">
        <f>Penjualan!L28*$D28</f>
        <v>0</v>
      </c>
      <c r="M28" s="13">
        <f>Penjualan!M28*$D28</f>
        <v>0</v>
      </c>
      <c r="N28" s="13">
        <f>Penjualan!N28*$D28</f>
        <v>0</v>
      </c>
      <c r="O28" s="13">
        <f>Penjualan!O28*$D28</f>
        <v>5000</v>
      </c>
      <c r="P28" s="13">
        <f>Penjualan!P28*$D28</f>
        <v>0</v>
      </c>
      <c r="Q28" s="13">
        <f>Penjualan!Q28*$D28</f>
        <v>0</v>
      </c>
      <c r="R28" s="13">
        <f>Penjualan!R28*$D28</f>
        <v>0</v>
      </c>
      <c r="S28" s="13">
        <f>Penjualan!S28*$D28</f>
        <v>0</v>
      </c>
      <c r="T28" s="13">
        <f>Penjualan!T28*$D28</f>
        <v>0</v>
      </c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>
        <f>Penjualan!AQ28*$D28</f>
        <v>0</v>
      </c>
      <c r="AR28" s="13">
        <f t="shared" si="0"/>
        <v>5000</v>
      </c>
      <c r="AS28" s="14"/>
      <c r="AT28" s="14"/>
      <c r="AU28" s="14"/>
      <c r="AV28" s="14"/>
      <c r="AW28" s="14"/>
    </row>
    <row r="29" spans="1:49" ht="26.25" customHeight="1" x14ac:dyDescent="0.35">
      <c r="A29" s="17"/>
      <c r="B29" s="2" t="str">
        <f>Penjualan!B29</f>
        <v>KT02</v>
      </c>
      <c r="C29" s="2" t="str">
        <f>Penjualan!C29</f>
        <v>Kalung bandul kupu2</v>
      </c>
      <c r="D29" s="21">
        <f>VLOOKUP(B29,Tabel!$A$6:$F$78,5,FALSE)</f>
        <v>3000</v>
      </c>
      <c r="E29" s="13">
        <f>Penjualan!E29*$D29</f>
        <v>0</v>
      </c>
      <c r="F29" s="13">
        <f>Penjualan!F29*$D29</f>
        <v>0</v>
      </c>
      <c r="G29" s="13">
        <f>Penjualan!G29*$D29</f>
        <v>0</v>
      </c>
      <c r="H29" s="13">
        <f>Penjualan!H29*$D29</f>
        <v>0</v>
      </c>
      <c r="I29" s="13">
        <f>Penjualan!I29*$D29</f>
        <v>0</v>
      </c>
      <c r="J29" s="13">
        <f>Penjualan!J29*$D29</f>
        <v>0</v>
      </c>
      <c r="K29" s="13">
        <f>Penjualan!K29*$D29</f>
        <v>0</v>
      </c>
      <c r="L29" s="13">
        <f>Penjualan!L29*$D29</f>
        <v>0</v>
      </c>
      <c r="M29" s="13">
        <f>Penjualan!M29*$D29</f>
        <v>0</v>
      </c>
      <c r="N29" s="13">
        <f>Penjualan!N29*$D29</f>
        <v>3000</v>
      </c>
      <c r="O29" s="13">
        <f>Penjualan!O29*$D29</f>
        <v>0</v>
      </c>
      <c r="P29" s="13">
        <f>Penjualan!P29*$D29</f>
        <v>0</v>
      </c>
      <c r="Q29" s="13">
        <f>Penjualan!Q29*$D29</f>
        <v>0</v>
      </c>
      <c r="R29" s="13">
        <f>Penjualan!R29*$D29</f>
        <v>0</v>
      </c>
      <c r="S29" s="13">
        <f>Penjualan!S29*$D29</f>
        <v>0</v>
      </c>
      <c r="T29" s="13">
        <f>Penjualan!T29*$D29</f>
        <v>0</v>
      </c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>
        <f>Penjualan!AQ29*$D29</f>
        <v>0</v>
      </c>
      <c r="AR29" s="13">
        <f t="shared" si="0"/>
        <v>3000</v>
      </c>
      <c r="AS29" s="14"/>
      <c r="AT29" s="14"/>
      <c r="AU29" s="14"/>
      <c r="AV29" s="14"/>
      <c r="AW29" s="14"/>
    </row>
    <row r="30" spans="1:49" ht="26.25" customHeight="1" x14ac:dyDescent="0.35">
      <c r="A30" s="17">
        <f>Penjualan!A30</f>
        <v>41992</v>
      </c>
      <c r="B30" s="2" t="str">
        <f>Penjualan!B30</f>
        <v>G03</v>
      </c>
      <c r="C30" s="2" t="str">
        <f>Penjualan!C30</f>
        <v>G.tali kayu</v>
      </c>
      <c r="D30" s="21">
        <f>VLOOKUP(B30,Tabel!$A$6:$F$78,5,FALSE)</f>
        <v>5000</v>
      </c>
      <c r="E30" s="13">
        <f>Penjualan!E30*$D30</f>
        <v>0</v>
      </c>
      <c r="F30" s="13">
        <f>Penjualan!F30*$D30</f>
        <v>0</v>
      </c>
      <c r="G30" s="13">
        <f>Penjualan!G30*$D30</f>
        <v>0</v>
      </c>
      <c r="H30" s="13">
        <f>Penjualan!H30*$D30</f>
        <v>0</v>
      </c>
      <c r="I30" s="13">
        <f>Penjualan!I30*$D30</f>
        <v>0</v>
      </c>
      <c r="J30" s="13">
        <f>Penjualan!J30*$D30</f>
        <v>0</v>
      </c>
      <c r="K30" s="13">
        <f>Penjualan!K30*$D30</f>
        <v>0</v>
      </c>
      <c r="L30" s="13">
        <f>Penjualan!L30*$D30</f>
        <v>0</v>
      </c>
      <c r="M30" s="13">
        <f>Penjualan!M30*$D30</f>
        <v>0</v>
      </c>
      <c r="N30" s="13">
        <f>Penjualan!N30*$D30</f>
        <v>0</v>
      </c>
      <c r="O30" s="13">
        <f>Penjualan!O30*$D30</f>
        <v>0</v>
      </c>
      <c r="P30" s="13">
        <f>Penjualan!P30*$D30</f>
        <v>5000</v>
      </c>
      <c r="Q30" s="13">
        <f>Penjualan!Q30*$D30</f>
        <v>0</v>
      </c>
      <c r="R30" s="13">
        <f>Penjualan!R30*$D30</f>
        <v>0</v>
      </c>
      <c r="S30" s="13">
        <f>Penjualan!S30*$D30</f>
        <v>5000</v>
      </c>
      <c r="T30" s="13">
        <f>Penjualan!T30*$D30</f>
        <v>0</v>
      </c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>
        <f>Penjualan!AQ30*$D30</f>
        <v>0</v>
      </c>
      <c r="AR30" s="13">
        <f t="shared" si="0"/>
        <v>10000</v>
      </c>
      <c r="AS30" s="14"/>
      <c r="AT30" s="14"/>
      <c r="AU30" s="14"/>
      <c r="AV30" s="14"/>
      <c r="AW30" s="14"/>
    </row>
    <row r="31" spans="1:49" ht="26.25" customHeight="1" x14ac:dyDescent="0.35">
      <c r="A31" s="17"/>
      <c r="B31" s="2" t="str">
        <f>Penjualan!B31</f>
        <v>G07</v>
      </c>
      <c r="C31" s="2" t="str">
        <f>Penjualan!C31</f>
        <v>G.tali single bandul silver</v>
      </c>
      <c r="D31" s="21">
        <f>VLOOKUP(B31,Tabel!$A$6:$F$78,5,FALSE)</f>
        <v>5000</v>
      </c>
      <c r="E31" s="13">
        <f>Penjualan!E31*$D31</f>
        <v>0</v>
      </c>
      <c r="F31" s="13">
        <f>Penjualan!F31*$D31</f>
        <v>0</v>
      </c>
      <c r="G31" s="13">
        <f>Penjualan!G31*$D31</f>
        <v>5000</v>
      </c>
      <c r="H31" s="13">
        <f>Penjualan!H31*$D31</f>
        <v>0</v>
      </c>
      <c r="I31" s="13">
        <f>Penjualan!I31*$D31</f>
        <v>0</v>
      </c>
      <c r="J31" s="13">
        <f>Penjualan!J31*$D31</f>
        <v>0</v>
      </c>
      <c r="K31" s="13">
        <f>Penjualan!K31*$D31</f>
        <v>0</v>
      </c>
      <c r="L31" s="13">
        <f>Penjualan!L31*$D31</f>
        <v>0</v>
      </c>
      <c r="M31" s="13">
        <f>Penjualan!M31*$D31</f>
        <v>0</v>
      </c>
      <c r="N31" s="13">
        <f>Penjualan!N31*$D31</f>
        <v>0</v>
      </c>
      <c r="O31" s="13">
        <f>Penjualan!O31*$D31</f>
        <v>0</v>
      </c>
      <c r="P31" s="13">
        <f>Penjualan!P31*$D31</f>
        <v>0</v>
      </c>
      <c r="Q31" s="13">
        <f>Penjualan!Q31*$D31</f>
        <v>0</v>
      </c>
      <c r="R31" s="13">
        <f>Penjualan!R31*$D31</f>
        <v>0</v>
      </c>
      <c r="S31" s="13">
        <f>Penjualan!S31*$D31</f>
        <v>0</v>
      </c>
      <c r="T31" s="13">
        <f>Penjualan!T31*$D31</f>
        <v>0</v>
      </c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>
        <f>Penjualan!AQ31*$D31</f>
        <v>0</v>
      </c>
      <c r="AR31" s="13">
        <f t="shared" si="0"/>
        <v>5000</v>
      </c>
      <c r="AS31" s="14"/>
      <c r="AT31" s="14"/>
      <c r="AU31" s="14"/>
      <c r="AV31" s="14"/>
      <c r="AW31" s="14"/>
    </row>
    <row r="32" spans="1:49" ht="26.25" customHeight="1" x14ac:dyDescent="0.35">
      <c r="A32" s="17"/>
      <c r="B32" s="2" t="str">
        <f>Penjualan!B32</f>
        <v>G06</v>
      </c>
      <c r="C32" s="2" t="str">
        <f>Penjualan!C32</f>
        <v>G.bandul kunci</v>
      </c>
      <c r="D32" s="21">
        <f>VLOOKUP(B32,Tabel!$A$6:$F$78,5,FALSE)</f>
        <v>5000</v>
      </c>
      <c r="E32" s="13">
        <f>Penjualan!E32*$D32</f>
        <v>0</v>
      </c>
      <c r="F32" s="13">
        <f>Penjualan!F32*$D32</f>
        <v>0</v>
      </c>
      <c r="G32" s="13">
        <f>Penjualan!G32*$D32</f>
        <v>0</v>
      </c>
      <c r="H32" s="13">
        <f>Penjualan!H32*$D32</f>
        <v>0</v>
      </c>
      <c r="I32" s="13">
        <f>Penjualan!I32*$D32</f>
        <v>0</v>
      </c>
      <c r="J32" s="13">
        <f>Penjualan!J32*$D32</f>
        <v>0</v>
      </c>
      <c r="K32" s="13">
        <f>Penjualan!K32*$D32</f>
        <v>0</v>
      </c>
      <c r="L32" s="13">
        <f>Penjualan!L32*$D32</f>
        <v>0</v>
      </c>
      <c r="M32" s="13">
        <f>Penjualan!M32*$D32</f>
        <v>0</v>
      </c>
      <c r="N32" s="13">
        <f>Penjualan!N32*$D32</f>
        <v>0</v>
      </c>
      <c r="O32" s="13">
        <f>Penjualan!O32*$D32</f>
        <v>0</v>
      </c>
      <c r="P32" s="13">
        <f>Penjualan!P32*$D32</f>
        <v>0</v>
      </c>
      <c r="Q32" s="13">
        <f>Penjualan!Q32*$D32</f>
        <v>0</v>
      </c>
      <c r="R32" s="13">
        <f>Penjualan!R32*$D32</f>
        <v>0</v>
      </c>
      <c r="S32" s="13">
        <f>Penjualan!S32*$D32</f>
        <v>5000</v>
      </c>
      <c r="T32" s="13">
        <f>Penjualan!T32*$D32</f>
        <v>0</v>
      </c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>
        <f>Penjualan!AQ32*$D32</f>
        <v>0</v>
      </c>
      <c r="AR32" s="13">
        <f t="shared" si="0"/>
        <v>5000</v>
      </c>
      <c r="AS32" s="14"/>
      <c r="AT32" s="14"/>
      <c r="AU32" s="14"/>
      <c r="AV32" s="14"/>
      <c r="AW32" s="14"/>
    </row>
    <row r="33" spans="1:49" ht="26.25" customHeight="1" x14ac:dyDescent="0.35">
      <c r="A33" s="17"/>
      <c r="B33" s="2" t="str">
        <f>Penjualan!B33</f>
        <v>G10</v>
      </c>
      <c r="C33" s="2" t="str">
        <f>Penjualan!C33</f>
        <v>G.tali warna warni</v>
      </c>
      <c r="D33" s="21">
        <f>VLOOKUP(B33,Tabel!$A$6:$F$78,5,FALSE)</f>
        <v>5000</v>
      </c>
      <c r="E33" s="13">
        <f>Penjualan!E33*$D33</f>
        <v>0</v>
      </c>
      <c r="F33" s="13">
        <f>Penjualan!F33*$D33</f>
        <v>0</v>
      </c>
      <c r="G33" s="13">
        <f>Penjualan!G33*$D33</f>
        <v>0</v>
      </c>
      <c r="H33" s="13">
        <f>Penjualan!H33*$D33</f>
        <v>0</v>
      </c>
      <c r="I33" s="13">
        <f>Penjualan!I33*$D33</f>
        <v>0</v>
      </c>
      <c r="J33" s="13">
        <f>Penjualan!J33*$D33</f>
        <v>0</v>
      </c>
      <c r="K33" s="13">
        <f>Penjualan!K33*$D33</f>
        <v>0</v>
      </c>
      <c r="L33" s="13">
        <f>Penjualan!L33*$D33</f>
        <v>0</v>
      </c>
      <c r="M33" s="13">
        <f>Penjualan!M33*$D33</f>
        <v>0</v>
      </c>
      <c r="N33" s="13">
        <f>Penjualan!N33*$D33</f>
        <v>0</v>
      </c>
      <c r="O33" s="13">
        <f>Penjualan!O33*$D33</f>
        <v>0</v>
      </c>
      <c r="P33" s="13">
        <f>Penjualan!P33*$D33</f>
        <v>0</v>
      </c>
      <c r="Q33" s="13">
        <f>Penjualan!Q33*$D33</f>
        <v>0</v>
      </c>
      <c r="R33" s="13">
        <f>Penjualan!R33*$D33</f>
        <v>0</v>
      </c>
      <c r="S33" s="13">
        <f>Penjualan!S33*$D33</f>
        <v>0</v>
      </c>
      <c r="T33" s="13">
        <f>Penjualan!T33*$D33</f>
        <v>0</v>
      </c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>
        <f>Penjualan!AQ33*$D33</f>
        <v>5000</v>
      </c>
      <c r="AR33" s="13">
        <f t="shared" si="0"/>
        <v>5000</v>
      </c>
      <c r="AS33" s="14"/>
      <c r="AT33" s="14">
        <f>AQ33</f>
        <v>5000</v>
      </c>
      <c r="AU33" s="14"/>
      <c r="AV33" s="14"/>
      <c r="AW33" s="14"/>
    </row>
    <row r="34" spans="1:49" ht="26.25" customHeight="1" x14ac:dyDescent="0.35">
      <c r="A34" s="17"/>
      <c r="B34" s="2" t="str">
        <f>Penjualan!B34</f>
        <v>Lain2</v>
      </c>
      <c r="C34" s="2" t="str">
        <f>Penjualan!C34</f>
        <v>Lain2</v>
      </c>
      <c r="D34" s="21">
        <f>VLOOKUP(B34,Tabel!$A$6:$F$78,5,FALSE)</f>
        <v>0</v>
      </c>
      <c r="E34" s="13">
        <f>Penjualan!E34*$D34</f>
        <v>0</v>
      </c>
      <c r="F34" s="13">
        <f>Penjualan!F34*$D34</f>
        <v>0</v>
      </c>
      <c r="G34" s="13">
        <f>Penjualan!G34*$D34</f>
        <v>0</v>
      </c>
      <c r="H34" s="13">
        <f>Penjualan!H34*$D34</f>
        <v>0</v>
      </c>
      <c r="I34" s="13">
        <f>Penjualan!I34*$D34</f>
        <v>0</v>
      </c>
      <c r="J34" s="13">
        <f>Penjualan!J34*$D34</f>
        <v>0</v>
      </c>
      <c r="K34" s="13">
        <f>Penjualan!K34*$D34</f>
        <v>0</v>
      </c>
      <c r="L34" s="13">
        <f>Penjualan!L34*$D34</f>
        <v>0</v>
      </c>
      <c r="M34" s="13">
        <f>Penjualan!M34*$D34</f>
        <v>0</v>
      </c>
      <c r="N34" s="13">
        <f>Penjualan!N34*$D34</f>
        <v>0</v>
      </c>
      <c r="O34" s="13">
        <f>Penjualan!O34*$D34</f>
        <v>0</v>
      </c>
      <c r="P34" s="13">
        <f>Penjualan!P34*$D34</f>
        <v>0</v>
      </c>
      <c r="Q34" s="13">
        <f>Penjualan!Q34*$D34</f>
        <v>0</v>
      </c>
      <c r="R34" s="13">
        <f>Penjualan!R34*$D34</f>
        <v>0</v>
      </c>
      <c r="S34" s="13">
        <f>Penjualan!S34*$D34</f>
        <v>0</v>
      </c>
      <c r="T34" s="13">
        <f>Penjualan!T34*$D34</f>
        <v>0</v>
      </c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>
        <f>Penjualan!AQ34*$D34</f>
        <v>0</v>
      </c>
      <c r="AR34" s="13">
        <f t="shared" ref="AR34" si="4">SUM(E34:AQ34)</f>
        <v>0</v>
      </c>
      <c r="AS34" s="14"/>
      <c r="AT34" s="14"/>
      <c r="AU34" s="14"/>
      <c r="AV34" s="14"/>
      <c r="AW34" s="14"/>
    </row>
    <row r="35" spans="1:49" ht="26.25" customHeight="1" x14ac:dyDescent="0.35">
      <c r="A35" s="17"/>
      <c r="B35" s="2" t="str">
        <f>Penjualan!B35</f>
        <v>G08</v>
      </c>
      <c r="C35" s="2" t="str">
        <f>Penjualan!C35</f>
        <v>G.makrame</v>
      </c>
      <c r="D35" s="21">
        <f>VLOOKUP(B35,Tabel!$A$6:$F$78,5,FALSE)</f>
        <v>5000</v>
      </c>
      <c r="E35" s="13">
        <f>Penjualan!E35*$D35</f>
        <v>0</v>
      </c>
      <c r="F35" s="13">
        <f>Penjualan!F35*$D35</f>
        <v>5000</v>
      </c>
      <c r="G35" s="13">
        <f>Penjualan!G35*$D35</f>
        <v>0</v>
      </c>
      <c r="H35" s="13">
        <f>Penjualan!H35*$D35</f>
        <v>0</v>
      </c>
      <c r="I35" s="13">
        <f>Penjualan!I35*$D35</f>
        <v>0</v>
      </c>
      <c r="J35" s="13">
        <f>Penjualan!J35*$D35</f>
        <v>0</v>
      </c>
      <c r="K35" s="13">
        <f>Penjualan!K35*$D35</f>
        <v>0</v>
      </c>
      <c r="L35" s="13">
        <f>Penjualan!L35*$D35</f>
        <v>0</v>
      </c>
      <c r="M35" s="13">
        <f>Penjualan!M35*$D35</f>
        <v>0</v>
      </c>
      <c r="N35" s="13">
        <f>Penjualan!N35*$D35</f>
        <v>0</v>
      </c>
      <c r="O35" s="13">
        <f>Penjualan!O35*$D35</f>
        <v>0</v>
      </c>
      <c r="P35" s="13">
        <f>Penjualan!P35*$D35</f>
        <v>0</v>
      </c>
      <c r="Q35" s="13">
        <f>Penjualan!Q35*$D35</f>
        <v>0</v>
      </c>
      <c r="R35" s="13">
        <f>Penjualan!R35*$D35</f>
        <v>0</v>
      </c>
      <c r="S35" s="13">
        <f>Penjualan!S35*$D35</f>
        <v>0</v>
      </c>
      <c r="T35" s="13">
        <f>Penjualan!T35*$D35</f>
        <v>0</v>
      </c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>
        <f>Penjualan!AQ35*$D35</f>
        <v>0</v>
      </c>
      <c r="AR35" s="13">
        <f t="shared" si="0"/>
        <v>5000</v>
      </c>
      <c r="AS35" s="14"/>
      <c r="AT35" s="14"/>
      <c r="AU35" s="14"/>
      <c r="AV35" s="14"/>
      <c r="AW35" s="14"/>
    </row>
    <row r="36" spans="1:49" ht="26.25" customHeight="1" x14ac:dyDescent="0.35">
      <c r="A36" s="17"/>
      <c r="B36" s="2" t="str">
        <f>Penjualan!B36</f>
        <v>G01</v>
      </c>
      <c r="C36" s="2" t="str">
        <f>Penjualan!C36</f>
        <v>G.batu magnet</v>
      </c>
      <c r="D36" s="21">
        <f>VLOOKUP(B36,Tabel!$A$6:$F$78,5,FALSE)</f>
        <v>10000</v>
      </c>
      <c r="E36" s="13">
        <f>Penjualan!E36*$D36</f>
        <v>10000</v>
      </c>
      <c r="F36" s="13">
        <f>Penjualan!F36*$D36</f>
        <v>0</v>
      </c>
      <c r="G36" s="13">
        <f>Penjualan!G36*$D36</f>
        <v>0</v>
      </c>
      <c r="H36" s="13">
        <f>Penjualan!H36*$D36</f>
        <v>10000</v>
      </c>
      <c r="I36" s="13">
        <f>Penjualan!I36*$D36</f>
        <v>0</v>
      </c>
      <c r="J36" s="13">
        <f>Penjualan!J36*$D36</f>
        <v>0</v>
      </c>
      <c r="K36" s="13">
        <f>Penjualan!K36*$D36</f>
        <v>0</v>
      </c>
      <c r="L36" s="13">
        <f>Penjualan!L36*$D36</f>
        <v>0</v>
      </c>
      <c r="M36" s="13">
        <f>Penjualan!M36*$D36</f>
        <v>0</v>
      </c>
      <c r="N36" s="13">
        <f>Penjualan!N36*$D36</f>
        <v>0</v>
      </c>
      <c r="O36" s="13">
        <f>Penjualan!O36*$D36</f>
        <v>0</v>
      </c>
      <c r="P36" s="13">
        <f>Penjualan!P36*$D36</f>
        <v>0</v>
      </c>
      <c r="Q36" s="13">
        <f>Penjualan!Q36*$D36</f>
        <v>0</v>
      </c>
      <c r="R36" s="13">
        <f>Penjualan!R36*$D36</f>
        <v>0</v>
      </c>
      <c r="S36" s="13">
        <f>Penjualan!S36*$D36</f>
        <v>0</v>
      </c>
      <c r="T36" s="13">
        <f>Penjualan!T36*$D36</f>
        <v>0</v>
      </c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>
        <f>Penjualan!AQ36*$D36</f>
        <v>0</v>
      </c>
      <c r="AR36" s="13">
        <f t="shared" si="0"/>
        <v>20000</v>
      </c>
      <c r="AS36" s="14"/>
      <c r="AT36" s="14"/>
      <c r="AU36" s="14"/>
      <c r="AV36" s="14"/>
      <c r="AW36" s="14"/>
    </row>
    <row r="37" spans="1:49" ht="26.25" customHeight="1" x14ac:dyDescent="0.35">
      <c r="A37" s="17" t="str">
        <f>Penjualan!A37</f>
        <v>KWT1036</v>
      </c>
      <c r="B37" s="2" t="str">
        <f>Penjualan!B37</f>
        <v>G02</v>
      </c>
      <c r="C37" s="2" t="str">
        <f>Penjualan!C37</f>
        <v>G.kristal</v>
      </c>
      <c r="D37" s="21">
        <f>VLOOKUP(B37,Tabel!$A$6:$F$78,5,FALSE)</f>
        <v>15000</v>
      </c>
      <c r="E37" s="13">
        <f>Penjualan!E37*$D37</f>
        <v>0</v>
      </c>
      <c r="F37" s="13">
        <f>Penjualan!F37*$D37</f>
        <v>0</v>
      </c>
      <c r="G37" s="13">
        <f>Penjualan!G37*$D37</f>
        <v>15000</v>
      </c>
      <c r="H37" s="13">
        <f>Penjualan!H37*$D37</f>
        <v>0</v>
      </c>
      <c r="I37" s="13">
        <f>Penjualan!I37*$D37</f>
        <v>0</v>
      </c>
      <c r="J37" s="13">
        <f>Penjualan!J37*$D37</f>
        <v>0</v>
      </c>
      <c r="K37" s="13">
        <f>Penjualan!K37*$D37</f>
        <v>0</v>
      </c>
      <c r="L37" s="13">
        <f>Penjualan!L37*$D37</f>
        <v>0</v>
      </c>
      <c r="M37" s="13">
        <f>Penjualan!M37*$D37</f>
        <v>0</v>
      </c>
      <c r="N37" s="13">
        <f>Penjualan!N37*$D37</f>
        <v>0</v>
      </c>
      <c r="O37" s="13">
        <f>Penjualan!O37*$D37</f>
        <v>0</v>
      </c>
      <c r="P37" s="13">
        <f>Penjualan!P37*$D37</f>
        <v>0</v>
      </c>
      <c r="Q37" s="13">
        <f>Penjualan!Q37*$D37</f>
        <v>0</v>
      </c>
      <c r="R37" s="13">
        <f>Penjualan!R37*$D37</f>
        <v>0</v>
      </c>
      <c r="S37" s="13">
        <f>Penjualan!S37*$D37</f>
        <v>0</v>
      </c>
      <c r="T37" s="13">
        <f>Penjualan!T37*$D37</f>
        <v>0</v>
      </c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>
        <f>Penjualan!AQ37*$D37</f>
        <v>0</v>
      </c>
      <c r="AR37" s="13">
        <f t="shared" si="0"/>
        <v>15000</v>
      </c>
      <c r="AS37" s="14"/>
      <c r="AT37" s="14"/>
      <c r="AU37" s="14"/>
      <c r="AV37" s="14"/>
      <c r="AW37" s="14"/>
    </row>
    <row r="38" spans="1:49" ht="26.25" customHeight="1" x14ac:dyDescent="0.35">
      <c r="A38" s="17"/>
      <c r="B38" s="2" t="str">
        <f>Penjualan!B38</f>
        <v>G10</v>
      </c>
      <c r="C38" s="2" t="str">
        <f>Penjualan!C38</f>
        <v>G.tali warna warni</v>
      </c>
      <c r="D38" s="21">
        <f>VLOOKUP(B38,Tabel!$A$6:$F$78,5,FALSE)</f>
        <v>5000</v>
      </c>
      <c r="E38" s="13">
        <f>Penjualan!E38*$D38</f>
        <v>0</v>
      </c>
      <c r="F38" s="13">
        <f>Penjualan!F38*$D38</f>
        <v>0</v>
      </c>
      <c r="G38" s="13">
        <f>Penjualan!G38*$D38</f>
        <v>0</v>
      </c>
      <c r="H38" s="13">
        <f>Penjualan!H38*$D38</f>
        <v>0</v>
      </c>
      <c r="I38" s="13">
        <f>Penjualan!I38*$D38</f>
        <v>0</v>
      </c>
      <c r="J38" s="13">
        <f>Penjualan!J38*$D38</f>
        <v>0</v>
      </c>
      <c r="K38" s="13">
        <f>Penjualan!K38*$D38</f>
        <v>0</v>
      </c>
      <c r="L38" s="13">
        <f>Penjualan!L38*$D38</f>
        <v>0</v>
      </c>
      <c r="M38" s="13">
        <f>Penjualan!M38*$D38</f>
        <v>0</v>
      </c>
      <c r="N38" s="13">
        <f>Penjualan!N38*$D38</f>
        <v>0</v>
      </c>
      <c r="O38" s="13">
        <f>Penjualan!O38*$D38</f>
        <v>0</v>
      </c>
      <c r="P38" s="13">
        <f>Penjualan!P38*$D38</f>
        <v>0</v>
      </c>
      <c r="Q38" s="13">
        <f>Penjualan!Q38*$D38</f>
        <v>0</v>
      </c>
      <c r="R38" s="13">
        <f>Penjualan!R38*$D38</f>
        <v>0</v>
      </c>
      <c r="S38" s="13">
        <f>Penjualan!S38*$D38</f>
        <v>0</v>
      </c>
      <c r="T38" s="13">
        <f>Penjualan!T38*$D38</f>
        <v>0</v>
      </c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>
        <f>Penjualan!AQ38*$D38</f>
        <v>5000</v>
      </c>
      <c r="AR38" s="13">
        <f t="shared" si="0"/>
        <v>5000</v>
      </c>
      <c r="AS38" s="14"/>
      <c r="AT38" s="14">
        <f>AQ38</f>
        <v>5000</v>
      </c>
      <c r="AU38" s="14"/>
      <c r="AV38" s="14"/>
      <c r="AW38" s="14"/>
    </row>
    <row r="39" spans="1:49" ht="26.25" customHeight="1" x14ac:dyDescent="0.35">
      <c r="A39" s="17"/>
      <c r="B39" s="2" t="str">
        <f>Penjualan!B39</f>
        <v>R01</v>
      </c>
      <c r="C39" s="2" t="str">
        <f>Penjualan!C39</f>
        <v>Rosario kayu</v>
      </c>
      <c r="D39" s="21">
        <f>VLOOKUP(B39,Tabel!$A$6:$F$78,5,FALSE)</f>
        <v>15000</v>
      </c>
      <c r="E39" s="13">
        <f>Penjualan!E39*$D39</f>
        <v>0</v>
      </c>
      <c r="F39" s="13">
        <f>Penjualan!F39*$D39</f>
        <v>0</v>
      </c>
      <c r="G39" s="13">
        <f>Penjualan!G39*$D39</f>
        <v>0</v>
      </c>
      <c r="H39" s="13">
        <f>Penjualan!H39*$D39</f>
        <v>0</v>
      </c>
      <c r="I39" s="13">
        <f>Penjualan!I39*$D39</f>
        <v>0</v>
      </c>
      <c r="J39" s="13">
        <f>Penjualan!J39*$D39</f>
        <v>0</v>
      </c>
      <c r="K39" s="13">
        <f>Penjualan!K39*$D39</f>
        <v>0</v>
      </c>
      <c r="L39" s="13">
        <f>Penjualan!L39*$D39</f>
        <v>0</v>
      </c>
      <c r="M39" s="13">
        <f>Penjualan!M39*$D39</f>
        <v>15000</v>
      </c>
      <c r="N39" s="13">
        <f>Penjualan!N39*$D39</f>
        <v>0</v>
      </c>
      <c r="O39" s="13">
        <f>Penjualan!O39*$D39</f>
        <v>0</v>
      </c>
      <c r="P39" s="13">
        <f>Penjualan!P39*$D39</f>
        <v>0</v>
      </c>
      <c r="Q39" s="13">
        <f>Penjualan!Q39*$D39</f>
        <v>0</v>
      </c>
      <c r="R39" s="13">
        <f>Penjualan!R39*$D39</f>
        <v>0</v>
      </c>
      <c r="S39" s="13">
        <f>Penjualan!S39*$D39</f>
        <v>0</v>
      </c>
      <c r="T39" s="13">
        <f>Penjualan!T39*$D39</f>
        <v>0</v>
      </c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>
        <f>Penjualan!AQ39*$D39</f>
        <v>0</v>
      </c>
      <c r="AR39" s="13">
        <f t="shared" si="0"/>
        <v>15000</v>
      </c>
      <c r="AS39" s="14"/>
      <c r="AT39" s="14"/>
      <c r="AU39" s="14"/>
      <c r="AV39" s="14"/>
      <c r="AW39" s="14"/>
    </row>
    <row r="40" spans="1:49" ht="26.25" customHeight="1" x14ac:dyDescent="0.35">
      <c r="A40" s="17">
        <f>Penjualan!A40</f>
        <v>41993</v>
      </c>
      <c r="B40" s="2" t="str">
        <f>Penjualan!B40</f>
        <v>R01</v>
      </c>
      <c r="C40" s="2" t="str">
        <f>Penjualan!C40</f>
        <v>Rosario kayu</v>
      </c>
      <c r="D40" s="21">
        <f>VLOOKUP(B40,Tabel!$A$6:$F$78,5,FALSE)</f>
        <v>15000</v>
      </c>
      <c r="E40" s="13">
        <f>Penjualan!E40*$D40</f>
        <v>15000</v>
      </c>
      <c r="F40" s="13">
        <f>Penjualan!F40*$D40</f>
        <v>0</v>
      </c>
      <c r="G40" s="13">
        <f>Penjualan!G40*$D40</f>
        <v>0</v>
      </c>
      <c r="H40" s="13">
        <f>Penjualan!H40*$D40</f>
        <v>0</v>
      </c>
      <c r="I40" s="13">
        <f>Penjualan!I40*$D40</f>
        <v>0</v>
      </c>
      <c r="J40" s="13">
        <f>Penjualan!J40*$D40</f>
        <v>0</v>
      </c>
      <c r="K40" s="13">
        <f>Penjualan!K40*$D40</f>
        <v>0</v>
      </c>
      <c r="L40" s="13">
        <f>Penjualan!L40*$D40</f>
        <v>0</v>
      </c>
      <c r="M40" s="13">
        <f>Penjualan!M40*$D40</f>
        <v>0</v>
      </c>
      <c r="N40" s="13">
        <f>Penjualan!N40*$D40</f>
        <v>0</v>
      </c>
      <c r="O40" s="13">
        <f>Penjualan!O40*$D40</f>
        <v>0</v>
      </c>
      <c r="P40" s="13">
        <f>Penjualan!P40*$D40</f>
        <v>0</v>
      </c>
      <c r="Q40" s="13">
        <f>Penjualan!Q40*$D40</f>
        <v>0</v>
      </c>
      <c r="R40" s="13">
        <f>Penjualan!R40*$D40</f>
        <v>0</v>
      </c>
      <c r="S40" s="13">
        <f>Penjualan!S40*$D40</f>
        <v>0</v>
      </c>
      <c r="T40" s="13">
        <f>Penjualan!T40*$D40</f>
        <v>0</v>
      </c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>
        <f>Penjualan!AQ40*$D40</f>
        <v>0</v>
      </c>
      <c r="AR40" s="13">
        <f t="shared" si="0"/>
        <v>15000</v>
      </c>
      <c r="AS40" s="14"/>
      <c r="AT40" s="14"/>
      <c r="AU40" s="14"/>
      <c r="AV40" s="14"/>
      <c r="AW40" s="14"/>
    </row>
    <row r="41" spans="1:49" ht="26.25" customHeight="1" x14ac:dyDescent="0.35">
      <c r="A41" s="17"/>
      <c r="B41" s="2" t="str">
        <f>Penjualan!B41</f>
        <v>Lain2</v>
      </c>
      <c r="C41" s="2" t="str">
        <f>Penjualan!C41</f>
        <v>Lain2</v>
      </c>
      <c r="D41" s="21">
        <f>VLOOKUP(B41,Tabel!$A$6:$F$78,5,FALSE)</f>
        <v>0</v>
      </c>
      <c r="E41" s="13">
        <f>Penjualan!E41*$D41</f>
        <v>0</v>
      </c>
      <c r="F41" s="13">
        <f>Penjualan!F41*$D41</f>
        <v>0</v>
      </c>
      <c r="G41" s="13">
        <f>Penjualan!G41*$D41</f>
        <v>0</v>
      </c>
      <c r="H41" s="13">
        <f>Penjualan!H41*$D41</f>
        <v>0</v>
      </c>
      <c r="I41" s="13">
        <f>Penjualan!I41*$D41</f>
        <v>0</v>
      </c>
      <c r="J41" s="13">
        <f>Penjualan!J41*$D41</f>
        <v>0</v>
      </c>
      <c r="K41" s="13">
        <f>Penjualan!K41*$D41</f>
        <v>0</v>
      </c>
      <c r="L41" s="13">
        <f>Penjualan!L41*$D41</f>
        <v>0</v>
      </c>
      <c r="M41" s="13">
        <f>Penjualan!M41*$D41</f>
        <v>0</v>
      </c>
      <c r="N41" s="13">
        <f>Penjualan!N41*$D41</f>
        <v>0</v>
      </c>
      <c r="O41" s="13">
        <f>Penjualan!O41*$D41</f>
        <v>0</v>
      </c>
      <c r="P41" s="13">
        <f>Penjualan!P41*$D41</f>
        <v>0</v>
      </c>
      <c r="Q41" s="13">
        <f>Penjualan!Q41*$D41</f>
        <v>0</v>
      </c>
      <c r="R41" s="13">
        <f>Penjualan!R41*$D41</f>
        <v>0</v>
      </c>
      <c r="S41" s="13">
        <f>Penjualan!S41*$D41</f>
        <v>0</v>
      </c>
      <c r="T41" s="13">
        <f>Penjualan!T41*$D41</f>
        <v>0</v>
      </c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>
        <f>Penjualan!AQ41*$D41</f>
        <v>0</v>
      </c>
      <c r="AR41" s="13">
        <f t="shared" ref="AR41" si="5">SUM(E41:AQ41)</f>
        <v>0</v>
      </c>
      <c r="AS41" s="14"/>
      <c r="AT41" s="14"/>
      <c r="AU41" s="14"/>
      <c r="AV41" s="14"/>
      <c r="AW41" s="14"/>
    </row>
    <row r="42" spans="1:49" ht="26.25" customHeight="1" x14ac:dyDescent="0.35">
      <c r="A42" s="17"/>
      <c r="B42" s="2" t="str">
        <f>Penjualan!B42</f>
        <v>G03</v>
      </c>
      <c r="C42" s="2" t="str">
        <f>Penjualan!C42</f>
        <v>G.tali kayu</v>
      </c>
      <c r="D42" s="21">
        <f>VLOOKUP(B42,Tabel!$A$6:$F$78,5,FALSE)</f>
        <v>5000</v>
      </c>
      <c r="E42" s="13">
        <f>Penjualan!E42*$D42</f>
        <v>0</v>
      </c>
      <c r="F42" s="13">
        <f>Penjualan!F42*$D42</f>
        <v>0</v>
      </c>
      <c r="G42" s="13">
        <f>Penjualan!G42*$D42</f>
        <v>5000</v>
      </c>
      <c r="H42" s="13">
        <f>Penjualan!H42*$D42</f>
        <v>0</v>
      </c>
      <c r="I42" s="13">
        <f>Penjualan!I42*$D42</f>
        <v>0</v>
      </c>
      <c r="J42" s="13">
        <f>Penjualan!J42*$D42</f>
        <v>0</v>
      </c>
      <c r="K42" s="13">
        <f>Penjualan!K42*$D42</f>
        <v>0</v>
      </c>
      <c r="L42" s="13">
        <f>Penjualan!L42*$D42</f>
        <v>0</v>
      </c>
      <c r="M42" s="13">
        <f>Penjualan!M42*$D42</f>
        <v>0</v>
      </c>
      <c r="N42" s="13">
        <f>Penjualan!N42*$D42</f>
        <v>0</v>
      </c>
      <c r="O42" s="13">
        <f>Penjualan!O42*$D42</f>
        <v>0</v>
      </c>
      <c r="P42" s="13">
        <f>Penjualan!P42*$D42</f>
        <v>0</v>
      </c>
      <c r="Q42" s="13">
        <f>Penjualan!Q42*$D42</f>
        <v>0</v>
      </c>
      <c r="R42" s="13">
        <f>Penjualan!R42*$D42</f>
        <v>0</v>
      </c>
      <c r="S42" s="13">
        <f>Penjualan!S42*$D42</f>
        <v>0</v>
      </c>
      <c r="T42" s="13">
        <f>Penjualan!T42*$D42</f>
        <v>0</v>
      </c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>
        <f>Penjualan!AQ42*$D42</f>
        <v>0</v>
      </c>
      <c r="AR42" s="13">
        <f t="shared" si="0"/>
        <v>5000</v>
      </c>
      <c r="AS42" s="14"/>
      <c r="AT42" s="14"/>
      <c r="AU42" s="14"/>
      <c r="AV42" s="14"/>
      <c r="AW42" s="14"/>
    </row>
    <row r="43" spans="1:49" ht="26.25" customHeight="1" x14ac:dyDescent="0.35">
      <c r="A43" s="17"/>
      <c r="B43" s="2" t="str">
        <f>Penjualan!B43</f>
        <v>G01</v>
      </c>
      <c r="C43" s="2" t="str">
        <f>Penjualan!C43</f>
        <v>G.batu magnet</v>
      </c>
      <c r="D43" s="21">
        <f>VLOOKUP(B43,Tabel!$A$6:$F$78,5,FALSE)</f>
        <v>10000</v>
      </c>
      <c r="E43" s="13">
        <f>Penjualan!E43*$D43</f>
        <v>0</v>
      </c>
      <c r="F43" s="13">
        <f>Penjualan!F43*$D43</f>
        <v>0</v>
      </c>
      <c r="G43" s="13">
        <f>Penjualan!G43*$D43</f>
        <v>0</v>
      </c>
      <c r="H43" s="13">
        <f>Penjualan!H43*$D43</f>
        <v>0</v>
      </c>
      <c r="I43" s="13">
        <f>Penjualan!I43*$D43</f>
        <v>0</v>
      </c>
      <c r="J43" s="13">
        <f>Penjualan!J43*$D43</f>
        <v>0</v>
      </c>
      <c r="K43" s="13">
        <f>Penjualan!K43*$D43</f>
        <v>0</v>
      </c>
      <c r="L43" s="13">
        <f>Penjualan!L43*$D43</f>
        <v>0</v>
      </c>
      <c r="M43" s="13">
        <f>Penjualan!M43*$D43</f>
        <v>0</v>
      </c>
      <c r="N43" s="13">
        <f>Penjualan!N43*$D43</f>
        <v>0</v>
      </c>
      <c r="O43" s="13">
        <f>Penjualan!O43*$D43</f>
        <v>0</v>
      </c>
      <c r="P43" s="13">
        <f>Penjualan!P43*$D43</f>
        <v>0</v>
      </c>
      <c r="Q43" s="13">
        <f>Penjualan!Q43*$D43</f>
        <v>0</v>
      </c>
      <c r="R43" s="13">
        <f>Penjualan!R43*$D43</f>
        <v>0</v>
      </c>
      <c r="S43" s="13">
        <f>Penjualan!S43*$D43</f>
        <v>0</v>
      </c>
      <c r="T43" s="13">
        <f>Penjualan!T43*$D43</f>
        <v>0</v>
      </c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49">
        <f>Penjualan!AQ43*$D43</f>
        <v>30000</v>
      </c>
      <c r="AR43" s="13">
        <f t="shared" si="0"/>
        <v>30000</v>
      </c>
      <c r="AS43" s="14"/>
      <c r="AT43" s="14"/>
      <c r="AU43" s="14">
        <f>AQ43</f>
        <v>30000</v>
      </c>
      <c r="AV43" s="14"/>
      <c r="AW43" s="14"/>
    </row>
    <row r="44" spans="1:49" ht="26.25" customHeight="1" x14ac:dyDescent="0.35">
      <c r="A44" s="17"/>
      <c r="B44" s="2" t="str">
        <f>Penjualan!B44</f>
        <v>G06</v>
      </c>
      <c r="C44" s="2" t="str">
        <f>Penjualan!C44</f>
        <v>G.bandul kunci</v>
      </c>
      <c r="D44" s="21">
        <f>VLOOKUP(B44,Tabel!$A$6:$F$78,5,FALSE)</f>
        <v>5000</v>
      </c>
      <c r="E44" s="13">
        <f>Penjualan!E44*$D44</f>
        <v>0</v>
      </c>
      <c r="F44" s="13">
        <f>Penjualan!F44*$D44</f>
        <v>0</v>
      </c>
      <c r="G44" s="13">
        <f>Penjualan!G44*$D44</f>
        <v>0</v>
      </c>
      <c r="H44" s="13">
        <f>Penjualan!H44*$D44</f>
        <v>0</v>
      </c>
      <c r="I44" s="13">
        <f>Penjualan!I44*$D44</f>
        <v>0</v>
      </c>
      <c r="J44" s="13">
        <f>Penjualan!J44*$D44</f>
        <v>0</v>
      </c>
      <c r="K44" s="13">
        <f>Penjualan!K44*$D44</f>
        <v>0</v>
      </c>
      <c r="L44" s="13">
        <f>Penjualan!L44*$D44</f>
        <v>0</v>
      </c>
      <c r="M44" s="13">
        <f>Penjualan!M44*$D44</f>
        <v>0</v>
      </c>
      <c r="N44" s="13">
        <f>Penjualan!N44*$D44</f>
        <v>0</v>
      </c>
      <c r="O44" s="13">
        <f>Penjualan!O44*$D44</f>
        <v>0</v>
      </c>
      <c r="P44" s="13">
        <f>Penjualan!P44*$D44</f>
        <v>0</v>
      </c>
      <c r="Q44" s="13">
        <f>Penjualan!Q44*$D44</f>
        <v>0</v>
      </c>
      <c r="R44" s="13">
        <f>Penjualan!R44*$D44</f>
        <v>0</v>
      </c>
      <c r="S44" s="13">
        <f>Penjualan!S44*$D44</f>
        <v>0</v>
      </c>
      <c r="T44" s="13">
        <f>Penjualan!T44*$D44</f>
        <v>0</v>
      </c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49">
        <f>Penjualan!AQ44*$D44</f>
        <v>10000</v>
      </c>
      <c r="AR44" s="13">
        <f t="shared" si="0"/>
        <v>10000</v>
      </c>
      <c r="AS44" s="14"/>
      <c r="AT44" s="14"/>
      <c r="AU44" s="14">
        <f t="shared" ref="AU44:AU45" si="6">AQ44</f>
        <v>10000</v>
      </c>
      <c r="AV44" s="14"/>
      <c r="AW44" s="14"/>
    </row>
    <row r="45" spans="1:49" ht="26.25" customHeight="1" x14ac:dyDescent="0.35">
      <c r="A45" s="17"/>
      <c r="B45" s="2" t="str">
        <f>Penjualan!B45</f>
        <v>G03</v>
      </c>
      <c r="C45" s="2" t="str">
        <f>Penjualan!C45</f>
        <v>G.tali kayu</v>
      </c>
      <c r="D45" s="21">
        <f>VLOOKUP(B45,Tabel!$A$6:$F$78,5,FALSE)</f>
        <v>5000</v>
      </c>
      <c r="E45" s="13">
        <f>Penjualan!E45*$D45</f>
        <v>0</v>
      </c>
      <c r="F45" s="13">
        <f>Penjualan!F45*$D45</f>
        <v>0</v>
      </c>
      <c r="G45" s="13">
        <f>Penjualan!G45*$D45</f>
        <v>0</v>
      </c>
      <c r="H45" s="13">
        <f>Penjualan!H45*$D45</f>
        <v>0</v>
      </c>
      <c r="I45" s="13">
        <f>Penjualan!I45*$D45</f>
        <v>0</v>
      </c>
      <c r="J45" s="13">
        <f>Penjualan!J45*$D45</f>
        <v>0</v>
      </c>
      <c r="K45" s="13">
        <f>Penjualan!K45*$D45</f>
        <v>0</v>
      </c>
      <c r="L45" s="13">
        <f>Penjualan!L45*$D45</f>
        <v>0</v>
      </c>
      <c r="M45" s="13">
        <f>Penjualan!M45*$D45</f>
        <v>0</v>
      </c>
      <c r="N45" s="13">
        <f>Penjualan!N45*$D45</f>
        <v>0</v>
      </c>
      <c r="O45" s="13">
        <f>Penjualan!O45*$D45</f>
        <v>0</v>
      </c>
      <c r="P45" s="13">
        <f>Penjualan!P45*$D45</f>
        <v>0</v>
      </c>
      <c r="Q45" s="13">
        <f>Penjualan!Q45*$D45</f>
        <v>0</v>
      </c>
      <c r="R45" s="13">
        <f>Penjualan!R45*$D45</f>
        <v>0</v>
      </c>
      <c r="S45" s="13">
        <f>Penjualan!S45*$D45</f>
        <v>0</v>
      </c>
      <c r="T45" s="13">
        <f>Penjualan!T45*$D45</f>
        <v>0</v>
      </c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49">
        <f>Penjualan!AQ45*$D45</f>
        <v>5000</v>
      </c>
      <c r="AR45" s="13">
        <f t="shared" si="0"/>
        <v>5000</v>
      </c>
      <c r="AS45" s="14"/>
      <c r="AT45" s="14"/>
      <c r="AU45" s="14">
        <f t="shared" si="6"/>
        <v>5000</v>
      </c>
      <c r="AV45" s="14"/>
      <c r="AW45" s="14"/>
    </row>
    <row r="46" spans="1:49" ht="26.25" customHeight="1" x14ac:dyDescent="0.35">
      <c r="A46" s="17"/>
      <c r="B46" s="2" t="str">
        <f>Penjualan!B46</f>
        <v>G10</v>
      </c>
      <c r="C46" s="2" t="str">
        <f>Penjualan!C46</f>
        <v>G.tali warna warni</v>
      </c>
      <c r="D46" s="21">
        <f>VLOOKUP(B46,Tabel!$A$6:$F$78,5,FALSE)</f>
        <v>5000</v>
      </c>
      <c r="E46" s="13">
        <f>Penjualan!E46*$D46</f>
        <v>0</v>
      </c>
      <c r="F46" s="13">
        <f>Penjualan!F46*$D46</f>
        <v>0</v>
      </c>
      <c r="G46" s="13">
        <f>Penjualan!G46*$D46</f>
        <v>0</v>
      </c>
      <c r="H46" s="13">
        <f>Penjualan!H46*$D46</f>
        <v>0</v>
      </c>
      <c r="I46" s="13">
        <f>Penjualan!I46*$D46</f>
        <v>0</v>
      </c>
      <c r="J46" s="13">
        <f>Penjualan!J46*$D46</f>
        <v>0</v>
      </c>
      <c r="K46" s="13">
        <f>Penjualan!K46*$D46</f>
        <v>0</v>
      </c>
      <c r="L46" s="13">
        <f>Penjualan!L46*$D46</f>
        <v>0</v>
      </c>
      <c r="M46" s="13">
        <f>Penjualan!M46*$D46</f>
        <v>0</v>
      </c>
      <c r="N46" s="13">
        <f>Penjualan!N46*$D46</f>
        <v>0</v>
      </c>
      <c r="O46" s="13">
        <f>Penjualan!O46*$D46</f>
        <v>0</v>
      </c>
      <c r="P46" s="13">
        <f>Penjualan!P46*$D46</f>
        <v>0</v>
      </c>
      <c r="Q46" s="13">
        <f>Penjualan!Q46*$D46</f>
        <v>0</v>
      </c>
      <c r="R46" s="13">
        <f>Penjualan!R46*$D46</f>
        <v>0</v>
      </c>
      <c r="S46" s="13">
        <f>Penjualan!S46*$D46</f>
        <v>0</v>
      </c>
      <c r="T46" s="13">
        <f>Penjualan!T46*$D46</f>
        <v>0</v>
      </c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>
        <f>Penjualan!AQ46*$D46</f>
        <v>15000</v>
      </c>
      <c r="AR46" s="13">
        <f t="shared" si="0"/>
        <v>15000</v>
      </c>
      <c r="AS46" s="14"/>
      <c r="AT46" s="14">
        <f>AQ46</f>
        <v>15000</v>
      </c>
      <c r="AU46" s="14"/>
      <c r="AV46" s="14"/>
      <c r="AW46" s="14"/>
    </row>
    <row r="47" spans="1:49" ht="26.25" customHeight="1" x14ac:dyDescent="0.35">
      <c r="A47" s="17"/>
      <c r="B47" s="2" t="str">
        <f>Penjualan!B47</f>
        <v>KT03</v>
      </c>
      <c r="C47" s="2" t="str">
        <f>Penjualan!C47</f>
        <v>Kalung huruf</v>
      </c>
      <c r="D47" s="21">
        <f>VLOOKUP(B47,Tabel!$A$6:$F$78,5,FALSE)</f>
        <v>3000</v>
      </c>
      <c r="E47" s="13">
        <f>Penjualan!E47*$D47</f>
        <v>3000</v>
      </c>
      <c r="F47" s="13">
        <f>Penjualan!F47*$D47</f>
        <v>0</v>
      </c>
      <c r="G47" s="13">
        <f>Penjualan!G47*$D47</f>
        <v>0</v>
      </c>
      <c r="H47" s="13">
        <f>Penjualan!H47*$D47</f>
        <v>0</v>
      </c>
      <c r="I47" s="13">
        <f>Penjualan!I47*$D47</f>
        <v>3000</v>
      </c>
      <c r="J47" s="13">
        <f>Penjualan!J47*$D47</f>
        <v>0</v>
      </c>
      <c r="K47" s="13">
        <f>Penjualan!K47*$D47</f>
        <v>0</v>
      </c>
      <c r="L47" s="13">
        <f>Penjualan!L47*$D47</f>
        <v>0</v>
      </c>
      <c r="M47" s="13">
        <f>Penjualan!M47*$D47</f>
        <v>0</v>
      </c>
      <c r="N47" s="13">
        <f>Penjualan!N47*$D47</f>
        <v>0</v>
      </c>
      <c r="O47" s="13">
        <f>Penjualan!O47*$D47</f>
        <v>0</v>
      </c>
      <c r="P47" s="13">
        <f>Penjualan!P47*$D47</f>
        <v>0</v>
      </c>
      <c r="Q47" s="13">
        <f>Penjualan!Q47*$D47</f>
        <v>0</v>
      </c>
      <c r="R47" s="13">
        <f>Penjualan!R47*$D47</f>
        <v>0</v>
      </c>
      <c r="S47" s="13">
        <f>Penjualan!S47*$D47</f>
        <v>0</v>
      </c>
      <c r="T47" s="13">
        <f>Penjualan!T47*$D47</f>
        <v>0</v>
      </c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>
        <f>Penjualan!AQ47*$D47</f>
        <v>0</v>
      </c>
      <c r="AR47" s="13">
        <f t="shared" si="0"/>
        <v>6000</v>
      </c>
      <c r="AS47" s="14"/>
      <c r="AT47" s="14"/>
      <c r="AU47" s="14"/>
      <c r="AV47" s="14"/>
      <c r="AW47" s="14"/>
    </row>
    <row r="48" spans="1:49" ht="26.25" customHeight="1" x14ac:dyDescent="0.35">
      <c r="A48" s="17"/>
      <c r="B48" s="2" t="str">
        <f>Penjualan!B48</f>
        <v>G01</v>
      </c>
      <c r="C48" s="2" t="str">
        <f>Penjualan!C48</f>
        <v>G.batu magnet</v>
      </c>
      <c r="D48" s="21">
        <f>VLOOKUP(B48,Tabel!$A$6:$F$78,5,FALSE)</f>
        <v>10000</v>
      </c>
      <c r="E48" s="13">
        <f>Penjualan!E48*$D48</f>
        <v>0</v>
      </c>
      <c r="F48" s="13">
        <f>Penjualan!F48*$D48</f>
        <v>0</v>
      </c>
      <c r="G48" s="13">
        <f>Penjualan!G48*$D48</f>
        <v>0</v>
      </c>
      <c r="H48" s="13">
        <f>Penjualan!H48*$D48</f>
        <v>0</v>
      </c>
      <c r="I48" s="13">
        <f>Penjualan!I48*$D48</f>
        <v>0</v>
      </c>
      <c r="J48" s="13">
        <f>Penjualan!J48*$D48</f>
        <v>0</v>
      </c>
      <c r="K48" s="13">
        <f>Penjualan!K48*$D48</f>
        <v>0</v>
      </c>
      <c r="L48" s="13">
        <f>Penjualan!L48*$D48</f>
        <v>0</v>
      </c>
      <c r="M48" s="13">
        <f>Penjualan!M48*$D48</f>
        <v>0</v>
      </c>
      <c r="N48" s="13">
        <f>Penjualan!N48*$D48</f>
        <v>0</v>
      </c>
      <c r="O48" s="13">
        <f>Penjualan!O48*$D48</f>
        <v>0</v>
      </c>
      <c r="P48" s="13">
        <f>Penjualan!P48*$D48</f>
        <v>0</v>
      </c>
      <c r="Q48" s="13">
        <f>Penjualan!Q48*$D48</f>
        <v>0</v>
      </c>
      <c r="R48" s="13">
        <f>Penjualan!R48*$D48</f>
        <v>0</v>
      </c>
      <c r="S48" s="13">
        <f>Penjualan!S48*$D48</f>
        <v>0</v>
      </c>
      <c r="T48" s="13">
        <f>Penjualan!T48*$D48</f>
        <v>0</v>
      </c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49">
        <f>Penjualan!AQ48*$D48</f>
        <v>10000</v>
      </c>
      <c r="AR48" s="13">
        <f t="shared" si="0"/>
        <v>10000</v>
      </c>
      <c r="AS48" s="14"/>
      <c r="AT48" s="14"/>
      <c r="AU48" s="14">
        <f t="shared" ref="AU48:AU49" si="7">AQ48</f>
        <v>10000</v>
      </c>
      <c r="AV48" s="14"/>
      <c r="AW48" s="14"/>
    </row>
    <row r="49" spans="1:49" ht="26.25" customHeight="1" x14ac:dyDescent="0.35">
      <c r="A49" s="17">
        <f>Penjualan!A49</f>
        <v>41994</v>
      </c>
      <c r="B49" s="2" t="str">
        <f>Penjualan!B49</f>
        <v>G03</v>
      </c>
      <c r="C49" s="2" t="str">
        <f>Penjualan!C49</f>
        <v>G.tali kayu</v>
      </c>
      <c r="D49" s="21">
        <f>VLOOKUP(B49,Tabel!$A$6:$F$78,5,FALSE)</f>
        <v>5000</v>
      </c>
      <c r="E49" s="13">
        <f>Penjualan!E49*$D49</f>
        <v>0</v>
      </c>
      <c r="F49" s="13">
        <f>Penjualan!F49*$D49</f>
        <v>0</v>
      </c>
      <c r="G49" s="13">
        <f>Penjualan!G49*$D49</f>
        <v>0</v>
      </c>
      <c r="H49" s="13">
        <f>Penjualan!H49*$D49</f>
        <v>0</v>
      </c>
      <c r="I49" s="13">
        <f>Penjualan!I49*$D49</f>
        <v>0</v>
      </c>
      <c r="J49" s="13">
        <f>Penjualan!J49*$D49</f>
        <v>0</v>
      </c>
      <c r="K49" s="13">
        <f>Penjualan!K49*$D49</f>
        <v>0</v>
      </c>
      <c r="L49" s="13">
        <f>Penjualan!L49*$D49</f>
        <v>0</v>
      </c>
      <c r="M49" s="13">
        <f>Penjualan!M49*$D49</f>
        <v>0</v>
      </c>
      <c r="N49" s="13">
        <f>Penjualan!N49*$D49</f>
        <v>0</v>
      </c>
      <c r="O49" s="13">
        <f>Penjualan!O49*$D49</f>
        <v>0</v>
      </c>
      <c r="P49" s="13">
        <f>Penjualan!P49*$D49</f>
        <v>0</v>
      </c>
      <c r="Q49" s="13">
        <f>Penjualan!Q49*$D49</f>
        <v>0</v>
      </c>
      <c r="R49" s="13">
        <f>Penjualan!R49*$D49</f>
        <v>0</v>
      </c>
      <c r="S49" s="13">
        <f>Penjualan!S49*$D49</f>
        <v>0</v>
      </c>
      <c r="T49" s="13">
        <f>Penjualan!T49*$D49</f>
        <v>0</v>
      </c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49">
        <f>Penjualan!AQ49*$D49</f>
        <v>10000</v>
      </c>
      <c r="AR49" s="13">
        <f t="shared" si="0"/>
        <v>10000</v>
      </c>
      <c r="AS49" s="14"/>
      <c r="AT49" s="14"/>
      <c r="AU49" s="14">
        <f t="shared" si="7"/>
        <v>10000</v>
      </c>
      <c r="AV49" s="14"/>
      <c r="AW49" s="14"/>
    </row>
    <row r="50" spans="1:49" ht="26.25" customHeight="1" x14ac:dyDescent="0.35">
      <c r="A50" s="17"/>
      <c r="B50" s="2" t="str">
        <f>Penjualan!B50</f>
        <v>KT03</v>
      </c>
      <c r="C50" s="2" t="str">
        <f>Penjualan!C50</f>
        <v>Kalung huruf</v>
      </c>
      <c r="D50" s="21">
        <f>VLOOKUP(B50,Tabel!$A$6:$F$78,5,FALSE)</f>
        <v>3000</v>
      </c>
      <c r="E50" s="13">
        <f>Penjualan!E50*$D50</f>
        <v>3000</v>
      </c>
      <c r="F50" s="13">
        <f>Penjualan!F50*$D50</f>
        <v>0</v>
      </c>
      <c r="G50" s="13">
        <f>Penjualan!G50*$D50</f>
        <v>0</v>
      </c>
      <c r="H50" s="13">
        <f>Penjualan!H50*$D50</f>
        <v>0</v>
      </c>
      <c r="I50" s="13">
        <f>Penjualan!I50*$D50</f>
        <v>3000</v>
      </c>
      <c r="J50" s="13">
        <f>Penjualan!J50*$D50</f>
        <v>0</v>
      </c>
      <c r="K50" s="13">
        <f>Penjualan!K50*$D50</f>
        <v>0</v>
      </c>
      <c r="L50" s="13">
        <f>Penjualan!L50*$D50</f>
        <v>0</v>
      </c>
      <c r="M50" s="13">
        <f>Penjualan!M50*$D50</f>
        <v>0</v>
      </c>
      <c r="N50" s="13">
        <f>Penjualan!N50*$D50</f>
        <v>0</v>
      </c>
      <c r="O50" s="13">
        <f>Penjualan!O50*$D50</f>
        <v>0</v>
      </c>
      <c r="P50" s="13">
        <f>Penjualan!P50*$D50</f>
        <v>0</v>
      </c>
      <c r="Q50" s="13">
        <f>Penjualan!Q50*$D50</f>
        <v>0</v>
      </c>
      <c r="R50" s="13">
        <f>Penjualan!R50*$D50</f>
        <v>0</v>
      </c>
      <c r="S50" s="13">
        <f>Penjualan!S50*$D50</f>
        <v>0</v>
      </c>
      <c r="T50" s="13">
        <f>Penjualan!T50*$D50</f>
        <v>0</v>
      </c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>
        <f>Penjualan!AQ50*$D50</f>
        <v>0</v>
      </c>
      <c r="AR50" s="13">
        <f t="shared" si="0"/>
        <v>6000</v>
      </c>
      <c r="AS50" s="14"/>
      <c r="AT50" s="14"/>
      <c r="AU50" s="14"/>
      <c r="AV50" s="14"/>
      <c r="AW50" s="14"/>
    </row>
    <row r="51" spans="1:49" ht="26.25" customHeight="1" x14ac:dyDescent="0.35">
      <c r="A51" s="17"/>
      <c r="B51" s="2" t="str">
        <f>Penjualan!B51</f>
        <v>A01</v>
      </c>
      <c r="C51" s="2" t="str">
        <f>Penjualan!C51</f>
        <v>Anting</v>
      </c>
      <c r="D51" s="21">
        <f>VLOOKUP(B51,Tabel!$A$6:$F$78,5,FALSE)</f>
        <v>12000</v>
      </c>
      <c r="E51" s="13">
        <f>Penjualan!E51*$D51</f>
        <v>0</v>
      </c>
      <c r="F51" s="13">
        <f>Penjualan!F51*$D51</f>
        <v>0</v>
      </c>
      <c r="G51" s="13">
        <f>Penjualan!G51*$D51</f>
        <v>0</v>
      </c>
      <c r="H51" s="13">
        <f>Penjualan!H51*$D51</f>
        <v>0</v>
      </c>
      <c r="I51" s="13">
        <f>Penjualan!I51*$D51</f>
        <v>0</v>
      </c>
      <c r="J51" s="13">
        <f>Penjualan!J51*$D51</f>
        <v>0</v>
      </c>
      <c r="K51" s="13">
        <f>Penjualan!K51*$D51</f>
        <v>0</v>
      </c>
      <c r="L51" s="13">
        <f>Penjualan!L51*$D51</f>
        <v>0</v>
      </c>
      <c r="M51" s="13">
        <f>Penjualan!M51*$D51</f>
        <v>12000</v>
      </c>
      <c r="N51" s="13">
        <f>Penjualan!N51*$D51</f>
        <v>0</v>
      </c>
      <c r="O51" s="13">
        <f>Penjualan!O51*$D51</f>
        <v>0</v>
      </c>
      <c r="P51" s="13">
        <f>Penjualan!P51*$D51</f>
        <v>0</v>
      </c>
      <c r="Q51" s="13">
        <f>Penjualan!Q51*$D51</f>
        <v>0</v>
      </c>
      <c r="R51" s="13">
        <f>Penjualan!R51*$D51</f>
        <v>0</v>
      </c>
      <c r="S51" s="13">
        <f>Penjualan!S51*$D51</f>
        <v>0</v>
      </c>
      <c r="T51" s="13">
        <f>Penjualan!T51*$D51</f>
        <v>0</v>
      </c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>
        <f>Penjualan!AQ51*$D51</f>
        <v>0</v>
      </c>
      <c r="AR51" s="13">
        <f t="shared" si="0"/>
        <v>12000</v>
      </c>
      <c r="AS51" s="14"/>
      <c r="AT51" s="14"/>
      <c r="AU51" s="14"/>
      <c r="AV51" s="14"/>
      <c r="AW51" s="14"/>
    </row>
    <row r="52" spans="1:49" ht="26.25" customHeight="1" x14ac:dyDescent="0.35">
      <c r="A52" s="17"/>
      <c r="B52" s="2" t="str">
        <f>Penjualan!B52</f>
        <v>R01</v>
      </c>
      <c r="C52" s="2" t="str">
        <f>Penjualan!C52</f>
        <v>Rosario kayu</v>
      </c>
      <c r="D52" s="21">
        <f>VLOOKUP(B52,Tabel!$A$6:$F$78,5,FALSE)</f>
        <v>15000</v>
      </c>
      <c r="E52" s="13">
        <f>Penjualan!E52*$D52</f>
        <v>0</v>
      </c>
      <c r="F52" s="13">
        <f>Penjualan!F52*$D52</f>
        <v>0</v>
      </c>
      <c r="G52" s="13">
        <f>Penjualan!G52*$D52</f>
        <v>0</v>
      </c>
      <c r="H52" s="13">
        <f>Penjualan!H52*$D52</f>
        <v>15000</v>
      </c>
      <c r="I52" s="13">
        <f>Penjualan!I52*$D52</f>
        <v>0</v>
      </c>
      <c r="J52" s="13">
        <f>Penjualan!J52*$D52</f>
        <v>15000</v>
      </c>
      <c r="K52" s="13">
        <f>Penjualan!K52*$D52</f>
        <v>0</v>
      </c>
      <c r="L52" s="13">
        <f>Penjualan!L52*$D52</f>
        <v>0</v>
      </c>
      <c r="M52" s="13">
        <f>Penjualan!M52*$D52</f>
        <v>15000</v>
      </c>
      <c r="N52" s="13">
        <f>Penjualan!N52*$D52</f>
        <v>0</v>
      </c>
      <c r="O52" s="13">
        <f>Penjualan!O52*$D52</f>
        <v>15000</v>
      </c>
      <c r="P52" s="13">
        <f>Penjualan!P52*$D52</f>
        <v>0</v>
      </c>
      <c r="Q52" s="13">
        <f>Penjualan!Q52*$D52</f>
        <v>0</v>
      </c>
      <c r="R52" s="13">
        <f>Penjualan!R52*$D52</f>
        <v>30000</v>
      </c>
      <c r="S52" s="13">
        <f>Penjualan!S52*$D52</f>
        <v>0</v>
      </c>
      <c r="T52" s="13">
        <f>Penjualan!T52*$D52</f>
        <v>0</v>
      </c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49">
        <f>Penjualan!AQ52*$D52</f>
        <v>15000</v>
      </c>
      <c r="AR52" s="13">
        <f t="shared" si="0"/>
        <v>105000</v>
      </c>
      <c r="AS52" s="14"/>
      <c r="AT52" s="14"/>
      <c r="AU52" s="14">
        <f>AQ52</f>
        <v>15000</v>
      </c>
      <c r="AV52" s="14"/>
      <c r="AW52" s="14"/>
    </row>
    <row r="53" spans="1:49" ht="26.25" customHeight="1" x14ac:dyDescent="0.35">
      <c r="A53" s="17"/>
      <c r="B53" s="2" t="str">
        <f>Penjualan!B53</f>
        <v>Lain2</v>
      </c>
      <c r="C53" s="2" t="str">
        <f>Penjualan!C53</f>
        <v>Lain2</v>
      </c>
      <c r="D53" s="21">
        <f>VLOOKUP(B53,Tabel!$A$6:$F$78,5,FALSE)</f>
        <v>0</v>
      </c>
      <c r="E53" s="13">
        <f>Penjualan!E53*$D53</f>
        <v>0</v>
      </c>
      <c r="F53" s="13">
        <f>Penjualan!F53*$D53</f>
        <v>0</v>
      </c>
      <c r="G53" s="13">
        <f>Penjualan!G53*$D53</f>
        <v>0</v>
      </c>
      <c r="H53" s="13">
        <f>Penjualan!H53*$D53</f>
        <v>0</v>
      </c>
      <c r="I53" s="13">
        <f>Penjualan!I53*$D53</f>
        <v>0</v>
      </c>
      <c r="J53" s="13">
        <f>Penjualan!J53*$D53</f>
        <v>0</v>
      </c>
      <c r="K53" s="13">
        <f>Penjualan!K53*$D53</f>
        <v>0</v>
      </c>
      <c r="L53" s="13">
        <f>Penjualan!L53*$D53</f>
        <v>0</v>
      </c>
      <c r="M53" s="13">
        <f>Penjualan!M53*$D53</f>
        <v>0</v>
      </c>
      <c r="N53" s="13">
        <f>Penjualan!N53*$D53</f>
        <v>0</v>
      </c>
      <c r="O53" s="13">
        <f>Penjualan!O53*$D53</f>
        <v>0</v>
      </c>
      <c r="P53" s="13">
        <f>Penjualan!P53*$D53</f>
        <v>0</v>
      </c>
      <c r="Q53" s="13">
        <f>Penjualan!Q53*$D53</f>
        <v>0</v>
      </c>
      <c r="R53" s="13">
        <f>Penjualan!R53*$D53</f>
        <v>0</v>
      </c>
      <c r="S53" s="13">
        <f>Penjualan!S53*$D53</f>
        <v>0</v>
      </c>
      <c r="T53" s="13">
        <f>Penjualan!T53*$D53</f>
        <v>0</v>
      </c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22">
        <f>Penjualan!AQ53*$D53</f>
        <v>0</v>
      </c>
      <c r="AR53" s="13">
        <f t="shared" ref="AR53" si="8">SUM(E53:AQ53)</f>
        <v>0</v>
      </c>
      <c r="AS53" s="14"/>
      <c r="AT53" s="14"/>
      <c r="AU53" s="14"/>
      <c r="AV53" s="14"/>
      <c r="AW53" s="14"/>
    </row>
    <row r="54" spans="1:49" ht="26.25" customHeight="1" x14ac:dyDescent="0.35">
      <c r="A54" s="17"/>
      <c r="B54" s="2" t="str">
        <f>Penjualan!B54</f>
        <v>A02</v>
      </c>
      <c r="C54" s="2" t="str">
        <f>Penjualan!C54</f>
        <v>Anting tembaga</v>
      </c>
      <c r="D54" s="21">
        <f>VLOOKUP(B54,Tabel!$A$6:$F$78,5,FALSE)</f>
        <v>12000</v>
      </c>
      <c r="E54" s="13">
        <f>Penjualan!E54*$D54</f>
        <v>0</v>
      </c>
      <c r="F54" s="13">
        <f>Penjualan!F54*$D54</f>
        <v>0</v>
      </c>
      <c r="G54" s="13">
        <f>Penjualan!G54*$D54</f>
        <v>0</v>
      </c>
      <c r="H54" s="13">
        <f>Penjualan!H54*$D54</f>
        <v>0</v>
      </c>
      <c r="I54" s="13">
        <f>Penjualan!I54*$D54</f>
        <v>0</v>
      </c>
      <c r="J54" s="13">
        <f>Penjualan!J54*$D54</f>
        <v>0</v>
      </c>
      <c r="K54" s="13">
        <f>Penjualan!K54*$D54</f>
        <v>0</v>
      </c>
      <c r="L54" s="13">
        <f>Penjualan!L54*$D54</f>
        <v>0</v>
      </c>
      <c r="M54" s="13">
        <f>Penjualan!M54*$D54</f>
        <v>0</v>
      </c>
      <c r="N54" s="13">
        <f>Penjualan!N54*$D54</f>
        <v>0</v>
      </c>
      <c r="O54" s="13">
        <f>Penjualan!O54*$D54</f>
        <v>0</v>
      </c>
      <c r="P54" s="13">
        <f>Penjualan!P54*$D54</f>
        <v>0</v>
      </c>
      <c r="Q54" s="13">
        <f>Penjualan!Q54*$D54</f>
        <v>12000</v>
      </c>
      <c r="R54" s="13">
        <f>Penjualan!R54*$D54</f>
        <v>0</v>
      </c>
      <c r="S54" s="13">
        <f>Penjualan!S54*$D54</f>
        <v>0</v>
      </c>
      <c r="T54" s="13">
        <f>Penjualan!T54*$D54</f>
        <v>0</v>
      </c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>
        <f>Penjualan!AQ54*$D54</f>
        <v>0</v>
      </c>
      <c r="AR54" s="13">
        <f t="shared" si="0"/>
        <v>12000</v>
      </c>
      <c r="AS54" s="14"/>
      <c r="AT54" s="14"/>
      <c r="AU54" s="14"/>
      <c r="AV54" s="14"/>
      <c r="AW54" s="14"/>
    </row>
    <row r="55" spans="1:49" ht="26.25" customHeight="1" x14ac:dyDescent="0.35">
      <c r="A55" s="17"/>
      <c r="B55" s="2" t="str">
        <f>Penjualan!B55</f>
        <v>Lain2</v>
      </c>
      <c r="C55" s="2" t="str">
        <f>Penjualan!C55</f>
        <v>Lain2</v>
      </c>
      <c r="D55" s="21">
        <f>VLOOKUP(B55,Tabel!$A$6:$F$78,5,FALSE)</f>
        <v>0</v>
      </c>
      <c r="E55" s="13">
        <f>Penjualan!E55*$D55</f>
        <v>0</v>
      </c>
      <c r="F55" s="13">
        <f>Penjualan!F55*$D55</f>
        <v>0</v>
      </c>
      <c r="G55" s="13">
        <f>Penjualan!G55*$D55</f>
        <v>0</v>
      </c>
      <c r="H55" s="13">
        <f>Penjualan!H55*$D55</f>
        <v>0</v>
      </c>
      <c r="I55" s="13">
        <f>Penjualan!I55*$D55</f>
        <v>0</v>
      </c>
      <c r="J55" s="13">
        <f>Penjualan!J55*$D55</f>
        <v>0</v>
      </c>
      <c r="K55" s="13">
        <f>Penjualan!K55*$D55</f>
        <v>0</v>
      </c>
      <c r="L55" s="13">
        <f>Penjualan!L55*$D55</f>
        <v>0</v>
      </c>
      <c r="M55" s="13">
        <f>Penjualan!M55*$D55</f>
        <v>0</v>
      </c>
      <c r="N55" s="13">
        <f>Penjualan!N55*$D55</f>
        <v>0</v>
      </c>
      <c r="O55" s="13">
        <f>Penjualan!O55*$D55</f>
        <v>0</v>
      </c>
      <c r="P55" s="13">
        <f>Penjualan!P55*$D55</f>
        <v>0</v>
      </c>
      <c r="Q55" s="13">
        <f>Penjualan!Q55*$D55</f>
        <v>0</v>
      </c>
      <c r="R55" s="13">
        <f>Penjualan!R55*$D55</f>
        <v>0</v>
      </c>
      <c r="S55" s="13">
        <f>Penjualan!S55*$D55</f>
        <v>0</v>
      </c>
      <c r="T55" s="13">
        <f>Penjualan!T55*$D55</f>
        <v>0</v>
      </c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>
        <f>Penjualan!AQ55*$D55</f>
        <v>0</v>
      </c>
      <c r="AR55" s="13">
        <f t="shared" ref="AR55" si="9">SUM(E55:AQ55)</f>
        <v>0</v>
      </c>
      <c r="AS55" s="14"/>
      <c r="AT55" s="14"/>
      <c r="AU55" s="14"/>
      <c r="AV55" s="14"/>
      <c r="AW55" s="14"/>
    </row>
    <row r="56" spans="1:49" ht="26.25" customHeight="1" x14ac:dyDescent="0.35">
      <c r="A56" s="17"/>
      <c r="B56" s="2" t="str">
        <f>Penjualan!B56</f>
        <v>KT01</v>
      </c>
      <c r="C56" s="2" t="str">
        <f>Penjualan!C56</f>
        <v>Kalung tembaga</v>
      </c>
      <c r="D56" s="21">
        <f>VLOOKUP(B56,Tabel!$A$6:$F$78,5,FALSE)</f>
        <v>20000</v>
      </c>
      <c r="E56" s="13">
        <f>Penjualan!E56*$D56</f>
        <v>0</v>
      </c>
      <c r="F56" s="13">
        <f>Penjualan!F56*$D56</f>
        <v>0</v>
      </c>
      <c r="G56" s="13">
        <f>Penjualan!G56*$D56</f>
        <v>0</v>
      </c>
      <c r="H56" s="13">
        <f>Penjualan!H56*$D56</f>
        <v>0</v>
      </c>
      <c r="I56" s="13">
        <f>Penjualan!I56*$D56</f>
        <v>0</v>
      </c>
      <c r="J56" s="13">
        <f>Penjualan!J56*$D56</f>
        <v>0</v>
      </c>
      <c r="K56" s="13">
        <f>Penjualan!K56*$D56</f>
        <v>0</v>
      </c>
      <c r="L56" s="13">
        <f>Penjualan!L56*$D56</f>
        <v>0</v>
      </c>
      <c r="M56" s="13">
        <f>Penjualan!M56*$D56</f>
        <v>0</v>
      </c>
      <c r="N56" s="13">
        <f>Penjualan!N56*$D56</f>
        <v>0</v>
      </c>
      <c r="O56" s="13">
        <f>Penjualan!O56*$D56</f>
        <v>0</v>
      </c>
      <c r="P56" s="13">
        <f>Penjualan!P56*$D56</f>
        <v>0</v>
      </c>
      <c r="Q56" s="13">
        <f>Penjualan!Q56*$D56</f>
        <v>20000</v>
      </c>
      <c r="R56" s="13">
        <f>Penjualan!R56*$D56</f>
        <v>0</v>
      </c>
      <c r="S56" s="13">
        <f>Penjualan!S56*$D56</f>
        <v>0</v>
      </c>
      <c r="T56" s="13">
        <f>Penjualan!T56*$D56</f>
        <v>0</v>
      </c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>
        <f>Penjualan!AQ56*$D56</f>
        <v>0</v>
      </c>
      <c r="AR56" s="13">
        <f t="shared" si="0"/>
        <v>20000</v>
      </c>
      <c r="AS56" s="14"/>
      <c r="AT56" s="14"/>
      <c r="AU56" s="14"/>
      <c r="AV56" s="14"/>
      <c r="AW56" s="14"/>
    </row>
    <row r="57" spans="1:49" ht="26.25" customHeight="1" x14ac:dyDescent="0.35">
      <c r="A57" s="17"/>
      <c r="B57" s="2" t="str">
        <f>Penjualan!B57</f>
        <v>A03</v>
      </c>
      <c r="C57" s="2" t="str">
        <f>Penjualan!C57</f>
        <v>Anting</v>
      </c>
      <c r="D57" s="21">
        <f>VLOOKUP(B57,Tabel!$A$6:$F$78,5,FALSE)</f>
        <v>12000</v>
      </c>
      <c r="E57" s="13">
        <f>Penjualan!E57*$D57</f>
        <v>0</v>
      </c>
      <c r="F57" s="13">
        <f>Penjualan!F57*$D57</f>
        <v>0</v>
      </c>
      <c r="G57" s="13">
        <f>Penjualan!G57*$D57</f>
        <v>0</v>
      </c>
      <c r="H57" s="13">
        <f>Penjualan!H57*$D57</f>
        <v>0</v>
      </c>
      <c r="I57" s="13">
        <f>Penjualan!I57*$D57</f>
        <v>0</v>
      </c>
      <c r="J57" s="13">
        <f>Penjualan!J57*$D57</f>
        <v>0</v>
      </c>
      <c r="K57" s="13">
        <f>Penjualan!K57*$D57</f>
        <v>0</v>
      </c>
      <c r="L57" s="13">
        <f>Penjualan!L57*$D57</f>
        <v>0</v>
      </c>
      <c r="M57" s="13">
        <f>Penjualan!M57*$D57</f>
        <v>0</v>
      </c>
      <c r="N57" s="13">
        <f>Penjualan!N57*$D57</f>
        <v>0</v>
      </c>
      <c r="O57" s="13">
        <f>Penjualan!O57*$D57</f>
        <v>0</v>
      </c>
      <c r="P57" s="13">
        <f>Penjualan!P57*$D57</f>
        <v>0</v>
      </c>
      <c r="Q57" s="13">
        <f>Penjualan!Q57*$D57</f>
        <v>0</v>
      </c>
      <c r="R57" s="13">
        <f>Penjualan!R57*$D57</f>
        <v>12000</v>
      </c>
      <c r="S57" s="13">
        <f>Penjualan!S57*$D57</f>
        <v>0</v>
      </c>
      <c r="T57" s="13">
        <f>Penjualan!T57*$D57</f>
        <v>0</v>
      </c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>
        <f>Penjualan!AQ57*$D57</f>
        <v>0</v>
      </c>
      <c r="AR57" s="13">
        <f t="shared" si="0"/>
        <v>12000</v>
      </c>
      <c r="AS57" s="14"/>
      <c r="AT57" s="14"/>
      <c r="AU57" s="14"/>
      <c r="AV57" s="14"/>
      <c r="AW57" s="14"/>
    </row>
    <row r="58" spans="1:49" ht="26.25" customHeight="1" x14ac:dyDescent="0.35">
      <c r="A58" s="17"/>
      <c r="B58" s="2" t="str">
        <f>Penjualan!B58</f>
        <v>G01</v>
      </c>
      <c r="C58" s="2" t="str">
        <f>Penjualan!C58</f>
        <v>G.batu magnet</v>
      </c>
      <c r="D58" s="21">
        <f>VLOOKUP(B58,Tabel!$A$6:$F$78,5,FALSE)</f>
        <v>10000</v>
      </c>
      <c r="E58" s="13">
        <f>Penjualan!E58*$D58</f>
        <v>0</v>
      </c>
      <c r="F58" s="13">
        <f>Penjualan!F58*$D58</f>
        <v>0</v>
      </c>
      <c r="G58" s="13">
        <f>Penjualan!G58*$D58</f>
        <v>0</v>
      </c>
      <c r="H58" s="13">
        <f>Penjualan!H58*$D58</f>
        <v>0</v>
      </c>
      <c r="I58" s="13">
        <f>Penjualan!I58*$D58</f>
        <v>0</v>
      </c>
      <c r="J58" s="13">
        <f>Penjualan!J58*$D58</f>
        <v>0</v>
      </c>
      <c r="K58" s="13">
        <f>Penjualan!K58*$D58</f>
        <v>0</v>
      </c>
      <c r="L58" s="13">
        <f>Penjualan!L58*$D58</f>
        <v>0</v>
      </c>
      <c r="M58" s="13">
        <f>Penjualan!M58*$D58</f>
        <v>0</v>
      </c>
      <c r="N58" s="13">
        <f>Penjualan!N58*$D58</f>
        <v>10000</v>
      </c>
      <c r="O58" s="13">
        <f>Penjualan!O58*$D58</f>
        <v>0</v>
      </c>
      <c r="P58" s="13">
        <f>Penjualan!P58*$D58</f>
        <v>0</v>
      </c>
      <c r="Q58" s="13">
        <f>Penjualan!Q58*$D58</f>
        <v>0</v>
      </c>
      <c r="R58" s="13">
        <f>Penjualan!R58*$D58</f>
        <v>0</v>
      </c>
      <c r="S58" s="13">
        <f>Penjualan!S58*$D58</f>
        <v>0</v>
      </c>
      <c r="T58" s="13">
        <f>Penjualan!T58*$D58</f>
        <v>0</v>
      </c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>
        <f>Penjualan!AQ58*$D58</f>
        <v>0</v>
      </c>
      <c r="AR58" s="13">
        <f t="shared" si="0"/>
        <v>10000</v>
      </c>
      <c r="AS58" s="14"/>
      <c r="AT58" s="14"/>
      <c r="AU58" s="14"/>
      <c r="AV58" s="14"/>
      <c r="AW58" s="14"/>
    </row>
    <row r="59" spans="1:49" ht="26.25" customHeight="1" x14ac:dyDescent="0.35">
      <c r="A59" s="17"/>
      <c r="B59" s="2" t="str">
        <f>Penjualan!B59</f>
        <v>A03</v>
      </c>
      <c r="C59" s="2" t="str">
        <f>Penjualan!C59</f>
        <v>Anting</v>
      </c>
      <c r="D59" s="21">
        <f>VLOOKUP(B59,Tabel!$A$6:$F$78,5,FALSE)</f>
        <v>12000</v>
      </c>
      <c r="E59" s="13">
        <f>Penjualan!E59*$D59</f>
        <v>0</v>
      </c>
      <c r="F59" s="13">
        <f>Penjualan!F59*$D59</f>
        <v>0</v>
      </c>
      <c r="G59" s="13">
        <f>Penjualan!G59*$D59</f>
        <v>0</v>
      </c>
      <c r="H59" s="13">
        <f>Penjualan!H59*$D59</f>
        <v>0</v>
      </c>
      <c r="I59" s="13">
        <f>Penjualan!I59*$D59</f>
        <v>0</v>
      </c>
      <c r="J59" s="13">
        <f>Penjualan!J59*$D59</f>
        <v>0</v>
      </c>
      <c r="K59" s="13">
        <f>Penjualan!K59*$D59</f>
        <v>0</v>
      </c>
      <c r="L59" s="13">
        <f>Penjualan!L59*$D59</f>
        <v>0</v>
      </c>
      <c r="M59" s="13">
        <f>Penjualan!M59*$D59</f>
        <v>0</v>
      </c>
      <c r="N59" s="13">
        <f>Penjualan!N59*$D59</f>
        <v>0</v>
      </c>
      <c r="O59" s="13">
        <f>Penjualan!O59*$D59</f>
        <v>0</v>
      </c>
      <c r="P59" s="13">
        <f>Penjualan!P59*$D59</f>
        <v>0</v>
      </c>
      <c r="Q59" s="13">
        <f>Penjualan!Q59*$D59</f>
        <v>0</v>
      </c>
      <c r="R59" s="13">
        <f>Penjualan!R59*$D59</f>
        <v>0</v>
      </c>
      <c r="S59" s="13">
        <f>Penjualan!S59*$D59</f>
        <v>0</v>
      </c>
      <c r="T59" s="13">
        <f>Penjualan!T59*$D59</f>
        <v>0</v>
      </c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49">
        <f>Penjualan!AQ59*$D59</f>
        <v>12000</v>
      </c>
      <c r="AR59" s="13">
        <f t="shared" si="0"/>
        <v>12000</v>
      </c>
      <c r="AS59" s="14"/>
      <c r="AT59" s="14"/>
      <c r="AU59" s="14">
        <f>AQ59</f>
        <v>12000</v>
      </c>
      <c r="AV59" s="14"/>
      <c r="AW59" s="14"/>
    </row>
    <row r="60" spans="1:49" ht="26.25" customHeight="1" x14ac:dyDescent="0.35">
      <c r="A60" s="17"/>
      <c r="B60" s="2" t="str">
        <f>Penjualan!B60</f>
        <v>G07</v>
      </c>
      <c r="C60" s="2" t="str">
        <f>Penjualan!C60</f>
        <v>G.tali single bandul silver</v>
      </c>
      <c r="D60" s="21">
        <f>VLOOKUP(B60,Tabel!$A$6:$F$78,5,FALSE)</f>
        <v>5000</v>
      </c>
      <c r="E60" s="13">
        <f>Penjualan!E60*$D60</f>
        <v>0</v>
      </c>
      <c r="F60" s="13">
        <f>Penjualan!F60*$D60</f>
        <v>0</v>
      </c>
      <c r="G60" s="13">
        <f>Penjualan!G60*$D60</f>
        <v>5000</v>
      </c>
      <c r="H60" s="13">
        <f>Penjualan!H60*$D60</f>
        <v>5000</v>
      </c>
      <c r="I60" s="13">
        <f>Penjualan!I60*$D60</f>
        <v>0</v>
      </c>
      <c r="J60" s="13">
        <f>Penjualan!J60*$D60</f>
        <v>0</v>
      </c>
      <c r="K60" s="13">
        <f>Penjualan!K60*$D60</f>
        <v>5000</v>
      </c>
      <c r="L60" s="13">
        <f>Penjualan!L60*$D60</f>
        <v>0</v>
      </c>
      <c r="M60" s="13">
        <f>Penjualan!M60*$D60</f>
        <v>0</v>
      </c>
      <c r="N60" s="13">
        <f>Penjualan!N60*$D60</f>
        <v>0</v>
      </c>
      <c r="O60" s="13">
        <f>Penjualan!O60*$D60</f>
        <v>0</v>
      </c>
      <c r="P60" s="13">
        <f>Penjualan!P60*$D60</f>
        <v>0</v>
      </c>
      <c r="Q60" s="13">
        <f>Penjualan!Q60*$D60</f>
        <v>0</v>
      </c>
      <c r="R60" s="13">
        <f>Penjualan!R60*$D60</f>
        <v>0</v>
      </c>
      <c r="S60" s="13">
        <f>Penjualan!S60*$D60</f>
        <v>0</v>
      </c>
      <c r="T60" s="13">
        <f>Penjualan!T60*$D60</f>
        <v>0</v>
      </c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>
        <f>Penjualan!AQ60*$D60</f>
        <v>0</v>
      </c>
      <c r="AR60" s="13">
        <f t="shared" si="0"/>
        <v>15000</v>
      </c>
      <c r="AS60" s="14"/>
      <c r="AT60" s="14"/>
      <c r="AU60" s="14"/>
      <c r="AV60" s="14"/>
      <c r="AW60" s="14"/>
    </row>
    <row r="61" spans="1:49" ht="26.25" customHeight="1" x14ac:dyDescent="0.35">
      <c r="A61" s="17"/>
      <c r="B61" s="2" t="str">
        <f>Penjualan!B61</f>
        <v>G09</v>
      </c>
      <c r="C61" s="2" t="str">
        <f>Penjualan!C61</f>
        <v>G.tali double bandul silver</v>
      </c>
      <c r="D61" s="21">
        <f>VLOOKUP(B61,Tabel!$A$6:$F$78,5,FALSE)</f>
        <v>6000</v>
      </c>
      <c r="E61" s="13">
        <f>Penjualan!E61*$D61</f>
        <v>0</v>
      </c>
      <c r="F61" s="13">
        <f>Penjualan!F61*$D61</f>
        <v>0</v>
      </c>
      <c r="G61" s="13">
        <f>Penjualan!G61*$D61</f>
        <v>6000</v>
      </c>
      <c r="H61" s="13">
        <f>Penjualan!H61*$D61</f>
        <v>0</v>
      </c>
      <c r="I61" s="13">
        <f>Penjualan!I61*$D61</f>
        <v>0</v>
      </c>
      <c r="J61" s="13">
        <f>Penjualan!J61*$D61</f>
        <v>0</v>
      </c>
      <c r="K61" s="13">
        <f>Penjualan!K61*$D61</f>
        <v>0</v>
      </c>
      <c r="L61" s="13">
        <f>Penjualan!L61*$D61</f>
        <v>0</v>
      </c>
      <c r="M61" s="13">
        <f>Penjualan!M61*$D61</f>
        <v>0</v>
      </c>
      <c r="N61" s="13">
        <f>Penjualan!N61*$D61</f>
        <v>0</v>
      </c>
      <c r="O61" s="13">
        <f>Penjualan!O61*$D61</f>
        <v>0</v>
      </c>
      <c r="P61" s="13">
        <f>Penjualan!P61*$D61</f>
        <v>0</v>
      </c>
      <c r="Q61" s="13">
        <f>Penjualan!Q61*$D61</f>
        <v>0</v>
      </c>
      <c r="R61" s="13">
        <f>Penjualan!R61*$D61</f>
        <v>0</v>
      </c>
      <c r="S61" s="13">
        <f>Penjualan!S61*$D61</f>
        <v>0</v>
      </c>
      <c r="T61" s="13">
        <f>Penjualan!T61*$D61</f>
        <v>0</v>
      </c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>
        <f>Penjualan!AQ61*$D61</f>
        <v>0</v>
      </c>
      <c r="AR61" s="13">
        <f t="shared" si="0"/>
        <v>6000</v>
      </c>
      <c r="AS61" s="14"/>
      <c r="AT61" s="14"/>
      <c r="AU61" s="14"/>
      <c r="AV61" s="14"/>
      <c r="AW61" s="14"/>
    </row>
    <row r="62" spans="1:49" ht="26.25" customHeight="1" x14ac:dyDescent="0.35">
      <c r="A62" s="17"/>
      <c r="B62" s="2" t="str">
        <f>Penjualan!B62</f>
        <v>G10</v>
      </c>
      <c r="C62" s="2" t="str">
        <f>Penjualan!C62</f>
        <v>G.tali warna warni</v>
      </c>
      <c r="D62" s="21">
        <f>VLOOKUP(B62,Tabel!$A$6:$F$78,5,FALSE)</f>
        <v>5000</v>
      </c>
      <c r="E62" s="13">
        <f>Penjualan!E62*$D62</f>
        <v>0</v>
      </c>
      <c r="F62" s="13">
        <f>Penjualan!F62*$D62</f>
        <v>0</v>
      </c>
      <c r="G62" s="13">
        <f>Penjualan!G62*$D62</f>
        <v>0</v>
      </c>
      <c r="H62" s="13">
        <f>Penjualan!H62*$D62</f>
        <v>0</v>
      </c>
      <c r="I62" s="13">
        <f>Penjualan!I62*$D62</f>
        <v>0</v>
      </c>
      <c r="J62" s="13">
        <f>Penjualan!J62*$D62</f>
        <v>0</v>
      </c>
      <c r="K62" s="13">
        <f>Penjualan!K62*$D62</f>
        <v>0</v>
      </c>
      <c r="L62" s="13">
        <f>Penjualan!L62*$D62</f>
        <v>0</v>
      </c>
      <c r="M62" s="13">
        <f>Penjualan!M62*$D62</f>
        <v>0</v>
      </c>
      <c r="N62" s="13">
        <f>Penjualan!N62*$D62</f>
        <v>0</v>
      </c>
      <c r="O62" s="13">
        <f>Penjualan!O62*$D62</f>
        <v>0</v>
      </c>
      <c r="P62" s="13">
        <f>Penjualan!P62*$D62</f>
        <v>0</v>
      </c>
      <c r="Q62" s="13">
        <f>Penjualan!Q62*$D62</f>
        <v>0</v>
      </c>
      <c r="R62" s="13">
        <f>Penjualan!R62*$D62</f>
        <v>0</v>
      </c>
      <c r="S62" s="13">
        <f>Penjualan!S62*$D62</f>
        <v>0</v>
      </c>
      <c r="T62" s="13">
        <f>Penjualan!T62*$D62</f>
        <v>0</v>
      </c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>
        <f>Penjualan!AQ62*$D62</f>
        <v>10000</v>
      </c>
      <c r="AR62" s="13">
        <f t="shared" si="0"/>
        <v>10000</v>
      </c>
      <c r="AS62" s="14"/>
      <c r="AT62" s="14">
        <f>AQ62</f>
        <v>10000</v>
      </c>
      <c r="AU62" s="14"/>
      <c r="AV62" s="14"/>
      <c r="AW62" s="14"/>
    </row>
    <row r="63" spans="1:49" ht="26.25" customHeight="1" x14ac:dyDescent="0.35">
      <c r="A63" s="17"/>
      <c r="B63" s="2" t="str">
        <f>Penjualan!B63</f>
        <v>Lain2</v>
      </c>
      <c r="C63" s="2" t="str">
        <f>Penjualan!C63</f>
        <v>Lain2</v>
      </c>
      <c r="D63" s="21">
        <f>VLOOKUP(B63,Tabel!$A$6:$F$78,5,FALSE)</f>
        <v>0</v>
      </c>
      <c r="E63" s="13">
        <f>Penjualan!E63*$D63</f>
        <v>0</v>
      </c>
      <c r="F63" s="13">
        <f>Penjualan!F63*$D63</f>
        <v>0</v>
      </c>
      <c r="G63" s="13">
        <f>Penjualan!G63*$D63</f>
        <v>0</v>
      </c>
      <c r="H63" s="13">
        <f>Penjualan!H63*$D63</f>
        <v>0</v>
      </c>
      <c r="I63" s="13">
        <f>Penjualan!I63*$D63</f>
        <v>0</v>
      </c>
      <c r="J63" s="13">
        <f>Penjualan!J63*$D63</f>
        <v>0</v>
      </c>
      <c r="K63" s="13">
        <f>Penjualan!K63*$D63</f>
        <v>0</v>
      </c>
      <c r="L63" s="13">
        <f>Penjualan!L63*$D63</f>
        <v>0</v>
      </c>
      <c r="M63" s="13">
        <f>Penjualan!M63*$D63</f>
        <v>0</v>
      </c>
      <c r="N63" s="13">
        <f>Penjualan!N63*$D63</f>
        <v>0</v>
      </c>
      <c r="O63" s="13">
        <f>Penjualan!O63*$D63</f>
        <v>0</v>
      </c>
      <c r="P63" s="13">
        <f>Penjualan!P63*$D63</f>
        <v>0</v>
      </c>
      <c r="Q63" s="13">
        <f>Penjualan!Q63*$D63</f>
        <v>0</v>
      </c>
      <c r="R63" s="13">
        <f>Penjualan!R63*$D63</f>
        <v>0</v>
      </c>
      <c r="S63" s="13">
        <f>Penjualan!S63*$D63</f>
        <v>0</v>
      </c>
      <c r="T63" s="13">
        <f>Penjualan!T63*$D63</f>
        <v>0</v>
      </c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>
        <f>Penjualan!AQ63*$D63</f>
        <v>0</v>
      </c>
      <c r="AR63" s="13">
        <f t="shared" ref="AR63" si="10">SUM(E63:AQ63)</f>
        <v>0</v>
      </c>
      <c r="AS63" s="14"/>
      <c r="AT63" s="14"/>
      <c r="AU63" s="14"/>
      <c r="AV63" s="14"/>
      <c r="AW63" s="14"/>
    </row>
    <row r="64" spans="1:49" ht="26.25" customHeight="1" x14ac:dyDescent="0.35">
      <c r="A64" s="17"/>
      <c r="B64" s="2" t="str">
        <f>Penjualan!B64</f>
        <v>G06</v>
      </c>
      <c r="C64" s="2" t="str">
        <f>Penjualan!C64</f>
        <v>G.bandul kunci</v>
      </c>
      <c r="D64" s="21">
        <f>VLOOKUP(B64,Tabel!$A$6:$F$78,5,FALSE)</f>
        <v>5000</v>
      </c>
      <c r="E64" s="13">
        <f>Penjualan!E64*$D64</f>
        <v>0</v>
      </c>
      <c r="F64" s="13">
        <f>Penjualan!F64*$D64</f>
        <v>0</v>
      </c>
      <c r="G64" s="13">
        <f>Penjualan!G64*$D64</f>
        <v>0</v>
      </c>
      <c r="H64" s="13">
        <f>Penjualan!H64*$D64</f>
        <v>0</v>
      </c>
      <c r="I64" s="13">
        <f>Penjualan!I64*$D64</f>
        <v>0</v>
      </c>
      <c r="J64" s="13">
        <f>Penjualan!J64*$D64</f>
        <v>5000</v>
      </c>
      <c r="K64" s="13">
        <f>Penjualan!K64*$D64</f>
        <v>0</v>
      </c>
      <c r="L64" s="13">
        <f>Penjualan!L64*$D64</f>
        <v>0</v>
      </c>
      <c r="M64" s="13">
        <f>Penjualan!M64*$D64</f>
        <v>0</v>
      </c>
      <c r="N64" s="13">
        <f>Penjualan!N64*$D64</f>
        <v>0</v>
      </c>
      <c r="O64" s="13">
        <f>Penjualan!O64*$D64</f>
        <v>0</v>
      </c>
      <c r="P64" s="13">
        <f>Penjualan!P64*$D64</f>
        <v>0</v>
      </c>
      <c r="Q64" s="13">
        <f>Penjualan!Q64*$D64</f>
        <v>0</v>
      </c>
      <c r="R64" s="13">
        <f>Penjualan!R64*$D64</f>
        <v>0</v>
      </c>
      <c r="S64" s="13">
        <f>Penjualan!S64*$D64</f>
        <v>0</v>
      </c>
      <c r="T64" s="13">
        <f>Penjualan!T64*$D64</f>
        <v>0</v>
      </c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>
        <f>Penjualan!AQ64*$D64</f>
        <v>0</v>
      </c>
      <c r="AR64" s="13">
        <f t="shared" si="0"/>
        <v>5000</v>
      </c>
      <c r="AS64" s="14"/>
      <c r="AT64" s="14"/>
      <c r="AU64" s="14"/>
      <c r="AV64" s="14"/>
      <c r="AW64" s="14"/>
    </row>
    <row r="65" spans="1:50" s="38" customFormat="1" ht="26.25" customHeight="1" x14ac:dyDescent="0.35">
      <c r="A65" s="46">
        <f>Penjualan!A65</f>
        <v>42029</v>
      </c>
      <c r="B65" s="36" t="str">
        <f>Penjualan!B65</f>
        <v>R01</v>
      </c>
      <c r="C65" s="36" t="str">
        <f>Penjualan!C65</f>
        <v>Rosario kayu</v>
      </c>
      <c r="D65" s="21">
        <f>VLOOKUP(B65,Tabel!$A$6:$F$78,5,FALSE)</f>
        <v>15000</v>
      </c>
      <c r="E65" s="22">
        <f>Penjualan!E65*$D65</f>
        <v>0</v>
      </c>
      <c r="F65" s="22">
        <f>Penjualan!F65*$D65</f>
        <v>0</v>
      </c>
      <c r="G65" s="22">
        <f>Penjualan!G65*$D65</f>
        <v>0</v>
      </c>
      <c r="H65" s="22">
        <f>Penjualan!H65*$D65</f>
        <v>0</v>
      </c>
      <c r="I65" s="22">
        <f>Penjualan!I65*$D65</f>
        <v>0</v>
      </c>
      <c r="J65" s="22">
        <f>Penjualan!J65*$D65</f>
        <v>0</v>
      </c>
      <c r="K65" s="22">
        <f>Penjualan!K65*$D65</f>
        <v>0</v>
      </c>
      <c r="L65" s="22">
        <f>Penjualan!L65*$D65</f>
        <v>0</v>
      </c>
      <c r="M65" s="22">
        <f>Penjualan!M65*$D65</f>
        <v>0</v>
      </c>
      <c r="N65" s="22">
        <f>Penjualan!N65*$D65</f>
        <v>0</v>
      </c>
      <c r="O65" s="22">
        <f>Penjualan!O65*$D65</f>
        <v>0</v>
      </c>
      <c r="P65" s="22">
        <f>Penjualan!P65*$D65</f>
        <v>0</v>
      </c>
      <c r="Q65" s="22">
        <f>Penjualan!Q65*$D65</f>
        <v>0</v>
      </c>
      <c r="R65" s="22">
        <f>Penjualan!R65*$D65</f>
        <v>0</v>
      </c>
      <c r="S65" s="22">
        <f>Penjualan!S65*$D65</f>
        <v>0</v>
      </c>
      <c r="T65" s="22">
        <f>Penjualan!T65*$D65</f>
        <v>0</v>
      </c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>
        <f>Penjualan!AQ65*$D65</f>
        <v>75000</v>
      </c>
      <c r="AR65" s="22">
        <f t="shared" si="0"/>
        <v>75000</v>
      </c>
      <c r="AS65" s="21"/>
      <c r="AT65" s="21"/>
      <c r="AU65" s="21">
        <f>AQ65</f>
        <v>75000</v>
      </c>
      <c r="AV65" s="21"/>
      <c r="AW65" s="21"/>
      <c r="AX65" s="119"/>
    </row>
    <row r="66" spans="1:50" ht="26.25" customHeight="1" x14ac:dyDescent="0.35">
      <c r="A66" s="55" t="str">
        <f>Penjualan!A66</f>
        <v>Kramat</v>
      </c>
      <c r="B66" s="2" t="str">
        <f>Penjualan!B66</f>
        <v>G01</v>
      </c>
      <c r="C66" s="2" t="str">
        <f>Penjualan!C66</f>
        <v>G.batu magnet</v>
      </c>
      <c r="D66" s="21">
        <f>VLOOKUP(B66,Tabel!$A$6:$F$78,5,FALSE)</f>
        <v>10000</v>
      </c>
      <c r="E66" s="13">
        <f>Penjualan!E66*$D66</f>
        <v>0</v>
      </c>
      <c r="F66" s="13">
        <f>Penjualan!F66*$D66</f>
        <v>0</v>
      </c>
      <c r="G66" s="13">
        <f>Penjualan!G66*$D66</f>
        <v>0</v>
      </c>
      <c r="H66" s="13">
        <f>Penjualan!H66*$D66</f>
        <v>0</v>
      </c>
      <c r="I66" s="13">
        <f>Penjualan!I66*$D66</f>
        <v>0</v>
      </c>
      <c r="J66" s="13">
        <f>Penjualan!J66*$D66</f>
        <v>0</v>
      </c>
      <c r="K66" s="13">
        <f>Penjualan!K66*$D66</f>
        <v>0</v>
      </c>
      <c r="L66" s="13">
        <f>Penjualan!L66*$D66</f>
        <v>0</v>
      </c>
      <c r="M66" s="13">
        <f>Penjualan!M66*$D66</f>
        <v>0</v>
      </c>
      <c r="N66" s="13">
        <f>Penjualan!N66*$D66</f>
        <v>0</v>
      </c>
      <c r="O66" s="13">
        <f>Penjualan!O66*$D66</f>
        <v>0</v>
      </c>
      <c r="P66" s="13">
        <f>Penjualan!P66*$D66</f>
        <v>0</v>
      </c>
      <c r="Q66" s="13">
        <f>Penjualan!Q66*$D66</f>
        <v>0</v>
      </c>
      <c r="R66" s="13">
        <f>Penjualan!R66*$D66</f>
        <v>0</v>
      </c>
      <c r="S66" s="13">
        <f>Penjualan!S66*$D66</f>
        <v>0</v>
      </c>
      <c r="T66" s="13">
        <f>Penjualan!T66*$D66</f>
        <v>0</v>
      </c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>
        <f>Penjualan!AQ66*$D66</f>
        <v>20000</v>
      </c>
      <c r="AR66" s="13">
        <f t="shared" si="0"/>
        <v>20000</v>
      </c>
      <c r="AS66" s="14"/>
      <c r="AT66" s="14"/>
      <c r="AU66" s="14">
        <f>AQ66</f>
        <v>20000</v>
      </c>
      <c r="AV66" s="14"/>
      <c r="AW66" s="14"/>
    </row>
    <row r="67" spans="1:50" ht="26.25" customHeight="1" x14ac:dyDescent="0.35">
      <c r="A67" s="55"/>
      <c r="B67" s="2" t="str">
        <f>Penjualan!B67</f>
        <v>G10</v>
      </c>
      <c r="C67" s="2" t="str">
        <f>Penjualan!C67</f>
        <v>G.tali warna warni</v>
      </c>
      <c r="D67" s="21">
        <f>VLOOKUP(B67,Tabel!$A$6:$F$78,5,FALSE)</f>
        <v>5000</v>
      </c>
      <c r="E67" s="13">
        <f>Penjualan!E67*$D67</f>
        <v>0</v>
      </c>
      <c r="F67" s="13">
        <f>Penjualan!F67*$D67</f>
        <v>0</v>
      </c>
      <c r="G67" s="13">
        <f>Penjualan!G67*$D67</f>
        <v>0</v>
      </c>
      <c r="H67" s="13">
        <f>Penjualan!H67*$D67</f>
        <v>0</v>
      </c>
      <c r="I67" s="13">
        <f>Penjualan!I67*$D67</f>
        <v>0</v>
      </c>
      <c r="J67" s="13">
        <f>Penjualan!J67*$D67</f>
        <v>0</v>
      </c>
      <c r="K67" s="13">
        <f>Penjualan!K67*$D67</f>
        <v>0</v>
      </c>
      <c r="L67" s="13">
        <f>Penjualan!L67*$D67</f>
        <v>0</v>
      </c>
      <c r="M67" s="13">
        <f>Penjualan!M67*$D67</f>
        <v>0</v>
      </c>
      <c r="N67" s="13">
        <f>Penjualan!N67*$D67</f>
        <v>0</v>
      </c>
      <c r="O67" s="13">
        <f>Penjualan!O67*$D67</f>
        <v>0</v>
      </c>
      <c r="P67" s="13">
        <f>Penjualan!P67*$D67</f>
        <v>0</v>
      </c>
      <c r="Q67" s="13">
        <f>Penjualan!Q67*$D67</f>
        <v>0</v>
      </c>
      <c r="R67" s="13">
        <f>Penjualan!R67*$D67</f>
        <v>0</v>
      </c>
      <c r="S67" s="13">
        <f>Penjualan!S67*$D67</f>
        <v>0</v>
      </c>
      <c r="T67" s="13">
        <f>Penjualan!T67*$D67</f>
        <v>0</v>
      </c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>
        <f>Penjualan!AQ67*$D67</f>
        <v>15000</v>
      </c>
      <c r="AR67" s="13">
        <f t="shared" si="0"/>
        <v>15000</v>
      </c>
      <c r="AS67" s="14"/>
      <c r="AT67" s="14"/>
      <c r="AU67" s="14">
        <f t="shared" ref="AU67:AU69" si="11">AQ67</f>
        <v>15000</v>
      </c>
      <c r="AV67" s="14"/>
      <c r="AW67" s="14"/>
    </row>
    <row r="68" spans="1:50" ht="26.25" customHeight="1" x14ac:dyDescent="0.35">
      <c r="A68" s="55"/>
      <c r="B68" s="2" t="str">
        <f>Penjualan!B68</f>
        <v>G06</v>
      </c>
      <c r="C68" s="2" t="str">
        <f>Penjualan!C68</f>
        <v>G.bandul kunci</v>
      </c>
      <c r="D68" s="21">
        <f>VLOOKUP(B68,Tabel!$A$6:$F$78,5,FALSE)</f>
        <v>5000</v>
      </c>
      <c r="E68" s="13">
        <f>Penjualan!E68*$D68</f>
        <v>0</v>
      </c>
      <c r="F68" s="13">
        <f>Penjualan!F68*$D68</f>
        <v>0</v>
      </c>
      <c r="G68" s="13">
        <f>Penjualan!G68*$D68</f>
        <v>0</v>
      </c>
      <c r="H68" s="13">
        <f>Penjualan!H68*$D68</f>
        <v>0</v>
      </c>
      <c r="I68" s="13">
        <f>Penjualan!I68*$D68</f>
        <v>0</v>
      </c>
      <c r="J68" s="13">
        <f>Penjualan!J68*$D68</f>
        <v>0</v>
      </c>
      <c r="K68" s="13">
        <f>Penjualan!K68*$D68</f>
        <v>0</v>
      </c>
      <c r="L68" s="13">
        <f>Penjualan!L68*$D68</f>
        <v>0</v>
      </c>
      <c r="M68" s="13">
        <f>Penjualan!M68*$D68</f>
        <v>0</v>
      </c>
      <c r="N68" s="13">
        <f>Penjualan!N68*$D68</f>
        <v>0</v>
      </c>
      <c r="O68" s="13">
        <f>Penjualan!O68*$D68</f>
        <v>0</v>
      </c>
      <c r="P68" s="13">
        <f>Penjualan!P68*$D68</f>
        <v>0</v>
      </c>
      <c r="Q68" s="13">
        <f>Penjualan!Q68*$D68</f>
        <v>0</v>
      </c>
      <c r="R68" s="13">
        <f>Penjualan!R68*$D68</f>
        <v>0</v>
      </c>
      <c r="S68" s="13">
        <f>Penjualan!S68*$D68</f>
        <v>0</v>
      </c>
      <c r="T68" s="13">
        <f>Penjualan!T68*$D68</f>
        <v>0</v>
      </c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>
        <f>Penjualan!AQ68*$D68</f>
        <v>15000</v>
      </c>
      <c r="AR68" s="13">
        <f t="shared" si="0"/>
        <v>15000</v>
      </c>
      <c r="AS68" s="14"/>
      <c r="AT68" s="14"/>
      <c r="AU68" s="14">
        <f t="shared" si="11"/>
        <v>15000</v>
      </c>
      <c r="AV68" s="14"/>
      <c r="AW68" s="14"/>
    </row>
    <row r="69" spans="1:50" ht="26.25" customHeight="1" x14ac:dyDescent="0.35">
      <c r="A69" s="55"/>
      <c r="B69" s="2" t="str">
        <f>Penjualan!B69</f>
        <v>G07</v>
      </c>
      <c r="C69" s="2" t="str">
        <f>Penjualan!C69</f>
        <v>G.tali single bandul silver</v>
      </c>
      <c r="D69" s="21">
        <f>VLOOKUP(B69,Tabel!$A$6:$F$78,5,FALSE)</f>
        <v>5000</v>
      </c>
      <c r="E69" s="13">
        <f>Penjualan!E69*$D69</f>
        <v>0</v>
      </c>
      <c r="F69" s="13">
        <f>Penjualan!F69*$D69</f>
        <v>0</v>
      </c>
      <c r="G69" s="13">
        <f>Penjualan!G69*$D69</f>
        <v>0</v>
      </c>
      <c r="H69" s="13">
        <f>Penjualan!H69*$D69</f>
        <v>0</v>
      </c>
      <c r="I69" s="13">
        <f>Penjualan!I69*$D69</f>
        <v>0</v>
      </c>
      <c r="J69" s="13">
        <f>Penjualan!J69*$D69</f>
        <v>0</v>
      </c>
      <c r="K69" s="13">
        <f>Penjualan!K69*$D69</f>
        <v>0</v>
      </c>
      <c r="L69" s="13">
        <f>Penjualan!L69*$D69</f>
        <v>0</v>
      </c>
      <c r="M69" s="13">
        <f>Penjualan!M69*$D69</f>
        <v>0</v>
      </c>
      <c r="N69" s="13">
        <f>Penjualan!N69*$D69</f>
        <v>0</v>
      </c>
      <c r="O69" s="13">
        <f>Penjualan!O69*$D69</f>
        <v>0</v>
      </c>
      <c r="P69" s="13">
        <f>Penjualan!P69*$D69</f>
        <v>0</v>
      </c>
      <c r="Q69" s="13">
        <f>Penjualan!Q69*$D69</f>
        <v>0</v>
      </c>
      <c r="R69" s="13">
        <f>Penjualan!R69*$D69</f>
        <v>0</v>
      </c>
      <c r="S69" s="13">
        <f>Penjualan!S69*$D69</f>
        <v>0</v>
      </c>
      <c r="T69" s="13">
        <f>Penjualan!T69*$D69</f>
        <v>0</v>
      </c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>
        <f>Penjualan!AQ69*$D69</f>
        <v>5000</v>
      </c>
      <c r="AR69" s="13">
        <f t="shared" si="0"/>
        <v>5000</v>
      </c>
      <c r="AS69" s="14"/>
      <c r="AT69" s="14"/>
      <c r="AU69" s="14">
        <f t="shared" si="11"/>
        <v>5000</v>
      </c>
      <c r="AV69" s="14"/>
      <c r="AW69" s="14"/>
    </row>
    <row r="70" spans="1:50" ht="26.25" customHeight="1" x14ac:dyDescent="0.35">
      <c r="A70" s="55"/>
      <c r="B70" s="2" t="str">
        <f>Penjualan!B70</f>
        <v>Lain2</v>
      </c>
      <c r="C70" s="2" t="str">
        <f>Penjualan!C70</f>
        <v>Lain2</v>
      </c>
      <c r="D70" s="21">
        <f>VLOOKUP(B70,Tabel!$A$6:$F$78,5,FALSE)</f>
        <v>0</v>
      </c>
      <c r="E70" s="13">
        <f>Penjualan!E70*$D70</f>
        <v>0</v>
      </c>
      <c r="F70" s="13">
        <f>Penjualan!F70*$D70</f>
        <v>0</v>
      </c>
      <c r="G70" s="13">
        <f>Penjualan!G70*$D70</f>
        <v>0</v>
      </c>
      <c r="H70" s="13">
        <f>Penjualan!H70*$D70</f>
        <v>0</v>
      </c>
      <c r="I70" s="13">
        <f>Penjualan!I70*$D70</f>
        <v>0</v>
      </c>
      <c r="J70" s="13">
        <f>Penjualan!J70*$D70</f>
        <v>0</v>
      </c>
      <c r="K70" s="13">
        <f>Penjualan!K70*$D70</f>
        <v>0</v>
      </c>
      <c r="L70" s="13">
        <f>Penjualan!L70*$D70</f>
        <v>0</v>
      </c>
      <c r="M70" s="13">
        <f>Penjualan!M70*$D70</f>
        <v>0</v>
      </c>
      <c r="N70" s="13">
        <f>Penjualan!N70*$D70</f>
        <v>0</v>
      </c>
      <c r="O70" s="13">
        <f>Penjualan!O70*$D70</f>
        <v>0</v>
      </c>
      <c r="P70" s="13">
        <f>Penjualan!P70*$D70</f>
        <v>0</v>
      </c>
      <c r="Q70" s="13">
        <f>Penjualan!Q70*$D70</f>
        <v>0</v>
      </c>
      <c r="R70" s="13">
        <f>Penjualan!R70*$D70</f>
        <v>0</v>
      </c>
      <c r="S70" s="13">
        <f>Penjualan!S70*$D70</f>
        <v>0</v>
      </c>
      <c r="T70" s="13">
        <f>Penjualan!T70*$D70</f>
        <v>0</v>
      </c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>
        <f>Penjualan!AQ70*$D70</f>
        <v>0</v>
      </c>
      <c r="AR70" s="13">
        <f t="shared" ref="AR70:AR133" si="12">SUM(E70:AQ70)</f>
        <v>0</v>
      </c>
      <c r="AS70" s="14"/>
      <c r="AT70" s="14"/>
      <c r="AU70" s="14"/>
      <c r="AV70" s="14"/>
      <c r="AW70" s="14"/>
    </row>
    <row r="71" spans="1:50" ht="26.25" customHeight="1" x14ac:dyDescent="0.35">
      <c r="A71" s="55">
        <f>Penjualan!A71</f>
        <v>42050</v>
      </c>
      <c r="B71" s="2" t="str">
        <f>Penjualan!B71</f>
        <v>R01</v>
      </c>
      <c r="C71" s="2" t="str">
        <f>Penjualan!C71</f>
        <v>Rosario kayu</v>
      </c>
      <c r="D71" s="21">
        <f>VLOOKUP(B71,Tabel!$A$6:$F$78,5,FALSE)</f>
        <v>15000</v>
      </c>
      <c r="E71" s="13">
        <f>Penjualan!E71*$D71</f>
        <v>0</v>
      </c>
      <c r="F71" s="13">
        <f>Penjualan!F71*$D71</f>
        <v>0</v>
      </c>
      <c r="G71" s="13">
        <f>Penjualan!G71*$D71</f>
        <v>0</v>
      </c>
      <c r="H71" s="13">
        <f>Penjualan!H71*$D71</f>
        <v>0</v>
      </c>
      <c r="I71" s="13">
        <f>Penjualan!I71*$D71</f>
        <v>0</v>
      </c>
      <c r="J71" s="13">
        <f>Penjualan!J71*$D71</f>
        <v>0</v>
      </c>
      <c r="K71" s="13">
        <f>Penjualan!K71*$D71</f>
        <v>0</v>
      </c>
      <c r="L71" s="13">
        <f>Penjualan!L71*$D71</f>
        <v>0</v>
      </c>
      <c r="M71" s="13">
        <f>Penjualan!M71*$D71</f>
        <v>0</v>
      </c>
      <c r="N71" s="13">
        <f>Penjualan!N71*$D71</f>
        <v>0</v>
      </c>
      <c r="O71" s="13">
        <f>Penjualan!O71*$D71</f>
        <v>15000</v>
      </c>
      <c r="P71" s="13">
        <f>Penjualan!P71*$D71</f>
        <v>0</v>
      </c>
      <c r="Q71" s="13">
        <f>Penjualan!Q71*$D71</f>
        <v>0</v>
      </c>
      <c r="R71" s="13">
        <f>Penjualan!R71*$D71</f>
        <v>0</v>
      </c>
      <c r="S71" s="13">
        <f>Penjualan!S71*$D71</f>
        <v>30000</v>
      </c>
      <c r="T71" s="13">
        <f>Penjualan!T71*$D71</f>
        <v>0</v>
      </c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>
        <f>Penjualan!AQ71*$D71</f>
        <v>0</v>
      </c>
      <c r="AR71" s="13">
        <f t="shared" si="12"/>
        <v>45000</v>
      </c>
      <c r="AS71" s="14"/>
      <c r="AT71" s="14"/>
      <c r="AU71" s="14"/>
      <c r="AV71" s="14"/>
      <c r="AW71" s="14"/>
    </row>
    <row r="72" spans="1:50" ht="26.25" customHeight="1" x14ac:dyDescent="0.35">
      <c r="A72" s="55" t="str">
        <f>Penjualan!A72</f>
        <v>Kapel vitra</v>
      </c>
      <c r="B72" s="2" t="str">
        <f>Penjualan!B72</f>
        <v>GM11</v>
      </c>
      <c r="C72" s="2" t="str">
        <f>Penjualan!C72</f>
        <v>G.makrame besar</v>
      </c>
      <c r="D72" s="21">
        <f>VLOOKUP(B72,Tabel!$A$6:$F$78,5,FALSE)</f>
        <v>8000</v>
      </c>
      <c r="E72" s="13">
        <f>Penjualan!E72*$D72</f>
        <v>0</v>
      </c>
      <c r="F72" s="13">
        <f>Penjualan!F72*$D72</f>
        <v>0</v>
      </c>
      <c r="G72" s="13">
        <f>Penjualan!G72*$D72</f>
        <v>0</v>
      </c>
      <c r="H72" s="13">
        <f>Penjualan!H72*$D72</f>
        <v>0</v>
      </c>
      <c r="I72" s="13">
        <f>Penjualan!I72*$D72</f>
        <v>0</v>
      </c>
      <c r="J72" s="13">
        <f>Penjualan!J72*$D72</f>
        <v>0</v>
      </c>
      <c r="K72" s="13">
        <f>Penjualan!K72*$D72</f>
        <v>0</v>
      </c>
      <c r="L72" s="13">
        <f>Penjualan!L72*$D72</f>
        <v>0</v>
      </c>
      <c r="M72" s="13">
        <f>Penjualan!M72*$D72</f>
        <v>8000</v>
      </c>
      <c r="N72" s="13">
        <f>Penjualan!N72*$D72</f>
        <v>0</v>
      </c>
      <c r="O72" s="13">
        <f>Penjualan!O72*$D72</f>
        <v>8000</v>
      </c>
      <c r="P72" s="13">
        <f>Penjualan!P72*$D72</f>
        <v>0</v>
      </c>
      <c r="Q72" s="13">
        <f>Penjualan!Q72*$D72</f>
        <v>8000</v>
      </c>
      <c r="R72" s="13">
        <f>Penjualan!R72*$D72</f>
        <v>0</v>
      </c>
      <c r="S72" s="13">
        <f>Penjualan!S72*$D72</f>
        <v>0</v>
      </c>
      <c r="T72" s="13">
        <f>Penjualan!T72*$D72</f>
        <v>0</v>
      </c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>
        <f>Penjualan!AQ72*$D72</f>
        <v>0</v>
      </c>
      <c r="AR72" s="13">
        <f t="shared" si="12"/>
        <v>24000</v>
      </c>
      <c r="AS72" s="14"/>
      <c r="AT72" s="14"/>
      <c r="AU72" s="14"/>
      <c r="AV72" s="14"/>
      <c r="AW72" s="14"/>
    </row>
    <row r="73" spans="1:50" ht="26.25" customHeight="1" x14ac:dyDescent="0.35">
      <c r="A73" s="55"/>
      <c r="B73" s="2" t="str">
        <f>Penjualan!B73</f>
        <v>G06</v>
      </c>
      <c r="C73" s="2" t="str">
        <f>Penjualan!C73</f>
        <v>G.bandul kunci</v>
      </c>
      <c r="D73" s="21">
        <f>VLOOKUP(B73,Tabel!$A$6:$F$78,5,FALSE)</f>
        <v>5000</v>
      </c>
      <c r="E73" s="13">
        <f>Penjualan!E73*$D73</f>
        <v>5000</v>
      </c>
      <c r="F73" s="13">
        <f>Penjualan!F73*$D73</f>
        <v>5000</v>
      </c>
      <c r="G73" s="13">
        <f>Penjualan!G73*$D73</f>
        <v>0</v>
      </c>
      <c r="H73" s="13">
        <f>Penjualan!H73*$D73</f>
        <v>0</v>
      </c>
      <c r="I73" s="13">
        <f>Penjualan!I73*$D73</f>
        <v>0</v>
      </c>
      <c r="J73" s="13">
        <f>Penjualan!J73*$D73</f>
        <v>0</v>
      </c>
      <c r="K73" s="13">
        <f>Penjualan!K73*$D73</f>
        <v>0</v>
      </c>
      <c r="L73" s="13">
        <f>Penjualan!L73*$D73</f>
        <v>0</v>
      </c>
      <c r="M73" s="13">
        <f>Penjualan!M73*$D73</f>
        <v>0</v>
      </c>
      <c r="N73" s="13">
        <f>Penjualan!N73*$D73</f>
        <v>5000</v>
      </c>
      <c r="O73" s="13">
        <f>Penjualan!O73*$D73</f>
        <v>0</v>
      </c>
      <c r="P73" s="13">
        <f>Penjualan!P73*$D73</f>
        <v>0</v>
      </c>
      <c r="Q73" s="13">
        <f>Penjualan!Q73*$D73</f>
        <v>0</v>
      </c>
      <c r="R73" s="13">
        <f>Penjualan!R73*$D73</f>
        <v>5000</v>
      </c>
      <c r="S73" s="13">
        <f>Penjualan!S73*$D73</f>
        <v>0</v>
      </c>
      <c r="T73" s="13">
        <f>Penjualan!T73*$D73</f>
        <v>0</v>
      </c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>
        <f>Penjualan!AQ73*$D73</f>
        <v>0</v>
      </c>
      <c r="AR73" s="13">
        <f t="shared" si="12"/>
        <v>20000</v>
      </c>
      <c r="AS73" s="14"/>
      <c r="AT73" s="14"/>
      <c r="AU73" s="14"/>
      <c r="AV73" s="14"/>
      <c r="AW73" s="14"/>
    </row>
    <row r="74" spans="1:50" ht="26.25" customHeight="1" x14ac:dyDescent="0.35">
      <c r="A74" s="55"/>
      <c r="B74" s="2" t="str">
        <f>Penjualan!B74</f>
        <v>G10</v>
      </c>
      <c r="C74" s="2" t="str">
        <f>Penjualan!C74</f>
        <v>G.tali warna warni</v>
      </c>
      <c r="D74" s="21">
        <f>VLOOKUP(B74,Tabel!$A$6:$F$78,5,FALSE)</f>
        <v>5000</v>
      </c>
      <c r="E74" s="13">
        <f>Penjualan!E74*$D74</f>
        <v>0</v>
      </c>
      <c r="F74" s="13">
        <f>Penjualan!F74*$D74</f>
        <v>0</v>
      </c>
      <c r="G74" s="13">
        <f>Penjualan!G74*$D74</f>
        <v>0</v>
      </c>
      <c r="H74" s="13">
        <f>Penjualan!H74*$D74</f>
        <v>0</v>
      </c>
      <c r="I74" s="13">
        <f>Penjualan!I74*$D74</f>
        <v>0</v>
      </c>
      <c r="J74" s="13">
        <f>Penjualan!J74*$D74</f>
        <v>0</v>
      </c>
      <c r="K74" s="13">
        <f>Penjualan!K74*$D74</f>
        <v>0</v>
      </c>
      <c r="L74" s="13">
        <f>Penjualan!L74*$D74</f>
        <v>0</v>
      </c>
      <c r="M74" s="13">
        <f>Penjualan!M74*$D74</f>
        <v>0</v>
      </c>
      <c r="N74" s="13">
        <f>Penjualan!N74*$D74</f>
        <v>0</v>
      </c>
      <c r="O74" s="13">
        <f>Penjualan!O74*$D74</f>
        <v>0</v>
      </c>
      <c r="P74" s="13">
        <f>Penjualan!P74*$D74</f>
        <v>0</v>
      </c>
      <c r="Q74" s="13">
        <f>Penjualan!Q74*$D74</f>
        <v>0</v>
      </c>
      <c r="R74" s="13">
        <f>Penjualan!R74*$D74</f>
        <v>0</v>
      </c>
      <c r="S74" s="13">
        <f>Penjualan!S74*$D74</f>
        <v>0</v>
      </c>
      <c r="T74" s="13">
        <f>Penjualan!T74*$D74</f>
        <v>0</v>
      </c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>
        <f>Penjualan!AQ74*$D74</f>
        <v>10000</v>
      </c>
      <c r="AR74" s="13">
        <f t="shared" si="12"/>
        <v>10000</v>
      </c>
      <c r="AS74" s="14"/>
      <c r="AT74" s="14">
        <f>AQ74</f>
        <v>10000</v>
      </c>
      <c r="AU74" s="14"/>
      <c r="AV74" s="14"/>
      <c r="AW74" s="14"/>
    </row>
    <row r="75" spans="1:50" ht="26.25" customHeight="1" x14ac:dyDescent="0.35">
      <c r="A75" s="55"/>
      <c r="B75" s="2" t="str">
        <f>Penjualan!B75</f>
        <v>KT03</v>
      </c>
      <c r="C75" s="2" t="str">
        <f>Penjualan!C75</f>
        <v>Kalung huruf</v>
      </c>
      <c r="D75" s="21">
        <f>VLOOKUP(B75,Tabel!$A$6:$F$78,5,FALSE)</f>
        <v>3000</v>
      </c>
      <c r="E75" s="13">
        <f>Penjualan!E75*$D75</f>
        <v>0</v>
      </c>
      <c r="F75" s="13">
        <f>Penjualan!F75*$D75</f>
        <v>0</v>
      </c>
      <c r="G75" s="13">
        <f>Penjualan!G75*$D75</f>
        <v>0</v>
      </c>
      <c r="H75" s="13">
        <f>Penjualan!H75*$D75</f>
        <v>0</v>
      </c>
      <c r="I75" s="13">
        <f>Penjualan!I75*$D75</f>
        <v>6000</v>
      </c>
      <c r="J75" s="13">
        <f>Penjualan!J75*$D75</f>
        <v>0</v>
      </c>
      <c r="K75" s="13">
        <f>Penjualan!K75*$D75</f>
        <v>0</v>
      </c>
      <c r="L75" s="13">
        <f>Penjualan!L75*$D75</f>
        <v>0</v>
      </c>
      <c r="M75" s="13">
        <f>Penjualan!M75*$D75</f>
        <v>0</v>
      </c>
      <c r="N75" s="13">
        <f>Penjualan!N75*$D75</f>
        <v>0</v>
      </c>
      <c r="O75" s="13">
        <f>Penjualan!O75*$D75</f>
        <v>0</v>
      </c>
      <c r="P75" s="13">
        <f>Penjualan!P75*$D75</f>
        <v>0</v>
      </c>
      <c r="Q75" s="13">
        <f>Penjualan!Q75*$D75</f>
        <v>0</v>
      </c>
      <c r="R75" s="13">
        <f>Penjualan!R75*$D75</f>
        <v>0</v>
      </c>
      <c r="S75" s="13">
        <f>Penjualan!S75*$D75</f>
        <v>0</v>
      </c>
      <c r="T75" s="13">
        <f>Penjualan!T75*$D75</f>
        <v>0</v>
      </c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>
        <f>Penjualan!AQ75*$D75</f>
        <v>0</v>
      </c>
      <c r="AR75" s="13">
        <f t="shared" si="12"/>
        <v>6000</v>
      </c>
      <c r="AS75" s="14"/>
      <c r="AT75" s="14"/>
      <c r="AU75" s="14"/>
      <c r="AV75" s="14"/>
      <c r="AW75" s="14"/>
    </row>
    <row r="76" spans="1:50" ht="26.25" customHeight="1" x14ac:dyDescent="0.35">
      <c r="A76" s="55"/>
      <c r="B76" s="2" t="str">
        <f>Penjualan!B76</f>
        <v>G07</v>
      </c>
      <c r="C76" s="2" t="str">
        <f>Penjualan!C76</f>
        <v>G.tali single bandul silver</v>
      </c>
      <c r="D76" s="21">
        <f>VLOOKUP(B76,Tabel!$A$6:$F$78,5,FALSE)</f>
        <v>5000</v>
      </c>
      <c r="E76" s="13">
        <f>Penjualan!E76*$D76</f>
        <v>0</v>
      </c>
      <c r="F76" s="13">
        <f>Penjualan!F76*$D76</f>
        <v>0</v>
      </c>
      <c r="G76" s="13">
        <f>Penjualan!G76*$D76</f>
        <v>0</v>
      </c>
      <c r="H76" s="13">
        <f>Penjualan!H76*$D76</f>
        <v>0</v>
      </c>
      <c r="I76" s="13">
        <f>Penjualan!I76*$D76</f>
        <v>0</v>
      </c>
      <c r="J76" s="13">
        <f>Penjualan!J76*$D76</f>
        <v>0</v>
      </c>
      <c r="K76" s="13">
        <f>Penjualan!K76*$D76</f>
        <v>0</v>
      </c>
      <c r="L76" s="13">
        <f>Penjualan!L76*$D76</f>
        <v>0</v>
      </c>
      <c r="M76" s="13">
        <f>Penjualan!M76*$D76</f>
        <v>0</v>
      </c>
      <c r="N76" s="13">
        <f>Penjualan!N76*$D76</f>
        <v>0</v>
      </c>
      <c r="O76" s="13">
        <f>Penjualan!O76*$D76</f>
        <v>5000</v>
      </c>
      <c r="P76" s="13">
        <f>Penjualan!P76*$D76</f>
        <v>0</v>
      </c>
      <c r="Q76" s="13">
        <f>Penjualan!Q76*$D76</f>
        <v>0</v>
      </c>
      <c r="R76" s="13">
        <f>Penjualan!R76*$D76</f>
        <v>0</v>
      </c>
      <c r="S76" s="13">
        <f>Penjualan!S76*$D76</f>
        <v>0</v>
      </c>
      <c r="T76" s="13">
        <f>Penjualan!T76*$D76</f>
        <v>0</v>
      </c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>
        <f>Penjualan!AQ76*$D76</f>
        <v>0</v>
      </c>
      <c r="AR76" s="13">
        <f t="shared" si="12"/>
        <v>5000</v>
      </c>
      <c r="AS76" s="14"/>
      <c r="AT76" s="14"/>
      <c r="AU76" s="14"/>
      <c r="AV76" s="14"/>
      <c r="AW76" s="14"/>
    </row>
    <row r="77" spans="1:50" ht="26.25" customHeight="1" x14ac:dyDescent="0.35">
      <c r="A77" s="55"/>
      <c r="B77" s="2" t="str">
        <f>Penjualan!B77</f>
        <v>Lain2</v>
      </c>
      <c r="C77" s="2" t="str">
        <f>Penjualan!C77</f>
        <v>Lain2</v>
      </c>
      <c r="D77" s="21">
        <f>VLOOKUP(B77,Tabel!$A$6:$F$78,5,FALSE)</f>
        <v>0</v>
      </c>
      <c r="E77" s="13">
        <f>Penjualan!E77*$D77</f>
        <v>0</v>
      </c>
      <c r="F77" s="13">
        <f>Penjualan!F77*$D77</f>
        <v>0</v>
      </c>
      <c r="G77" s="13">
        <f>Penjualan!G77*$D77</f>
        <v>0</v>
      </c>
      <c r="H77" s="13">
        <f>Penjualan!H77*$D77</f>
        <v>0</v>
      </c>
      <c r="I77" s="13">
        <f>Penjualan!I77*$D77</f>
        <v>0</v>
      </c>
      <c r="J77" s="13">
        <f>Penjualan!J77*$D77</f>
        <v>0</v>
      </c>
      <c r="K77" s="13">
        <f>Penjualan!K77*$D77</f>
        <v>0</v>
      </c>
      <c r="L77" s="13">
        <f>Penjualan!L77*$D77</f>
        <v>0</v>
      </c>
      <c r="M77" s="13">
        <f>Penjualan!M77*$D77</f>
        <v>0</v>
      </c>
      <c r="N77" s="13">
        <f>Penjualan!N77*$D77</f>
        <v>0</v>
      </c>
      <c r="O77" s="13">
        <f>Penjualan!O77*$D77</f>
        <v>0</v>
      </c>
      <c r="P77" s="13">
        <f>Penjualan!P77*$D77</f>
        <v>0</v>
      </c>
      <c r="Q77" s="13">
        <f>Penjualan!Q77*$D77</f>
        <v>0</v>
      </c>
      <c r="R77" s="13">
        <f>Penjualan!R77*$D77</f>
        <v>0</v>
      </c>
      <c r="S77" s="13">
        <f>Penjualan!S77*$D77</f>
        <v>0</v>
      </c>
      <c r="T77" s="13">
        <f>Penjualan!T77*$D77</f>
        <v>0</v>
      </c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>
        <f>Penjualan!AQ77*$D77</f>
        <v>0</v>
      </c>
      <c r="AR77" s="13">
        <f t="shared" si="12"/>
        <v>0</v>
      </c>
      <c r="AS77" s="14"/>
      <c r="AT77" s="14"/>
      <c r="AU77" s="14"/>
      <c r="AV77" s="14"/>
      <c r="AW77" s="14"/>
    </row>
    <row r="78" spans="1:50" ht="26.25" customHeight="1" x14ac:dyDescent="0.35">
      <c r="A78" s="55">
        <f>Penjualan!A78</f>
        <v>42060</v>
      </c>
      <c r="B78" s="2" t="str">
        <f>Penjualan!B78</f>
        <v>R01</v>
      </c>
      <c r="C78" s="2" t="str">
        <f>Penjualan!C78</f>
        <v>Rosario kayu</v>
      </c>
      <c r="D78" s="21">
        <f>VLOOKUP(B78,Tabel!$A$6:$F$78,5,FALSE)</f>
        <v>15000</v>
      </c>
      <c r="E78" s="13">
        <f>Penjualan!E78*$D78</f>
        <v>0</v>
      </c>
      <c r="F78" s="13">
        <f>Penjualan!F78*$D78</f>
        <v>0</v>
      </c>
      <c r="G78" s="13">
        <f>Penjualan!G78*$D78</f>
        <v>0</v>
      </c>
      <c r="H78" s="13">
        <f>Penjualan!H78*$D78</f>
        <v>0</v>
      </c>
      <c r="I78" s="13">
        <f>Penjualan!I78*$D78</f>
        <v>0</v>
      </c>
      <c r="J78" s="13">
        <f>Penjualan!J78*$D78</f>
        <v>0</v>
      </c>
      <c r="K78" s="13">
        <f>Penjualan!K78*$D78</f>
        <v>0</v>
      </c>
      <c r="L78" s="13">
        <f>Penjualan!L78*$D78</f>
        <v>0</v>
      </c>
      <c r="M78" s="13">
        <f>Penjualan!M78*$D78</f>
        <v>15000</v>
      </c>
      <c r="N78" s="13">
        <f>Penjualan!N78*$D78</f>
        <v>0</v>
      </c>
      <c r="O78" s="13">
        <f>Penjualan!O78*$D78</f>
        <v>0</v>
      </c>
      <c r="P78" s="13">
        <f>Penjualan!P78*$D78</f>
        <v>0</v>
      </c>
      <c r="Q78" s="13">
        <f>Penjualan!Q78*$D78</f>
        <v>0</v>
      </c>
      <c r="R78" s="13">
        <f>Penjualan!R78*$D78</f>
        <v>0</v>
      </c>
      <c r="S78" s="13">
        <f>Penjualan!S78*$D78</f>
        <v>0</v>
      </c>
      <c r="T78" s="13">
        <f>Penjualan!T78*$D78</f>
        <v>0</v>
      </c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>
        <f>Penjualan!AQ78*$D78</f>
        <v>0</v>
      </c>
      <c r="AR78" s="13">
        <f t="shared" si="12"/>
        <v>15000</v>
      </c>
      <c r="AS78" s="14"/>
      <c r="AT78" s="14"/>
      <c r="AU78" s="14"/>
      <c r="AV78" s="14"/>
      <c r="AW78" s="14"/>
    </row>
    <row r="79" spans="1:50" ht="26.25" customHeight="1" x14ac:dyDescent="0.35">
      <c r="A79" s="55"/>
      <c r="B79" s="2" t="str">
        <f>Penjualan!B79</f>
        <v>R02</v>
      </c>
      <c r="C79" s="2" t="str">
        <f>Penjualan!C79</f>
        <v>Rosario batu</v>
      </c>
      <c r="D79" s="21">
        <f>VLOOKUP(B79,Tabel!$A$6:$F$78,5,FALSE)</f>
        <v>30000</v>
      </c>
      <c r="E79" s="13">
        <f>Penjualan!E79*$D79</f>
        <v>0</v>
      </c>
      <c r="F79" s="13">
        <f>Penjualan!F79*$D79</f>
        <v>0</v>
      </c>
      <c r="G79" s="13">
        <f>Penjualan!G79*$D79</f>
        <v>30000</v>
      </c>
      <c r="H79" s="13">
        <f>Penjualan!H79*$D79</f>
        <v>0</v>
      </c>
      <c r="I79" s="13">
        <f>Penjualan!I79*$D79</f>
        <v>0</v>
      </c>
      <c r="J79" s="13">
        <f>Penjualan!J79*$D79</f>
        <v>0</v>
      </c>
      <c r="K79" s="13">
        <f>Penjualan!K79*$D79</f>
        <v>0</v>
      </c>
      <c r="L79" s="13">
        <f>Penjualan!L79*$D79</f>
        <v>0</v>
      </c>
      <c r="M79" s="13">
        <f>Penjualan!M79*$D79</f>
        <v>30000</v>
      </c>
      <c r="N79" s="13">
        <f>Penjualan!N79*$D79</f>
        <v>0</v>
      </c>
      <c r="O79" s="13">
        <f>Penjualan!O79*$D79</f>
        <v>0</v>
      </c>
      <c r="P79" s="13">
        <f>Penjualan!P79*$D79</f>
        <v>0</v>
      </c>
      <c r="Q79" s="13">
        <f>Penjualan!Q79*$D79</f>
        <v>30000</v>
      </c>
      <c r="R79" s="13">
        <f>Penjualan!R79*$D79</f>
        <v>0</v>
      </c>
      <c r="S79" s="13">
        <f>Penjualan!S79*$D79</f>
        <v>0</v>
      </c>
      <c r="T79" s="13">
        <f>Penjualan!T79*$D79</f>
        <v>0</v>
      </c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>
        <f>Penjualan!AQ79*$D79</f>
        <v>0</v>
      </c>
      <c r="AR79" s="13">
        <f t="shared" si="12"/>
        <v>90000</v>
      </c>
      <c r="AS79" s="14"/>
      <c r="AT79" s="14"/>
      <c r="AU79" s="14"/>
      <c r="AV79" s="14"/>
      <c r="AW79" s="14"/>
    </row>
    <row r="80" spans="1:50" ht="26.25" customHeight="1" x14ac:dyDescent="0.35">
      <c r="A80" s="55"/>
      <c r="B80" s="2" t="str">
        <f>Penjualan!B80</f>
        <v>GR11</v>
      </c>
      <c r="C80" s="2" t="str">
        <f>Penjualan!C80</f>
        <v>Gelang rosario kristal</v>
      </c>
      <c r="D80" s="21">
        <f>VLOOKUP(B80,Tabel!$A$6:$F$78,5,FALSE)</f>
        <v>15000</v>
      </c>
      <c r="E80" s="13">
        <f>Penjualan!E80*$D80</f>
        <v>0</v>
      </c>
      <c r="F80" s="13">
        <f>Penjualan!F80*$D80</f>
        <v>0</v>
      </c>
      <c r="G80" s="13">
        <f>Penjualan!G80*$D80</f>
        <v>15000</v>
      </c>
      <c r="H80" s="13">
        <f>Penjualan!H80*$D80</f>
        <v>0</v>
      </c>
      <c r="I80" s="13">
        <f>Penjualan!I80*$D80</f>
        <v>0</v>
      </c>
      <c r="J80" s="13">
        <f>Penjualan!J80*$D80</f>
        <v>0</v>
      </c>
      <c r="K80" s="13">
        <f>Penjualan!K80*$D80</f>
        <v>15000</v>
      </c>
      <c r="L80" s="13">
        <f>Penjualan!L80*$D80</f>
        <v>0</v>
      </c>
      <c r="M80" s="13">
        <f>Penjualan!M80*$D80</f>
        <v>0</v>
      </c>
      <c r="N80" s="13">
        <f>Penjualan!N80*$D80</f>
        <v>0</v>
      </c>
      <c r="O80" s="13">
        <f>Penjualan!O80*$D80</f>
        <v>0</v>
      </c>
      <c r="P80" s="13">
        <f>Penjualan!P80*$D80</f>
        <v>0</v>
      </c>
      <c r="Q80" s="13">
        <f>Penjualan!Q80*$D80</f>
        <v>0</v>
      </c>
      <c r="R80" s="13">
        <f>Penjualan!R80*$D80</f>
        <v>0</v>
      </c>
      <c r="S80" s="13">
        <f>Penjualan!S80*$D80</f>
        <v>0</v>
      </c>
      <c r="T80" s="13">
        <f>Penjualan!T80*$D80</f>
        <v>0</v>
      </c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>
        <f>Penjualan!AQ80*$D80</f>
        <v>0</v>
      </c>
      <c r="AR80" s="13">
        <f t="shared" si="12"/>
        <v>30000</v>
      </c>
      <c r="AS80" s="14"/>
      <c r="AT80" s="14"/>
      <c r="AU80" s="14"/>
      <c r="AV80" s="14"/>
      <c r="AW80" s="14"/>
    </row>
    <row r="81" spans="1:50" ht="26.25" customHeight="1" x14ac:dyDescent="0.35">
      <c r="A81" s="55">
        <f>Penjualan!A81</f>
        <v>42063</v>
      </c>
      <c r="B81" s="2" t="str">
        <f>Penjualan!B81</f>
        <v>GM11</v>
      </c>
      <c r="C81" s="2" t="str">
        <f>Penjualan!C81</f>
        <v>G.makrame besar</v>
      </c>
      <c r="D81" s="21">
        <f>VLOOKUP(B81,Tabel!$A$6:$F$78,5,FALSE)</f>
        <v>8000</v>
      </c>
      <c r="E81" s="13">
        <f>Penjualan!E81*$D81</f>
        <v>0</v>
      </c>
      <c r="F81" s="13">
        <f>Penjualan!F81*$D81</f>
        <v>8000</v>
      </c>
      <c r="G81" s="13">
        <f>Penjualan!G81*$D81</f>
        <v>0</v>
      </c>
      <c r="H81" s="13">
        <f>Penjualan!H81*$D81</f>
        <v>0</v>
      </c>
      <c r="I81" s="13">
        <f>Penjualan!I81*$D81</f>
        <v>0</v>
      </c>
      <c r="J81" s="13">
        <f>Penjualan!J81*$D81</f>
        <v>0</v>
      </c>
      <c r="K81" s="13">
        <f>Penjualan!K81*$D81</f>
        <v>8000</v>
      </c>
      <c r="L81" s="13">
        <f>Penjualan!L81*$D81</f>
        <v>0</v>
      </c>
      <c r="M81" s="13">
        <f>Penjualan!M81*$D81</f>
        <v>0</v>
      </c>
      <c r="N81" s="13">
        <f>Penjualan!N81*$D81</f>
        <v>0</v>
      </c>
      <c r="O81" s="13">
        <f>Penjualan!O81*$D81</f>
        <v>0</v>
      </c>
      <c r="P81" s="13">
        <f>Penjualan!P81*$D81</f>
        <v>0</v>
      </c>
      <c r="Q81" s="13">
        <f>Penjualan!Q81*$D81</f>
        <v>0</v>
      </c>
      <c r="R81" s="13">
        <f>Penjualan!R81*$D81</f>
        <v>0</v>
      </c>
      <c r="S81" s="13">
        <f>Penjualan!S81*$D81</f>
        <v>0</v>
      </c>
      <c r="T81" s="13">
        <f>Penjualan!T81*$D81</f>
        <v>0</v>
      </c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>
        <f>Penjualan!AQ81*$D81</f>
        <v>0</v>
      </c>
      <c r="AR81" s="13">
        <f t="shared" si="12"/>
        <v>16000</v>
      </c>
      <c r="AS81" s="14"/>
      <c r="AT81" s="14"/>
      <c r="AU81" s="14"/>
      <c r="AV81" s="14"/>
      <c r="AW81" s="14"/>
    </row>
    <row r="82" spans="1:50" ht="26.25" customHeight="1" x14ac:dyDescent="0.35">
      <c r="A82" s="55" t="str">
        <f>Penjualan!A82</f>
        <v>(Karawaci)</v>
      </c>
      <c r="B82" s="2" t="str">
        <f>Penjualan!B82</f>
        <v>G10</v>
      </c>
      <c r="C82" s="2" t="str">
        <f>Penjualan!C82</f>
        <v>G.tali warna warni</v>
      </c>
      <c r="D82" s="21">
        <f>VLOOKUP(B82,Tabel!$A$6:$F$78,5,FALSE)</f>
        <v>5000</v>
      </c>
      <c r="E82" s="13">
        <f>Penjualan!E82*$D82</f>
        <v>0</v>
      </c>
      <c r="F82" s="13">
        <f>Penjualan!F82*$D82</f>
        <v>0</v>
      </c>
      <c r="G82" s="13">
        <f>Penjualan!G82*$D82</f>
        <v>0</v>
      </c>
      <c r="H82" s="13">
        <f>Penjualan!H82*$D82</f>
        <v>0</v>
      </c>
      <c r="I82" s="13">
        <f>Penjualan!I82*$D82</f>
        <v>0</v>
      </c>
      <c r="J82" s="13">
        <f>Penjualan!J82*$D82</f>
        <v>0</v>
      </c>
      <c r="K82" s="13">
        <f>Penjualan!K82*$D82</f>
        <v>0</v>
      </c>
      <c r="L82" s="13">
        <f>Penjualan!L82*$D82</f>
        <v>0</v>
      </c>
      <c r="M82" s="13">
        <f>Penjualan!M82*$D82</f>
        <v>0</v>
      </c>
      <c r="N82" s="13">
        <f>Penjualan!N82*$D82</f>
        <v>0</v>
      </c>
      <c r="O82" s="13">
        <f>Penjualan!O82*$D82</f>
        <v>0</v>
      </c>
      <c r="P82" s="13">
        <f>Penjualan!P82*$D82</f>
        <v>0</v>
      </c>
      <c r="Q82" s="13">
        <f>Penjualan!Q82*$D82</f>
        <v>0</v>
      </c>
      <c r="R82" s="13">
        <f>Penjualan!R82*$D82</f>
        <v>0</v>
      </c>
      <c r="S82" s="13">
        <f>Penjualan!S82*$D82</f>
        <v>0</v>
      </c>
      <c r="T82" s="13">
        <f>Penjualan!T82*$D82</f>
        <v>0</v>
      </c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>
        <f>Penjualan!AQ82*$D82</f>
        <v>20000</v>
      </c>
      <c r="AR82" s="13">
        <f t="shared" si="12"/>
        <v>20000</v>
      </c>
      <c r="AS82" s="14"/>
      <c r="AT82" s="14">
        <f>AQ82</f>
        <v>20000</v>
      </c>
      <c r="AU82" s="14"/>
      <c r="AV82" s="14"/>
      <c r="AW82" s="14"/>
    </row>
    <row r="83" spans="1:50" ht="26.25" customHeight="1" x14ac:dyDescent="0.35">
      <c r="A83" s="55"/>
      <c r="B83" s="2" t="str">
        <f>Penjualan!B83</f>
        <v>GR11</v>
      </c>
      <c r="C83" s="2" t="str">
        <f>Penjualan!C83</f>
        <v>Gelang rosario kristal</v>
      </c>
      <c r="D83" s="21">
        <f>VLOOKUP(B83,Tabel!$A$6:$F$78,5,FALSE)</f>
        <v>15000</v>
      </c>
      <c r="E83" s="13">
        <f>Penjualan!E83*$D83</f>
        <v>0</v>
      </c>
      <c r="F83" s="13">
        <f>Penjualan!F83*$D83</f>
        <v>0</v>
      </c>
      <c r="G83" s="13">
        <f>Penjualan!G83*$D83</f>
        <v>30000</v>
      </c>
      <c r="H83" s="13">
        <f>Penjualan!H83*$D83</f>
        <v>0</v>
      </c>
      <c r="I83" s="13">
        <f>Penjualan!I83*$D83</f>
        <v>0</v>
      </c>
      <c r="J83" s="13">
        <f>Penjualan!J83*$D83</f>
        <v>0</v>
      </c>
      <c r="K83" s="13">
        <f>Penjualan!K83*$D83</f>
        <v>0</v>
      </c>
      <c r="L83" s="13">
        <f>Penjualan!L83*$D83</f>
        <v>0</v>
      </c>
      <c r="M83" s="13">
        <f>Penjualan!M83*$D83</f>
        <v>0</v>
      </c>
      <c r="N83" s="13">
        <f>Penjualan!N83*$D83</f>
        <v>0</v>
      </c>
      <c r="O83" s="13">
        <f>Penjualan!O83*$D83</f>
        <v>0</v>
      </c>
      <c r="P83" s="13">
        <f>Penjualan!P83*$D83</f>
        <v>0</v>
      </c>
      <c r="Q83" s="13">
        <f>Penjualan!Q83*$D83</f>
        <v>0</v>
      </c>
      <c r="R83" s="13">
        <f>Penjualan!R83*$D83</f>
        <v>0</v>
      </c>
      <c r="S83" s="13">
        <f>Penjualan!S83*$D83</f>
        <v>0</v>
      </c>
      <c r="T83" s="13">
        <f>Penjualan!T83*$D83</f>
        <v>0</v>
      </c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>
        <f>Penjualan!AQ83*$D83</f>
        <v>15000</v>
      </c>
      <c r="AR83" s="13">
        <f t="shared" si="12"/>
        <v>45000</v>
      </c>
      <c r="AS83" s="14"/>
      <c r="AT83" s="14"/>
      <c r="AU83" s="14">
        <f>AQ83</f>
        <v>15000</v>
      </c>
      <c r="AV83" s="14"/>
      <c r="AW83" s="14"/>
    </row>
    <row r="84" spans="1:50" ht="26.25" customHeight="1" x14ac:dyDescent="0.35">
      <c r="A84" s="55"/>
      <c r="B84" s="2" t="str">
        <f>Penjualan!B84</f>
        <v>G07</v>
      </c>
      <c r="C84" s="2" t="str">
        <f>Penjualan!C84</f>
        <v>G.tali single bandul silver</v>
      </c>
      <c r="D84" s="21">
        <f>VLOOKUP(B84,Tabel!$A$6:$F$78,5,FALSE)</f>
        <v>5000</v>
      </c>
      <c r="E84" s="13">
        <f>Penjualan!E84*$D84</f>
        <v>0</v>
      </c>
      <c r="F84" s="13">
        <f>Penjualan!F84*$D84</f>
        <v>0</v>
      </c>
      <c r="G84" s="13">
        <f>Penjualan!G84*$D84</f>
        <v>0</v>
      </c>
      <c r="H84" s="13">
        <f>Penjualan!H84*$D84</f>
        <v>0</v>
      </c>
      <c r="I84" s="13">
        <f>Penjualan!I84*$D84</f>
        <v>0</v>
      </c>
      <c r="J84" s="13">
        <f>Penjualan!J84*$D84</f>
        <v>0</v>
      </c>
      <c r="K84" s="13">
        <f>Penjualan!K84*$D84</f>
        <v>0</v>
      </c>
      <c r="L84" s="13">
        <f>Penjualan!L84*$D84</f>
        <v>0</v>
      </c>
      <c r="M84" s="13">
        <f>Penjualan!M84*$D84</f>
        <v>0</v>
      </c>
      <c r="N84" s="13">
        <f>Penjualan!N84*$D84</f>
        <v>0</v>
      </c>
      <c r="O84" s="13">
        <f>Penjualan!O84*$D84</f>
        <v>0</v>
      </c>
      <c r="P84" s="13">
        <f>Penjualan!P84*$D84</f>
        <v>0</v>
      </c>
      <c r="Q84" s="13">
        <f>Penjualan!Q84*$D84</f>
        <v>0</v>
      </c>
      <c r="R84" s="13">
        <f>Penjualan!R84*$D84</f>
        <v>0</v>
      </c>
      <c r="S84" s="13">
        <f>Penjualan!S84*$D84</f>
        <v>5000</v>
      </c>
      <c r="T84" s="13">
        <f>Penjualan!T84*$D84</f>
        <v>0</v>
      </c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>
        <f>Penjualan!AQ84*$D84</f>
        <v>0</v>
      </c>
      <c r="AR84" s="13">
        <f t="shared" si="12"/>
        <v>5000</v>
      </c>
      <c r="AS84" s="14"/>
      <c r="AT84" s="14"/>
      <c r="AU84" s="14"/>
      <c r="AV84" s="14"/>
      <c r="AW84" s="14"/>
    </row>
    <row r="85" spans="1:50" ht="26.25" customHeight="1" x14ac:dyDescent="0.35">
      <c r="A85" s="55"/>
      <c r="B85" s="2" t="str">
        <f>Penjualan!B85</f>
        <v>G06</v>
      </c>
      <c r="C85" s="2" t="str">
        <f>Penjualan!C85</f>
        <v>G.bandul kunci</v>
      </c>
      <c r="D85" s="21">
        <f>VLOOKUP(B85,Tabel!$A$6:$F$78,5,FALSE)</f>
        <v>5000</v>
      </c>
      <c r="E85" s="13">
        <f>Penjualan!E85*$D85</f>
        <v>0</v>
      </c>
      <c r="F85" s="13">
        <f>Penjualan!F85*$D85</f>
        <v>5000</v>
      </c>
      <c r="G85" s="13">
        <f>Penjualan!G85*$D85</f>
        <v>0</v>
      </c>
      <c r="H85" s="13">
        <f>Penjualan!H85*$D85</f>
        <v>0</v>
      </c>
      <c r="I85" s="13">
        <f>Penjualan!I85*$D85</f>
        <v>0</v>
      </c>
      <c r="J85" s="13">
        <f>Penjualan!J85*$D85</f>
        <v>0</v>
      </c>
      <c r="K85" s="13">
        <f>Penjualan!K85*$D85</f>
        <v>0</v>
      </c>
      <c r="L85" s="13">
        <f>Penjualan!L85*$D85</f>
        <v>0</v>
      </c>
      <c r="M85" s="13">
        <f>Penjualan!M85*$D85</f>
        <v>0</v>
      </c>
      <c r="N85" s="13">
        <f>Penjualan!N85*$D85</f>
        <v>0</v>
      </c>
      <c r="O85" s="13">
        <f>Penjualan!O85*$D85</f>
        <v>0</v>
      </c>
      <c r="P85" s="13">
        <f>Penjualan!P85*$D85</f>
        <v>0</v>
      </c>
      <c r="Q85" s="13">
        <f>Penjualan!Q85*$D85</f>
        <v>0</v>
      </c>
      <c r="R85" s="13">
        <f>Penjualan!R85*$D85</f>
        <v>0</v>
      </c>
      <c r="S85" s="13">
        <f>Penjualan!S85*$D85</f>
        <v>0</v>
      </c>
      <c r="T85" s="13">
        <f>Penjualan!T85*$D85</f>
        <v>0</v>
      </c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>
        <f>Penjualan!AQ85*$D85</f>
        <v>0</v>
      </c>
      <c r="AR85" s="13">
        <f t="shared" si="12"/>
        <v>5000</v>
      </c>
      <c r="AS85" s="14"/>
      <c r="AT85" s="14"/>
      <c r="AU85" s="14"/>
      <c r="AV85" s="14"/>
      <c r="AW85" s="14"/>
    </row>
    <row r="86" spans="1:50" ht="26.25" customHeight="1" x14ac:dyDescent="0.35">
      <c r="A86" s="55"/>
      <c r="B86" s="2" t="str">
        <f>Penjualan!B86</f>
        <v>Lain2</v>
      </c>
      <c r="C86" s="2" t="str">
        <f>Penjualan!C86</f>
        <v>Lain2</v>
      </c>
      <c r="D86" s="21">
        <f>VLOOKUP(B86,Tabel!$A$6:$F$78,5,FALSE)</f>
        <v>0</v>
      </c>
      <c r="E86" s="13">
        <f>Penjualan!E86*$D86</f>
        <v>0</v>
      </c>
      <c r="F86" s="13">
        <f>Penjualan!F86*$D86</f>
        <v>0</v>
      </c>
      <c r="G86" s="13">
        <f>Penjualan!G86*$D86</f>
        <v>0</v>
      </c>
      <c r="H86" s="13">
        <f>Penjualan!H86*$D86</f>
        <v>0</v>
      </c>
      <c r="I86" s="13">
        <f>Penjualan!I86*$D86</f>
        <v>0</v>
      </c>
      <c r="J86" s="13">
        <f>Penjualan!J86*$D86</f>
        <v>0</v>
      </c>
      <c r="K86" s="13">
        <f>Penjualan!K86*$D86</f>
        <v>0</v>
      </c>
      <c r="L86" s="13">
        <f>Penjualan!L86*$D86</f>
        <v>0</v>
      </c>
      <c r="M86" s="13">
        <f>Penjualan!M86*$D86</f>
        <v>0</v>
      </c>
      <c r="N86" s="13">
        <f>Penjualan!N86*$D86</f>
        <v>0</v>
      </c>
      <c r="O86" s="13">
        <f>Penjualan!O86*$D86</f>
        <v>0</v>
      </c>
      <c r="P86" s="13">
        <f>Penjualan!P86*$D86</f>
        <v>0</v>
      </c>
      <c r="Q86" s="13">
        <f>Penjualan!Q86*$D86</f>
        <v>0</v>
      </c>
      <c r="R86" s="13">
        <f>Penjualan!R86*$D86</f>
        <v>0</v>
      </c>
      <c r="S86" s="13">
        <f>Penjualan!S86*$D86</f>
        <v>0</v>
      </c>
      <c r="T86" s="13">
        <f>Penjualan!T86*$D86</f>
        <v>0</v>
      </c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>
        <f>Penjualan!AQ86*$D86</f>
        <v>0</v>
      </c>
      <c r="AR86" s="13">
        <f t="shared" si="12"/>
        <v>0</v>
      </c>
      <c r="AS86" s="14"/>
      <c r="AT86" s="14"/>
      <c r="AU86" s="14"/>
      <c r="AV86" s="14"/>
      <c r="AW86" s="14"/>
    </row>
    <row r="87" spans="1:50" ht="26.25" customHeight="1" x14ac:dyDescent="0.35">
      <c r="A87" s="55"/>
      <c r="B87" s="2" t="str">
        <f>Penjualan!B87</f>
        <v>Lain2</v>
      </c>
      <c r="C87" s="2" t="str">
        <f>Penjualan!C87</f>
        <v>Lain2</v>
      </c>
      <c r="D87" s="21">
        <f>VLOOKUP(B87,Tabel!$A$6:$F$78,5,FALSE)</f>
        <v>0</v>
      </c>
      <c r="E87" s="13">
        <f>Penjualan!E87*$D87</f>
        <v>0</v>
      </c>
      <c r="F87" s="13">
        <f>Penjualan!F87*$D87</f>
        <v>0</v>
      </c>
      <c r="G87" s="13">
        <f>Penjualan!G87*$D87</f>
        <v>0</v>
      </c>
      <c r="H87" s="13">
        <f>Penjualan!H87*$D87</f>
        <v>0</v>
      </c>
      <c r="I87" s="13">
        <f>Penjualan!I87*$D87</f>
        <v>0</v>
      </c>
      <c r="J87" s="13">
        <f>Penjualan!J87*$D87</f>
        <v>0</v>
      </c>
      <c r="K87" s="13">
        <f>Penjualan!K87*$D87</f>
        <v>0</v>
      </c>
      <c r="L87" s="13">
        <f>Penjualan!L87*$D87</f>
        <v>0</v>
      </c>
      <c r="M87" s="13">
        <f>Penjualan!M87*$D87</f>
        <v>0</v>
      </c>
      <c r="N87" s="13">
        <f>Penjualan!N87*$D87</f>
        <v>0</v>
      </c>
      <c r="O87" s="13">
        <f>Penjualan!O87*$D87</f>
        <v>0</v>
      </c>
      <c r="P87" s="13">
        <f>Penjualan!P87*$D87</f>
        <v>0</v>
      </c>
      <c r="Q87" s="13">
        <f>Penjualan!Q87*$D87</f>
        <v>0</v>
      </c>
      <c r="R87" s="13">
        <f>Penjualan!R87*$D87</f>
        <v>0</v>
      </c>
      <c r="S87" s="13">
        <f>Penjualan!S87*$D87</f>
        <v>0</v>
      </c>
      <c r="T87" s="13">
        <f>Penjualan!T87*$D87</f>
        <v>0</v>
      </c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>
        <f>Penjualan!AQ87*$D87</f>
        <v>0</v>
      </c>
      <c r="AR87" s="13">
        <f t="shared" si="12"/>
        <v>0</v>
      </c>
      <c r="AS87" s="14"/>
      <c r="AT87" s="14"/>
      <c r="AU87" s="14"/>
      <c r="AV87" s="14"/>
      <c r="AW87" s="14"/>
    </row>
    <row r="88" spans="1:50" ht="26.25" customHeight="1" x14ac:dyDescent="0.35">
      <c r="A88" s="55"/>
      <c r="B88" s="2" t="str">
        <f>Penjualan!B88</f>
        <v>KT03</v>
      </c>
      <c r="C88" s="2" t="str">
        <f>Penjualan!C88</f>
        <v>Kalung huruf</v>
      </c>
      <c r="D88" s="21">
        <f>VLOOKUP(B88,Tabel!$A$6:$F$78,5,FALSE)</f>
        <v>3000</v>
      </c>
      <c r="E88" s="13">
        <f>Penjualan!E88*$D88</f>
        <v>0</v>
      </c>
      <c r="F88" s="13">
        <f>Penjualan!F88*$D88</f>
        <v>0</v>
      </c>
      <c r="G88" s="13">
        <f>Penjualan!G88*$D88</f>
        <v>0</v>
      </c>
      <c r="H88" s="13">
        <f>Penjualan!H88*$D88</f>
        <v>0</v>
      </c>
      <c r="I88" s="13">
        <f>Penjualan!I88*$D88</f>
        <v>0</v>
      </c>
      <c r="J88" s="13">
        <f>Penjualan!J88*$D88</f>
        <v>0</v>
      </c>
      <c r="K88" s="13">
        <f>Penjualan!K88*$D88</f>
        <v>0</v>
      </c>
      <c r="L88" s="13">
        <f>Penjualan!L88*$D88</f>
        <v>0</v>
      </c>
      <c r="M88" s="13">
        <f>Penjualan!M88*$D88</f>
        <v>0</v>
      </c>
      <c r="N88" s="13">
        <f>Penjualan!N88*$D88</f>
        <v>0</v>
      </c>
      <c r="O88" s="13">
        <f>Penjualan!O88*$D88</f>
        <v>0</v>
      </c>
      <c r="P88" s="13">
        <f>Penjualan!P88*$D88</f>
        <v>0</v>
      </c>
      <c r="Q88" s="13">
        <f>Penjualan!Q88*$D88</f>
        <v>0</v>
      </c>
      <c r="R88" s="13">
        <f>Penjualan!R88*$D88</f>
        <v>0</v>
      </c>
      <c r="S88" s="13">
        <f>Penjualan!S88*$D88</f>
        <v>0</v>
      </c>
      <c r="T88" s="13">
        <f>Penjualan!T88*$D88</f>
        <v>0</v>
      </c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>
        <f>Penjualan!AQ88*$D88</f>
        <v>39000</v>
      </c>
      <c r="AR88" s="13">
        <f t="shared" si="12"/>
        <v>39000</v>
      </c>
      <c r="AS88" s="14"/>
      <c r="AT88" s="14"/>
      <c r="AU88" s="14"/>
      <c r="AV88" s="14">
        <f>AR88/2</f>
        <v>19500</v>
      </c>
      <c r="AW88" s="14">
        <f>AV88</f>
        <v>19500</v>
      </c>
      <c r="AX88" s="120" t="s">
        <v>174</v>
      </c>
    </row>
    <row r="89" spans="1:50" ht="26.25" customHeight="1" x14ac:dyDescent="0.35">
      <c r="A89" s="55"/>
      <c r="B89" s="2" t="str">
        <f>Penjualan!B89</f>
        <v>Lain2</v>
      </c>
      <c r="C89" s="2" t="str">
        <f>Penjualan!C89</f>
        <v>Lain2</v>
      </c>
      <c r="D89" s="21">
        <f>VLOOKUP(B89,Tabel!$A$6:$F$78,5,FALSE)</f>
        <v>0</v>
      </c>
      <c r="E89" s="13">
        <f>Penjualan!E89*$D89</f>
        <v>0</v>
      </c>
      <c r="F89" s="13">
        <f>Penjualan!F89*$D89</f>
        <v>0</v>
      </c>
      <c r="G89" s="13">
        <f>Penjualan!G89*$D89</f>
        <v>0</v>
      </c>
      <c r="H89" s="13">
        <f>Penjualan!H89*$D89</f>
        <v>0</v>
      </c>
      <c r="I89" s="13">
        <f>Penjualan!I89*$D89</f>
        <v>0</v>
      </c>
      <c r="J89" s="13">
        <f>Penjualan!J89*$D89</f>
        <v>0</v>
      </c>
      <c r="K89" s="13">
        <f>Penjualan!K89*$D89</f>
        <v>0</v>
      </c>
      <c r="L89" s="13">
        <f>Penjualan!L89*$D89</f>
        <v>0</v>
      </c>
      <c r="M89" s="13">
        <f>Penjualan!M89*$D89</f>
        <v>0</v>
      </c>
      <c r="N89" s="13">
        <f>Penjualan!N89*$D89</f>
        <v>0</v>
      </c>
      <c r="O89" s="13">
        <f>Penjualan!O89*$D89</f>
        <v>0</v>
      </c>
      <c r="P89" s="13">
        <f>Penjualan!P89*$D89</f>
        <v>0</v>
      </c>
      <c r="Q89" s="13">
        <f>Penjualan!Q89*$D89</f>
        <v>0</v>
      </c>
      <c r="R89" s="13">
        <f>Penjualan!R89*$D89</f>
        <v>0</v>
      </c>
      <c r="S89" s="13">
        <f>Penjualan!S89*$D89</f>
        <v>0</v>
      </c>
      <c r="T89" s="13">
        <f>Penjualan!T89*$D89</f>
        <v>0</v>
      </c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>
        <f>Penjualan!AQ89*$D89</f>
        <v>0</v>
      </c>
      <c r="AR89" s="13">
        <f t="shared" si="12"/>
        <v>0</v>
      </c>
      <c r="AS89" s="14"/>
      <c r="AT89" s="14"/>
      <c r="AU89" s="14"/>
      <c r="AV89" s="14"/>
      <c r="AW89" s="14"/>
    </row>
    <row r="90" spans="1:50" ht="26.25" customHeight="1" x14ac:dyDescent="0.35">
      <c r="A90" s="55"/>
      <c r="B90" s="2" t="str">
        <f>Penjualan!B90</f>
        <v>R01</v>
      </c>
      <c r="C90" s="2" t="str">
        <f>Penjualan!C90</f>
        <v>Rosario kayu</v>
      </c>
      <c r="D90" s="21">
        <f>VLOOKUP(B90,Tabel!$A$6:$F$78,5,FALSE)</f>
        <v>15000</v>
      </c>
      <c r="E90" s="13">
        <f>Penjualan!E90*$D90</f>
        <v>15000</v>
      </c>
      <c r="F90" s="13">
        <f>Penjualan!F90*$D90</f>
        <v>30000</v>
      </c>
      <c r="G90" s="13">
        <f>Penjualan!G90*$D90</f>
        <v>0</v>
      </c>
      <c r="H90" s="13">
        <f>Penjualan!H90*$D90</f>
        <v>15000</v>
      </c>
      <c r="I90" s="13">
        <f>Penjualan!I90*$D90</f>
        <v>0</v>
      </c>
      <c r="J90" s="13">
        <f>Penjualan!J90*$D90</f>
        <v>15000</v>
      </c>
      <c r="K90" s="13">
        <f>Penjualan!K90*$D90</f>
        <v>0</v>
      </c>
      <c r="L90" s="13">
        <f>Penjualan!L90*$D90</f>
        <v>0</v>
      </c>
      <c r="M90" s="13">
        <f>Penjualan!M90*$D90</f>
        <v>15000</v>
      </c>
      <c r="N90" s="13">
        <f>Penjualan!N90*$D90</f>
        <v>0</v>
      </c>
      <c r="O90" s="13">
        <f>Penjualan!O90*$D90</f>
        <v>15000</v>
      </c>
      <c r="P90" s="13">
        <f>Penjualan!P90*$D90</f>
        <v>15000</v>
      </c>
      <c r="Q90" s="13">
        <f>Penjualan!Q90*$D90</f>
        <v>0</v>
      </c>
      <c r="R90" s="13">
        <f>Penjualan!R90*$D90</f>
        <v>15000</v>
      </c>
      <c r="S90" s="13">
        <f>Penjualan!S90*$D90</f>
        <v>0</v>
      </c>
      <c r="T90" s="13">
        <f>Penjualan!T90*$D90</f>
        <v>30000</v>
      </c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>
        <f>Penjualan!AQ90*$D90</f>
        <v>60000</v>
      </c>
      <c r="AR90" s="13">
        <f t="shared" si="12"/>
        <v>225000</v>
      </c>
      <c r="AS90" s="14"/>
      <c r="AT90" s="14"/>
      <c r="AU90" s="14">
        <f>AQ90</f>
        <v>60000</v>
      </c>
      <c r="AV90" s="14"/>
      <c r="AW90" s="14"/>
    </row>
    <row r="91" spans="1:50" ht="26.25" customHeight="1" x14ac:dyDescent="0.35">
      <c r="A91" s="55"/>
      <c r="B91" s="2" t="str">
        <f>Penjualan!B91</f>
        <v>R02</v>
      </c>
      <c r="C91" s="2" t="str">
        <f>Penjualan!C91</f>
        <v>Rosario batu</v>
      </c>
      <c r="D91" s="21">
        <f>VLOOKUP(B91,Tabel!$A$6:$F$78,5,FALSE)</f>
        <v>30000</v>
      </c>
      <c r="E91" s="13">
        <f>Penjualan!E91*$D91</f>
        <v>0</v>
      </c>
      <c r="F91" s="13">
        <f>Penjualan!F91*$D91</f>
        <v>30000</v>
      </c>
      <c r="G91" s="13">
        <f>Penjualan!G91*$D91</f>
        <v>0</v>
      </c>
      <c r="H91" s="13">
        <f>Penjualan!H91*$D91</f>
        <v>0</v>
      </c>
      <c r="I91" s="13">
        <f>Penjualan!I91*$D91</f>
        <v>0</v>
      </c>
      <c r="J91" s="13">
        <f>Penjualan!J91*$D91</f>
        <v>0</v>
      </c>
      <c r="K91" s="13">
        <f>Penjualan!K91*$D91</f>
        <v>0</v>
      </c>
      <c r="L91" s="13">
        <f>Penjualan!L91*$D91</f>
        <v>0</v>
      </c>
      <c r="M91" s="13">
        <f>Penjualan!M91*$D91</f>
        <v>0</v>
      </c>
      <c r="N91" s="13">
        <f>Penjualan!N91*$D91</f>
        <v>0</v>
      </c>
      <c r="O91" s="13">
        <f>Penjualan!O91*$D91</f>
        <v>0</v>
      </c>
      <c r="P91" s="13">
        <f>Penjualan!P91*$D91</f>
        <v>0</v>
      </c>
      <c r="Q91" s="13">
        <f>Penjualan!Q91*$D91</f>
        <v>0</v>
      </c>
      <c r="R91" s="13">
        <f>Penjualan!R91*$D91</f>
        <v>30000</v>
      </c>
      <c r="S91" s="13">
        <f>Penjualan!S91*$D91</f>
        <v>0</v>
      </c>
      <c r="T91" s="13">
        <f>Penjualan!T91*$D91</f>
        <v>0</v>
      </c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>
        <f>Penjualan!AQ91*$D91</f>
        <v>0</v>
      </c>
      <c r="AR91" s="13">
        <f t="shared" si="12"/>
        <v>60000</v>
      </c>
      <c r="AS91" s="14"/>
      <c r="AT91" s="14"/>
      <c r="AU91" s="14"/>
      <c r="AV91" s="14"/>
      <c r="AW91" s="14"/>
    </row>
    <row r="92" spans="1:50" ht="26.25" customHeight="1" x14ac:dyDescent="0.35">
      <c r="A92" s="55"/>
      <c r="B92" s="2" t="str">
        <f>Penjualan!B92</f>
        <v>Lain2</v>
      </c>
      <c r="C92" s="2" t="str">
        <f>Penjualan!C92</f>
        <v>Lain2</v>
      </c>
      <c r="D92" s="21">
        <f>VLOOKUP(B92,Tabel!$A$6:$F$78,5,FALSE)</f>
        <v>0</v>
      </c>
      <c r="E92" s="13">
        <f>Penjualan!E92*$D92</f>
        <v>0</v>
      </c>
      <c r="F92" s="13">
        <f>Penjualan!F92*$D92</f>
        <v>0</v>
      </c>
      <c r="G92" s="13">
        <f>Penjualan!G92*$D92</f>
        <v>0</v>
      </c>
      <c r="H92" s="13">
        <f>Penjualan!H92*$D92</f>
        <v>0</v>
      </c>
      <c r="I92" s="13">
        <f>Penjualan!I92*$D92</f>
        <v>0</v>
      </c>
      <c r="J92" s="13">
        <f>Penjualan!J92*$D92</f>
        <v>0</v>
      </c>
      <c r="K92" s="13">
        <f>Penjualan!K92*$D92</f>
        <v>0</v>
      </c>
      <c r="L92" s="13">
        <f>Penjualan!L92*$D92</f>
        <v>0</v>
      </c>
      <c r="M92" s="13">
        <f>Penjualan!M92*$D92</f>
        <v>0</v>
      </c>
      <c r="N92" s="13">
        <f>Penjualan!N92*$D92</f>
        <v>0</v>
      </c>
      <c r="O92" s="13">
        <f>Penjualan!O92*$D92</f>
        <v>0</v>
      </c>
      <c r="P92" s="13">
        <f>Penjualan!P92*$D92</f>
        <v>0</v>
      </c>
      <c r="Q92" s="13">
        <f>Penjualan!Q92*$D92</f>
        <v>0</v>
      </c>
      <c r="R92" s="13">
        <f>Penjualan!R92*$D92</f>
        <v>0</v>
      </c>
      <c r="S92" s="13">
        <f>Penjualan!S92*$D92</f>
        <v>0</v>
      </c>
      <c r="T92" s="13">
        <f>Penjualan!T92*$D92</f>
        <v>0</v>
      </c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>
        <f>Penjualan!AQ92*$D92</f>
        <v>0</v>
      </c>
      <c r="AR92" s="13">
        <f t="shared" si="12"/>
        <v>0</v>
      </c>
      <c r="AS92" s="14"/>
      <c r="AT92" s="14"/>
      <c r="AU92" s="14"/>
      <c r="AV92" s="14"/>
      <c r="AW92" s="14"/>
    </row>
    <row r="93" spans="1:50" ht="26.25" customHeight="1" x14ac:dyDescent="0.35">
      <c r="A93" s="55">
        <f>Penjualan!A93</f>
        <v>42064</v>
      </c>
      <c r="B93" s="2" t="str">
        <f>Penjualan!B93</f>
        <v>GM11</v>
      </c>
      <c r="C93" s="2" t="str">
        <f>Penjualan!C93</f>
        <v>G.makrame besar</v>
      </c>
      <c r="D93" s="21">
        <f>VLOOKUP(B93,Tabel!$A$6:$F$78,5,FALSE)</f>
        <v>8000</v>
      </c>
      <c r="E93" s="13">
        <f>Penjualan!E93*$D93</f>
        <v>0</v>
      </c>
      <c r="F93" s="13">
        <f>Penjualan!F93*$D93</f>
        <v>8000</v>
      </c>
      <c r="G93" s="13">
        <f>Penjualan!G93*$D93</f>
        <v>0</v>
      </c>
      <c r="H93" s="13">
        <f>Penjualan!H93*$D93</f>
        <v>0</v>
      </c>
      <c r="I93" s="13">
        <f>Penjualan!I93*$D93</f>
        <v>0</v>
      </c>
      <c r="J93" s="13">
        <f>Penjualan!J93*$D93</f>
        <v>8000</v>
      </c>
      <c r="K93" s="13">
        <f>Penjualan!K93*$D93</f>
        <v>0</v>
      </c>
      <c r="L93" s="13">
        <f>Penjualan!L93*$D93</f>
        <v>0</v>
      </c>
      <c r="M93" s="13">
        <f>Penjualan!M93*$D93</f>
        <v>8000</v>
      </c>
      <c r="N93" s="13">
        <f>Penjualan!N93*$D93</f>
        <v>0</v>
      </c>
      <c r="O93" s="13">
        <f>Penjualan!O93*$D93</f>
        <v>0</v>
      </c>
      <c r="P93" s="13">
        <f>Penjualan!P93*$D93</f>
        <v>0</v>
      </c>
      <c r="Q93" s="13">
        <f>Penjualan!Q93*$D93</f>
        <v>0</v>
      </c>
      <c r="R93" s="13">
        <f>Penjualan!R93*$D93</f>
        <v>8000</v>
      </c>
      <c r="S93" s="13">
        <f>Penjualan!S93*$D93</f>
        <v>0</v>
      </c>
      <c r="T93" s="13">
        <f>Penjualan!T93*$D93</f>
        <v>0</v>
      </c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>
        <f>Penjualan!AQ93*$D93</f>
        <v>0</v>
      </c>
      <c r="AR93" s="13">
        <f t="shared" si="12"/>
        <v>32000</v>
      </c>
      <c r="AS93" s="14"/>
      <c r="AT93" s="14"/>
      <c r="AU93" s="14"/>
      <c r="AV93" s="14"/>
      <c r="AW93" s="14"/>
    </row>
    <row r="94" spans="1:50" ht="26.25" customHeight="1" x14ac:dyDescent="0.35">
      <c r="A94" s="55"/>
      <c r="B94" s="2" t="str">
        <f>Penjualan!B94</f>
        <v>R02</v>
      </c>
      <c r="C94" s="2" t="str">
        <f>Penjualan!C94</f>
        <v>Rosario batu</v>
      </c>
      <c r="D94" s="21">
        <f>VLOOKUP(B94,Tabel!$A$6:$F$78,5,FALSE)</f>
        <v>30000</v>
      </c>
      <c r="E94" s="13">
        <f>Penjualan!E94*$D94</f>
        <v>0</v>
      </c>
      <c r="F94" s="13">
        <f>Penjualan!F94*$D94</f>
        <v>0</v>
      </c>
      <c r="G94" s="13">
        <f>Penjualan!G94*$D94</f>
        <v>0</v>
      </c>
      <c r="H94" s="13">
        <f>Penjualan!H94*$D94</f>
        <v>30000</v>
      </c>
      <c r="I94" s="13">
        <f>Penjualan!I94*$D94</f>
        <v>0</v>
      </c>
      <c r="J94" s="13">
        <f>Penjualan!J94*$D94</f>
        <v>0</v>
      </c>
      <c r="K94" s="13">
        <f>Penjualan!K94*$D94</f>
        <v>0</v>
      </c>
      <c r="L94" s="13">
        <f>Penjualan!L94*$D94</f>
        <v>0</v>
      </c>
      <c r="M94" s="13">
        <f>Penjualan!M94*$D94</f>
        <v>0</v>
      </c>
      <c r="N94" s="13">
        <f>Penjualan!N94*$D94</f>
        <v>30000</v>
      </c>
      <c r="O94" s="13">
        <f>Penjualan!O94*$D94</f>
        <v>0</v>
      </c>
      <c r="P94" s="13">
        <f>Penjualan!P94*$D94</f>
        <v>0</v>
      </c>
      <c r="Q94" s="13">
        <f>Penjualan!Q94*$D94</f>
        <v>0</v>
      </c>
      <c r="R94" s="13">
        <f>Penjualan!R94*$D94</f>
        <v>0</v>
      </c>
      <c r="S94" s="13">
        <f>Penjualan!S94*$D94</f>
        <v>0</v>
      </c>
      <c r="T94" s="13">
        <f>Penjualan!T94*$D94</f>
        <v>0</v>
      </c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>
        <f>Penjualan!AQ94*$D94</f>
        <v>0</v>
      </c>
      <c r="AR94" s="13">
        <f t="shared" si="12"/>
        <v>60000</v>
      </c>
      <c r="AS94" s="14"/>
      <c r="AT94" s="14"/>
      <c r="AU94" s="14"/>
      <c r="AV94" s="14"/>
      <c r="AW94" s="14"/>
    </row>
    <row r="95" spans="1:50" ht="26.25" customHeight="1" x14ac:dyDescent="0.35">
      <c r="A95" s="55"/>
      <c r="B95" s="2" t="str">
        <f>Penjualan!B95</f>
        <v>G10</v>
      </c>
      <c r="C95" s="2" t="str">
        <f>Penjualan!C95</f>
        <v>G.tali warna warni</v>
      </c>
      <c r="D95" s="21">
        <f>VLOOKUP(B95,Tabel!$A$6:$F$78,5,FALSE)</f>
        <v>5000</v>
      </c>
      <c r="E95" s="13">
        <f>Penjualan!E95*$D95</f>
        <v>0</v>
      </c>
      <c r="F95" s="13">
        <f>Penjualan!F95*$D95</f>
        <v>0</v>
      </c>
      <c r="G95" s="13">
        <f>Penjualan!G95*$D95</f>
        <v>0</v>
      </c>
      <c r="H95" s="13">
        <f>Penjualan!H95*$D95</f>
        <v>0</v>
      </c>
      <c r="I95" s="13">
        <f>Penjualan!I95*$D95</f>
        <v>0</v>
      </c>
      <c r="J95" s="13">
        <f>Penjualan!J95*$D95</f>
        <v>0</v>
      </c>
      <c r="K95" s="13">
        <f>Penjualan!K95*$D95</f>
        <v>0</v>
      </c>
      <c r="L95" s="13">
        <f>Penjualan!L95*$D95</f>
        <v>0</v>
      </c>
      <c r="M95" s="13">
        <f>Penjualan!M95*$D95</f>
        <v>0</v>
      </c>
      <c r="N95" s="13">
        <f>Penjualan!N95*$D95</f>
        <v>0</v>
      </c>
      <c r="O95" s="13">
        <f>Penjualan!O95*$D95</f>
        <v>0</v>
      </c>
      <c r="P95" s="13">
        <f>Penjualan!P95*$D95</f>
        <v>0</v>
      </c>
      <c r="Q95" s="13">
        <f>Penjualan!Q95*$D95</f>
        <v>0</v>
      </c>
      <c r="R95" s="13">
        <f>Penjualan!R95*$D95</f>
        <v>0</v>
      </c>
      <c r="S95" s="13">
        <f>Penjualan!S95*$D95</f>
        <v>0</v>
      </c>
      <c r="T95" s="13">
        <f>Penjualan!T95*$D95</f>
        <v>0</v>
      </c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>
        <f>Penjualan!AQ95*$D95</f>
        <v>55000</v>
      </c>
      <c r="AR95" s="13">
        <f t="shared" si="12"/>
        <v>55000</v>
      </c>
      <c r="AS95" s="14"/>
      <c r="AT95" s="14">
        <f>AQ95</f>
        <v>55000</v>
      </c>
      <c r="AU95" s="14"/>
      <c r="AV95" s="14"/>
      <c r="AW95" s="14"/>
    </row>
    <row r="96" spans="1:50" ht="26.25" customHeight="1" x14ac:dyDescent="0.35">
      <c r="A96" s="55"/>
      <c r="B96" s="2" t="str">
        <f>Penjualan!B96</f>
        <v>GR11</v>
      </c>
      <c r="C96" s="2" t="str">
        <f>Penjualan!C96</f>
        <v>Gelang rosario kristal</v>
      </c>
      <c r="D96" s="21">
        <f>VLOOKUP(B96,Tabel!$A$6:$F$78,5,FALSE)</f>
        <v>15000</v>
      </c>
      <c r="E96" s="13">
        <f>Penjualan!E96*$D96</f>
        <v>0</v>
      </c>
      <c r="F96" s="13">
        <f>Penjualan!F96*$D96</f>
        <v>0</v>
      </c>
      <c r="G96" s="13">
        <f>Penjualan!G96*$D96</f>
        <v>15000</v>
      </c>
      <c r="H96" s="13">
        <f>Penjualan!H96*$D96</f>
        <v>0</v>
      </c>
      <c r="I96" s="13">
        <f>Penjualan!I96*$D96</f>
        <v>0</v>
      </c>
      <c r="J96" s="13">
        <f>Penjualan!J96*$D96</f>
        <v>0</v>
      </c>
      <c r="K96" s="13">
        <f>Penjualan!K96*$D96</f>
        <v>0</v>
      </c>
      <c r="L96" s="13">
        <f>Penjualan!L96*$D96</f>
        <v>0</v>
      </c>
      <c r="M96" s="13">
        <f>Penjualan!M96*$D96</f>
        <v>0</v>
      </c>
      <c r="N96" s="13">
        <f>Penjualan!N96*$D96</f>
        <v>0</v>
      </c>
      <c r="O96" s="13">
        <f>Penjualan!O96*$D96</f>
        <v>0</v>
      </c>
      <c r="P96" s="13">
        <f>Penjualan!P96*$D96</f>
        <v>0</v>
      </c>
      <c r="Q96" s="13">
        <f>Penjualan!Q96*$D96</f>
        <v>0</v>
      </c>
      <c r="R96" s="13">
        <f>Penjualan!R96*$D96</f>
        <v>0</v>
      </c>
      <c r="S96" s="13">
        <f>Penjualan!S96*$D96</f>
        <v>0</v>
      </c>
      <c r="T96" s="13">
        <f>Penjualan!T96*$D96</f>
        <v>0</v>
      </c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>
        <f>Penjualan!AQ96*$D96</f>
        <v>0</v>
      </c>
      <c r="AR96" s="13">
        <f t="shared" si="12"/>
        <v>15000</v>
      </c>
      <c r="AS96" s="14"/>
      <c r="AT96" s="14"/>
      <c r="AU96" s="14"/>
      <c r="AV96" s="14"/>
      <c r="AW96" s="14"/>
    </row>
    <row r="97" spans="1:49" ht="26.25" customHeight="1" x14ac:dyDescent="0.35">
      <c r="A97" s="55"/>
      <c r="B97" s="2" t="str">
        <f>Penjualan!B97</f>
        <v>R01</v>
      </c>
      <c r="C97" s="2" t="str">
        <f>Penjualan!C97</f>
        <v>Rosario kayu</v>
      </c>
      <c r="D97" s="21">
        <f>VLOOKUP(B97,Tabel!$A$6:$F$78,5,FALSE)</f>
        <v>15000</v>
      </c>
      <c r="E97" s="13">
        <f>Penjualan!E97*$D97</f>
        <v>0</v>
      </c>
      <c r="F97" s="13">
        <f>Penjualan!F97*$D97</f>
        <v>30000</v>
      </c>
      <c r="G97" s="13">
        <f>Penjualan!G97*$D97</f>
        <v>15000</v>
      </c>
      <c r="H97" s="13">
        <f>Penjualan!H97*$D97</f>
        <v>60000</v>
      </c>
      <c r="I97" s="13">
        <f>Penjualan!I97*$D97</f>
        <v>0</v>
      </c>
      <c r="J97" s="13">
        <f>Penjualan!J97*$D97</f>
        <v>30000</v>
      </c>
      <c r="K97" s="13">
        <f>Penjualan!K97*$D97</f>
        <v>0</v>
      </c>
      <c r="L97" s="13">
        <f>Penjualan!L97*$D97</f>
        <v>0</v>
      </c>
      <c r="M97" s="13">
        <f>Penjualan!M97*$D97</f>
        <v>15000</v>
      </c>
      <c r="N97" s="13">
        <f>Penjualan!N97*$D97</f>
        <v>0</v>
      </c>
      <c r="O97" s="13">
        <f>Penjualan!O97*$D97</f>
        <v>15000</v>
      </c>
      <c r="P97" s="13">
        <f>Penjualan!P97*$D97</f>
        <v>15000</v>
      </c>
      <c r="Q97" s="13">
        <f>Penjualan!Q97*$D97</f>
        <v>30000</v>
      </c>
      <c r="R97" s="13">
        <f>Penjualan!R97*$D97</f>
        <v>60000</v>
      </c>
      <c r="S97" s="13">
        <f>Penjualan!S97*$D97</f>
        <v>15000</v>
      </c>
      <c r="T97" s="13">
        <f>Penjualan!T97*$D97</f>
        <v>105000</v>
      </c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>
        <f>Penjualan!AQ97*$D97</f>
        <v>225000</v>
      </c>
      <c r="AR97" s="13">
        <f t="shared" si="12"/>
        <v>615000</v>
      </c>
      <c r="AS97" s="14"/>
      <c r="AT97" s="14"/>
      <c r="AU97" s="14">
        <f>AQ97</f>
        <v>225000</v>
      </c>
      <c r="AV97" s="14"/>
      <c r="AW97" s="14"/>
    </row>
    <row r="98" spans="1:49" ht="26.25" customHeight="1" x14ac:dyDescent="0.35">
      <c r="A98" s="55"/>
      <c r="B98" s="2" t="str">
        <f>Penjualan!B98</f>
        <v>G12</v>
      </c>
      <c r="C98" s="2" t="str">
        <f>Penjualan!C98</f>
        <v xml:space="preserve">Gelang plat </v>
      </c>
      <c r="D98" s="21">
        <f>VLOOKUP(B98,Tabel!$A$6:$F$78,5,FALSE)</f>
        <v>8000</v>
      </c>
      <c r="E98" s="13">
        <f>Penjualan!E98*$D98</f>
        <v>16000</v>
      </c>
      <c r="F98" s="13">
        <f>Penjualan!F98*$D98</f>
        <v>16000</v>
      </c>
      <c r="G98" s="13">
        <f>Penjualan!G98*$D98</f>
        <v>16000</v>
      </c>
      <c r="H98" s="13">
        <f>Penjualan!H98*$D98</f>
        <v>8000</v>
      </c>
      <c r="I98" s="13">
        <f>Penjualan!I98*$D98</f>
        <v>0</v>
      </c>
      <c r="J98" s="13">
        <f>Penjualan!J98*$D98</f>
        <v>8000</v>
      </c>
      <c r="K98" s="13">
        <f>Penjualan!K98*$D98</f>
        <v>0</v>
      </c>
      <c r="L98" s="13">
        <f>Penjualan!L98*$D98</f>
        <v>8000</v>
      </c>
      <c r="M98" s="13">
        <f>Penjualan!M98*$D98</f>
        <v>8000</v>
      </c>
      <c r="N98" s="13">
        <f>Penjualan!N98*$D98</f>
        <v>0</v>
      </c>
      <c r="O98" s="13">
        <f>Penjualan!O98*$D98</f>
        <v>16000</v>
      </c>
      <c r="P98" s="13">
        <f>Penjualan!P98*$D98</f>
        <v>0</v>
      </c>
      <c r="Q98" s="13">
        <f>Penjualan!Q98*$D98</f>
        <v>0</v>
      </c>
      <c r="R98" s="13">
        <f>Penjualan!R98*$D98</f>
        <v>0</v>
      </c>
      <c r="S98" s="13">
        <f>Penjualan!S98*$D98</f>
        <v>0</v>
      </c>
      <c r="T98" s="13">
        <f>Penjualan!T98*$D98</f>
        <v>24000</v>
      </c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>
        <f>Penjualan!AQ98*$D98</f>
        <v>0</v>
      </c>
      <c r="AR98" s="13">
        <f t="shared" si="12"/>
        <v>120000</v>
      </c>
      <c r="AS98" s="14"/>
      <c r="AT98" s="14"/>
      <c r="AU98" s="14"/>
      <c r="AV98" s="14"/>
      <c r="AW98" s="14"/>
    </row>
    <row r="99" spans="1:49" ht="26.25" customHeight="1" x14ac:dyDescent="0.35">
      <c r="A99" s="55"/>
      <c r="B99" s="2" t="str">
        <f>Penjualan!B99</f>
        <v>KT03</v>
      </c>
      <c r="C99" s="2" t="str">
        <f>Penjualan!C99</f>
        <v>Kalung huruf</v>
      </c>
      <c r="D99" s="21">
        <f>VLOOKUP(B99,Tabel!$A$6:$F$78,5,FALSE)</f>
        <v>3000</v>
      </c>
      <c r="E99" s="13">
        <f>Penjualan!E99*$D99</f>
        <v>0</v>
      </c>
      <c r="F99" s="13">
        <f>Penjualan!F99*$D99</f>
        <v>0</v>
      </c>
      <c r="G99" s="13">
        <f>Penjualan!G99*$D99</f>
        <v>0</v>
      </c>
      <c r="H99" s="13">
        <f>Penjualan!H99*$D99</f>
        <v>0</v>
      </c>
      <c r="I99" s="13">
        <f>Penjualan!I99*$D99</f>
        <v>0</v>
      </c>
      <c r="J99" s="13">
        <f>Penjualan!J99*$D99</f>
        <v>0</v>
      </c>
      <c r="K99" s="13">
        <f>Penjualan!K99*$D99</f>
        <v>0</v>
      </c>
      <c r="L99" s="13">
        <f>Penjualan!L99*$D99</f>
        <v>0</v>
      </c>
      <c r="M99" s="13">
        <f>Penjualan!M99*$D99</f>
        <v>0</v>
      </c>
      <c r="N99" s="13">
        <f>Penjualan!N99*$D99</f>
        <v>0</v>
      </c>
      <c r="O99" s="13">
        <f>Penjualan!O99*$D99</f>
        <v>0</v>
      </c>
      <c r="P99" s="13">
        <f>Penjualan!P99*$D99</f>
        <v>0</v>
      </c>
      <c r="Q99" s="13">
        <f>Penjualan!Q99*$D99</f>
        <v>0</v>
      </c>
      <c r="R99" s="13">
        <f>Penjualan!R99*$D99</f>
        <v>0</v>
      </c>
      <c r="S99" s="13">
        <f>Penjualan!S99*$D99</f>
        <v>0</v>
      </c>
      <c r="T99" s="13">
        <f>Penjualan!T99*$D99</f>
        <v>0</v>
      </c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>
        <f>Penjualan!AQ99*$D99</f>
        <v>21000</v>
      </c>
      <c r="AR99" s="13">
        <f t="shared" si="12"/>
        <v>21000</v>
      </c>
      <c r="AS99" s="14"/>
      <c r="AT99" s="14"/>
      <c r="AU99" s="14"/>
      <c r="AV99" s="14">
        <f>AQ99/2</f>
        <v>10500</v>
      </c>
      <c r="AW99" s="14">
        <f>AV99</f>
        <v>10500</v>
      </c>
    </row>
    <row r="100" spans="1:49" ht="26.25" customHeight="1" x14ac:dyDescent="0.35">
      <c r="A100" s="55"/>
      <c r="B100" s="2" t="str">
        <f>Penjualan!B100</f>
        <v>Lain2</v>
      </c>
      <c r="C100" s="2" t="str">
        <f>Penjualan!C100</f>
        <v>Lain2</v>
      </c>
      <c r="D100" s="21">
        <f>VLOOKUP(B100,Tabel!$A$6:$F$78,5,FALSE)</f>
        <v>0</v>
      </c>
      <c r="E100" s="13">
        <f>Penjualan!E100*$D100</f>
        <v>0</v>
      </c>
      <c r="F100" s="13">
        <f>Penjualan!F100*$D100</f>
        <v>0</v>
      </c>
      <c r="G100" s="13">
        <f>Penjualan!G100*$D100</f>
        <v>0</v>
      </c>
      <c r="H100" s="13">
        <f>Penjualan!H100*$D100</f>
        <v>0</v>
      </c>
      <c r="I100" s="13">
        <f>Penjualan!I100*$D100</f>
        <v>0</v>
      </c>
      <c r="J100" s="13">
        <f>Penjualan!J100*$D100</f>
        <v>0</v>
      </c>
      <c r="K100" s="13">
        <f>Penjualan!K100*$D100</f>
        <v>0</v>
      </c>
      <c r="L100" s="13">
        <f>Penjualan!L100*$D100</f>
        <v>0</v>
      </c>
      <c r="M100" s="13">
        <f>Penjualan!M100*$D100</f>
        <v>0</v>
      </c>
      <c r="N100" s="13">
        <f>Penjualan!N100*$D100</f>
        <v>0</v>
      </c>
      <c r="O100" s="13">
        <f>Penjualan!O100*$D100</f>
        <v>0</v>
      </c>
      <c r="P100" s="13">
        <f>Penjualan!P100*$D100</f>
        <v>0</v>
      </c>
      <c r="Q100" s="13">
        <f>Penjualan!Q100*$D100</f>
        <v>0</v>
      </c>
      <c r="R100" s="13">
        <f>Penjualan!R100*$D100</f>
        <v>0</v>
      </c>
      <c r="S100" s="13">
        <f>Penjualan!S100*$D100</f>
        <v>0</v>
      </c>
      <c r="T100" s="13">
        <f>Penjualan!T100*$D100</f>
        <v>0</v>
      </c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>
        <f>Penjualan!AQ100*$D100</f>
        <v>0</v>
      </c>
      <c r="AR100" s="13">
        <f t="shared" si="12"/>
        <v>0</v>
      </c>
      <c r="AS100" s="14"/>
      <c r="AT100" s="14"/>
      <c r="AU100" s="14"/>
      <c r="AV100" s="14"/>
      <c r="AW100" s="14"/>
    </row>
    <row r="101" spans="1:49" ht="26.25" customHeight="1" x14ac:dyDescent="0.35">
      <c r="A101" s="55"/>
      <c r="B101" s="2" t="str">
        <f>Penjualan!B101</f>
        <v>Lain2</v>
      </c>
      <c r="C101" s="2" t="str">
        <f>Penjualan!C101</f>
        <v>Lain2</v>
      </c>
      <c r="D101" s="21">
        <f>VLOOKUP(B101,Tabel!$A$6:$F$78,5,FALSE)</f>
        <v>0</v>
      </c>
      <c r="E101" s="13">
        <f>Penjualan!E101*$D101</f>
        <v>0</v>
      </c>
      <c r="F101" s="13">
        <f>Penjualan!F101*$D101</f>
        <v>0</v>
      </c>
      <c r="G101" s="13">
        <f>Penjualan!G101*$D101</f>
        <v>0</v>
      </c>
      <c r="H101" s="13">
        <f>Penjualan!H101*$D101</f>
        <v>0</v>
      </c>
      <c r="I101" s="13">
        <f>Penjualan!I101*$D101</f>
        <v>0</v>
      </c>
      <c r="J101" s="13">
        <f>Penjualan!J101*$D101</f>
        <v>0</v>
      </c>
      <c r="K101" s="13">
        <f>Penjualan!K101*$D101</f>
        <v>0</v>
      </c>
      <c r="L101" s="13">
        <f>Penjualan!L101*$D101</f>
        <v>0</v>
      </c>
      <c r="M101" s="13">
        <f>Penjualan!M101*$D101</f>
        <v>0</v>
      </c>
      <c r="N101" s="13">
        <f>Penjualan!N101*$D101</f>
        <v>0</v>
      </c>
      <c r="O101" s="13">
        <f>Penjualan!O101*$D101</f>
        <v>0</v>
      </c>
      <c r="P101" s="13">
        <f>Penjualan!P101*$D101</f>
        <v>0</v>
      </c>
      <c r="Q101" s="13">
        <f>Penjualan!Q101*$D101</f>
        <v>0</v>
      </c>
      <c r="R101" s="13">
        <f>Penjualan!R101*$D101</f>
        <v>0</v>
      </c>
      <c r="S101" s="13">
        <f>Penjualan!S101*$D101</f>
        <v>0</v>
      </c>
      <c r="T101" s="13">
        <f>Penjualan!T101*$D101</f>
        <v>0</v>
      </c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>
        <f>Penjualan!AQ101*$D101</f>
        <v>0</v>
      </c>
      <c r="AR101" s="13">
        <f t="shared" si="12"/>
        <v>0</v>
      </c>
      <c r="AS101" s="14"/>
      <c r="AT101" s="14"/>
      <c r="AU101" s="14"/>
      <c r="AV101" s="14"/>
      <c r="AW101" s="14"/>
    </row>
    <row r="102" spans="1:49" ht="26.25" customHeight="1" x14ac:dyDescent="0.35">
      <c r="A102" s="55"/>
      <c r="B102" s="2" t="str">
        <f>Penjualan!B102</f>
        <v>Lain2</v>
      </c>
      <c r="C102" s="2" t="str">
        <f>Penjualan!C102</f>
        <v>Lain2</v>
      </c>
      <c r="D102" s="21">
        <f>VLOOKUP(B102,Tabel!$A$6:$F$78,5,FALSE)</f>
        <v>0</v>
      </c>
      <c r="E102" s="13">
        <f>Penjualan!E102*$D102</f>
        <v>0</v>
      </c>
      <c r="F102" s="13">
        <f>Penjualan!F102*$D102</f>
        <v>0</v>
      </c>
      <c r="G102" s="13">
        <f>Penjualan!G102*$D102</f>
        <v>0</v>
      </c>
      <c r="H102" s="13">
        <f>Penjualan!H102*$D102</f>
        <v>0</v>
      </c>
      <c r="I102" s="13">
        <f>Penjualan!I102*$D102</f>
        <v>0</v>
      </c>
      <c r="J102" s="13">
        <f>Penjualan!J102*$D102</f>
        <v>0</v>
      </c>
      <c r="K102" s="13">
        <f>Penjualan!K102*$D102</f>
        <v>0</v>
      </c>
      <c r="L102" s="13">
        <f>Penjualan!L102*$D102</f>
        <v>0</v>
      </c>
      <c r="M102" s="13">
        <f>Penjualan!M102*$D102</f>
        <v>0</v>
      </c>
      <c r="N102" s="13">
        <f>Penjualan!N102*$D102</f>
        <v>0</v>
      </c>
      <c r="O102" s="13">
        <f>Penjualan!O102*$D102</f>
        <v>0</v>
      </c>
      <c r="P102" s="13">
        <f>Penjualan!P102*$D102</f>
        <v>0</v>
      </c>
      <c r="Q102" s="13">
        <f>Penjualan!Q102*$D102</f>
        <v>0</v>
      </c>
      <c r="R102" s="13">
        <f>Penjualan!R102*$D102</f>
        <v>0</v>
      </c>
      <c r="S102" s="13">
        <f>Penjualan!S102*$D102</f>
        <v>0</v>
      </c>
      <c r="T102" s="13">
        <f>Penjualan!T102*$D102</f>
        <v>0</v>
      </c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>
        <f>Penjualan!AQ102*$D102</f>
        <v>0</v>
      </c>
      <c r="AR102" s="13">
        <f t="shared" si="12"/>
        <v>0</v>
      </c>
      <c r="AS102" s="14"/>
      <c r="AT102" s="14"/>
      <c r="AU102" s="14"/>
      <c r="AV102" s="14"/>
      <c r="AW102" s="14"/>
    </row>
    <row r="103" spans="1:49" ht="26.25" customHeight="1" x14ac:dyDescent="0.35">
      <c r="A103" s="55"/>
      <c r="B103" s="2" t="str">
        <f>Penjualan!B103</f>
        <v>GKY</v>
      </c>
      <c r="C103" s="2" t="str">
        <f>Penjualan!C103</f>
        <v>Gelang kayu (baru)</v>
      </c>
      <c r="D103" s="21">
        <f>VLOOKUP(B103,Tabel!$A$6:$F$78,5,FALSE)</f>
        <v>8000</v>
      </c>
      <c r="E103" s="13">
        <f>Penjualan!E103*$D103</f>
        <v>0</v>
      </c>
      <c r="F103" s="13">
        <f>Penjualan!F103*$D103</f>
        <v>16000</v>
      </c>
      <c r="G103" s="13">
        <f>Penjualan!G103*$D103</f>
        <v>0</v>
      </c>
      <c r="H103" s="13">
        <f>Penjualan!H103*$D103</f>
        <v>0</v>
      </c>
      <c r="I103" s="13">
        <f>Penjualan!I103*$D103</f>
        <v>0</v>
      </c>
      <c r="J103" s="13">
        <f>Penjualan!J103*$D103</f>
        <v>0</v>
      </c>
      <c r="K103" s="13">
        <f>Penjualan!K103*$D103</f>
        <v>0</v>
      </c>
      <c r="L103" s="13">
        <f>Penjualan!L103*$D103</f>
        <v>0</v>
      </c>
      <c r="M103" s="13">
        <f>Penjualan!M103*$D103</f>
        <v>0</v>
      </c>
      <c r="N103" s="13">
        <f>Penjualan!N103*$D103</f>
        <v>0</v>
      </c>
      <c r="O103" s="13">
        <f>Penjualan!O103*$D103</f>
        <v>0</v>
      </c>
      <c r="P103" s="13">
        <f>Penjualan!P103*$D103</f>
        <v>0</v>
      </c>
      <c r="Q103" s="13">
        <f>Penjualan!Q103*$D103</f>
        <v>0</v>
      </c>
      <c r="R103" s="13">
        <f>Penjualan!R103*$D103</f>
        <v>0</v>
      </c>
      <c r="S103" s="13">
        <f>Penjualan!S103*$D103</f>
        <v>0</v>
      </c>
      <c r="T103" s="13">
        <f>Penjualan!T103*$D103</f>
        <v>0</v>
      </c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>
        <f>Penjualan!AQ103*$D103</f>
        <v>0</v>
      </c>
      <c r="AR103" s="13">
        <f t="shared" si="12"/>
        <v>16000</v>
      </c>
      <c r="AS103" s="14"/>
      <c r="AT103" s="14"/>
      <c r="AU103" s="14"/>
      <c r="AV103" s="14"/>
      <c r="AW103" s="14"/>
    </row>
    <row r="104" spans="1:49" ht="26.25" customHeight="1" x14ac:dyDescent="0.35">
      <c r="A104" s="55"/>
      <c r="B104" s="2" t="str">
        <f>Penjualan!B104</f>
        <v>Lain2</v>
      </c>
      <c r="C104" s="2" t="str">
        <f>Penjualan!C104</f>
        <v>Lain2</v>
      </c>
      <c r="D104" s="21">
        <f>VLOOKUP(B104,Tabel!$A$6:$F$78,5,FALSE)</f>
        <v>0</v>
      </c>
      <c r="E104" s="13">
        <f>Penjualan!E104*$D104</f>
        <v>0</v>
      </c>
      <c r="F104" s="13">
        <f>Penjualan!F104*$D104</f>
        <v>0</v>
      </c>
      <c r="G104" s="13">
        <f>Penjualan!G104*$D104</f>
        <v>0</v>
      </c>
      <c r="H104" s="13">
        <f>Penjualan!H104*$D104</f>
        <v>0</v>
      </c>
      <c r="I104" s="13">
        <f>Penjualan!I104*$D104</f>
        <v>0</v>
      </c>
      <c r="J104" s="13">
        <f>Penjualan!J104*$D104</f>
        <v>0</v>
      </c>
      <c r="K104" s="13">
        <f>Penjualan!K104*$D104</f>
        <v>0</v>
      </c>
      <c r="L104" s="13">
        <f>Penjualan!L104*$D104</f>
        <v>0</v>
      </c>
      <c r="M104" s="13">
        <f>Penjualan!M104*$D104</f>
        <v>0</v>
      </c>
      <c r="N104" s="13">
        <f>Penjualan!N104*$D104</f>
        <v>0</v>
      </c>
      <c r="O104" s="13">
        <f>Penjualan!O104*$D104</f>
        <v>0</v>
      </c>
      <c r="P104" s="13">
        <f>Penjualan!P104*$D104</f>
        <v>0</v>
      </c>
      <c r="Q104" s="13">
        <f>Penjualan!Q104*$D104</f>
        <v>0</v>
      </c>
      <c r="R104" s="13">
        <f>Penjualan!R104*$D104</f>
        <v>0</v>
      </c>
      <c r="S104" s="13">
        <f>Penjualan!S104*$D104</f>
        <v>0</v>
      </c>
      <c r="T104" s="13">
        <f>Penjualan!T104*$D104</f>
        <v>0</v>
      </c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>
        <f>Penjualan!AQ104*$D104</f>
        <v>0</v>
      </c>
      <c r="AR104" s="13">
        <f t="shared" si="12"/>
        <v>0</v>
      </c>
      <c r="AS104" s="14"/>
      <c r="AT104" s="14"/>
      <c r="AU104" s="14"/>
      <c r="AV104" s="14"/>
      <c r="AW104" s="14"/>
    </row>
    <row r="105" spans="1:49" ht="26.25" customHeight="1" x14ac:dyDescent="0.35">
      <c r="A105" s="55" t="str">
        <f>Penjualan!A105</f>
        <v>Open</v>
      </c>
      <c r="B105" s="2" t="str">
        <f>Penjualan!B105</f>
        <v>R01</v>
      </c>
      <c r="C105" s="2" t="str">
        <f>Penjualan!C105</f>
        <v>Rosario kayu</v>
      </c>
      <c r="D105" s="21">
        <f>VLOOKUP(B105,Tabel!$A$6:$F$78,5,FALSE)</f>
        <v>15000</v>
      </c>
      <c r="E105" s="13">
        <f>Penjualan!E105*$D105</f>
        <v>0</v>
      </c>
      <c r="F105" s="13">
        <f>Penjualan!F105*$D105</f>
        <v>0</v>
      </c>
      <c r="G105" s="13">
        <f>Penjualan!G105*$D105</f>
        <v>0</v>
      </c>
      <c r="H105" s="13">
        <f>Penjualan!H105*$D105</f>
        <v>0</v>
      </c>
      <c r="I105" s="13">
        <f>Penjualan!I105*$D105</f>
        <v>0</v>
      </c>
      <c r="J105" s="13">
        <f>Penjualan!J105*$D105</f>
        <v>0</v>
      </c>
      <c r="K105" s="13">
        <f>Penjualan!K105*$D105</f>
        <v>0</v>
      </c>
      <c r="L105" s="13">
        <f>Penjualan!L105*$D105</f>
        <v>0</v>
      </c>
      <c r="M105" s="13">
        <f>Penjualan!M105*$D105</f>
        <v>15000</v>
      </c>
      <c r="N105" s="13">
        <f>Penjualan!N105*$D105</f>
        <v>0</v>
      </c>
      <c r="O105" s="13">
        <f>Penjualan!O105*$D105</f>
        <v>0</v>
      </c>
      <c r="P105" s="13">
        <f>Penjualan!P105*$D105</f>
        <v>0</v>
      </c>
      <c r="Q105" s="13">
        <f>Penjualan!Q105*$D105</f>
        <v>0</v>
      </c>
      <c r="R105" s="13">
        <f>Penjualan!R105*$D105</f>
        <v>0</v>
      </c>
      <c r="S105" s="13">
        <f>Penjualan!S105*$D105</f>
        <v>0</v>
      </c>
      <c r="T105" s="13">
        <f>Penjualan!T105*$D105</f>
        <v>0</v>
      </c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>
        <f>Penjualan!AQ105*$D105</f>
        <v>0</v>
      </c>
      <c r="AR105" s="13">
        <f t="shared" si="12"/>
        <v>15000</v>
      </c>
      <c r="AS105" s="14"/>
      <c r="AT105" s="14"/>
      <c r="AU105" s="14"/>
      <c r="AV105" s="14"/>
      <c r="AW105" s="14"/>
    </row>
    <row r="106" spans="1:49" ht="26.25" customHeight="1" x14ac:dyDescent="0.35">
      <c r="A106" s="55">
        <f>Penjualan!A106</f>
        <v>42077</v>
      </c>
      <c r="B106" s="2" t="str">
        <f>Penjualan!B106</f>
        <v>G12</v>
      </c>
      <c r="C106" s="2" t="str">
        <f>Penjualan!C106</f>
        <v xml:space="preserve">Gelang plat </v>
      </c>
      <c r="D106" s="21">
        <f>VLOOKUP(B106,Tabel!$A$6:$F$78,5,FALSE)</f>
        <v>8000</v>
      </c>
      <c r="E106" s="13">
        <f>Penjualan!E106*$D106</f>
        <v>0</v>
      </c>
      <c r="F106" s="13">
        <f>Penjualan!F106*$D106</f>
        <v>8000</v>
      </c>
      <c r="G106" s="13">
        <f>Penjualan!G106*$D106</f>
        <v>0</v>
      </c>
      <c r="H106" s="13">
        <f>Penjualan!H106*$D106</f>
        <v>0</v>
      </c>
      <c r="I106" s="13">
        <f>Penjualan!I106*$D106</f>
        <v>0</v>
      </c>
      <c r="J106" s="13">
        <f>Penjualan!J106*$D106</f>
        <v>0</v>
      </c>
      <c r="K106" s="13">
        <f>Penjualan!K106*$D106</f>
        <v>0</v>
      </c>
      <c r="L106" s="13">
        <f>Penjualan!L106*$D106</f>
        <v>0</v>
      </c>
      <c r="M106" s="13">
        <f>Penjualan!M106*$D106</f>
        <v>0</v>
      </c>
      <c r="N106" s="13">
        <f>Penjualan!N106*$D106</f>
        <v>0</v>
      </c>
      <c r="O106" s="13">
        <f>Penjualan!O106*$D106</f>
        <v>0</v>
      </c>
      <c r="P106" s="13">
        <f>Penjualan!P106*$D106</f>
        <v>0</v>
      </c>
      <c r="Q106" s="13">
        <f>Penjualan!Q106*$D106</f>
        <v>0</v>
      </c>
      <c r="R106" s="13">
        <f>Penjualan!R106*$D106</f>
        <v>0</v>
      </c>
      <c r="S106" s="13">
        <f>Penjualan!S106*$D106</f>
        <v>0</v>
      </c>
      <c r="T106" s="13">
        <f>Penjualan!T106*$D106</f>
        <v>0</v>
      </c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>
        <f>Penjualan!AQ106*$D106</f>
        <v>0</v>
      </c>
      <c r="AR106" s="13">
        <f t="shared" si="12"/>
        <v>8000</v>
      </c>
      <c r="AS106" s="14"/>
      <c r="AT106" s="14"/>
      <c r="AU106" s="14"/>
      <c r="AV106" s="14"/>
      <c r="AW106" s="14"/>
    </row>
    <row r="107" spans="1:49" ht="26.25" customHeight="1" x14ac:dyDescent="0.35">
      <c r="A107" s="55" t="str">
        <f>Penjualan!A107</f>
        <v>(Bekasi)</v>
      </c>
      <c r="B107" s="2" t="str">
        <f>Penjualan!B107</f>
        <v>G07</v>
      </c>
      <c r="C107" s="2" t="str">
        <f>Penjualan!C107</f>
        <v>G.tali single bandul silver</v>
      </c>
      <c r="D107" s="21">
        <f>VLOOKUP(B107,Tabel!$A$6:$F$78,5,FALSE)</f>
        <v>5000</v>
      </c>
      <c r="E107" s="13">
        <f>Penjualan!E107*$D107</f>
        <v>5000</v>
      </c>
      <c r="F107" s="13">
        <f>Penjualan!F107*$D107</f>
        <v>10000</v>
      </c>
      <c r="G107" s="13">
        <f>Penjualan!G107*$D107</f>
        <v>0</v>
      </c>
      <c r="H107" s="13">
        <f>Penjualan!H107*$D107</f>
        <v>0</v>
      </c>
      <c r="I107" s="13">
        <f>Penjualan!I107*$D107</f>
        <v>0</v>
      </c>
      <c r="J107" s="13">
        <f>Penjualan!J107*$D107</f>
        <v>0</v>
      </c>
      <c r="K107" s="13">
        <f>Penjualan!K107*$D107</f>
        <v>0</v>
      </c>
      <c r="L107" s="13">
        <f>Penjualan!L107*$D107</f>
        <v>5000</v>
      </c>
      <c r="M107" s="13">
        <f>Penjualan!M107*$D107</f>
        <v>0</v>
      </c>
      <c r="N107" s="13">
        <f>Penjualan!N107*$D107</f>
        <v>0</v>
      </c>
      <c r="O107" s="13">
        <f>Penjualan!O107*$D107</f>
        <v>5000</v>
      </c>
      <c r="P107" s="13">
        <f>Penjualan!P107*$D107</f>
        <v>0</v>
      </c>
      <c r="Q107" s="13">
        <f>Penjualan!Q107*$D107</f>
        <v>5000</v>
      </c>
      <c r="R107" s="13">
        <f>Penjualan!R107*$D107</f>
        <v>0</v>
      </c>
      <c r="S107" s="13">
        <f>Penjualan!S107*$D107</f>
        <v>0</v>
      </c>
      <c r="T107" s="13">
        <f>Penjualan!T107*$D107</f>
        <v>30000</v>
      </c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>
        <f>Penjualan!AQ107*$D107</f>
        <v>0</v>
      </c>
      <c r="AR107" s="13">
        <f t="shared" si="12"/>
        <v>60000</v>
      </c>
      <c r="AS107" s="14"/>
      <c r="AT107" s="14"/>
      <c r="AU107" s="14"/>
      <c r="AV107" s="14"/>
      <c r="AW107" s="14"/>
    </row>
    <row r="108" spans="1:49" ht="26.25" customHeight="1" x14ac:dyDescent="0.35">
      <c r="A108" s="55"/>
      <c r="B108" s="2" t="str">
        <f>Penjualan!B108</f>
        <v>G10</v>
      </c>
      <c r="C108" s="2" t="str">
        <f>Penjualan!C108</f>
        <v>G.tali warna warni</v>
      </c>
      <c r="D108" s="21">
        <f>VLOOKUP(B108,Tabel!$A$6:$F$78,5,FALSE)</f>
        <v>5000</v>
      </c>
      <c r="E108" s="13">
        <f>Penjualan!E108*$D108</f>
        <v>5000</v>
      </c>
      <c r="F108" s="13">
        <f>Penjualan!F108*$D108</f>
        <v>0</v>
      </c>
      <c r="G108" s="13">
        <f>Penjualan!G108*$D108</f>
        <v>0</v>
      </c>
      <c r="H108" s="13">
        <f>Penjualan!H108*$D108</f>
        <v>0</v>
      </c>
      <c r="I108" s="13">
        <f>Penjualan!I108*$D108</f>
        <v>0</v>
      </c>
      <c r="J108" s="13">
        <f>Penjualan!J108*$D108</f>
        <v>0</v>
      </c>
      <c r="K108" s="13">
        <f>Penjualan!K108*$D108</f>
        <v>0</v>
      </c>
      <c r="L108" s="13">
        <f>Penjualan!L108*$D108</f>
        <v>0</v>
      </c>
      <c r="M108" s="13">
        <f>Penjualan!M108*$D108</f>
        <v>0</v>
      </c>
      <c r="N108" s="13">
        <f>Penjualan!N108*$D108</f>
        <v>0</v>
      </c>
      <c r="O108" s="13">
        <f>Penjualan!O108*$D108</f>
        <v>0</v>
      </c>
      <c r="P108" s="13">
        <f>Penjualan!P108*$D108</f>
        <v>0</v>
      </c>
      <c r="Q108" s="13">
        <f>Penjualan!Q108*$D108</f>
        <v>0</v>
      </c>
      <c r="R108" s="13">
        <f>Penjualan!R108*$D108</f>
        <v>0</v>
      </c>
      <c r="S108" s="13">
        <f>Penjualan!S108*$D108</f>
        <v>0</v>
      </c>
      <c r="T108" s="13">
        <f>Penjualan!T108*$D108</f>
        <v>0</v>
      </c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>
        <f>Penjualan!AQ108*$D108</f>
        <v>0</v>
      </c>
      <c r="AR108" s="13">
        <f t="shared" si="12"/>
        <v>5000</v>
      </c>
      <c r="AS108" s="14"/>
      <c r="AT108" s="14"/>
      <c r="AU108" s="14"/>
      <c r="AV108" s="14"/>
      <c r="AW108" s="14"/>
    </row>
    <row r="109" spans="1:49" ht="26.25" customHeight="1" x14ac:dyDescent="0.35">
      <c r="A109" s="55"/>
      <c r="B109" s="2" t="str">
        <f>Penjualan!B109</f>
        <v>R01</v>
      </c>
      <c r="C109" s="2" t="str">
        <f>Penjualan!C109</f>
        <v>Rosario kayu</v>
      </c>
      <c r="D109" s="21">
        <f>VLOOKUP(B109,Tabel!$A$6:$F$78,5,FALSE)</f>
        <v>15000</v>
      </c>
      <c r="E109" s="13">
        <f>Penjualan!E109*$D109</f>
        <v>0</v>
      </c>
      <c r="F109" s="13">
        <f>Penjualan!F109*$D109</f>
        <v>0</v>
      </c>
      <c r="G109" s="13">
        <f>Penjualan!G109*$D109</f>
        <v>0</v>
      </c>
      <c r="H109" s="13">
        <f>Penjualan!H109*$D109</f>
        <v>0</v>
      </c>
      <c r="I109" s="13">
        <f>Penjualan!I109*$D109</f>
        <v>0</v>
      </c>
      <c r="J109" s="13">
        <f>Penjualan!J109*$D109</f>
        <v>0</v>
      </c>
      <c r="K109" s="13">
        <f>Penjualan!K109*$D109</f>
        <v>0</v>
      </c>
      <c r="L109" s="13">
        <f>Penjualan!L109*$D109</f>
        <v>0</v>
      </c>
      <c r="M109" s="13">
        <f>Penjualan!M109*$D109</f>
        <v>0</v>
      </c>
      <c r="N109" s="13">
        <f>Penjualan!N109*$D109</f>
        <v>0</v>
      </c>
      <c r="O109" s="13">
        <f>Penjualan!O109*$D109</f>
        <v>0</v>
      </c>
      <c r="P109" s="13">
        <f>Penjualan!P109*$D109</f>
        <v>0</v>
      </c>
      <c r="Q109" s="13">
        <f>Penjualan!Q109*$D109</f>
        <v>0</v>
      </c>
      <c r="R109" s="13">
        <f>Penjualan!R109*$D109</f>
        <v>0</v>
      </c>
      <c r="S109" s="13">
        <f>Penjualan!S109*$D109</f>
        <v>15000</v>
      </c>
      <c r="T109" s="13">
        <f>Penjualan!T109*$D109</f>
        <v>15000</v>
      </c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>
        <f>Penjualan!AQ109*$D109</f>
        <v>0</v>
      </c>
      <c r="AR109" s="13">
        <f t="shared" si="12"/>
        <v>30000</v>
      </c>
      <c r="AS109" s="14"/>
      <c r="AT109" s="14"/>
      <c r="AU109" s="14"/>
      <c r="AV109" s="14"/>
      <c r="AW109" s="14"/>
    </row>
    <row r="110" spans="1:49" ht="26.25" customHeight="1" x14ac:dyDescent="0.35">
      <c r="A110" s="55"/>
      <c r="B110" s="2" t="str">
        <f>Penjualan!B110</f>
        <v>KT04</v>
      </c>
      <c r="C110" s="2" t="str">
        <f>Penjualan!C110</f>
        <v>Kalung bandul</v>
      </c>
      <c r="D110" s="21">
        <f>VLOOKUP(B110,Tabel!$A$6:$F$78,5,FALSE)</f>
        <v>5000</v>
      </c>
      <c r="E110" s="13">
        <f>Penjualan!E110*$D110</f>
        <v>15000</v>
      </c>
      <c r="F110" s="13">
        <f>Penjualan!F110*$D110</f>
        <v>0</v>
      </c>
      <c r="G110" s="13">
        <f>Penjualan!G110*$D110</f>
        <v>0</v>
      </c>
      <c r="H110" s="13">
        <f>Penjualan!H110*$D110</f>
        <v>0</v>
      </c>
      <c r="I110" s="13">
        <f>Penjualan!I110*$D110</f>
        <v>0</v>
      </c>
      <c r="J110" s="13">
        <f>Penjualan!J110*$D110</f>
        <v>0</v>
      </c>
      <c r="K110" s="13">
        <f>Penjualan!K110*$D110</f>
        <v>0</v>
      </c>
      <c r="L110" s="13">
        <f>Penjualan!L110*$D110</f>
        <v>0</v>
      </c>
      <c r="M110" s="13">
        <f>Penjualan!M110*$D110</f>
        <v>0</v>
      </c>
      <c r="N110" s="13">
        <f>Penjualan!N110*$D110</f>
        <v>5000</v>
      </c>
      <c r="O110" s="13">
        <f>Penjualan!O110*$D110</f>
        <v>0</v>
      </c>
      <c r="P110" s="13">
        <f>Penjualan!P110*$D110</f>
        <v>0</v>
      </c>
      <c r="Q110" s="13">
        <f>Penjualan!Q110*$D110</f>
        <v>5000</v>
      </c>
      <c r="R110" s="13">
        <f>Penjualan!R110*$D110</f>
        <v>5000</v>
      </c>
      <c r="S110" s="13">
        <f>Penjualan!S110*$D110</f>
        <v>0</v>
      </c>
      <c r="T110" s="13">
        <f>Penjualan!T110*$D110</f>
        <v>0</v>
      </c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>
        <f>Penjualan!AQ110*$D110</f>
        <v>0</v>
      </c>
      <c r="AR110" s="13">
        <f t="shared" si="12"/>
        <v>30000</v>
      </c>
      <c r="AS110" s="14"/>
      <c r="AT110" s="14"/>
      <c r="AU110" s="14"/>
      <c r="AV110" s="14"/>
      <c r="AW110" s="14"/>
    </row>
    <row r="111" spans="1:49" ht="26.25" customHeight="1" x14ac:dyDescent="0.35">
      <c r="A111" s="55"/>
      <c r="B111" s="2" t="str">
        <f>Penjualan!B111</f>
        <v>GR11</v>
      </c>
      <c r="C111" s="2" t="str">
        <f>Penjualan!C111</f>
        <v>Gelang rosario kristal</v>
      </c>
      <c r="D111" s="21">
        <f>VLOOKUP(B111,Tabel!$A$6:$F$78,5,FALSE)</f>
        <v>15000</v>
      </c>
      <c r="E111" s="13">
        <f>Penjualan!E111*$D111</f>
        <v>0</v>
      </c>
      <c r="F111" s="13">
        <f>Penjualan!F111*$D111</f>
        <v>0</v>
      </c>
      <c r="G111" s="13">
        <f>Penjualan!G111*$D111</f>
        <v>15000</v>
      </c>
      <c r="H111" s="13">
        <f>Penjualan!H111*$D111</f>
        <v>0</v>
      </c>
      <c r="I111" s="13">
        <f>Penjualan!I111*$D111</f>
        <v>0</v>
      </c>
      <c r="J111" s="13">
        <f>Penjualan!J111*$D111</f>
        <v>0</v>
      </c>
      <c r="K111" s="13">
        <f>Penjualan!K111*$D111</f>
        <v>0</v>
      </c>
      <c r="L111" s="13">
        <f>Penjualan!L111*$D111</f>
        <v>0</v>
      </c>
      <c r="M111" s="13">
        <f>Penjualan!M111*$D111</f>
        <v>0</v>
      </c>
      <c r="N111" s="13">
        <f>Penjualan!N111*$D111</f>
        <v>0</v>
      </c>
      <c r="O111" s="13">
        <f>Penjualan!O111*$D111</f>
        <v>15000</v>
      </c>
      <c r="P111" s="13">
        <f>Penjualan!P111*$D111</f>
        <v>0</v>
      </c>
      <c r="Q111" s="13">
        <f>Penjualan!Q111*$D111</f>
        <v>0</v>
      </c>
      <c r="R111" s="13">
        <f>Penjualan!R111*$D111</f>
        <v>0</v>
      </c>
      <c r="S111" s="13">
        <f>Penjualan!S111*$D111</f>
        <v>0</v>
      </c>
      <c r="T111" s="13">
        <f>Penjualan!T111*$D111</f>
        <v>0</v>
      </c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>
        <f>Penjualan!AQ111*$D111</f>
        <v>0</v>
      </c>
      <c r="AR111" s="13">
        <f t="shared" si="12"/>
        <v>30000</v>
      </c>
      <c r="AS111" s="14"/>
      <c r="AT111" s="14"/>
      <c r="AU111" s="14"/>
      <c r="AV111" s="14"/>
      <c r="AW111" s="14"/>
    </row>
    <row r="112" spans="1:49" ht="26.25" customHeight="1" x14ac:dyDescent="0.35">
      <c r="A112" s="55">
        <f>Penjualan!A112</f>
        <v>42078</v>
      </c>
      <c r="B112" s="2" t="str">
        <f>Penjualan!B112</f>
        <v>GR11</v>
      </c>
      <c r="C112" s="2" t="str">
        <f>Penjualan!C112</f>
        <v>Gelang rosario kristal</v>
      </c>
      <c r="D112" s="21">
        <f>VLOOKUP(B112,Tabel!$A$6:$F$78,5,FALSE)</f>
        <v>15000</v>
      </c>
      <c r="E112" s="13">
        <f>Penjualan!E112*$D112</f>
        <v>0</v>
      </c>
      <c r="F112" s="13">
        <f>Penjualan!F112*$D112</f>
        <v>0</v>
      </c>
      <c r="G112" s="13">
        <f>Penjualan!G112*$D112</f>
        <v>0</v>
      </c>
      <c r="H112" s="13">
        <f>Penjualan!H112*$D112</f>
        <v>0</v>
      </c>
      <c r="I112" s="13">
        <f>Penjualan!I112*$D112</f>
        <v>0</v>
      </c>
      <c r="J112" s="13">
        <f>Penjualan!J112*$D112</f>
        <v>0</v>
      </c>
      <c r="K112" s="13">
        <f>Penjualan!K112*$D112</f>
        <v>0</v>
      </c>
      <c r="L112" s="13">
        <f>Penjualan!L112*$D112</f>
        <v>0</v>
      </c>
      <c r="M112" s="13">
        <f>Penjualan!M112*$D112</f>
        <v>0</v>
      </c>
      <c r="N112" s="13">
        <f>Penjualan!N112*$D112</f>
        <v>0</v>
      </c>
      <c r="O112" s="13">
        <f>Penjualan!O112*$D112</f>
        <v>30000</v>
      </c>
      <c r="P112" s="13">
        <f>Penjualan!P112*$D112</f>
        <v>0</v>
      </c>
      <c r="Q112" s="13">
        <f>Penjualan!Q112*$D112</f>
        <v>0</v>
      </c>
      <c r="R112" s="13">
        <f>Penjualan!R112*$D112</f>
        <v>0</v>
      </c>
      <c r="S112" s="13">
        <f>Penjualan!S112*$D112</f>
        <v>0</v>
      </c>
      <c r="T112" s="13">
        <f>Penjualan!T112*$D112</f>
        <v>0</v>
      </c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>
        <f>Penjualan!AQ112*$D112</f>
        <v>0</v>
      </c>
      <c r="AR112" s="13">
        <f t="shared" si="12"/>
        <v>30000</v>
      </c>
      <c r="AS112" s="14"/>
      <c r="AT112" s="14"/>
      <c r="AU112" s="14"/>
      <c r="AV112" s="14"/>
      <c r="AW112" s="14"/>
    </row>
    <row r="113" spans="1:49" ht="26.25" customHeight="1" x14ac:dyDescent="0.35">
      <c r="A113" s="55" t="str">
        <f>Penjualan!A113</f>
        <v>(pagi)</v>
      </c>
      <c r="B113" s="2" t="str">
        <f>Penjualan!B113</f>
        <v>G12</v>
      </c>
      <c r="C113" s="2" t="str">
        <f>Penjualan!C113</f>
        <v xml:space="preserve">Gelang plat </v>
      </c>
      <c r="D113" s="21">
        <f>VLOOKUP(B113,Tabel!$A$6:$F$78,5,FALSE)</f>
        <v>8000</v>
      </c>
      <c r="E113" s="13">
        <f>Penjualan!E113*$D113</f>
        <v>8000</v>
      </c>
      <c r="F113" s="13">
        <f>Penjualan!F113*$D113</f>
        <v>8000</v>
      </c>
      <c r="G113" s="13">
        <f>Penjualan!G113*$D113</f>
        <v>0</v>
      </c>
      <c r="H113" s="13">
        <f>Penjualan!H113*$D113</f>
        <v>0</v>
      </c>
      <c r="I113" s="13">
        <f>Penjualan!I113*$D113</f>
        <v>0</v>
      </c>
      <c r="J113" s="13">
        <f>Penjualan!J113*$D113</f>
        <v>0</v>
      </c>
      <c r="K113" s="13">
        <f>Penjualan!K113*$D113</f>
        <v>0</v>
      </c>
      <c r="L113" s="13">
        <f>Penjualan!L113*$D113</f>
        <v>0</v>
      </c>
      <c r="M113" s="13">
        <f>Penjualan!M113*$D113</f>
        <v>0</v>
      </c>
      <c r="N113" s="13">
        <f>Penjualan!N113*$D113</f>
        <v>0</v>
      </c>
      <c r="O113" s="13">
        <f>Penjualan!O113*$D113</f>
        <v>0</v>
      </c>
      <c r="P113" s="13">
        <f>Penjualan!P113*$D113</f>
        <v>0</v>
      </c>
      <c r="Q113" s="13">
        <f>Penjualan!Q113*$D113</f>
        <v>8000</v>
      </c>
      <c r="R113" s="13">
        <f>Penjualan!R113*$D113</f>
        <v>0</v>
      </c>
      <c r="S113" s="13">
        <f>Penjualan!S113*$D113</f>
        <v>0</v>
      </c>
      <c r="T113" s="13">
        <f>Penjualan!T113*$D113</f>
        <v>0</v>
      </c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>
        <f>Penjualan!AQ113*$D113</f>
        <v>0</v>
      </c>
      <c r="AR113" s="13">
        <f t="shared" si="12"/>
        <v>24000</v>
      </c>
      <c r="AS113" s="14"/>
      <c r="AT113" s="14"/>
      <c r="AU113" s="14"/>
      <c r="AV113" s="14"/>
      <c r="AW113" s="14"/>
    </row>
    <row r="114" spans="1:49" ht="26.25" customHeight="1" x14ac:dyDescent="0.35">
      <c r="A114" s="55"/>
      <c r="B114" s="2" t="str">
        <f>Penjualan!B114</f>
        <v>KT04</v>
      </c>
      <c r="C114" s="2" t="str">
        <f>Penjualan!C114</f>
        <v>Kalung bandul</v>
      </c>
      <c r="D114" s="21">
        <f>VLOOKUP(B114,Tabel!$A$6:$F$78,5,FALSE)</f>
        <v>5000</v>
      </c>
      <c r="E114" s="13">
        <f>Penjualan!E114*$D114</f>
        <v>5000</v>
      </c>
      <c r="F114" s="13">
        <f>Penjualan!F114*$D114</f>
        <v>0</v>
      </c>
      <c r="G114" s="13">
        <f>Penjualan!G114*$D114</f>
        <v>0</v>
      </c>
      <c r="H114" s="13">
        <f>Penjualan!H114*$D114</f>
        <v>0</v>
      </c>
      <c r="I114" s="13">
        <f>Penjualan!I114*$D114</f>
        <v>0</v>
      </c>
      <c r="J114" s="13">
        <f>Penjualan!J114*$D114</f>
        <v>0</v>
      </c>
      <c r="K114" s="13">
        <f>Penjualan!K114*$D114</f>
        <v>0</v>
      </c>
      <c r="L114" s="13">
        <f>Penjualan!L114*$D114</f>
        <v>0</v>
      </c>
      <c r="M114" s="13">
        <f>Penjualan!M114*$D114</f>
        <v>0</v>
      </c>
      <c r="N114" s="13">
        <f>Penjualan!N114*$D114</f>
        <v>0</v>
      </c>
      <c r="O114" s="13">
        <f>Penjualan!O114*$D114</f>
        <v>0</v>
      </c>
      <c r="P114" s="13">
        <f>Penjualan!P114*$D114</f>
        <v>0</v>
      </c>
      <c r="Q114" s="13">
        <f>Penjualan!Q114*$D114</f>
        <v>0</v>
      </c>
      <c r="R114" s="13">
        <f>Penjualan!R114*$D114</f>
        <v>0</v>
      </c>
      <c r="S114" s="13">
        <f>Penjualan!S114*$D114</f>
        <v>0</v>
      </c>
      <c r="T114" s="13">
        <f>Penjualan!T114*$D114</f>
        <v>0</v>
      </c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>
        <f>Penjualan!AQ114*$D114</f>
        <v>0</v>
      </c>
      <c r="AR114" s="13">
        <f t="shared" si="12"/>
        <v>5000</v>
      </c>
      <c r="AS114" s="14"/>
      <c r="AT114" s="14"/>
      <c r="AU114" s="14"/>
      <c r="AV114" s="14"/>
      <c r="AW114" s="14"/>
    </row>
    <row r="115" spans="1:49" ht="26.25" customHeight="1" x14ac:dyDescent="0.35">
      <c r="A115" s="55"/>
      <c r="B115" s="2" t="str">
        <f>Penjualan!B115</f>
        <v>R02</v>
      </c>
      <c r="C115" s="2" t="str">
        <f>Penjualan!C115</f>
        <v>Rosario batu</v>
      </c>
      <c r="D115" s="21">
        <f>VLOOKUP(B115,Tabel!$A$6:$F$78,5,FALSE)</f>
        <v>30000</v>
      </c>
      <c r="E115" s="13">
        <f>Penjualan!E115*$D115</f>
        <v>0</v>
      </c>
      <c r="F115" s="13">
        <f>Penjualan!F115*$D115</f>
        <v>0</v>
      </c>
      <c r="G115" s="13">
        <f>Penjualan!G115*$D115</f>
        <v>0</v>
      </c>
      <c r="H115" s="13">
        <f>Penjualan!H115*$D115</f>
        <v>0</v>
      </c>
      <c r="I115" s="13">
        <f>Penjualan!I115*$D115</f>
        <v>0</v>
      </c>
      <c r="J115" s="13">
        <f>Penjualan!J115*$D115</f>
        <v>30000</v>
      </c>
      <c r="K115" s="13">
        <f>Penjualan!K115*$D115</f>
        <v>0</v>
      </c>
      <c r="L115" s="13">
        <f>Penjualan!L115*$D115</f>
        <v>0</v>
      </c>
      <c r="M115" s="13">
        <f>Penjualan!M115*$D115</f>
        <v>0</v>
      </c>
      <c r="N115" s="13">
        <f>Penjualan!N115*$D115</f>
        <v>0</v>
      </c>
      <c r="O115" s="13">
        <f>Penjualan!O115*$D115</f>
        <v>0</v>
      </c>
      <c r="P115" s="13">
        <f>Penjualan!P115*$D115</f>
        <v>0</v>
      </c>
      <c r="Q115" s="13">
        <f>Penjualan!Q115*$D115</f>
        <v>0</v>
      </c>
      <c r="R115" s="13">
        <f>Penjualan!R115*$D115</f>
        <v>0</v>
      </c>
      <c r="S115" s="13">
        <f>Penjualan!S115*$D115</f>
        <v>0</v>
      </c>
      <c r="T115" s="13">
        <f>Penjualan!T115*$D115</f>
        <v>0</v>
      </c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>
        <f>Penjualan!AQ115*$D115</f>
        <v>0</v>
      </c>
      <c r="AR115" s="13">
        <f t="shared" si="12"/>
        <v>30000</v>
      </c>
      <c r="AS115" s="14"/>
      <c r="AT115" s="14"/>
      <c r="AU115" s="14"/>
      <c r="AV115" s="14"/>
      <c r="AW115" s="14"/>
    </row>
    <row r="116" spans="1:49" ht="26.25" customHeight="1" x14ac:dyDescent="0.35">
      <c r="A116" s="55"/>
      <c r="B116" s="2" t="str">
        <f>Penjualan!B116</f>
        <v>G07</v>
      </c>
      <c r="C116" s="2" t="str">
        <f>Penjualan!C116</f>
        <v>G.tali single bandul silver</v>
      </c>
      <c r="D116" s="21">
        <f>VLOOKUP(B116,Tabel!$A$6:$F$78,5,FALSE)</f>
        <v>5000</v>
      </c>
      <c r="E116" s="13">
        <f>Penjualan!E116*$D116</f>
        <v>20000</v>
      </c>
      <c r="F116" s="13">
        <f>Penjualan!F116*$D116</f>
        <v>0</v>
      </c>
      <c r="G116" s="13">
        <f>Penjualan!G116*$D116</f>
        <v>0</v>
      </c>
      <c r="H116" s="13">
        <f>Penjualan!H116*$D116</f>
        <v>0</v>
      </c>
      <c r="I116" s="13">
        <f>Penjualan!I116*$D116</f>
        <v>0</v>
      </c>
      <c r="J116" s="13">
        <f>Penjualan!J116*$D116</f>
        <v>0</v>
      </c>
      <c r="K116" s="13">
        <f>Penjualan!K116*$D116</f>
        <v>0</v>
      </c>
      <c r="L116" s="13">
        <f>Penjualan!L116*$D116</f>
        <v>0</v>
      </c>
      <c r="M116" s="13">
        <f>Penjualan!M116*$D116</f>
        <v>0</v>
      </c>
      <c r="N116" s="13">
        <f>Penjualan!N116*$D116</f>
        <v>0</v>
      </c>
      <c r="O116" s="13">
        <f>Penjualan!O116*$D116</f>
        <v>5000</v>
      </c>
      <c r="P116" s="13">
        <f>Penjualan!P116*$D116</f>
        <v>0</v>
      </c>
      <c r="Q116" s="13">
        <f>Penjualan!Q116*$D116</f>
        <v>0</v>
      </c>
      <c r="R116" s="13">
        <f>Penjualan!R116*$D116</f>
        <v>0</v>
      </c>
      <c r="S116" s="13">
        <f>Penjualan!S116*$D116</f>
        <v>0</v>
      </c>
      <c r="T116" s="13">
        <f>Penjualan!T116*$D116</f>
        <v>10000</v>
      </c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>
        <f>Penjualan!AQ116*$D116</f>
        <v>0</v>
      </c>
      <c r="AR116" s="13">
        <f t="shared" si="12"/>
        <v>35000</v>
      </c>
      <c r="AS116" s="14"/>
      <c r="AT116" s="14"/>
      <c r="AU116" s="14"/>
      <c r="AV116" s="14"/>
      <c r="AW116" s="14"/>
    </row>
    <row r="117" spans="1:49" ht="26.25" customHeight="1" x14ac:dyDescent="0.35">
      <c r="A117" s="55"/>
      <c r="B117" s="2" t="str">
        <f>Penjualan!B117</f>
        <v>R01</v>
      </c>
      <c r="C117" s="2" t="str">
        <f>Penjualan!C117</f>
        <v>Rosario kayu</v>
      </c>
      <c r="D117" s="21">
        <f>VLOOKUP(B117,Tabel!$A$6:$F$78,5,FALSE)</f>
        <v>15000</v>
      </c>
      <c r="E117" s="13">
        <f>Penjualan!E117*$D117</f>
        <v>15000</v>
      </c>
      <c r="F117" s="13">
        <f>Penjualan!F117*$D117</f>
        <v>0</v>
      </c>
      <c r="G117" s="13">
        <f>Penjualan!G117*$D117</f>
        <v>0</v>
      </c>
      <c r="H117" s="13">
        <f>Penjualan!H117*$D117</f>
        <v>0</v>
      </c>
      <c r="I117" s="13">
        <f>Penjualan!I117*$D117</f>
        <v>0</v>
      </c>
      <c r="J117" s="13">
        <f>Penjualan!J117*$D117</f>
        <v>0</v>
      </c>
      <c r="K117" s="13">
        <f>Penjualan!K117*$D117</f>
        <v>0</v>
      </c>
      <c r="L117" s="13">
        <f>Penjualan!L117*$D117</f>
        <v>0</v>
      </c>
      <c r="M117" s="13">
        <f>Penjualan!M117*$D117</f>
        <v>0</v>
      </c>
      <c r="N117" s="13">
        <f>Penjualan!N117*$D117</f>
        <v>15000</v>
      </c>
      <c r="O117" s="13">
        <f>Penjualan!O117*$D117</f>
        <v>0</v>
      </c>
      <c r="P117" s="13">
        <f>Penjualan!P117*$D117</f>
        <v>0</v>
      </c>
      <c r="Q117" s="13">
        <f>Penjualan!Q117*$D117</f>
        <v>30000</v>
      </c>
      <c r="R117" s="13">
        <f>Penjualan!R117*$D117</f>
        <v>0</v>
      </c>
      <c r="S117" s="13">
        <f>Penjualan!S117*$D117</f>
        <v>30000</v>
      </c>
      <c r="T117" s="13">
        <f>Penjualan!T117*$D117</f>
        <v>0</v>
      </c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>
        <f>Penjualan!AQ117*$D117</f>
        <v>0</v>
      </c>
      <c r="AR117" s="13">
        <f t="shared" si="12"/>
        <v>90000</v>
      </c>
      <c r="AS117" s="14"/>
      <c r="AT117" s="14"/>
      <c r="AU117" s="14"/>
      <c r="AV117" s="14"/>
      <c r="AW117" s="14"/>
    </row>
    <row r="118" spans="1:49" ht="26.25" customHeight="1" x14ac:dyDescent="0.35">
      <c r="A118" s="55">
        <f>Penjualan!A118</f>
        <v>42078</v>
      </c>
      <c r="B118" s="2" t="str">
        <f>Penjualan!B118</f>
        <v>R01</v>
      </c>
      <c r="C118" s="2" t="str">
        <f>Penjualan!C118</f>
        <v>Rosario kayu</v>
      </c>
      <c r="D118" s="21">
        <f>VLOOKUP(B118,Tabel!$A$6:$F$78,5,FALSE)</f>
        <v>15000</v>
      </c>
      <c r="E118" s="13">
        <f>Penjualan!E118*$D118</f>
        <v>90000</v>
      </c>
      <c r="F118" s="13">
        <f>Penjualan!F118*$D118</f>
        <v>0</v>
      </c>
      <c r="G118" s="13">
        <f>Penjualan!G118*$D118</f>
        <v>0</v>
      </c>
      <c r="H118" s="13">
        <f>Penjualan!H118*$D118</f>
        <v>0</v>
      </c>
      <c r="I118" s="13">
        <f>Penjualan!I118*$D118</f>
        <v>0</v>
      </c>
      <c r="J118" s="13">
        <f>Penjualan!J118*$D118</f>
        <v>15000</v>
      </c>
      <c r="K118" s="13">
        <f>Penjualan!K118*$D118</f>
        <v>0</v>
      </c>
      <c r="L118" s="13">
        <f>Penjualan!L118*$D118</f>
        <v>0</v>
      </c>
      <c r="M118" s="13">
        <f>Penjualan!M118*$D118</f>
        <v>0</v>
      </c>
      <c r="N118" s="13">
        <f>Penjualan!N118*$D118</f>
        <v>0</v>
      </c>
      <c r="O118" s="13">
        <f>Penjualan!O118*$D118</f>
        <v>0</v>
      </c>
      <c r="P118" s="13">
        <f>Penjualan!P118*$D118</f>
        <v>0</v>
      </c>
      <c r="Q118" s="13">
        <f>Penjualan!Q118*$D118</f>
        <v>0</v>
      </c>
      <c r="R118" s="13">
        <f>Penjualan!R118*$D118</f>
        <v>0</v>
      </c>
      <c r="S118" s="13">
        <f>Penjualan!S118*$D118</f>
        <v>0</v>
      </c>
      <c r="T118" s="13">
        <f>Penjualan!T118*$D118</f>
        <v>15000</v>
      </c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>
        <f>Penjualan!AQ118*$D118</f>
        <v>0</v>
      </c>
      <c r="AR118" s="13">
        <f t="shared" si="12"/>
        <v>120000</v>
      </c>
      <c r="AS118" s="14"/>
      <c r="AT118" s="14"/>
      <c r="AU118" s="14"/>
      <c r="AV118" s="14"/>
      <c r="AW118" s="14"/>
    </row>
    <row r="119" spans="1:49" ht="26.25" customHeight="1" x14ac:dyDescent="0.35">
      <c r="A119" s="55" t="str">
        <f>Penjualan!A119</f>
        <v>(sore)</v>
      </c>
      <c r="B119" s="2" t="str">
        <f>Penjualan!B119</f>
        <v>G07</v>
      </c>
      <c r="C119" s="2" t="str">
        <f>Penjualan!C119</f>
        <v>G.tali single bandul silver</v>
      </c>
      <c r="D119" s="21">
        <f>VLOOKUP(B119,Tabel!$A$6:$F$78,5,FALSE)</f>
        <v>5000</v>
      </c>
      <c r="E119" s="13">
        <f>Penjualan!E119*$D119</f>
        <v>10000</v>
      </c>
      <c r="F119" s="13">
        <f>Penjualan!F119*$D119</f>
        <v>0</v>
      </c>
      <c r="G119" s="13">
        <f>Penjualan!G119*$D119</f>
        <v>0</v>
      </c>
      <c r="H119" s="13">
        <f>Penjualan!H119*$D119</f>
        <v>0</v>
      </c>
      <c r="I119" s="13">
        <f>Penjualan!I119*$D119</f>
        <v>0</v>
      </c>
      <c r="J119" s="13">
        <f>Penjualan!J119*$D119</f>
        <v>0</v>
      </c>
      <c r="K119" s="13">
        <f>Penjualan!K119*$D119</f>
        <v>0</v>
      </c>
      <c r="L119" s="13">
        <f>Penjualan!L119*$D119</f>
        <v>0</v>
      </c>
      <c r="M119" s="13">
        <f>Penjualan!M119*$D119</f>
        <v>0</v>
      </c>
      <c r="N119" s="13">
        <f>Penjualan!N119*$D119</f>
        <v>0</v>
      </c>
      <c r="O119" s="13">
        <f>Penjualan!O119*$D119</f>
        <v>5000</v>
      </c>
      <c r="P119" s="13">
        <f>Penjualan!P119*$D119</f>
        <v>0</v>
      </c>
      <c r="Q119" s="13">
        <f>Penjualan!Q119*$D119</f>
        <v>0</v>
      </c>
      <c r="R119" s="13">
        <f>Penjualan!R119*$D119</f>
        <v>0</v>
      </c>
      <c r="S119" s="13">
        <f>Penjualan!S119*$D119</f>
        <v>0</v>
      </c>
      <c r="T119" s="13">
        <f>Penjualan!T119*$D119</f>
        <v>10000</v>
      </c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>
        <f>Penjualan!AQ119*$D119</f>
        <v>0</v>
      </c>
      <c r="AR119" s="13">
        <f t="shared" si="12"/>
        <v>25000</v>
      </c>
      <c r="AS119" s="14"/>
      <c r="AT119" s="14"/>
      <c r="AU119" s="14"/>
      <c r="AV119" s="14"/>
      <c r="AW119" s="14"/>
    </row>
    <row r="120" spans="1:49" ht="26.25" customHeight="1" x14ac:dyDescent="0.35">
      <c r="A120" s="55"/>
      <c r="B120" s="2" t="str">
        <f>Penjualan!B120</f>
        <v>KT04</v>
      </c>
      <c r="C120" s="2" t="str">
        <f>Penjualan!C120</f>
        <v>Kalung bandul</v>
      </c>
      <c r="D120" s="21">
        <f>VLOOKUP(B120,Tabel!$A$6:$F$78,5,FALSE)</f>
        <v>5000</v>
      </c>
      <c r="E120" s="13">
        <f>Penjualan!E120*$D120</f>
        <v>10000</v>
      </c>
      <c r="F120" s="13">
        <f>Penjualan!F120*$D120</f>
        <v>0</v>
      </c>
      <c r="G120" s="13">
        <f>Penjualan!G120*$D120</f>
        <v>0</v>
      </c>
      <c r="H120" s="13">
        <f>Penjualan!H120*$D120</f>
        <v>0</v>
      </c>
      <c r="I120" s="13">
        <f>Penjualan!I120*$D120</f>
        <v>0</v>
      </c>
      <c r="J120" s="13">
        <f>Penjualan!J120*$D120</f>
        <v>0</v>
      </c>
      <c r="K120" s="13">
        <f>Penjualan!K120*$D120</f>
        <v>0</v>
      </c>
      <c r="L120" s="13">
        <f>Penjualan!L120*$D120</f>
        <v>0</v>
      </c>
      <c r="M120" s="13">
        <f>Penjualan!M120*$D120</f>
        <v>0</v>
      </c>
      <c r="N120" s="13">
        <f>Penjualan!N120*$D120</f>
        <v>0</v>
      </c>
      <c r="O120" s="13">
        <f>Penjualan!O120*$D120</f>
        <v>0</v>
      </c>
      <c r="P120" s="13">
        <f>Penjualan!P120*$D120</f>
        <v>0</v>
      </c>
      <c r="Q120" s="13">
        <f>Penjualan!Q120*$D120</f>
        <v>0</v>
      </c>
      <c r="R120" s="13">
        <f>Penjualan!R120*$D120</f>
        <v>0</v>
      </c>
      <c r="S120" s="13">
        <f>Penjualan!S120*$D120</f>
        <v>0</v>
      </c>
      <c r="T120" s="13">
        <f>Penjualan!T120*$D120</f>
        <v>5000</v>
      </c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>
        <f>Penjualan!AQ120*$D120</f>
        <v>0</v>
      </c>
      <c r="AR120" s="13">
        <f t="shared" si="12"/>
        <v>15000</v>
      </c>
      <c r="AS120" s="14"/>
      <c r="AT120" s="14"/>
      <c r="AU120" s="14"/>
      <c r="AV120" s="14"/>
      <c r="AW120" s="14"/>
    </row>
    <row r="121" spans="1:49" ht="26.25" customHeight="1" x14ac:dyDescent="0.35">
      <c r="A121" s="55"/>
      <c r="B121" s="2" t="str">
        <f>Penjualan!B121</f>
        <v>GR11</v>
      </c>
      <c r="C121" s="2" t="str">
        <f>Penjualan!C121</f>
        <v>Gelang rosario kristal</v>
      </c>
      <c r="D121" s="21">
        <f>VLOOKUP(B121,Tabel!$A$6:$F$78,5,FALSE)</f>
        <v>15000</v>
      </c>
      <c r="E121" s="13">
        <f>Penjualan!E121*$D121</f>
        <v>15000</v>
      </c>
      <c r="F121" s="13">
        <f>Penjualan!F121*$D121</f>
        <v>0</v>
      </c>
      <c r="G121" s="13">
        <f>Penjualan!G121*$D121</f>
        <v>30000</v>
      </c>
      <c r="H121" s="13">
        <f>Penjualan!H121*$D121</f>
        <v>0</v>
      </c>
      <c r="I121" s="13">
        <f>Penjualan!I121*$D121</f>
        <v>0</v>
      </c>
      <c r="J121" s="13">
        <f>Penjualan!J121*$D121</f>
        <v>0</v>
      </c>
      <c r="K121" s="13">
        <f>Penjualan!K121*$D121</f>
        <v>0</v>
      </c>
      <c r="L121" s="13">
        <f>Penjualan!L121*$D121</f>
        <v>0</v>
      </c>
      <c r="M121" s="13">
        <f>Penjualan!M121*$D121</f>
        <v>0</v>
      </c>
      <c r="N121" s="13">
        <f>Penjualan!N121*$D121</f>
        <v>0</v>
      </c>
      <c r="O121" s="13">
        <f>Penjualan!O121*$D121</f>
        <v>30000</v>
      </c>
      <c r="P121" s="13">
        <f>Penjualan!P121*$D121</f>
        <v>0</v>
      </c>
      <c r="Q121" s="13">
        <f>Penjualan!Q121*$D121</f>
        <v>0</v>
      </c>
      <c r="R121" s="13">
        <f>Penjualan!R121*$D121</f>
        <v>0</v>
      </c>
      <c r="S121" s="13">
        <f>Penjualan!S121*$D121</f>
        <v>0</v>
      </c>
      <c r="T121" s="13">
        <f>Penjualan!T121*$D121</f>
        <v>45000</v>
      </c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>
        <f>Penjualan!AQ121*$D121</f>
        <v>0</v>
      </c>
      <c r="AR121" s="13">
        <f t="shared" si="12"/>
        <v>120000</v>
      </c>
      <c r="AS121" s="14"/>
      <c r="AT121" s="14"/>
      <c r="AU121" s="14"/>
      <c r="AV121" s="14"/>
      <c r="AW121" s="14"/>
    </row>
    <row r="122" spans="1:49" ht="26.25" customHeight="1" x14ac:dyDescent="0.35">
      <c r="A122" s="55"/>
      <c r="B122" s="2" t="str">
        <f>Penjualan!B122</f>
        <v>G12</v>
      </c>
      <c r="C122" s="2" t="str">
        <f>Penjualan!C122</f>
        <v xml:space="preserve">Gelang plat </v>
      </c>
      <c r="D122" s="21">
        <f>VLOOKUP(B122,Tabel!$A$6:$F$78,5,FALSE)</f>
        <v>8000</v>
      </c>
      <c r="E122" s="13">
        <f>Penjualan!E122*$D122</f>
        <v>8000</v>
      </c>
      <c r="F122" s="13">
        <f>Penjualan!F122*$D122</f>
        <v>0</v>
      </c>
      <c r="G122" s="13">
        <f>Penjualan!G122*$D122</f>
        <v>0</v>
      </c>
      <c r="H122" s="13">
        <f>Penjualan!H122*$D122</f>
        <v>0</v>
      </c>
      <c r="I122" s="13">
        <f>Penjualan!I122*$D122</f>
        <v>0</v>
      </c>
      <c r="J122" s="13">
        <f>Penjualan!J122*$D122</f>
        <v>0</v>
      </c>
      <c r="K122" s="13">
        <f>Penjualan!K122*$D122</f>
        <v>0</v>
      </c>
      <c r="L122" s="13">
        <f>Penjualan!L122*$D122</f>
        <v>0</v>
      </c>
      <c r="M122" s="13">
        <f>Penjualan!M122*$D122</f>
        <v>0</v>
      </c>
      <c r="N122" s="13">
        <f>Penjualan!N122*$D122</f>
        <v>0</v>
      </c>
      <c r="O122" s="13">
        <f>Penjualan!O122*$D122</f>
        <v>0</v>
      </c>
      <c r="P122" s="13">
        <f>Penjualan!P122*$D122</f>
        <v>0</v>
      </c>
      <c r="Q122" s="13">
        <f>Penjualan!Q122*$D122</f>
        <v>0</v>
      </c>
      <c r="R122" s="13">
        <f>Penjualan!R122*$D122</f>
        <v>0</v>
      </c>
      <c r="S122" s="13">
        <f>Penjualan!S122*$D122</f>
        <v>0</v>
      </c>
      <c r="T122" s="13">
        <f>Penjualan!T122*$D122</f>
        <v>8000</v>
      </c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>
        <f>Penjualan!AQ122*$D122</f>
        <v>8000</v>
      </c>
      <c r="AR122" s="13">
        <f t="shared" si="12"/>
        <v>24000</v>
      </c>
      <c r="AS122" s="14"/>
      <c r="AT122" s="14"/>
      <c r="AU122" s="14">
        <f>AQ122</f>
        <v>8000</v>
      </c>
      <c r="AV122" s="14"/>
      <c r="AW122" s="14"/>
    </row>
    <row r="123" spans="1:49" ht="26.25" customHeight="1" x14ac:dyDescent="0.35">
      <c r="A123" s="55"/>
      <c r="B123" s="2" t="str">
        <f>Penjualan!B123</f>
        <v>R02</v>
      </c>
      <c r="C123" s="2" t="str">
        <f>Penjualan!C123</f>
        <v>Rosario batu</v>
      </c>
      <c r="D123" s="21">
        <f>VLOOKUP(B123,Tabel!$A$6:$F$78,5,FALSE)</f>
        <v>30000</v>
      </c>
      <c r="E123" s="13">
        <f>Penjualan!E123*$D123</f>
        <v>0</v>
      </c>
      <c r="F123" s="13">
        <f>Penjualan!F123*$D123</f>
        <v>0</v>
      </c>
      <c r="G123" s="13">
        <f>Penjualan!G123*$D123</f>
        <v>0</v>
      </c>
      <c r="H123" s="13">
        <f>Penjualan!H123*$D123</f>
        <v>0</v>
      </c>
      <c r="I123" s="13">
        <f>Penjualan!I123*$D123</f>
        <v>0</v>
      </c>
      <c r="J123" s="13">
        <f>Penjualan!J123*$D123</f>
        <v>0</v>
      </c>
      <c r="K123" s="13">
        <f>Penjualan!K123*$D123</f>
        <v>0</v>
      </c>
      <c r="L123" s="13">
        <f>Penjualan!L123*$D123</f>
        <v>0</v>
      </c>
      <c r="M123" s="13">
        <f>Penjualan!M123*$D123</f>
        <v>0</v>
      </c>
      <c r="N123" s="13">
        <f>Penjualan!N123*$D123</f>
        <v>0</v>
      </c>
      <c r="O123" s="13">
        <f>Penjualan!O123*$D123</f>
        <v>0</v>
      </c>
      <c r="P123" s="13">
        <f>Penjualan!P123*$D123</f>
        <v>0</v>
      </c>
      <c r="Q123" s="13">
        <f>Penjualan!Q123*$D123</f>
        <v>0</v>
      </c>
      <c r="R123" s="13">
        <f>Penjualan!R123*$D123</f>
        <v>30000</v>
      </c>
      <c r="S123" s="13">
        <f>Penjualan!S123*$D123</f>
        <v>0</v>
      </c>
      <c r="T123" s="13">
        <f>Penjualan!T123*$D123</f>
        <v>0</v>
      </c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>
        <f>Penjualan!AQ123*$D123</f>
        <v>0</v>
      </c>
      <c r="AR123" s="13">
        <f t="shared" si="12"/>
        <v>30000</v>
      </c>
      <c r="AS123" s="14"/>
      <c r="AT123" s="14"/>
      <c r="AU123" s="14"/>
      <c r="AV123" s="14"/>
      <c r="AW123" s="14"/>
    </row>
    <row r="124" spans="1:49" ht="26.25" customHeight="1" x14ac:dyDescent="0.35">
      <c r="A124" s="55">
        <f>Penjualan!A124</f>
        <v>42090</v>
      </c>
      <c r="B124" s="2" t="str">
        <f>Penjualan!B124</f>
        <v>R01</v>
      </c>
      <c r="C124" s="2" t="str">
        <f>Penjualan!C124</f>
        <v>Rosario kayu</v>
      </c>
      <c r="D124" s="21">
        <f>VLOOKUP(B124,Tabel!$A$6:$F$78,5,FALSE)</f>
        <v>15000</v>
      </c>
      <c r="E124" s="13">
        <f>Penjualan!E124*$D124</f>
        <v>0</v>
      </c>
      <c r="F124" s="13">
        <f>Penjualan!F124*$D124</f>
        <v>0</v>
      </c>
      <c r="G124" s="13">
        <f>Penjualan!G124*$D124</f>
        <v>0</v>
      </c>
      <c r="H124" s="13">
        <f>Penjualan!H124*$D124</f>
        <v>0</v>
      </c>
      <c r="I124" s="13">
        <f>Penjualan!I124*$D124</f>
        <v>0</v>
      </c>
      <c r="J124" s="13">
        <f>Penjualan!J124*$D124</f>
        <v>0</v>
      </c>
      <c r="K124" s="13">
        <f>Penjualan!K124*$D124</f>
        <v>0</v>
      </c>
      <c r="L124" s="13">
        <f>Penjualan!L124*$D124</f>
        <v>30000</v>
      </c>
      <c r="M124" s="13">
        <f>Penjualan!M124*$D124</f>
        <v>0</v>
      </c>
      <c r="N124" s="13">
        <f>Penjualan!N124*$D124</f>
        <v>0</v>
      </c>
      <c r="O124" s="13">
        <f>Penjualan!O124*$D124</f>
        <v>0</v>
      </c>
      <c r="P124" s="13">
        <f>Penjualan!P124*$D124</f>
        <v>0</v>
      </c>
      <c r="Q124" s="13">
        <f>Penjualan!Q124*$D124</f>
        <v>0</v>
      </c>
      <c r="R124" s="13">
        <f>Penjualan!R124*$D124</f>
        <v>0</v>
      </c>
      <c r="S124" s="13">
        <f>Penjualan!S124*$D124</f>
        <v>30000</v>
      </c>
      <c r="T124" s="13">
        <f>Penjualan!T124*$D124</f>
        <v>0</v>
      </c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>
        <f>Penjualan!AQ124*$D124</f>
        <v>0</v>
      </c>
      <c r="AR124" s="13">
        <f t="shared" si="12"/>
        <v>60000</v>
      </c>
      <c r="AS124" s="14"/>
      <c r="AT124" s="14"/>
      <c r="AU124" s="14"/>
      <c r="AV124" s="14"/>
      <c r="AW124" s="14"/>
    </row>
    <row r="125" spans="1:49" ht="26.25" customHeight="1" x14ac:dyDescent="0.35">
      <c r="A125" s="55"/>
      <c r="B125" s="2" t="str">
        <f>Penjualan!B125</f>
        <v>G10</v>
      </c>
      <c r="C125" s="2" t="str">
        <f>Penjualan!C125</f>
        <v>G.tali warna warni</v>
      </c>
      <c r="D125" s="21">
        <f>VLOOKUP(B125,Tabel!$A$6:$F$78,5,FALSE)</f>
        <v>5000</v>
      </c>
      <c r="E125" s="13">
        <f>Penjualan!E125*$D125</f>
        <v>0</v>
      </c>
      <c r="F125" s="13">
        <f>Penjualan!F125*$D125</f>
        <v>0</v>
      </c>
      <c r="G125" s="13">
        <f>Penjualan!G125*$D125</f>
        <v>0</v>
      </c>
      <c r="H125" s="13">
        <f>Penjualan!H125*$D125</f>
        <v>0</v>
      </c>
      <c r="I125" s="13">
        <f>Penjualan!I125*$D125</f>
        <v>0</v>
      </c>
      <c r="J125" s="13">
        <f>Penjualan!J125*$D125</f>
        <v>0</v>
      </c>
      <c r="K125" s="13">
        <f>Penjualan!K125*$D125</f>
        <v>0</v>
      </c>
      <c r="L125" s="13">
        <f>Penjualan!L125*$D125</f>
        <v>0</v>
      </c>
      <c r="M125" s="13">
        <f>Penjualan!M125*$D125</f>
        <v>0</v>
      </c>
      <c r="N125" s="13">
        <f>Penjualan!N125*$D125</f>
        <v>0</v>
      </c>
      <c r="O125" s="13">
        <f>Penjualan!O125*$D125</f>
        <v>75000</v>
      </c>
      <c r="P125" s="13">
        <f>Penjualan!P125*$D125</f>
        <v>0</v>
      </c>
      <c r="Q125" s="13">
        <f>Penjualan!Q125*$D125</f>
        <v>0</v>
      </c>
      <c r="R125" s="13">
        <f>Penjualan!R125*$D125</f>
        <v>0</v>
      </c>
      <c r="S125" s="13">
        <f>Penjualan!S125*$D125</f>
        <v>0</v>
      </c>
      <c r="T125" s="13">
        <f>Penjualan!T125*$D125</f>
        <v>75000</v>
      </c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>
        <f>Penjualan!AQ125*$D125</f>
        <v>0</v>
      </c>
      <c r="AR125" s="13">
        <f t="shared" si="12"/>
        <v>150000</v>
      </c>
      <c r="AS125" s="14"/>
      <c r="AT125" s="14"/>
      <c r="AU125" s="14"/>
      <c r="AV125" s="14"/>
      <c r="AW125" s="14"/>
    </row>
    <row r="126" spans="1:49" ht="26.25" customHeight="1" x14ac:dyDescent="0.35">
      <c r="A126" s="55"/>
      <c r="B126" s="2" t="str">
        <f>Penjualan!B126</f>
        <v>GM11</v>
      </c>
      <c r="C126" s="2" t="str">
        <f>Penjualan!C126</f>
        <v>G.makrame besar</v>
      </c>
      <c r="D126" s="21">
        <f>VLOOKUP(B126,Tabel!$A$6:$F$78,5,FALSE)</f>
        <v>8000</v>
      </c>
      <c r="E126" s="13">
        <f>Penjualan!E126*$D126</f>
        <v>0</v>
      </c>
      <c r="F126" s="13">
        <f>Penjualan!F126*$D126</f>
        <v>0</v>
      </c>
      <c r="G126" s="13">
        <f>Penjualan!G126*$D126</f>
        <v>0</v>
      </c>
      <c r="H126" s="13">
        <f>Penjualan!H126*$D126</f>
        <v>0</v>
      </c>
      <c r="I126" s="13">
        <f>Penjualan!I126*$D126</f>
        <v>0</v>
      </c>
      <c r="J126" s="13">
        <f>Penjualan!J126*$D126</f>
        <v>0</v>
      </c>
      <c r="K126" s="13">
        <f>Penjualan!K126*$D126</f>
        <v>0</v>
      </c>
      <c r="L126" s="13">
        <f>Penjualan!L126*$D126</f>
        <v>0</v>
      </c>
      <c r="M126" s="13">
        <f>Penjualan!M126*$D126</f>
        <v>32000</v>
      </c>
      <c r="N126" s="13">
        <f>Penjualan!N126*$D126</f>
        <v>0</v>
      </c>
      <c r="O126" s="13">
        <f>Penjualan!O126*$D126</f>
        <v>0</v>
      </c>
      <c r="P126" s="13">
        <f>Penjualan!P126*$D126</f>
        <v>0</v>
      </c>
      <c r="Q126" s="13">
        <f>Penjualan!Q126*$D126</f>
        <v>0</v>
      </c>
      <c r="R126" s="13">
        <f>Penjualan!R126*$D126</f>
        <v>0</v>
      </c>
      <c r="S126" s="13">
        <f>Penjualan!S126*$D126</f>
        <v>0</v>
      </c>
      <c r="T126" s="13">
        <f>Penjualan!T126*$D126</f>
        <v>0</v>
      </c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>
        <f>Penjualan!AQ126*$D126</f>
        <v>0</v>
      </c>
      <c r="AR126" s="13">
        <f t="shared" si="12"/>
        <v>32000</v>
      </c>
      <c r="AS126" s="14"/>
      <c r="AT126" s="14"/>
      <c r="AU126" s="14"/>
      <c r="AV126" s="14"/>
      <c r="AW126" s="14"/>
    </row>
    <row r="127" spans="1:49" ht="26.25" customHeight="1" x14ac:dyDescent="0.35">
      <c r="A127" s="55">
        <f>Penjualan!A127</f>
        <v>42126</v>
      </c>
      <c r="B127" s="2" t="str">
        <f>Penjualan!B127</f>
        <v>G10</v>
      </c>
      <c r="C127" s="2" t="str">
        <f>Penjualan!C127</f>
        <v>G.tali warna warni</v>
      </c>
      <c r="D127" s="21">
        <f>VLOOKUP(B127,Tabel!$A$6:$F$78,6,FALSE)</f>
        <v>5000</v>
      </c>
      <c r="E127" s="13">
        <f>Penjualan!E127*$D127</f>
        <v>0</v>
      </c>
      <c r="F127" s="13">
        <f>Penjualan!F127*$D127</f>
        <v>0</v>
      </c>
      <c r="G127" s="13">
        <f>Penjualan!G127*$D127</f>
        <v>0</v>
      </c>
      <c r="H127" s="13">
        <f>Penjualan!H127*$D127</f>
        <v>0</v>
      </c>
      <c r="I127" s="13">
        <f>Penjualan!I127*$D127</f>
        <v>0</v>
      </c>
      <c r="J127" s="13">
        <f>Penjualan!J127*$D127</f>
        <v>0</v>
      </c>
      <c r="K127" s="13">
        <f>Penjualan!K127*$D127</f>
        <v>0</v>
      </c>
      <c r="L127" s="13">
        <f>Penjualan!L127*$D127</f>
        <v>0</v>
      </c>
      <c r="M127" s="13">
        <f>Penjualan!M127*$D127</f>
        <v>0</v>
      </c>
      <c r="N127" s="13">
        <f>Penjualan!N127*$D127</f>
        <v>0</v>
      </c>
      <c r="O127" s="13">
        <f>Penjualan!O127*$D127</f>
        <v>0</v>
      </c>
      <c r="P127" s="13">
        <f>Penjualan!P127*$D127</f>
        <v>0</v>
      </c>
      <c r="Q127" s="13">
        <f>Penjualan!Q127*$D127</f>
        <v>0</v>
      </c>
      <c r="R127" s="13">
        <f>Penjualan!R127*$D127</f>
        <v>0</v>
      </c>
      <c r="S127" s="13">
        <f>Penjualan!S127*$D127</f>
        <v>0</v>
      </c>
      <c r="T127" s="13">
        <f>Penjualan!T127*$D127</f>
        <v>0</v>
      </c>
      <c r="U127" s="13">
        <f>Penjualan!U127*$D127</f>
        <v>0</v>
      </c>
      <c r="V127" s="13">
        <f>Penjualan!V127*$D127</f>
        <v>0</v>
      </c>
      <c r="W127" s="13">
        <f>Penjualan!W127*$D127</f>
        <v>0</v>
      </c>
      <c r="X127" s="13">
        <f>Penjualan!X127*$D127</f>
        <v>0</v>
      </c>
      <c r="Y127" s="13">
        <f>Penjualan!Y127*$D127</f>
        <v>0</v>
      </c>
      <c r="Z127" s="13">
        <f>Penjualan!Z127*$D127</f>
        <v>0</v>
      </c>
      <c r="AA127" s="13">
        <f>Penjualan!AA127*$D127</f>
        <v>0</v>
      </c>
      <c r="AB127" s="13">
        <f>Penjualan!AB127*$D127</f>
        <v>0</v>
      </c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>
        <f>Penjualan!AQ127*$D127</f>
        <v>5000</v>
      </c>
      <c r="AR127" s="13">
        <f t="shared" si="12"/>
        <v>5000</v>
      </c>
      <c r="AS127" s="14"/>
      <c r="AT127" s="14">
        <f>AQ127</f>
        <v>5000</v>
      </c>
      <c r="AU127" s="14"/>
      <c r="AV127" s="14"/>
      <c r="AW127" s="14"/>
    </row>
    <row r="128" spans="1:49" ht="26.25" customHeight="1" x14ac:dyDescent="0.35">
      <c r="A128" s="55" t="str">
        <f>Penjualan!A128</f>
        <v>(Halim)</v>
      </c>
      <c r="B128" s="2" t="str">
        <f>Penjualan!B128</f>
        <v>GR11</v>
      </c>
      <c r="C128" s="2" t="str">
        <f>Penjualan!C128</f>
        <v>Gelang rosario kristal</v>
      </c>
      <c r="D128" s="21">
        <f>VLOOKUP(B128,Tabel!$A$6:$F$78,6,FALSE)</f>
        <v>15000</v>
      </c>
      <c r="E128" s="13">
        <f>Penjualan!E128*$D128</f>
        <v>0</v>
      </c>
      <c r="F128" s="13">
        <f>Penjualan!F128*$D128</f>
        <v>0</v>
      </c>
      <c r="G128" s="13">
        <f>Penjualan!G128*$D128</f>
        <v>30000</v>
      </c>
      <c r="H128" s="13">
        <f>Penjualan!H128*$D128</f>
        <v>0</v>
      </c>
      <c r="I128" s="13">
        <f>Penjualan!I128*$D128</f>
        <v>0</v>
      </c>
      <c r="J128" s="13">
        <f>Penjualan!J128*$D128</f>
        <v>0</v>
      </c>
      <c r="K128" s="13">
        <f>Penjualan!K128*$D128</f>
        <v>0</v>
      </c>
      <c r="L128" s="13">
        <f>Penjualan!L128*$D128</f>
        <v>0</v>
      </c>
      <c r="M128" s="13">
        <f>Penjualan!M128*$D128</f>
        <v>0</v>
      </c>
      <c r="N128" s="13">
        <f>Penjualan!N128*$D128</f>
        <v>0</v>
      </c>
      <c r="O128" s="13">
        <f>Penjualan!O128*$D128</f>
        <v>15000</v>
      </c>
      <c r="P128" s="13">
        <f>Penjualan!P128*$D128</f>
        <v>0</v>
      </c>
      <c r="Q128" s="13">
        <f>Penjualan!Q128*$D128</f>
        <v>0</v>
      </c>
      <c r="R128" s="13">
        <f>Penjualan!R128*$D128</f>
        <v>45000</v>
      </c>
      <c r="S128" s="13">
        <f>Penjualan!S128*$D128</f>
        <v>0</v>
      </c>
      <c r="T128" s="13">
        <f>Penjualan!T128*$D128</f>
        <v>45000</v>
      </c>
      <c r="U128" s="13">
        <f>Penjualan!U128*$D128</f>
        <v>0</v>
      </c>
      <c r="V128" s="13">
        <f>Penjualan!V128*$D128</f>
        <v>0</v>
      </c>
      <c r="W128" s="13">
        <f>Penjualan!W128*$D128</f>
        <v>0</v>
      </c>
      <c r="X128" s="13">
        <f>Penjualan!X128*$D128</f>
        <v>0</v>
      </c>
      <c r="Y128" s="13">
        <f>Penjualan!Y128*$D128</f>
        <v>0</v>
      </c>
      <c r="Z128" s="13">
        <f>Penjualan!Z128*$D128</f>
        <v>0</v>
      </c>
      <c r="AA128" s="13">
        <f>Penjualan!AA128*$D128</f>
        <v>0</v>
      </c>
      <c r="AB128" s="13">
        <f>Penjualan!AB128*$D128</f>
        <v>0</v>
      </c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>
        <f>Penjualan!AQ128*$D128</f>
        <v>0</v>
      </c>
      <c r="AR128" s="13">
        <f t="shared" si="12"/>
        <v>135000</v>
      </c>
      <c r="AS128" s="14"/>
      <c r="AT128" s="14"/>
      <c r="AU128" s="14"/>
      <c r="AV128" s="14"/>
      <c r="AW128" s="14"/>
    </row>
    <row r="129" spans="1:49" ht="26.25" customHeight="1" x14ac:dyDescent="0.35">
      <c r="A129" s="55">
        <f>Penjualan!A129</f>
        <v>0</v>
      </c>
      <c r="B129" s="2" t="str">
        <f>Penjualan!B129</f>
        <v>G12</v>
      </c>
      <c r="C129" s="2" t="str">
        <f>Penjualan!C129</f>
        <v xml:space="preserve">Gelang plat </v>
      </c>
      <c r="D129" s="21">
        <f>VLOOKUP(B129,Tabel!$A$6:$F$78,6,FALSE)</f>
        <v>5000</v>
      </c>
      <c r="E129" s="13">
        <f>Penjualan!E129*$D129</f>
        <v>0</v>
      </c>
      <c r="F129" s="13">
        <f>Penjualan!F129*$D129</f>
        <v>0</v>
      </c>
      <c r="G129" s="13">
        <f>Penjualan!G129*$D129</f>
        <v>0</v>
      </c>
      <c r="H129" s="13">
        <f>Penjualan!H129*$D129</f>
        <v>0</v>
      </c>
      <c r="I129" s="13">
        <f>Penjualan!I129*$D129</f>
        <v>0</v>
      </c>
      <c r="J129" s="13">
        <f>Penjualan!J129*$D129</f>
        <v>0</v>
      </c>
      <c r="K129" s="13">
        <f>Penjualan!K129*$D129</f>
        <v>0</v>
      </c>
      <c r="L129" s="13">
        <f>Penjualan!L129*$D129</f>
        <v>0</v>
      </c>
      <c r="M129" s="13">
        <f>Penjualan!M129*$D129</f>
        <v>0</v>
      </c>
      <c r="N129" s="13">
        <f>Penjualan!N129*$D129</f>
        <v>0</v>
      </c>
      <c r="O129" s="13">
        <f>Penjualan!O129*$D129</f>
        <v>0</v>
      </c>
      <c r="P129" s="13">
        <f>Penjualan!P129*$D129</f>
        <v>0</v>
      </c>
      <c r="Q129" s="13">
        <f>Penjualan!Q129*$D129</f>
        <v>0</v>
      </c>
      <c r="R129" s="13">
        <f>Penjualan!R129*$D129</f>
        <v>0</v>
      </c>
      <c r="S129" s="13">
        <f>Penjualan!S129*$D129</f>
        <v>0</v>
      </c>
      <c r="T129" s="13">
        <f>Penjualan!T129*$D129</f>
        <v>5000</v>
      </c>
      <c r="U129" s="13">
        <f>Penjualan!U129*$D129</f>
        <v>0</v>
      </c>
      <c r="V129" s="13">
        <f>Penjualan!V129*$D129</f>
        <v>0</v>
      </c>
      <c r="W129" s="13">
        <f>Penjualan!W129*$D129</f>
        <v>0</v>
      </c>
      <c r="X129" s="13">
        <f>Penjualan!X129*$D129</f>
        <v>0</v>
      </c>
      <c r="Y129" s="13">
        <f>Penjualan!Y129*$D129</f>
        <v>0</v>
      </c>
      <c r="Z129" s="13">
        <f>Penjualan!Z129*$D129</f>
        <v>0</v>
      </c>
      <c r="AA129" s="13">
        <f>Penjualan!AA129*$D129</f>
        <v>0</v>
      </c>
      <c r="AB129" s="13">
        <f>Penjualan!AB129*$D129</f>
        <v>0</v>
      </c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>
        <f>Penjualan!AQ129*$D129</f>
        <v>0</v>
      </c>
      <c r="AR129" s="13">
        <f t="shared" si="12"/>
        <v>5000</v>
      </c>
      <c r="AS129" s="14"/>
      <c r="AT129" s="14"/>
      <c r="AU129" s="14"/>
      <c r="AV129" s="14"/>
      <c r="AW129" s="14"/>
    </row>
    <row r="130" spans="1:49" ht="26.25" customHeight="1" x14ac:dyDescent="0.35">
      <c r="A130" s="55">
        <f>Penjualan!A130</f>
        <v>0</v>
      </c>
      <c r="B130" s="2" t="str">
        <f>Penjualan!B130</f>
        <v>R01</v>
      </c>
      <c r="C130" s="2" t="str">
        <f>Penjualan!C130</f>
        <v>Rosario kayu</v>
      </c>
      <c r="D130" s="21">
        <f>VLOOKUP(B130,Tabel!$A$6:$F$78,6,FALSE)</f>
        <v>15000</v>
      </c>
      <c r="E130" s="13">
        <f>Penjualan!E130*$D130</f>
        <v>0</v>
      </c>
      <c r="F130" s="13">
        <f>Penjualan!F130*$D130</f>
        <v>0</v>
      </c>
      <c r="G130" s="13">
        <f>Penjualan!G130*$D130</f>
        <v>0</v>
      </c>
      <c r="H130" s="13">
        <f>Penjualan!H130*$D130</f>
        <v>0</v>
      </c>
      <c r="I130" s="13">
        <f>Penjualan!I130*$D130</f>
        <v>0</v>
      </c>
      <c r="J130" s="13">
        <f>Penjualan!J130*$D130</f>
        <v>0</v>
      </c>
      <c r="K130" s="13">
        <f>Penjualan!K130*$D130</f>
        <v>0</v>
      </c>
      <c r="L130" s="13">
        <f>Penjualan!L130*$D130</f>
        <v>0</v>
      </c>
      <c r="M130" s="13">
        <f>Penjualan!M130*$D130</f>
        <v>0</v>
      </c>
      <c r="N130" s="13">
        <f>Penjualan!N130*$D130</f>
        <v>0</v>
      </c>
      <c r="O130" s="13">
        <f>Penjualan!O130*$D130</f>
        <v>0</v>
      </c>
      <c r="P130" s="13">
        <f>Penjualan!P130*$D130</f>
        <v>15000</v>
      </c>
      <c r="Q130" s="13">
        <f>Penjualan!Q130*$D130</f>
        <v>0</v>
      </c>
      <c r="R130" s="13">
        <f>Penjualan!R130*$D130</f>
        <v>0</v>
      </c>
      <c r="S130" s="13">
        <f>Penjualan!S130*$D130</f>
        <v>0</v>
      </c>
      <c r="T130" s="13">
        <f>Penjualan!T130*$D130</f>
        <v>0</v>
      </c>
      <c r="U130" s="13">
        <f>Penjualan!U130*$D130</f>
        <v>0</v>
      </c>
      <c r="V130" s="13">
        <f>Penjualan!V130*$D130</f>
        <v>0</v>
      </c>
      <c r="W130" s="13">
        <f>Penjualan!W130*$D130</f>
        <v>0</v>
      </c>
      <c r="X130" s="13">
        <f>Penjualan!X130*$D130</f>
        <v>0</v>
      </c>
      <c r="Y130" s="13">
        <f>Penjualan!Y130*$D130</f>
        <v>0</v>
      </c>
      <c r="Z130" s="13">
        <f>Penjualan!Z130*$D130</f>
        <v>0</v>
      </c>
      <c r="AA130" s="13">
        <f>Penjualan!AA130*$D130</f>
        <v>0</v>
      </c>
      <c r="AB130" s="13">
        <f>Penjualan!AB130*$D130</f>
        <v>0</v>
      </c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>
        <f>Penjualan!AQ130*$D130</f>
        <v>0</v>
      </c>
      <c r="AR130" s="13">
        <f t="shared" si="12"/>
        <v>15000</v>
      </c>
      <c r="AS130" s="14"/>
      <c r="AT130" s="14"/>
      <c r="AU130" s="14"/>
      <c r="AV130" s="14"/>
      <c r="AW130" s="14"/>
    </row>
    <row r="131" spans="1:49" ht="26.25" customHeight="1" x14ac:dyDescent="0.35">
      <c r="A131" s="55">
        <f>Penjualan!A131</f>
        <v>0</v>
      </c>
      <c r="B131" s="2" t="str">
        <f>Penjualan!B131</f>
        <v>KT04</v>
      </c>
      <c r="C131" s="2" t="str">
        <f>Penjualan!C131</f>
        <v>Kalung bandul</v>
      </c>
      <c r="D131" s="21">
        <f>VLOOKUP(B131,Tabel!$A$6:$F$78,6,FALSE)</f>
        <v>3000</v>
      </c>
      <c r="E131" s="13">
        <f>Penjualan!E131*$D131</f>
        <v>0</v>
      </c>
      <c r="F131" s="13">
        <f>Penjualan!F131*$D131</f>
        <v>0</v>
      </c>
      <c r="G131" s="13">
        <f>Penjualan!G131*$D131</f>
        <v>0</v>
      </c>
      <c r="H131" s="13">
        <f>Penjualan!H131*$D131</f>
        <v>0</v>
      </c>
      <c r="I131" s="13">
        <f>Penjualan!I131*$D131</f>
        <v>0</v>
      </c>
      <c r="J131" s="13">
        <f>Penjualan!J131*$D131</f>
        <v>0</v>
      </c>
      <c r="K131" s="13">
        <f>Penjualan!K131*$D131</f>
        <v>0</v>
      </c>
      <c r="L131" s="13">
        <f>Penjualan!L131*$D131</f>
        <v>0</v>
      </c>
      <c r="M131" s="13">
        <f>Penjualan!M131*$D131</f>
        <v>0</v>
      </c>
      <c r="N131" s="13">
        <f>Penjualan!N131*$D131</f>
        <v>0</v>
      </c>
      <c r="O131" s="13">
        <f>Penjualan!O131*$D131</f>
        <v>0</v>
      </c>
      <c r="P131" s="13">
        <f>Penjualan!P131*$D131</f>
        <v>0</v>
      </c>
      <c r="Q131" s="13">
        <f>Penjualan!Q131*$D131</f>
        <v>0</v>
      </c>
      <c r="R131" s="13">
        <f>Penjualan!R131*$D131</f>
        <v>0</v>
      </c>
      <c r="S131" s="13">
        <f>Penjualan!S131*$D131</f>
        <v>3000</v>
      </c>
      <c r="T131" s="13">
        <f>Penjualan!T131*$D131</f>
        <v>0</v>
      </c>
      <c r="U131" s="13">
        <f>Penjualan!U131*$D131</f>
        <v>0</v>
      </c>
      <c r="V131" s="13">
        <f>Penjualan!V131*$D131</f>
        <v>0</v>
      </c>
      <c r="W131" s="13">
        <f>Penjualan!W131*$D131</f>
        <v>0</v>
      </c>
      <c r="X131" s="13">
        <f>Penjualan!X131*$D131</f>
        <v>0</v>
      </c>
      <c r="Y131" s="13">
        <f>Penjualan!Y131*$D131</f>
        <v>0</v>
      </c>
      <c r="Z131" s="13">
        <f>Penjualan!Z131*$D131</f>
        <v>0</v>
      </c>
      <c r="AA131" s="13">
        <f>Penjualan!AA131*$D131</f>
        <v>0</v>
      </c>
      <c r="AB131" s="13">
        <f>Penjualan!AB131*$D131</f>
        <v>0</v>
      </c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>
        <f>Penjualan!AQ131*$D131</f>
        <v>0</v>
      </c>
      <c r="AR131" s="13">
        <f t="shared" si="12"/>
        <v>3000</v>
      </c>
      <c r="AS131" s="14"/>
      <c r="AT131" s="14"/>
      <c r="AU131" s="14"/>
      <c r="AV131" s="14"/>
      <c r="AW131" s="14"/>
    </row>
    <row r="132" spans="1:49" ht="26.25" customHeight="1" x14ac:dyDescent="0.35">
      <c r="A132" s="55">
        <f>Penjualan!A132</f>
        <v>0</v>
      </c>
      <c r="B132" s="2" t="str">
        <f>Penjualan!B132</f>
        <v>G01</v>
      </c>
      <c r="C132" s="2" t="str">
        <f>Penjualan!C132</f>
        <v>G.batu magnet</v>
      </c>
      <c r="D132" s="21">
        <f>VLOOKUP(B132,Tabel!$A$6:$F$78,6,FALSE)</f>
        <v>10000</v>
      </c>
      <c r="E132" s="13">
        <f>Penjualan!E132*$D132</f>
        <v>0</v>
      </c>
      <c r="F132" s="13">
        <f>Penjualan!F132*$D132</f>
        <v>0</v>
      </c>
      <c r="G132" s="13">
        <f>Penjualan!G132*$D132</f>
        <v>0</v>
      </c>
      <c r="H132" s="13">
        <f>Penjualan!H132*$D132</f>
        <v>0</v>
      </c>
      <c r="I132" s="13">
        <f>Penjualan!I132*$D132</f>
        <v>0</v>
      </c>
      <c r="J132" s="13">
        <f>Penjualan!J132*$D132</f>
        <v>0</v>
      </c>
      <c r="K132" s="13">
        <f>Penjualan!K132*$D132</f>
        <v>0</v>
      </c>
      <c r="L132" s="13">
        <f>Penjualan!L132*$D132</f>
        <v>0</v>
      </c>
      <c r="M132" s="13">
        <f>Penjualan!M132*$D132</f>
        <v>0</v>
      </c>
      <c r="N132" s="13">
        <f>Penjualan!N132*$D132</f>
        <v>0</v>
      </c>
      <c r="O132" s="13">
        <f>Penjualan!O132*$D132</f>
        <v>10000</v>
      </c>
      <c r="P132" s="13">
        <f>Penjualan!P132*$D132</f>
        <v>0</v>
      </c>
      <c r="Q132" s="13">
        <f>Penjualan!Q132*$D132</f>
        <v>0</v>
      </c>
      <c r="R132" s="13">
        <f>Penjualan!R132*$D132</f>
        <v>0</v>
      </c>
      <c r="S132" s="13">
        <f>Penjualan!S132*$D132</f>
        <v>0</v>
      </c>
      <c r="T132" s="13">
        <f>Penjualan!T132*$D132</f>
        <v>0</v>
      </c>
      <c r="U132" s="13">
        <f>Penjualan!U132*$D132</f>
        <v>0</v>
      </c>
      <c r="V132" s="13">
        <f>Penjualan!V132*$D132</f>
        <v>0</v>
      </c>
      <c r="W132" s="13">
        <f>Penjualan!W132*$D132</f>
        <v>0</v>
      </c>
      <c r="X132" s="13">
        <f>Penjualan!X132*$D132</f>
        <v>0</v>
      </c>
      <c r="Y132" s="13">
        <f>Penjualan!Y132*$D132</f>
        <v>0</v>
      </c>
      <c r="Z132" s="13">
        <f>Penjualan!Z132*$D132</f>
        <v>0</v>
      </c>
      <c r="AA132" s="13">
        <f>Penjualan!AA132*$D132</f>
        <v>0</v>
      </c>
      <c r="AB132" s="13">
        <f>Penjualan!AB132*$D132</f>
        <v>0</v>
      </c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>
        <f>Penjualan!AQ132*$D132</f>
        <v>0</v>
      </c>
      <c r="AR132" s="13">
        <f t="shared" si="12"/>
        <v>10000</v>
      </c>
      <c r="AS132" s="14"/>
      <c r="AT132" s="14"/>
      <c r="AU132" s="14"/>
      <c r="AV132" s="14"/>
      <c r="AW132" s="14"/>
    </row>
    <row r="133" spans="1:49" ht="26.25" customHeight="1" x14ac:dyDescent="0.35">
      <c r="A133" s="55">
        <f>Penjualan!A133</f>
        <v>0</v>
      </c>
      <c r="B133" s="2" t="str">
        <f>Penjualan!B133</f>
        <v>Lain2</v>
      </c>
      <c r="C133" s="2" t="str">
        <f>Penjualan!C133</f>
        <v>Lain2</v>
      </c>
      <c r="D133" s="21">
        <f>VLOOKUP(B133,Tabel!$A$6:$F$78,6,FALSE)</f>
        <v>0</v>
      </c>
      <c r="E133" s="13">
        <f>Penjualan!E133*$D133</f>
        <v>0</v>
      </c>
      <c r="F133" s="13">
        <f>Penjualan!F133*$D133</f>
        <v>0</v>
      </c>
      <c r="G133" s="13">
        <f>Penjualan!G133*$D133</f>
        <v>0</v>
      </c>
      <c r="H133" s="13">
        <f>Penjualan!H133*$D133</f>
        <v>0</v>
      </c>
      <c r="I133" s="13">
        <f>Penjualan!I133*$D133</f>
        <v>0</v>
      </c>
      <c r="J133" s="13">
        <f>Penjualan!J133*$D133</f>
        <v>0</v>
      </c>
      <c r="K133" s="13">
        <f>Penjualan!K133*$D133</f>
        <v>0</v>
      </c>
      <c r="L133" s="13">
        <f>Penjualan!L133*$D133</f>
        <v>0</v>
      </c>
      <c r="M133" s="13">
        <f>Penjualan!M133*$D133</f>
        <v>0</v>
      </c>
      <c r="N133" s="13">
        <f>Penjualan!N133*$D133</f>
        <v>0</v>
      </c>
      <c r="O133" s="13">
        <f>Penjualan!O133*$D133</f>
        <v>0</v>
      </c>
      <c r="P133" s="13">
        <f>Penjualan!P133*$D133</f>
        <v>0</v>
      </c>
      <c r="Q133" s="13">
        <f>Penjualan!Q133*$D133</f>
        <v>0</v>
      </c>
      <c r="R133" s="13">
        <f>Penjualan!R133*$D133</f>
        <v>0</v>
      </c>
      <c r="S133" s="13">
        <f>Penjualan!S133*$D133</f>
        <v>0</v>
      </c>
      <c r="T133" s="13">
        <f>Penjualan!T133*$D133</f>
        <v>0</v>
      </c>
      <c r="U133" s="13">
        <f>Penjualan!U133*$D133</f>
        <v>0</v>
      </c>
      <c r="V133" s="13">
        <f>Penjualan!V133*$D133</f>
        <v>0</v>
      </c>
      <c r="W133" s="13">
        <f>Penjualan!W133*$D133</f>
        <v>0</v>
      </c>
      <c r="X133" s="13">
        <f>Penjualan!X133*$D133</f>
        <v>0</v>
      </c>
      <c r="Y133" s="13">
        <f>Penjualan!Y133*$D133</f>
        <v>0</v>
      </c>
      <c r="Z133" s="13">
        <f>Penjualan!Z133*$D133</f>
        <v>0</v>
      </c>
      <c r="AA133" s="13">
        <f>Penjualan!AA133*$D133</f>
        <v>0</v>
      </c>
      <c r="AB133" s="13">
        <f>Penjualan!AB133*$D133</f>
        <v>0</v>
      </c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>
        <f>Penjualan!AQ133*$D133</f>
        <v>0</v>
      </c>
      <c r="AR133" s="13">
        <f t="shared" si="12"/>
        <v>0</v>
      </c>
      <c r="AS133" s="14"/>
      <c r="AT133" s="14"/>
      <c r="AU133" s="14"/>
      <c r="AV133" s="14"/>
      <c r="AW133" s="14"/>
    </row>
    <row r="134" spans="1:49" ht="26.25" customHeight="1" x14ac:dyDescent="0.35">
      <c r="A134" s="55">
        <f>Penjualan!A134</f>
        <v>42127</v>
      </c>
      <c r="B134" s="2" t="str">
        <f>Penjualan!B134</f>
        <v>KT04</v>
      </c>
      <c r="C134" s="2" t="str">
        <f>Penjualan!C134</f>
        <v>Kalung bandul</v>
      </c>
      <c r="D134" s="21">
        <f>VLOOKUP(B134,Tabel!$A$6:$F$78,6,FALSE)</f>
        <v>3000</v>
      </c>
      <c r="E134" s="13">
        <f>Penjualan!E134*$D134</f>
        <v>0</v>
      </c>
      <c r="F134" s="13">
        <f>Penjualan!F134*$D134</f>
        <v>0</v>
      </c>
      <c r="G134" s="13">
        <f>Penjualan!G134*$D134</f>
        <v>0</v>
      </c>
      <c r="H134" s="13">
        <f>Penjualan!H134*$D134</f>
        <v>0</v>
      </c>
      <c r="I134" s="13">
        <f>Penjualan!I134*$D134</f>
        <v>0</v>
      </c>
      <c r="J134" s="13">
        <f>Penjualan!J134*$D134</f>
        <v>0</v>
      </c>
      <c r="K134" s="13">
        <f>Penjualan!K134*$D134</f>
        <v>0</v>
      </c>
      <c r="L134" s="13">
        <f>Penjualan!L134*$D134</f>
        <v>0</v>
      </c>
      <c r="M134" s="13">
        <f>Penjualan!M134*$D134</f>
        <v>0</v>
      </c>
      <c r="N134" s="13">
        <f>Penjualan!N134*$D134</f>
        <v>3000</v>
      </c>
      <c r="O134" s="13">
        <f>Penjualan!O134*$D134</f>
        <v>0</v>
      </c>
      <c r="P134" s="13">
        <f>Penjualan!P134*$D134</f>
        <v>0</v>
      </c>
      <c r="Q134" s="13">
        <f>Penjualan!Q134*$D134</f>
        <v>3000</v>
      </c>
      <c r="R134" s="13">
        <f>Penjualan!R134*$D134</f>
        <v>0</v>
      </c>
      <c r="S134" s="13">
        <f>Penjualan!S134*$D134</f>
        <v>0</v>
      </c>
      <c r="T134" s="13">
        <f>Penjualan!T134*$D134</f>
        <v>0</v>
      </c>
      <c r="U134" s="13">
        <f>Penjualan!U134*$D134</f>
        <v>0</v>
      </c>
      <c r="V134" s="13">
        <f>Penjualan!V134*$D134</f>
        <v>0</v>
      </c>
      <c r="W134" s="13">
        <f>Penjualan!W134*$D134</f>
        <v>0</v>
      </c>
      <c r="X134" s="13">
        <f>Penjualan!X134*$D134</f>
        <v>0</v>
      </c>
      <c r="Y134" s="13">
        <f>Penjualan!Y134*$D134</f>
        <v>0</v>
      </c>
      <c r="Z134" s="13">
        <f>Penjualan!Z134*$D134</f>
        <v>0</v>
      </c>
      <c r="AA134" s="13">
        <f>Penjualan!AA134*$D134</f>
        <v>0</v>
      </c>
      <c r="AB134" s="13">
        <f>Penjualan!AB134*$D134</f>
        <v>0</v>
      </c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>
        <f>Penjualan!AQ134*$D134</f>
        <v>0</v>
      </c>
      <c r="AR134" s="13">
        <f t="shared" ref="AR134:AR157" si="13">SUM(E134:AQ134)</f>
        <v>6000</v>
      </c>
      <c r="AS134" s="14"/>
      <c r="AT134" s="14"/>
      <c r="AU134" s="14"/>
      <c r="AV134" s="14"/>
      <c r="AW134" s="14"/>
    </row>
    <row r="135" spans="1:49" ht="26.25" customHeight="1" x14ac:dyDescent="0.35">
      <c r="A135" s="55">
        <f>Penjualan!A135</f>
        <v>0</v>
      </c>
      <c r="B135" s="2" t="str">
        <f>Penjualan!B135</f>
        <v>GR11</v>
      </c>
      <c r="C135" s="2" t="str">
        <f>Penjualan!C135</f>
        <v>Gelang rosario kristal</v>
      </c>
      <c r="D135" s="21">
        <f>VLOOKUP(B135,Tabel!$A$6:$F$78,6,FALSE)</f>
        <v>15000</v>
      </c>
      <c r="E135" s="13">
        <f>Penjualan!E135*$D135</f>
        <v>0</v>
      </c>
      <c r="F135" s="13">
        <f>Penjualan!F135*$D135</f>
        <v>0</v>
      </c>
      <c r="G135" s="13">
        <f>Penjualan!G135*$D135</f>
        <v>0</v>
      </c>
      <c r="H135" s="13">
        <f>Penjualan!H135*$D135</f>
        <v>0</v>
      </c>
      <c r="I135" s="13">
        <f>Penjualan!I135*$D135</f>
        <v>0</v>
      </c>
      <c r="J135" s="13">
        <f>Penjualan!J135*$D135</f>
        <v>0</v>
      </c>
      <c r="K135" s="13">
        <f>Penjualan!K135*$D135</f>
        <v>0</v>
      </c>
      <c r="L135" s="13">
        <f>Penjualan!L135*$D135</f>
        <v>0</v>
      </c>
      <c r="M135" s="13">
        <f>Penjualan!M135*$D135</f>
        <v>0</v>
      </c>
      <c r="N135" s="13">
        <f>Penjualan!N135*$D135</f>
        <v>0</v>
      </c>
      <c r="O135" s="13">
        <f>Penjualan!O135*$D135</f>
        <v>30000</v>
      </c>
      <c r="P135" s="13">
        <f>Penjualan!P135*$D135</f>
        <v>0</v>
      </c>
      <c r="Q135" s="13">
        <f>Penjualan!Q135*$D135</f>
        <v>0</v>
      </c>
      <c r="R135" s="13">
        <f>Penjualan!R135*$D135</f>
        <v>0</v>
      </c>
      <c r="S135" s="13">
        <f>Penjualan!S135*$D135</f>
        <v>0</v>
      </c>
      <c r="T135" s="13">
        <f>Penjualan!T135*$D135</f>
        <v>30000</v>
      </c>
      <c r="U135" s="13">
        <f>Penjualan!U135*$D135</f>
        <v>0</v>
      </c>
      <c r="V135" s="13">
        <f>Penjualan!V135*$D135</f>
        <v>0</v>
      </c>
      <c r="W135" s="13">
        <f>Penjualan!W135*$D135</f>
        <v>0</v>
      </c>
      <c r="X135" s="13">
        <f>Penjualan!X135*$D135</f>
        <v>0</v>
      </c>
      <c r="Y135" s="13">
        <f>Penjualan!Y135*$D135</f>
        <v>0</v>
      </c>
      <c r="Z135" s="13">
        <f>Penjualan!Z135*$D135</f>
        <v>0</v>
      </c>
      <c r="AA135" s="13">
        <f>Penjualan!AA135*$D135</f>
        <v>0</v>
      </c>
      <c r="AB135" s="13">
        <f>Penjualan!AB135*$D135</f>
        <v>0</v>
      </c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>
        <f>Penjualan!AQ135*$D135</f>
        <v>0</v>
      </c>
      <c r="AR135" s="13">
        <f t="shared" si="13"/>
        <v>60000</v>
      </c>
      <c r="AS135" s="14"/>
      <c r="AT135" s="14"/>
      <c r="AU135" s="14"/>
      <c r="AV135" s="14"/>
      <c r="AW135" s="14"/>
    </row>
    <row r="136" spans="1:49" ht="26.25" customHeight="1" x14ac:dyDescent="0.35">
      <c r="A136" s="55">
        <f>Penjualan!A136</f>
        <v>0</v>
      </c>
      <c r="B136" s="2" t="str">
        <f>Penjualan!B136</f>
        <v>GM11</v>
      </c>
      <c r="C136" s="2" t="str">
        <f>Penjualan!C136</f>
        <v>G.makrame besar</v>
      </c>
      <c r="D136" s="21">
        <f>VLOOKUP(B136,Tabel!$A$6:$F$78,6,FALSE)</f>
        <v>10000</v>
      </c>
      <c r="E136" s="13">
        <f>Penjualan!E136*$D136</f>
        <v>0</v>
      </c>
      <c r="F136" s="13">
        <f>Penjualan!F136*$D136</f>
        <v>0</v>
      </c>
      <c r="G136" s="13">
        <f>Penjualan!G136*$D136</f>
        <v>0</v>
      </c>
      <c r="H136" s="13">
        <f>Penjualan!H136*$D136</f>
        <v>0</v>
      </c>
      <c r="I136" s="13">
        <f>Penjualan!I136*$D136</f>
        <v>0</v>
      </c>
      <c r="J136" s="13">
        <f>Penjualan!J136*$D136</f>
        <v>0</v>
      </c>
      <c r="K136" s="13">
        <f>Penjualan!K136*$D136</f>
        <v>0</v>
      </c>
      <c r="L136" s="13">
        <f>Penjualan!L136*$D136</f>
        <v>0</v>
      </c>
      <c r="M136" s="13">
        <f>Penjualan!M136*$D136</f>
        <v>0</v>
      </c>
      <c r="N136" s="13">
        <f>Penjualan!N136*$D136</f>
        <v>0</v>
      </c>
      <c r="O136" s="13">
        <f>Penjualan!O136*$D136</f>
        <v>10000</v>
      </c>
      <c r="P136" s="13">
        <f>Penjualan!P136*$D136</f>
        <v>0</v>
      </c>
      <c r="Q136" s="13">
        <f>Penjualan!Q136*$D136</f>
        <v>0</v>
      </c>
      <c r="R136" s="13">
        <f>Penjualan!R136*$D136</f>
        <v>0</v>
      </c>
      <c r="S136" s="13">
        <f>Penjualan!S136*$D136</f>
        <v>0</v>
      </c>
      <c r="T136" s="13">
        <f>Penjualan!T136*$D136</f>
        <v>0</v>
      </c>
      <c r="U136" s="13">
        <f>Penjualan!U136*$D136</f>
        <v>0</v>
      </c>
      <c r="V136" s="13">
        <f>Penjualan!V136*$D136</f>
        <v>0</v>
      </c>
      <c r="W136" s="13">
        <f>Penjualan!W136*$D136</f>
        <v>0</v>
      </c>
      <c r="X136" s="13">
        <f>Penjualan!X136*$D136</f>
        <v>0</v>
      </c>
      <c r="Y136" s="13">
        <f>Penjualan!Y136*$D136</f>
        <v>0</v>
      </c>
      <c r="Z136" s="13">
        <f>Penjualan!Z136*$D136</f>
        <v>0</v>
      </c>
      <c r="AA136" s="13">
        <f>Penjualan!AA136*$D136</f>
        <v>0</v>
      </c>
      <c r="AB136" s="13">
        <f>Penjualan!AB136*$D136</f>
        <v>0</v>
      </c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>
        <f>Penjualan!AQ136*$D136</f>
        <v>0</v>
      </c>
      <c r="AR136" s="13">
        <f t="shared" si="13"/>
        <v>10000</v>
      </c>
      <c r="AS136" s="14"/>
      <c r="AT136" s="14"/>
      <c r="AU136" s="14"/>
      <c r="AV136" s="14"/>
      <c r="AW136" s="14"/>
    </row>
    <row r="137" spans="1:49" ht="26.25" customHeight="1" x14ac:dyDescent="0.35">
      <c r="A137" s="55">
        <f>Penjualan!A137</f>
        <v>0</v>
      </c>
      <c r="B137" s="2" t="str">
        <f>Penjualan!B137</f>
        <v>G02</v>
      </c>
      <c r="C137" s="2" t="str">
        <f>Penjualan!C137</f>
        <v>G.kristal</v>
      </c>
      <c r="D137" s="21">
        <f>VLOOKUP(B137,Tabel!$A$6:$F$78,6,FALSE)</f>
        <v>15000</v>
      </c>
      <c r="E137" s="13">
        <f>Penjualan!E137*$D137</f>
        <v>0</v>
      </c>
      <c r="F137" s="13">
        <f>Penjualan!F137*$D137</f>
        <v>0</v>
      </c>
      <c r="G137" s="13">
        <f>Penjualan!G137*$D137</f>
        <v>0</v>
      </c>
      <c r="H137" s="13">
        <f>Penjualan!H137*$D137</f>
        <v>0</v>
      </c>
      <c r="I137" s="13">
        <f>Penjualan!I137*$D137</f>
        <v>0</v>
      </c>
      <c r="J137" s="13">
        <f>Penjualan!J137*$D137</f>
        <v>0</v>
      </c>
      <c r="K137" s="13">
        <f>Penjualan!K137*$D137</f>
        <v>0</v>
      </c>
      <c r="L137" s="13">
        <f>Penjualan!L137*$D137</f>
        <v>0</v>
      </c>
      <c r="M137" s="13">
        <f>Penjualan!M137*$D137</f>
        <v>0</v>
      </c>
      <c r="N137" s="13">
        <f>Penjualan!N137*$D137</f>
        <v>0</v>
      </c>
      <c r="O137" s="13">
        <f>Penjualan!O137*$D137</f>
        <v>0</v>
      </c>
      <c r="P137" s="13">
        <f>Penjualan!P137*$D137</f>
        <v>15000</v>
      </c>
      <c r="Q137" s="13">
        <f>Penjualan!Q137*$D137</f>
        <v>0</v>
      </c>
      <c r="R137" s="13">
        <f>Penjualan!R137*$D137</f>
        <v>0</v>
      </c>
      <c r="S137" s="13">
        <f>Penjualan!S137*$D137</f>
        <v>0</v>
      </c>
      <c r="T137" s="13">
        <f>Penjualan!T137*$D137</f>
        <v>0</v>
      </c>
      <c r="U137" s="13">
        <f>Penjualan!U137*$D137</f>
        <v>0</v>
      </c>
      <c r="V137" s="13">
        <f>Penjualan!V137*$D137</f>
        <v>0</v>
      </c>
      <c r="W137" s="13">
        <f>Penjualan!W137*$D137</f>
        <v>0</v>
      </c>
      <c r="X137" s="13">
        <f>Penjualan!X137*$D137</f>
        <v>0</v>
      </c>
      <c r="Y137" s="13">
        <f>Penjualan!Y137*$D137</f>
        <v>0</v>
      </c>
      <c r="Z137" s="13">
        <f>Penjualan!Z137*$D137</f>
        <v>0</v>
      </c>
      <c r="AA137" s="13">
        <f>Penjualan!AA137*$D137</f>
        <v>0</v>
      </c>
      <c r="AB137" s="13">
        <f>Penjualan!AB137*$D137</f>
        <v>0</v>
      </c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>
        <f>Penjualan!AQ137*$D137</f>
        <v>0</v>
      </c>
      <c r="AR137" s="13">
        <f t="shared" si="13"/>
        <v>15000</v>
      </c>
      <c r="AS137" s="14"/>
      <c r="AT137" s="14"/>
      <c r="AU137" s="14"/>
      <c r="AV137" s="14"/>
      <c r="AW137" s="14"/>
    </row>
    <row r="138" spans="1:49" ht="26.25" customHeight="1" x14ac:dyDescent="0.35">
      <c r="A138" s="55">
        <f>Penjualan!A138</f>
        <v>0</v>
      </c>
      <c r="B138" s="2" t="str">
        <f>Penjualan!B138</f>
        <v>R01</v>
      </c>
      <c r="C138" s="2" t="str">
        <f>Penjualan!C138</f>
        <v>Rosario kayu</v>
      </c>
      <c r="D138" s="21">
        <f>VLOOKUP(B138,Tabel!$A$6:$F$78,6,FALSE)</f>
        <v>15000</v>
      </c>
      <c r="E138" s="13">
        <f>Penjualan!E138*$D138</f>
        <v>0</v>
      </c>
      <c r="F138" s="13">
        <f>Penjualan!F138*$D138</f>
        <v>0</v>
      </c>
      <c r="G138" s="13">
        <f>Penjualan!G138*$D138</f>
        <v>0</v>
      </c>
      <c r="H138" s="13">
        <f>Penjualan!H138*$D138</f>
        <v>0</v>
      </c>
      <c r="I138" s="13">
        <f>Penjualan!I138*$D138</f>
        <v>0</v>
      </c>
      <c r="J138" s="13">
        <f>Penjualan!J138*$D138</f>
        <v>15000</v>
      </c>
      <c r="K138" s="13">
        <f>Penjualan!K138*$D138</f>
        <v>0</v>
      </c>
      <c r="L138" s="13">
        <f>Penjualan!L138*$D138</f>
        <v>0</v>
      </c>
      <c r="M138" s="13">
        <f>Penjualan!M138*$D138</f>
        <v>0</v>
      </c>
      <c r="N138" s="13">
        <f>Penjualan!N138*$D138</f>
        <v>0</v>
      </c>
      <c r="O138" s="13">
        <f>Penjualan!O138*$D138</f>
        <v>15000</v>
      </c>
      <c r="P138" s="13">
        <f>Penjualan!P138*$D138</f>
        <v>15000</v>
      </c>
      <c r="Q138" s="13">
        <f>Penjualan!Q138*$D138</f>
        <v>0</v>
      </c>
      <c r="R138" s="13">
        <f>Penjualan!R138*$D138</f>
        <v>15000</v>
      </c>
      <c r="S138" s="13">
        <f>Penjualan!S138*$D138</f>
        <v>0</v>
      </c>
      <c r="T138" s="13">
        <f>Penjualan!T138*$D138</f>
        <v>0</v>
      </c>
      <c r="U138" s="13">
        <f>Penjualan!U138*$D138</f>
        <v>0</v>
      </c>
      <c r="V138" s="13">
        <f>Penjualan!V138*$D138</f>
        <v>0</v>
      </c>
      <c r="W138" s="13">
        <f>Penjualan!W138*$D138</f>
        <v>0</v>
      </c>
      <c r="X138" s="13">
        <f>Penjualan!X138*$D138</f>
        <v>0</v>
      </c>
      <c r="Y138" s="13">
        <f>Penjualan!Y138*$D138</f>
        <v>0</v>
      </c>
      <c r="Z138" s="13">
        <f>Penjualan!Z138*$D138</f>
        <v>0</v>
      </c>
      <c r="AA138" s="13">
        <f>Penjualan!AA138*$D138</f>
        <v>0</v>
      </c>
      <c r="AB138" s="13">
        <f>Penjualan!AB138*$D138</f>
        <v>0</v>
      </c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>
        <f>Penjualan!AQ138*$D138</f>
        <v>0</v>
      </c>
      <c r="AR138" s="13">
        <f t="shared" si="13"/>
        <v>60000</v>
      </c>
      <c r="AS138" s="14"/>
      <c r="AT138" s="14"/>
      <c r="AU138" s="14"/>
      <c r="AV138" s="14"/>
      <c r="AW138" s="14"/>
    </row>
    <row r="139" spans="1:49" ht="26.25" customHeight="1" x14ac:dyDescent="0.35">
      <c r="A139" s="55">
        <f>Penjualan!A139</f>
        <v>0</v>
      </c>
      <c r="B139" s="2" t="str">
        <f>Penjualan!B139</f>
        <v>G07</v>
      </c>
      <c r="C139" s="2" t="str">
        <f>Penjualan!C139</f>
        <v>G.tali single bandul silver</v>
      </c>
      <c r="D139" s="21">
        <f>VLOOKUP(B139,Tabel!$A$6:$F$78,6,FALSE)</f>
        <v>5000</v>
      </c>
      <c r="E139" s="13">
        <f>Penjualan!E139*$D139</f>
        <v>5000</v>
      </c>
      <c r="F139" s="13">
        <f>Penjualan!F139*$D139</f>
        <v>0</v>
      </c>
      <c r="G139" s="13">
        <f>Penjualan!G139*$D139</f>
        <v>0</v>
      </c>
      <c r="H139" s="13">
        <f>Penjualan!H139*$D139</f>
        <v>0</v>
      </c>
      <c r="I139" s="13">
        <f>Penjualan!I139*$D139</f>
        <v>0</v>
      </c>
      <c r="J139" s="13">
        <f>Penjualan!J139*$D139</f>
        <v>5000</v>
      </c>
      <c r="K139" s="13">
        <f>Penjualan!K139*$D139</f>
        <v>0</v>
      </c>
      <c r="L139" s="13">
        <f>Penjualan!L139*$D139</f>
        <v>0</v>
      </c>
      <c r="M139" s="13">
        <f>Penjualan!M139*$D139</f>
        <v>0</v>
      </c>
      <c r="N139" s="13">
        <f>Penjualan!N139*$D139</f>
        <v>0</v>
      </c>
      <c r="O139" s="13">
        <f>Penjualan!O139*$D139</f>
        <v>5000</v>
      </c>
      <c r="P139" s="13">
        <f>Penjualan!P139*$D139</f>
        <v>0</v>
      </c>
      <c r="Q139" s="13">
        <f>Penjualan!Q139*$D139</f>
        <v>0</v>
      </c>
      <c r="R139" s="13">
        <f>Penjualan!R139*$D139</f>
        <v>0</v>
      </c>
      <c r="S139" s="13">
        <f>Penjualan!S139*$D139</f>
        <v>5000</v>
      </c>
      <c r="T139" s="13">
        <f>Penjualan!T139*$D139</f>
        <v>5000</v>
      </c>
      <c r="U139" s="13">
        <f>Penjualan!U139*$D139</f>
        <v>0</v>
      </c>
      <c r="V139" s="13">
        <f>Penjualan!V139*$D139</f>
        <v>0</v>
      </c>
      <c r="W139" s="13">
        <f>Penjualan!W139*$D139</f>
        <v>0</v>
      </c>
      <c r="X139" s="13">
        <f>Penjualan!X139*$D139</f>
        <v>0</v>
      </c>
      <c r="Y139" s="13">
        <f>Penjualan!Y139*$D139</f>
        <v>0</v>
      </c>
      <c r="Z139" s="13">
        <f>Penjualan!Z139*$D139</f>
        <v>0</v>
      </c>
      <c r="AA139" s="13">
        <f>Penjualan!AA139*$D139</f>
        <v>0</v>
      </c>
      <c r="AB139" s="13">
        <f>Penjualan!AB139*$D139</f>
        <v>0</v>
      </c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>
        <f>Penjualan!AQ139*$D139</f>
        <v>0</v>
      </c>
      <c r="AR139" s="13">
        <f t="shared" si="13"/>
        <v>25000</v>
      </c>
      <c r="AS139" s="14"/>
      <c r="AT139" s="14"/>
      <c r="AU139" s="14"/>
      <c r="AV139" s="14"/>
      <c r="AW139" s="14"/>
    </row>
    <row r="140" spans="1:49" ht="26.25" customHeight="1" x14ac:dyDescent="0.35">
      <c r="A140" s="55">
        <f>Penjualan!A140</f>
        <v>0</v>
      </c>
      <c r="B140" s="2" t="str">
        <f>Penjualan!B140</f>
        <v>R02</v>
      </c>
      <c r="C140" s="2" t="str">
        <f>Penjualan!C140</f>
        <v>Rosario batu</v>
      </c>
      <c r="D140" s="21">
        <f>VLOOKUP(B140,Tabel!$A$6:$F$78,6,FALSE)</f>
        <v>30000</v>
      </c>
      <c r="E140" s="13">
        <f>Penjualan!E140*$D140</f>
        <v>0</v>
      </c>
      <c r="F140" s="13">
        <f>Penjualan!F140*$D140</f>
        <v>0</v>
      </c>
      <c r="G140" s="13">
        <f>Penjualan!G140*$D140</f>
        <v>0</v>
      </c>
      <c r="H140" s="13">
        <f>Penjualan!H140*$D140</f>
        <v>0</v>
      </c>
      <c r="I140" s="13">
        <f>Penjualan!I140*$D140</f>
        <v>0</v>
      </c>
      <c r="J140" s="13">
        <f>Penjualan!J140*$D140</f>
        <v>0</v>
      </c>
      <c r="K140" s="13">
        <f>Penjualan!K140*$D140</f>
        <v>0</v>
      </c>
      <c r="L140" s="13">
        <f>Penjualan!L140*$D140</f>
        <v>0</v>
      </c>
      <c r="M140" s="13">
        <f>Penjualan!M140*$D140</f>
        <v>0</v>
      </c>
      <c r="N140" s="13">
        <f>Penjualan!N140*$D140</f>
        <v>0</v>
      </c>
      <c r="O140" s="13">
        <f>Penjualan!O140*$D140</f>
        <v>0</v>
      </c>
      <c r="P140" s="13">
        <f>Penjualan!P140*$D140</f>
        <v>0</v>
      </c>
      <c r="Q140" s="13">
        <f>Penjualan!Q140*$D140</f>
        <v>0</v>
      </c>
      <c r="R140" s="13">
        <f>Penjualan!R140*$D140</f>
        <v>60000</v>
      </c>
      <c r="S140" s="13">
        <f>Penjualan!S140*$D140</f>
        <v>0</v>
      </c>
      <c r="T140" s="13">
        <f>Penjualan!T140*$D140</f>
        <v>0</v>
      </c>
      <c r="U140" s="13">
        <f>Penjualan!U140*$D140</f>
        <v>0</v>
      </c>
      <c r="V140" s="13">
        <f>Penjualan!V140*$D140</f>
        <v>0</v>
      </c>
      <c r="W140" s="13">
        <f>Penjualan!W140*$D140</f>
        <v>0</v>
      </c>
      <c r="X140" s="13">
        <f>Penjualan!X140*$D140</f>
        <v>0</v>
      </c>
      <c r="Y140" s="13">
        <f>Penjualan!Y140*$D140</f>
        <v>0</v>
      </c>
      <c r="Z140" s="13">
        <f>Penjualan!Z140*$D140</f>
        <v>0</v>
      </c>
      <c r="AA140" s="13">
        <f>Penjualan!AA140*$D140</f>
        <v>0</v>
      </c>
      <c r="AB140" s="13">
        <f>Penjualan!AB140*$D140</f>
        <v>0</v>
      </c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>
        <f>Penjualan!AQ140*$D140</f>
        <v>0</v>
      </c>
      <c r="AR140" s="13">
        <f t="shared" si="13"/>
        <v>60000</v>
      </c>
      <c r="AS140" s="14"/>
      <c r="AT140" s="14"/>
      <c r="AU140" s="14"/>
      <c r="AV140" s="14"/>
      <c r="AW140" s="14"/>
    </row>
    <row r="141" spans="1:49" ht="26.25" customHeight="1" x14ac:dyDescent="0.35">
      <c r="A141" s="55">
        <f>Penjualan!A141</f>
        <v>0</v>
      </c>
      <c r="B141" s="2" t="str">
        <f>Penjualan!B141</f>
        <v>G10</v>
      </c>
      <c r="C141" s="2" t="str">
        <f>Penjualan!C141</f>
        <v>G.tali warna warni</v>
      </c>
      <c r="D141" s="21">
        <f>VLOOKUP(B141,Tabel!$A$6:$F$78,6,FALSE)</f>
        <v>5000</v>
      </c>
      <c r="E141" s="13">
        <f>Penjualan!E141*$D141</f>
        <v>0</v>
      </c>
      <c r="F141" s="13">
        <f>Penjualan!F141*$D141</f>
        <v>0</v>
      </c>
      <c r="G141" s="13">
        <f>Penjualan!G141*$D141</f>
        <v>0</v>
      </c>
      <c r="H141" s="13">
        <f>Penjualan!H141*$D141</f>
        <v>0</v>
      </c>
      <c r="I141" s="13">
        <f>Penjualan!I141*$D141</f>
        <v>0</v>
      </c>
      <c r="J141" s="13">
        <f>Penjualan!J141*$D141</f>
        <v>0</v>
      </c>
      <c r="K141" s="13">
        <f>Penjualan!K141*$D141</f>
        <v>0</v>
      </c>
      <c r="L141" s="13">
        <f>Penjualan!L141*$D141</f>
        <v>0</v>
      </c>
      <c r="M141" s="13">
        <f>Penjualan!M141*$D141</f>
        <v>10000</v>
      </c>
      <c r="N141" s="13">
        <f>Penjualan!N141*$D141</f>
        <v>0</v>
      </c>
      <c r="O141" s="13">
        <f>Penjualan!O141*$D141</f>
        <v>0</v>
      </c>
      <c r="P141" s="13">
        <f>Penjualan!P141*$D141</f>
        <v>0</v>
      </c>
      <c r="Q141" s="13">
        <f>Penjualan!Q141*$D141</f>
        <v>0</v>
      </c>
      <c r="R141" s="13">
        <f>Penjualan!R141*$D141</f>
        <v>0</v>
      </c>
      <c r="S141" s="13">
        <f>Penjualan!S141*$D141</f>
        <v>0</v>
      </c>
      <c r="T141" s="13">
        <f>Penjualan!T141*$D141</f>
        <v>5000</v>
      </c>
      <c r="U141" s="13">
        <f>Penjualan!U141*$D141</f>
        <v>0</v>
      </c>
      <c r="V141" s="13">
        <f>Penjualan!V141*$D141</f>
        <v>0</v>
      </c>
      <c r="W141" s="13">
        <f>Penjualan!W141*$D141</f>
        <v>0</v>
      </c>
      <c r="X141" s="13">
        <f>Penjualan!X141*$D141</f>
        <v>0</v>
      </c>
      <c r="Y141" s="13">
        <f>Penjualan!Y141*$D141</f>
        <v>0</v>
      </c>
      <c r="Z141" s="13">
        <f>Penjualan!Z141*$D141</f>
        <v>0</v>
      </c>
      <c r="AA141" s="13">
        <f>Penjualan!AA141*$D141</f>
        <v>0</v>
      </c>
      <c r="AB141" s="13">
        <f>Penjualan!AB141*$D141</f>
        <v>0</v>
      </c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>
        <f>Penjualan!AQ141*$D141</f>
        <v>0</v>
      </c>
      <c r="AR141" s="13">
        <f t="shared" si="13"/>
        <v>15000</v>
      </c>
      <c r="AS141" s="14"/>
      <c r="AT141" s="14"/>
      <c r="AU141" s="14"/>
      <c r="AV141" s="14"/>
      <c r="AW141" s="14"/>
    </row>
    <row r="142" spans="1:49" ht="26.25" customHeight="1" x14ac:dyDescent="0.35">
      <c r="A142" s="55">
        <f>Penjualan!A142</f>
        <v>0</v>
      </c>
      <c r="B142" s="2" t="str">
        <f>Penjualan!B142</f>
        <v>GKM</v>
      </c>
      <c r="C142" s="2" t="str">
        <f>Penjualan!C142</f>
        <v>G. Mutiara</v>
      </c>
      <c r="D142" s="21">
        <f>VLOOKUP(B142,Tabel!$A$6:$F$78,6,FALSE)</f>
        <v>10000</v>
      </c>
      <c r="E142" s="13">
        <f>Penjualan!E142*$D142</f>
        <v>0</v>
      </c>
      <c r="F142" s="13">
        <f>Penjualan!F142*$D142</f>
        <v>0</v>
      </c>
      <c r="G142" s="13">
        <f>Penjualan!G142*$D142</f>
        <v>0</v>
      </c>
      <c r="H142" s="13">
        <f>Penjualan!H142*$D142</f>
        <v>0</v>
      </c>
      <c r="I142" s="13">
        <f>Penjualan!I142*$D142</f>
        <v>0</v>
      </c>
      <c r="J142" s="13">
        <f>Penjualan!J142*$D142</f>
        <v>0</v>
      </c>
      <c r="K142" s="13">
        <f>Penjualan!K142*$D142</f>
        <v>0</v>
      </c>
      <c r="L142" s="13">
        <f>Penjualan!L142*$D142</f>
        <v>0</v>
      </c>
      <c r="M142" s="13">
        <f>Penjualan!M142*$D142</f>
        <v>0</v>
      </c>
      <c r="N142" s="13">
        <f>Penjualan!N142*$D142</f>
        <v>0</v>
      </c>
      <c r="O142" s="13">
        <f>Penjualan!O142*$D142</f>
        <v>0</v>
      </c>
      <c r="P142" s="13">
        <f>Penjualan!P142*$D142</f>
        <v>0</v>
      </c>
      <c r="Q142" s="13">
        <f>Penjualan!Q142*$D142</f>
        <v>10000</v>
      </c>
      <c r="R142" s="13">
        <f>Penjualan!R142*$D142</f>
        <v>0</v>
      </c>
      <c r="S142" s="13">
        <f>Penjualan!S142*$D142</f>
        <v>0</v>
      </c>
      <c r="T142" s="13">
        <f>Penjualan!T142*$D142</f>
        <v>0</v>
      </c>
      <c r="U142" s="13">
        <f>Penjualan!U142*$D142</f>
        <v>0</v>
      </c>
      <c r="V142" s="13">
        <f>Penjualan!V142*$D142</f>
        <v>0</v>
      </c>
      <c r="W142" s="13">
        <f>Penjualan!W142*$D142</f>
        <v>0</v>
      </c>
      <c r="X142" s="13">
        <f>Penjualan!X142*$D142</f>
        <v>0</v>
      </c>
      <c r="Y142" s="13">
        <f>Penjualan!Y142*$D142</f>
        <v>0</v>
      </c>
      <c r="Z142" s="13">
        <f>Penjualan!Z142*$D142</f>
        <v>0</v>
      </c>
      <c r="AA142" s="13">
        <f>Penjualan!AA142*$D142</f>
        <v>0</v>
      </c>
      <c r="AB142" s="13">
        <f>Penjualan!AB142*$D142</f>
        <v>0</v>
      </c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>
        <f>Penjualan!AQ142*$D142</f>
        <v>0</v>
      </c>
      <c r="AR142" s="13">
        <f t="shared" si="13"/>
        <v>10000</v>
      </c>
      <c r="AS142" s="14"/>
      <c r="AT142" s="14"/>
      <c r="AU142" s="14"/>
      <c r="AV142" s="14"/>
      <c r="AW142" s="14"/>
    </row>
    <row r="143" spans="1:49" ht="26.25" customHeight="1" x14ac:dyDescent="0.35">
      <c r="A143" s="55">
        <f>Penjualan!A143</f>
        <v>0</v>
      </c>
      <c r="B143" s="2" t="str">
        <f>Penjualan!B143</f>
        <v>Lain2</v>
      </c>
      <c r="C143" s="2" t="str">
        <f>Penjualan!C143</f>
        <v>Lain2</v>
      </c>
      <c r="D143" s="21">
        <f>VLOOKUP(B143,Tabel!$A$6:$F$78,6,FALSE)</f>
        <v>0</v>
      </c>
      <c r="E143" s="13">
        <f>Penjualan!E143*$D143</f>
        <v>0</v>
      </c>
      <c r="F143" s="13">
        <f>Penjualan!F143*$D143</f>
        <v>0</v>
      </c>
      <c r="G143" s="13">
        <f>Penjualan!G143*$D143</f>
        <v>0</v>
      </c>
      <c r="H143" s="13">
        <f>Penjualan!H143*$D143</f>
        <v>0</v>
      </c>
      <c r="I143" s="13">
        <f>Penjualan!I143*$D143</f>
        <v>0</v>
      </c>
      <c r="J143" s="13">
        <f>Penjualan!J143*$D143</f>
        <v>0</v>
      </c>
      <c r="K143" s="13">
        <f>Penjualan!K143*$D143</f>
        <v>0</v>
      </c>
      <c r="L143" s="13">
        <f>Penjualan!L143*$D143</f>
        <v>0</v>
      </c>
      <c r="M143" s="13">
        <f>Penjualan!M143*$D143</f>
        <v>0</v>
      </c>
      <c r="N143" s="13">
        <f>Penjualan!N143*$D143</f>
        <v>0</v>
      </c>
      <c r="O143" s="13">
        <f>Penjualan!O143*$D143</f>
        <v>0</v>
      </c>
      <c r="P143" s="13">
        <f>Penjualan!P143*$D143</f>
        <v>0</v>
      </c>
      <c r="Q143" s="13">
        <f>Penjualan!Q143*$D143</f>
        <v>0</v>
      </c>
      <c r="R143" s="13">
        <f>Penjualan!R143*$D143</f>
        <v>0</v>
      </c>
      <c r="S143" s="13">
        <f>Penjualan!S143*$D143</f>
        <v>0</v>
      </c>
      <c r="T143" s="13">
        <f>Penjualan!T143*$D143</f>
        <v>0</v>
      </c>
      <c r="U143" s="13">
        <f>Penjualan!U143*$D143</f>
        <v>0</v>
      </c>
      <c r="V143" s="13">
        <f>Penjualan!V143*$D143</f>
        <v>0</v>
      </c>
      <c r="W143" s="13">
        <f>Penjualan!W143*$D143</f>
        <v>0</v>
      </c>
      <c r="X143" s="13">
        <f>Penjualan!X143*$D143</f>
        <v>0</v>
      </c>
      <c r="Y143" s="13">
        <f>Penjualan!Y143*$D143</f>
        <v>0</v>
      </c>
      <c r="Z143" s="13">
        <f>Penjualan!Z143*$D143</f>
        <v>0</v>
      </c>
      <c r="AA143" s="13">
        <f>Penjualan!AA143*$D143</f>
        <v>0</v>
      </c>
      <c r="AB143" s="13">
        <f>Penjualan!AB143*$D143</f>
        <v>0</v>
      </c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>
        <f>Penjualan!AQ143*$D143</f>
        <v>0</v>
      </c>
      <c r="AR143" s="13">
        <f t="shared" si="13"/>
        <v>0</v>
      </c>
      <c r="AS143" s="14"/>
      <c r="AT143" s="14"/>
      <c r="AU143" s="14"/>
      <c r="AV143" s="14"/>
      <c r="AW143" s="14"/>
    </row>
    <row r="144" spans="1:49" ht="26.25" customHeight="1" x14ac:dyDescent="0.35">
      <c r="A144" s="55">
        <f>Penjualan!A144</f>
        <v>42148</v>
      </c>
      <c r="B144" s="2" t="str">
        <f>Penjualan!B144</f>
        <v>R02</v>
      </c>
      <c r="C144" s="2" t="str">
        <f>Penjualan!C144</f>
        <v>Rosario batu</v>
      </c>
      <c r="D144" s="21">
        <f>VLOOKUP(B144,Tabel!$A$6:$F$78,6,FALSE)</f>
        <v>30000</v>
      </c>
      <c r="E144" s="13">
        <f>Penjualan!E144*$D144</f>
        <v>0</v>
      </c>
      <c r="F144" s="13">
        <f>Penjualan!F144*$D144</f>
        <v>0</v>
      </c>
      <c r="G144" s="13">
        <f>Penjualan!G144*$D144</f>
        <v>0</v>
      </c>
      <c r="H144" s="13">
        <f>Penjualan!H144*$D144</f>
        <v>0</v>
      </c>
      <c r="I144" s="13">
        <f>Penjualan!I144*$D144</f>
        <v>0</v>
      </c>
      <c r="J144" s="13">
        <f>Penjualan!J144*$D144</f>
        <v>0</v>
      </c>
      <c r="K144" s="13">
        <f>Penjualan!K144*$D144</f>
        <v>0</v>
      </c>
      <c r="L144" s="13">
        <f>Penjualan!L144*$D144</f>
        <v>30000</v>
      </c>
      <c r="M144" s="13">
        <f>Penjualan!M144*$D144</f>
        <v>60000</v>
      </c>
      <c r="N144" s="13">
        <f>Penjualan!N144*$D144</f>
        <v>0</v>
      </c>
      <c r="O144" s="13">
        <f>Penjualan!O144*$D144</f>
        <v>0</v>
      </c>
      <c r="P144" s="13">
        <f>Penjualan!P144*$D144</f>
        <v>0</v>
      </c>
      <c r="Q144" s="13">
        <f>Penjualan!Q144*$D144</f>
        <v>0</v>
      </c>
      <c r="R144" s="13">
        <f>Penjualan!R144*$D144</f>
        <v>0</v>
      </c>
      <c r="S144" s="13">
        <f>Penjualan!S144*$D144</f>
        <v>0</v>
      </c>
      <c r="T144" s="13">
        <f>Penjualan!T144*$D144</f>
        <v>0</v>
      </c>
      <c r="U144" s="13">
        <f>Penjualan!U144*$D144</f>
        <v>0</v>
      </c>
      <c r="V144" s="13">
        <f>Penjualan!V144*$D144</f>
        <v>0</v>
      </c>
      <c r="W144" s="13">
        <f>Penjualan!W144*$D144</f>
        <v>0</v>
      </c>
      <c r="X144" s="13">
        <f>Penjualan!X144*$D144</f>
        <v>0</v>
      </c>
      <c r="Y144" s="13">
        <f>Penjualan!Y144*$D144</f>
        <v>0</v>
      </c>
      <c r="Z144" s="13">
        <f>Penjualan!Z144*$D144</f>
        <v>0</v>
      </c>
      <c r="AA144" s="13">
        <f>Penjualan!AA144*$D144</f>
        <v>0</v>
      </c>
      <c r="AB144" s="13">
        <f>Penjualan!AB144*$D144</f>
        <v>0</v>
      </c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>
        <f>Penjualan!AQ144*$D144</f>
        <v>0</v>
      </c>
      <c r="AR144" s="13">
        <f t="shared" si="13"/>
        <v>90000</v>
      </c>
      <c r="AS144" s="14"/>
      <c r="AT144" s="14"/>
      <c r="AU144" s="14"/>
      <c r="AV144" s="14"/>
      <c r="AW144" s="14"/>
    </row>
    <row r="145" spans="1:49" ht="26.25" customHeight="1" x14ac:dyDescent="0.35">
      <c r="A145" s="55" t="str">
        <f>Penjualan!A145</f>
        <v>(Kanisius)</v>
      </c>
      <c r="B145" s="2" t="str">
        <f>Penjualan!B145</f>
        <v>GM11</v>
      </c>
      <c r="C145" s="2" t="str">
        <f>Penjualan!C145</f>
        <v>G.makrame besar</v>
      </c>
      <c r="D145" s="21">
        <f>VLOOKUP(B145,Tabel!$A$6:$F$78,6,FALSE)</f>
        <v>10000</v>
      </c>
      <c r="E145" s="13">
        <f>Penjualan!E145*$D145</f>
        <v>0</v>
      </c>
      <c r="F145" s="13">
        <f>Penjualan!F145*$D145</f>
        <v>0</v>
      </c>
      <c r="G145" s="13">
        <f>Penjualan!G145*$D145</f>
        <v>0</v>
      </c>
      <c r="H145" s="13">
        <f>Penjualan!H145*$D145</f>
        <v>0</v>
      </c>
      <c r="I145" s="13">
        <f>Penjualan!I145*$D145</f>
        <v>0</v>
      </c>
      <c r="J145" s="13">
        <f>Penjualan!J145*$D145</f>
        <v>60000</v>
      </c>
      <c r="K145" s="13">
        <f>Penjualan!K145*$D145</f>
        <v>0</v>
      </c>
      <c r="L145" s="13">
        <f>Penjualan!L145*$D145</f>
        <v>0</v>
      </c>
      <c r="M145" s="13">
        <f>Penjualan!M145*$D145</f>
        <v>0</v>
      </c>
      <c r="N145" s="13">
        <f>Penjualan!N145*$D145</f>
        <v>0</v>
      </c>
      <c r="O145" s="13">
        <f>Penjualan!O145*$D145</f>
        <v>0</v>
      </c>
      <c r="P145" s="13">
        <f>Penjualan!P145*$D145</f>
        <v>0</v>
      </c>
      <c r="Q145" s="13">
        <f>Penjualan!Q145*$D145</f>
        <v>0</v>
      </c>
      <c r="R145" s="13">
        <f>Penjualan!R145*$D145</f>
        <v>0</v>
      </c>
      <c r="S145" s="13">
        <f>Penjualan!S145*$D145</f>
        <v>0</v>
      </c>
      <c r="T145" s="13">
        <f>Penjualan!T145*$D145</f>
        <v>0</v>
      </c>
      <c r="U145" s="13">
        <f>Penjualan!U145*$D145</f>
        <v>0</v>
      </c>
      <c r="V145" s="13">
        <f>Penjualan!V145*$D145</f>
        <v>0</v>
      </c>
      <c r="W145" s="13">
        <f>Penjualan!W145*$D145</f>
        <v>0</v>
      </c>
      <c r="X145" s="13">
        <f>Penjualan!X145*$D145</f>
        <v>0</v>
      </c>
      <c r="Y145" s="13">
        <f>Penjualan!Y145*$D145</f>
        <v>0</v>
      </c>
      <c r="Z145" s="13">
        <f>Penjualan!Z145*$D145</f>
        <v>0</v>
      </c>
      <c r="AA145" s="13">
        <f>Penjualan!AA145*$D145</f>
        <v>0</v>
      </c>
      <c r="AB145" s="13">
        <f>Penjualan!AB145*$D145</f>
        <v>0</v>
      </c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>
        <f>Penjualan!AQ145*$D145</f>
        <v>0</v>
      </c>
      <c r="AR145" s="13">
        <f t="shared" si="13"/>
        <v>60000</v>
      </c>
      <c r="AS145" s="14"/>
      <c r="AT145" s="14"/>
      <c r="AU145" s="14"/>
      <c r="AV145" s="14"/>
      <c r="AW145" s="14"/>
    </row>
    <row r="146" spans="1:49" ht="26.25" customHeight="1" x14ac:dyDescent="0.35">
      <c r="A146" s="55">
        <f>Penjualan!A146</f>
        <v>0</v>
      </c>
      <c r="B146" s="2" t="str">
        <f>Penjualan!B146</f>
        <v>G01</v>
      </c>
      <c r="C146" s="2" t="str">
        <f>Penjualan!C146</f>
        <v>G.batu magnet</v>
      </c>
      <c r="D146" s="21">
        <f>VLOOKUP(B146,Tabel!$A$6:$F$78,6,FALSE)</f>
        <v>10000</v>
      </c>
      <c r="E146" s="13">
        <f>Penjualan!E146*$D146</f>
        <v>0</v>
      </c>
      <c r="F146" s="13">
        <f>Penjualan!F146*$D146</f>
        <v>20000</v>
      </c>
      <c r="G146" s="13">
        <f>Penjualan!G146*$D146</f>
        <v>0</v>
      </c>
      <c r="H146" s="13">
        <f>Penjualan!H146*$D146</f>
        <v>0</v>
      </c>
      <c r="I146" s="13">
        <f>Penjualan!I146*$D146</f>
        <v>0</v>
      </c>
      <c r="J146" s="13">
        <f>Penjualan!J146*$D146</f>
        <v>0</v>
      </c>
      <c r="K146" s="13">
        <f>Penjualan!K146*$D146</f>
        <v>0</v>
      </c>
      <c r="L146" s="13">
        <f>Penjualan!L146*$D146</f>
        <v>0</v>
      </c>
      <c r="M146" s="13">
        <f>Penjualan!M146*$D146</f>
        <v>0</v>
      </c>
      <c r="N146" s="13">
        <f>Penjualan!N146*$D146</f>
        <v>0</v>
      </c>
      <c r="O146" s="13">
        <f>Penjualan!O146*$D146</f>
        <v>0</v>
      </c>
      <c r="P146" s="13">
        <f>Penjualan!P146*$D146</f>
        <v>0</v>
      </c>
      <c r="Q146" s="13">
        <f>Penjualan!Q146*$D146</f>
        <v>0</v>
      </c>
      <c r="R146" s="13">
        <f>Penjualan!R146*$D146</f>
        <v>0</v>
      </c>
      <c r="S146" s="13">
        <f>Penjualan!S146*$D146</f>
        <v>0</v>
      </c>
      <c r="T146" s="13">
        <f>Penjualan!T146*$D146</f>
        <v>0</v>
      </c>
      <c r="U146" s="13">
        <f>Penjualan!U146*$D146</f>
        <v>0</v>
      </c>
      <c r="V146" s="13">
        <f>Penjualan!V146*$D146</f>
        <v>0</v>
      </c>
      <c r="W146" s="13">
        <f>Penjualan!W146*$D146</f>
        <v>0</v>
      </c>
      <c r="X146" s="13">
        <f>Penjualan!X146*$D146</f>
        <v>0</v>
      </c>
      <c r="Y146" s="13">
        <f>Penjualan!Y146*$D146</f>
        <v>0</v>
      </c>
      <c r="Z146" s="13">
        <f>Penjualan!Z146*$D146</f>
        <v>0</v>
      </c>
      <c r="AA146" s="13">
        <f>Penjualan!AA146*$D146</f>
        <v>0</v>
      </c>
      <c r="AB146" s="13">
        <f>Penjualan!AB146*$D146</f>
        <v>0</v>
      </c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>
        <f>Penjualan!AQ146*$D146</f>
        <v>0</v>
      </c>
      <c r="AR146" s="13">
        <f t="shared" si="13"/>
        <v>20000</v>
      </c>
      <c r="AS146" s="14"/>
      <c r="AT146" s="14"/>
      <c r="AU146" s="14"/>
      <c r="AV146" s="14"/>
      <c r="AW146" s="14"/>
    </row>
    <row r="147" spans="1:49" ht="26.25" customHeight="1" x14ac:dyDescent="0.35">
      <c r="A147" s="55">
        <f>Penjualan!A147</f>
        <v>0</v>
      </c>
      <c r="B147" s="2" t="str">
        <f>Penjualan!B147</f>
        <v>G07</v>
      </c>
      <c r="C147" s="2" t="str">
        <f>Penjualan!C147</f>
        <v>G.tali single bandul silver</v>
      </c>
      <c r="D147" s="21">
        <f>VLOOKUP(B147,Tabel!$A$6:$F$78,6,FALSE)</f>
        <v>5000</v>
      </c>
      <c r="E147" s="13">
        <f>Penjualan!E147*$D147</f>
        <v>0</v>
      </c>
      <c r="F147" s="13">
        <f>Penjualan!F147*$D147</f>
        <v>10000</v>
      </c>
      <c r="G147" s="13">
        <f>Penjualan!G147*$D147</f>
        <v>0</v>
      </c>
      <c r="H147" s="13">
        <f>Penjualan!H147*$D147</f>
        <v>0</v>
      </c>
      <c r="I147" s="13">
        <f>Penjualan!I147*$D147</f>
        <v>10000</v>
      </c>
      <c r="J147" s="13">
        <f>Penjualan!J147*$D147</f>
        <v>0</v>
      </c>
      <c r="K147" s="13">
        <f>Penjualan!K147*$D147</f>
        <v>0</v>
      </c>
      <c r="L147" s="13">
        <f>Penjualan!L147*$D147</f>
        <v>0</v>
      </c>
      <c r="M147" s="13">
        <f>Penjualan!M147*$D147</f>
        <v>5000</v>
      </c>
      <c r="N147" s="13">
        <f>Penjualan!N147*$D147</f>
        <v>5000</v>
      </c>
      <c r="O147" s="13">
        <f>Penjualan!O147*$D147</f>
        <v>0</v>
      </c>
      <c r="P147" s="13">
        <f>Penjualan!P147*$D147</f>
        <v>0</v>
      </c>
      <c r="Q147" s="13">
        <f>Penjualan!Q147*$D147</f>
        <v>0</v>
      </c>
      <c r="R147" s="13">
        <f>Penjualan!R147*$D147</f>
        <v>0</v>
      </c>
      <c r="S147" s="13">
        <f>Penjualan!S147*$D147</f>
        <v>0</v>
      </c>
      <c r="T147" s="13">
        <f>Penjualan!T147*$D147</f>
        <v>0</v>
      </c>
      <c r="U147" s="13">
        <f>Penjualan!U147*$D147</f>
        <v>0</v>
      </c>
      <c r="V147" s="13">
        <f>Penjualan!V147*$D147</f>
        <v>0</v>
      </c>
      <c r="W147" s="13">
        <f>Penjualan!W147*$D147</f>
        <v>0</v>
      </c>
      <c r="X147" s="13">
        <f>Penjualan!X147*$D147</f>
        <v>0</v>
      </c>
      <c r="Y147" s="13">
        <f>Penjualan!Y147*$D147</f>
        <v>0</v>
      </c>
      <c r="Z147" s="13">
        <f>Penjualan!Z147*$D147</f>
        <v>0</v>
      </c>
      <c r="AA147" s="13">
        <f>Penjualan!AA147*$D147</f>
        <v>0</v>
      </c>
      <c r="AB147" s="13">
        <f>Penjualan!AB147*$D147</f>
        <v>0</v>
      </c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>
        <f>Penjualan!AQ147*$D147</f>
        <v>0</v>
      </c>
      <c r="AR147" s="13">
        <f t="shared" si="13"/>
        <v>30000</v>
      </c>
      <c r="AS147" s="14"/>
      <c r="AT147" s="14"/>
      <c r="AU147" s="14"/>
      <c r="AV147" s="14"/>
      <c r="AW147" s="14"/>
    </row>
    <row r="148" spans="1:49" ht="26.25" customHeight="1" x14ac:dyDescent="0.35">
      <c r="A148" s="55">
        <f>Penjualan!A148</f>
        <v>0</v>
      </c>
      <c r="B148" s="2" t="str">
        <f>Penjualan!B148</f>
        <v>R01</v>
      </c>
      <c r="C148" s="2" t="str">
        <f>Penjualan!C148</f>
        <v>Rosario kayu</v>
      </c>
      <c r="D148" s="21">
        <f>VLOOKUP(B148,Tabel!$A$6:$F$78,6,FALSE)</f>
        <v>15000</v>
      </c>
      <c r="E148" s="13">
        <f>Penjualan!E148*$D148</f>
        <v>0</v>
      </c>
      <c r="F148" s="13">
        <f>Penjualan!F148*$D148</f>
        <v>15000</v>
      </c>
      <c r="G148" s="13">
        <f>Penjualan!G148*$D148</f>
        <v>0</v>
      </c>
      <c r="H148" s="13">
        <f>Penjualan!H148*$D148</f>
        <v>0</v>
      </c>
      <c r="I148" s="13">
        <f>Penjualan!I148*$D148</f>
        <v>0</v>
      </c>
      <c r="J148" s="13">
        <f>Penjualan!J148*$D148</f>
        <v>45000</v>
      </c>
      <c r="K148" s="13">
        <f>Penjualan!K148*$D148</f>
        <v>0</v>
      </c>
      <c r="L148" s="13">
        <f>Penjualan!L148*$D148</f>
        <v>0</v>
      </c>
      <c r="M148" s="13">
        <f>Penjualan!M148*$D148</f>
        <v>0</v>
      </c>
      <c r="N148" s="13">
        <f>Penjualan!N148*$D148</f>
        <v>15000</v>
      </c>
      <c r="O148" s="13">
        <f>Penjualan!O148*$D148</f>
        <v>30000</v>
      </c>
      <c r="P148" s="13">
        <f>Penjualan!P148*$D148</f>
        <v>15000</v>
      </c>
      <c r="Q148" s="13">
        <f>Penjualan!Q148*$D148</f>
        <v>0</v>
      </c>
      <c r="R148" s="13">
        <f>Penjualan!R148*$D148</f>
        <v>60000</v>
      </c>
      <c r="S148" s="13">
        <f>Penjualan!S148*$D148</f>
        <v>0</v>
      </c>
      <c r="T148" s="13">
        <f>Penjualan!T148*$D148</f>
        <v>0</v>
      </c>
      <c r="U148" s="13">
        <f>Penjualan!U148*$D148</f>
        <v>0</v>
      </c>
      <c r="V148" s="13">
        <f>Penjualan!V148*$D148</f>
        <v>0</v>
      </c>
      <c r="W148" s="13">
        <f>Penjualan!W148*$D148</f>
        <v>0</v>
      </c>
      <c r="X148" s="13">
        <f>Penjualan!X148*$D148</f>
        <v>0</v>
      </c>
      <c r="Y148" s="13">
        <f>Penjualan!Y148*$D148</f>
        <v>0</v>
      </c>
      <c r="Z148" s="13">
        <f>Penjualan!Z148*$D148</f>
        <v>0</v>
      </c>
      <c r="AA148" s="13">
        <f>Penjualan!AA148*$D148</f>
        <v>0</v>
      </c>
      <c r="AB148" s="13">
        <f>Penjualan!AB148*$D148</f>
        <v>0</v>
      </c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>
        <f>Penjualan!AQ148*$D148</f>
        <v>0</v>
      </c>
      <c r="AR148" s="13">
        <f t="shared" si="13"/>
        <v>180000</v>
      </c>
      <c r="AS148" s="14"/>
      <c r="AT148" s="14"/>
      <c r="AU148" s="14"/>
      <c r="AV148" s="14"/>
      <c r="AW148" s="14"/>
    </row>
    <row r="149" spans="1:49" ht="26.25" customHeight="1" x14ac:dyDescent="0.35">
      <c r="A149" s="55">
        <f>Penjualan!A149</f>
        <v>0</v>
      </c>
      <c r="B149" s="2" t="str">
        <f>Penjualan!B149</f>
        <v>G12</v>
      </c>
      <c r="C149" s="2" t="str">
        <f>Penjualan!C149</f>
        <v xml:space="preserve">Gelang plat </v>
      </c>
      <c r="D149" s="21">
        <f>VLOOKUP(B149,Tabel!$A$6:$F$78,6,FALSE)</f>
        <v>5000</v>
      </c>
      <c r="E149" s="13">
        <f>Penjualan!E149*$D149</f>
        <v>15000</v>
      </c>
      <c r="F149" s="13">
        <f>Penjualan!F149*$D149</f>
        <v>0</v>
      </c>
      <c r="G149" s="13">
        <f>Penjualan!G149*$D149</f>
        <v>0</v>
      </c>
      <c r="H149" s="13">
        <f>Penjualan!H149*$D149</f>
        <v>0</v>
      </c>
      <c r="I149" s="13">
        <f>Penjualan!I149*$D149</f>
        <v>0</v>
      </c>
      <c r="J149" s="13">
        <f>Penjualan!J149*$D149</f>
        <v>0</v>
      </c>
      <c r="K149" s="13">
        <f>Penjualan!K149*$D149</f>
        <v>0</v>
      </c>
      <c r="L149" s="13">
        <f>Penjualan!L149*$D149</f>
        <v>0</v>
      </c>
      <c r="M149" s="13">
        <f>Penjualan!M149*$D149</f>
        <v>0</v>
      </c>
      <c r="N149" s="13">
        <f>Penjualan!N149*$D149</f>
        <v>0</v>
      </c>
      <c r="O149" s="13">
        <f>Penjualan!O149*$D149</f>
        <v>0</v>
      </c>
      <c r="P149" s="13">
        <f>Penjualan!P149*$D149</f>
        <v>0</v>
      </c>
      <c r="Q149" s="13">
        <f>Penjualan!Q149*$D149</f>
        <v>0</v>
      </c>
      <c r="R149" s="13">
        <f>Penjualan!R149*$D149</f>
        <v>0</v>
      </c>
      <c r="S149" s="13">
        <f>Penjualan!S149*$D149</f>
        <v>0</v>
      </c>
      <c r="T149" s="13">
        <f>Penjualan!T149*$D149</f>
        <v>5000</v>
      </c>
      <c r="U149" s="13">
        <f>Penjualan!U149*$D149</f>
        <v>0</v>
      </c>
      <c r="V149" s="13">
        <f>Penjualan!V149*$D149</f>
        <v>0</v>
      </c>
      <c r="W149" s="13">
        <f>Penjualan!W149*$D149</f>
        <v>0</v>
      </c>
      <c r="X149" s="13">
        <f>Penjualan!X149*$D149</f>
        <v>0</v>
      </c>
      <c r="Y149" s="13">
        <f>Penjualan!Y149*$D149</f>
        <v>0</v>
      </c>
      <c r="Z149" s="13">
        <f>Penjualan!Z149*$D149</f>
        <v>0</v>
      </c>
      <c r="AA149" s="13">
        <f>Penjualan!AA149*$D149</f>
        <v>0</v>
      </c>
      <c r="AB149" s="13">
        <f>Penjualan!AB149*$D149</f>
        <v>0</v>
      </c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>
        <f>Penjualan!AQ149*$D149</f>
        <v>0</v>
      </c>
      <c r="AR149" s="13">
        <f t="shared" si="13"/>
        <v>20000</v>
      </c>
      <c r="AS149" s="14"/>
      <c r="AT149" s="14"/>
      <c r="AU149" s="14"/>
      <c r="AV149" s="14"/>
      <c r="AW149" s="14"/>
    </row>
    <row r="150" spans="1:49" ht="26.25" customHeight="1" x14ac:dyDescent="0.35">
      <c r="A150" s="55">
        <f>Penjualan!A150</f>
        <v>0</v>
      </c>
      <c r="B150" s="2" t="str">
        <f>Penjualan!B150</f>
        <v>GR11</v>
      </c>
      <c r="C150" s="2" t="str">
        <f>Penjualan!C150</f>
        <v>Gelang rosario kristal</v>
      </c>
      <c r="D150" s="21">
        <f>VLOOKUP(B150,Tabel!$A$6:$F$78,6,FALSE)</f>
        <v>15000</v>
      </c>
      <c r="E150" s="13">
        <f>Penjualan!E150*$D150</f>
        <v>0</v>
      </c>
      <c r="F150" s="13">
        <f>Penjualan!F150*$D150</f>
        <v>0</v>
      </c>
      <c r="G150" s="13">
        <f>Penjualan!G150*$D150</f>
        <v>0</v>
      </c>
      <c r="H150" s="13">
        <f>Penjualan!H150*$D150</f>
        <v>0</v>
      </c>
      <c r="I150" s="13">
        <f>Penjualan!I150*$D150</f>
        <v>0</v>
      </c>
      <c r="J150" s="13">
        <f>Penjualan!J150*$D150</f>
        <v>0</v>
      </c>
      <c r="K150" s="13">
        <f>Penjualan!K150*$D150</f>
        <v>0</v>
      </c>
      <c r="L150" s="13">
        <f>Penjualan!L150*$D150</f>
        <v>0</v>
      </c>
      <c r="M150" s="13">
        <f>Penjualan!M150*$D150</f>
        <v>0</v>
      </c>
      <c r="N150" s="13">
        <f>Penjualan!N150*$D150</f>
        <v>0</v>
      </c>
      <c r="O150" s="13">
        <f>Penjualan!O150*$D150</f>
        <v>15000</v>
      </c>
      <c r="P150" s="13">
        <f>Penjualan!P150*$D150</f>
        <v>0</v>
      </c>
      <c r="Q150" s="13">
        <f>Penjualan!Q150*$D150</f>
        <v>0</v>
      </c>
      <c r="R150" s="13">
        <f>Penjualan!R150*$D150</f>
        <v>0</v>
      </c>
      <c r="S150" s="13">
        <f>Penjualan!S150*$D150</f>
        <v>0</v>
      </c>
      <c r="T150" s="13">
        <f>Penjualan!T150*$D150</f>
        <v>30000</v>
      </c>
      <c r="U150" s="13">
        <f>Penjualan!U150*$D150</f>
        <v>0</v>
      </c>
      <c r="V150" s="13">
        <f>Penjualan!V150*$D150</f>
        <v>0</v>
      </c>
      <c r="W150" s="13">
        <f>Penjualan!W150*$D150</f>
        <v>0</v>
      </c>
      <c r="X150" s="13">
        <f>Penjualan!X150*$D150</f>
        <v>0</v>
      </c>
      <c r="Y150" s="13">
        <f>Penjualan!Y150*$D150</f>
        <v>0</v>
      </c>
      <c r="Z150" s="13">
        <f>Penjualan!Z150*$D150</f>
        <v>0</v>
      </c>
      <c r="AA150" s="13">
        <f>Penjualan!AA150*$D150</f>
        <v>0</v>
      </c>
      <c r="AB150" s="13">
        <f>Penjualan!AB150*$D150</f>
        <v>0</v>
      </c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>
        <f>Penjualan!AQ150*$D150</f>
        <v>0</v>
      </c>
      <c r="AR150" s="13">
        <f t="shared" si="13"/>
        <v>45000</v>
      </c>
      <c r="AS150" s="14"/>
      <c r="AT150" s="14"/>
      <c r="AU150" s="14"/>
      <c r="AV150" s="14"/>
      <c r="AW150" s="14"/>
    </row>
    <row r="151" spans="1:49" ht="26.25" customHeight="1" x14ac:dyDescent="0.35">
      <c r="A151" s="55">
        <f>Penjualan!A151</f>
        <v>0</v>
      </c>
      <c r="B151" s="2" t="str">
        <f>Penjualan!B151</f>
        <v>KT05</v>
      </c>
      <c r="C151" s="2" t="str">
        <f>Penjualan!C151</f>
        <v>Kalung mutiara</v>
      </c>
      <c r="D151" s="21">
        <f>VLOOKUP(B151,Tabel!$A$6:$F$78,6,FALSE)</f>
        <v>17000</v>
      </c>
      <c r="E151" s="13">
        <f>Penjualan!E151*$D151</f>
        <v>0</v>
      </c>
      <c r="F151" s="13">
        <f>Penjualan!F151*$D151</f>
        <v>0</v>
      </c>
      <c r="G151" s="13">
        <f>Penjualan!G151*$D151</f>
        <v>0</v>
      </c>
      <c r="H151" s="13">
        <f>Penjualan!H151*$D151</f>
        <v>0</v>
      </c>
      <c r="I151" s="13">
        <f>Penjualan!I151*$D151</f>
        <v>0</v>
      </c>
      <c r="J151" s="13">
        <f>Penjualan!J151*$D151</f>
        <v>0</v>
      </c>
      <c r="K151" s="13">
        <f>Penjualan!K151*$D151</f>
        <v>0</v>
      </c>
      <c r="L151" s="13">
        <f>Penjualan!L151*$D151</f>
        <v>0</v>
      </c>
      <c r="M151" s="13">
        <f>Penjualan!M151*$D151</f>
        <v>0</v>
      </c>
      <c r="N151" s="13">
        <f>Penjualan!N151*$D151</f>
        <v>0</v>
      </c>
      <c r="O151" s="13">
        <f>Penjualan!O151*$D151</f>
        <v>0</v>
      </c>
      <c r="P151" s="13">
        <f>Penjualan!P151*$D151</f>
        <v>0</v>
      </c>
      <c r="Q151" s="13">
        <f>Penjualan!Q151*$D151</f>
        <v>34000</v>
      </c>
      <c r="R151" s="13">
        <f>Penjualan!R151*$D151</f>
        <v>0</v>
      </c>
      <c r="S151" s="13">
        <f>Penjualan!S151*$D151</f>
        <v>0</v>
      </c>
      <c r="T151" s="13">
        <f>Penjualan!T151*$D151</f>
        <v>0</v>
      </c>
      <c r="U151" s="13">
        <f>Penjualan!U151*$D151</f>
        <v>0</v>
      </c>
      <c r="V151" s="13">
        <f>Penjualan!V151*$D151</f>
        <v>0</v>
      </c>
      <c r="W151" s="13">
        <f>Penjualan!W151*$D151</f>
        <v>0</v>
      </c>
      <c r="X151" s="13">
        <f>Penjualan!X151*$D151</f>
        <v>0</v>
      </c>
      <c r="Y151" s="13">
        <f>Penjualan!Y151*$D151</f>
        <v>0</v>
      </c>
      <c r="Z151" s="13">
        <f>Penjualan!Z151*$D151</f>
        <v>0</v>
      </c>
      <c r="AA151" s="13">
        <f>Penjualan!AA151*$D151</f>
        <v>0</v>
      </c>
      <c r="AB151" s="13">
        <f>Penjualan!AB151*$D151</f>
        <v>0</v>
      </c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>
        <f>Penjualan!AQ151*$D151</f>
        <v>0</v>
      </c>
      <c r="AR151" s="13">
        <f t="shared" si="13"/>
        <v>34000</v>
      </c>
      <c r="AS151" s="14"/>
      <c r="AT151" s="14"/>
      <c r="AU151" s="14"/>
      <c r="AV151" s="14"/>
      <c r="AW151" s="14"/>
    </row>
    <row r="152" spans="1:49" ht="26.25" customHeight="1" x14ac:dyDescent="0.35">
      <c r="A152" s="55">
        <f>Penjualan!A152</f>
        <v>0</v>
      </c>
      <c r="B152" s="2" t="str">
        <f>Penjualan!B152</f>
        <v>KT04</v>
      </c>
      <c r="C152" s="2" t="str">
        <f>Penjualan!C152</f>
        <v>Kalung bandul</v>
      </c>
      <c r="D152" s="21">
        <f>VLOOKUP(B152,Tabel!$A$6:$F$78,6,FALSE)</f>
        <v>3000</v>
      </c>
      <c r="E152" s="13">
        <f>Penjualan!E152*$D152</f>
        <v>0</v>
      </c>
      <c r="F152" s="13">
        <f>Penjualan!F152*$D152</f>
        <v>0</v>
      </c>
      <c r="G152" s="13">
        <f>Penjualan!G152*$D152</f>
        <v>0</v>
      </c>
      <c r="H152" s="13">
        <f>Penjualan!H152*$D152</f>
        <v>0</v>
      </c>
      <c r="I152" s="13">
        <f>Penjualan!I152*$D152</f>
        <v>0</v>
      </c>
      <c r="J152" s="13">
        <f>Penjualan!J152*$D152</f>
        <v>0</v>
      </c>
      <c r="K152" s="13">
        <f>Penjualan!K152*$D152</f>
        <v>0</v>
      </c>
      <c r="L152" s="13">
        <f>Penjualan!L152*$D152</f>
        <v>0</v>
      </c>
      <c r="M152" s="13">
        <f>Penjualan!M152*$D152</f>
        <v>6000</v>
      </c>
      <c r="N152" s="13">
        <f>Penjualan!N152*$D152</f>
        <v>0</v>
      </c>
      <c r="O152" s="13">
        <f>Penjualan!O152*$D152</f>
        <v>0</v>
      </c>
      <c r="P152" s="13">
        <f>Penjualan!P152*$D152</f>
        <v>0</v>
      </c>
      <c r="Q152" s="13">
        <f>Penjualan!Q152*$D152</f>
        <v>0</v>
      </c>
      <c r="R152" s="13">
        <f>Penjualan!R152*$D152</f>
        <v>0</v>
      </c>
      <c r="S152" s="13">
        <f>Penjualan!S152*$D152</f>
        <v>0</v>
      </c>
      <c r="T152" s="13">
        <f>Penjualan!T152*$D152</f>
        <v>0</v>
      </c>
      <c r="U152" s="13">
        <f>Penjualan!U152*$D152</f>
        <v>0</v>
      </c>
      <c r="V152" s="13">
        <f>Penjualan!V152*$D152</f>
        <v>0</v>
      </c>
      <c r="W152" s="13">
        <f>Penjualan!W152*$D152</f>
        <v>0</v>
      </c>
      <c r="X152" s="13">
        <f>Penjualan!X152*$D152</f>
        <v>0</v>
      </c>
      <c r="Y152" s="13">
        <f>Penjualan!Y152*$D152</f>
        <v>0</v>
      </c>
      <c r="Z152" s="13">
        <f>Penjualan!Z152*$D152</f>
        <v>0</v>
      </c>
      <c r="AA152" s="13">
        <f>Penjualan!AA152*$D152</f>
        <v>0</v>
      </c>
      <c r="AB152" s="13">
        <f>Penjualan!AB152*$D152</f>
        <v>0</v>
      </c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>
        <f>Penjualan!AQ152*$D152</f>
        <v>0</v>
      </c>
      <c r="AR152" s="13">
        <f t="shared" si="13"/>
        <v>6000</v>
      </c>
      <c r="AS152" s="14"/>
      <c r="AT152" s="14"/>
      <c r="AU152" s="14"/>
      <c r="AV152" s="14"/>
      <c r="AW152" s="14"/>
    </row>
    <row r="153" spans="1:49" ht="26.25" customHeight="1" x14ac:dyDescent="0.35">
      <c r="A153" s="55">
        <f>Penjualan!A153</f>
        <v>0</v>
      </c>
      <c r="B153" s="2" t="str">
        <f>Penjualan!B153</f>
        <v>GKY</v>
      </c>
      <c r="C153" s="2" t="str">
        <f>Penjualan!C153</f>
        <v>Gelang kayu (baru)</v>
      </c>
      <c r="D153" s="21">
        <f>VLOOKUP(B153,Tabel!$A$6:$F$78,6,FALSE)</f>
        <v>8000</v>
      </c>
      <c r="E153" s="13">
        <f>Penjualan!E153*$D153</f>
        <v>0</v>
      </c>
      <c r="F153" s="13">
        <f>Penjualan!F153*$D153</f>
        <v>0</v>
      </c>
      <c r="G153" s="13">
        <f>Penjualan!G153*$D153</f>
        <v>0</v>
      </c>
      <c r="H153" s="13">
        <f>Penjualan!H153*$D153</f>
        <v>0</v>
      </c>
      <c r="I153" s="13">
        <f>Penjualan!I153*$D153</f>
        <v>0</v>
      </c>
      <c r="J153" s="13">
        <f>Penjualan!J153*$D153</f>
        <v>0</v>
      </c>
      <c r="K153" s="13">
        <f>Penjualan!K153*$D153</f>
        <v>0</v>
      </c>
      <c r="L153" s="13">
        <f>Penjualan!L153*$D153</f>
        <v>0</v>
      </c>
      <c r="M153" s="13">
        <f>Penjualan!M153*$D153</f>
        <v>0</v>
      </c>
      <c r="N153" s="13">
        <f>Penjualan!N153*$D153</f>
        <v>0</v>
      </c>
      <c r="O153" s="13">
        <f>Penjualan!O153*$D153</f>
        <v>0</v>
      </c>
      <c r="P153" s="13">
        <f>Penjualan!P153*$D153</f>
        <v>0</v>
      </c>
      <c r="Q153" s="13">
        <f>Penjualan!Q153*$D153</f>
        <v>0</v>
      </c>
      <c r="R153" s="13">
        <f>Penjualan!R153*$D153</f>
        <v>0</v>
      </c>
      <c r="S153" s="13">
        <f>Penjualan!S153*$D153</f>
        <v>0</v>
      </c>
      <c r="T153" s="13">
        <f>Penjualan!T153*$D153</f>
        <v>8000</v>
      </c>
      <c r="U153" s="13">
        <f>Penjualan!U153*$D153</f>
        <v>0</v>
      </c>
      <c r="V153" s="13">
        <f>Penjualan!V153*$D153</f>
        <v>0</v>
      </c>
      <c r="W153" s="13">
        <f>Penjualan!W153*$D153</f>
        <v>0</v>
      </c>
      <c r="X153" s="13">
        <f>Penjualan!X153*$D153</f>
        <v>0</v>
      </c>
      <c r="Y153" s="13">
        <f>Penjualan!Y153*$D153</f>
        <v>0</v>
      </c>
      <c r="Z153" s="13">
        <f>Penjualan!Z153*$D153</f>
        <v>0</v>
      </c>
      <c r="AA153" s="13">
        <f>Penjualan!AA153*$D153</f>
        <v>0</v>
      </c>
      <c r="AB153" s="13">
        <f>Penjualan!AB153*$D153</f>
        <v>0</v>
      </c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>
        <f>Penjualan!AQ153*$D153</f>
        <v>0</v>
      </c>
      <c r="AR153" s="13">
        <f t="shared" si="13"/>
        <v>8000</v>
      </c>
      <c r="AS153" s="14"/>
      <c r="AT153" s="14"/>
      <c r="AU153" s="14"/>
      <c r="AV153" s="14"/>
      <c r="AW153" s="14"/>
    </row>
    <row r="154" spans="1:49" ht="26.25" customHeight="1" x14ac:dyDescent="0.35">
      <c r="A154" s="55">
        <f>Penjualan!A154</f>
        <v>0</v>
      </c>
      <c r="B154" s="2" t="str">
        <f>Penjualan!B154</f>
        <v>KT03</v>
      </c>
      <c r="C154" s="2" t="str">
        <f>Penjualan!C154</f>
        <v>Kalung huruf</v>
      </c>
      <c r="D154" s="21">
        <f>VLOOKUP(B154,Tabel!$A$6:$F$78,6,FALSE)</f>
        <v>3000</v>
      </c>
      <c r="E154" s="13">
        <f>Penjualan!E154*$D154</f>
        <v>0</v>
      </c>
      <c r="F154" s="13">
        <f>Penjualan!F154*$D154</f>
        <v>0</v>
      </c>
      <c r="G154" s="13">
        <f>Penjualan!G154*$D154</f>
        <v>0</v>
      </c>
      <c r="H154" s="13">
        <f>Penjualan!H154*$D154</f>
        <v>0</v>
      </c>
      <c r="I154" s="13">
        <f>Penjualan!I154*$D154</f>
        <v>0</v>
      </c>
      <c r="J154" s="13">
        <f>Penjualan!J154*$D154</f>
        <v>0</v>
      </c>
      <c r="K154" s="13">
        <f>Penjualan!K154*$D154</f>
        <v>0</v>
      </c>
      <c r="L154" s="13">
        <f>Penjualan!L154*$D154</f>
        <v>0</v>
      </c>
      <c r="M154" s="13">
        <f>Penjualan!M154*$D154</f>
        <v>0</v>
      </c>
      <c r="N154" s="13">
        <f>Penjualan!N154*$D154</f>
        <v>0</v>
      </c>
      <c r="O154" s="13">
        <f>Penjualan!O154*$D154</f>
        <v>0</v>
      </c>
      <c r="P154" s="13">
        <f>Penjualan!P154*$D154</f>
        <v>0</v>
      </c>
      <c r="Q154" s="13">
        <f>Penjualan!Q154*$D154</f>
        <v>0</v>
      </c>
      <c r="R154" s="13">
        <f>Penjualan!R154*$D154</f>
        <v>0</v>
      </c>
      <c r="S154" s="13">
        <f>Penjualan!S154*$D154</f>
        <v>0</v>
      </c>
      <c r="T154" s="13">
        <f>Penjualan!T154*$D154</f>
        <v>0</v>
      </c>
      <c r="U154" s="13">
        <f>Penjualan!U154*$D154</f>
        <v>0</v>
      </c>
      <c r="V154" s="13">
        <f>Penjualan!V154*$D154</f>
        <v>0</v>
      </c>
      <c r="W154" s="13">
        <f>Penjualan!W154*$D154</f>
        <v>0</v>
      </c>
      <c r="X154" s="13">
        <f>Penjualan!X154*$D154</f>
        <v>0</v>
      </c>
      <c r="Y154" s="13">
        <f>Penjualan!Y154*$D154</f>
        <v>0</v>
      </c>
      <c r="Z154" s="13">
        <f>Penjualan!Z154*$D154</f>
        <v>0</v>
      </c>
      <c r="AA154" s="13">
        <f>Penjualan!AA154*$D154</f>
        <v>0</v>
      </c>
      <c r="AB154" s="13">
        <f>Penjualan!AB154*$D154</f>
        <v>0</v>
      </c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>
        <f>Penjualan!AQ154*$D154</f>
        <v>3000</v>
      </c>
      <c r="AR154" s="13">
        <f t="shared" si="13"/>
        <v>3000</v>
      </c>
      <c r="AS154" s="14"/>
      <c r="AT154" s="14"/>
      <c r="AU154" s="14">
        <f>AQ154</f>
        <v>3000</v>
      </c>
      <c r="AV154" s="14"/>
      <c r="AW154" s="14"/>
    </row>
    <row r="155" spans="1:49" ht="26.25" customHeight="1" x14ac:dyDescent="0.35">
      <c r="A155" s="55">
        <f>Penjualan!A155</f>
        <v>0</v>
      </c>
      <c r="B155" s="2" t="str">
        <f>Penjualan!B155</f>
        <v>KT04</v>
      </c>
      <c r="C155" s="2" t="str">
        <f>Penjualan!C155</f>
        <v>Kalung bandul</v>
      </c>
      <c r="D155" s="21">
        <f>VLOOKUP(B155,Tabel!$A$6:$F$78,6,FALSE)</f>
        <v>3000</v>
      </c>
      <c r="E155" s="13">
        <f>Penjualan!E155*$D155</f>
        <v>3000</v>
      </c>
      <c r="F155" s="13">
        <f>Penjualan!F155*$D155</f>
        <v>0</v>
      </c>
      <c r="G155" s="13">
        <f>Penjualan!G155*$D155</f>
        <v>0</v>
      </c>
      <c r="H155" s="13">
        <f>Penjualan!H155*$D155</f>
        <v>0</v>
      </c>
      <c r="I155" s="13">
        <f>Penjualan!I155*$D155</f>
        <v>0</v>
      </c>
      <c r="J155" s="13">
        <f>Penjualan!J155*$D155</f>
        <v>0</v>
      </c>
      <c r="K155" s="13">
        <f>Penjualan!K155*$D155</f>
        <v>0</v>
      </c>
      <c r="L155" s="13">
        <f>Penjualan!L155*$D155</f>
        <v>0</v>
      </c>
      <c r="M155" s="13">
        <f>Penjualan!M155*$D155</f>
        <v>0</v>
      </c>
      <c r="N155" s="13">
        <f>Penjualan!N155*$D155</f>
        <v>0</v>
      </c>
      <c r="O155" s="13">
        <f>Penjualan!O155*$D155</f>
        <v>0</v>
      </c>
      <c r="P155" s="13">
        <f>Penjualan!P155*$D155</f>
        <v>0</v>
      </c>
      <c r="Q155" s="13">
        <f>Penjualan!Q155*$D155</f>
        <v>0</v>
      </c>
      <c r="R155" s="13">
        <f>Penjualan!R155*$D155</f>
        <v>0</v>
      </c>
      <c r="S155" s="13">
        <f>Penjualan!S155*$D155</f>
        <v>3000</v>
      </c>
      <c r="T155" s="13">
        <f>Penjualan!T155*$D155</f>
        <v>0</v>
      </c>
      <c r="U155" s="13">
        <f>Penjualan!U155*$D155</f>
        <v>0</v>
      </c>
      <c r="V155" s="13">
        <f>Penjualan!V155*$D155</f>
        <v>0</v>
      </c>
      <c r="W155" s="13">
        <f>Penjualan!W155*$D155</f>
        <v>0</v>
      </c>
      <c r="X155" s="13">
        <f>Penjualan!X155*$D155</f>
        <v>0</v>
      </c>
      <c r="Y155" s="13">
        <f>Penjualan!Y155*$D155</f>
        <v>0</v>
      </c>
      <c r="Z155" s="13">
        <f>Penjualan!Z155*$D155</f>
        <v>0</v>
      </c>
      <c r="AA155" s="13">
        <f>Penjualan!AA155*$D155</f>
        <v>0</v>
      </c>
      <c r="AB155" s="13">
        <f>Penjualan!AB155*$D155</f>
        <v>0</v>
      </c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>
        <f>Penjualan!AQ155*$D155</f>
        <v>0</v>
      </c>
      <c r="AR155" s="13">
        <f t="shared" si="13"/>
        <v>6000</v>
      </c>
      <c r="AS155" s="14"/>
      <c r="AT155" s="14"/>
      <c r="AU155" s="14"/>
      <c r="AV155" s="14"/>
      <c r="AW155" s="14"/>
    </row>
    <row r="156" spans="1:49" ht="26.25" customHeight="1" x14ac:dyDescent="0.35">
      <c r="A156" s="55">
        <f>Penjualan!A156</f>
        <v>0</v>
      </c>
      <c r="B156" s="2" t="str">
        <f>Penjualan!B156</f>
        <v>Lain2</v>
      </c>
      <c r="C156" s="2" t="str">
        <f>Penjualan!C156</f>
        <v>Lain2</v>
      </c>
      <c r="D156" s="21">
        <f>VLOOKUP(B156,Tabel!$A$6:$F$78,6,FALSE)</f>
        <v>0</v>
      </c>
      <c r="E156" s="13">
        <f>Penjualan!E156*$D156</f>
        <v>0</v>
      </c>
      <c r="F156" s="13">
        <f>Penjualan!F156*$D156</f>
        <v>0</v>
      </c>
      <c r="G156" s="13">
        <f>Penjualan!G156*$D156</f>
        <v>0</v>
      </c>
      <c r="H156" s="13">
        <f>Penjualan!H156*$D156</f>
        <v>0</v>
      </c>
      <c r="I156" s="13">
        <f>Penjualan!I156*$D156</f>
        <v>0</v>
      </c>
      <c r="J156" s="13">
        <f>Penjualan!J156*$D156</f>
        <v>0</v>
      </c>
      <c r="K156" s="13">
        <f>Penjualan!K156*$D156</f>
        <v>0</v>
      </c>
      <c r="L156" s="13">
        <f>Penjualan!L156*$D156</f>
        <v>0</v>
      </c>
      <c r="M156" s="13">
        <f>Penjualan!M156*$D156</f>
        <v>0</v>
      </c>
      <c r="N156" s="13">
        <f>Penjualan!N156*$D156</f>
        <v>0</v>
      </c>
      <c r="O156" s="13">
        <f>Penjualan!O156*$D156</f>
        <v>0</v>
      </c>
      <c r="P156" s="13">
        <f>Penjualan!P156*$D156</f>
        <v>0</v>
      </c>
      <c r="Q156" s="13">
        <f>Penjualan!Q156*$D156</f>
        <v>0</v>
      </c>
      <c r="R156" s="13">
        <f>Penjualan!R156*$D156</f>
        <v>0</v>
      </c>
      <c r="S156" s="13">
        <f>Penjualan!S156*$D156</f>
        <v>0</v>
      </c>
      <c r="T156" s="13">
        <f>Penjualan!T156*$D156</f>
        <v>0</v>
      </c>
      <c r="U156" s="13">
        <f>Penjualan!U156*$D156</f>
        <v>0</v>
      </c>
      <c r="V156" s="13">
        <f>Penjualan!V156*$D156</f>
        <v>0</v>
      </c>
      <c r="W156" s="13">
        <f>Penjualan!W156*$D156</f>
        <v>0</v>
      </c>
      <c r="X156" s="13">
        <f>Penjualan!X156*$D156</f>
        <v>0</v>
      </c>
      <c r="Y156" s="13">
        <f>Penjualan!Y156*$D156</f>
        <v>0</v>
      </c>
      <c r="Z156" s="13">
        <f>Penjualan!Z156*$D156</f>
        <v>0</v>
      </c>
      <c r="AA156" s="13">
        <f>Penjualan!AA156*$D156</f>
        <v>0</v>
      </c>
      <c r="AB156" s="13">
        <f>Penjualan!AB156*$D156</f>
        <v>0</v>
      </c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>
        <f>Penjualan!AQ156*$D156</f>
        <v>0</v>
      </c>
      <c r="AR156" s="13">
        <f t="shared" si="13"/>
        <v>0</v>
      </c>
      <c r="AS156" s="14"/>
      <c r="AT156" s="14"/>
      <c r="AU156" s="14"/>
      <c r="AV156" s="14"/>
      <c r="AW156" s="14"/>
    </row>
    <row r="157" spans="1:49" ht="26.25" customHeight="1" x14ac:dyDescent="0.35">
      <c r="A157" s="55">
        <f>Penjualan!A157</f>
        <v>42161</v>
      </c>
      <c r="B157" s="2" t="str">
        <f>Penjualan!B157</f>
        <v>KT03</v>
      </c>
      <c r="C157" s="2" t="str">
        <f>Penjualan!C157</f>
        <v>Kalung huruf</v>
      </c>
      <c r="D157" s="21">
        <f>VLOOKUP(B157,Tabel!$A$6:$F$78,6,FALSE)</f>
        <v>3000</v>
      </c>
      <c r="E157" s="13">
        <f>Penjualan!E157*$D157</f>
        <v>0</v>
      </c>
      <c r="F157" s="13">
        <f>Penjualan!F157*$D157</f>
        <v>0</v>
      </c>
      <c r="G157" s="13">
        <f>Penjualan!G157*$D157</f>
        <v>0</v>
      </c>
      <c r="H157" s="13">
        <f>Penjualan!H157*$D157</f>
        <v>0</v>
      </c>
      <c r="I157" s="13">
        <f>Penjualan!I157*$D157</f>
        <v>0</v>
      </c>
      <c r="J157" s="13">
        <f>Penjualan!J157*$D157</f>
        <v>0</v>
      </c>
      <c r="K157" s="13">
        <f>Penjualan!K157*$D157</f>
        <v>0</v>
      </c>
      <c r="L157" s="13">
        <f>Penjualan!L157*$D157</f>
        <v>0</v>
      </c>
      <c r="M157" s="13">
        <f>Penjualan!M157*$D157</f>
        <v>0</v>
      </c>
      <c r="N157" s="13">
        <f>Penjualan!N157*$D157</f>
        <v>0</v>
      </c>
      <c r="O157" s="13">
        <f>Penjualan!O157*$D157</f>
        <v>0</v>
      </c>
      <c r="P157" s="13">
        <f>Penjualan!P157*$D157</f>
        <v>6000</v>
      </c>
      <c r="Q157" s="13">
        <f>Penjualan!Q157*$D157</f>
        <v>0</v>
      </c>
      <c r="R157" s="13">
        <f>Penjualan!R157*$D157</f>
        <v>0</v>
      </c>
      <c r="S157" s="13">
        <f>Penjualan!S157*$D157</f>
        <v>0</v>
      </c>
      <c r="T157" s="13">
        <f>Penjualan!T157*$D157</f>
        <v>0</v>
      </c>
      <c r="U157" s="13">
        <f>Penjualan!U157*$D157</f>
        <v>0</v>
      </c>
      <c r="V157" s="13">
        <f>Penjualan!V157*$D157</f>
        <v>0</v>
      </c>
      <c r="W157" s="13">
        <f>Penjualan!W157*$D157</f>
        <v>0</v>
      </c>
      <c r="X157" s="13">
        <f>Penjualan!X157*$D157</f>
        <v>0</v>
      </c>
      <c r="Y157" s="13">
        <f>Penjualan!Y157*$D157</f>
        <v>0</v>
      </c>
      <c r="Z157" s="13">
        <f>Penjualan!Z157*$D157</f>
        <v>0</v>
      </c>
      <c r="AA157" s="13">
        <f>Penjualan!AA157*$D157</f>
        <v>0</v>
      </c>
      <c r="AB157" s="13">
        <f>Penjualan!AB157*$D157</f>
        <v>0</v>
      </c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>
        <f>Penjualan!AQ157*$D157</f>
        <v>0</v>
      </c>
      <c r="AR157" s="13">
        <f t="shared" si="13"/>
        <v>6000</v>
      </c>
      <c r="AS157" s="14"/>
      <c r="AT157" s="14"/>
      <c r="AU157" s="14"/>
      <c r="AV157" s="14"/>
      <c r="AW157" s="14"/>
    </row>
    <row r="158" spans="1:49" ht="26.25" customHeight="1" x14ac:dyDescent="0.35">
      <c r="A158" s="55" t="str">
        <f>Penjualan!A158</f>
        <v>(Paskalis)</v>
      </c>
      <c r="B158" s="2" t="str">
        <f>Penjualan!B158</f>
        <v>G07</v>
      </c>
      <c r="C158" s="2" t="str">
        <f>Penjualan!C158</f>
        <v>G.tali single bandul silver</v>
      </c>
      <c r="D158" s="21">
        <f>VLOOKUP(B158,Tabel!$A$6:$F$78,6,FALSE)</f>
        <v>5000</v>
      </c>
      <c r="E158" s="13">
        <f>Penjualan!E158*$D158</f>
        <v>0</v>
      </c>
      <c r="F158" s="13">
        <f>Penjualan!F158*$D158</f>
        <v>0</v>
      </c>
      <c r="G158" s="13">
        <f>Penjualan!G158*$D158</f>
        <v>0</v>
      </c>
      <c r="H158" s="13">
        <f>Penjualan!H158*$D158</f>
        <v>0</v>
      </c>
      <c r="I158" s="13">
        <f>Penjualan!I158*$D158</f>
        <v>0</v>
      </c>
      <c r="J158" s="13">
        <f>Penjualan!J158*$D158</f>
        <v>0</v>
      </c>
      <c r="K158" s="13">
        <f>Penjualan!K158*$D158</f>
        <v>0</v>
      </c>
      <c r="L158" s="13">
        <f>Penjualan!L158*$D158</f>
        <v>0</v>
      </c>
      <c r="M158" s="13">
        <f>Penjualan!M158*$D158</f>
        <v>0</v>
      </c>
      <c r="N158" s="13">
        <f>Penjualan!N158*$D158</f>
        <v>10000</v>
      </c>
      <c r="O158" s="13">
        <f>Penjualan!O158*$D158</f>
        <v>0</v>
      </c>
      <c r="P158" s="13">
        <f>Penjualan!P158*$D158</f>
        <v>0</v>
      </c>
      <c r="Q158" s="13">
        <f>Penjualan!Q158*$D158</f>
        <v>0</v>
      </c>
      <c r="R158" s="13">
        <f>Penjualan!R158*$D158</f>
        <v>0</v>
      </c>
      <c r="S158" s="13">
        <f>Penjualan!S158*$D158</f>
        <v>0</v>
      </c>
      <c r="T158" s="13">
        <f>Penjualan!T158*$D158</f>
        <v>5000</v>
      </c>
      <c r="U158" s="13">
        <f>Penjualan!U158*$D158</f>
        <v>0</v>
      </c>
      <c r="V158" s="13">
        <f>Penjualan!V158*$D158</f>
        <v>0</v>
      </c>
      <c r="W158" s="13">
        <f>Penjualan!W158*$D158</f>
        <v>0</v>
      </c>
      <c r="X158" s="13">
        <f>Penjualan!X158*$D158</f>
        <v>0</v>
      </c>
      <c r="Y158" s="13">
        <f>Penjualan!Y158*$D158</f>
        <v>0</v>
      </c>
      <c r="Z158" s="13">
        <f>Penjualan!Z158*$D158</f>
        <v>0</v>
      </c>
      <c r="AA158" s="13">
        <f>Penjualan!AA158*$D158</f>
        <v>0</v>
      </c>
      <c r="AB158" s="13">
        <f>Penjualan!AB158*$D158</f>
        <v>0</v>
      </c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>
        <f>Penjualan!AQ158*$D158</f>
        <v>0</v>
      </c>
      <c r="AR158" s="13">
        <f t="shared" ref="AR158:AR161" si="14">SUM(E158:AQ158)</f>
        <v>15000</v>
      </c>
      <c r="AS158" s="14"/>
      <c r="AT158" s="14"/>
      <c r="AU158" s="14"/>
      <c r="AV158" s="14"/>
      <c r="AW158" s="14"/>
    </row>
    <row r="159" spans="1:49" ht="26.25" customHeight="1" x14ac:dyDescent="0.35">
      <c r="A159" s="55">
        <f>Penjualan!A159</f>
        <v>0</v>
      </c>
      <c r="B159" s="2" t="str">
        <f>Penjualan!B159</f>
        <v>G08</v>
      </c>
      <c r="C159" s="2" t="str">
        <f>Penjualan!C159</f>
        <v>G.makrame</v>
      </c>
      <c r="D159" s="21">
        <f>VLOOKUP(B159,Tabel!$A$6:$F$78,6,FALSE)</f>
        <v>8000</v>
      </c>
      <c r="E159" s="13">
        <f>Penjualan!E159*$D159</f>
        <v>0</v>
      </c>
      <c r="F159" s="13">
        <f>Penjualan!F159*$D159</f>
        <v>0</v>
      </c>
      <c r="G159" s="13">
        <f>Penjualan!G159*$D159</f>
        <v>0</v>
      </c>
      <c r="H159" s="13">
        <f>Penjualan!H159*$D159</f>
        <v>0</v>
      </c>
      <c r="I159" s="13">
        <f>Penjualan!I159*$D159</f>
        <v>0</v>
      </c>
      <c r="J159" s="13">
        <f>Penjualan!J159*$D159</f>
        <v>0</v>
      </c>
      <c r="K159" s="13">
        <f>Penjualan!K159*$D159</f>
        <v>0</v>
      </c>
      <c r="L159" s="13">
        <f>Penjualan!L159*$D159</f>
        <v>0</v>
      </c>
      <c r="M159" s="13">
        <f>Penjualan!M159*$D159</f>
        <v>0</v>
      </c>
      <c r="N159" s="13">
        <f>Penjualan!N159*$D159</f>
        <v>0</v>
      </c>
      <c r="O159" s="13">
        <f>Penjualan!O159*$D159</f>
        <v>0</v>
      </c>
      <c r="P159" s="13">
        <f>Penjualan!P159*$D159</f>
        <v>0</v>
      </c>
      <c r="Q159" s="13">
        <f>Penjualan!Q159*$D159</f>
        <v>0</v>
      </c>
      <c r="R159" s="13">
        <f>Penjualan!R159*$D159</f>
        <v>0</v>
      </c>
      <c r="S159" s="13">
        <f>Penjualan!S159*$D159</f>
        <v>0</v>
      </c>
      <c r="T159" s="13">
        <f>Penjualan!T159*$D159</f>
        <v>8000</v>
      </c>
      <c r="U159" s="13">
        <f>Penjualan!U159*$D159</f>
        <v>0</v>
      </c>
      <c r="V159" s="13">
        <f>Penjualan!V159*$D159</f>
        <v>0</v>
      </c>
      <c r="W159" s="13">
        <f>Penjualan!W159*$D159</f>
        <v>0</v>
      </c>
      <c r="X159" s="13">
        <f>Penjualan!X159*$D159</f>
        <v>0</v>
      </c>
      <c r="Y159" s="13">
        <f>Penjualan!Y159*$D159</f>
        <v>0</v>
      </c>
      <c r="Z159" s="13">
        <f>Penjualan!Z159*$D159</f>
        <v>0</v>
      </c>
      <c r="AA159" s="13">
        <f>Penjualan!AA159*$D159</f>
        <v>0</v>
      </c>
      <c r="AB159" s="13">
        <f>Penjualan!AB159*$D159</f>
        <v>0</v>
      </c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>
        <f>Penjualan!AQ159*$D159</f>
        <v>0</v>
      </c>
      <c r="AR159" s="13">
        <f t="shared" si="14"/>
        <v>8000</v>
      </c>
      <c r="AS159" s="14"/>
      <c r="AT159" s="14"/>
      <c r="AU159" s="14"/>
      <c r="AV159" s="14"/>
      <c r="AW159" s="14"/>
    </row>
    <row r="160" spans="1:49" ht="26.25" customHeight="1" x14ac:dyDescent="0.35">
      <c r="A160" s="55">
        <f>Penjualan!A160</f>
        <v>0</v>
      </c>
      <c r="B160" s="2" t="str">
        <f>Penjualan!B160</f>
        <v>G12</v>
      </c>
      <c r="C160" s="2" t="str">
        <f>Penjualan!C160</f>
        <v xml:space="preserve">Gelang plat </v>
      </c>
      <c r="D160" s="21">
        <f>VLOOKUP(B160,Tabel!$A$6:$F$78,6,FALSE)</f>
        <v>5000</v>
      </c>
      <c r="E160" s="13">
        <f>Penjualan!E160*$D160</f>
        <v>0</v>
      </c>
      <c r="F160" s="13">
        <f>Penjualan!F160*$D160</f>
        <v>0</v>
      </c>
      <c r="G160" s="13">
        <f>Penjualan!G160*$D160</f>
        <v>0</v>
      </c>
      <c r="H160" s="13">
        <f>Penjualan!H160*$D160</f>
        <v>0</v>
      </c>
      <c r="I160" s="13">
        <f>Penjualan!I160*$D160</f>
        <v>0</v>
      </c>
      <c r="J160" s="13">
        <f>Penjualan!J160*$D160</f>
        <v>0</v>
      </c>
      <c r="K160" s="13">
        <f>Penjualan!K160*$D160</f>
        <v>0</v>
      </c>
      <c r="L160" s="13">
        <f>Penjualan!L160*$D160</f>
        <v>0</v>
      </c>
      <c r="M160" s="13">
        <f>Penjualan!M160*$D160</f>
        <v>0</v>
      </c>
      <c r="N160" s="13">
        <f>Penjualan!N160*$D160</f>
        <v>0</v>
      </c>
      <c r="O160" s="13">
        <f>Penjualan!O160*$D160</f>
        <v>0</v>
      </c>
      <c r="P160" s="13">
        <f>Penjualan!P160*$D160</f>
        <v>0</v>
      </c>
      <c r="Q160" s="13">
        <f>Penjualan!Q160*$D160</f>
        <v>20000</v>
      </c>
      <c r="R160" s="13">
        <f>Penjualan!R160*$D160</f>
        <v>0</v>
      </c>
      <c r="S160" s="13">
        <f>Penjualan!S160*$D160</f>
        <v>0</v>
      </c>
      <c r="T160" s="13">
        <f>Penjualan!T160*$D160</f>
        <v>0</v>
      </c>
      <c r="U160" s="13">
        <f>Penjualan!U160*$D160</f>
        <v>0</v>
      </c>
      <c r="V160" s="13">
        <f>Penjualan!V160*$D160</f>
        <v>0</v>
      </c>
      <c r="W160" s="13">
        <f>Penjualan!W160*$D160</f>
        <v>0</v>
      </c>
      <c r="X160" s="13">
        <f>Penjualan!X160*$D160</f>
        <v>0</v>
      </c>
      <c r="Y160" s="13">
        <f>Penjualan!Y160*$D160</f>
        <v>0</v>
      </c>
      <c r="Z160" s="13">
        <f>Penjualan!Z160*$D160</f>
        <v>0</v>
      </c>
      <c r="AA160" s="13">
        <f>Penjualan!AA160*$D160</f>
        <v>0</v>
      </c>
      <c r="AB160" s="13">
        <f>Penjualan!AB160*$D160</f>
        <v>0</v>
      </c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>
        <f>Penjualan!AQ160*$D160</f>
        <v>0</v>
      </c>
      <c r="AR160" s="13">
        <f t="shared" si="14"/>
        <v>20000</v>
      </c>
      <c r="AS160" s="14"/>
      <c r="AT160" s="14"/>
      <c r="AU160" s="14"/>
      <c r="AV160" s="14"/>
      <c r="AW160" s="14"/>
    </row>
    <row r="161" spans="1:49" ht="26.25" customHeight="1" x14ac:dyDescent="0.35">
      <c r="A161" s="55">
        <f>Penjualan!A161</f>
        <v>0</v>
      </c>
      <c r="B161" s="2" t="str">
        <f>Penjualan!B161</f>
        <v>GKM</v>
      </c>
      <c r="C161" s="2" t="str">
        <f>Penjualan!C161</f>
        <v>G. Mutiara</v>
      </c>
      <c r="D161" s="21">
        <f>VLOOKUP(B161,Tabel!$A$6:$F$78,6,FALSE)</f>
        <v>10000</v>
      </c>
      <c r="E161" s="13">
        <f>Penjualan!E161*$D161</f>
        <v>0</v>
      </c>
      <c r="F161" s="13">
        <f>Penjualan!F161*$D161</f>
        <v>0</v>
      </c>
      <c r="G161" s="13">
        <f>Penjualan!G161*$D161</f>
        <v>0</v>
      </c>
      <c r="H161" s="13">
        <f>Penjualan!H161*$D161</f>
        <v>0</v>
      </c>
      <c r="I161" s="13">
        <f>Penjualan!I161*$D161</f>
        <v>0</v>
      </c>
      <c r="J161" s="13">
        <f>Penjualan!J161*$D161</f>
        <v>0</v>
      </c>
      <c r="K161" s="13">
        <f>Penjualan!K161*$D161</f>
        <v>0</v>
      </c>
      <c r="L161" s="13">
        <f>Penjualan!L161*$D161</f>
        <v>0</v>
      </c>
      <c r="M161" s="13">
        <f>Penjualan!M161*$D161</f>
        <v>0</v>
      </c>
      <c r="N161" s="13">
        <f>Penjualan!N161*$D161</f>
        <v>10000</v>
      </c>
      <c r="O161" s="13">
        <f>Penjualan!O161*$D161</f>
        <v>0</v>
      </c>
      <c r="P161" s="13">
        <f>Penjualan!P161*$D161</f>
        <v>0</v>
      </c>
      <c r="Q161" s="13">
        <f>Penjualan!Q161*$D161</f>
        <v>10000</v>
      </c>
      <c r="R161" s="13">
        <f>Penjualan!R161*$D161</f>
        <v>0</v>
      </c>
      <c r="S161" s="13">
        <f>Penjualan!S161*$D161</f>
        <v>0</v>
      </c>
      <c r="T161" s="13">
        <f>Penjualan!T161*$D161</f>
        <v>0</v>
      </c>
      <c r="U161" s="13">
        <f>Penjualan!U161*$D161</f>
        <v>0</v>
      </c>
      <c r="V161" s="13">
        <f>Penjualan!V161*$D161</f>
        <v>0</v>
      </c>
      <c r="W161" s="13">
        <f>Penjualan!W161*$D161</f>
        <v>0</v>
      </c>
      <c r="X161" s="13">
        <f>Penjualan!X161*$D161</f>
        <v>0</v>
      </c>
      <c r="Y161" s="13">
        <f>Penjualan!Y161*$D161</f>
        <v>0</v>
      </c>
      <c r="Z161" s="13">
        <f>Penjualan!Z161*$D161</f>
        <v>0</v>
      </c>
      <c r="AA161" s="13">
        <f>Penjualan!AA161*$D161</f>
        <v>0</v>
      </c>
      <c r="AB161" s="13">
        <f>Penjualan!AB161*$D161</f>
        <v>0</v>
      </c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>
        <f>Penjualan!AQ161*$D161</f>
        <v>0</v>
      </c>
      <c r="AR161" s="13">
        <f t="shared" si="14"/>
        <v>20000</v>
      </c>
      <c r="AS161" s="14"/>
      <c r="AT161" s="14"/>
      <c r="AU161" s="14"/>
      <c r="AV161" s="14"/>
      <c r="AW161" s="14"/>
    </row>
    <row r="162" spans="1:49" ht="26.25" customHeight="1" x14ac:dyDescent="0.35">
      <c r="A162" s="55">
        <f>Penjualan!A162</f>
        <v>0</v>
      </c>
      <c r="B162" s="2" t="str">
        <f>Penjualan!B162</f>
        <v>G10</v>
      </c>
      <c r="C162" s="2" t="str">
        <f>Penjualan!C162</f>
        <v>G.tali warna warni</v>
      </c>
      <c r="D162" s="21">
        <f>VLOOKUP(B162,Tabel!$A$6:$F$78,6,FALSE)</f>
        <v>5000</v>
      </c>
      <c r="E162" s="13">
        <f>Penjualan!E162*$D162</f>
        <v>0</v>
      </c>
      <c r="F162" s="13">
        <f>Penjualan!F162*$D162</f>
        <v>0</v>
      </c>
      <c r="G162" s="13">
        <f>Penjualan!G162*$D162</f>
        <v>0</v>
      </c>
      <c r="H162" s="13">
        <f>Penjualan!H162*$D162</f>
        <v>0</v>
      </c>
      <c r="I162" s="13">
        <f>Penjualan!I162*$D162</f>
        <v>0</v>
      </c>
      <c r="J162" s="13">
        <f>Penjualan!J162*$D162</f>
        <v>5000</v>
      </c>
      <c r="K162" s="13">
        <f>Penjualan!K162*$D162</f>
        <v>0</v>
      </c>
      <c r="L162" s="13">
        <f>Penjualan!L162*$D162</f>
        <v>0</v>
      </c>
      <c r="M162" s="13">
        <f>Penjualan!M162*$D162</f>
        <v>0</v>
      </c>
      <c r="N162" s="13">
        <f>Penjualan!N162*$D162</f>
        <v>0</v>
      </c>
      <c r="O162" s="13">
        <f>Penjualan!O162*$D162</f>
        <v>0</v>
      </c>
      <c r="P162" s="13">
        <f>Penjualan!P162*$D162</f>
        <v>0</v>
      </c>
      <c r="Q162" s="13">
        <f>Penjualan!Q162*$D162</f>
        <v>0</v>
      </c>
      <c r="R162" s="13">
        <f>Penjualan!R162*$D162</f>
        <v>0</v>
      </c>
      <c r="S162" s="13">
        <f>Penjualan!S162*$D162</f>
        <v>0</v>
      </c>
      <c r="T162" s="13">
        <f>Penjualan!T162*$D162</f>
        <v>0</v>
      </c>
      <c r="U162" s="13">
        <f>Penjualan!U162*$D162</f>
        <v>0</v>
      </c>
      <c r="V162" s="13">
        <f>Penjualan!V162*$D162</f>
        <v>0</v>
      </c>
      <c r="W162" s="13">
        <f>Penjualan!W162*$D162</f>
        <v>0</v>
      </c>
      <c r="X162" s="13">
        <f>Penjualan!X162*$D162</f>
        <v>0</v>
      </c>
      <c r="Y162" s="13">
        <f>Penjualan!Y162*$D162</f>
        <v>0</v>
      </c>
      <c r="Z162" s="13">
        <f>Penjualan!Z162*$D162</f>
        <v>0</v>
      </c>
      <c r="AA162" s="13">
        <f>Penjualan!AA162*$D162</f>
        <v>0</v>
      </c>
      <c r="AB162" s="13">
        <f>Penjualan!AB162*$D162</f>
        <v>0</v>
      </c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>
        <f>Penjualan!AQ162*$D162</f>
        <v>5000</v>
      </c>
      <c r="AR162" s="13">
        <f t="shared" ref="AR162:AR225" si="15">SUM(E162:AQ162)</f>
        <v>10000</v>
      </c>
      <c r="AS162" s="14"/>
      <c r="AT162" s="14">
        <f>AQ162</f>
        <v>5000</v>
      </c>
      <c r="AU162" s="14"/>
      <c r="AV162" s="14"/>
      <c r="AW162" s="14"/>
    </row>
    <row r="163" spans="1:49" ht="26.25" customHeight="1" x14ac:dyDescent="0.35">
      <c r="A163" s="55">
        <f>Penjualan!A163</f>
        <v>0</v>
      </c>
      <c r="B163" s="2" t="str">
        <f>Penjualan!B163</f>
        <v>R01</v>
      </c>
      <c r="C163" s="2" t="str">
        <f>Penjualan!C163</f>
        <v>Rosario kayu</v>
      </c>
      <c r="D163" s="21">
        <f>VLOOKUP(B163,Tabel!$A$6:$F$78,6,FALSE)</f>
        <v>15000</v>
      </c>
      <c r="E163" s="13">
        <f>Penjualan!E163*$D163</f>
        <v>0</v>
      </c>
      <c r="F163" s="13">
        <f>Penjualan!F163*$D163</f>
        <v>0</v>
      </c>
      <c r="G163" s="13">
        <f>Penjualan!G163*$D163</f>
        <v>0</v>
      </c>
      <c r="H163" s="13">
        <f>Penjualan!H163*$D163</f>
        <v>0</v>
      </c>
      <c r="I163" s="13">
        <f>Penjualan!I163*$D163</f>
        <v>0</v>
      </c>
      <c r="J163" s="13">
        <f>Penjualan!J163*$D163</f>
        <v>15000</v>
      </c>
      <c r="K163" s="13">
        <f>Penjualan!K163*$D163</f>
        <v>0</v>
      </c>
      <c r="L163" s="13">
        <f>Penjualan!L163*$D163</f>
        <v>0</v>
      </c>
      <c r="M163" s="13">
        <f>Penjualan!M163*$D163</f>
        <v>0</v>
      </c>
      <c r="N163" s="13">
        <f>Penjualan!N163*$D163</f>
        <v>0</v>
      </c>
      <c r="O163" s="13">
        <f>Penjualan!O163*$D163</f>
        <v>15000</v>
      </c>
      <c r="P163" s="13">
        <f>Penjualan!P163*$D163</f>
        <v>15000</v>
      </c>
      <c r="Q163" s="13">
        <f>Penjualan!Q163*$D163</f>
        <v>0</v>
      </c>
      <c r="R163" s="13">
        <f>Penjualan!R163*$D163</f>
        <v>0</v>
      </c>
      <c r="S163" s="13">
        <f>Penjualan!S163*$D163</f>
        <v>0</v>
      </c>
      <c r="T163" s="13">
        <f>Penjualan!T163*$D163</f>
        <v>0</v>
      </c>
      <c r="U163" s="13">
        <f>Penjualan!U163*$D163</f>
        <v>0</v>
      </c>
      <c r="V163" s="13">
        <f>Penjualan!V163*$D163</f>
        <v>0</v>
      </c>
      <c r="W163" s="13">
        <f>Penjualan!W163*$D163</f>
        <v>0</v>
      </c>
      <c r="X163" s="13">
        <f>Penjualan!X163*$D163</f>
        <v>0</v>
      </c>
      <c r="Y163" s="13">
        <f>Penjualan!Y163*$D163</f>
        <v>0</v>
      </c>
      <c r="Z163" s="13">
        <f>Penjualan!Z163*$D163</f>
        <v>0</v>
      </c>
      <c r="AA163" s="13">
        <f>Penjualan!AA163*$D163</f>
        <v>0</v>
      </c>
      <c r="AB163" s="13">
        <f>Penjualan!AB163*$D163</f>
        <v>0</v>
      </c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>
        <f>Penjualan!AQ163*$D163</f>
        <v>0</v>
      </c>
      <c r="AR163" s="13">
        <f t="shared" si="15"/>
        <v>45000</v>
      </c>
      <c r="AS163" s="14"/>
      <c r="AT163" s="14"/>
      <c r="AU163" s="14"/>
      <c r="AV163" s="14"/>
      <c r="AW163" s="14"/>
    </row>
    <row r="164" spans="1:49" ht="26.25" customHeight="1" x14ac:dyDescent="0.35">
      <c r="A164" s="55">
        <f>Penjualan!A164</f>
        <v>0</v>
      </c>
      <c r="B164" s="2" t="str">
        <f>Penjualan!B164</f>
        <v>GR11</v>
      </c>
      <c r="C164" s="2" t="str">
        <f>Penjualan!C164</f>
        <v>Gelang rosario kristal</v>
      </c>
      <c r="D164" s="21">
        <f>VLOOKUP(B164,Tabel!$A$6:$F$78,6,FALSE)</f>
        <v>15000</v>
      </c>
      <c r="E164" s="13">
        <f>Penjualan!E164*$D164</f>
        <v>0</v>
      </c>
      <c r="F164" s="13">
        <f>Penjualan!F164*$D164</f>
        <v>0</v>
      </c>
      <c r="G164" s="13">
        <f>Penjualan!G164*$D164</f>
        <v>0</v>
      </c>
      <c r="H164" s="13">
        <f>Penjualan!H164*$D164</f>
        <v>0</v>
      </c>
      <c r="I164" s="13">
        <f>Penjualan!I164*$D164</f>
        <v>0</v>
      </c>
      <c r="J164" s="13">
        <f>Penjualan!J164*$D164</f>
        <v>0</v>
      </c>
      <c r="K164" s="13">
        <f>Penjualan!K164*$D164</f>
        <v>0</v>
      </c>
      <c r="L164" s="13">
        <f>Penjualan!L164*$D164</f>
        <v>0</v>
      </c>
      <c r="M164" s="13">
        <f>Penjualan!M164*$D164</f>
        <v>0</v>
      </c>
      <c r="N164" s="13">
        <f>Penjualan!N164*$D164</f>
        <v>0</v>
      </c>
      <c r="O164" s="13">
        <f>Penjualan!O164*$D164</f>
        <v>0</v>
      </c>
      <c r="P164" s="13">
        <f>Penjualan!P164*$D164</f>
        <v>0</v>
      </c>
      <c r="Q164" s="13">
        <f>Penjualan!Q164*$D164</f>
        <v>0</v>
      </c>
      <c r="R164" s="13">
        <f>Penjualan!R164*$D164</f>
        <v>0</v>
      </c>
      <c r="S164" s="13">
        <f>Penjualan!S164*$D164</f>
        <v>0</v>
      </c>
      <c r="T164" s="13">
        <f>Penjualan!T164*$D164</f>
        <v>15000</v>
      </c>
      <c r="U164" s="13">
        <f>Penjualan!U164*$D164</f>
        <v>0</v>
      </c>
      <c r="V164" s="13">
        <f>Penjualan!V164*$D164</f>
        <v>0</v>
      </c>
      <c r="W164" s="13">
        <f>Penjualan!W164*$D164</f>
        <v>0</v>
      </c>
      <c r="X164" s="13">
        <f>Penjualan!X164*$D164</f>
        <v>0</v>
      </c>
      <c r="Y164" s="13">
        <f>Penjualan!Y164*$D164</f>
        <v>0</v>
      </c>
      <c r="Z164" s="13">
        <f>Penjualan!Z164*$D164</f>
        <v>0</v>
      </c>
      <c r="AA164" s="13">
        <f>Penjualan!AA164*$D164</f>
        <v>0</v>
      </c>
      <c r="AB164" s="13">
        <f>Penjualan!AB164*$D164</f>
        <v>0</v>
      </c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>
        <f>Penjualan!AQ164*$D164</f>
        <v>0</v>
      </c>
      <c r="AR164" s="13">
        <f t="shared" si="15"/>
        <v>15000</v>
      </c>
      <c r="AS164" s="14"/>
      <c r="AT164" s="14"/>
      <c r="AU164" s="14"/>
      <c r="AV164" s="14"/>
      <c r="AW164" s="14"/>
    </row>
    <row r="165" spans="1:49" ht="26.25" customHeight="1" x14ac:dyDescent="0.35">
      <c r="A165" s="55">
        <f>Penjualan!A165</f>
        <v>0</v>
      </c>
      <c r="B165" s="2" t="str">
        <f>Penjualan!B165</f>
        <v>GKY</v>
      </c>
      <c r="C165" s="2" t="str">
        <f>Penjualan!C165</f>
        <v>Gelang kayu (baru)</v>
      </c>
      <c r="D165" s="21">
        <f>VLOOKUP(B165,Tabel!$A$6:$F$78,6,FALSE)</f>
        <v>8000</v>
      </c>
      <c r="E165" s="13">
        <f>Penjualan!E165*$D165</f>
        <v>0</v>
      </c>
      <c r="F165" s="13">
        <f>Penjualan!F165*$D165</f>
        <v>0</v>
      </c>
      <c r="G165" s="13">
        <f>Penjualan!G165*$D165</f>
        <v>0</v>
      </c>
      <c r="H165" s="13">
        <f>Penjualan!H165*$D165</f>
        <v>0</v>
      </c>
      <c r="I165" s="13">
        <f>Penjualan!I165*$D165</f>
        <v>0</v>
      </c>
      <c r="J165" s="13">
        <f>Penjualan!J165*$D165</f>
        <v>0</v>
      </c>
      <c r="K165" s="13">
        <f>Penjualan!K165*$D165</f>
        <v>0</v>
      </c>
      <c r="L165" s="13">
        <f>Penjualan!L165*$D165</f>
        <v>0</v>
      </c>
      <c r="M165" s="13">
        <f>Penjualan!M165*$D165</f>
        <v>0</v>
      </c>
      <c r="N165" s="13">
        <f>Penjualan!N165*$D165</f>
        <v>0</v>
      </c>
      <c r="O165" s="13">
        <f>Penjualan!O165*$D165</f>
        <v>0</v>
      </c>
      <c r="P165" s="13">
        <f>Penjualan!P165*$D165</f>
        <v>0</v>
      </c>
      <c r="Q165" s="13">
        <f>Penjualan!Q165*$D165</f>
        <v>0</v>
      </c>
      <c r="R165" s="13">
        <f>Penjualan!R165*$D165</f>
        <v>0</v>
      </c>
      <c r="S165" s="13">
        <f>Penjualan!S165*$D165</f>
        <v>0</v>
      </c>
      <c r="T165" s="13">
        <f>Penjualan!T165*$D165</f>
        <v>16000</v>
      </c>
      <c r="U165" s="13">
        <f>Penjualan!U165*$D165</f>
        <v>0</v>
      </c>
      <c r="V165" s="13">
        <f>Penjualan!V165*$D165</f>
        <v>0</v>
      </c>
      <c r="W165" s="13">
        <f>Penjualan!W165*$D165</f>
        <v>0</v>
      </c>
      <c r="X165" s="13">
        <f>Penjualan!X165*$D165</f>
        <v>0</v>
      </c>
      <c r="Y165" s="13">
        <f>Penjualan!Y165*$D165</f>
        <v>0</v>
      </c>
      <c r="Z165" s="13">
        <f>Penjualan!Z165*$D165</f>
        <v>0</v>
      </c>
      <c r="AA165" s="13">
        <f>Penjualan!AA165*$D165</f>
        <v>0</v>
      </c>
      <c r="AB165" s="13">
        <f>Penjualan!AB165*$D165</f>
        <v>0</v>
      </c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>
        <f>Penjualan!AQ165*$D165</f>
        <v>0</v>
      </c>
      <c r="AR165" s="13">
        <f t="shared" si="15"/>
        <v>16000</v>
      </c>
      <c r="AS165" s="14"/>
      <c r="AT165" s="14"/>
      <c r="AU165" s="14"/>
      <c r="AV165" s="14"/>
      <c r="AW165" s="14"/>
    </row>
    <row r="166" spans="1:49" ht="26.25" customHeight="1" x14ac:dyDescent="0.35">
      <c r="A166" s="55">
        <f>Penjualan!A166</f>
        <v>0</v>
      </c>
      <c r="B166" s="2" t="str">
        <f>Penjualan!B166</f>
        <v>R02</v>
      </c>
      <c r="C166" s="2" t="str">
        <f>Penjualan!C166</f>
        <v>Rosario batu</v>
      </c>
      <c r="D166" s="21">
        <f>VLOOKUP(B166,Tabel!$A$6:$F$78,6,FALSE)</f>
        <v>30000</v>
      </c>
      <c r="E166" s="13">
        <f>Penjualan!E166*$D166</f>
        <v>0</v>
      </c>
      <c r="F166" s="13">
        <f>Penjualan!F166*$D166</f>
        <v>0</v>
      </c>
      <c r="G166" s="13">
        <f>Penjualan!G166*$D166</f>
        <v>0</v>
      </c>
      <c r="H166" s="13">
        <f>Penjualan!H166*$D166</f>
        <v>0</v>
      </c>
      <c r="I166" s="13">
        <f>Penjualan!I166*$D166</f>
        <v>0</v>
      </c>
      <c r="J166" s="13">
        <f>Penjualan!J166*$D166</f>
        <v>0</v>
      </c>
      <c r="K166" s="13">
        <f>Penjualan!K166*$D166</f>
        <v>0</v>
      </c>
      <c r="L166" s="13">
        <f>Penjualan!L166*$D166</f>
        <v>0</v>
      </c>
      <c r="M166" s="13">
        <f>Penjualan!M166*$D166</f>
        <v>30000</v>
      </c>
      <c r="N166" s="13">
        <f>Penjualan!N166*$D166</f>
        <v>0</v>
      </c>
      <c r="O166" s="13">
        <f>Penjualan!O166*$D166</f>
        <v>0</v>
      </c>
      <c r="P166" s="13">
        <f>Penjualan!P166*$D166</f>
        <v>0</v>
      </c>
      <c r="Q166" s="13">
        <f>Penjualan!Q166*$D166</f>
        <v>0</v>
      </c>
      <c r="R166" s="13">
        <f>Penjualan!R166*$D166</f>
        <v>0</v>
      </c>
      <c r="S166" s="13">
        <f>Penjualan!S166*$D166</f>
        <v>0</v>
      </c>
      <c r="T166" s="13">
        <f>Penjualan!T166*$D166</f>
        <v>0</v>
      </c>
      <c r="U166" s="13">
        <f>Penjualan!U166*$D166</f>
        <v>0</v>
      </c>
      <c r="V166" s="13">
        <f>Penjualan!V166*$D166</f>
        <v>0</v>
      </c>
      <c r="W166" s="13">
        <f>Penjualan!W166*$D166</f>
        <v>0</v>
      </c>
      <c r="X166" s="13">
        <f>Penjualan!X166*$D166</f>
        <v>0</v>
      </c>
      <c r="Y166" s="13">
        <f>Penjualan!Y166*$D166</f>
        <v>0</v>
      </c>
      <c r="Z166" s="13">
        <f>Penjualan!Z166*$D166</f>
        <v>0</v>
      </c>
      <c r="AA166" s="13">
        <f>Penjualan!AA166*$D166</f>
        <v>0</v>
      </c>
      <c r="AB166" s="13">
        <f>Penjualan!AB166*$D166</f>
        <v>0</v>
      </c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>
        <f>Penjualan!AQ166*$D166</f>
        <v>0</v>
      </c>
      <c r="AR166" s="13">
        <f t="shared" si="15"/>
        <v>30000</v>
      </c>
      <c r="AS166" s="14"/>
      <c r="AT166" s="14"/>
      <c r="AU166" s="14"/>
      <c r="AV166" s="14"/>
      <c r="AW166" s="14"/>
    </row>
    <row r="167" spans="1:49" ht="26.25" customHeight="1" x14ac:dyDescent="0.35">
      <c r="A167" s="55">
        <f>Penjualan!A167</f>
        <v>0</v>
      </c>
      <c r="B167" s="2" t="str">
        <f>Penjualan!B167</f>
        <v>B01</v>
      </c>
      <c r="C167" s="2" t="str">
        <f>Penjualan!C167</f>
        <v>Bando</v>
      </c>
      <c r="D167" s="21">
        <f>VLOOKUP(B167,Tabel!$A$6:$F$78,6,FALSE)</f>
        <v>23000</v>
      </c>
      <c r="E167" s="13">
        <f>Penjualan!E167*$D167</f>
        <v>0</v>
      </c>
      <c r="F167" s="13">
        <f>Penjualan!F167*$D167</f>
        <v>0</v>
      </c>
      <c r="G167" s="13">
        <f>Penjualan!G167*$D167</f>
        <v>0</v>
      </c>
      <c r="H167" s="13">
        <f>Penjualan!H167*$D167</f>
        <v>0</v>
      </c>
      <c r="I167" s="13">
        <f>Penjualan!I167*$D167</f>
        <v>0</v>
      </c>
      <c r="J167" s="13">
        <f>Penjualan!J167*$D167</f>
        <v>0</v>
      </c>
      <c r="K167" s="13">
        <f>Penjualan!K167*$D167</f>
        <v>0</v>
      </c>
      <c r="L167" s="13">
        <f>Penjualan!L167*$D167</f>
        <v>0</v>
      </c>
      <c r="M167" s="13">
        <f>Penjualan!M167*$D167</f>
        <v>0</v>
      </c>
      <c r="N167" s="13">
        <f>Penjualan!N167*$D167</f>
        <v>23000</v>
      </c>
      <c r="O167" s="13">
        <f>Penjualan!O167*$D167</f>
        <v>0</v>
      </c>
      <c r="P167" s="13">
        <f>Penjualan!P167*$D167</f>
        <v>0</v>
      </c>
      <c r="Q167" s="13">
        <f>Penjualan!Q167*$D167</f>
        <v>23000</v>
      </c>
      <c r="R167" s="13">
        <f>Penjualan!R167*$D167</f>
        <v>0</v>
      </c>
      <c r="S167" s="13">
        <f>Penjualan!S167*$D167</f>
        <v>0</v>
      </c>
      <c r="T167" s="13">
        <f>Penjualan!T167*$D167</f>
        <v>0</v>
      </c>
      <c r="U167" s="13">
        <f>Penjualan!U167*$D167</f>
        <v>0</v>
      </c>
      <c r="V167" s="13">
        <f>Penjualan!V167*$D167</f>
        <v>0</v>
      </c>
      <c r="W167" s="13">
        <f>Penjualan!W167*$D167</f>
        <v>0</v>
      </c>
      <c r="X167" s="13">
        <f>Penjualan!X167*$D167</f>
        <v>0</v>
      </c>
      <c r="Y167" s="13">
        <f>Penjualan!Y167*$D167</f>
        <v>0</v>
      </c>
      <c r="Z167" s="13">
        <f>Penjualan!Z167*$D167</f>
        <v>0</v>
      </c>
      <c r="AA167" s="13">
        <f>Penjualan!AA167*$D167</f>
        <v>0</v>
      </c>
      <c r="AB167" s="13">
        <f>Penjualan!AB167*$D167</f>
        <v>0</v>
      </c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>
        <f>Penjualan!AQ167*$D167</f>
        <v>0</v>
      </c>
      <c r="AR167" s="13">
        <f t="shared" si="15"/>
        <v>46000</v>
      </c>
      <c r="AS167" s="14"/>
      <c r="AT167" s="14"/>
      <c r="AU167" s="14"/>
      <c r="AV167" s="14"/>
      <c r="AW167" s="14"/>
    </row>
    <row r="168" spans="1:49" ht="26.25" customHeight="1" x14ac:dyDescent="0.35">
      <c r="A168" s="55">
        <f>Penjualan!A168</f>
        <v>0</v>
      </c>
      <c r="B168" s="2" t="str">
        <f>Penjualan!B168</f>
        <v>GM11</v>
      </c>
      <c r="C168" s="2" t="str">
        <f>Penjualan!C168</f>
        <v>G.makrame besar</v>
      </c>
      <c r="D168" s="21">
        <f>VLOOKUP(B168,Tabel!$A$6:$F$78,6,FALSE)</f>
        <v>10000</v>
      </c>
      <c r="E168" s="13">
        <f>Penjualan!E168*$D168</f>
        <v>0</v>
      </c>
      <c r="F168" s="13">
        <f>Penjualan!F168*$D168</f>
        <v>0</v>
      </c>
      <c r="G168" s="13">
        <f>Penjualan!G168*$D168</f>
        <v>0</v>
      </c>
      <c r="H168" s="13">
        <f>Penjualan!H168*$D168</f>
        <v>0</v>
      </c>
      <c r="I168" s="13">
        <f>Penjualan!I168*$D168</f>
        <v>0</v>
      </c>
      <c r="J168" s="13">
        <f>Penjualan!J168*$D168</f>
        <v>0</v>
      </c>
      <c r="K168" s="13">
        <f>Penjualan!K168*$D168</f>
        <v>0</v>
      </c>
      <c r="L168" s="13">
        <f>Penjualan!L168*$D168</f>
        <v>0</v>
      </c>
      <c r="M168" s="13">
        <f>Penjualan!M168*$D168</f>
        <v>0</v>
      </c>
      <c r="N168" s="13">
        <f>Penjualan!N168*$D168</f>
        <v>0</v>
      </c>
      <c r="O168" s="13">
        <f>Penjualan!O168*$D168</f>
        <v>0</v>
      </c>
      <c r="P168" s="13">
        <f>Penjualan!P168*$D168</f>
        <v>10000</v>
      </c>
      <c r="Q168" s="13">
        <f>Penjualan!Q168*$D168</f>
        <v>0</v>
      </c>
      <c r="R168" s="13">
        <f>Penjualan!R168*$D168</f>
        <v>0</v>
      </c>
      <c r="S168" s="13">
        <f>Penjualan!S168*$D168</f>
        <v>0</v>
      </c>
      <c r="T168" s="13">
        <f>Penjualan!T168*$D168</f>
        <v>0</v>
      </c>
      <c r="U168" s="13">
        <f>Penjualan!U168*$D168</f>
        <v>0</v>
      </c>
      <c r="V168" s="13">
        <f>Penjualan!V168*$D168</f>
        <v>0</v>
      </c>
      <c r="W168" s="13">
        <f>Penjualan!W168*$D168</f>
        <v>0</v>
      </c>
      <c r="X168" s="13">
        <f>Penjualan!X168*$D168</f>
        <v>0</v>
      </c>
      <c r="Y168" s="13">
        <f>Penjualan!Y168*$D168</f>
        <v>0</v>
      </c>
      <c r="Z168" s="13">
        <f>Penjualan!Z168*$D168</f>
        <v>0</v>
      </c>
      <c r="AA168" s="13">
        <f>Penjualan!AA168*$D168</f>
        <v>0</v>
      </c>
      <c r="AB168" s="13">
        <f>Penjualan!AB168*$D168</f>
        <v>0</v>
      </c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>
        <f>Penjualan!AQ168*$D168</f>
        <v>0</v>
      </c>
      <c r="AR168" s="13">
        <f t="shared" si="15"/>
        <v>10000</v>
      </c>
      <c r="AS168" s="14"/>
      <c r="AT168" s="14"/>
      <c r="AU168" s="14"/>
      <c r="AV168" s="14"/>
      <c r="AW168" s="14"/>
    </row>
    <row r="169" spans="1:49" ht="26.25" customHeight="1" x14ac:dyDescent="0.35">
      <c r="A169" s="55">
        <f>Penjualan!A169</f>
        <v>0</v>
      </c>
      <c r="B169" s="2" t="str">
        <f>Penjualan!B169</f>
        <v>G01</v>
      </c>
      <c r="C169" s="2" t="str">
        <f>Penjualan!C169</f>
        <v>G.batu magnet</v>
      </c>
      <c r="D169" s="21">
        <f>VLOOKUP(B169,Tabel!$A$6:$F$78,6,FALSE)</f>
        <v>10000</v>
      </c>
      <c r="E169" s="13">
        <f>Penjualan!E169*$D169</f>
        <v>0</v>
      </c>
      <c r="F169" s="13">
        <f>Penjualan!F169*$D169</f>
        <v>0</v>
      </c>
      <c r="G169" s="13">
        <f>Penjualan!G169*$D169</f>
        <v>0</v>
      </c>
      <c r="H169" s="13">
        <f>Penjualan!H169*$D169</f>
        <v>0</v>
      </c>
      <c r="I169" s="13">
        <f>Penjualan!I169*$D169</f>
        <v>0</v>
      </c>
      <c r="J169" s="13">
        <f>Penjualan!J169*$D169</f>
        <v>0</v>
      </c>
      <c r="K169" s="13">
        <f>Penjualan!K169*$D169</f>
        <v>0</v>
      </c>
      <c r="L169" s="13">
        <f>Penjualan!L169*$D169</f>
        <v>0</v>
      </c>
      <c r="M169" s="13">
        <f>Penjualan!M169*$D169</f>
        <v>0</v>
      </c>
      <c r="N169" s="13">
        <f>Penjualan!N169*$D169</f>
        <v>10000</v>
      </c>
      <c r="O169" s="13">
        <f>Penjualan!O169*$D169</f>
        <v>0</v>
      </c>
      <c r="P169" s="13">
        <f>Penjualan!P169*$D169</f>
        <v>0</v>
      </c>
      <c r="Q169" s="13">
        <f>Penjualan!Q169*$D169</f>
        <v>0</v>
      </c>
      <c r="R169" s="13">
        <f>Penjualan!R169*$D169</f>
        <v>0</v>
      </c>
      <c r="S169" s="13">
        <f>Penjualan!S169*$D169</f>
        <v>0</v>
      </c>
      <c r="T169" s="13">
        <f>Penjualan!T169*$D169</f>
        <v>0</v>
      </c>
      <c r="U169" s="13">
        <f>Penjualan!U169*$D169</f>
        <v>0</v>
      </c>
      <c r="V169" s="13">
        <f>Penjualan!V169*$D169</f>
        <v>0</v>
      </c>
      <c r="W169" s="13">
        <f>Penjualan!W169*$D169</f>
        <v>0</v>
      </c>
      <c r="X169" s="13">
        <f>Penjualan!X169*$D169</f>
        <v>0</v>
      </c>
      <c r="Y169" s="13">
        <f>Penjualan!Y169*$D169</f>
        <v>0</v>
      </c>
      <c r="Z169" s="13">
        <f>Penjualan!Z169*$D169</f>
        <v>0</v>
      </c>
      <c r="AA169" s="13">
        <f>Penjualan!AA169*$D169</f>
        <v>0</v>
      </c>
      <c r="AB169" s="13">
        <f>Penjualan!AB169*$D169</f>
        <v>0</v>
      </c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>
        <f>Penjualan!AQ169*$D169</f>
        <v>0</v>
      </c>
      <c r="AR169" s="13">
        <f t="shared" si="15"/>
        <v>10000</v>
      </c>
      <c r="AS169" s="14"/>
      <c r="AT169" s="14"/>
      <c r="AU169" s="14"/>
      <c r="AV169" s="14"/>
      <c r="AW169" s="14"/>
    </row>
    <row r="170" spans="1:49" ht="26.25" customHeight="1" x14ac:dyDescent="0.35">
      <c r="A170" s="55">
        <f>Penjualan!A170</f>
        <v>0</v>
      </c>
      <c r="B170" s="2" t="str">
        <f>Penjualan!B170</f>
        <v>Lain2</v>
      </c>
      <c r="C170" s="2" t="str">
        <f>Penjualan!C170</f>
        <v>Lain2</v>
      </c>
      <c r="D170" s="21">
        <f>VLOOKUP(B170,Tabel!$A$6:$F$78,6,FALSE)</f>
        <v>0</v>
      </c>
      <c r="E170" s="13">
        <f>Penjualan!E170*$D170</f>
        <v>0</v>
      </c>
      <c r="F170" s="13">
        <f>Penjualan!F170*$D170</f>
        <v>0</v>
      </c>
      <c r="G170" s="13">
        <f>Penjualan!G170*$D170</f>
        <v>0</v>
      </c>
      <c r="H170" s="13">
        <f>Penjualan!H170*$D170</f>
        <v>0</v>
      </c>
      <c r="I170" s="13">
        <f>Penjualan!I170*$D170</f>
        <v>0</v>
      </c>
      <c r="J170" s="13">
        <f>Penjualan!J170*$D170</f>
        <v>0</v>
      </c>
      <c r="K170" s="13">
        <f>Penjualan!K170*$D170</f>
        <v>0</v>
      </c>
      <c r="L170" s="13">
        <f>Penjualan!L170*$D170</f>
        <v>0</v>
      </c>
      <c r="M170" s="13">
        <f>Penjualan!M170*$D170</f>
        <v>0</v>
      </c>
      <c r="N170" s="13">
        <f>Penjualan!N170*$D170</f>
        <v>0</v>
      </c>
      <c r="O170" s="13">
        <f>Penjualan!O170*$D170</f>
        <v>0</v>
      </c>
      <c r="P170" s="13">
        <f>Penjualan!P170*$D170</f>
        <v>0</v>
      </c>
      <c r="Q170" s="13">
        <f>Penjualan!Q170*$D170</f>
        <v>0</v>
      </c>
      <c r="R170" s="13">
        <f>Penjualan!R170*$D170</f>
        <v>0</v>
      </c>
      <c r="S170" s="13">
        <f>Penjualan!S170*$D170</f>
        <v>0</v>
      </c>
      <c r="T170" s="13">
        <f>Penjualan!T170*$D170</f>
        <v>0</v>
      </c>
      <c r="U170" s="13">
        <f>Penjualan!U170*$D170</f>
        <v>0</v>
      </c>
      <c r="V170" s="13">
        <f>Penjualan!V170*$D170</f>
        <v>0</v>
      </c>
      <c r="W170" s="13">
        <f>Penjualan!W170*$D170</f>
        <v>0</v>
      </c>
      <c r="X170" s="13">
        <f>Penjualan!X170*$D170</f>
        <v>0</v>
      </c>
      <c r="Y170" s="13">
        <f>Penjualan!Y170*$D170</f>
        <v>0</v>
      </c>
      <c r="Z170" s="13">
        <f>Penjualan!Z170*$D170</f>
        <v>0</v>
      </c>
      <c r="AA170" s="13">
        <f>Penjualan!AA170*$D170</f>
        <v>0</v>
      </c>
      <c r="AB170" s="13">
        <f>Penjualan!AB170*$D170</f>
        <v>0</v>
      </c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>
        <f>Penjualan!AQ170*$D170</f>
        <v>0</v>
      </c>
      <c r="AR170" s="13">
        <f t="shared" si="15"/>
        <v>0</v>
      </c>
      <c r="AS170" s="14"/>
      <c r="AT170" s="14"/>
      <c r="AU170" s="14"/>
      <c r="AV170" s="14"/>
      <c r="AW170" s="14"/>
    </row>
    <row r="171" spans="1:49" ht="26.25" customHeight="1" x14ac:dyDescent="0.35">
      <c r="A171" s="55">
        <f>Penjualan!A171</f>
        <v>42162</v>
      </c>
      <c r="B171" s="2" t="str">
        <f>Penjualan!B171</f>
        <v>R01</v>
      </c>
      <c r="C171" s="2" t="str">
        <f>Penjualan!C171</f>
        <v>Rosario kayu</v>
      </c>
      <c r="D171" s="21">
        <f>VLOOKUP(B171,Tabel!$A$6:$F$78,6,FALSE)</f>
        <v>15000</v>
      </c>
      <c r="E171" s="13">
        <f>Penjualan!E171*$D171</f>
        <v>15000</v>
      </c>
      <c r="F171" s="13">
        <f>Penjualan!F171*$D171</f>
        <v>30000</v>
      </c>
      <c r="G171" s="13">
        <f>Penjualan!G171*$D171</f>
        <v>0</v>
      </c>
      <c r="H171" s="13">
        <f>Penjualan!H171*$D171</f>
        <v>0</v>
      </c>
      <c r="I171" s="13">
        <f>Penjualan!I171*$D171</f>
        <v>0</v>
      </c>
      <c r="J171" s="13">
        <f>Penjualan!J171*$D171</f>
        <v>75000</v>
      </c>
      <c r="K171" s="13">
        <f>Penjualan!K171*$D171</f>
        <v>0</v>
      </c>
      <c r="L171" s="13">
        <f>Penjualan!L171*$D171</f>
        <v>0</v>
      </c>
      <c r="M171" s="13">
        <f>Penjualan!M171*$D171</f>
        <v>165000</v>
      </c>
      <c r="N171" s="13">
        <f>Penjualan!N171*$D171</f>
        <v>30000</v>
      </c>
      <c r="O171" s="13">
        <f>Penjualan!O171*$D171</f>
        <v>45000</v>
      </c>
      <c r="P171" s="13">
        <f>Penjualan!P171*$D171</f>
        <v>90000</v>
      </c>
      <c r="Q171" s="13">
        <f>Penjualan!Q171*$D171</f>
        <v>15000</v>
      </c>
      <c r="R171" s="13">
        <f>Penjualan!R171*$D171</f>
        <v>15000</v>
      </c>
      <c r="S171" s="13">
        <f>Penjualan!S171*$D171</f>
        <v>15000</v>
      </c>
      <c r="T171" s="13">
        <f>Penjualan!T171*$D171</f>
        <v>15000</v>
      </c>
      <c r="U171" s="13">
        <f>Penjualan!U171*$D171</f>
        <v>0</v>
      </c>
      <c r="V171" s="13">
        <f>Penjualan!V171*$D171</f>
        <v>0</v>
      </c>
      <c r="W171" s="13">
        <f>Penjualan!W171*$D171</f>
        <v>0</v>
      </c>
      <c r="X171" s="13">
        <f>Penjualan!X171*$D171</f>
        <v>0</v>
      </c>
      <c r="Y171" s="13">
        <f>Penjualan!Y171*$D171</f>
        <v>0</v>
      </c>
      <c r="Z171" s="13">
        <f>Penjualan!Z171*$D171</f>
        <v>0</v>
      </c>
      <c r="AA171" s="13">
        <f>Penjualan!AA171*$D171</f>
        <v>0</v>
      </c>
      <c r="AB171" s="13">
        <f>Penjualan!AB171*$D171</f>
        <v>0</v>
      </c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>
        <f>Penjualan!AQ171*$D171</f>
        <v>0</v>
      </c>
      <c r="AR171" s="13">
        <f t="shared" si="15"/>
        <v>510000</v>
      </c>
      <c r="AS171" s="14"/>
      <c r="AT171" s="14"/>
      <c r="AU171" s="14"/>
      <c r="AV171" s="14"/>
      <c r="AW171" s="14"/>
    </row>
    <row r="172" spans="1:49" ht="26.25" customHeight="1" x14ac:dyDescent="0.35">
      <c r="A172" s="55" t="str">
        <f>Penjualan!A172</f>
        <v>(Paskalis)</v>
      </c>
      <c r="B172" s="2" t="str">
        <f>Penjualan!B172</f>
        <v>KT03</v>
      </c>
      <c r="C172" s="2" t="str">
        <f>Penjualan!C172</f>
        <v>Kalung huruf</v>
      </c>
      <c r="D172" s="21">
        <f>VLOOKUP(B172,Tabel!$A$6:$F$78,6,FALSE)</f>
        <v>3000</v>
      </c>
      <c r="E172" s="13">
        <f>Penjualan!E172*$D172</f>
        <v>0</v>
      </c>
      <c r="F172" s="13">
        <f>Penjualan!F172*$D172</f>
        <v>9000</v>
      </c>
      <c r="G172" s="13">
        <f>Penjualan!G172*$D172</f>
        <v>0</v>
      </c>
      <c r="H172" s="13">
        <f>Penjualan!H172*$D172</f>
        <v>0</v>
      </c>
      <c r="I172" s="13">
        <f>Penjualan!I172*$D172</f>
        <v>0</v>
      </c>
      <c r="J172" s="13">
        <f>Penjualan!J172*$D172</f>
        <v>6000</v>
      </c>
      <c r="K172" s="13">
        <f>Penjualan!K172*$D172</f>
        <v>0</v>
      </c>
      <c r="L172" s="13">
        <f>Penjualan!L172*$D172</f>
        <v>0</v>
      </c>
      <c r="M172" s="13">
        <f>Penjualan!M172*$D172</f>
        <v>0</v>
      </c>
      <c r="N172" s="13">
        <f>Penjualan!N172*$D172</f>
        <v>3000</v>
      </c>
      <c r="O172" s="13">
        <f>Penjualan!O172*$D172</f>
        <v>0</v>
      </c>
      <c r="P172" s="13">
        <f>Penjualan!P172*$D172</f>
        <v>6000</v>
      </c>
      <c r="Q172" s="13">
        <f>Penjualan!Q172*$D172</f>
        <v>0</v>
      </c>
      <c r="R172" s="13">
        <f>Penjualan!R172*$D172</f>
        <v>0</v>
      </c>
      <c r="S172" s="13">
        <f>Penjualan!S172*$D172</f>
        <v>0</v>
      </c>
      <c r="T172" s="13">
        <f>Penjualan!T172*$D172</f>
        <v>0</v>
      </c>
      <c r="U172" s="13">
        <f>Penjualan!U172*$D172</f>
        <v>0</v>
      </c>
      <c r="V172" s="13">
        <f>Penjualan!V172*$D172</f>
        <v>0</v>
      </c>
      <c r="W172" s="13">
        <f>Penjualan!W172*$D172</f>
        <v>0</v>
      </c>
      <c r="X172" s="13">
        <f>Penjualan!X172*$D172</f>
        <v>0</v>
      </c>
      <c r="Y172" s="13">
        <f>Penjualan!Y172*$D172</f>
        <v>0</v>
      </c>
      <c r="Z172" s="13">
        <f>Penjualan!Z172*$D172</f>
        <v>0</v>
      </c>
      <c r="AA172" s="13">
        <f>Penjualan!AA172*$D172</f>
        <v>0</v>
      </c>
      <c r="AB172" s="13">
        <f>Penjualan!AB172*$D172</f>
        <v>0</v>
      </c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>
        <f>Penjualan!AQ172*$D172</f>
        <v>0</v>
      </c>
      <c r="AR172" s="13">
        <f t="shared" si="15"/>
        <v>24000</v>
      </c>
      <c r="AS172" s="14"/>
      <c r="AT172" s="14"/>
      <c r="AU172" s="14"/>
      <c r="AV172" s="14"/>
      <c r="AW172" s="14"/>
    </row>
    <row r="173" spans="1:49" ht="26.25" customHeight="1" x14ac:dyDescent="0.35">
      <c r="A173" s="55">
        <f>Penjualan!A173</f>
        <v>0</v>
      </c>
      <c r="B173" s="2" t="str">
        <f>Penjualan!B173</f>
        <v>GKY</v>
      </c>
      <c r="C173" s="2" t="str">
        <f>Penjualan!C173</f>
        <v>Gelang kayu (baru)</v>
      </c>
      <c r="D173" s="21">
        <f>VLOOKUP(B173,Tabel!$A$6:$F$78,6,FALSE)</f>
        <v>8000</v>
      </c>
      <c r="E173" s="13">
        <f>Penjualan!E173*$D173</f>
        <v>0</v>
      </c>
      <c r="F173" s="13">
        <f>Penjualan!F173*$D173</f>
        <v>0</v>
      </c>
      <c r="G173" s="13">
        <f>Penjualan!G173*$D173</f>
        <v>0</v>
      </c>
      <c r="H173" s="13">
        <f>Penjualan!H173*$D173</f>
        <v>0</v>
      </c>
      <c r="I173" s="13">
        <f>Penjualan!I173*$D173</f>
        <v>0</v>
      </c>
      <c r="J173" s="13">
        <f>Penjualan!J173*$D173</f>
        <v>0</v>
      </c>
      <c r="K173" s="13">
        <f>Penjualan!K173*$D173</f>
        <v>0</v>
      </c>
      <c r="L173" s="13">
        <f>Penjualan!L173*$D173</f>
        <v>0</v>
      </c>
      <c r="M173" s="13">
        <f>Penjualan!M173*$D173</f>
        <v>0</v>
      </c>
      <c r="N173" s="13">
        <f>Penjualan!N173*$D173</f>
        <v>0</v>
      </c>
      <c r="O173" s="13">
        <f>Penjualan!O173*$D173</f>
        <v>0</v>
      </c>
      <c r="P173" s="13">
        <f>Penjualan!P173*$D173</f>
        <v>8000</v>
      </c>
      <c r="Q173" s="13">
        <f>Penjualan!Q173*$D173</f>
        <v>0</v>
      </c>
      <c r="R173" s="13">
        <f>Penjualan!R173*$D173</f>
        <v>0</v>
      </c>
      <c r="S173" s="13">
        <f>Penjualan!S173*$D173</f>
        <v>0</v>
      </c>
      <c r="T173" s="13">
        <f>Penjualan!T173*$D173</f>
        <v>24000</v>
      </c>
      <c r="U173" s="13">
        <f>Penjualan!U173*$D173</f>
        <v>0</v>
      </c>
      <c r="V173" s="13">
        <f>Penjualan!V173*$D173</f>
        <v>0</v>
      </c>
      <c r="W173" s="13">
        <f>Penjualan!W173*$D173</f>
        <v>0</v>
      </c>
      <c r="X173" s="13">
        <f>Penjualan!X173*$D173</f>
        <v>0</v>
      </c>
      <c r="Y173" s="13">
        <f>Penjualan!Y173*$D173</f>
        <v>0</v>
      </c>
      <c r="Z173" s="13">
        <f>Penjualan!Z173*$D173</f>
        <v>0</v>
      </c>
      <c r="AA173" s="13">
        <f>Penjualan!AA173*$D173</f>
        <v>0</v>
      </c>
      <c r="AB173" s="13">
        <f>Penjualan!AB173*$D173</f>
        <v>0</v>
      </c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>
        <f>Penjualan!AQ173*$D173</f>
        <v>0</v>
      </c>
      <c r="AR173" s="13">
        <f t="shared" si="15"/>
        <v>32000</v>
      </c>
      <c r="AS173" s="14"/>
      <c r="AT173" s="14"/>
      <c r="AU173" s="14"/>
      <c r="AV173" s="14"/>
      <c r="AW173" s="14"/>
    </row>
    <row r="174" spans="1:49" ht="26.25" customHeight="1" x14ac:dyDescent="0.35">
      <c r="A174" s="55">
        <f>Penjualan!A174</f>
        <v>0</v>
      </c>
      <c r="B174" s="2" t="str">
        <f>Penjualan!B174</f>
        <v>R02</v>
      </c>
      <c r="C174" s="2" t="str">
        <f>Penjualan!C174</f>
        <v>Rosario batu</v>
      </c>
      <c r="D174" s="21">
        <f>VLOOKUP(B174,Tabel!$A$6:$F$78,6,FALSE)</f>
        <v>30000</v>
      </c>
      <c r="E174" s="13">
        <f>Penjualan!E174*$D174</f>
        <v>0</v>
      </c>
      <c r="F174" s="13">
        <f>Penjualan!F174*$D174</f>
        <v>0</v>
      </c>
      <c r="G174" s="13">
        <f>Penjualan!G174*$D174</f>
        <v>0</v>
      </c>
      <c r="H174" s="13">
        <f>Penjualan!H174*$D174</f>
        <v>0</v>
      </c>
      <c r="I174" s="13">
        <f>Penjualan!I174*$D174</f>
        <v>0</v>
      </c>
      <c r="J174" s="13">
        <f>Penjualan!J174*$D174</f>
        <v>30000</v>
      </c>
      <c r="K174" s="13">
        <f>Penjualan!K174*$D174</f>
        <v>0</v>
      </c>
      <c r="L174" s="13">
        <f>Penjualan!L174*$D174</f>
        <v>0</v>
      </c>
      <c r="M174" s="13">
        <f>Penjualan!M174*$D174</f>
        <v>30000</v>
      </c>
      <c r="N174" s="13">
        <f>Penjualan!N174*$D174</f>
        <v>0</v>
      </c>
      <c r="O174" s="13">
        <f>Penjualan!O174*$D174</f>
        <v>30000</v>
      </c>
      <c r="P174" s="13">
        <f>Penjualan!P174*$D174</f>
        <v>0</v>
      </c>
      <c r="Q174" s="13">
        <f>Penjualan!Q174*$D174</f>
        <v>0</v>
      </c>
      <c r="R174" s="13">
        <f>Penjualan!R174*$D174</f>
        <v>0</v>
      </c>
      <c r="S174" s="13">
        <f>Penjualan!S174*$D174</f>
        <v>0</v>
      </c>
      <c r="T174" s="13">
        <f>Penjualan!T174*$D174</f>
        <v>60000</v>
      </c>
      <c r="U174" s="13">
        <f>Penjualan!U174*$D174</f>
        <v>0</v>
      </c>
      <c r="V174" s="13">
        <f>Penjualan!V174*$D174</f>
        <v>0</v>
      </c>
      <c r="W174" s="13">
        <f>Penjualan!W174*$D174</f>
        <v>0</v>
      </c>
      <c r="X174" s="13">
        <f>Penjualan!X174*$D174</f>
        <v>0</v>
      </c>
      <c r="Y174" s="13">
        <f>Penjualan!Y174*$D174</f>
        <v>0</v>
      </c>
      <c r="Z174" s="13">
        <f>Penjualan!Z174*$D174</f>
        <v>0</v>
      </c>
      <c r="AA174" s="13">
        <f>Penjualan!AA174*$D174</f>
        <v>0</v>
      </c>
      <c r="AB174" s="13">
        <f>Penjualan!AB174*$D174</f>
        <v>0</v>
      </c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>
        <f>Penjualan!AQ174*$D174</f>
        <v>0</v>
      </c>
      <c r="AR174" s="13">
        <f t="shared" si="15"/>
        <v>150000</v>
      </c>
      <c r="AS174" s="14"/>
      <c r="AT174" s="14"/>
      <c r="AU174" s="14"/>
      <c r="AV174" s="14"/>
      <c r="AW174" s="14"/>
    </row>
    <row r="175" spans="1:49" ht="26.25" customHeight="1" x14ac:dyDescent="0.35">
      <c r="A175" s="55">
        <f>Penjualan!A175</f>
        <v>0</v>
      </c>
      <c r="B175" s="2" t="str">
        <f>Penjualan!B175</f>
        <v>G01</v>
      </c>
      <c r="C175" s="2" t="str">
        <f>Penjualan!C175</f>
        <v>G.batu magnet</v>
      </c>
      <c r="D175" s="21">
        <f>VLOOKUP(B175,Tabel!$A$6:$F$78,6,FALSE)</f>
        <v>10000</v>
      </c>
      <c r="E175" s="13">
        <f>Penjualan!E175*$D175</f>
        <v>0</v>
      </c>
      <c r="F175" s="13">
        <f>Penjualan!F175*$D175</f>
        <v>50000</v>
      </c>
      <c r="G175" s="13">
        <f>Penjualan!G175*$D175</f>
        <v>0</v>
      </c>
      <c r="H175" s="13">
        <f>Penjualan!H175*$D175</f>
        <v>0</v>
      </c>
      <c r="I175" s="13">
        <f>Penjualan!I175*$D175</f>
        <v>0</v>
      </c>
      <c r="J175" s="13">
        <f>Penjualan!J175*$D175</f>
        <v>0</v>
      </c>
      <c r="K175" s="13">
        <f>Penjualan!K175*$D175</f>
        <v>0</v>
      </c>
      <c r="L175" s="13">
        <f>Penjualan!L175*$D175</f>
        <v>0</v>
      </c>
      <c r="M175" s="13">
        <f>Penjualan!M175*$D175</f>
        <v>0</v>
      </c>
      <c r="N175" s="13">
        <f>Penjualan!N175*$D175</f>
        <v>20000</v>
      </c>
      <c r="O175" s="13">
        <f>Penjualan!O175*$D175</f>
        <v>10000</v>
      </c>
      <c r="P175" s="13">
        <f>Penjualan!P175*$D175</f>
        <v>0</v>
      </c>
      <c r="Q175" s="13">
        <f>Penjualan!Q175*$D175</f>
        <v>0</v>
      </c>
      <c r="R175" s="13">
        <f>Penjualan!R175*$D175</f>
        <v>0</v>
      </c>
      <c r="S175" s="13">
        <f>Penjualan!S175*$D175</f>
        <v>0</v>
      </c>
      <c r="T175" s="13">
        <f>Penjualan!T175*$D175</f>
        <v>0</v>
      </c>
      <c r="U175" s="13">
        <f>Penjualan!U175*$D175</f>
        <v>0</v>
      </c>
      <c r="V175" s="13">
        <f>Penjualan!V175*$D175</f>
        <v>0</v>
      </c>
      <c r="W175" s="13">
        <f>Penjualan!W175*$D175</f>
        <v>0</v>
      </c>
      <c r="X175" s="13">
        <f>Penjualan!X175*$D175</f>
        <v>0</v>
      </c>
      <c r="Y175" s="13">
        <f>Penjualan!Y175*$D175</f>
        <v>0</v>
      </c>
      <c r="Z175" s="13">
        <f>Penjualan!Z175*$D175</f>
        <v>0</v>
      </c>
      <c r="AA175" s="13">
        <f>Penjualan!AA175*$D175</f>
        <v>0</v>
      </c>
      <c r="AB175" s="13">
        <f>Penjualan!AB175*$D175</f>
        <v>0</v>
      </c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>
        <f>Penjualan!AQ175*$D175</f>
        <v>0</v>
      </c>
      <c r="AR175" s="13">
        <f t="shared" si="15"/>
        <v>80000</v>
      </c>
      <c r="AS175" s="14"/>
      <c r="AT175" s="14"/>
      <c r="AU175" s="14"/>
      <c r="AV175" s="14"/>
      <c r="AW175" s="14"/>
    </row>
    <row r="176" spans="1:49" ht="26.25" customHeight="1" x14ac:dyDescent="0.35">
      <c r="A176" s="55">
        <f>Penjualan!A176</f>
        <v>0</v>
      </c>
      <c r="B176" s="2" t="str">
        <f>Penjualan!B176</f>
        <v>GKM</v>
      </c>
      <c r="C176" s="2" t="str">
        <f>Penjualan!C176</f>
        <v>G. Mutiara</v>
      </c>
      <c r="D176" s="21">
        <f>VLOOKUP(B176,Tabel!$A$6:$F$78,6,FALSE)</f>
        <v>10000</v>
      </c>
      <c r="E176" s="13">
        <f>Penjualan!E176*$D176</f>
        <v>0</v>
      </c>
      <c r="F176" s="13">
        <f>Penjualan!F176*$D176</f>
        <v>10000</v>
      </c>
      <c r="G176" s="13">
        <f>Penjualan!G176*$D176</f>
        <v>0</v>
      </c>
      <c r="H176" s="13">
        <f>Penjualan!H176*$D176</f>
        <v>0</v>
      </c>
      <c r="I176" s="13">
        <f>Penjualan!I176*$D176</f>
        <v>0</v>
      </c>
      <c r="J176" s="13">
        <f>Penjualan!J176*$D176</f>
        <v>10000</v>
      </c>
      <c r="K176" s="13">
        <f>Penjualan!K176*$D176</f>
        <v>0</v>
      </c>
      <c r="L176" s="13">
        <f>Penjualan!L176*$D176</f>
        <v>20000</v>
      </c>
      <c r="M176" s="13">
        <f>Penjualan!M176*$D176</f>
        <v>10000</v>
      </c>
      <c r="N176" s="13">
        <f>Penjualan!N176*$D176</f>
        <v>0</v>
      </c>
      <c r="O176" s="13">
        <f>Penjualan!O176*$D176</f>
        <v>0</v>
      </c>
      <c r="P176" s="13">
        <f>Penjualan!P176*$D176</f>
        <v>10000</v>
      </c>
      <c r="Q176" s="13">
        <f>Penjualan!Q176*$D176</f>
        <v>30000</v>
      </c>
      <c r="R176" s="13">
        <f>Penjualan!R176*$D176</f>
        <v>0</v>
      </c>
      <c r="S176" s="13">
        <f>Penjualan!S176*$D176</f>
        <v>0</v>
      </c>
      <c r="T176" s="13">
        <f>Penjualan!T176*$D176</f>
        <v>0</v>
      </c>
      <c r="U176" s="13">
        <f>Penjualan!U176*$D176</f>
        <v>0</v>
      </c>
      <c r="V176" s="13">
        <f>Penjualan!V176*$D176</f>
        <v>0</v>
      </c>
      <c r="W176" s="13">
        <f>Penjualan!W176*$D176</f>
        <v>0</v>
      </c>
      <c r="X176" s="13">
        <f>Penjualan!X176*$D176</f>
        <v>0</v>
      </c>
      <c r="Y176" s="13">
        <f>Penjualan!Y176*$D176</f>
        <v>0</v>
      </c>
      <c r="Z176" s="13">
        <f>Penjualan!Z176*$D176</f>
        <v>0</v>
      </c>
      <c r="AA176" s="13">
        <f>Penjualan!AA176*$D176</f>
        <v>0</v>
      </c>
      <c r="AB176" s="13">
        <f>Penjualan!AB176*$D176</f>
        <v>0</v>
      </c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>
        <f>Penjualan!AQ176*$D176</f>
        <v>0</v>
      </c>
      <c r="AR176" s="13">
        <f t="shared" si="15"/>
        <v>90000</v>
      </c>
      <c r="AS176" s="14"/>
      <c r="AT176" s="14"/>
      <c r="AU176" s="14"/>
      <c r="AV176" s="14"/>
      <c r="AW176" s="14"/>
    </row>
    <row r="177" spans="1:49" ht="26.25" customHeight="1" x14ac:dyDescent="0.35">
      <c r="A177" s="55">
        <f>Penjualan!A177</f>
        <v>0</v>
      </c>
      <c r="B177" s="2" t="str">
        <f>Penjualan!B177</f>
        <v>GKY</v>
      </c>
      <c r="C177" s="2" t="str">
        <f>Penjualan!C177</f>
        <v>Gelang kayu (baru)</v>
      </c>
      <c r="D177" s="21">
        <f>VLOOKUP(B177,Tabel!$A$6:$F$78,6,FALSE)</f>
        <v>8000</v>
      </c>
      <c r="E177" s="13">
        <f>Penjualan!E177*$D177</f>
        <v>0</v>
      </c>
      <c r="F177" s="13">
        <f>Penjualan!F177*$D177</f>
        <v>0</v>
      </c>
      <c r="G177" s="13">
        <f>Penjualan!G177*$D177</f>
        <v>0</v>
      </c>
      <c r="H177" s="13">
        <f>Penjualan!H177*$D177</f>
        <v>0</v>
      </c>
      <c r="I177" s="13">
        <f>Penjualan!I177*$D177</f>
        <v>0</v>
      </c>
      <c r="J177" s="13">
        <f>Penjualan!J177*$D177</f>
        <v>0</v>
      </c>
      <c r="K177" s="13">
        <f>Penjualan!K177*$D177</f>
        <v>0</v>
      </c>
      <c r="L177" s="13">
        <f>Penjualan!L177*$D177</f>
        <v>0</v>
      </c>
      <c r="M177" s="13">
        <f>Penjualan!M177*$D177</f>
        <v>0</v>
      </c>
      <c r="N177" s="13">
        <f>Penjualan!N177*$D177</f>
        <v>0</v>
      </c>
      <c r="O177" s="13">
        <f>Penjualan!O177*$D177</f>
        <v>0</v>
      </c>
      <c r="P177" s="13">
        <f>Penjualan!P177*$D177</f>
        <v>0</v>
      </c>
      <c r="Q177" s="13">
        <f>Penjualan!Q177*$D177</f>
        <v>0</v>
      </c>
      <c r="R177" s="13">
        <f>Penjualan!R177*$D177</f>
        <v>0</v>
      </c>
      <c r="S177" s="13">
        <f>Penjualan!S177*$D177</f>
        <v>0</v>
      </c>
      <c r="T177" s="13">
        <f>Penjualan!T177*$D177</f>
        <v>48000</v>
      </c>
      <c r="U177" s="13">
        <f>Penjualan!U177*$D177</f>
        <v>0</v>
      </c>
      <c r="V177" s="13">
        <f>Penjualan!V177*$D177</f>
        <v>0</v>
      </c>
      <c r="W177" s="13">
        <f>Penjualan!W177*$D177</f>
        <v>0</v>
      </c>
      <c r="X177" s="13">
        <f>Penjualan!X177*$D177</f>
        <v>0</v>
      </c>
      <c r="Y177" s="13">
        <f>Penjualan!Y177*$D177</f>
        <v>0</v>
      </c>
      <c r="Z177" s="13">
        <f>Penjualan!Z177*$D177</f>
        <v>0</v>
      </c>
      <c r="AA177" s="13">
        <f>Penjualan!AA177*$D177</f>
        <v>0</v>
      </c>
      <c r="AB177" s="13">
        <f>Penjualan!AB177*$D177</f>
        <v>0</v>
      </c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>
        <f>Penjualan!AQ177*$D177</f>
        <v>0</v>
      </c>
      <c r="AR177" s="13">
        <f t="shared" si="15"/>
        <v>48000</v>
      </c>
      <c r="AS177" s="14"/>
      <c r="AT177" s="14"/>
      <c r="AU177" s="14"/>
      <c r="AV177" s="14"/>
      <c r="AW177" s="14"/>
    </row>
    <row r="178" spans="1:49" ht="26.25" customHeight="1" x14ac:dyDescent="0.35">
      <c r="A178" s="55">
        <f>Penjualan!A178</f>
        <v>0</v>
      </c>
      <c r="B178" s="2" t="str">
        <f>Penjualan!B178</f>
        <v>G02</v>
      </c>
      <c r="C178" s="2" t="str">
        <f>Penjualan!C178</f>
        <v>G.kristal</v>
      </c>
      <c r="D178" s="21">
        <f>VLOOKUP(B178,Tabel!$A$6:$F$78,6,FALSE)</f>
        <v>15000</v>
      </c>
      <c r="E178" s="13">
        <f>Penjualan!E178*$D178</f>
        <v>15000</v>
      </c>
      <c r="F178" s="13">
        <f>Penjualan!F178*$D178</f>
        <v>0</v>
      </c>
      <c r="G178" s="13">
        <f>Penjualan!G178*$D178</f>
        <v>0</v>
      </c>
      <c r="H178" s="13">
        <f>Penjualan!H178*$D178</f>
        <v>0</v>
      </c>
      <c r="I178" s="13">
        <f>Penjualan!I178*$D178</f>
        <v>0</v>
      </c>
      <c r="J178" s="13">
        <f>Penjualan!J178*$D178</f>
        <v>0</v>
      </c>
      <c r="K178" s="13">
        <f>Penjualan!K178*$D178</f>
        <v>0</v>
      </c>
      <c r="L178" s="13">
        <f>Penjualan!L178*$D178</f>
        <v>0</v>
      </c>
      <c r="M178" s="13">
        <f>Penjualan!M178*$D178</f>
        <v>0</v>
      </c>
      <c r="N178" s="13">
        <f>Penjualan!N178*$D178</f>
        <v>0</v>
      </c>
      <c r="O178" s="13">
        <f>Penjualan!O178*$D178</f>
        <v>0</v>
      </c>
      <c r="P178" s="13">
        <f>Penjualan!P178*$D178</f>
        <v>0</v>
      </c>
      <c r="Q178" s="13">
        <f>Penjualan!Q178*$D178</f>
        <v>15000</v>
      </c>
      <c r="R178" s="13">
        <f>Penjualan!R178*$D178</f>
        <v>0</v>
      </c>
      <c r="S178" s="13">
        <f>Penjualan!S178*$D178</f>
        <v>0</v>
      </c>
      <c r="T178" s="13">
        <f>Penjualan!T178*$D178</f>
        <v>0</v>
      </c>
      <c r="U178" s="13">
        <f>Penjualan!U178*$D178</f>
        <v>0</v>
      </c>
      <c r="V178" s="13">
        <f>Penjualan!V178*$D178</f>
        <v>0</v>
      </c>
      <c r="W178" s="13">
        <f>Penjualan!W178*$D178</f>
        <v>0</v>
      </c>
      <c r="X178" s="13">
        <f>Penjualan!X178*$D178</f>
        <v>0</v>
      </c>
      <c r="Y178" s="13">
        <f>Penjualan!Y178*$D178</f>
        <v>0</v>
      </c>
      <c r="Z178" s="13">
        <f>Penjualan!Z178*$D178</f>
        <v>0</v>
      </c>
      <c r="AA178" s="13">
        <f>Penjualan!AA178*$D178</f>
        <v>0</v>
      </c>
      <c r="AB178" s="13">
        <f>Penjualan!AB178*$D178</f>
        <v>0</v>
      </c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>
        <f>Penjualan!AQ178*$D178</f>
        <v>0</v>
      </c>
      <c r="AR178" s="13">
        <f t="shared" si="15"/>
        <v>30000</v>
      </c>
      <c r="AS178" s="14"/>
      <c r="AT178" s="14"/>
      <c r="AU178" s="14"/>
      <c r="AV178" s="14"/>
      <c r="AW178" s="14"/>
    </row>
    <row r="179" spans="1:49" ht="26.25" customHeight="1" x14ac:dyDescent="0.35">
      <c r="A179" s="55">
        <f>Penjualan!A179</f>
        <v>0</v>
      </c>
      <c r="B179" s="2" t="str">
        <f>Penjualan!B179</f>
        <v>GM11</v>
      </c>
      <c r="C179" s="2" t="str">
        <f>Penjualan!C179</f>
        <v>G.makrame besar</v>
      </c>
      <c r="D179" s="21">
        <f>VLOOKUP(B179,Tabel!$A$6:$F$78,6,FALSE)</f>
        <v>10000</v>
      </c>
      <c r="E179" s="13">
        <f>Penjualan!E179*$D179</f>
        <v>0</v>
      </c>
      <c r="F179" s="13">
        <f>Penjualan!F179*$D179</f>
        <v>0</v>
      </c>
      <c r="G179" s="13">
        <f>Penjualan!G179*$D179</f>
        <v>0</v>
      </c>
      <c r="H179" s="13">
        <f>Penjualan!H179*$D179</f>
        <v>0</v>
      </c>
      <c r="I179" s="13">
        <f>Penjualan!I179*$D179</f>
        <v>0</v>
      </c>
      <c r="J179" s="13">
        <f>Penjualan!J179*$D179</f>
        <v>20000</v>
      </c>
      <c r="K179" s="13">
        <f>Penjualan!K179*$D179</f>
        <v>0</v>
      </c>
      <c r="L179" s="13">
        <f>Penjualan!L179*$D179</f>
        <v>0</v>
      </c>
      <c r="M179" s="13">
        <f>Penjualan!M179*$D179</f>
        <v>20000</v>
      </c>
      <c r="N179" s="13">
        <f>Penjualan!N179*$D179</f>
        <v>0</v>
      </c>
      <c r="O179" s="13">
        <f>Penjualan!O179*$D179</f>
        <v>0</v>
      </c>
      <c r="P179" s="13">
        <f>Penjualan!P179*$D179</f>
        <v>10000</v>
      </c>
      <c r="Q179" s="13">
        <f>Penjualan!Q179*$D179</f>
        <v>0</v>
      </c>
      <c r="R179" s="13">
        <f>Penjualan!R179*$D179</f>
        <v>0</v>
      </c>
      <c r="S179" s="13">
        <f>Penjualan!S179*$D179</f>
        <v>0</v>
      </c>
      <c r="T179" s="13">
        <f>Penjualan!T179*$D179</f>
        <v>0</v>
      </c>
      <c r="U179" s="13">
        <f>Penjualan!U179*$D179</f>
        <v>0</v>
      </c>
      <c r="V179" s="13">
        <f>Penjualan!V179*$D179</f>
        <v>0</v>
      </c>
      <c r="W179" s="13">
        <f>Penjualan!W179*$D179</f>
        <v>0</v>
      </c>
      <c r="X179" s="13">
        <f>Penjualan!X179*$D179</f>
        <v>0</v>
      </c>
      <c r="Y179" s="13">
        <f>Penjualan!Y179*$D179</f>
        <v>0</v>
      </c>
      <c r="Z179" s="13">
        <f>Penjualan!Z179*$D179</f>
        <v>0</v>
      </c>
      <c r="AA179" s="13">
        <f>Penjualan!AA179*$D179</f>
        <v>0</v>
      </c>
      <c r="AB179" s="13">
        <f>Penjualan!AB179*$D179</f>
        <v>0</v>
      </c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>
        <f>Penjualan!AQ179*$D179</f>
        <v>10000</v>
      </c>
      <c r="AR179" s="13">
        <f t="shared" si="15"/>
        <v>60000</v>
      </c>
      <c r="AS179" s="14"/>
      <c r="AT179" s="14"/>
      <c r="AU179" s="14">
        <f>AQ179</f>
        <v>10000</v>
      </c>
      <c r="AV179" s="14"/>
      <c r="AW179" s="14"/>
    </row>
    <row r="180" spans="1:49" ht="26.25" customHeight="1" x14ac:dyDescent="0.35">
      <c r="A180" s="55">
        <f>Penjualan!A180</f>
        <v>0</v>
      </c>
      <c r="B180" s="2" t="str">
        <f>Penjualan!B180</f>
        <v>B01</v>
      </c>
      <c r="C180" s="2" t="str">
        <f>Penjualan!C180</f>
        <v>Bando</v>
      </c>
      <c r="D180" s="21">
        <f>VLOOKUP(B180,Tabel!$A$6:$F$78,6,FALSE)</f>
        <v>23000</v>
      </c>
      <c r="E180" s="13">
        <f>Penjualan!E180*$D180</f>
        <v>0</v>
      </c>
      <c r="F180" s="13">
        <f>Penjualan!F180*$D180</f>
        <v>0</v>
      </c>
      <c r="G180" s="13">
        <f>Penjualan!G180*$D180</f>
        <v>0</v>
      </c>
      <c r="H180" s="13">
        <f>Penjualan!H180*$D180</f>
        <v>0</v>
      </c>
      <c r="I180" s="13">
        <f>Penjualan!I180*$D180</f>
        <v>0</v>
      </c>
      <c r="J180" s="13">
        <f>Penjualan!J180*$D180</f>
        <v>0</v>
      </c>
      <c r="K180" s="13">
        <f>Penjualan!K180*$D180</f>
        <v>0</v>
      </c>
      <c r="L180" s="13">
        <f>Penjualan!L180*$D180</f>
        <v>0</v>
      </c>
      <c r="M180" s="13">
        <f>Penjualan!M180*$D180</f>
        <v>23000</v>
      </c>
      <c r="N180" s="13">
        <f>Penjualan!N180*$D180</f>
        <v>0</v>
      </c>
      <c r="O180" s="13">
        <f>Penjualan!O180*$D180</f>
        <v>0</v>
      </c>
      <c r="P180" s="13">
        <f>Penjualan!P180*$D180</f>
        <v>23000</v>
      </c>
      <c r="Q180" s="13">
        <f>Penjualan!Q180*$D180</f>
        <v>23000</v>
      </c>
      <c r="R180" s="13">
        <f>Penjualan!R180*$D180</f>
        <v>0</v>
      </c>
      <c r="S180" s="13">
        <f>Penjualan!S180*$D180</f>
        <v>0</v>
      </c>
      <c r="T180" s="13">
        <f>Penjualan!T180*$D180</f>
        <v>0</v>
      </c>
      <c r="U180" s="13">
        <f>Penjualan!U180*$D180</f>
        <v>0</v>
      </c>
      <c r="V180" s="13">
        <f>Penjualan!V180*$D180</f>
        <v>0</v>
      </c>
      <c r="W180" s="13">
        <f>Penjualan!W180*$D180</f>
        <v>0</v>
      </c>
      <c r="X180" s="13">
        <f>Penjualan!X180*$D180</f>
        <v>0</v>
      </c>
      <c r="Y180" s="13">
        <f>Penjualan!Y180*$D180</f>
        <v>0</v>
      </c>
      <c r="Z180" s="13">
        <f>Penjualan!Z180*$D180</f>
        <v>0</v>
      </c>
      <c r="AA180" s="13">
        <f>Penjualan!AA180*$D180</f>
        <v>0</v>
      </c>
      <c r="AB180" s="13">
        <f>Penjualan!AB180*$D180</f>
        <v>0</v>
      </c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>
        <f>Penjualan!AQ180*$D180</f>
        <v>0</v>
      </c>
      <c r="AR180" s="13">
        <f t="shared" si="15"/>
        <v>69000</v>
      </c>
      <c r="AS180" s="14"/>
      <c r="AT180" s="14"/>
      <c r="AU180" s="14"/>
      <c r="AV180" s="14"/>
      <c r="AW180" s="14"/>
    </row>
    <row r="181" spans="1:49" ht="26.25" customHeight="1" x14ac:dyDescent="0.35">
      <c r="A181" s="55">
        <f>Penjualan!A181</f>
        <v>0</v>
      </c>
      <c r="B181" s="2" t="str">
        <f>Penjualan!B181</f>
        <v>G10</v>
      </c>
      <c r="C181" s="2" t="str">
        <f>Penjualan!C181</f>
        <v>G.tali warna warni</v>
      </c>
      <c r="D181" s="21">
        <f>VLOOKUP(B181,Tabel!$A$6:$F$78,6,FALSE)</f>
        <v>5000</v>
      </c>
      <c r="E181" s="13">
        <f>Penjualan!E181*$D181</f>
        <v>5000</v>
      </c>
      <c r="F181" s="13">
        <f>Penjualan!F181*$D181</f>
        <v>10000</v>
      </c>
      <c r="G181" s="13">
        <f>Penjualan!G181*$D181</f>
        <v>0</v>
      </c>
      <c r="H181" s="13">
        <f>Penjualan!H181*$D181</f>
        <v>0</v>
      </c>
      <c r="I181" s="13">
        <f>Penjualan!I181*$D181</f>
        <v>0</v>
      </c>
      <c r="J181" s="13">
        <f>Penjualan!J181*$D181</f>
        <v>0</v>
      </c>
      <c r="K181" s="13">
        <f>Penjualan!K181*$D181</f>
        <v>0</v>
      </c>
      <c r="L181" s="13">
        <f>Penjualan!L181*$D181</f>
        <v>5000</v>
      </c>
      <c r="M181" s="13">
        <f>Penjualan!M181*$D181</f>
        <v>0</v>
      </c>
      <c r="N181" s="13">
        <f>Penjualan!N181*$D181</f>
        <v>0</v>
      </c>
      <c r="O181" s="13">
        <f>Penjualan!O181*$D181</f>
        <v>5000</v>
      </c>
      <c r="P181" s="13">
        <f>Penjualan!P181*$D181</f>
        <v>10000</v>
      </c>
      <c r="Q181" s="13">
        <f>Penjualan!Q181*$D181</f>
        <v>0</v>
      </c>
      <c r="R181" s="13">
        <f>Penjualan!R181*$D181</f>
        <v>0</v>
      </c>
      <c r="S181" s="13">
        <f>Penjualan!S181*$D181</f>
        <v>0</v>
      </c>
      <c r="T181" s="13">
        <f>Penjualan!T181*$D181</f>
        <v>0</v>
      </c>
      <c r="U181" s="13">
        <f>Penjualan!U181*$D181</f>
        <v>0</v>
      </c>
      <c r="V181" s="13">
        <f>Penjualan!V181*$D181</f>
        <v>0</v>
      </c>
      <c r="W181" s="13">
        <f>Penjualan!W181*$D181</f>
        <v>0</v>
      </c>
      <c r="X181" s="13">
        <f>Penjualan!X181*$D181</f>
        <v>0</v>
      </c>
      <c r="Y181" s="13">
        <f>Penjualan!Y181*$D181</f>
        <v>0</v>
      </c>
      <c r="Z181" s="13">
        <f>Penjualan!Z181*$D181</f>
        <v>0</v>
      </c>
      <c r="AA181" s="13">
        <f>Penjualan!AA181*$D181</f>
        <v>0</v>
      </c>
      <c r="AB181" s="13">
        <f>Penjualan!AB181*$D181</f>
        <v>0</v>
      </c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>
        <f>Penjualan!AQ181*$D181</f>
        <v>10000</v>
      </c>
      <c r="AR181" s="13">
        <f t="shared" si="15"/>
        <v>45000</v>
      </c>
      <c r="AS181" s="14"/>
      <c r="AT181" s="14">
        <f>AQ181</f>
        <v>10000</v>
      </c>
      <c r="AU181" s="14"/>
      <c r="AV181" s="14"/>
      <c r="AW181" s="14"/>
    </row>
    <row r="182" spans="1:49" ht="26.25" customHeight="1" x14ac:dyDescent="0.35">
      <c r="A182" s="55">
        <f>Penjualan!A182</f>
        <v>0</v>
      </c>
      <c r="B182" s="2" t="str">
        <f>Penjualan!B182</f>
        <v>G01</v>
      </c>
      <c r="C182" s="2" t="str">
        <f>Penjualan!C182</f>
        <v>G.batu magnet</v>
      </c>
      <c r="D182" s="21">
        <f>VLOOKUP(B182,Tabel!$A$6:$F$78,6,FALSE)</f>
        <v>10000</v>
      </c>
      <c r="E182" s="13">
        <f>Penjualan!E182*$D182</f>
        <v>0</v>
      </c>
      <c r="F182" s="13">
        <f>Penjualan!F182*$D182</f>
        <v>10000</v>
      </c>
      <c r="G182" s="13">
        <f>Penjualan!G182*$D182</f>
        <v>0</v>
      </c>
      <c r="H182" s="13">
        <f>Penjualan!H182*$D182</f>
        <v>0</v>
      </c>
      <c r="I182" s="13">
        <f>Penjualan!I182*$D182</f>
        <v>0</v>
      </c>
      <c r="J182" s="13">
        <f>Penjualan!J182*$D182</f>
        <v>0</v>
      </c>
      <c r="K182" s="13">
        <f>Penjualan!K182*$D182</f>
        <v>0</v>
      </c>
      <c r="L182" s="13">
        <f>Penjualan!L182*$D182</f>
        <v>0</v>
      </c>
      <c r="M182" s="13">
        <f>Penjualan!M182*$D182</f>
        <v>0</v>
      </c>
      <c r="N182" s="13">
        <f>Penjualan!N182*$D182</f>
        <v>0</v>
      </c>
      <c r="O182" s="13">
        <f>Penjualan!O182*$D182</f>
        <v>0</v>
      </c>
      <c r="P182" s="13">
        <f>Penjualan!P182*$D182</f>
        <v>0</v>
      </c>
      <c r="Q182" s="13">
        <f>Penjualan!Q182*$D182</f>
        <v>0</v>
      </c>
      <c r="R182" s="13">
        <f>Penjualan!R182*$D182</f>
        <v>0</v>
      </c>
      <c r="S182" s="13">
        <f>Penjualan!S182*$D182</f>
        <v>0</v>
      </c>
      <c r="T182" s="13">
        <f>Penjualan!T182*$D182</f>
        <v>0</v>
      </c>
      <c r="U182" s="13">
        <f>Penjualan!U182*$D182</f>
        <v>0</v>
      </c>
      <c r="V182" s="13">
        <f>Penjualan!V182*$D182</f>
        <v>0</v>
      </c>
      <c r="W182" s="13">
        <f>Penjualan!W182*$D182</f>
        <v>0</v>
      </c>
      <c r="X182" s="13">
        <f>Penjualan!X182*$D182</f>
        <v>0</v>
      </c>
      <c r="Y182" s="13">
        <f>Penjualan!Y182*$D182</f>
        <v>0</v>
      </c>
      <c r="Z182" s="13">
        <f>Penjualan!Z182*$D182</f>
        <v>0</v>
      </c>
      <c r="AA182" s="13">
        <f>Penjualan!AA182*$D182</f>
        <v>0</v>
      </c>
      <c r="AB182" s="13">
        <f>Penjualan!AB182*$D182</f>
        <v>0</v>
      </c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>
        <f>Penjualan!AQ182*$D182</f>
        <v>0</v>
      </c>
      <c r="AR182" s="13">
        <f t="shared" si="15"/>
        <v>10000</v>
      </c>
      <c r="AS182" s="14"/>
      <c r="AT182" s="14"/>
      <c r="AU182" s="14"/>
      <c r="AV182" s="14"/>
      <c r="AW182" s="14"/>
    </row>
    <row r="183" spans="1:49" ht="26.25" customHeight="1" x14ac:dyDescent="0.35">
      <c r="A183" s="55">
        <f>Penjualan!A183</f>
        <v>0</v>
      </c>
      <c r="B183" s="2" t="str">
        <f>Penjualan!B183</f>
        <v>R04</v>
      </c>
      <c r="C183" s="2" t="str">
        <f>Penjualan!C183</f>
        <v xml:space="preserve">Rosario kristal </v>
      </c>
      <c r="D183" s="21">
        <f>VLOOKUP(B183,Tabel!$A$6:$F$78,6,FALSE)</f>
        <v>30000</v>
      </c>
      <c r="E183" s="13">
        <f>Penjualan!E183*$D183</f>
        <v>0</v>
      </c>
      <c r="F183" s="13">
        <f>Penjualan!F183*$D183</f>
        <v>0</v>
      </c>
      <c r="G183" s="13">
        <f>Penjualan!G183*$D183</f>
        <v>0</v>
      </c>
      <c r="H183" s="13">
        <f>Penjualan!H183*$D183</f>
        <v>0</v>
      </c>
      <c r="I183" s="13">
        <f>Penjualan!I183*$D183</f>
        <v>0</v>
      </c>
      <c r="J183" s="13">
        <f>Penjualan!J183*$D183</f>
        <v>0</v>
      </c>
      <c r="K183" s="13">
        <f>Penjualan!K183*$D183</f>
        <v>0</v>
      </c>
      <c r="L183" s="13">
        <f>Penjualan!L183*$D183</f>
        <v>0</v>
      </c>
      <c r="M183" s="13">
        <f>Penjualan!M183*$D183</f>
        <v>30000</v>
      </c>
      <c r="N183" s="13">
        <f>Penjualan!N183*$D183</f>
        <v>0</v>
      </c>
      <c r="O183" s="13">
        <f>Penjualan!O183*$D183</f>
        <v>0</v>
      </c>
      <c r="P183" s="13">
        <f>Penjualan!P183*$D183</f>
        <v>0</v>
      </c>
      <c r="Q183" s="13">
        <f>Penjualan!Q183*$D183</f>
        <v>0</v>
      </c>
      <c r="R183" s="13">
        <f>Penjualan!R183*$D183</f>
        <v>0</v>
      </c>
      <c r="S183" s="13">
        <f>Penjualan!S183*$D183</f>
        <v>0</v>
      </c>
      <c r="T183" s="13">
        <f>Penjualan!T183*$D183</f>
        <v>0</v>
      </c>
      <c r="U183" s="13">
        <f>Penjualan!U183*$D183</f>
        <v>0</v>
      </c>
      <c r="V183" s="13">
        <f>Penjualan!V183*$D183</f>
        <v>0</v>
      </c>
      <c r="W183" s="13">
        <f>Penjualan!W183*$D183</f>
        <v>0</v>
      </c>
      <c r="X183" s="13">
        <f>Penjualan!X183*$D183</f>
        <v>0</v>
      </c>
      <c r="Y183" s="13">
        <f>Penjualan!Y183*$D183</f>
        <v>0</v>
      </c>
      <c r="Z183" s="13">
        <f>Penjualan!Z183*$D183</f>
        <v>0</v>
      </c>
      <c r="AA183" s="13">
        <f>Penjualan!AA183*$D183</f>
        <v>0</v>
      </c>
      <c r="AB183" s="13">
        <f>Penjualan!AB183*$D183</f>
        <v>0</v>
      </c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>
        <f>Penjualan!AQ183*$D183</f>
        <v>0</v>
      </c>
      <c r="AR183" s="13">
        <f t="shared" si="15"/>
        <v>30000</v>
      </c>
      <c r="AS183" s="14"/>
      <c r="AT183" s="14"/>
      <c r="AU183" s="14"/>
      <c r="AV183" s="14"/>
      <c r="AW183" s="14"/>
    </row>
    <row r="184" spans="1:49" ht="26.25" customHeight="1" x14ac:dyDescent="0.35">
      <c r="A184" s="55">
        <f>Penjualan!A184</f>
        <v>0</v>
      </c>
      <c r="B184" s="2" t="str">
        <f>Penjualan!B184</f>
        <v>R03</v>
      </c>
      <c r="C184" s="2" t="str">
        <f>Penjualan!C184</f>
        <v>Rosario kristal</v>
      </c>
      <c r="D184" s="21">
        <f>VLOOKUP(B184,Tabel!$A$6:$F$78,6,FALSE)</f>
        <v>30000</v>
      </c>
      <c r="E184" s="13">
        <f>Penjualan!E184*$D184</f>
        <v>0</v>
      </c>
      <c r="F184" s="13">
        <f>Penjualan!F184*$D184</f>
        <v>0</v>
      </c>
      <c r="G184" s="13">
        <f>Penjualan!G184*$D184</f>
        <v>0</v>
      </c>
      <c r="H184" s="13">
        <f>Penjualan!H184*$D184</f>
        <v>0</v>
      </c>
      <c r="I184" s="13">
        <f>Penjualan!I184*$D184</f>
        <v>0</v>
      </c>
      <c r="J184" s="13">
        <f>Penjualan!J184*$D184</f>
        <v>30000</v>
      </c>
      <c r="K184" s="13">
        <f>Penjualan!K184*$D184</f>
        <v>0</v>
      </c>
      <c r="L184" s="13">
        <f>Penjualan!L184*$D184</f>
        <v>0</v>
      </c>
      <c r="M184" s="13">
        <f>Penjualan!M184*$D184</f>
        <v>0</v>
      </c>
      <c r="N184" s="13">
        <f>Penjualan!N184*$D184</f>
        <v>0</v>
      </c>
      <c r="O184" s="13">
        <f>Penjualan!O184*$D184</f>
        <v>0</v>
      </c>
      <c r="P184" s="13">
        <f>Penjualan!P184*$D184</f>
        <v>0</v>
      </c>
      <c r="Q184" s="13">
        <f>Penjualan!Q184*$D184</f>
        <v>0</v>
      </c>
      <c r="R184" s="13">
        <f>Penjualan!R184*$D184</f>
        <v>0</v>
      </c>
      <c r="S184" s="13">
        <f>Penjualan!S184*$D184</f>
        <v>0</v>
      </c>
      <c r="T184" s="13">
        <f>Penjualan!T184*$D184</f>
        <v>0</v>
      </c>
      <c r="U184" s="13">
        <f>Penjualan!U184*$D184</f>
        <v>0</v>
      </c>
      <c r="V184" s="13">
        <f>Penjualan!V184*$D184</f>
        <v>0</v>
      </c>
      <c r="W184" s="13">
        <f>Penjualan!W184*$D184</f>
        <v>0</v>
      </c>
      <c r="X184" s="13">
        <f>Penjualan!X184*$D184</f>
        <v>0</v>
      </c>
      <c r="Y184" s="13">
        <f>Penjualan!Y184*$D184</f>
        <v>0</v>
      </c>
      <c r="Z184" s="13">
        <f>Penjualan!Z184*$D184</f>
        <v>0</v>
      </c>
      <c r="AA184" s="13">
        <f>Penjualan!AA184*$D184</f>
        <v>0</v>
      </c>
      <c r="AB184" s="13">
        <f>Penjualan!AB184*$D184</f>
        <v>0</v>
      </c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>
        <f>Penjualan!AQ184*$D184</f>
        <v>0</v>
      </c>
      <c r="AR184" s="13">
        <f t="shared" si="15"/>
        <v>30000</v>
      </c>
      <c r="AS184" s="14"/>
      <c r="AT184" s="14"/>
      <c r="AU184" s="14"/>
      <c r="AV184" s="14"/>
      <c r="AW184" s="14"/>
    </row>
    <row r="185" spans="1:49" ht="26.25" customHeight="1" x14ac:dyDescent="0.35">
      <c r="A185" s="55">
        <f>Penjualan!A185</f>
        <v>0</v>
      </c>
      <c r="B185" s="2" t="str">
        <f>Penjualan!B185</f>
        <v>G12</v>
      </c>
      <c r="C185" s="2" t="str">
        <f>Penjualan!C185</f>
        <v xml:space="preserve">Gelang plat </v>
      </c>
      <c r="D185" s="21">
        <f>VLOOKUP(B185,Tabel!$A$6:$F$78,6,FALSE)</f>
        <v>5000</v>
      </c>
      <c r="E185" s="13">
        <f>Penjualan!E185*$D185</f>
        <v>0</v>
      </c>
      <c r="F185" s="13">
        <f>Penjualan!F185*$D185</f>
        <v>0</v>
      </c>
      <c r="G185" s="13">
        <f>Penjualan!G185*$D185</f>
        <v>0</v>
      </c>
      <c r="H185" s="13">
        <f>Penjualan!H185*$D185</f>
        <v>0</v>
      </c>
      <c r="I185" s="13">
        <f>Penjualan!I185*$D185</f>
        <v>0</v>
      </c>
      <c r="J185" s="13">
        <f>Penjualan!J185*$D185</f>
        <v>0</v>
      </c>
      <c r="K185" s="13">
        <f>Penjualan!K185*$D185</f>
        <v>0</v>
      </c>
      <c r="L185" s="13">
        <f>Penjualan!L185*$D185</f>
        <v>0</v>
      </c>
      <c r="M185" s="13">
        <f>Penjualan!M185*$D185</f>
        <v>0</v>
      </c>
      <c r="N185" s="13">
        <f>Penjualan!N185*$D185</f>
        <v>0</v>
      </c>
      <c r="O185" s="13">
        <f>Penjualan!O185*$D185</f>
        <v>0</v>
      </c>
      <c r="P185" s="13">
        <f>Penjualan!P185*$D185</f>
        <v>0</v>
      </c>
      <c r="Q185" s="13">
        <f>Penjualan!Q185*$D185</f>
        <v>30000</v>
      </c>
      <c r="R185" s="13">
        <f>Penjualan!R185*$D185</f>
        <v>0</v>
      </c>
      <c r="S185" s="13">
        <f>Penjualan!S185*$D185</f>
        <v>0</v>
      </c>
      <c r="T185" s="13">
        <f>Penjualan!T185*$D185</f>
        <v>0</v>
      </c>
      <c r="U185" s="13">
        <f>Penjualan!U185*$D185</f>
        <v>0</v>
      </c>
      <c r="V185" s="13">
        <f>Penjualan!V185*$D185</f>
        <v>0</v>
      </c>
      <c r="W185" s="13">
        <f>Penjualan!W185*$D185</f>
        <v>0</v>
      </c>
      <c r="X185" s="13">
        <f>Penjualan!X185*$D185</f>
        <v>0</v>
      </c>
      <c r="Y185" s="13">
        <f>Penjualan!Y185*$D185</f>
        <v>0</v>
      </c>
      <c r="Z185" s="13">
        <f>Penjualan!Z185*$D185</f>
        <v>0</v>
      </c>
      <c r="AA185" s="13">
        <f>Penjualan!AA185*$D185</f>
        <v>0</v>
      </c>
      <c r="AB185" s="13">
        <f>Penjualan!AB185*$D185</f>
        <v>0</v>
      </c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>
        <f>Penjualan!AQ185*$D185</f>
        <v>0</v>
      </c>
      <c r="AR185" s="13">
        <f t="shared" si="15"/>
        <v>30000</v>
      </c>
      <c r="AS185" s="14"/>
      <c r="AT185" s="14"/>
      <c r="AU185" s="14"/>
      <c r="AV185" s="14"/>
      <c r="AW185" s="14"/>
    </row>
    <row r="186" spans="1:49" ht="26.25" customHeight="1" x14ac:dyDescent="0.35">
      <c r="A186" s="55">
        <f>Penjualan!A186</f>
        <v>0</v>
      </c>
      <c r="B186" s="2" t="str">
        <f>Penjualan!B186</f>
        <v>G07</v>
      </c>
      <c r="C186" s="2" t="str">
        <f>Penjualan!C186</f>
        <v>G.tali single bandul silver</v>
      </c>
      <c r="D186" s="21">
        <f>VLOOKUP(B186,Tabel!$A$6:$F$78,6,FALSE)</f>
        <v>5000</v>
      </c>
      <c r="E186" s="13">
        <f>Penjualan!E186*$D186</f>
        <v>0</v>
      </c>
      <c r="F186" s="13">
        <f>Penjualan!F186*$D186</f>
        <v>0</v>
      </c>
      <c r="G186" s="13">
        <f>Penjualan!G186*$D186</f>
        <v>0</v>
      </c>
      <c r="H186" s="13">
        <f>Penjualan!H186*$D186</f>
        <v>0</v>
      </c>
      <c r="I186" s="13">
        <f>Penjualan!I186*$D186</f>
        <v>0</v>
      </c>
      <c r="J186" s="13">
        <f>Penjualan!J186*$D186</f>
        <v>0</v>
      </c>
      <c r="K186" s="13">
        <f>Penjualan!K186*$D186</f>
        <v>0</v>
      </c>
      <c r="L186" s="13">
        <f>Penjualan!L186*$D186</f>
        <v>0</v>
      </c>
      <c r="M186" s="13">
        <f>Penjualan!M186*$D186</f>
        <v>0</v>
      </c>
      <c r="N186" s="13">
        <f>Penjualan!N186*$D186</f>
        <v>10000</v>
      </c>
      <c r="O186" s="13">
        <f>Penjualan!O186*$D186</f>
        <v>5000</v>
      </c>
      <c r="P186" s="13">
        <f>Penjualan!P186*$D186</f>
        <v>0</v>
      </c>
      <c r="Q186" s="13">
        <f>Penjualan!Q186*$D186</f>
        <v>0</v>
      </c>
      <c r="R186" s="13">
        <f>Penjualan!R186*$D186</f>
        <v>0</v>
      </c>
      <c r="S186" s="13">
        <f>Penjualan!S186*$D186</f>
        <v>0</v>
      </c>
      <c r="T186" s="13">
        <f>Penjualan!T186*$D186</f>
        <v>5000</v>
      </c>
      <c r="U186" s="13">
        <f>Penjualan!U186*$D186</f>
        <v>0</v>
      </c>
      <c r="V186" s="13">
        <f>Penjualan!V186*$D186</f>
        <v>0</v>
      </c>
      <c r="W186" s="13">
        <f>Penjualan!W186*$D186</f>
        <v>0</v>
      </c>
      <c r="X186" s="13">
        <f>Penjualan!X186*$D186</f>
        <v>0</v>
      </c>
      <c r="Y186" s="13">
        <f>Penjualan!Y186*$D186</f>
        <v>0</v>
      </c>
      <c r="Z186" s="13">
        <f>Penjualan!Z186*$D186</f>
        <v>0</v>
      </c>
      <c r="AA186" s="13">
        <f>Penjualan!AA186*$D186</f>
        <v>0</v>
      </c>
      <c r="AB186" s="13">
        <f>Penjualan!AB186*$D186</f>
        <v>0</v>
      </c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>
        <f>Penjualan!AQ186*$D186</f>
        <v>0</v>
      </c>
      <c r="AR186" s="13">
        <f t="shared" si="15"/>
        <v>20000</v>
      </c>
      <c r="AS186" s="14"/>
      <c r="AT186" s="14"/>
      <c r="AU186" s="14"/>
      <c r="AV186" s="14"/>
      <c r="AW186" s="14"/>
    </row>
    <row r="187" spans="1:49" ht="26.25" customHeight="1" x14ac:dyDescent="0.35">
      <c r="A187" s="55">
        <f>Penjualan!A187</f>
        <v>0</v>
      </c>
      <c r="B187" s="2" t="str">
        <f>Penjualan!B187</f>
        <v>KT04</v>
      </c>
      <c r="C187" s="2" t="str">
        <f>Penjualan!C187</f>
        <v>Kalung bandul</v>
      </c>
      <c r="D187" s="21">
        <f>VLOOKUP(B187,Tabel!$A$6:$F$78,6,FALSE)</f>
        <v>3000</v>
      </c>
      <c r="E187" s="13">
        <f>Penjualan!E187*$D187</f>
        <v>3000</v>
      </c>
      <c r="F187" s="13">
        <f>Penjualan!F187*$D187</f>
        <v>0</v>
      </c>
      <c r="G187" s="13">
        <f>Penjualan!G187*$D187</f>
        <v>0</v>
      </c>
      <c r="H187" s="13">
        <f>Penjualan!H187*$D187</f>
        <v>0</v>
      </c>
      <c r="I187" s="13">
        <f>Penjualan!I187*$D187</f>
        <v>0</v>
      </c>
      <c r="J187" s="13">
        <f>Penjualan!J187*$D187</f>
        <v>0</v>
      </c>
      <c r="K187" s="13">
        <f>Penjualan!K187*$D187</f>
        <v>0</v>
      </c>
      <c r="L187" s="13">
        <f>Penjualan!L187*$D187</f>
        <v>0</v>
      </c>
      <c r="M187" s="13">
        <f>Penjualan!M187*$D187</f>
        <v>0</v>
      </c>
      <c r="N187" s="13">
        <f>Penjualan!N187*$D187</f>
        <v>0</v>
      </c>
      <c r="O187" s="13">
        <f>Penjualan!O187*$D187</f>
        <v>6000</v>
      </c>
      <c r="P187" s="13">
        <f>Penjualan!P187*$D187</f>
        <v>0</v>
      </c>
      <c r="Q187" s="13">
        <f>Penjualan!Q187*$D187</f>
        <v>0</v>
      </c>
      <c r="R187" s="13">
        <f>Penjualan!R187*$D187</f>
        <v>0</v>
      </c>
      <c r="S187" s="13">
        <f>Penjualan!S187*$D187</f>
        <v>0</v>
      </c>
      <c r="T187" s="13">
        <f>Penjualan!T187*$D187</f>
        <v>0</v>
      </c>
      <c r="U187" s="13">
        <f>Penjualan!U187*$D187</f>
        <v>0</v>
      </c>
      <c r="V187" s="13">
        <f>Penjualan!V187*$D187</f>
        <v>0</v>
      </c>
      <c r="W187" s="13">
        <f>Penjualan!W187*$D187</f>
        <v>0</v>
      </c>
      <c r="X187" s="13">
        <f>Penjualan!X187*$D187</f>
        <v>0</v>
      </c>
      <c r="Y187" s="13">
        <f>Penjualan!Y187*$D187</f>
        <v>0</v>
      </c>
      <c r="Z187" s="13">
        <f>Penjualan!Z187*$D187</f>
        <v>0</v>
      </c>
      <c r="AA187" s="13">
        <f>Penjualan!AA187*$D187</f>
        <v>0</v>
      </c>
      <c r="AB187" s="13">
        <f>Penjualan!AB187*$D187</f>
        <v>0</v>
      </c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>
        <f>Penjualan!AQ187*$D187</f>
        <v>0</v>
      </c>
      <c r="AR187" s="13">
        <f t="shared" si="15"/>
        <v>9000</v>
      </c>
      <c r="AS187" s="14"/>
      <c r="AT187" s="14"/>
      <c r="AU187" s="14"/>
      <c r="AV187" s="14"/>
      <c r="AW187" s="14"/>
    </row>
    <row r="188" spans="1:49" ht="26.25" customHeight="1" x14ac:dyDescent="0.35">
      <c r="A188" s="55">
        <f>Penjualan!A188</f>
        <v>0</v>
      </c>
      <c r="B188" s="2" t="str">
        <f>Penjualan!B188</f>
        <v>G06</v>
      </c>
      <c r="C188" s="2" t="str">
        <f>Penjualan!C188</f>
        <v>G.bandul kunci</v>
      </c>
      <c r="D188" s="21">
        <f>VLOOKUP(B188,Tabel!$A$6:$F$78,6,FALSE)</f>
        <v>10000</v>
      </c>
      <c r="E188" s="13">
        <f>Penjualan!E188*$D188</f>
        <v>0</v>
      </c>
      <c r="F188" s="13">
        <f>Penjualan!F188*$D188</f>
        <v>0</v>
      </c>
      <c r="G188" s="13">
        <f>Penjualan!G188*$D188</f>
        <v>0</v>
      </c>
      <c r="H188" s="13">
        <f>Penjualan!H188*$D188</f>
        <v>0</v>
      </c>
      <c r="I188" s="13">
        <f>Penjualan!I188*$D188</f>
        <v>0</v>
      </c>
      <c r="J188" s="13">
        <f>Penjualan!J188*$D188</f>
        <v>0</v>
      </c>
      <c r="K188" s="13">
        <f>Penjualan!K188*$D188</f>
        <v>0</v>
      </c>
      <c r="L188" s="13">
        <f>Penjualan!L188*$D188</f>
        <v>0</v>
      </c>
      <c r="M188" s="13">
        <f>Penjualan!M188*$D188</f>
        <v>0</v>
      </c>
      <c r="N188" s="13">
        <f>Penjualan!N188*$D188</f>
        <v>0</v>
      </c>
      <c r="O188" s="13">
        <f>Penjualan!O188*$D188</f>
        <v>0</v>
      </c>
      <c r="P188" s="13">
        <f>Penjualan!P188*$D188</f>
        <v>0</v>
      </c>
      <c r="Q188" s="13">
        <f>Penjualan!Q188*$D188</f>
        <v>0</v>
      </c>
      <c r="R188" s="13">
        <f>Penjualan!R188*$D188</f>
        <v>0</v>
      </c>
      <c r="S188" s="13">
        <f>Penjualan!S188*$D188</f>
        <v>0</v>
      </c>
      <c r="T188" s="13">
        <f>Penjualan!T188*$D188</f>
        <v>0</v>
      </c>
      <c r="U188" s="13">
        <f>Penjualan!U188*$D188</f>
        <v>10000</v>
      </c>
      <c r="V188" s="13">
        <f>Penjualan!V188*$D188</f>
        <v>10000</v>
      </c>
      <c r="W188" s="13">
        <f>Penjualan!W188*$D188</f>
        <v>10000</v>
      </c>
      <c r="X188" s="13">
        <f>Penjualan!X188*$D188</f>
        <v>10000</v>
      </c>
      <c r="Y188" s="13">
        <f>Penjualan!Y188*$D188</f>
        <v>0</v>
      </c>
      <c r="Z188" s="13">
        <f>Penjualan!Z188*$D188</f>
        <v>0</v>
      </c>
      <c r="AA188" s="13">
        <f>Penjualan!AA188*$D188</f>
        <v>0</v>
      </c>
      <c r="AB188" s="13">
        <f>Penjualan!AB188*$D188</f>
        <v>0</v>
      </c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>
        <f>Penjualan!AQ188*$D188</f>
        <v>0</v>
      </c>
      <c r="AR188" s="13">
        <f t="shared" si="15"/>
        <v>40000</v>
      </c>
      <c r="AS188" s="14"/>
      <c r="AT188" s="14"/>
      <c r="AU188" s="14"/>
      <c r="AV188" s="14"/>
      <c r="AW188" s="14"/>
    </row>
    <row r="189" spans="1:49" ht="26.25" customHeight="1" x14ac:dyDescent="0.35">
      <c r="A189" s="55">
        <f>Penjualan!A189</f>
        <v>0</v>
      </c>
      <c r="B189" s="2" t="str">
        <f>Penjualan!B189</f>
        <v>KT05</v>
      </c>
      <c r="C189" s="2" t="str">
        <f>Penjualan!C189</f>
        <v>Kalung mutiara</v>
      </c>
      <c r="D189" s="21">
        <f>VLOOKUP(B189,Tabel!$A$6:$F$78,6,FALSE)</f>
        <v>17000</v>
      </c>
      <c r="E189" s="13">
        <f>Penjualan!E189*$D189</f>
        <v>0</v>
      </c>
      <c r="F189" s="13">
        <f>Penjualan!F189*$D189</f>
        <v>0</v>
      </c>
      <c r="G189" s="13">
        <f>Penjualan!G189*$D189</f>
        <v>0</v>
      </c>
      <c r="H189" s="13">
        <f>Penjualan!H189*$D189</f>
        <v>0</v>
      </c>
      <c r="I189" s="13">
        <f>Penjualan!I189*$D189</f>
        <v>0</v>
      </c>
      <c r="J189" s="13">
        <f>Penjualan!J189*$D189</f>
        <v>0</v>
      </c>
      <c r="K189" s="13">
        <f>Penjualan!K189*$D189</f>
        <v>0</v>
      </c>
      <c r="L189" s="13">
        <f>Penjualan!L189*$D189</f>
        <v>0</v>
      </c>
      <c r="M189" s="13">
        <f>Penjualan!M189*$D189</f>
        <v>17000</v>
      </c>
      <c r="N189" s="13">
        <f>Penjualan!N189*$D189</f>
        <v>0</v>
      </c>
      <c r="O189" s="13">
        <f>Penjualan!O189*$D189</f>
        <v>0</v>
      </c>
      <c r="P189" s="13">
        <f>Penjualan!P189*$D189</f>
        <v>0</v>
      </c>
      <c r="Q189" s="13">
        <f>Penjualan!Q189*$D189</f>
        <v>0</v>
      </c>
      <c r="R189" s="13">
        <f>Penjualan!R189*$D189</f>
        <v>0</v>
      </c>
      <c r="S189" s="13">
        <f>Penjualan!S189*$D189</f>
        <v>0</v>
      </c>
      <c r="T189" s="13">
        <f>Penjualan!T189*$D189</f>
        <v>0</v>
      </c>
      <c r="U189" s="13">
        <f>Penjualan!U189*$D189</f>
        <v>0</v>
      </c>
      <c r="V189" s="13">
        <f>Penjualan!V189*$D189</f>
        <v>0</v>
      </c>
      <c r="W189" s="13">
        <f>Penjualan!W189*$D189</f>
        <v>0</v>
      </c>
      <c r="X189" s="13">
        <f>Penjualan!X189*$D189</f>
        <v>0</v>
      </c>
      <c r="Y189" s="13">
        <f>Penjualan!Y189*$D189</f>
        <v>0</v>
      </c>
      <c r="Z189" s="13">
        <f>Penjualan!Z189*$D189</f>
        <v>0</v>
      </c>
      <c r="AA189" s="13">
        <f>Penjualan!AA189*$D189</f>
        <v>0</v>
      </c>
      <c r="AB189" s="13">
        <f>Penjualan!AB189*$D189</f>
        <v>0</v>
      </c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>
        <f>Penjualan!AQ189*$D189</f>
        <v>0</v>
      </c>
      <c r="AR189" s="13">
        <f t="shared" si="15"/>
        <v>17000</v>
      </c>
      <c r="AS189" s="14"/>
      <c r="AT189" s="14"/>
      <c r="AU189" s="14"/>
      <c r="AV189" s="14"/>
      <c r="AW189" s="14"/>
    </row>
    <row r="190" spans="1:49" ht="26.25" customHeight="1" x14ac:dyDescent="0.35">
      <c r="A190" s="55">
        <f>Penjualan!A190</f>
        <v>0</v>
      </c>
      <c r="B190" s="2" t="str">
        <f>Penjualan!B190</f>
        <v>Lain2</v>
      </c>
      <c r="C190" s="2" t="str">
        <f>Penjualan!C190</f>
        <v>Lain2</v>
      </c>
      <c r="D190" s="21">
        <f>VLOOKUP(B190,Tabel!$A$6:$F$78,6,FALSE)</f>
        <v>0</v>
      </c>
      <c r="E190" s="13">
        <f>Penjualan!E190*$D190</f>
        <v>0</v>
      </c>
      <c r="F190" s="13">
        <f>Penjualan!F190*$D190</f>
        <v>0</v>
      </c>
      <c r="G190" s="13">
        <f>Penjualan!G190*$D190</f>
        <v>0</v>
      </c>
      <c r="H190" s="13">
        <f>Penjualan!H190*$D190</f>
        <v>0</v>
      </c>
      <c r="I190" s="13">
        <f>Penjualan!I190*$D190</f>
        <v>0</v>
      </c>
      <c r="J190" s="13">
        <f>Penjualan!J190*$D190</f>
        <v>0</v>
      </c>
      <c r="K190" s="13">
        <f>Penjualan!K190*$D190</f>
        <v>0</v>
      </c>
      <c r="L190" s="13">
        <f>Penjualan!L190*$D190</f>
        <v>0</v>
      </c>
      <c r="M190" s="13">
        <f>Penjualan!M190*$D190</f>
        <v>0</v>
      </c>
      <c r="N190" s="13">
        <f>Penjualan!N190*$D190</f>
        <v>0</v>
      </c>
      <c r="O190" s="13">
        <f>Penjualan!O190*$D190</f>
        <v>0</v>
      </c>
      <c r="P190" s="13">
        <f>Penjualan!P190*$D190</f>
        <v>0</v>
      </c>
      <c r="Q190" s="13">
        <f>Penjualan!Q190*$D190</f>
        <v>0</v>
      </c>
      <c r="R190" s="13">
        <f>Penjualan!R190*$D190</f>
        <v>0</v>
      </c>
      <c r="S190" s="13">
        <f>Penjualan!S190*$D190</f>
        <v>0</v>
      </c>
      <c r="T190" s="13">
        <f>Penjualan!T190*$D190</f>
        <v>0</v>
      </c>
      <c r="U190" s="13">
        <f>Penjualan!U190*$D190</f>
        <v>0</v>
      </c>
      <c r="V190" s="13">
        <f>Penjualan!V190*$D190</f>
        <v>0</v>
      </c>
      <c r="W190" s="13">
        <f>Penjualan!W190*$D190</f>
        <v>0</v>
      </c>
      <c r="X190" s="13">
        <f>Penjualan!X190*$D190</f>
        <v>0</v>
      </c>
      <c r="Y190" s="13">
        <f>Penjualan!Y190*$D190</f>
        <v>0</v>
      </c>
      <c r="Z190" s="13">
        <f>Penjualan!Z190*$D190</f>
        <v>0</v>
      </c>
      <c r="AA190" s="13">
        <f>Penjualan!AA190*$D190</f>
        <v>0</v>
      </c>
      <c r="AB190" s="13">
        <f>Penjualan!AB190*$D190</f>
        <v>0</v>
      </c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>
        <f>Penjualan!AQ190*$D190</f>
        <v>0</v>
      </c>
      <c r="AR190" s="13">
        <f t="shared" si="15"/>
        <v>0</v>
      </c>
      <c r="AS190" s="14"/>
      <c r="AT190" s="14"/>
      <c r="AU190" s="14"/>
      <c r="AV190" s="14"/>
      <c r="AW190" s="14"/>
    </row>
    <row r="191" spans="1:49" ht="26.25" customHeight="1" x14ac:dyDescent="0.35">
      <c r="A191" s="55">
        <f>Penjualan!A191</f>
        <v>42162</v>
      </c>
      <c r="B191" s="2" t="str">
        <f>Penjualan!B191</f>
        <v>G07</v>
      </c>
      <c r="C191" s="2" t="str">
        <f>Penjualan!C191</f>
        <v>G.tali single bandul silver</v>
      </c>
      <c r="D191" s="21">
        <f>VLOOKUP(B191,Tabel!$A$6:$F$78,6,FALSE)</f>
        <v>5000</v>
      </c>
      <c r="E191" s="13">
        <f>Penjualan!E191*$D191</f>
        <v>5000</v>
      </c>
      <c r="F191" s="13">
        <f>Penjualan!F191*$D191</f>
        <v>0</v>
      </c>
      <c r="G191" s="13">
        <f>Penjualan!G191*$D191</f>
        <v>0</v>
      </c>
      <c r="H191" s="13">
        <f>Penjualan!H191*$D191</f>
        <v>0</v>
      </c>
      <c r="I191" s="13">
        <f>Penjualan!I191*$D191</f>
        <v>0</v>
      </c>
      <c r="J191" s="13">
        <f>Penjualan!J191*$D191</f>
        <v>0</v>
      </c>
      <c r="K191" s="13">
        <f>Penjualan!K191*$D191</f>
        <v>0</v>
      </c>
      <c r="L191" s="13">
        <f>Penjualan!L191*$D191</f>
        <v>0</v>
      </c>
      <c r="M191" s="13">
        <f>Penjualan!M191*$D191</f>
        <v>0</v>
      </c>
      <c r="N191" s="13">
        <f>Penjualan!N191*$D191</f>
        <v>0</v>
      </c>
      <c r="O191" s="13">
        <f>Penjualan!O191*$D191</f>
        <v>0</v>
      </c>
      <c r="P191" s="13">
        <f>Penjualan!P191*$D191</f>
        <v>0</v>
      </c>
      <c r="Q191" s="13">
        <f>Penjualan!Q191*$D191</f>
        <v>0</v>
      </c>
      <c r="R191" s="13">
        <f>Penjualan!R191*$D191</f>
        <v>0</v>
      </c>
      <c r="S191" s="13">
        <f>Penjualan!S191*$D191</f>
        <v>0</v>
      </c>
      <c r="T191" s="13">
        <f>Penjualan!T191*$D191</f>
        <v>0</v>
      </c>
      <c r="U191" s="13">
        <f>Penjualan!U191*$D191</f>
        <v>0</v>
      </c>
      <c r="V191" s="13">
        <f>Penjualan!V191*$D191</f>
        <v>0</v>
      </c>
      <c r="W191" s="13">
        <f>Penjualan!W191*$D191</f>
        <v>0</v>
      </c>
      <c r="X191" s="13">
        <f>Penjualan!X191*$D191</f>
        <v>0</v>
      </c>
      <c r="Y191" s="13">
        <f>Penjualan!Y191*$D191</f>
        <v>0</v>
      </c>
      <c r="Z191" s="13">
        <f>Penjualan!Z191*$D191</f>
        <v>0</v>
      </c>
      <c r="AA191" s="13">
        <f>Penjualan!AA191*$D191</f>
        <v>0</v>
      </c>
      <c r="AB191" s="13">
        <f>Penjualan!AB191*$D191</f>
        <v>0</v>
      </c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>
        <f>Penjualan!AQ191*$D191</f>
        <v>0</v>
      </c>
      <c r="AR191" s="13">
        <f t="shared" si="15"/>
        <v>5000</v>
      </c>
      <c r="AS191" s="14"/>
      <c r="AT191" s="14"/>
      <c r="AU191" s="14"/>
      <c r="AV191" s="14"/>
      <c r="AW191" s="14"/>
    </row>
    <row r="192" spans="1:49" ht="26.25" customHeight="1" x14ac:dyDescent="0.35">
      <c r="A192" s="55" t="str">
        <f>Penjualan!A192</f>
        <v>(Sore)</v>
      </c>
      <c r="B192" s="2" t="str">
        <f>Penjualan!B192</f>
        <v>GKM</v>
      </c>
      <c r="C192" s="2" t="str">
        <f>Penjualan!C192</f>
        <v>G. Mutiara</v>
      </c>
      <c r="D192" s="21">
        <f>VLOOKUP(B192,Tabel!$A$6:$F$78,6,FALSE)</f>
        <v>10000</v>
      </c>
      <c r="E192" s="13">
        <f>Penjualan!E192*$D192</f>
        <v>0</v>
      </c>
      <c r="F192" s="13">
        <f>Penjualan!F192*$D192</f>
        <v>0</v>
      </c>
      <c r="G192" s="13">
        <f>Penjualan!G192*$D192</f>
        <v>0</v>
      </c>
      <c r="H192" s="13">
        <f>Penjualan!H192*$D192</f>
        <v>0</v>
      </c>
      <c r="I192" s="13">
        <f>Penjualan!I192*$D192</f>
        <v>0</v>
      </c>
      <c r="J192" s="13">
        <f>Penjualan!J192*$D192</f>
        <v>0</v>
      </c>
      <c r="K192" s="13">
        <f>Penjualan!K192*$D192</f>
        <v>0</v>
      </c>
      <c r="L192" s="13">
        <f>Penjualan!L192*$D192</f>
        <v>10000</v>
      </c>
      <c r="M192" s="13">
        <f>Penjualan!M192*$D192</f>
        <v>0</v>
      </c>
      <c r="N192" s="13">
        <f>Penjualan!N192*$D192</f>
        <v>0</v>
      </c>
      <c r="O192" s="13">
        <f>Penjualan!O192*$D192</f>
        <v>0</v>
      </c>
      <c r="P192" s="13">
        <f>Penjualan!P192*$D192</f>
        <v>0</v>
      </c>
      <c r="Q192" s="13">
        <f>Penjualan!Q192*$D192</f>
        <v>0</v>
      </c>
      <c r="R192" s="13">
        <f>Penjualan!R192*$D192</f>
        <v>0</v>
      </c>
      <c r="S192" s="13">
        <f>Penjualan!S192*$D192</f>
        <v>0</v>
      </c>
      <c r="T192" s="13">
        <f>Penjualan!T192*$D192</f>
        <v>0</v>
      </c>
      <c r="U192" s="13">
        <f>Penjualan!U192*$D192</f>
        <v>0</v>
      </c>
      <c r="V192" s="13">
        <f>Penjualan!V192*$D192</f>
        <v>0</v>
      </c>
      <c r="W192" s="13">
        <f>Penjualan!W192*$D192</f>
        <v>0</v>
      </c>
      <c r="X192" s="13">
        <f>Penjualan!X192*$D192</f>
        <v>0</v>
      </c>
      <c r="Y192" s="13">
        <f>Penjualan!Y192*$D192</f>
        <v>0</v>
      </c>
      <c r="Z192" s="13">
        <f>Penjualan!Z192*$D192</f>
        <v>0</v>
      </c>
      <c r="AA192" s="13">
        <f>Penjualan!AA192*$D192</f>
        <v>0</v>
      </c>
      <c r="AB192" s="13">
        <f>Penjualan!AB192*$D192</f>
        <v>0</v>
      </c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>
        <f>Penjualan!AQ192*$D192</f>
        <v>0</v>
      </c>
      <c r="AR192" s="13">
        <f t="shared" si="15"/>
        <v>10000</v>
      </c>
      <c r="AS192" s="14"/>
      <c r="AT192" s="14"/>
      <c r="AU192" s="14"/>
      <c r="AV192" s="14"/>
      <c r="AW192" s="14"/>
    </row>
    <row r="193" spans="1:49" ht="26.25" customHeight="1" x14ac:dyDescent="0.35">
      <c r="A193" s="55">
        <f>Penjualan!A193</f>
        <v>0</v>
      </c>
      <c r="B193" s="2" t="str">
        <f>Penjualan!B193</f>
        <v>G12</v>
      </c>
      <c r="C193" s="2" t="str">
        <f>Penjualan!C193</f>
        <v xml:space="preserve">Gelang plat </v>
      </c>
      <c r="D193" s="21">
        <f>VLOOKUP(B193,Tabel!$A$6:$F$78,6,FALSE)</f>
        <v>5000</v>
      </c>
      <c r="E193" s="13">
        <f>Penjualan!E193*$D193</f>
        <v>5000</v>
      </c>
      <c r="F193" s="13">
        <f>Penjualan!F193*$D193</f>
        <v>0</v>
      </c>
      <c r="G193" s="13">
        <f>Penjualan!G193*$D193</f>
        <v>0</v>
      </c>
      <c r="H193" s="13">
        <f>Penjualan!H193*$D193</f>
        <v>0</v>
      </c>
      <c r="I193" s="13">
        <f>Penjualan!I193*$D193</f>
        <v>0</v>
      </c>
      <c r="J193" s="13">
        <f>Penjualan!J193*$D193</f>
        <v>0</v>
      </c>
      <c r="K193" s="13">
        <f>Penjualan!K193*$D193</f>
        <v>0</v>
      </c>
      <c r="L193" s="13">
        <f>Penjualan!L193*$D193</f>
        <v>0</v>
      </c>
      <c r="M193" s="13">
        <f>Penjualan!M193*$D193</f>
        <v>0</v>
      </c>
      <c r="N193" s="13">
        <f>Penjualan!N193*$D193</f>
        <v>0</v>
      </c>
      <c r="O193" s="13">
        <f>Penjualan!O193*$D193</f>
        <v>0</v>
      </c>
      <c r="P193" s="13">
        <f>Penjualan!P193*$D193</f>
        <v>0</v>
      </c>
      <c r="Q193" s="13">
        <f>Penjualan!Q193*$D193</f>
        <v>5000</v>
      </c>
      <c r="R193" s="13">
        <f>Penjualan!R193*$D193</f>
        <v>0</v>
      </c>
      <c r="S193" s="13">
        <f>Penjualan!S193*$D193</f>
        <v>0</v>
      </c>
      <c r="T193" s="13">
        <f>Penjualan!T193*$D193</f>
        <v>5000</v>
      </c>
      <c r="U193" s="13">
        <f>Penjualan!U193*$D193</f>
        <v>0</v>
      </c>
      <c r="V193" s="13">
        <f>Penjualan!V193*$D193</f>
        <v>0</v>
      </c>
      <c r="W193" s="13">
        <f>Penjualan!W193*$D193</f>
        <v>0</v>
      </c>
      <c r="X193" s="13">
        <f>Penjualan!X193*$D193</f>
        <v>0</v>
      </c>
      <c r="Y193" s="13">
        <f>Penjualan!Y193*$D193</f>
        <v>0</v>
      </c>
      <c r="Z193" s="13">
        <f>Penjualan!Z193*$D193</f>
        <v>0</v>
      </c>
      <c r="AA193" s="13">
        <f>Penjualan!AA193*$D193</f>
        <v>0</v>
      </c>
      <c r="AB193" s="13">
        <f>Penjualan!AB193*$D193</f>
        <v>0</v>
      </c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>
        <f>Penjualan!AQ193*$D193</f>
        <v>0</v>
      </c>
      <c r="AR193" s="13">
        <f t="shared" si="15"/>
        <v>15000</v>
      </c>
      <c r="AS193" s="14"/>
      <c r="AT193" s="14"/>
      <c r="AU193" s="14"/>
      <c r="AV193" s="14"/>
      <c r="AW193" s="14"/>
    </row>
    <row r="194" spans="1:49" ht="26.25" customHeight="1" x14ac:dyDescent="0.35">
      <c r="A194" s="55">
        <f>Penjualan!A194</f>
        <v>0</v>
      </c>
      <c r="B194" s="2" t="str">
        <f>Penjualan!B194</f>
        <v>KT04</v>
      </c>
      <c r="C194" s="2" t="str">
        <f>Penjualan!C194</f>
        <v>Kalung bandul</v>
      </c>
      <c r="D194" s="21">
        <f>VLOOKUP(B194,Tabel!$A$6:$F$78,6,FALSE)</f>
        <v>3000</v>
      </c>
      <c r="E194" s="13">
        <f>Penjualan!E194*$D194</f>
        <v>0</v>
      </c>
      <c r="F194" s="13">
        <f>Penjualan!F194*$D194</f>
        <v>0</v>
      </c>
      <c r="G194" s="13">
        <f>Penjualan!G194*$D194</f>
        <v>0</v>
      </c>
      <c r="H194" s="13">
        <f>Penjualan!H194*$D194</f>
        <v>0</v>
      </c>
      <c r="I194" s="13">
        <f>Penjualan!I194*$D194</f>
        <v>0</v>
      </c>
      <c r="J194" s="13">
        <f>Penjualan!J194*$D194</f>
        <v>0</v>
      </c>
      <c r="K194" s="13">
        <f>Penjualan!K194*$D194</f>
        <v>0</v>
      </c>
      <c r="L194" s="13">
        <f>Penjualan!L194*$D194</f>
        <v>0</v>
      </c>
      <c r="M194" s="13">
        <f>Penjualan!M194*$D194</f>
        <v>0</v>
      </c>
      <c r="N194" s="13">
        <f>Penjualan!N194*$D194</f>
        <v>0</v>
      </c>
      <c r="O194" s="13">
        <f>Penjualan!O194*$D194</f>
        <v>0</v>
      </c>
      <c r="P194" s="13">
        <f>Penjualan!P194*$D194</f>
        <v>0</v>
      </c>
      <c r="Q194" s="13">
        <f>Penjualan!Q194*$D194</f>
        <v>0</v>
      </c>
      <c r="R194" s="13">
        <f>Penjualan!R194*$D194</f>
        <v>0</v>
      </c>
      <c r="S194" s="13">
        <f>Penjualan!S194*$D194</f>
        <v>0</v>
      </c>
      <c r="T194" s="13">
        <f>Penjualan!T194*$D194</f>
        <v>3000</v>
      </c>
      <c r="U194" s="13">
        <f>Penjualan!U194*$D194</f>
        <v>0</v>
      </c>
      <c r="V194" s="13">
        <f>Penjualan!V194*$D194</f>
        <v>0</v>
      </c>
      <c r="W194" s="13">
        <f>Penjualan!W194*$D194</f>
        <v>0</v>
      </c>
      <c r="X194" s="13">
        <f>Penjualan!X194*$D194</f>
        <v>0</v>
      </c>
      <c r="Y194" s="13">
        <f>Penjualan!Y194*$D194</f>
        <v>0</v>
      </c>
      <c r="Z194" s="13">
        <f>Penjualan!Z194*$D194</f>
        <v>0</v>
      </c>
      <c r="AA194" s="13">
        <f>Penjualan!AA194*$D194</f>
        <v>0</v>
      </c>
      <c r="AB194" s="13">
        <f>Penjualan!AB194*$D194</f>
        <v>0</v>
      </c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>
        <f>Penjualan!AQ194*$D194</f>
        <v>0</v>
      </c>
      <c r="AR194" s="13">
        <f t="shared" si="15"/>
        <v>3000</v>
      </c>
      <c r="AS194" s="14"/>
      <c r="AT194" s="14"/>
      <c r="AU194" s="14"/>
      <c r="AV194" s="14"/>
      <c r="AW194" s="14"/>
    </row>
    <row r="195" spans="1:49" ht="26.25" customHeight="1" x14ac:dyDescent="0.35">
      <c r="A195" s="55">
        <f>Penjualan!A195</f>
        <v>0</v>
      </c>
      <c r="B195" s="2" t="str">
        <f>Penjualan!B195</f>
        <v>GR11</v>
      </c>
      <c r="C195" s="2" t="str">
        <f>Penjualan!C195</f>
        <v>Gelang rosario kristal</v>
      </c>
      <c r="D195" s="21">
        <f>VLOOKUP(B195,Tabel!$A$6:$F$78,6,FALSE)</f>
        <v>15000</v>
      </c>
      <c r="E195" s="13">
        <f>Penjualan!E195*$D195</f>
        <v>0</v>
      </c>
      <c r="F195" s="13">
        <f>Penjualan!F195*$D195</f>
        <v>0</v>
      </c>
      <c r="G195" s="13">
        <f>Penjualan!G195*$D195</f>
        <v>0</v>
      </c>
      <c r="H195" s="13">
        <f>Penjualan!H195*$D195</f>
        <v>0</v>
      </c>
      <c r="I195" s="13">
        <f>Penjualan!I195*$D195</f>
        <v>0</v>
      </c>
      <c r="J195" s="13">
        <f>Penjualan!J195*$D195</f>
        <v>0</v>
      </c>
      <c r="K195" s="13">
        <f>Penjualan!K195*$D195</f>
        <v>0</v>
      </c>
      <c r="L195" s="13">
        <f>Penjualan!L195*$D195</f>
        <v>0</v>
      </c>
      <c r="M195" s="13">
        <f>Penjualan!M195*$D195</f>
        <v>0</v>
      </c>
      <c r="N195" s="13">
        <f>Penjualan!N195*$D195</f>
        <v>0</v>
      </c>
      <c r="O195" s="13">
        <f>Penjualan!O195*$D195</f>
        <v>30000</v>
      </c>
      <c r="P195" s="13">
        <f>Penjualan!P195*$D195</f>
        <v>0</v>
      </c>
      <c r="Q195" s="13">
        <f>Penjualan!Q195*$D195</f>
        <v>0</v>
      </c>
      <c r="R195" s="13">
        <f>Penjualan!R195*$D195</f>
        <v>0</v>
      </c>
      <c r="S195" s="13">
        <f>Penjualan!S195*$D195</f>
        <v>0</v>
      </c>
      <c r="T195" s="13">
        <f>Penjualan!T195*$D195</f>
        <v>60000</v>
      </c>
      <c r="U195" s="13">
        <f>Penjualan!U195*$D195</f>
        <v>0</v>
      </c>
      <c r="V195" s="13">
        <f>Penjualan!V195*$D195</f>
        <v>0</v>
      </c>
      <c r="W195" s="13">
        <f>Penjualan!W195*$D195</f>
        <v>0</v>
      </c>
      <c r="X195" s="13">
        <f>Penjualan!X195*$D195</f>
        <v>0</v>
      </c>
      <c r="Y195" s="13">
        <f>Penjualan!Y195*$D195</f>
        <v>0</v>
      </c>
      <c r="Z195" s="13">
        <f>Penjualan!Z195*$D195</f>
        <v>0</v>
      </c>
      <c r="AA195" s="13">
        <f>Penjualan!AA195*$D195</f>
        <v>0</v>
      </c>
      <c r="AB195" s="13">
        <f>Penjualan!AB195*$D195</f>
        <v>0</v>
      </c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>
        <f>Penjualan!AQ195*$D195</f>
        <v>0</v>
      </c>
      <c r="AR195" s="13">
        <f t="shared" si="15"/>
        <v>90000</v>
      </c>
      <c r="AS195" s="14"/>
      <c r="AT195" s="14"/>
      <c r="AU195" s="14"/>
      <c r="AV195" s="14"/>
      <c r="AW195" s="14"/>
    </row>
    <row r="196" spans="1:49" ht="26.25" customHeight="1" x14ac:dyDescent="0.35">
      <c r="A196" s="55">
        <f>Penjualan!A196</f>
        <v>0</v>
      </c>
      <c r="B196" s="2" t="str">
        <f>Penjualan!B196</f>
        <v>G01</v>
      </c>
      <c r="C196" s="2" t="str">
        <f>Penjualan!C196</f>
        <v>G.batu magnet</v>
      </c>
      <c r="D196" s="21">
        <f>VLOOKUP(B196,Tabel!$A$6:$F$78,6,FALSE)</f>
        <v>10000</v>
      </c>
      <c r="E196" s="13">
        <f>Penjualan!E196*$D196</f>
        <v>0</v>
      </c>
      <c r="F196" s="13">
        <f>Penjualan!F196*$D196</f>
        <v>0</v>
      </c>
      <c r="G196" s="13">
        <f>Penjualan!G196*$D196</f>
        <v>0</v>
      </c>
      <c r="H196" s="13">
        <f>Penjualan!H196*$D196</f>
        <v>0</v>
      </c>
      <c r="I196" s="13">
        <f>Penjualan!I196*$D196</f>
        <v>0</v>
      </c>
      <c r="J196" s="13">
        <f>Penjualan!J196*$D196</f>
        <v>0</v>
      </c>
      <c r="K196" s="13">
        <f>Penjualan!K196*$D196</f>
        <v>0</v>
      </c>
      <c r="L196" s="13">
        <f>Penjualan!L196*$D196</f>
        <v>0</v>
      </c>
      <c r="M196" s="13">
        <f>Penjualan!M196*$D196</f>
        <v>0</v>
      </c>
      <c r="N196" s="13">
        <f>Penjualan!N196*$D196</f>
        <v>0</v>
      </c>
      <c r="O196" s="13">
        <f>Penjualan!O196*$D196</f>
        <v>20000</v>
      </c>
      <c r="P196" s="13">
        <f>Penjualan!P196*$D196</f>
        <v>0</v>
      </c>
      <c r="Q196" s="13">
        <f>Penjualan!Q196*$D196</f>
        <v>0</v>
      </c>
      <c r="R196" s="13">
        <f>Penjualan!R196*$D196</f>
        <v>0</v>
      </c>
      <c r="S196" s="13">
        <f>Penjualan!S196*$D196</f>
        <v>0</v>
      </c>
      <c r="T196" s="13">
        <f>Penjualan!T196*$D196</f>
        <v>0</v>
      </c>
      <c r="U196" s="13">
        <f>Penjualan!U196*$D196</f>
        <v>0</v>
      </c>
      <c r="V196" s="13">
        <f>Penjualan!V196*$D196</f>
        <v>0</v>
      </c>
      <c r="W196" s="13">
        <f>Penjualan!W196*$D196</f>
        <v>0</v>
      </c>
      <c r="X196" s="13">
        <f>Penjualan!X196*$D196</f>
        <v>0</v>
      </c>
      <c r="Y196" s="13">
        <f>Penjualan!Y196*$D196</f>
        <v>0</v>
      </c>
      <c r="Z196" s="13">
        <f>Penjualan!Z196*$D196</f>
        <v>0</v>
      </c>
      <c r="AA196" s="13">
        <f>Penjualan!AA196*$D196</f>
        <v>0</v>
      </c>
      <c r="AB196" s="13">
        <f>Penjualan!AB196*$D196</f>
        <v>0</v>
      </c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>
        <f>Penjualan!AQ196*$D196</f>
        <v>0</v>
      </c>
      <c r="AR196" s="13">
        <f t="shared" si="15"/>
        <v>20000</v>
      </c>
      <c r="AS196" s="14"/>
      <c r="AT196" s="14"/>
      <c r="AU196" s="14"/>
      <c r="AV196" s="14"/>
      <c r="AW196" s="14"/>
    </row>
    <row r="197" spans="1:49" ht="26.25" customHeight="1" x14ac:dyDescent="0.35">
      <c r="A197" s="55">
        <f>Penjualan!A197</f>
        <v>0</v>
      </c>
      <c r="B197" s="2" t="str">
        <f>Penjualan!B197</f>
        <v>R01</v>
      </c>
      <c r="C197" s="2" t="str">
        <f>Penjualan!C197</f>
        <v>Rosario kayu</v>
      </c>
      <c r="D197" s="21">
        <f>VLOOKUP(B197,Tabel!$A$6:$F$78,6,FALSE)</f>
        <v>15000</v>
      </c>
      <c r="E197" s="13">
        <f>Penjualan!E197*$D197</f>
        <v>0</v>
      </c>
      <c r="F197" s="13">
        <f>Penjualan!F197*$D197</f>
        <v>0</v>
      </c>
      <c r="G197" s="13">
        <f>Penjualan!G197*$D197</f>
        <v>0</v>
      </c>
      <c r="H197" s="13">
        <f>Penjualan!H197*$D197</f>
        <v>0</v>
      </c>
      <c r="I197" s="13">
        <f>Penjualan!I197*$D197</f>
        <v>0</v>
      </c>
      <c r="J197" s="13">
        <f>Penjualan!J197*$D197</f>
        <v>15000</v>
      </c>
      <c r="K197" s="13">
        <f>Penjualan!K197*$D197</f>
        <v>0</v>
      </c>
      <c r="L197" s="13">
        <f>Penjualan!L197*$D197</f>
        <v>0</v>
      </c>
      <c r="M197" s="13">
        <f>Penjualan!M197*$D197</f>
        <v>15000</v>
      </c>
      <c r="N197" s="13">
        <f>Penjualan!N197*$D197</f>
        <v>0</v>
      </c>
      <c r="O197" s="13">
        <f>Penjualan!O197*$D197</f>
        <v>105000</v>
      </c>
      <c r="P197" s="13">
        <f>Penjualan!P197*$D197</f>
        <v>0</v>
      </c>
      <c r="Q197" s="13">
        <f>Penjualan!Q197*$D197</f>
        <v>0</v>
      </c>
      <c r="R197" s="13">
        <f>Penjualan!R197*$D197</f>
        <v>0</v>
      </c>
      <c r="S197" s="13">
        <f>Penjualan!S197*$D197</f>
        <v>150000</v>
      </c>
      <c r="T197" s="13">
        <f>Penjualan!T197*$D197</f>
        <v>0</v>
      </c>
      <c r="U197" s="13">
        <f>Penjualan!U197*$D197</f>
        <v>0</v>
      </c>
      <c r="V197" s="13">
        <f>Penjualan!V197*$D197</f>
        <v>0</v>
      </c>
      <c r="W197" s="13">
        <f>Penjualan!W197*$D197</f>
        <v>0</v>
      </c>
      <c r="X197" s="13">
        <f>Penjualan!X197*$D197</f>
        <v>0</v>
      </c>
      <c r="Y197" s="13">
        <f>Penjualan!Y197*$D197</f>
        <v>0</v>
      </c>
      <c r="Z197" s="13">
        <f>Penjualan!Z197*$D197</f>
        <v>0</v>
      </c>
      <c r="AA197" s="13">
        <f>Penjualan!AA197*$D197</f>
        <v>0</v>
      </c>
      <c r="AB197" s="13">
        <f>Penjualan!AB197*$D197</f>
        <v>0</v>
      </c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>
        <f>Penjualan!AQ197*$D197</f>
        <v>0</v>
      </c>
      <c r="AR197" s="13">
        <f t="shared" si="15"/>
        <v>285000</v>
      </c>
      <c r="AS197" s="14"/>
      <c r="AT197" s="14"/>
      <c r="AU197" s="14"/>
      <c r="AV197" s="14"/>
      <c r="AW197" s="14"/>
    </row>
    <row r="198" spans="1:49" ht="26.25" customHeight="1" x14ac:dyDescent="0.35">
      <c r="A198" s="55">
        <f>Penjualan!A198</f>
        <v>0</v>
      </c>
      <c r="B198" s="2" t="str">
        <f>Penjualan!B198</f>
        <v>R02</v>
      </c>
      <c r="C198" s="2" t="str">
        <f>Penjualan!C198</f>
        <v>Rosario batu</v>
      </c>
      <c r="D198" s="21">
        <f>VLOOKUP(B198,Tabel!$A$6:$F$78,6,FALSE)</f>
        <v>30000</v>
      </c>
      <c r="E198" s="13">
        <f>Penjualan!E198*$D198</f>
        <v>0</v>
      </c>
      <c r="F198" s="13">
        <f>Penjualan!F198*$D198</f>
        <v>0</v>
      </c>
      <c r="G198" s="13">
        <f>Penjualan!G198*$D198</f>
        <v>0</v>
      </c>
      <c r="H198" s="13">
        <f>Penjualan!H198*$D198</f>
        <v>0</v>
      </c>
      <c r="I198" s="13">
        <f>Penjualan!I198*$D198</f>
        <v>0</v>
      </c>
      <c r="J198" s="13">
        <f>Penjualan!J198*$D198</f>
        <v>0</v>
      </c>
      <c r="K198" s="13">
        <f>Penjualan!K198*$D198</f>
        <v>0</v>
      </c>
      <c r="L198" s="13">
        <f>Penjualan!L198*$D198</f>
        <v>0</v>
      </c>
      <c r="M198" s="13">
        <f>Penjualan!M198*$D198</f>
        <v>0</v>
      </c>
      <c r="N198" s="13">
        <f>Penjualan!N198*$D198</f>
        <v>0</v>
      </c>
      <c r="O198" s="13">
        <f>Penjualan!O198*$D198</f>
        <v>60000</v>
      </c>
      <c r="P198" s="13">
        <f>Penjualan!P198*$D198</f>
        <v>0</v>
      </c>
      <c r="Q198" s="13">
        <f>Penjualan!Q198*$D198</f>
        <v>0</v>
      </c>
      <c r="R198" s="13">
        <f>Penjualan!R198*$D198</f>
        <v>0</v>
      </c>
      <c r="S198" s="13">
        <f>Penjualan!S198*$D198</f>
        <v>0</v>
      </c>
      <c r="T198" s="13">
        <f>Penjualan!T198*$D198</f>
        <v>0</v>
      </c>
      <c r="U198" s="13">
        <f>Penjualan!U198*$D198</f>
        <v>0</v>
      </c>
      <c r="V198" s="13">
        <f>Penjualan!V198*$D198</f>
        <v>0</v>
      </c>
      <c r="W198" s="13">
        <f>Penjualan!W198*$D198</f>
        <v>0</v>
      </c>
      <c r="X198" s="13">
        <f>Penjualan!X198*$D198</f>
        <v>0</v>
      </c>
      <c r="Y198" s="13">
        <f>Penjualan!Y198*$D198</f>
        <v>0</v>
      </c>
      <c r="Z198" s="13">
        <f>Penjualan!Z198*$D198</f>
        <v>0</v>
      </c>
      <c r="AA198" s="13">
        <f>Penjualan!AA198*$D198</f>
        <v>0</v>
      </c>
      <c r="AB198" s="13">
        <f>Penjualan!AB198*$D198</f>
        <v>0</v>
      </c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>
        <f>Penjualan!AQ198*$D198</f>
        <v>0</v>
      </c>
      <c r="AR198" s="13">
        <f t="shared" si="15"/>
        <v>60000</v>
      </c>
      <c r="AS198" s="14"/>
      <c r="AT198" s="14"/>
      <c r="AU198" s="14"/>
      <c r="AV198" s="14"/>
      <c r="AW198" s="14"/>
    </row>
    <row r="199" spans="1:49" ht="26.25" customHeight="1" x14ac:dyDescent="0.35">
      <c r="A199" s="55">
        <f>Penjualan!A199</f>
        <v>0</v>
      </c>
      <c r="B199" s="2" t="str">
        <f>Penjualan!B199</f>
        <v>GM11</v>
      </c>
      <c r="C199" s="2" t="str">
        <f>Penjualan!C199</f>
        <v>G.makrame besar</v>
      </c>
      <c r="D199" s="21">
        <f>VLOOKUP(B199,Tabel!$A$6:$F$78,6,FALSE)</f>
        <v>10000</v>
      </c>
      <c r="E199" s="13">
        <f>Penjualan!E199*$D199</f>
        <v>0</v>
      </c>
      <c r="F199" s="13">
        <f>Penjualan!F199*$D199</f>
        <v>0</v>
      </c>
      <c r="G199" s="13">
        <f>Penjualan!G199*$D199</f>
        <v>0</v>
      </c>
      <c r="H199" s="13">
        <f>Penjualan!H199*$D199</f>
        <v>0</v>
      </c>
      <c r="I199" s="13">
        <f>Penjualan!I199*$D199</f>
        <v>0</v>
      </c>
      <c r="J199" s="13">
        <f>Penjualan!J199*$D199</f>
        <v>20000</v>
      </c>
      <c r="K199" s="13">
        <f>Penjualan!K199*$D199</f>
        <v>0</v>
      </c>
      <c r="L199" s="13">
        <f>Penjualan!L199*$D199</f>
        <v>0</v>
      </c>
      <c r="M199" s="13">
        <f>Penjualan!M199*$D199</f>
        <v>10000</v>
      </c>
      <c r="N199" s="13">
        <f>Penjualan!N199*$D199</f>
        <v>0</v>
      </c>
      <c r="O199" s="13">
        <f>Penjualan!O199*$D199</f>
        <v>0</v>
      </c>
      <c r="P199" s="13">
        <f>Penjualan!P199*$D199</f>
        <v>0</v>
      </c>
      <c r="Q199" s="13">
        <f>Penjualan!Q199*$D199</f>
        <v>0</v>
      </c>
      <c r="R199" s="13">
        <f>Penjualan!R199*$D199</f>
        <v>0</v>
      </c>
      <c r="S199" s="13">
        <f>Penjualan!S199*$D199</f>
        <v>0</v>
      </c>
      <c r="T199" s="13">
        <f>Penjualan!T199*$D199</f>
        <v>0</v>
      </c>
      <c r="U199" s="13">
        <f>Penjualan!U199*$D199</f>
        <v>0</v>
      </c>
      <c r="V199" s="13">
        <f>Penjualan!V199*$D199</f>
        <v>0</v>
      </c>
      <c r="W199" s="13">
        <f>Penjualan!W199*$D199</f>
        <v>0</v>
      </c>
      <c r="X199" s="13">
        <f>Penjualan!X199*$D199</f>
        <v>0</v>
      </c>
      <c r="Y199" s="13">
        <f>Penjualan!Y199*$D199</f>
        <v>0</v>
      </c>
      <c r="Z199" s="13">
        <f>Penjualan!Z199*$D199</f>
        <v>0</v>
      </c>
      <c r="AA199" s="13">
        <f>Penjualan!AA199*$D199</f>
        <v>0</v>
      </c>
      <c r="AB199" s="13">
        <f>Penjualan!AB199*$D199</f>
        <v>0</v>
      </c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>
        <f>Penjualan!AQ199*$D199</f>
        <v>0</v>
      </c>
      <c r="AR199" s="13">
        <f t="shared" si="15"/>
        <v>30000</v>
      </c>
      <c r="AS199" s="14"/>
      <c r="AT199" s="14"/>
      <c r="AU199" s="14"/>
      <c r="AV199" s="14"/>
      <c r="AW199" s="14"/>
    </row>
    <row r="200" spans="1:49" ht="26.25" customHeight="1" x14ac:dyDescent="0.35">
      <c r="A200" s="55">
        <f>Penjualan!A200</f>
        <v>0</v>
      </c>
      <c r="B200" s="2" t="str">
        <f>Penjualan!B200</f>
        <v>G10</v>
      </c>
      <c r="C200" s="2" t="str">
        <f>Penjualan!C200</f>
        <v>G.tali warna warni</v>
      </c>
      <c r="D200" s="21">
        <f>VLOOKUP(B200,Tabel!$A$6:$F$78,6,FALSE)</f>
        <v>5000</v>
      </c>
      <c r="E200" s="13">
        <f>Penjualan!E200*$D200</f>
        <v>0</v>
      </c>
      <c r="F200" s="13">
        <f>Penjualan!F200*$D200</f>
        <v>0</v>
      </c>
      <c r="G200" s="13">
        <f>Penjualan!G200*$D200</f>
        <v>0</v>
      </c>
      <c r="H200" s="13">
        <f>Penjualan!H200*$D200</f>
        <v>0</v>
      </c>
      <c r="I200" s="13">
        <f>Penjualan!I200*$D200</f>
        <v>0</v>
      </c>
      <c r="J200" s="13">
        <f>Penjualan!J200*$D200</f>
        <v>0</v>
      </c>
      <c r="K200" s="13">
        <f>Penjualan!K200*$D200</f>
        <v>0</v>
      </c>
      <c r="L200" s="13">
        <f>Penjualan!L200*$D200</f>
        <v>0</v>
      </c>
      <c r="M200" s="13">
        <f>Penjualan!M200*$D200</f>
        <v>0</v>
      </c>
      <c r="N200" s="13">
        <f>Penjualan!N200*$D200</f>
        <v>0</v>
      </c>
      <c r="O200" s="13">
        <f>Penjualan!O200*$D200</f>
        <v>0</v>
      </c>
      <c r="P200" s="13">
        <f>Penjualan!P200*$D200</f>
        <v>0</v>
      </c>
      <c r="Q200" s="13">
        <f>Penjualan!Q200*$D200</f>
        <v>0</v>
      </c>
      <c r="R200" s="13">
        <f>Penjualan!R200*$D200</f>
        <v>0</v>
      </c>
      <c r="S200" s="13">
        <f>Penjualan!S200*$D200</f>
        <v>0</v>
      </c>
      <c r="T200" s="13">
        <f>Penjualan!T200*$D200</f>
        <v>5000</v>
      </c>
      <c r="U200" s="13">
        <f>Penjualan!U200*$D200</f>
        <v>0</v>
      </c>
      <c r="V200" s="13">
        <f>Penjualan!V200*$D200</f>
        <v>0</v>
      </c>
      <c r="W200" s="13">
        <f>Penjualan!W200*$D200</f>
        <v>0</v>
      </c>
      <c r="X200" s="13">
        <f>Penjualan!X200*$D200</f>
        <v>0</v>
      </c>
      <c r="Y200" s="13">
        <f>Penjualan!Y200*$D200</f>
        <v>0</v>
      </c>
      <c r="Z200" s="13">
        <f>Penjualan!Z200*$D200</f>
        <v>0</v>
      </c>
      <c r="AA200" s="13">
        <f>Penjualan!AA200*$D200</f>
        <v>0</v>
      </c>
      <c r="AB200" s="13">
        <f>Penjualan!AB200*$D200</f>
        <v>0</v>
      </c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>
        <f>Penjualan!AQ200*$D200</f>
        <v>10000</v>
      </c>
      <c r="AR200" s="13">
        <f t="shared" si="15"/>
        <v>15000</v>
      </c>
      <c r="AS200" s="14"/>
      <c r="AT200" s="14">
        <f>AQ200</f>
        <v>10000</v>
      </c>
      <c r="AU200" s="14"/>
      <c r="AV200" s="14"/>
      <c r="AW200" s="14"/>
    </row>
    <row r="201" spans="1:49" ht="26.25" customHeight="1" x14ac:dyDescent="0.35">
      <c r="A201" s="55">
        <f>Penjualan!A201</f>
        <v>0</v>
      </c>
      <c r="B201" s="2" t="str">
        <f>Penjualan!B201</f>
        <v>G07</v>
      </c>
      <c r="C201" s="2" t="str">
        <f>Penjualan!C201</f>
        <v>G.tali single bandul silver</v>
      </c>
      <c r="D201" s="21">
        <f>VLOOKUP(B201,Tabel!$A$6:$F$78,6,FALSE)</f>
        <v>5000</v>
      </c>
      <c r="E201" s="13">
        <f>Penjualan!E201*$D201</f>
        <v>0</v>
      </c>
      <c r="F201" s="13">
        <f>Penjualan!F201*$D201</f>
        <v>0</v>
      </c>
      <c r="G201" s="13">
        <f>Penjualan!G201*$D201</f>
        <v>0</v>
      </c>
      <c r="H201" s="13">
        <f>Penjualan!H201*$D201</f>
        <v>0</v>
      </c>
      <c r="I201" s="13">
        <f>Penjualan!I201*$D201</f>
        <v>0</v>
      </c>
      <c r="J201" s="13">
        <f>Penjualan!J201*$D201</f>
        <v>0</v>
      </c>
      <c r="K201" s="13">
        <f>Penjualan!K201*$D201</f>
        <v>0</v>
      </c>
      <c r="L201" s="13">
        <f>Penjualan!L201*$D201</f>
        <v>0</v>
      </c>
      <c r="M201" s="13">
        <f>Penjualan!M201*$D201</f>
        <v>5000</v>
      </c>
      <c r="N201" s="13">
        <f>Penjualan!N201*$D201</f>
        <v>0</v>
      </c>
      <c r="O201" s="13">
        <f>Penjualan!O201*$D201</f>
        <v>0</v>
      </c>
      <c r="P201" s="13">
        <f>Penjualan!P201*$D201</f>
        <v>0</v>
      </c>
      <c r="Q201" s="13">
        <f>Penjualan!Q201*$D201</f>
        <v>0</v>
      </c>
      <c r="R201" s="13">
        <f>Penjualan!R201*$D201</f>
        <v>0</v>
      </c>
      <c r="S201" s="13">
        <f>Penjualan!S201*$D201</f>
        <v>0</v>
      </c>
      <c r="T201" s="13">
        <f>Penjualan!T201*$D201</f>
        <v>0</v>
      </c>
      <c r="U201" s="13">
        <f>Penjualan!U201*$D201</f>
        <v>0</v>
      </c>
      <c r="V201" s="13">
        <f>Penjualan!V201*$D201</f>
        <v>0</v>
      </c>
      <c r="W201" s="13">
        <f>Penjualan!W201*$D201</f>
        <v>0</v>
      </c>
      <c r="X201" s="13">
        <f>Penjualan!X201*$D201</f>
        <v>0</v>
      </c>
      <c r="Y201" s="13">
        <f>Penjualan!Y201*$D201</f>
        <v>0</v>
      </c>
      <c r="Z201" s="13">
        <f>Penjualan!Z201*$D201</f>
        <v>0</v>
      </c>
      <c r="AA201" s="13">
        <f>Penjualan!AA201*$D201</f>
        <v>0</v>
      </c>
      <c r="AB201" s="13">
        <f>Penjualan!AB201*$D201</f>
        <v>0</v>
      </c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>
        <f>Penjualan!AQ201*$D201</f>
        <v>0</v>
      </c>
      <c r="AR201" s="13">
        <f t="shared" si="15"/>
        <v>5000</v>
      </c>
      <c r="AS201" s="14"/>
      <c r="AT201" s="14"/>
      <c r="AU201" s="14"/>
      <c r="AV201" s="14"/>
      <c r="AW201" s="14"/>
    </row>
    <row r="202" spans="1:49" ht="26.25" customHeight="1" x14ac:dyDescent="0.35">
      <c r="A202" s="55">
        <f>Penjualan!A202</f>
        <v>0</v>
      </c>
      <c r="B202" s="2" t="str">
        <f>Penjualan!B202</f>
        <v>KT04</v>
      </c>
      <c r="C202" s="2" t="str">
        <f>Penjualan!C202</f>
        <v>Kalung bandul</v>
      </c>
      <c r="D202" s="21">
        <f>VLOOKUP(B202,Tabel!$A$6:$F$78,6,FALSE)</f>
        <v>3000</v>
      </c>
      <c r="E202" s="13">
        <f>Penjualan!E202*$D202</f>
        <v>0</v>
      </c>
      <c r="F202" s="13">
        <f>Penjualan!F202*$D202</f>
        <v>0</v>
      </c>
      <c r="G202" s="13">
        <f>Penjualan!G202*$D202</f>
        <v>0</v>
      </c>
      <c r="H202" s="13">
        <f>Penjualan!H202*$D202</f>
        <v>0</v>
      </c>
      <c r="I202" s="13">
        <f>Penjualan!I202*$D202</f>
        <v>0</v>
      </c>
      <c r="J202" s="13">
        <f>Penjualan!J202*$D202</f>
        <v>0</v>
      </c>
      <c r="K202" s="13">
        <f>Penjualan!K202*$D202</f>
        <v>0</v>
      </c>
      <c r="L202" s="13">
        <f>Penjualan!L202*$D202</f>
        <v>0</v>
      </c>
      <c r="M202" s="13">
        <f>Penjualan!M202*$D202</f>
        <v>0</v>
      </c>
      <c r="N202" s="13">
        <f>Penjualan!N202*$D202</f>
        <v>0</v>
      </c>
      <c r="O202" s="13">
        <f>Penjualan!O202*$D202</f>
        <v>3000</v>
      </c>
      <c r="P202" s="13">
        <f>Penjualan!P202*$D202</f>
        <v>0</v>
      </c>
      <c r="Q202" s="13">
        <f>Penjualan!Q202*$D202</f>
        <v>0</v>
      </c>
      <c r="R202" s="13">
        <f>Penjualan!R202*$D202</f>
        <v>0</v>
      </c>
      <c r="S202" s="13">
        <f>Penjualan!S202*$D202</f>
        <v>0</v>
      </c>
      <c r="T202" s="13">
        <f>Penjualan!T202*$D202</f>
        <v>0</v>
      </c>
      <c r="U202" s="13">
        <f>Penjualan!U202*$D202</f>
        <v>0</v>
      </c>
      <c r="V202" s="13">
        <f>Penjualan!V202*$D202</f>
        <v>0</v>
      </c>
      <c r="W202" s="13">
        <f>Penjualan!W202*$D202</f>
        <v>0</v>
      </c>
      <c r="X202" s="13">
        <f>Penjualan!X202*$D202</f>
        <v>0</v>
      </c>
      <c r="Y202" s="13">
        <f>Penjualan!Y202*$D202</f>
        <v>0</v>
      </c>
      <c r="Z202" s="13">
        <f>Penjualan!Z202*$D202</f>
        <v>0</v>
      </c>
      <c r="AA202" s="13">
        <f>Penjualan!AA202*$D202</f>
        <v>0</v>
      </c>
      <c r="AB202" s="13">
        <f>Penjualan!AB202*$D202</f>
        <v>0</v>
      </c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>
        <f>Penjualan!AQ202*$D202</f>
        <v>0</v>
      </c>
      <c r="AR202" s="13">
        <f t="shared" si="15"/>
        <v>3000</v>
      </c>
      <c r="AS202" s="14"/>
      <c r="AT202" s="14"/>
      <c r="AU202" s="14"/>
      <c r="AV202" s="14"/>
      <c r="AW202" s="14"/>
    </row>
    <row r="203" spans="1:49" ht="26.25" customHeight="1" x14ac:dyDescent="0.35">
      <c r="A203" s="55">
        <f>Penjualan!A203</f>
        <v>0</v>
      </c>
      <c r="B203" s="2" t="str">
        <f>Penjualan!B203</f>
        <v>R04</v>
      </c>
      <c r="C203" s="2" t="str">
        <f>Penjualan!C203</f>
        <v xml:space="preserve">Rosario kristal </v>
      </c>
      <c r="D203" s="21">
        <f>VLOOKUP(B203,Tabel!$A$6:$F$78,6,FALSE)</f>
        <v>30000</v>
      </c>
      <c r="E203" s="13">
        <f>Penjualan!E203*$D203</f>
        <v>0</v>
      </c>
      <c r="F203" s="13">
        <f>Penjualan!F203*$D203</f>
        <v>0</v>
      </c>
      <c r="G203" s="13">
        <f>Penjualan!G203*$D203</f>
        <v>0</v>
      </c>
      <c r="H203" s="13">
        <f>Penjualan!H203*$D203</f>
        <v>0</v>
      </c>
      <c r="I203" s="13">
        <f>Penjualan!I203*$D203</f>
        <v>0</v>
      </c>
      <c r="J203" s="13">
        <f>Penjualan!J203*$D203</f>
        <v>0</v>
      </c>
      <c r="K203" s="13">
        <f>Penjualan!K203*$D203</f>
        <v>0</v>
      </c>
      <c r="L203" s="13">
        <f>Penjualan!L203*$D203</f>
        <v>0</v>
      </c>
      <c r="M203" s="13">
        <f>Penjualan!M203*$D203</f>
        <v>30000</v>
      </c>
      <c r="N203" s="13">
        <f>Penjualan!N203*$D203</f>
        <v>0</v>
      </c>
      <c r="O203" s="13">
        <f>Penjualan!O203*$D203</f>
        <v>60000</v>
      </c>
      <c r="P203" s="13">
        <f>Penjualan!P203*$D203</f>
        <v>0</v>
      </c>
      <c r="Q203" s="13">
        <f>Penjualan!Q203*$D203</f>
        <v>0</v>
      </c>
      <c r="R203" s="13">
        <f>Penjualan!R203*$D203</f>
        <v>0</v>
      </c>
      <c r="S203" s="13">
        <f>Penjualan!S203*$D203</f>
        <v>0</v>
      </c>
      <c r="T203" s="13">
        <f>Penjualan!T203*$D203</f>
        <v>0</v>
      </c>
      <c r="U203" s="13">
        <f>Penjualan!U203*$D203</f>
        <v>0</v>
      </c>
      <c r="V203" s="13">
        <f>Penjualan!V203*$D203</f>
        <v>0</v>
      </c>
      <c r="W203" s="13">
        <f>Penjualan!W203*$D203</f>
        <v>0</v>
      </c>
      <c r="X203" s="13">
        <f>Penjualan!X203*$D203</f>
        <v>0</v>
      </c>
      <c r="Y203" s="13">
        <f>Penjualan!Y203*$D203</f>
        <v>0</v>
      </c>
      <c r="Z203" s="13">
        <f>Penjualan!Z203*$D203</f>
        <v>0</v>
      </c>
      <c r="AA203" s="13">
        <f>Penjualan!AA203*$D203</f>
        <v>0</v>
      </c>
      <c r="AB203" s="13">
        <f>Penjualan!AB203*$D203</f>
        <v>0</v>
      </c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>
        <f>Penjualan!AQ203*$D203</f>
        <v>0</v>
      </c>
      <c r="AR203" s="13">
        <f t="shared" si="15"/>
        <v>90000</v>
      </c>
      <c r="AS203" s="14"/>
      <c r="AT203" s="14"/>
      <c r="AU203" s="14"/>
      <c r="AV203" s="14"/>
      <c r="AW203" s="14"/>
    </row>
    <row r="204" spans="1:49" ht="26.25" customHeight="1" x14ac:dyDescent="0.35">
      <c r="A204" s="55">
        <f>Penjualan!A204</f>
        <v>0</v>
      </c>
      <c r="B204" s="2" t="str">
        <f>Penjualan!B204</f>
        <v>KT03</v>
      </c>
      <c r="C204" s="2" t="str">
        <f>Penjualan!C204</f>
        <v>Kalung huruf</v>
      </c>
      <c r="D204" s="21">
        <f>VLOOKUP(B204,Tabel!$A$6:$F$78,6,FALSE)</f>
        <v>3000</v>
      </c>
      <c r="E204" s="13">
        <f>Penjualan!E204*$D204</f>
        <v>0</v>
      </c>
      <c r="F204" s="13">
        <f>Penjualan!F204*$D204</f>
        <v>3000</v>
      </c>
      <c r="G204" s="13">
        <f>Penjualan!G204*$D204</f>
        <v>0</v>
      </c>
      <c r="H204" s="13">
        <f>Penjualan!H204*$D204</f>
        <v>0</v>
      </c>
      <c r="I204" s="13">
        <f>Penjualan!I204*$D204</f>
        <v>0</v>
      </c>
      <c r="J204" s="13">
        <f>Penjualan!J204*$D204</f>
        <v>0</v>
      </c>
      <c r="K204" s="13">
        <f>Penjualan!K204*$D204</f>
        <v>0</v>
      </c>
      <c r="L204" s="13">
        <f>Penjualan!L204*$D204</f>
        <v>0</v>
      </c>
      <c r="M204" s="13">
        <f>Penjualan!M204*$D204</f>
        <v>0</v>
      </c>
      <c r="N204" s="13">
        <f>Penjualan!N204*$D204</f>
        <v>0</v>
      </c>
      <c r="O204" s="13">
        <f>Penjualan!O204*$D204</f>
        <v>0</v>
      </c>
      <c r="P204" s="13">
        <f>Penjualan!P204*$D204</f>
        <v>0</v>
      </c>
      <c r="Q204" s="13">
        <f>Penjualan!Q204*$D204</f>
        <v>0</v>
      </c>
      <c r="R204" s="13">
        <f>Penjualan!R204*$D204</f>
        <v>0</v>
      </c>
      <c r="S204" s="13">
        <f>Penjualan!S204*$D204</f>
        <v>0</v>
      </c>
      <c r="T204" s="13">
        <f>Penjualan!T204*$D204</f>
        <v>0</v>
      </c>
      <c r="U204" s="13">
        <f>Penjualan!U204*$D204</f>
        <v>0</v>
      </c>
      <c r="V204" s="13">
        <f>Penjualan!V204*$D204</f>
        <v>0</v>
      </c>
      <c r="W204" s="13">
        <f>Penjualan!W204*$D204</f>
        <v>0</v>
      </c>
      <c r="X204" s="13">
        <f>Penjualan!X204*$D204</f>
        <v>0</v>
      </c>
      <c r="Y204" s="13">
        <f>Penjualan!Y204*$D204</f>
        <v>0</v>
      </c>
      <c r="Z204" s="13">
        <f>Penjualan!Z204*$D204</f>
        <v>0</v>
      </c>
      <c r="AA204" s="13">
        <f>Penjualan!AA204*$D204</f>
        <v>0</v>
      </c>
      <c r="AB204" s="13">
        <f>Penjualan!AB204*$D204</f>
        <v>0</v>
      </c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>
        <f>Penjualan!AQ204*$D204</f>
        <v>0</v>
      </c>
      <c r="AR204" s="13">
        <f t="shared" si="15"/>
        <v>3000</v>
      </c>
      <c r="AS204" s="14"/>
      <c r="AT204" s="14"/>
      <c r="AU204" s="14"/>
      <c r="AV204" s="14"/>
      <c r="AW204" s="14"/>
    </row>
    <row r="205" spans="1:49" ht="26.25" customHeight="1" x14ac:dyDescent="0.35">
      <c r="A205" s="55">
        <f>Penjualan!A205</f>
        <v>0</v>
      </c>
      <c r="B205" s="2" t="str">
        <f>Penjualan!B205</f>
        <v>G07</v>
      </c>
      <c r="C205" s="2" t="str">
        <f>Penjualan!C205</f>
        <v>G.tali single bandul silver</v>
      </c>
      <c r="D205" s="21">
        <f>VLOOKUP(B205,Tabel!$A$6:$F$78,6,FALSE)</f>
        <v>5000</v>
      </c>
      <c r="E205" s="13">
        <f>Penjualan!E205*$D205</f>
        <v>0</v>
      </c>
      <c r="F205" s="13">
        <f>Penjualan!F205*$D205</f>
        <v>0</v>
      </c>
      <c r="G205" s="13">
        <f>Penjualan!G205*$D205</f>
        <v>0</v>
      </c>
      <c r="H205" s="13">
        <f>Penjualan!H205*$D205</f>
        <v>0</v>
      </c>
      <c r="I205" s="13">
        <f>Penjualan!I205*$D205</f>
        <v>0</v>
      </c>
      <c r="J205" s="13">
        <f>Penjualan!J205*$D205</f>
        <v>0</v>
      </c>
      <c r="K205" s="13">
        <f>Penjualan!K205*$D205</f>
        <v>0</v>
      </c>
      <c r="L205" s="13">
        <f>Penjualan!L205*$D205</f>
        <v>0</v>
      </c>
      <c r="M205" s="13">
        <f>Penjualan!M205*$D205</f>
        <v>0</v>
      </c>
      <c r="N205" s="13">
        <f>Penjualan!N205*$D205</f>
        <v>0</v>
      </c>
      <c r="O205" s="13">
        <f>Penjualan!O205*$D205</f>
        <v>0</v>
      </c>
      <c r="P205" s="13">
        <f>Penjualan!P205*$D205</f>
        <v>0</v>
      </c>
      <c r="Q205" s="13">
        <f>Penjualan!Q205*$D205</f>
        <v>0</v>
      </c>
      <c r="R205" s="13">
        <f>Penjualan!R205*$D205</f>
        <v>0</v>
      </c>
      <c r="S205" s="13">
        <f>Penjualan!S205*$D205</f>
        <v>0</v>
      </c>
      <c r="T205" s="13">
        <f>Penjualan!T205*$D205</f>
        <v>5000</v>
      </c>
      <c r="U205" s="13">
        <f>Penjualan!U205*$D205</f>
        <v>0</v>
      </c>
      <c r="V205" s="13">
        <f>Penjualan!V205*$D205</f>
        <v>0</v>
      </c>
      <c r="W205" s="13">
        <f>Penjualan!W205*$D205</f>
        <v>0</v>
      </c>
      <c r="X205" s="13">
        <f>Penjualan!X205*$D205</f>
        <v>0</v>
      </c>
      <c r="Y205" s="13">
        <f>Penjualan!Y205*$D205</f>
        <v>0</v>
      </c>
      <c r="Z205" s="13">
        <f>Penjualan!Z205*$D205</f>
        <v>0</v>
      </c>
      <c r="AA205" s="13">
        <f>Penjualan!AA205*$D205</f>
        <v>0</v>
      </c>
      <c r="AB205" s="13">
        <f>Penjualan!AB205*$D205</f>
        <v>0</v>
      </c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>
        <f>Penjualan!AQ205*$D205</f>
        <v>0</v>
      </c>
      <c r="AR205" s="13">
        <f t="shared" si="15"/>
        <v>5000</v>
      </c>
      <c r="AS205" s="14"/>
      <c r="AT205" s="14"/>
      <c r="AU205" s="14"/>
      <c r="AV205" s="14"/>
      <c r="AW205" s="14"/>
    </row>
    <row r="206" spans="1:49" ht="26.25" customHeight="1" x14ac:dyDescent="0.35">
      <c r="A206" s="55">
        <f>Penjualan!A206</f>
        <v>0</v>
      </c>
      <c r="B206" s="2" t="str">
        <f>Penjualan!B206</f>
        <v>Lain2</v>
      </c>
      <c r="C206" s="2" t="str">
        <f>Penjualan!C206</f>
        <v>Lain2</v>
      </c>
      <c r="D206" s="21">
        <f>VLOOKUP(B206,Tabel!$A$6:$F$78,6,FALSE)</f>
        <v>0</v>
      </c>
      <c r="E206" s="13">
        <f>Penjualan!E206*$D206</f>
        <v>0</v>
      </c>
      <c r="F206" s="13">
        <f>Penjualan!F206*$D206</f>
        <v>0</v>
      </c>
      <c r="G206" s="13">
        <f>Penjualan!G206*$D206</f>
        <v>0</v>
      </c>
      <c r="H206" s="13">
        <f>Penjualan!H206*$D206</f>
        <v>0</v>
      </c>
      <c r="I206" s="13">
        <f>Penjualan!I206*$D206</f>
        <v>0</v>
      </c>
      <c r="J206" s="13">
        <f>Penjualan!J206*$D206</f>
        <v>0</v>
      </c>
      <c r="K206" s="13">
        <f>Penjualan!K206*$D206</f>
        <v>0</v>
      </c>
      <c r="L206" s="13">
        <f>Penjualan!L206*$D206</f>
        <v>0</v>
      </c>
      <c r="M206" s="13">
        <f>Penjualan!M206*$D206</f>
        <v>0</v>
      </c>
      <c r="N206" s="13">
        <f>Penjualan!N206*$D206</f>
        <v>0</v>
      </c>
      <c r="O206" s="13">
        <f>Penjualan!O206*$D206</f>
        <v>0</v>
      </c>
      <c r="P206" s="13">
        <f>Penjualan!P206*$D206</f>
        <v>0</v>
      </c>
      <c r="Q206" s="13">
        <f>Penjualan!Q206*$D206</f>
        <v>0</v>
      </c>
      <c r="R206" s="13">
        <f>Penjualan!R206*$D206</f>
        <v>0</v>
      </c>
      <c r="S206" s="13">
        <f>Penjualan!S206*$D206</f>
        <v>0</v>
      </c>
      <c r="T206" s="13">
        <f>Penjualan!T206*$D206</f>
        <v>0</v>
      </c>
      <c r="U206" s="13">
        <f>Penjualan!U206*$D206</f>
        <v>0</v>
      </c>
      <c r="V206" s="13">
        <f>Penjualan!V206*$D206</f>
        <v>0</v>
      </c>
      <c r="W206" s="13">
        <f>Penjualan!W206*$D206</f>
        <v>0</v>
      </c>
      <c r="X206" s="13">
        <f>Penjualan!X206*$D206</f>
        <v>0</v>
      </c>
      <c r="Y206" s="13">
        <f>Penjualan!Y206*$D206</f>
        <v>0</v>
      </c>
      <c r="Z206" s="13">
        <f>Penjualan!Z206*$D206</f>
        <v>0</v>
      </c>
      <c r="AA206" s="13">
        <f>Penjualan!AA206*$D206</f>
        <v>0</v>
      </c>
      <c r="AB206" s="13">
        <f>Penjualan!AB206*$D206</f>
        <v>0</v>
      </c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>
        <f>Penjualan!AQ206*$D206</f>
        <v>0</v>
      </c>
      <c r="AR206" s="13">
        <f t="shared" si="15"/>
        <v>0</v>
      </c>
      <c r="AS206" s="14"/>
      <c r="AT206" s="14"/>
      <c r="AU206" s="14"/>
      <c r="AV206" s="14"/>
      <c r="AW206" s="14"/>
    </row>
    <row r="207" spans="1:49" ht="26.25" customHeight="1" x14ac:dyDescent="0.35">
      <c r="A207" s="55">
        <f>Penjualan!A207</f>
        <v>42163</v>
      </c>
      <c r="B207" s="2" t="str">
        <f>Penjualan!B207</f>
        <v>G12</v>
      </c>
      <c r="C207" s="2" t="str">
        <f>Penjualan!C207</f>
        <v xml:space="preserve">Gelang plat </v>
      </c>
      <c r="D207" s="21">
        <f>VLOOKUP(B207,Tabel!$A$6:$F$78,6,FALSE)</f>
        <v>5000</v>
      </c>
      <c r="E207" s="13">
        <f>Penjualan!E207*$D207</f>
        <v>5000</v>
      </c>
      <c r="F207" s="13">
        <f>Penjualan!F207*$D207</f>
        <v>0</v>
      </c>
      <c r="G207" s="13">
        <f>Penjualan!G207*$D207</f>
        <v>0</v>
      </c>
      <c r="H207" s="13">
        <f>Penjualan!H207*$D207</f>
        <v>0</v>
      </c>
      <c r="I207" s="13">
        <f>Penjualan!I207*$D207</f>
        <v>0</v>
      </c>
      <c r="J207" s="13">
        <f>Penjualan!J207*$D207</f>
        <v>0</v>
      </c>
      <c r="K207" s="13">
        <f>Penjualan!K207*$D207</f>
        <v>0</v>
      </c>
      <c r="L207" s="13">
        <f>Penjualan!L207*$D207</f>
        <v>0</v>
      </c>
      <c r="M207" s="13">
        <f>Penjualan!M207*$D207</f>
        <v>0</v>
      </c>
      <c r="N207" s="13">
        <f>Penjualan!N207*$D207</f>
        <v>0</v>
      </c>
      <c r="O207" s="13">
        <f>Penjualan!O207*$D207</f>
        <v>0</v>
      </c>
      <c r="P207" s="13">
        <f>Penjualan!P207*$D207</f>
        <v>0</v>
      </c>
      <c r="Q207" s="13">
        <f>Penjualan!Q207*$D207</f>
        <v>10000</v>
      </c>
      <c r="R207" s="13">
        <f>Penjualan!R207*$D207</f>
        <v>0</v>
      </c>
      <c r="S207" s="13">
        <f>Penjualan!S207*$D207</f>
        <v>0</v>
      </c>
      <c r="T207" s="13">
        <f>Penjualan!T207*$D207</f>
        <v>5000</v>
      </c>
      <c r="U207" s="13">
        <f>Penjualan!U207*$D207</f>
        <v>0</v>
      </c>
      <c r="V207" s="13">
        <f>Penjualan!V207*$D207</f>
        <v>0</v>
      </c>
      <c r="W207" s="13">
        <f>Penjualan!W207*$D207</f>
        <v>0</v>
      </c>
      <c r="X207" s="13">
        <f>Penjualan!X207*$D207</f>
        <v>0</v>
      </c>
      <c r="Y207" s="13">
        <f>Penjualan!Y207*$D207</f>
        <v>0</v>
      </c>
      <c r="Z207" s="13">
        <f>Penjualan!Z207*$D207</f>
        <v>0</v>
      </c>
      <c r="AA207" s="13">
        <f>Penjualan!AA207*$D207</f>
        <v>0</v>
      </c>
      <c r="AB207" s="13">
        <f>Penjualan!AB207*$D207</f>
        <v>0</v>
      </c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>
        <f>Penjualan!AQ207*$D207</f>
        <v>0</v>
      </c>
      <c r="AR207" s="13">
        <f t="shared" si="15"/>
        <v>20000</v>
      </c>
      <c r="AS207" s="14"/>
      <c r="AT207" s="14"/>
      <c r="AU207" s="14"/>
      <c r="AV207" s="14"/>
      <c r="AW207" s="14"/>
    </row>
    <row r="208" spans="1:49" ht="26.25" customHeight="1" x14ac:dyDescent="0.35">
      <c r="A208" s="55">
        <f>Penjualan!A208</f>
        <v>0</v>
      </c>
      <c r="B208" s="2" t="str">
        <f>Penjualan!B208</f>
        <v>Lain2</v>
      </c>
      <c r="C208" s="2" t="str">
        <f>Penjualan!C208</f>
        <v>Lain2</v>
      </c>
      <c r="D208" s="21">
        <f>VLOOKUP(B208,Tabel!$A$6:$F$78,6,FALSE)</f>
        <v>0</v>
      </c>
      <c r="E208" s="13">
        <f>Penjualan!E208*$D208</f>
        <v>0</v>
      </c>
      <c r="F208" s="13">
        <f>Penjualan!F208*$D208</f>
        <v>0</v>
      </c>
      <c r="G208" s="13">
        <f>Penjualan!G208*$D208</f>
        <v>0</v>
      </c>
      <c r="H208" s="13">
        <f>Penjualan!H208*$D208</f>
        <v>0</v>
      </c>
      <c r="I208" s="13">
        <f>Penjualan!I208*$D208</f>
        <v>0</v>
      </c>
      <c r="J208" s="13">
        <f>Penjualan!J208*$D208</f>
        <v>0</v>
      </c>
      <c r="K208" s="13">
        <f>Penjualan!K208*$D208</f>
        <v>0</v>
      </c>
      <c r="L208" s="13">
        <f>Penjualan!L208*$D208</f>
        <v>0</v>
      </c>
      <c r="M208" s="13">
        <f>Penjualan!M208*$D208</f>
        <v>0</v>
      </c>
      <c r="N208" s="13">
        <f>Penjualan!N208*$D208</f>
        <v>0</v>
      </c>
      <c r="O208" s="13">
        <f>Penjualan!O208*$D208</f>
        <v>0</v>
      </c>
      <c r="P208" s="13">
        <f>Penjualan!P208*$D208</f>
        <v>0</v>
      </c>
      <c r="Q208" s="13">
        <f>Penjualan!Q208*$D208</f>
        <v>0</v>
      </c>
      <c r="R208" s="13">
        <f>Penjualan!R208*$D208</f>
        <v>0</v>
      </c>
      <c r="S208" s="13">
        <f>Penjualan!S208*$D208</f>
        <v>0</v>
      </c>
      <c r="T208" s="13">
        <f>Penjualan!T208*$D208</f>
        <v>0</v>
      </c>
      <c r="U208" s="13">
        <f>Penjualan!U208*$D208</f>
        <v>0</v>
      </c>
      <c r="V208" s="13">
        <f>Penjualan!V208*$D208</f>
        <v>0</v>
      </c>
      <c r="W208" s="13">
        <f>Penjualan!W208*$D208</f>
        <v>0</v>
      </c>
      <c r="X208" s="13">
        <f>Penjualan!X208*$D208</f>
        <v>0</v>
      </c>
      <c r="Y208" s="13">
        <f>Penjualan!Y208*$D208</f>
        <v>0</v>
      </c>
      <c r="Z208" s="13">
        <f>Penjualan!Z208*$D208</f>
        <v>0</v>
      </c>
      <c r="AA208" s="13">
        <f>Penjualan!AA208*$D208</f>
        <v>0</v>
      </c>
      <c r="AB208" s="13">
        <f>Penjualan!AB208*$D208</f>
        <v>0</v>
      </c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>
        <f>Penjualan!AQ208*$D208</f>
        <v>0</v>
      </c>
      <c r="AR208" s="13">
        <f t="shared" si="15"/>
        <v>0</v>
      </c>
      <c r="AS208" s="14"/>
      <c r="AT208" s="14"/>
      <c r="AU208" s="14"/>
      <c r="AV208" s="14"/>
      <c r="AW208" s="14"/>
    </row>
    <row r="209" spans="1:49" ht="26.25" customHeight="1" x14ac:dyDescent="0.35">
      <c r="A209" s="55">
        <f>Penjualan!A209</f>
        <v>42164</v>
      </c>
      <c r="B209" s="2" t="str">
        <f>Penjualan!B209</f>
        <v>G12</v>
      </c>
      <c r="C209" s="2" t="str">
        <f>Penjualan!C209</f>
        <v xml:space="preserve">Gelang plat </v>
      </c>
      <c r="D209" s="21">
        <f>VLOOKUP(B209,Tabel!$A$6:$F$78,6,FALSE)</f>
        <v>5000</v>
      </c>
      <c r="E209" s="13">
        <f>Penjualan!E209*$D209</f>
        <v>0</v>
      </c>
      <c r="F209" s="13">
        <f>Penjualan!F209*$D209</f>
        <v>0</v>
      </c>
      <c r="G209" s="13">
        <f>Penjualan!G209*$D209</f>
        <v>0</v>
      </c>
      <c r="H209" s="13">
        <f>Penjualan!H209*$D209</f>
        <v>0</v>
      </c>
      <c r="I209" s="13">
        <f>Penjualan!I209*$D209</f>
        <v>0</v>
      </c>
      <c r="J209" s="13">
        <f>Penjualan!J209*$D209</f>
        <v>0</v>
      </c>
      <c r="K209" s="13">
        <f>Penjualan!K209*$D209</f>
        <v>0</v>
      </c>
      <c r="L209" s="13">
        <f>Penjualan!L209*$D209</f>
        <v>0</v>
      </c>
      <c r="M209" s="13">
        <f>Penjualan!M209*$D209</f>
        <v>0</v>
      </c>
      <c r="N209" s="13">
        <f>Penjualan!N209*$D209</f>
        <v>0</v>
      </c>
      <c r="O209" s="13">
        <f>Penjualan!O209*$D209</f>
        <v>0</v>
      </c>
      <c r="P209" s="13">
        <f>Penjualan!P209*$D209</f>
        <v>0</v>
      </c>
      <c r="Q209" s="13">
        <f>Penjualan!Q209*$D209</f>
        <v>10000</v>
      </c>
      <c r="R209" s="13">
        <f>Penjualan!R209*$D209</f>
        <v>0</v>
      </c>
      <c r="S209" s="13">
        <f>Penjualan!S209*$D209</f>
        <v>0</v>
      </c>
      <c r="T209" s="13">
        <f>Penjualan!T209*$D209</f>
        <v>0</v>
      </c>
      <c r="U209" s="13">
        <f>Penjualan!U209*$D209</f>
        <v>0</v>
      </c>
      <c r="V209" s="13">
        <f>Penjualan!V209*$D209</f>
        <v>0</v>
      </c>
      <c r="W209" s="13">
        <f>Penjualan!W209*$D209</f>
        <v>0</v>
      </c>
      <c r="X209" s="13">
        <f>Penjualan!X209*$D209</f>
        <v>0</v>
      </c>
      <c r="Y209" s="13">
        <f>Penjualan!Y209*$D209</f>
        <v>0</v>
      </c>
      <c r="Z209" s="13">
        <f>Penjualan!Z209*$D209</f>
        <v>0</v>
      </c>
      <c r="AA209" s="13">
        <f>Penjualan!AA209*$D209</f>
        <v>0</v>
      </c>
      <c r="AB209" s="13">
        <f>Penjualan!AB209*$D209</f>
        <v>0</v>
      </c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>
        <f>Penjualan!AQ209*$D209</f>
        <v>0</v>
      </c>
      <c r="AR209" s="13">
        <f t="shared" si="15"/>
        <v>10000</v>
      </c>
      <c r="AS209" s="14"/>
      <c r="AT209" s="14"/>
      <c r="AU209" s="14"/>
      <c r="AV209" s="14"/>
      <c r="AW209" s="14"/>
    </row>
    <row r="210" spans="1:49" ht="26.25" customHeight="1" x14ac:dyDescent="0.35">
      <c r="A210" s="55">
        <f>Penjualan!A210</f>
        <v>0</v>
      </c>
      <c r="B210" s="2" t="str">
        <f>Penjualan!B210</f>
        <v>Lain2</v>
      </c>
      <c r="C210" s="2" t="str">
        <f>Penjualan!C210</f>
        <v>Lain2</v>
      </c>
      <c r="D210" s="21">
        <f>VLOOKUP(B210,Tabel!$A$6:$F$78,6,FALSE)</f>
        <v>0</v>
      </c>
      <c r="E210" s="13">
        <f>Penjualan!E210*$D210</f>
        <v>0</v>
      </c>
      <c r="F210" s="13">
        <f>Penjualan!F210*$D210</f>
        <v>0</v>
      </c>
      <c r="G210" s="13">
        <f>Penjualan!G210*$D210</f>
        <v>0</v>
      </c>
      <c r="H210" s="13">
        <f>Penjualan!H210*$D210</f>
        <v>0</v>
      </c>
      <c r="I210" s="13">
        <f>Penjualan!I210*$D210</f>
        <v>0</v>
      </c>
      <c r="J210" s="13">
        <f>Penjualan!J210*$D210</f>
        <v>0</v>
      </c>
      <c r="K210" s="13">
        <f>Penjualan!K210*$D210</f>
        <v>0</v>
      </c>
      <c r="L210" s="13">
        <f>Penjualan!L210*$D210</f>
        <v>0</v>
      </c>
      <c r="M210" s="13">
        <f>Penjualan!M210*$D210</f>
        <v>0</v>
      </c>
      <c r="N210" s="13">
        <f>Penjualan!N210*$D210</f>
        <v>0</v>
      </c>
      <c r="O210" s="13">
        <f>Penjualan!O210*$D210</f>
        <v>0</v>
      </c>
      <c r="P210" s="13">
        <f>Penjualan!P210*$D210</f>
        <v>0</v>
      </c>
      <c r="Q210" s="13">
        <f>Penjualan!Q210*$D210</f>
        <v>0</v>
      </c>
      <c r="R210" s="13">
        <f>Penjualan!R210*$D210</f>
        <v>0</v>
      </c>
      <c r="S210" s="13">
        <f>Penjualan!S210*$D210</f>
        <v>0</v>
      </c>
      <c r="T210" s="13">
        <f>Penjualan!T210*$D210</f>
        <v>0</v>
      </c>
      <c r="U210" s="13">
        <f>Penjualan!U210*$D210</f>
        <v>0</v>
      </c>
      <c r="V210" s="13">
        <f>Penjualan!V210*$D210</f>
        <v>0</v>
      </c>
      <c r="W210" s="13">
        <f>Penjualan!W210*$D210</f>
        <v>0</v>
      </c>
      <c r="X210" s="13">
        <f>Penjualan!X210*$D210</f>
        <v>0</v>
      </c>
      <c r="Y210" s="13">
        <f>Penjualan!Y210*$D210</f>
        <v>0</v>
      </c>
      <c r="Z210" s="13">
        <f>Penjualan!Z210*$D210</f>
        <v>0</v>
      </c>
      <c r="AA210" s="13">
        <f>Penjualan!AA210*$D210</f>
        <v>0</v>
      </c>
      <c r="AB210" s="13">
        <f>Penjualan!AB210*$D210</f>
        <v>0</v>
      </c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>
        <f>Penjualan!AQ210*$D210</f>
        <v>0</v>
      </c>
      <c r="AR210" s="13">
        <f t="shared" si="15"/>
        <v>0</v>
      </c>
      <c r="AS210" s="14"/>
      <c r="AT210" s="14"/>
      <c r="AU210" s="14"/>
      <c r="AV210" s="14"/>
      <c r="AW210" s="14"/>
    </row>
    <row r="211" spans="1:49" ht="26.25" customHeight="1" x14ac:dyDescent="0.35">
      <c r="A211" s="55">
        <f>Penjualan!A211</f>
        <v>0</v>
      </c>
      <c r="B211" s="2" t="str">
        <f>Penjualan!B211</f>
        <v>KT03</v>
      </c>
      <c r="C211" s="2" t="str">
        <f>Penjualan!C211</f>
        <v>Kalung huruf</v>
      </c>
      <c r="D211" s="21">
        <f>VLOOKUP(B211,Tabel!$A$6:$F$78,6,FALSE)</f>
        <v>3000</v>
      </c>
      <c r="E211" s="13">
        <f>Penjualan!E211*$D211</f>
        <v>0</v>
      </c>
      <c r="F211" s="13">
        <f>Penjualan!F211*$D211</f>
        <v>0</v>
      </c>
      <c r="G211" s="13">
        <f>Penjualan!G211*$D211</f>
        <v>0</v>
      </c>
      <c r="H211" s="13">
        <f>Penjualan!H211*$D211</f>
        <v>0</v>
      </c>
      <c r="I211" s="13">
        <f>Penjualan!I211*$D211</f>
        <v>0</v>
      </c>
      <c r="J211" s="13">
        <f>Penjualan!J211*$D211</f>
        <v>0</v>
      </c>
      <c r="K211" s="13">
        <f>Penjualan!K211*$D211</f>
        <v>0</v>
      </c>
      <c r="L211" s="13">
        <f>Penjualan!L211*$D211</f>
        <v>0</v>
      </c>
      <c r="M211" s="13">
        <f>Penjualan!M211*$D211</f>
        <v>0</v>
      </c>
      <c r="N211" s="13">
        <f>Penjualan!N211*$D211</f>
        <v>15000</v>
      </c>
      <c r="O211" s="13">
        <f>Penjualan!O211*$D211</f>
        <v>0</v>
      </c>
      <c r="P211" s="13">
        <f>Penjualan!P211*$D211</f>
        <v>0</v>
      </c>
      <c r="Q211" s="13">
        <f>Penjualan!Q211*$D211</f>
        <v>0</v>
      </c>
      <c r="R211" s="13">
        <f>Penjualan!R211*$D211</f>
        <v>0</v>
      </c>
      <c r="S211" s="13">
        <f>Penjualan!S211*$D211</f>
        <v>0</v>
      </c>
      <c r="T211" s="13">
        <f>Penjualan!T211*$D211</f>
        <v>0</v>
      </c>
      <c r="U211" s="13">
        <f>Penjualan!U211*$D211</f>
        <v>0</v>
      </c>
      <c r="V211" s="13">
        <f>Penjualan!V211*$D211</f>
        <v>0</v>
      </c>
      <c r="W211" s="13">
        <f>Penjualan!W211*$D211</f>
        <v>0</v>
      </c>
      <c r="X211" s="13">
        <f>Penjualan!X211*$D211</f>
        <v>0</v>
      </c>
      <c r="Y211" s="13">
        <f>Penjualan!Y211*$D211</f>
        <v>0</v>
      </c>
      <c r="Z211" s="13">
        <f>Penjualan!Z211*$D211</f>
        <v>0</v>
      </c>
      <c r="AA211" s="13">
        <f>Penjualan!AA211*$D211</f>
        <v>0</v>
      </c>
      <c r="AB211" s="13">
        <f>Penjualan!AB211*$D211</f>
        <v>0</v>
      </c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>
        <f>Penjualan!AQ211*$D211</f>
        <v>0</v>
      </c>
      <c r="AR211" s="13">
        <f t="shared" si="15"/>
        <v>15000</v>
      </c>
      <c r="AS211" s="14"/>
      <c r="AT211" s="14"/>
      <c r="AU211" s="14"/>
      <c r="AV211" s="14"/>
      <c r="AW211" s="14"/>
    </row>
    <row r="212" spans="1:49" ht="26.25" customHeight="1" x14ac:dyDescent="0.35">
      <c r="A212" s="55">
        <f>Penjualan!A212</f>
        <v>42175</v>
      </c>
      <c r="B212" s="2" t="str">
        <f>Penjualan!B212</f>
        <v>KT03</v>
      </c>
      <c r="C212" s="2" t="str">
        <f>Penjualan!C212</f>
        <v>Kalung huruf</v>
      </c>
      <c r="D212" s="21">
        <f>VLOOKUP(B212,Tabel!$A$6:$F$78,6,FALSE)</f>
        <v>3000</v>
      </c>
      <c r="E212" s="13">
        <f>Penjualan!E212*$D212</f>
        <v>0</v>
      </c>
      <c r="F212" s="13">
        <f>Penjualan!F212*$D212</f>
        <v>3000</v>
      </c>
      <c r="G212" s="13">
        <f>Penjualan!G212*$D212</f>
        <v>0</v>
      </c>
      <c r="H212" s="13">
        <f>Penjualan!H212*$D212</f>
        <v>0</v>
      </c>
      <c r="I212" s="13">
        <f>Penjualan!I212*$D212</f>
        <v>0</v>
      </c>
      <c r="J212" s="13">
        <f>Penjualan!J212*$D212</f>
        <v>0</v>
      </c>
      <c r="K212" s="13">
        <f>Penjualan!K212*$D212</f>
        <v>0</v>
      </c>
      <c r="L212" s="13">
        <f>Penjualan!L212*$D212</f>
        <v>0</v>
      </c>
      <c r="M212" s="13">
        <f>Penjualan!M212*$D212</f>
        <v>0</v>
      </c>
      <c r="N212" s="13">
        <f>Penjualan!N212*$D212</f>
        <v>0</v>
      </c>
      <c r="O212" s="13">
        <f>Penjualan!O212*$D212</f>
        <v>0</v>
      </c>
      <c r="P212" s="13">
        <f>Penjualan!P212*$D212</f>
        <v>3000</v>
      </c>
      <c r="Q212" s="13">
        <f>Penjualan!Q212*$D212</f>
        <v>0</v>
      </c>
      <c r="R212" s="13">
        <f>Penjualan!R212*$D212</f>
        <v>0</v>
      </c>
      <c r="S212" s="13">
        <f>Penjualan!S212*$D212</f>
        <v>0</v>
      </c>
      <c r="T212" s="13">
        <f>Penjualan!T212*$D212</f>
        <v>0</v>
      </c>
      <c r="U212" s="13">
        <f>Penjualan!U212*$D212</f>
        <v>0</v>
      </c>
      <c r="V212" s="13">
        <f>Penjualan!V212*$D212</f>
        <v>0</v>
      </c>
      <c r="W212" s="13">
        <f>Penjualan!W212*$D212</f>
        <v>0</v>
      </c>
      <c r="X212" s="13">
        <f>Penjualan!X212*$D212</f>
        <v>0</v>
      </c>
      <c r="Y212" s="13">
        <f>Penjualan!Y212*$D212</f>
        <v>0</v>
      </c>
      <c r="Z212" s="13">
        <f>Penjualan!Z212*$D212</f>
        <v>0</v>
      </c>
      <c r="AA212" s="13">
        <f>Penjualan!AA212*$D212</f>
        <v>0</v>
      </c>
      <c r="AB212" s="13">
        <f>Penjualan!AB212*$D212</f>
        <v>0</v>
      </c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>
        <f>Penjualan!AQ212*$D212</f>
        <v>0</v>
      </c>
      <c r="AR212" s="13">
        <f t="shared" si="15"/>
        <v>6000</v>
      </c>
      <c r="AS212" s="14"/>
      <c r="AT212" s="14"/>
      <c r="AU212" s="14"/>
      <c r="AV212" s="14"/>
      <c r="AW212" s="14"/>
    </row>
    <row r="213" spans="1:49" ht="26.25" customHeight="1" x14ac:dyDescent="0.35">
      <c r="A213" s="55" t="str">
        <f>Penjualan!A213</f>
        <v>(Ignatius)</v>
      </c>
      <c r="B213" s="2" t="str">
        <f>Penjualan!B213</f>
        <v>G01</v>
      </c>
      <c r="C213" s="2" t="str">
        <f>Penjualan!C213</f>
        <v>G.batu magnet</v>
      </c>
      <c r="D213" s="21">
        <f>VLOOKUP(B213,Tabel!$A$6:$F$78,6,FALSE)</f>
        <v>10000</v>
      </c>
      <c r="E213" s="13">
        <f>Penjualan!E213*$D213</f>
        <v>0</v>
      </c>
      <c r="F213" s="13">
        <f>Penjualan!F213*$D213</f>
        <v>0</v>
      </c>
      <c r="G213" s="13">
        <f>Penjualan!G213*$D213</f>
        <v>0</v>
      </c>
      <c r="H213" s="13">
        <f>Penjualan!H213*$D213</f>
        <v>0</v>
      </c>
      <c r="I213" s="13">
        <f>Penjualan!I213*$D213</f>
        <v>0</v>
      </c>
      <c r="J213" s="13">
        <f>Penjualan!J213*$D213</f>
        <v>0</v>
      </c>
      <c r="K213" s="13">
        <f>Penjualan!K213*$D213</f>
        <v>0</v>
      </c>
      <c r="L213" s="13">
        <f>Penjualan!L213*$D213</f>
        <v>0</v>
      </c>
      <c r="M213" s="13">
        <f>Penjualan!M213*$D213</f>
        <v>0</v>
      </c>
      <c r="N213" s="13">
        <f>Penjualan!N213*$D213</f>
        <v>0</v>
      </c>
      <c r="O213" s="13">
        <f>Penjualan!O213*$D213</f>
        <v>10000</v>
      </c>
      <c r="P213" s="13">
        <f>Penjualan!P213*$D213</f>
        <v>0</v>
      </c>
      <c r="Q213" s="13">
        <f>Penjualan!Q213*$D213</f>
        <v>0</v>
      </c>
      <c r="R213" s="13">
        <f>Penjualan!R213*$D213</f>
        <v>0</v>
      </c>
      <c r="S213" s="13">
        <f>Penjualan!S213*$D213</f>
        <v>0</v>
      </c>
      <c r="T213" s="13">
        <f>Penjualan!T213*$D213</f>
        <v>0</v>
      </c>
      <c r="U213" s="13">
        <f>Penjualan!U213*$D213</f>
        <v>0</v>
      </c>
      <c r="V213" s="13">
        <f>Penjualan!V213*$D213</f>
        <v>0</v>
      </c>
      <c r="W213" s="13">
        <f>Penjualan!W213*$D213</f>
        <v>0</v>
      </c>
      <c r="X213" s="13">
        <f>Penjualan!X213*$D213</f>
        <v>0</v>
      </c>
      <c r="Y213" s="13">
        <f>Penjualan!Y213*$D213</f>
        <v>0</v>
      </c>
      <c r="Z213" s="13">
        <f>Penjualan!Z213*$D213</f>
        <v>0</v>
      </c>
      <c r="AA213" s="13">
        <f>Penjualan!AA213*$D213</f>
        <v>0</v>
      </c>
      <c r="AB213" s="13">
        <f>Penjualan!AB213*$D213</f>
        <v>0</v>
      </c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>
        <f>Penjualan!AQ213*$D213</f>
        <v>0</v>
      </c>
      <c r="AR213" s="13">
        <f t="shared" si="15"/>
        <v>10000</v>
      </c>
      <c r="AS213" s="14"/>
      <c r="AT213" s="14"/>
      <c r="AU213" s="14"/>
      <c r="AV213" s="14"/>
      <c r="AW213" s="14"/>
    </row>
    <row r="214" spans="1:49" ht="26.25" customHeight="1" x14ac:dyDescent="0.35">
      <c r="A214" s="55">
        <f>Penjualan!A214</f>
        <v>0</v>
      </c>
      <c r="B214" s="2" t="str">
        <f>Penjualan!B214</f>
        <v>G12</v>
      </c>
      <c r="C214" s="2" t="str">
        <f>Penjualan!C214</f>
        <v xml:space="preserve">Gelang plat </v>
      </c>
      <c r="D214" s="21">
        <f>VLOOKUP(B214,Tabel!$A$6:$F$78,6,FALSE)</f>
        <v>5000</v>
      </c>
      <c r="E214" s="13">
        <f>Penjualan!E214*$D214</f>
        <v>0</v>
      </c>
      <c r="F214" s="13">
        <f>Penjualan!F214*$D214</f>
        <v>0</v>
      </c>
      <c r="G214" s="13">
        <f>Penjualan!G214*$D214</f>
        <v>0</v>
      </c>
      <c r="H214" s="13">
        <f>Penjualan!H214*$D214</f>
        <v>20000</v>
      </c>
      <c r="I214" s="13">
        <f>Penjualan!I214*$D214</f>
        <v>0</v>
      </c>
      <c r="J214" s="13">
        <f>Penjualan!J214*$D214</f>
        <v>0</v>
      </c>
      <c r="K214" s="13">
        <f>Penjualan!K214*$D214</f>
        <v>0</v>
      </c>
      <c r="L214" s="13">
        <f>Penjualan!L214*$D214</f>
        <v>0</v>
      </c>
      <c r="M214" s="13">
        <f>Penjualan!M214*$D214</f>
        <v>0</v>
      </c>
      <c r="N214" s="13">
        <f>Penjualan!N214*$D214</f>
        <v>0</v>
      </c>
      <c r="O214" s="13">
        <f>Penjualan!O214*$D214</f>
        <v>0</v>
      </c>
      <c r="P214" s="13">
        <f>Penjualan!P214*$D214</f>
        <v>0</v>
      </c>
      <c r="Q214" s="13">
        <f>Penjualan!Q214*$D214</f>
        <v>0</v>
      </c>
      <c r="R214" s="13">
        <f>Penjualan!R214*$D214</f>
        <v>0</v>
      </c>
      <c r="S214" s="13">
        <f>Penjualan!S214*$D214</f>
        <v>5000</v>
      </c>
      <c r="T214" s="13">
        <f>Penjualan!T214*$D214</f>
        <v>0</v>
      </c>
      <c r="U214" s="13">
        <f>Penjualan!U214*$D214</f>
        <v>0</v>
      </c>
      <c r="V214" s="13">
        <f>Penjualan!V214*$D214</f>
        <v>0</v>
      </c>
      <c r="W214" s="13">
        <f>Penjualan!W214*$D214</f>
        <v>0</v>
      </c>
      <c r="X214" s="13">
        <f>Penjualan!X214*$D214</f>
        <v>0</v>
      </c>
      <c r="Y214" s="13">
        <f>Penjualan!Y214*$D214</f>
        <v>0</v>
      </c>
      <c r="Z214" s="13">
        <f>Penjualan!Z214*$D214</f>
        <v>0</v>
      </c>
      <c r="AA214" s="13">
        <f>Penjualan!AA214*$D214</f>
        <v>0</v>
      </c>
      <c r="AB214" s="13">
        <f>Penjualan!AB214*$D214</f>
        <v>0</v>
      </c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>
        <f>Penjualan!AQ214*$D214</f>
        <v>0</v>
      </c>
      <c r="AR214" s="13">
        <f t="shared" si="15"/>
        <v>25000</v>
      </c>
      <c r="AS214" s="14"/>
      <c r="AT214" s="14"/>
      <c r="AU214" s="14"/>
      <c r="AV214" s="14"/>
      <c r="AW214" s="14"/>
    </row>
    <row r="215" spans="1:49" ht="26.25" customHeight="1" x14ac:dyDescent="0.35">
      <c r="A215" s="55">
        <f>Penjualan!A215</f>
        <v>0</v>
      </c>
      <c r="B215" s="2" t="str">
        <f>Penjualan!B215</f>
        <v>R02</v>
      </c>
      <c r="C215" s="2" t="str">
        <f>Penjualan!C215</f>
        <v>Rosario batu</v>
      </c>
      <c r="D215" s="21">
        <f>VLOOKUP(B215,Tabel!$A$6:$F$78,6,FALSE)</f>
        <v>30000</v>
      </c>
      <c r="E215" s="13">
        <f>Penjualan!E215*$D215</f>
        <v>0</v>
      </c>
      <c r="F215" s="13">
        <f>Penjualan!F215*$D215</f>
        <v>0</v>
      </c>
      <c r="G215" s="13">
        <f>Penjualan!G215*$D215</f>
        <v>0</v>
      </c>
      <c r="H215" s="13">
        <f>Penjualan!H215*$D215</f>
        <v>0</v>
      </c>
      <c r="I215" s="13">
        <f>Penjualan!I215*$D215</f>
        <v>0</v>
      </c>
      <c r="J215" s="13">
        <f>Penjualan!J215*$D215</f>
        <v>60000</v>
      </c>
      <c r="K215" s="13">
        <f>Penjualan!K215*$D215</f>
        <v>0</v>
      </c>
      <c r="L215" s="13">
        <f>Penjualan!L215*$D215</f>
        <v>0</v>
      </c>
      <c r="M215" s="13">
        <f>Penjualan!M215*$D215</f>
        <v>30000</v>
      </c>
      <c r="N215" s="13">
        <f>Penjualan!N215*$D215</f>
        <v>0</v>
      </c>
      <c r="O215" s="13">
        <f>Penjualan!O215*$D215</f>
        <v>30000</v>
      </c>
      <c r="P215" s="13">
        <f>Penjualan!P215*$D215</f>
        <v>0</v>
      </c>
      <c r="Q215" s="13">
        <f>Penjualan!Q215*$D215</f>
        <v>0</v>
      </c>
      <c r="R215" s="13">
        <f>Penjualan!R215*$D215</f>
        <v>0</v>
      </c>
      <c r="S215" s="13">
        <f>Penjualan!S215*$D215</f>
        <v>0</v>
      </c>
      <c r="T215" s="13">
        <f>Penjualan!T215*$D215</f>
        <v>0</v>
      </c>
      <c r="U215" s="13">
        <f>Penjualan!U215*$D215</f>
        <v>0</v>
      </c>
      <c r="V215" s="13">
        <f>Penjualan!V215*$D215</f>
        <v>0</v>
      </c>
      <c r="W215" s="13">
        <f>Penjualan!W215*$D215</f>
        <v>0</v>
      </c>
      <c r="X215" s="13">
        <f>Penjualan!X215*$D215</f>
        <v>0</v>
      </c>
      <c r="Y215" s="13">
        <f>Penjualan!Y215*$D215</f>
        <v>0</v>
      </c>
      <c r="Z215" s="13">
        <f>Penjualan!Z215*$D215</f>
        <v>0</v>
      </c>
      <c r="AA215" s="13">
        <f>Penjualan!AA215*$D215</f>
        <v>0</v>
      </c>
      <c r="AB215" s="13">
        <f>Penjualan!AB215*$D215</f>
        <v>0</v>
      </c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>
        <f>Penjualan!AQ215*$D215</f>
        <v>0</v>
      </c>
      <c r="AR215" s="13">
        <f t="shared" si="15"/>
        <v>120000</v>
      </c>
      <c r="AS215" s="14"/>
      <c r="AT215" s="14"/>
      <c r="AU215" s="14"/>
      <c r="AV215" s="14"/>
      <c r="AW215" s="14"/>
    </row>
    <row r="216" spans="1:49" ht="26.25" customHeight="1" x14ac:dyDescent="0.35">
      <c r="A216" s="55">
        <f>Penjualan!A216</f>
        <v>0</v>
      </c>
      <c r="B216" s="2" t="str">
        <f>Penjualan!B216</f>
        <v>GR11</v>
      </c>
      <c r="C216" s="2" t="str">
        <f>Penjualan!C216</f>
        <v>Gelang rosario kristal</v>
      </c>
      <c r="D216" s="21">
        <f>VLOOKUP(B216,Tabel!$A$6:$F$78,6,FALSE)</f>
        <v>15000</v>
      </c>
      <c r="E216" s="13">
        <f>Penjualan!E216*$D216</f>
        <v>0</v>
      </c>
      <c r="F216" s="13">
        <f>Penjualan!F216*$D216</f>
        <v>0</v>
      </c>
      <c r="G216" s="13">
        <f>Penjualan!G216*$D216</f>
        <v>0</v>
      </c>
      <c r="H216" s="13">
        <f>Penjualan!H216*$D216</f>
        <v>0</v>
      </c>
      <c r="I216" s="13">
        <f>Penjualan!I216*$D216</f>
        <v>0</v>
      </c>
      <c r="J216" s="13">
        <f>Penjualan!J216*$D216</f>
        <v>0</v>
      </c>
      <c r="K216" s="13">
        <f>Penjualan!K216*$D216</f>
        <v>0</v>
      </c>
      <c r="L216" s="13">
        <f>Penjualan!L216*$D216</f>
        <v>0</v>
      </c>
      <c r="M216" s="13">
        <f>Penjualan!M216*$D216</f>
        <v>0</v>
      </c>
      <c r="N216" s="13">
        <f>Penjualan!N216*$D216</f>
        <v>0</v>
      </c>
      <c r="O216" s="13">
        <f>Penjualan!O216*$D216</f>
        <v>0</v>
      </c>
      <c r="P216" s="13">
        <f>Penjualan!P216*$D216</f>
        <v>15000</v>
      </c>
      <c r="Q216" s="13">
        <f>Penjualan!Q216*$D216</f>
        <v>0</v>
      </c>
      <c r="R216" s="13">
        <f>Penjualan!R216*$D216</f>
        <v>0</v>
      </c>
      <c r="S216" s="13">
        <f>Penjualan!S216*$D216</f>
        <v>0</v>
      </c>
      <c r="T216" s="13">
        <f>Penjualan!T216*$D216</f>
        <v>0</v>
      </c>
      <c r="U216" s="13">
        <f>Penjualan!U216*$D216</f>
        <v>0</v>
      </c>
      <c r="V216" s="13">
        <f>Penjualan!V216*$D216</f>
        <v>0</v>
      </c>
      <c r="W216" s="13">
        <f>Penjualan!W216*$D216</f>
        <v>0</v>
      </c>
      <c r="X216" s="13">
        <f>Penjualan!X216*$D216</f>
        <v>0</v>
      </c>
      <c r="Y216" s="13">
        <f>Penjualan!Y216*$D216</f>
        <v>0</v>
      </c>
      <c r="Z216" s="13">
        <f>Penjualan!Z216*$D216</f>
        <v>0</v>
      </c>
      <c r="AA216" s="13">
        <f>Penjualan!AA216*$D216</f>
        <v>0</v>
      </c>
      <c r="AB216" s="13">
        <f>Penjualan!AB216*$D216</f>
        <v>0</v>
      </c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>
        <f>Penjualan!AQ216*$D216</f>
        <v>0</v>
      </c>
      <c r="AR216" s="13">
        <f t="shared" si="15"/>
        <v>15000</v>
      </c>
      <c r="AS216" s="14"/>
      <c r="AT216" s="14"/>
      <c r="AU216" s="14"/>
      <c r="AV216" s="14"/>
      <c r="AW216" s="14"/>
    </row>
    <row r="217" spans="1:49" ht="26.25" customHeight="1" x14ac:dyDescent="0.35">
      <c r="A217" s="55">
        <f>Penjualan!A217</f>
        <v>0</v>
      </c>
      <c r="B217" s="2" t="str">
        <f>Penjualan!B217</f>
        <v>G06</v>
      </c>
      <c r="C217" s="2" t="str">
        <f>Penjualan!C217</f>
        <v>G.bandul kunci</v>
      </c>
      <c r="D217" s="21">
        <f>VLOOKUP(B217,Tabel!$A$6:$F$78,6,FALSE)</f>
        <v>10000</v>
      </c>
      <c r="E217" s="13">
        <f>Penjualan!E217*$D217</f>
        <v>0</v>
      </c>
      <c r="F217" s="13">
        <f>Penjualan!F217*$D217</f>
        <v>10000</v>
      </c>
      <c r="G217" s="13">
        <f>Penjualan!G217*$D217</f>
        <v>0</v>
      </c>
      <c r="H217" s="13">
        <f>Penjualan!H217*$D217</f>
        <v>0</v>
      </c>
      <c r="I217" s="13">
        <f>Penjualan!I217*$D217</f>
        <v>0</v>
      </c>
      <c r="J217" s="13">
        <f>Penjualan!J217*$D217</f>
        <v>0</v>
      </c>
      <c r="K217" s="13">
        <f>Penjualan!K217*$D217</f>
        <v>0</v>
      </c>
      <c r="L217" s="13">
        <f>Penjualan!L217*$D217</f>
        <v>0</v>
      </c>
      <c r="M217" s="13">
        <f>Penjualan!M217*$D217</f>
        <v>0</v>
      </c>
      <c r="N217" s="13">
        <f>Penjualan!N217*$D217</f>
        <v>0</v>
      </c>
      <c r="O217" s="13">
        <f>Penjualan!O217*$D217</f>
        <v>0</v>
      </c>
      <c r="P217" s="13">
        <f>Penjualan!P217*$D217</f>
        <v>0</v>
      </c>
      <c r="Q217" s="13">
        <f>Penjualan!Q217*$D217</f>
        <v>0</v>
      </c>
      <c r="R217" s="13">
        <f>Penjualan!R217*$D217</f>
        <v>0</v>
      </c>
      <c r="S217" s="13">
        <f>Penjualan!S217*$D217</f>
        <v>0</v>
      </c>
      <c r="T217" s="13">
        <f>Penjualan!T217*$D217</f>
        <v>0</v>
      </c>
      <c r="U217" s="13">
        <f>Penjualan!U217*$D217</f>
        <v>0</v>
      </c>
      <c r="V217" s="13">
        <f>Penjualan!V217*$D217</f>
        <v>0</v>
      </c>
      <c r="W217" s="13">
        <f>Penjualan!W217*$D217</f>
        <v>10000</v>
      </c>
      <c r="X217" s="13">
        <f>Penjualan!X217*$D217</f>
        <v>0</v>
      </c>
      <c r="Y217" s="13">
        <f>Penjualan!Y217*$D217</f>
        <v>0</v>
      </c>
      <c r="Z217" s="13">
        <f>Penjualan!Z217*$D217</f>
        <v>0</v>
      </c>
      <c r="AA217" s="13">
        <f>Penjualan!AA217*$D217</f>
        <v>0</v>
      </c>
      <c r="AB217" s="13">
        <f>Penjualan!AB217*$D217</f>
        <v>0</v>
      </c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>
        <f>Penjualan!AQ217*$D217</f>
        <v>0</v>
      </c>
      <c r="AR217" s="13">
        <f t="shared" si="15"/>
        <v>20000</v>
      </c>
      <c r="AS217" s="14"/>
      <c r="AT217" s="14"/>
      <c r="AU217" s="14"/>
      <c r="AV217" s="14"/>
      <c r="AW217" s="14"/>
    </row>
    <row r="218" spans="1:49" ht="26.25" customHeight="1" x14ac:dyDescent="0.35">
      <c r="A218" s="55">
        <f>Penjualan!A218</f>
        <v>0</v>
      </c>
      <c r="B218" s="2" t="str">
        <f>Penjualan!B218</f>
        <v>R01</v>
      </c>
      <c r="C218" s="2" t="str">
        <f>Penjualan!C218</f>
        <v>Rosario kayu</v>
      </c>
      <c r="D218" s="21">
        <f>VLOOKUP(B218,Tabel!$A$6:$F$78,6,FALSE)</f>
        <v>15000</v>
      </c>
      <c r="E218" s="13">
        <f>Penjualan!E218*$D218</f>
        <v>0</v>
      </c>
      <c r="F218" s="13">
        <f>Penjualan!F218*$D218</f>
        <v>0</v>
      </c>
      <c r="G218" s="13">
        <f>Penjualan!G218*$D218</f>
        <v>0</v>
      </c>
      <c r="H218" s="13">
        <f>Penjualan!H218*$D218</f>
        <v>0</v>
      </c>
      <c r="I218" s="13">
        <f>Penjualan!I218*$D218</f>
        <v>0</v>
      </c>
      <c r="J218" s="13">
        <f>Penjualan!J218*$D218</f>
        <v>30000</v>
      </c>
      <c r="K218" s="13">
        <f>Penjualan!K218*$D218</f>
        <v>0</v>
      </c>
      <c r="L218" s="13">
        <f>Penjualan!L218*$D218</f>
        <v>0</v>
      </c>
      <c r="M218" s="13">
        <f>Penjualan!M218*$D218</f>
        <v>0</v>
      </c>
      <c r="N218" s="13">
        <f>Penjualan!N218*$D218</f>
        <v>0</v>
      </c>
      <c r="O218" s="13">
        <f>Penjualan!O218*$D218</f>
        <v>0</v>
      </c>
      <c r="P218" s="13">
        <f>Penjualan!P218*$D218</f>
        <v>0</v>
      </c>
      <c r="Q218" s="13">
        <f>Penjualan!Q218*$D218</f>
        <v>0</v>
      </c>
      <c r="R218" s="13">
        <f>Penjualan!R218*$D218</f>
        <v>0</v>
      </c>
      <c r="S218" s="13">
        <f>Penjualan!S218*$D218</f>
        <v>0</v>
      </c>
      <c r="T218" s="13">
        <f>Penjualan!T218*$D218</f>
        <v>0</v>
      </c>
      <c r="U218" s="13">
        <f>Penjualan!U218*$D218</f>
        <v>0</v>
      </c>
      <c r="V218" s="13">
        <f>Penjualan!V218*$D218</f>
        <v>0</v>
      </c>
      <c r="W218" s="13">
        <f>Penjualan!W218*$D218</f>
        <v>15000</v>
      </c>
      <c r="X218" s="13">
        <f>Penjualan!X218*$D218</f>
        <v>0</v>
      </c>
      <c r="Y218" s="13">
        <f>Penjualan!Y218*$D218</f>
        <v>0</v>
      </c>
      <c r="Z218" s="13">
        <f>Penjualan!Z218*$D218</f>
        <v>0</v>
      </c>
      <c r="AA218" s="13">
        <f>Penjualan!AA218*$D218</f>
        <v>0</v>
      </c>
      <c r="AB218" s="13">
        <f>Penjualan!AB218*$D218</f>
        <v>0</v>
      </c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>
        <f>Penjualan!AQ218*$D218</f>
        <v>0</v>
      </c>
      <c r="AR218" s="13">
        <f t="shared" si="15"/>
        <v>45000</v>
      </c>
      <c r="AS218" s="14"/>
      <c r="AT218" s="14"/>
      <c r="AU218" s="14"/>
      <c r="AV218" s="14"/>
      <c r="AW218" s="14"/>
    </row>
    <row r="219" spans="1:49" ht="26.25" customHeight="1" x14ac:dyDescent="0.35">
      <c r="A219" s="55">
        <f>Penjualan!A219</f>
        <v>0</v>
      </c>
      <c r="B219" s="2" t="str">
        <f>Penjualan!B219</f>
        <v>GM11</v>
      </c>
      <c r="C219" s="2" t="str">
        <f>Penjualan!C219</f>
        <v>G.makrame besar</v>
      </c>
      <c r="D219" s="21">
        <f>VLOOKUP(B219,Tabel!$A$6:$F$78,6,FALSE)</f>
        <v>10000</v>
      </c>
      <c r="E219" s="13">
        <f>Penjualan!E219*$D219</f>
        <v>0</v>
      </c>
      <c r="F219" s="13">
        <f>Penjualan!F219*$D219</f>
        <v>0</v>
      </c>
      <c r="G219" s="13">
        <f>Penjualan!G219*$D219</f>
        <v>0</v>
      </c>
      <c r="H219" s="13">
        <f>Penjualan!H219*$D219</f>
        <v>0</v>
      </c>
      <c r="I219" s="13">
        <f>Penjualan!I219*$D219</f>
        <v>0</v>
      </c>
      <c r="J219" s="13">
        <f>Penjualan!J219*$D219</f>
        <v>0</v>
      </c>
      <c r="K219" s="13">
        <f>Penjualan!K219*$D219</f>
        <v>0</v>
      </c>
      <c r="L219" s="13">
        <f>Penjualan!L219*$D219</f>
        <v>0</v>
      </c>
      <c r="M219" s="13">
        <f>Penjualan!M219*$D219</f>
        <v>0</v>
      </c>
      <c r="N219" s="13">
        <f>Penjualan!N219*$D219</f>
        <v>0</v>
      </c>
      <c r="O219" s="13">
        <f>Penjualan!O219*$D219</f>
        <v>0</v>
      </c>
      <c r="P219" s="13">
        <f>Penjualan!P219*$D219</f>
        <v>20000</v>
      </c>
      <c r="Q219" s="13">
        <f>Penjualan!Q219*$D219</f>
        <v>0</v>
      </c>
      <c r="R219" s="13">
        <f>Penjualan!R219*$D219</f>
        <v>0</v>
      </c>
      <c r="S219" s="13">
        <f>Penjualan!S219*$D219</f>
        <v>0</v>
      </c>
      <c r="T219" s="13">
        <f>Penjualan!T219*$D219</f>
        <v>0</v>
      </c>
      <c r="U219" s="13">
        <f>Penjualan!U219*$D219</f>
        <v>0</v>
      </c>
      <c r="V219" s="13">
        <f>Penjualan!V219*$D219</f>
        <v>0</v>
      </c>
      <c r="W219" s="13">
        <f>Penjualan!W219*$D219</f>
        <v>0</v>
      </c>
      <c r="X219" s="13">
        <f>Penjualan!X219*$D219</f>
        <v>0</v>
      </c>
      <c r="Y219" s="13">
        <f>Penjualan!Y219*$D219</f>
        <v>0</v>
      </c>
      <c r="Z219" s="13">
        <f>Penjualan!Z219*$D219</f>
        <v>0</v>
      </c>
      <c r="AA219" s="13">
        <f>Penjualan!AA219*$D219</f>
        <v>0</v>
      </c>
      <c r="AB219" s="13">
        <f>Penjualan!AB219*$D219</f>
        <v>0</v>
      </c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>
        <f>Penjualan!AQ219*$D219</f>
        <v>0</v>
      </c>
      <c r="AR219" s="13">
        <f t="shared" si="15"/>
        <v>20000</v>
      </c>
      <c r="AS219" s="14"/>
      <c r="AT219" s="14"/>
      <c r="AU219" s="14"/>
      <c r="AV219" s="14"/>
      <c r="AW219" s="14"/>
    </row>
    <row r="220" spans="1:49" ht="26.25" customHeight="1" x14ac:dyDescent="0.35">
      <c r="A220" s="55">
        <f>Penjualan!A220</f>
        <v>0</v>
      </c>
      <c r="B220" s="2" t="str">
        <f>Penjualan!B220</f>
        <v>KT05</v>
      </c>
      <c r="C220" s="2" t="str">
        <f>Penjualan!C220</f>
        <v>Kalung mutiara</v>
      </c>
      <c r="D220" s="21">
        <f>VLOOKUP(B220,Tabel!$A$6:$F$78,6,FALSE)</f>
        <v>17000</v>
      </c>
      <c r="E220" s="13">
        <f>Penjualan!E220*$D220</f>
        <v>0</v>
      </c>
      <c r="F220" s="13">
        <f>Penjualan!F220*$D220</f>
        <v>0</v>
      </c>
      <c r="G220" s="13">
        <f>Penjualan!G220*$D220</f>
        <v>0</v>
      </c>
      <c r="H220" s="13">
        <f>Penjualan!H220*$D220</f>
        <v>0</v>
      </c>
      <c r="I220" s="13">
        <f>Penjualan!I220*$D220</f>
        <v>0</v>
      </c>
      <c r="J220" s="13">
        <f>Penjualan!J220*$D220</f>
        <v>0</v>
      </c>
      <c r="K220" s="13">
        <f>Penjualan!K220*$D220</f>
        <v>0</v>
      </c>
      <c r="L220" s="13">
        <f>Penjualan!L220*$D220</f>
        <v>0</v>
      </c>
      <c r="M220" s="13">
        <f>Penjualan!M220*$D220</f>
        <v>0</v>
      </c>
      <c r="N220" s="13">
        <f>Penjualan!N220*$D220</f>
        <v>0</v>
      </c>
      <c r="O220" s="13">
        <f>Penjualan!O220*$D220</f>
        <v>0</v>
      </c>
      <c r="P220" s="13">
        <f>Penjualan!P220*$D220</f>
        <v>0</v>
      </c>
      <c r="Q220" s="13">
        <f>Penjualan!Q220*$D220</f>
        <v>17000</v>
      </c>
      <c r="R220" s="13">
        <f>Penjualan!R220*$D220</f>
        <v>0</v>
      </c>
      <c r="S220" s="13">
        <f>Penjualan!S220*$D220</f>
        <v>0</v>
      </c>
      <c r="T220" s="13">
        <f>Penjualan!T220*$D220</f>
        <v>0</v>
      </c>
      <c r="U220" s="13">
        <f>Penjualan!U220*$D220</f>
        <v>0</v>
      </c>
      <c r="V220" s="13">
        <f>Penjualan!V220*$D220</f>
        <v>0</v>
      </c>
      <c r="W220" s="13">
        <f>Penjualan!W220*$D220</f>
        <v>0</v>
      </c>
      <c r="X220" s="13">
        <f>Penjualan!X220*$D220</f>
        <v>0</v>
      </c>
      <c r="Y220" s="13">
        <f>Penjualan!Y220*$D220</f>
        <v>0</v>
      </c>
      <c r="Z220" s="13">
        <f>Penjualan!Z220*$D220</f>
        <v>0</v>
      </c>
      <c r="AA220" s="13">
        <f>Penjualan!AA220*$D220</f>
        <v>0</v>
      </c>
      <c r="AB220" s="13">
        <f>Penjualan!AB220*$D220</f>
        <v>0</v>
      </c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>
        <f>Penjualan!AQ220*$D220</f>
        <v>0</v>
      </c>
      <c r="AR220" s="13">
        <f t="shared" si="15"/>
        <v>17000</v>
      </c>
      <c r="AS220" s="14"/>
      <c r="AT220" s="14"/>
      <c r="AU220" s="14"/>
      <c r="AV220" s="14"/>
      <c r="AW220" s="14"/>
    </row>
    <row r="221" spans="1:49" ht="26.25" customHeight="1" x14ac:dyDescent="0.35">
      <c r="A221" s="55">
        <f>Penjualan!A221</f>
        <v>42176</v>
      </c>
      <c r="B221" s="2" t="str">
        <f>Penjualan!B221</f>
        <v>R02</v>
      </c>
      <c r="C221" s="2" t="str">
        <f>Penjualan!C221</f>
        <v>Rosario batu</v>
      </c>
      <c r="D221" s="21">
        <f>VLOOKUP(B221,Tabel!$A$6:$F$78,6,FALSE)</f>
        <v>30000</v>
      </c>
      <c r="E221" s="13">
        <f>Penjualan!E221*$D221</f>
        <v>0</v>
      </c>
      <c r="F221" s="13">
        <f>Penjualan!F221*$D221</f>
        <v>0</v>
      </c>
      <c r="G221" s="13">
        <f>Penjualan!G221*$D221</f>
        <v>0</v>
      </c>
      <c r="H221" s="13">
        <f>Penjualan!H221*$D221</f>
        <v>30000</v>
      </c>
      <c r="I221" s="13">
        <f>Penjualan!I221*$D221</f>
        <v>0</v>
      </c>
      <c r="J221" s="13">
        <f>Penjualan!J221*$D221</f>
        <v>30000</v>
      </c>
      <c r="K221" s="13">
        <f>Penjualan!K221*$D221</f>
        <v>0</v>
      </c>
      <c r="L221" s="13">
        <f>Penjualan!L221*$D221</f>
        <v>0</v>
      </c>
      <c r="M221" s="13">
        <f>Penjualan!M221*$D221</f>
        <v>0</v>
      </c>
      <c r="N221" s="13">
        <f>Penjualan!N221*$D221</f>
        <v>0</v>
      </c>
      <c r="O221" s="13">
        <f>Penjualan!O221*$D221</f>
        <v>0</v>
      </c>
      <c r="P221" s="13">
        <f>Penjualan!P221*$D221</f>
        <v>0</v>
      </c>
      <c r="Q221" s="13">
        <f>Penjualan!Q221*$D221</f>
        <v>0</v>
      </c>
      <c r="R221" s="13">
        <f>Penjualan!R221*$D221</f>
        <v>0</v>
      </c>
      <c r="S221" s="13">
        <f>Penjualan!S221*$D221</f>
        <v>0</v>
      </c>
      <c r="T221" s="13">
        <f>Penjualan!T221*$D221</f>
        <v>0</v>
      </c>
      <c r="U221" s="13">
        <f>Penjualan!U221*$D221</f>
        <v>0</v>
      </c>
      <c r="V221" s="13">
        <f>Penjualan!V221*$D221</f>
        <v>0</v>
      </c>
      <c r="W221" s="13">
        <f>Penjualan!W221*$D221</f>
        <v>0</v>
      </c>
      <c r="X221" s="13">
        <f>Penjualan!X221*$D221</f>
        <v>0</v>
      </c>
      <c r="Y221" s="13">
        <f>Penjualan!Y221*$D221</f>
        <v>0</v>
      </c>
      <c r="Z221" s="13">
        <f>Penjualan!Z221*$D221</f>
        <v>0</v>
      </c>
      <c r="AA221" s="13">
        <f>Penjualan!AA221*$D221</f>
        <v>0</v>
      </c>
      <c r="AB221" s="13">
        <f>Penjualan!AB221*$D221</f>
        <v>0</v>
      </c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>
        <f>Penjualan!AQ221*$D221</f>
        <v>0</v>
      </c>
      <c r="AR221" s="13">
        <f t="shared" si="15"/>
        <v>60000</v>
      </c>
      <c r="AS221" s="14"/>
      <c r="AT221" s="14"/>
      <c r="AU221" s="14"/>
      <c r="AV221" s="14"/>
      <c r="AW221" s="14"/>
    </row>
    <row r="222" spans="1:49" ht="26.25" customHeight="1" x14ac:dyDescent="0.35">
      <c r="A222" s="55" t="str">
        <f>Penjualan!A222</f>
        <v>(Ignatius)</v>
      </c>
      <c r="B222" s="2" t="str">
        <f>Penjualan!B222</f>
        <v>GR11</v>
      </c>
      <c r="C222" s="2" t="str">
        <f>Penjualan!C222</f>
        <v>Gelang rosario kristal</v>
      </c>
      <c r="D222" s="21">
        <f>VLOOKUP(B222,Tabel!$A$6:$F$78,6,FALSE)</f>
        <v>15000</v>
      </c>
      <c r="E222" s="13">
        <f>Penjualan!E222*$D222</f>
        <v>0</v>
      </c>
      <c r="F222" s="13">
        <f>Penjualan!F222*$D222</f>
        <v>0</v>
      </c>
      <c r="G222" s="13">
        <f>Penjualan!G222*$D222</f>
        <v>0</v>
      </c>
      <c r="H222" s="13">
        <f>Penjualan!H222*$D222</f>
        <v>0</v>
      </c>
      <c r="I222" s="13">
        <f>Penjualan!I222*$D222</f>
        <v>0</v>
      </c>
      <c r="J222" s="13">
        <f>Penjualan!J222*$D222</f>
        <v>60000</v>
      </c>
      <c r="K222" s="13">
        <f>Penjualan!K222*$D222</f>
        <v>0</v>
      </c>
      <c r="L222" s="13">
        <f>Penjualan!L222*$D222</f>
        <v>0</v>
      </c>
      <c r="M222" s="13">
        <f>Penjualan!M222*$D222</f>
        <v>60000</v>
      </c>
      <c r="N222" s="13">
        <f>Penjualan!N222*$D222</f>
        <v>0</v>
      </c>
      <c r="O222" s="13">
        <f>Penjualan!O222*$D222</f>
        <v>15000</v>
      </c>
      <c r="P222" s="13">
        <f>Penjualan!P222*$D222</f>
        <v>45000</v>
      </c>
      <c r="Q222" s="13">
        <f>Penjualan!Q222*$D222</f>
        <v>0</v>
      </c>
      <c r="R222" s="13">
        <f>Penjualan!R222*$D222</f>
        <v>0</v>
      </c>
      <c r="S222" s="13">
        <f>Penjualan!S222*$D222</f>
        <v>0</v>
      </c>
      <c r="T222" s="13">
        <f>Penjualan!T222*$D222</f>
        <v>0</v>
      </c>
      <c r="U222" s="13">
        <f>Penjualan!U222*$D222</f>
        <v>0</v>
      </c>
      <c r="V222" s="13">
        <f>Penjualan!V222*$D222</f>
        <v>0</v>
      </c>
      <c r="W222" s="13">
        <f>Penjualan!W222*$D222</f>
        <v>0</v>
      </c>
      <c r="X222" s="13">
        <f>Penjualan!X222*$D222</f>
        <v>0</v>
      </c>
      <c r="Y222" s="13">
        <f>Penjualan!Y222*$D222</f>
        <v>0</v>
      </c>
      <c r="Z222" s="13">
        <f>Penjualan!Z222*$D222</f>
        <v>0</v>
      </c>
      <c r="AA222" s="13">
        <f>Penjualan!AA222*$D222</f>
        <v>0</v>
      </c>
      <c r="AB222" s="13">
        <f>Penjualan!AB222*$D222</f>
        <v>0</v>
      </c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>
        <f>Penjualan!AQ222*$D222</f>
        <v>0</v>
      </c>
      <c r="AR222" s="13">
        <f t="shared" si="15"/>
        <v>180000</v>
      </c>
      <c r="AS222" s="14"/>
      <c r="AT222" s="14"/>
      <c r="AU222" s="14"/>
      <c r="AV222" s="14"/>
      <c r="AW222" s="14"/>
    </row>
    <row r="223" spans="1:49" ht="26.25" customHeight="1" x14ac:dyDescent="0.35">
      <c r="A223" s="55">
        <f>Penjualan!A223</f>
        <v>0</v>
      </c>
      <c r="B223" s="2" t="str">
        <f>Penjualan!B223</f>
        <v>G12</v>
      </c>
      <c r="C223" s="2" t="str">
        <f>Penjualan!C223</f>
        <v xml:space="preserve">Gelang plat </v>
      </c>
      <c r="D223" s="21">
        <f>VLOOKUP(B223,Tabel!$A$6:$F$78,6,FALSE)</f>
        <v>5000</v>
      </c>
      <c r="E223" s="13">
        <f>Penjualan!E223*$D223</f>
        <v>0</v>
      </c>
      <c r="F223" s="13">
        <f>Penjualan!F223*$D223</f>
        <v>0</v>
      </c>
      <c r="G223" s="13">
        <f>Penjualan!G223*$D223</f>
        <v>0</v>
      </c>
      <c r="H223" s="13">
        <f>Penjualan!H223*$D223</f>
        <v>35000</v>
      </c>
      <c r="I223" s="13">
        <f>Penjualan!I223*$D223</f>
        <v>0</v>
      </c>
      <c r="J223" s="13">
        <f>Penjualan!J223*$D223</f>
        <v>0</v>
      </c>
      <c r="K223" s="13">
        <f>Penjualan!K223*$D223</f>
        <v>0</v>
      </c>
      <c r="L223" s="13">
        <f>Penjualan!L223*$D223</f>
        <v>0</v>
      </c>
      <c r="M223" s="13">
        <f>Penjualan!M223*$D223</f>
        <v>0</v>
      </c>
      <c r="N223" s="13">
        <f>Penjualan!N223*$D223</f>
        <v>0</v>
      </c>
      <c r="O223" s="13">
        <f>Penjualan!O223*$D223</f>
        <v>0</v>
      </c>
      <c r="P223" s="13">
        <f>Penjualan!P223*$D223</f>
        <v>20000</v>
      </c>
      <c r="Q223" s="13">
        <f>Penjualan!Q223*$D223</f>
        <v>0</v>
      </c>
      <c r="R223" s="13">
        <f>Penjualan!R223*$D223</f>
        <v>0</v>
      </c>
      <c r="S223" s="13">
        <f>Penjualan!S223*$D223</f>
        <v>0</v>
      </c>
      <c r="T223" s="13">
        <f>Penjualan!T223*$D223</f>
        <v>0</v>
      </c>
      <c r="U223" s="13">
        <f>Penjualan!U223*$D223</f>
        <v>0</v>
      </c>
      <c r="V223" s="13">
        <f>Penjualan!V223*$D223</f>
        <v>0</v>
      </c>
      <c r="W223" s="13">
        <f>Penjualan!W223*$D223</f>
        <v>0</v>
      </c>
      <c r="X223" s="13">
        <f>Penjualan!X223*$D223</f>
        <v>0</v>
      </c>
      <c r="Y223" s="13">
        <f>Penjualan!Y223*$D223</f>
        <v>0</v>
      </c>
      <c r="Z223" s="13">
        <f>Penjualan!Z223*$D223</f>
        <v>0</v>
      </c>
      <c r="AA223" s="13">
        <f>Penjualan!AA223*$D223</f>
        <v>0</v>
      </c>
      <c r="AB223" s="13">
        <f>Penjualan!AB223*$D223</f>
        <v>0</v>
      </c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>
        <f>Penjualan!AQ223*$D223</f>
        <v>0</v>
      </c>
      <c r="AR223" s="13">
        <f t="shared" si="15"/>
        <v>55000</v>
      </c>
      <c r="AS223" s="14"/>
      <c r="AT223" s="14"/>
      <c r="AU223" s="14"/>
      <c r="AV223" s="14"/>
      <c r="AW223" s="14"/>
    </row>
    <row r="224" spans="1:49" ht="26.25" customHeight="1" x14ac:dyDescent="0.35">
      <c r="A224" s="55">
        <f>Penjualan!A224</f>
        <v>0</v>
      </c>
      <c r="B224" s="2" t="str">
        <f>Penjualan!B224</f>
        <v>R05</v>
      </c>
      <c r="C224" s="2" t="str">
        <f>Penjualan!C224</f>
        <v>Rosario tali bercorak</v>
      </c>
      <c r="D224" s="21">
        <f>VLOOKUP(B224,Tabel!$A$6:$F$78,6,FALSE)</f>
        <v>15000</v>
      </c>
      <c r="E224" s="13">
        <f>Penjualan!E224*$D224</f>
        <v>0</v>
      </c>
      <c r="F224" s="13">
        <f>Penjualan!F224*$D224</f>
        <v>0</v>
      </c>
      <c r="G224" s="13">
        <f>Penjualan!G224*$D224</f>
        <v>0</v>
      </c>
      <c r="H224" s="13">
        <f>Penjualan!H224*$D224</f>
        <v>0</v>
      </c>
      <c r="I224" s="13">
        <f>Penjualan!I224*$D224</f>
        <v>0</v>
      </c>
      <c r="J224" s="13">
        <f>Penjualan!J224*$D224</f>
        <v>15000</v>
      </c>
      <c r="K224" s="13">
        <f>Penjualan!K224*$D224</f>
        <v>0</v>
      </c>
      <c r="L224" s="13">
        <f>Penjualan!L224*$D224</f>
        <v>0</v>
      </c>
      <c r="M224" s="13">
        <f>Penjualan!M224*$D224</f>
        <v>0</v>
      </c>
      <c r="N224" s="13">
        <f>Penjualan!N224*$D224</f>
        <v>0</v>
      </c>
      <c r="O224" s="13">
        <f>Penjualan!O224*$D224</f>
        <v>0</v>
      </c>
      <c r="P224" s="13">
        <f>Penjualan!P224*$D224</f>
        <v>0</v>
      </c>
      <c r="Q224" s="13">
        <f>Penjualan!Q224*$D224</f>
        <v>0</v>
      </c>
      <c r="R224" s="13">
        <f>Penjualan!R224*$D224</f>
        <v>0</v>
      </c>
      <c r="S224" s="13">
        <f>Penjualan!S224*$D224</f>
        <v>0</v>
      </c>
      <c r="T224" s="13">
        <f>Penjualan!T224*$D224</f>
        <v>0</v>
      </c>
      <c r="U224" s="13">
        <f>Penjualan!U224*$D224</f>
        <v>0</v>
      </c>
      <c r="V224" s="13">
        <f>Penjualan!V224*$D224</f>
        <v>0</v>
      </c>
      <c r="W224" s="13">
        <f>Penjualan!W224*$D224</f>
        <v>0</v>
      </c>
      <c r="X224" s="13">
        <f>Penjualan!X224*$D224</f>
        <v>0</v>
      </c>
      <c r="Y224" s="13">
        <f>Penjualan!Y224*$D224</f>
        <v>0</v>
      </c>
      <c r="Z224" s="13">
        <f>Penjualan!Z224*$D224</f>
        <v>0</v>
      </c>
      <c r="AA224" s="13">
        <f>Penjualan!AA224*$D224</f>
        <v>0</v>
      </c>
      <c r="AB224" s="13">
        <f>Penjualan!AB224*$D224</f>
        <v>0</v>
      </c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>
        <f>Penjualan!AQ224*$D224</f>
        <v>0</v>
      </c>
      <c r="AR224" s="13">
        <f t="shared" si="15"/>
        <v>15000</v>
      </c>
      <c r="AS224" s="14"/>
      <c r="AT224" s="14"/>
      <c r="AU224" s="14"/>
      <c r="AV224" s="14"/>
      <c r="AW224" s="14"/>
    </row>
    <row r="225" spans="1:49" ht="26.25" customHeight="1" x14ac:dyDescent="0.35">
      <c r="A225" s="55">
        <f>Penjualan!A225</f>
        <v>0</v>
      </c>
      <c r="B225" s="2" t="str">
        <f>Penjualan!B225</f>
        <v>KT04</v>
      </c>
      <c r="C225" s="2" t="str">
        <f>Penjualan!C225</f>
        <v>Kalung bandul</v>
      </c>
      <c r="D225" s="21">
        <f>VLOOKUP(B225,Tabel!$A$6:$F$78,6,FALSE)</f>
        <v>3000</v>
      </c>
      <c r="E225" s="13">
        <f>Penjualan!E225*$D225</f>
        <v>3000</v>
      </c>
      <c r="F225" s="13">
        <f>Penjualan!F225*$D225</f>
        <v>3000</v>
      </c>
      <c r="G225" s="13">
        <f>Penjualan!G225*$D225</f>
        <v>0</v>
      </c>
      <c r="H225" s="13">
        <f>Penjualan!H225*$D225</f>
        <v>0</v>
      </c>
      <c r="I225" s="13">
        <f>Penjualan!I225*$D225</f>
        <v>0</v>
      </c>
      <c r="J225" s="13">
        <f>Penjualan!J225*$D225</f>
        <v>0</v>
      </c>
      <c r="K225" s="13">
        <f>Penjualan!K225*$D225</f>
        <v>0</v>
      </c>
      <c r="L225" s="13">
        <f>Penjualan!L225*$D225</f>
        <v>0</v>
      </c>
      <c r="M225" s="13">
        <f>Penjualan!M225*$D225</f>
        <v>0</v>
      </c>
      <c r="N225" s="13">
        <f>Penjualan!N225*$D225</f>
        <v>6000</v>
      </c>
      <c r="O225" s="13">
        <f>Penjualan!O225*$D225</f>
        <v>0</v>
      </c>
      <c r="P225" s="13">
        <f>Penjualan!P225*$D225</f>
        <v>0</v>
      </c>
      <c r="Q225" s="13">
        <f>Penjualan!Q225*$D225</f>
        <v>0</v>
      </c>
      <c r="R225" s="13">
        <f>Penjualan!R225*$D225</f>
        <v>0</v>
      </c>
      <c r="S225" s="13">
        <f>Penjualan!S225*$D225</f>
        <v>0</v>
      </c>
      <c r="T225" s="13">
        <f>Penjualan!T225*$D225</f>
        <v>12000</v>
      </c>
      <c r="U225" s="13">
        <f>Penjualan!U225*$D225</f>
        <v>0</v>
      </c>
      <c r="V225" s="13">
        <f>Penjualan!V225*$D225</f>
        <v>0</v>
      </c>
      <c r="W225" s="13">
        <f>Penjualan!W225*$D225</f>
        <v>0</v>
      </c>
      <c r="X225" s="13">
        <f>Penjualan!X225*$D225</f>
        <v>0</v>
      </c>
      <c r="Y225" s="13">
        <f>Penjualan!Y225*$D225</f>
        <v>0</v>
      </c>
      <c r="Z225" s="13">
        <f>Penjualan!Z225*$D225</f>
        <v>0</v>
      </c>
      <c r="AA225" s="13">
        <f>Penjualan!AA225*$D225</f>
        <v>0</v>
      </c>
      <c r="AB225" s="13">
        <f>Penjualan!AB225*$D225</f>
        <v>0</v>
      </c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>
        <f>Penjualan!AQ225*$D225</f>
        <v>0</v>
      </c>
      <c r="AR225" s="13">
        <f t="shared" si="15"/>
        <v>24000</v>
      </c>
      <c r="AS225" s="14"/>
      <c r="AT225" s="14"/>
      <c r="AU225" s="14"/>
      <c r="AV225" s="14"/>
      <c r="AW225" s="14"/>
    </row>
    <row r="226" spans="1:49" ht="26.25" customHeight="1" x14ac:dyDescent="0.35">
      <c r="A226" s="55">
        <f>Penjualan!A226</f>
        <v>0</v>
      </c>
      <c r="B226" s="2" t="str">
        <f>Penjualan!B226</f>
        <v>GKM</v>
      </c>
      <c r="C226" s="2" t="str">
        <f>Penjualan!C226</f>
        <v>G. Mutiara</v>
      </c>
      <c r="D226" s="21">
        <f>VLOOKUP(B226,Tabel!$A$6:$F$78,6,FALSE)</f>
        <v>10000</v>
      </c>
      <c r="E226" s="13">
        <f>Penjualan!E226*$D226</f>
        <v>0</v>
      </c>
      <c r="F226" s="13">
        <f>Penjualan!F226*$D226</f>
        <v>0</v>
      </c>
      <c r="G226" s="13">
        <f>Penjualan!G226*$D226</f>
        <v>0</v>
      </c>
      <c r="H226" s="13">
        <f>Penjualan!H226*$D226</f>
        <v>0</v>
      </c>
      <c r="I226" s="13">
        <f>Penjualan!I226*$D226</f>
        <v>0</v>
      </c>
      <c r="J226" s="13">
        <f>Penjualan!J226*$D226</f>
        <v>0</v>
      </c>
      <c r="K226" s="13">
        <f>Penjualan!K226*$D226</f>
        <v>0</v>
      </c>
      <c r="L226" s="13">
        <f>Penjualan!L226*$D226</f>
        <v>10000</v>
      </c>
      <c r="M226" s="13">
        <f>Penjualan!M226*$D226</f>
        <v>0</v>
      </c>
      <c r="N226" s="13">
        <f>Penjualan!N226*$D226</f>
        <v>0</v>
      </c>
      <c r="O226" s="13">
        <f>Penjualan!O226*$D226</f>
        <v>0</v>
      </c>
      <c r="P226" s="13">
        <f>Penjualan!P226*$D226</f>
        <v>0</v>
      </c>
      <c r="Q226" s="13">
        <f>Penjualan!Q226*$D226</f>
        <v>0</v>
      </c>
      <c r="R226" s="13">
        <f>Penjualan!R226*$D226</f>
        <v>0</v>
      </c>
      <c r="S226" s="13">
        <f>Penjualan!S226*$D226</f>
        <v>0</v>
      </c>
      <c r="T226" s="13">
        <f>Penjualan!T226*$D226</f>
        <v>0</v>
      </c>
      <c r="U226" s="13">
        <f>Penjualan!U226*$D226</f>
        <v>0</v>
      </c>
      <c r="V226" s="13">
        <f>Penjualan!V226*$D226</f>
        <v>0</v>
      </c>
      <c r="W226" s="13">
        <f>Penjualan!W226*$D226</f>
        <v>0</v>
      </c>
      <c r="X226" s="13">
        <f>Penjualan!X226*$D226</f>
        <v>0</v>
      </c>
      <c r="Y226" s="13">
        <f>Penjualan!Y226*$D226</f>
        <v>0</v>
      </c>
      <c r="Z226" s="13">
        <f>Penjualan!Z226*$D226</f>
        <v>0</v>
      </c>
      <c r="AA226" s="13">
        <f>Penjualan!AA226*$D226</f>
        <v>0</v>
      </c>
      <c r="AB226" s="13">
        <f>Penjualan!AB226*$D226</f>
        <v>0</v>
      </c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>
        <f>Penjualan!AQ226*$D226</f>
        <v>0</v>
      </c>
      <c r="AR226" s="13">
        <f t="shared" ref="AR226:AR289" si="16">SUM(E226:AQ226)</f>
        <v>10000</v>
      </c>
      <c r="AS226" s="14"/>
      <c r="AT226" s="14"/>
      <c r="AU226" s="14"/>
      <c r="AV226" s="14"/>
      <c r="AW226" s="14"/>
    </row>
    <row r="227" spans="1:49" ht="26.25" customHeight="1" x14ac:dyDescent="0.35">
      <c r="A227" s="55">
        <f>Penjualan!A227</f>
        <v>0</v>
      </c>
      <c r="B227" s="2" t="str">
        <f>Penjualan!B227</f>
        <v>G01</v>
      </c>
      <c r="C227" s="2" t="str">
        <f>Penjualan!C227</f>
        <v>G.batu magnet</v>
      </c>
      <c r="D227" s="21">
        <f>VLOOKUP(B227,Tabel!$A$6:$F$78,6,FALSE)</f>
        <v>10000</v>
      </c>
      <c r="E227" s="13">
        <f>Penjualan!E227*$D227</f>
        <v>0</v>
      </c>
      <c r="F227" s="13">
        <f>Penjualan!F227*$D227</f>
        <v>0</v>
      </c>
      <c r="G227" s="13">
        <f>Penjualan!G227*$D227</f>
        <v>0</v>
      </c>
      <c r="H227" s="13">
        <f>Penjualan!H227*$D227</f>
        <v>0</v>
      </c>
      <c r="I227" s="13">
        <f>Penjualan!I227*$D227</f>
        <v>0</v>
      </c>
      <c r="J227" s="13">
        <f>Penjualan!J227*$D227</f>
        <v>0</v>
      </c>
      <c r="K227" s="13">
        <f>Penjualan!K227*$D227</f>
        <v>0</v>
      </c>
      <c r="L227" s="13">
        <f>Penjualan!L227*$D227</f>
        <v>0</v>
      </c>
      <c r="M227" s="13">
        <f>Penjualan!M227*$D227</f>
        <v>10000</v>
      </c>
      <c r="N227" s="13">
        <f>Penjualan!N227*$D227</f>
        <v>0</v>
      </c>
      <c r="O227" s="13">
        <f>Penjualan!O227*$D227</f>
        <v>0</v>
      </c>
      <c r="P227" s="13">
        <f>Penjualan!P227*$D227</f>
        <v>0</v>
      </c>
      <c r="Q227" s="13">
        <f>Penjualan!Q227*$D227</f>
        <v>0</v>
      </c>
      <c r="R227" s="13">
        <f>Penjualan!R227*$D227</f>
        <v>0</v>
      </c>
      <c r="S227" s="13">
        <f>Penjualan!S227*$D227</f>
        <v>0</v>
      </c>
      <c r="T227" s="13">
        <f>Penjualan!T227*$D227</f>
        <v>0</v>
      </c>
      <c r="U227" s="13">
        <f>Penjualan!U227*$D227</f>
        <v>0</v>
      </c>
      <c r="V227" s="13">
        <f>Penjualan!V227*$D227</f>
        <v>0</v>
      </c>
      <c r="W227" s="13">
        <f>Penjualan!W227*$D227</f>
        <v>0</v>
      </c>
      <c r="X227" s="13">
        <f>Penjualan!X227*$D227</f>
        <v>0</v>
      </c>
      <c r="Y227" s="13">
        <f>Penjualan!Y227*$D227</f>
        <v>0</v>
      </c>
      <c r="Z227" s="13">
        <f>Penjualan!Z227*$D227</f>
        <v>0</v>
      </c>
      <c r="AA227" s="13">
        <f>Penjualan!AA227*$D227</f>
        <v>0</v>
      </c>
      <c r="AB227" s="13">
        <f>Penjualan!AB227*$D227</f>
        <v>0</v>
      </c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>
        <f>Penjualan!AQ227*$D227</f>
        <v>0</v>
      </c>
      <c r="AR227" s="13">
        <f t="shared" si="16"/>
        <v>10000</v>
      </c>
      <c r="AS227" s="14"/>
      <c r="AT227" s="14"/>
      <c r="AU227" s="14"/>
      <c r="AV227" s="14"/>
      <c r="AW227" s="14"/>
    </row>
    <row r="228" spans="1:49" ht="26.25" customHeight="1" x14ac:dyDescent="0.35">
      <c r="A228" s="55">
        <f>Penjualan!A228</f>
        <v>0</v>
      </c>
      <c r="B228" s="2" t="str">
        <f>Penjualan!B228</f>
        <v>KT03</v>
      </c>
      <c r="C228" s="2" t="str">
        <f>Penjualan!C228</f>
        <v>Kalung huruf</v>
      </c>
      <c r="D228" s="21">
        <f>VLOOKUP(B228,Tabel!$A$6:$F$78,6,FALSE)</f>
        <v>3000</v>
      </c>
      <c r="E228" s="13">
        <f>Penjualan!E228*$D228</f>
        <v>0</v>
      </c>
      <c r="F228" s="13">
        <f>Penjualan!F228*$D228</f>
        <v>3000</v>
      </c>
      <c r="G228" s="13">
        <f>Penjualan!G228*$D228</f>
        <v>0</v>
      </c>
      <c r="H228" s="13">
        <f>Penjualan!H228*$D228</f>
        <v>0</v>
      </c>
      <c r="I228" s="13">
        <f>Penjualan!I228*$D228</f>
        <v>0</v>
      </c>
      <c r="J228" s="13">
        <f>Penjualan!J228*$D228</f>
        <v>0</v>
      </c>
      <c r="K228" s="13">
        <f>Penjualan!K228*$D228</f>
        <v>0</v>
      </c>
      <c r="L228" s="13">
        <f>Penjualan!L228*$D228</f>
        <v>0</v>
      </c>
      <c r="M228" s="13">
        <f>Penjualan!M228*$D228</f>
        <v>0</v>
      </c>
      <c r="N228" s="13">
        <f>Penjualan!N228*$D228</f>
        <v>0</v>
      </c>
      <c r="O228" s="13">
        <f>Penjualan!O228*$D228</f>
        <v>0</v>
      </c>
      <c r="P228" s="13">
        <f>Penjualan!P228*$D228</f>
        <v>6000</v>
      </c>
      <c r="Q228" s="13">
        <f>Penjualan!Q228*$D228</f>
        <v>0</v>
      </c>
      <c r="R228" s="13">
        <f>Penjualan!R228*$D228</f>
        <v>0</v>
      </c>
      <c r="S228" s="13">
        <f>Penjualan!S228*$D228</f>
        <v>0</v>
      </c>
      <c r="T228" s="13">
        <f>Penjualan!T228*$D228</f>
        <v>0</v>
      </c>
      <c r="U228" s="13">
        <f>Penjualan!U228*$D228</f>
        <v>0</v>
      </c>
      <c r="V228" s="13">
        <f>Penjualan!V228*$D228</f>
        <v>0</v>
      </c>
      <c r="W228" s="13">
        <f>Penjualan!W228*$D228</f>
        <v>0</v>
      </c>
      <c r="X228" s="13">
        <f>Penjualan!X228*$D228</f>
        <v>0</v>
      </c>
      <c r="Y228" s="13">
        <f>Penjualan!Y228*$D228</f>
        <v>0</v>
      </c>
      <c r="Z228" s="13">
        <f>Penjualan!Z228*$D228</f>
        <v>0</v>
      </c>
      <c r="AA228" s="13">
        <f>Penjualan!AA228*$D228</f>
        <v>0</v>
      </c>
      <c r="AB228" s="13">
        <f>Penjualan!AB228*$D228</f>
        <v>0</v>
      </c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>
        <f>Penjualan!AQ228*$D228</f>
        <v>6000</v>
      </c>
      <c r="AR228" s="13">
        <f t="shared" si="16"/>
        <v>15000</v>
      </c>
      <c r="AS228" s="14"/>
      <c r="AT228" s="14"/>
      <c r="AU228" s="14">
        <f>AQ228</f>
        <v>6000</v>
      </c>
      <c r="AV228" s="14"/>
      <c r="AW228" s="14"/>
    </row>
    <row r="229" spans="1:49" ht="26.25" customHeight="1" x14ac:dyDescent="0.35">
      <c r="A229" s="55">
        <f>Penjualan!A229</f>
        <v>0</v>
      </c>
      <c r="B229" s="2" t="str">
        <f>Penjualan!B229</f>
        <v>G06</v>
      </c>
      <c r="C229" s="2" t="str">
        <f>Penjualan!C229</f>
        <v>G.bandul kunci</v>
      </c>
      <c r="D229" s="21">
        <f>VLOOKUP(B229,Tabel!$A$6:$F$78,6,FALSE)</f>
        <v>10000</v>
      </c>
      <c r="E229" s="13">
        <f>Penjualan!E229*$D229</f>
        <v>0</v>
      </c>
      <c r="F229" s="13">
        <f>Penjualan!F229*$D229</f>
        <v>0</v>
      </c>
      <c r="G229" s="13">
        <f>Penjualan!G229*$D229</f>
        <v>0</v>
      </c>
      <c r="H229" s="13">
        <f>Penjualan!H229*$D229</f>
        <v>0</v>
      </c>
      <c r="I229" s="13">
        <f>Penjualan!I229*$D229</f>
        <v>0</v>
      </c>
      <c r="J229" s="13">
        <f>Penjualan!J229*$D229</f>
        <v>0</v>
      </c>
      <c r="K229" s="13">
        <f>Penjualan!K229*$D229</f>
        <v>0</v>
      </c>
      <c r="L229" s="13">
        <f>Penjualan!L229*$D229</f>
        <v>0</v>
      </c>
      <c r="M229" s="13">
        <f>Penjualan!M229*$D229</f>
        <v>10000</v>
      </c>
      <c r="N229" s="13">
        <f>Penjualan!N229*$D229</f>
        <v>0</v>
      </c>
      <c r="O229" s="13">
        <f>Penjualan!O229*$D229</f>
        <v>0</v>
      </c>
      <c r="P229" s="13">
        <f>Penjualan!P229*$D229</f>
        <v>0</v>
      </c>
      <c r="Q229" s="13">
        <f>Penjualan!Q229*$D229</f>
        <v>0</v>
      </c>
      <c r="R229" s="13">
        <f>Penjualan!R229*$D229</f>
        <v>0</v>
      </c>
      <c r="S229" s="13">
        <f>Penjualan!S229*$D229</f>
        <v>0</v>
      </c>
      <c r="T229" s="13">
        <f>Penjualan!T229*$D229</f>
        <v>0</v>
      </c>
      <c r="U229" s="13">
        <f>Penjualan!U229*$D229</f>
        <v>0</v>
      </c>
      <c r="V229" s="13">
        <f>Penjualan!V229*$D229</f>
        <v>0</v>
      </c>
      <c r="W229" s="13">
        <f>Penjualan!W229*$D229</f>
        <v>0</v>
      </c>
      <c r="X229" s="13">
        <f>Penjualan!X229*$D229</f>
        <v>0</v>
      </c>
      <c r="Y229" s="13">
        <f>Penjualan!Y229*$D229</f>
        <v>10000</v>
      </c>
      <c r="Z229" s="13">
        <f>Penjualan!Z229*$D229</f>
        <v>0</v>
      </c>
      <c r="AA229" s="13">
        <f>Penjualan!AA229*$D229</f>
        <v>0</v>
      </c>
      <c r="AB229" s="13">
        <f>Penjualan!AB229*$D229</f>
        <v>0</v>
      </c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>
        <f>Penjualan!AQ229*$D229</f>
        <v>0</v>
      </c>
      <c r="AR229" s="13">
        <f t="shared" si="16"/>
        <v>20000</v>
      </c>
      <c r="AS229" s="14"/>
      <c r="AT229" s="14"/>
      <c r="AU229" s="14"/>
      <c r="AV229" s="14"/>
      <c r="AW229" s="14"/>
    </row>
    <row r="230" spans="1:49" ht="26.25" customHeight="1" x14ac:dyDescent="0.35">
      <c r="A230" s="55">
        <f>Penjualan!A230</f>
        <v>0</v>
      </c>
      <c r="B230" s="2" t="str">
        <f>Penjualan!B230</f>
        <v>R01</v>
      </c>
      <c r="C230" s="2" t="str">
        <f>Penjualan!C230</f>
        <v>Rosario kayu</v>
      </c>
      <c r="D230" s="21">
        <f>VLOOKUP(B230,Tabel!$A$6:$F$78,6,FALSE)</f>
        <v>15000</v>
      </c>
      <c r="E230" s="13">
        <f>Penjualan!E230*$D230</f>
        <v>0</v>
      </c>
      <c r="F230" s="13">
        <f>Penjualan!F230*$D230</f>
        <v>45000</v>
      </c>
      <c r="G230" s="13">
        <f>Penjualan!G230*$D230</f>
        <v>0</v>
      </c>
      <c r="H230" s="13">
        <f>Penjualan!H230*$D230</f>
        <v>0</v>
      </c>
      <c r="I230" s="13">
        <f>Penjualan!I230*$D230</f>
        <v>0</v>
      </c>
      <c r="J230" s="13">
        <f>Penjualan!J230*$D230</f>
        <v>60000</v>
      </c>
      <c r="K230" s="13">
        <f>Penjualan!K230*$D230</f>
        <v>0</v>
      </c>
      <c r="L230" s="13">
        <f>Penjualan!L230*$D230</f>
        <v>0</v>
      </c>
      <c r="M230" s="13">
        <f>Penjualan!M230*$D230</f>
        <v>0</v>
      </c>
      <c r="N230" s="13">
        <f>Penjualan!N230*$D230</f>
        <v>0</v>
      </c>
      <c r="O230" s="13">
        <f>Penjualan!O230*$D230</f>
        <v>15000</v>
      </c>
      <c r="P230" s="13">
        <f>Penjualan!P230*$D230</f>
        <v>30000</v>
      </c>
      <c r="Q230" s="13">
        <f>Penjualan!Q230*$D230</f>
        <v>0</v>
      </c>
      <c r="R230" s="13">
        <f>Penjualan!R230*$D230</f>
        <v>15000</v>
      </c>
      <c r="S230" s="13">
        <f>Penjualan!S230*$D230</f>
        <v>0</v>
      </c>
      <c r="T230" s="13">
        <f>Penjualan!T230*$D230</f>
        <v>0</v>
      </c>
      <c r="U230" s="13">
        <f>Penjualan!U230*$D230</f>
        <v>0</v>
      </c>
      <c r="V230" s="13">
        <f>Penjualan!V230*$D230</f>
        <v>0</v>
      </c>
      <c r="W230" s="13">
        <f>Penjualan!W230*$D230</f>
        <v>45000</v>
      </c>
      <c r="X230" s="13">
        <f>Penjualan!X230*$D230</f>
        <v>0</v>
      </c>
      <c r="Y230" s="13">
        <f>Penjualan!Y230*$D230</f>
        <v>0</v>
      </c>
      <c r="Z230" s="13">
        <f>Penjualan!Z230*$D230</f>
        <v>0</v>
      </c>
      <c r="AA230" s="13">
        <f>Penjualan!AA230*$D230</f>
        <v>0</v>
      </c>
      <c r="AB230" s="13">
        <f>Penjualan!AB230*$D230</f>
        <v>0</v>
      </c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>
        <f>Penjualan!AQ230*$D230</f>
        <v>0</v>
      </c>
      <c r="AR230" s="13">
        <f t="shared" si="16"/>
        <v>210000</v>
      </c>
      <c r="AS230" s="14"/>
      <c r="AT230" s="14"/>
      <c r="AU230" s="14"/>
      <c r="AV230" s="14"/>
      <c r="AW230" s="14"/>
    </row>
    <row r="231" spans="1:49" ht="26.25" customHeight="1" x14ac:dyDescent="0.35">
      <c r="A231" s="55">
        <f>Penjualan!A231</f>
        <v>0</v>
      </c>
      <c r="B231" s="2" t="str">
        <f>Penjualan!B231</f>
        <v>R03</v>
      </c>
      <c r="C231" s="2" t="str">
        <f>Penjualan!C231</f>
        <v>Rosario kristal</v>
      </c>
      <c r="D231" s="21">
        <f>VLOOKUP(B231,Tabel!$A$6:$F$78,6,FALSE)</f>
        <v>30000</v>
      </c>
      <c r="E231" s="13">
        <f>Penjualan!E231*$D231</f>
        <v>0</v>
      </c>
      <c r="F231" s="13">
        <f>Penjualan!F231*$D231</f>
        <v>0</v>
      </c>
      <c r="G231" s="13">
        <f>Penjualan!G231*$D231</f>
        <v>0</v>
      </c>
      <c r="H231" s="13">
        <f>Penjualan!H231*$D231</f>
        <v>0</v>
      </c>
      <c r="I231" s="13">
        <f>Penjualan!I231*$D231</f>
        <v>0</v>
      </c>
      <c r="J231" s="13">
        <f>Penjualan!J231*$D231</f>
        <v>0</v>
      </c>
      <c r="K231" s="13">
        <f>Penjualan!K231*$D231</f>
        <v>0</v>
      </c>
      <c r="L231" s="13">
        <f>Penjualan!L231*$D231</f>
        <v>0</v>
      </c>
      <c r="M231" s="13">
        <f>Penjualan!M231*$D231</f>
        <v>0</v>
      </c>
      <c r="N231" s="13">
        <f>Penjualan!N231*$D231</f>
        <v>0</v>
      </c>
      <c r="O231" s="13">
        <f>Penjualan!O231*$D231</f>
        <v>0</v>
      </c>
      <c r="P231" s="13">
        <f>Penjualan!P231*$D231</f>
        <v>0</v>
      </c>
      <c r="Q231" s="13">
        <f>Penjualan!Q231*$D231</f>
        <v>0</v>
      </c>
      <c r="R231" s="13">
        <f>Penjualan!R231*$D231</f>
        <v>0</v>
      </c>
      <c r="S231" s="13">
        <f>Penjualan!S231*$D231</f>
        <v>0</v>
      </c>
      <c r="T231" s="13">
        <f>Penjualan!T231*$D231</f>
        <v>0</v>
      </c>
      <c r="U231" s="13">
        <f>Penjualan!U231*$D231</f>
        <v>0</v>
      </c>
      <c r="V231" s="13">
        <f>Penjualan!V231*$D231</f>
        <v>0</v>
      </c>
      <c r="W231" s="13">
        <f>Penjualan!W231*$D231</f>
        <v>0</v>
      </c>
      <c r="X231" s="13">
        <f>Penjualan!X231*$D231</f>
        <v>0</v>
      </c>
      <c r="Y231" s="13">
        <f>Penjualan!Y231*$D231</f>
        <v>0</v>
      </c>
      <c r="Z231" s="13">
        <f>Penjualan!Z231*$D231</f>
        <v>0</v>
      </c>
      <c r="AA231" s="13">
        <f>Penjualan!AA231*$D231</f>
        <v>0</v>
      </c>
      <c r="AB231" s="13">
        <f>Penjualan!AB231*$D231</f>
        <v>0</v>
      </c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>
        <f>Penjualan!AQ231*$D231</f>
        <v>0</v>
      </c>
      <c r="AR231" s="13">
        <f t="shared" si="16"/>
        <v>0</v>
      </c>
      <c r="AS231" s="14"/>
      <c r="AT231" s="14"/>
      <c r="AU231" s="14"/>
      <c r="AV231" s="14"/>
      <c r="AW231" s="14"/>
    </row>
    <row r="232" spans="1:49" ht="26.25" customHeight="1" x14ac:dyDescent="0.35">
      <c r="A232" s="55">
        <f>Penjualan!A232</f>
        <v>0</v>
      </c>
      <c r="B232" s="2" t="str">
        <f>Penjualan!B232</f>
        <v>GKY</v>
      </c>
      <c r="C232" s="2" t="str">
        <f>Penjualan!C232</f>
        <v>Gelang kayu (baru)</v>
      </c>
      <c r="D232" s="21">
        <f>VLOOKUP(B232,Tabel!$A$6:$F$78,6,FALSE)</f>
        <v>8000</v>
      </c>
      <c r="E232" s="13">
        <f>Penjualan!E232*$D232</f>
        <v>0</v>
      </c>
      <c r="F232" s="13">
        <f>Penjualan!F232*$D232</f>
        <v>8000</v>
      </c>
      <c r="G232" s="13">
        <f>Penjualan!G232*$D232</f>
        <v>0</v>
      </c>
      <c r="H232" s="13">
        <f>Penjualan!H232*$D232</f>
        <v>0</v>
      </c>
      <c r="I232" s="13">
        <f>Penjualan!I232*$D232</f>
        <v>0</v>
      </c>
      <c r="J232" s="13">
        <f>Penjualan!J232*$D232</f>
        <v>0</v>
      </c>
      <c r="K232" s="13">
        <f>Penjualan!K232*$D232</f>
        <v>0</v>
      </c>
      <c r="L232" s="13">
        <f>Penjualan!L232*$D232</f>
        <v>0</v>
      </c>
      <c r="M232" s="13">
        <f>Penjualan!M232*$D232</f>
        <v>0</v>
      </c>
      <c r="N232" s="13">
        <f>Penjualan!N232*$D232</f>
        <v>0</v>
      </c>
      <c r="O232" s="13">
        <f>Penjualan!O232*$D232</f>
        <v>0</v>
      </c>
      <c r="P232" s="13">
        <f>Penjualan!P232*$D232</f>
        <v>0</v>
      </c>
      <c r="Q232" s="13">
        <f>Penjualan!Q232*$D232</f>
        <v>0</v>
      </c>
      <c r="R232" s="13">
        <f>Penjualan!R232*$D232</f>
        <v>0</v>
      </c>
      <c r="S232" s="13">
        <f>Penjualan!S232*$D232</f>
        <v>0</v>
      </c>
      <c r="T232" s="13">
        <f>Penjualan!T232*$D232</f>
        <v>0</v>
      </c>
      <c r="U232" s="13">
        <f>Penjualan!U232*$D232</f>
        <v>0</v>
      </c>
      <c r="V232" s="13">
        <f>Penjualan!V232*$D232</f>
        <v>0</v>
      </c>
      <c r="W232" s="13">
        <f>Penjualan!W232*$D232</f>
        <v>0</v>
      </c>
      <c r="X232" s="13">
        <f>Penjualan!X232*$D232</f>
        <v>0</v>
      </c>
      <c r="Y232" s="13">
        <f>Penjualan!Y232*$D232</f>
        <v>0</v>
      </c>
      <c r="Z232" s="13">
        <f>Penjualan!Z232*$D232</f>
        <v>0</v>
      </c>
      <c r="AA232" s="13">
        <f>Penjualan!AA232*$D232</f>
        <v>0</v>
      </c>
      <c r="AB232" s="13">
        <f>Penjualan!AB232*$D232</f>
        <v>0</v>
      </c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>
        <f>Penjualan!AQ232*$D232</f>
        <v>0</v>
      </c>
      <c r="AR232" s="13">
        <f t="shared" si="16"/>
        <v>8000</v>
      </c>
      <c r="AS232" s="14"/>
      <c r="AT232" s="14"/>
      <c r="AU232" s="14"/>
      <c r="AV232" s="14"/>
      <c r="AW232" s="14"/>
    </row>
    <row r="233" spans="1:49" ht="26.25" customHeight="1" x14ac:dyDescent="0.35">
      <c r="A233" s="55">
        <f>Penjualan!A233</f>
        <v>0</v>
      </c>
      <c r="B233" s="2" t="str">
        <f>Penjualan!B233</f>
        <v>GR12</v>
      </c>
      <c r="C233" s="2" t="str">
        <f>Penjualan!C233</f>
        <v>Gelang rosario kristal</v>
      </c>
      <c r="D233" s="21">
        <f>VLOOKUP(B233,Tabel!$A$6:$F$78,6,FALSE)</f>
        <v>15000</v>
      </c>
      <c r="E233" s="13">
        <f>Penjualan!E233*$D233</f>
        <v>0</v>
      </c>
      <c r="F233" s="13">
        <f>Penjualan!F233*$D233</f>
        <v>0</v>
      </c>
      <c r="G233" s="13">
        <f>Penjualan!G233*$D233</f>
        <v>0</v>
      </c>
      <c r="H233" s="13">
        <f>Penjualan!H233*$D233</f>
        <v>15000</v>
      </c>
      <c r="I233" s="13">
        <f>Penjualan!I233*$D233</f>
        <v>0</v>
      </c>
      <c r="J233" s="13">
        <f>Penjualan!J233*$D233</f>
        <v>0</v>
      </c>
      <c r="K233" s="13">
        <f>Penjualan!K233*$D233</f>
        <v>0</v>
      </c>
      <c r="L233" s="13">
        <f>Penjualan!L233*$D233</f>
        <v>0</v>
      </c>
      <c r="M233" s="13">
        <f>Penjualan!M233*$D233</f>
        <v>0</v>
      </c>
      <c r="N233" s="13">
        <f>Penjualan!N233*$D233</f>
        <v>0</v>
      </c>
      <c r="O233" s="13">
        <f>Penjualan!O233*$D233</f>
        <v>0</v>
      </c>
      <c r="P233" s="13">
        <f>Penjualan!P233*$D233</f>
        <v>0</v>
      </c>
      <c r="Q233" s="13">
        <f>Penjualan!Q233*$D233</f>
        <v>0</v>
      </c>
      <c r="R233" s="13">
        <f>Penjualan!R233*$D233</f>
        <v>0</v>
      </c>
      <c r="S233" s="13">
        <f>Penjualan!S233*$D233</f>
        <v>0</v>
      </c>
      <c r="T233" s="13">
        <f>Penjualan!T233*$D233</f>
        <v>0</v>
      </c>
      <c r="U233" s="13">
        <f>Penjualan!U233*$D233</f>
        <v>0</v>
      </c>
      <c r="V233" s="13">
        <f>Penjualan!V233*$D233</f>
        <v>0</v>
      </c>
      <c r="W233" s="13">
        <f>Penjualan!W233*$D233</f>
        <v>0</v>
      </c>
      <c r="X233" s="13">
        <f>Penjualan!X233*$D233</f>
        <v>0</v>
      </c>
      <c r="Y233" s="13">
        <f>Penjualan!Y233*$D233</f>
        <v>0</v>
      </c>
      <c r="Z233" s="13">
        <f>Penjualan!Z233*$D233</f>
        <v>0</v>
      </c>
      <c r="AA233" s="13">
        <f>Penjualan!AA233*$D233</f>
        <v>0</v>
      </c>
      <c r="AB233" s="13">
        <f>Penjualan!AB233*$D233</f>
        <v>0</v>
      </c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>
        <f>Penjualan!AQ233*$D233</f>
        <v>0</v>
      </c>
      <c r="AR233" s="13">
        <f t="shared" si="16"/>
        <v>15000</v>
      </c>
      <c r="AS233" s="14"/>
      <c r="AT233" s="14"/>
      <c r="AU233" s="14"/>
      <c r="AV233" s="14"/>
      <c r="AW233" s="14"/>
    </row>
    <row r="234" spans="1:49" ht="26.25" customHeight="1" x14ac:dyDescent="0.35">
      <c r="A234" s="55">
        <f>Penjualan!A234</f>
        <v>0</v>
      </c>
      <c r="B234" s="2" t="str">
        <f>Penjualan!B234</f>
        <v>G10</v>
      </c>
      <c r="C234" s="2" t="str">
        <f>Penjualan!C234</f>
        <v>G.tali warna warni</v>
      </c>
      <c r="D234" s="21">
        <f>VLOOKUP(B234,Tabel!$A$6:$F$78,6,FALSE)</f>
        <v>5000</v>
      </c>
      <c r="E234" s="13">
        <f>Penjualan!E234*$D234</f>
        <v>0</v>
      </c>
      <c r="F234" s="13">
        <f>Penjualan!F234*$D234</f>
        <v>0</v>
      </c>
      <c r="G234" s="13">
        <f>Penjualan!G234*$D234</f>
        <v>0</v>
      </c>
      <c r="H234" s="13">
        <f>Penjualan!H234*$D234</f>
        <v>0</v>
      </c>
      <c r="I234" s="13">
        <f>Penjualan!I234*$D234</f>
        <v>0</v>
      </c>
      <c r="J234" s="13">
        <f>Penjualan!J234*$D234</f>
        <v>0</v>
      </c>
      <c r="K234" s="13">
        <f>Penjualan!K234*$D234</f>
        <v>0</v>
      </c>
      <c r="L234" s="13">
        <f>Penjualan!L234*$D234</f>
        <v>0</v>
      </c>
      <c r="M234" s="13">
        <f>Penjualan!M234*$D234</f>
        <v>0</v>
      </c>
      <c r="N234" s="13">
        <f>Penjualan!N234*$D234</f>
        <v>0</v>
      </c>
      <c r="O234" s="13">
        <f>Penjualan!O234*$D234</f>
        <v>5000</v>
      </c>
      <c r="P234" s="13">
        <f>Penjualan!P234*$D234</f>
        <v>0</v>
      </c>
      <c r="Q234" s="13">
        <f>Penjualan!Q234*$D234</f>
        <v>0</v>
      </c>
      <c r="R234" s="13">
        <f>Penjualan!R234*$D234</f>
        <v>0</v>
      </c>
      <c r="S234" s="13">
        <f>Penjualan!S234*$D234</f>
        <v>0</v>
      </c>
      <c r="T234" s="13">
        <f>Penjualan!T234*$D234</f>
        <v>0</v>
      </c>
      <c r="U234" s="13">
        <f>Penjualan!U234*$D234</f>
        <v>0</v>
      </c>
      <c r="V234" s="13">
        <f>Penjualan!V234*$D234</f>
        <v>0</v>
      </c>
      <c r="W234" s="13">
        <f>Penjualan!W234*$D234</f>
        <v>0</v>
      </c>
      <c r="X234" s="13">
        <f>Penjualan!X234*$D234</f>
        <v>0</v>
      </c>
      <c r="Y234" s="13">
        <f>Penjualan!Y234*$D234</f>
        <v>0</v>
      </c>
      <c r="Z234" s="13">
        <f>Penjualan!Z234*$D234</f>
        <v>0</v>
      </c>
      <c r="AA234" s="13">
        <f>Penjualan!AA234*$D234</f>
        <v>0</v>
      </c>
      <c r="AB234" s="13">
        <f>Penjualan!AB234*$D234</f>
        <v>0</v>
      </c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>
        <f>Penjualan!AQ234*$D234</f>
        <v>0</v>
      </c>
      <c r="AR234" s="13">
        <f t="shared" si="16"/>
        <v>5000</v>
      </c>
      <c r="AS234" s="14"/>
      <c r="AT234" s="14"/>
      <c r="AU234" s="14"/>
      <c r="AV234" s="14"/>
      <c r="AW234" s="14"/>
    </row>
    <row r="235" spans="1:49" ht="26.25" customHeight="1" x14ac:dyDescent="0.35">
      <c r="A235" s="55">
        <f>Penjualan!A235</f>
        <v>0</v>
      </c>
      <c r="B235" s="2" t="str">
        <f>Penjualan!B235</f>
        <v>GM11</v>
      </c>
      <c r="C235" s="2" t="str">
        <f>Penjualan!C235</f>
        <v>G.makrame besar</v>
      </c>
      <c r="D235" s="21">
        <f>VLOOKUP(B235,Tabel!$A$6:$F$78,6,FALSE)</f>
        <v>10000</v>
      </c>
      <c r="E235" s="13">
        <f>Penjualan!E235*$D235</f>
        <v>0</v>
      </c>
      <c r="F235" s="13">
        <f>Penjualan!F235*$D235</f>
        <v>0</v>
      </c>
      <c r="G235" s="13">
        <f>Penjualan!G235*$D235</f>
        <v>0</v>
      </c>
      <c r="H235" s="13">
        <f>Penjualan!H235*$D235</f>
        <v>0</v>
      </c>
      <c r="I235" s="13">
        <f>Penjualan!I235*$D235</f>
        <v>0</v>
      </c>
      <c r="J235" s="13">
        <f>Penjualan!J235*$D235</f>
        <v>0</v>
      </c>
      <c r="K235" s="13">
        <f>Penjualan!K235*$D235</f>
        <v>0</v>
      </c>
      <c r="L235" s="13">
        <f>Penjualan!L235*$D235</f>
        <v>0</v>
      </c>
      <c r="M235" s="13">
        <f>Penjualan!M235*$D235</f>
        <v>0</v>
      </c>
      <c r="N235" s="13">
        <f>Penjualan!N235*$D235</f>
        <v>0</v>
      </c>
      <c r="O235" s="13">
        <f>Penjualan!O235*$D235</f>
        <v>0</v>
      </c>
      <c r="P235" s="13">
        <f>Penjualan!P235*$D235</f>
        <v>10000</v>
      </c>
      <c r="Q235" s="13">
        <f>Penjualan!Q235*$D235</f>
        <v>0</v>
      </c>
      <c r="R235" s="13">
        <f>Penjualan!R235*$D235</f>
        <v>0</v>
      </c>
      <c r="S235" s="13">
        <f>Penjualan!S235*$D235</f>
        <v>0</v>
      </c>
      <c r="T235" s="13">
        <f>Penjualan!T235*$D235</f>
        <v>0</v>
      </c>
      <c r="U235" s="13">
        <f>Penjualan!U235*$D235</f>
        <v>0</v>
      </c>
      <c r="V235" s="13">
        <f>Penjualan!V235*$D235</f>
        <v>0</v>
      </c>
      <c r="W235" s="13">
        <f>Penjualan!W235*$D235</f>
        <v>0</v>
      </c>
      <c r="X235" s="13">
        <f>Penjualan!X235*$D235</f>
        <v>0</v>
      </c>
      <c r="Y235" s="13">
        <f>Penjualan!Y235*$D235</f>
        <v>0</v>
      </c>
      <c r="Z235" s="13">
        <f>Penjualan!Z235*$D235</f>
        <v>0</v>
      </c>
      <c r="AA235" s="13">
        <f>Penjualan!AA235*$D235</f>
        <v>0</v>
      </c>
      <c r="AB235" s="13">
        <f>Penjualan!AB235*$D235</f>
        <v>0</v>
      </c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>
        <f>Penjualan!AQ235*$D235</f>
        <v>0</v>
      </c>
      <c r="AR235" s="13">
        <f t="shared" si="16"/>
        <v>10000</v>
      </c>
      <c r="AS235" s="14"/>
      <c r="AT235" s="14"/>
      <c r="AU235" s="14"/>
      <c r="AV235" s="14"/>
      <c r="AW235" s="14"/>
    </row>
    <row r="236" spans="1:49" ht="26.25" customHeight="1" x14ac:dyDescent="0.35">
      <c r="A236" s="55">
        <f>Penjualan!A236</f>
        <v>0</v>
      </c>
      <c r="B236" s="2" t="str">
        <f>Penjualan!B236</f>
        <v>KT04</v>
      </c>
      <c r="C236" s="2" t="str">
        <f>Penjualan!C236</f>
        <v>Kalung bandul</v>
      </c>
      <c r="D236" s="21">
        <f>VLOOKUP(B236,Tabel!$A$6:$F$78,6,FALSE)</f>
        <v>3000</v>
      </c>
      <c r="E236" s="13">
        <f>Penjualan!E236*$D236</f>
        <v>0</v>
      </c>
      <c r="F236" s="13">
        <f>Penjualan!F236*$D236</f>
        <v>0</v>
      </c>
      <c r="G236" s="13">
        <f>Penjualan!G236*$D236</f>
        <v>0</v>
      </c>
      <c r="H236" s="13">
        <f>Penjualan!H236*$D236</f>
        <v>0</v>
      </c>
      <c r="I236" s="13">
        <f>Penjualan!I236*$D236</f>
        <v>0</v>
      </c>
      <c r="J236" s="13">
        <f>Penjualan!J236*$D236</f>
        <v>0</v>
      </c>
      <c r="K236" s="13">
        <f>Penjualan!K236*$D236</f>
        <v>0</v>
      </c>
      <c r="L236" s="13">
        <f>Penjualan!L236*$D236</f>
        <v>0</v>
      </c>
      <c r="M236" s="13">
        <f>Penjualan!M236*$D236</f>
        <v>6000</v>
      </c>
      <c r="N236" s="13">
        <f>Penjualan!N236*$D236</f>
        <v>0</v>
      </c>
      <c r="O236" s="13">
        <f>Penjualan!O236*$D236</f>
        <v>0</v>
      </c>
      <c r="P236" s="13">
        <f>Penjualan!P236*$D236</f>
        <v>0</v>
      </c>
      <c r="Q236" s="13">
        <f>Penjualan!Q236*$D236</f>
        <v>0</v>
      </c>
      <c r="R236" s="13">
        <f>Penjualan!R236*$D236</f>
        <v>0</v>
      </c>
      <c r="S236" s="13">
        <f>Penjualan!S236*$D236</f>
        <v>0</v>
      </c>
      <c r="T236" s="13">
        <f>Penjualan!T236*$D236</f>
        <v>0</v>
      </c>
      <c r="U236" s="13">
        <f>Penjualan!U236*$D236</f>
        <v>0</v>
      </c>
      <c r="V236" s="13">
        <f>Penjualan!V236*$D236</f>
        <v>0</v>
      </c>
      <c r="W236" s="13">
        <f>Penjualan!W236*$D236</f>
        <v>0</v>
      </c>
      <c r="X236" s="13">
        <f>Penjualan!X236*$D236</f>
        <v>0</v>
      </c>
      <c r="Y236" s="13">
        <f>Penjualan!Y236*$D236</f>
        <v>0</v>
      </c>
      <c r="Z236" s="13">
        <f>Penjualan!Z236*$D236</f>
        <v>0</v>
      </c>
      <c r="AA236" s="13">
        <f>Penjualan!AA236*$D236</f>
        <v>0</v>
      </c>
      <c r="AB236" s="13">
        <f>Penjualan!AB236*$D236</f>
        <v>0</v>
      </c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>
        <f>Penjualan!AQ236*$D236</f>
        <v>0</v>
      </c>
      <c r="AR236" s="13">
        <f t="shared" si="16"/>
        <v>6000</v>
      </c>
      <c r="AS236" s="14"/>
      <c r="AT236" s="14"/>
      <c r="AU236" s="14"/>
      <c r="AV236" s="14"/>
      <c r="AW236" s="14"/>
    </row>
    <row r="237" spans="1:49" ht="26.25" customHeight="1" x14ac:dyDescent="0.35">
      <c r="A237" s="55">
        <f>Penjualan!A237</f>
        <v>42176</v>
      </c>
      <c r="B237" s="2" t="str">
        <f>Penjualan!B237</f>
        <v>R01</v>
      </c>
      <c r="C237" s="2" t="str">
        <f>Penjualan!C237</f>
        <v>Rosario kayu</v>
      </c>
      <c r="D237" s="21">
        <f>VLOOKUP(B237,Tabel!$A$6:$F$78,6,FALSE)</f>
        <v>15000</v>
      </c>
      <c r="E237" s="13">
        <f>Penjualan!E237*$D237</f>
        <v>0</v>
      </c>
      <c r="F237" s="13">
        <f>Penjualan!F237*$D237</f>
        <v>0</v>
      </c>
      <c r="G237" s="13">
        <f>Penjualan!G237*$D237</f>
        <v>0</v>
      </c>
      <c r="H237" s="13">
        <f>Penjualan!H237*$D237</f>
        <v>0</v>
      </c>
      <c r="I237" s="13">
        <f>Penjualan!I237*$D237</f>
        <v>0</v>
      </c>
      <c r="J237" s="13">
        <f>Penjualan!J237*$D237</f>
        <v>75000</v>
      </c>
      <c r="K237" s="13">
        <f>Penjualan!K237*$D237</f>
        <v>0</v>
      </c>
      <c r="L237" s="13">
        <f>Penjualan!L237*$D237</f>
        <v>0</v>
      </c>
      <c r="M237" s="13">
        <f>Penjualan!M237*$D237</f>
        <v>15000</v>
      </c>
      <c r="N237" s="13">
        <f>Penjualan!N237*$D237</f>
        <v>0</v>
      </c>
      <c r="O237" s="13">
        <f>Penjualan!O237*$D237</f>
        <v>60000</v>
      </c>
      <c r="P237" s="13">
        <f>Penjualan!P237*$D237</f>
        <v>105000</v>
      </c>
      <c r="Q237" s="13">
        <f>Penjualan!Q237*$D237</f>
        <v>15000</v>
      </c>
      <c r="R237" s="13">
        <f>Penjualan!R237*$D237</f>
        <v>0</v>
      </c>
      <c r="S237" s="13">
        <f>Penjualan!S237*$D237</f>
        <v>30000</v>
      </c>
      <c r="T237" s="13">
        <f>Penjualan!T237*$D237</f>
        <v>0</v>
      </c>
      <c r="U237" s="13">
        <f>Penjualan!U237*$D237</f>
        <v>0</v>
      </c>
      <c r="V237" s="13">
        <f>Penjualan!V237*$D237</f>
        <v>0</v>
      </c>
      <c r="W237" s="13">
        <f>Penjualan!W237*$D237</f>
        <v>45000</v>
      </c>
      <c r="X237" s="13">
        <f>Penjualan!X237*$D237</f>
        <v>0</v>
      </c>
      <c r="Y237" s="13">
        <f>Penjualan!Y237*$D237</f>
        <v>0</v>
      </c>
      <c r="Z237" s="13">
        <f>Penjualan!Z237*$D237</f>
        <v>0</v>
      </c>
      <c r="AA237" s="13">
        <f>Penjualan!AA237*$D237</f>
        <v>0</v>
      </c>
      <c r="AB237" s="13">
        <f>Penjualan!AB237*$D237</f>
        <v>0</v>
      </c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>
        <f>Penjualan!AQ237*$D237</f>
        <v>0</v>
      </c>
      <c r="AR237" s="13">
        <f t="shared" si="16"/>
        <v>345000</v>
      </c>
      <c r="AS237" s="14"/>
      <c r="AT237" s="14"/>
      <c r="AU237" s="14"/>
      <c r="AV237" s="14"/>
      <c r="AW237" s="14"/>
    </row>
    <row r="238" spans="1:49" ht="26.25" customHeight="1" x14ac:dyDescent="0.35">
      <c r="A238" s="55" t="str">
        <f>Penjualan!A238</f>
        <v>(Sore)</v>
      </c>
      <c r="B238" s="2" t="str">
        <f>Penjualan!B238</f>
        <v>KT03</v>
      </c>
      <c r="C238" s="2" t="str">
        <f>Penjualan!C238</f>
        <v>Kalung huruf</v>
      </c>
      <c r="D238" s="21">
        <f>VLOOKUP(B238,Tabel!$A$6:$F$78,6,FALSE)</f>
        <v>3000</v>
      </c>
      <c r="E238" s="13">
        <f>Penjualan!E238*$D238</f>
        <v>0</v>
      </c>
      <c r="F238" s="13">
        <f>Penjualan!F238*$D238</f>
        <v>0</v>
      </c>
      <c r="G238" s="13">
        <f>Penjualan!G238*$D238</f>
        <v>0</v>
      </c>
      <c r="H238" s="13">
        <f>Penjualan!H238*$D238</f>
        <v>0</v>
      </c>
      <c r="I238" s="13">
        <f>Penjualan!I238*$D238</f>
        <v>0</v>
      </c>
      <c r="J238" s="13">
        <f>Penjualan!J238*$D238</f>
        <v>3000</v>
      </c>
      <c r="K238" s="13">
        <f>Penjualan!K238*$D238</f>
        <v>0</v>
      </c>
      <c r="L238" s="13">
        <f>Penjualan!L238*$D238</f>
        <v>0</v>
      </c>
      <c r="M238" s="13">
        <f>Penjualan!M238*$D238</f>
        <v>0</v>
      </c>
      <c r="N238" s="13">
        <f>Penjualan!N238*$D238</f>
        <v>18000</v>
      </c>
      <c r="O238" s="13">
        <f>Penjualan!O238*$D238</f>
        <v>0</v>
      </c>
      <c r="P238" s="13">
        <f>Penjualan!P238*$D238</f>
        <v>12000</v>
      </c>
      <c r="Q238" s="13">
        <f>Penjualan!Q238*$D238</f>
        <v>0</v>
      </c>
      <c r="R238" s="13">
        <f>Penjualan!R238*$D238</f>
        <v>0</v>
      </c>
      <c r="S238" s="13">
        <f>Penjualan!S238*$D238</f>
        <v>0</v>
      </c>
      <c r="T238" s="13">
        <f>Penjualan!T238*$D238</f>
        <v>0</v>
      </c>
      <c r="U238" s="13">
        <f>Penjualan!U238*$D238</f>
        <v>0</v>
      </c>
      <c r="V238" s="13">
        <f>Penjualan!V238*$D238</f>
        <v>0</v>
      </c>
      <c r="W238" s="13">
        <f>Penjualan!W238*$D238</f>
        <v>0</v>
      </c>
      <c r="X238" s="13">
        <f>Penjualan!X238*$D238</f>
        <v>0</v>
      </c>
      <c r="Y238" s="13">
        <f>Penjualan!Y238*$D238</f>
        <v>0</v>
      </c>
      <c r="Z238" s="13">
        <f>Penjualan!Z238*$D238</f>
        <v>0</v>
      </c>
      <c r="AA238" s="13">
        <f>Penjualan!AA238*$D238</f>
        <v>0</v>
      </c>
      <c r="AB238" s="13">
        <f>Penjualan!AB238*$D238</f>
        <v>0</v>
      </c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>
        <f>Penjualan!AQ238*$D238</f>
        <v>0</v>
      </c>
      <c r="AR238" s="13">
        <f t="shared" si="16"/>
        <v>33000</v>
      </c>
      <c r="AS238" s="14"/>
      <c r="AT238" s="14"/>
      <c r="AU238" s="14"/>
      <c r="AV238" s="14"/>
      <c r="AW238" s="14"/>
    </row>
    <row r="239" spans="1:49" ht="26.25" customHeight="1" x14ac:dyDescent="0.35">
      <c r="A239" s="55">
        <f>Penjualan!A239</f>
        <v>0</v>
      </c>
      <c r="B239" s="2" t="str">
        <f>Penjualan!B239</f>
        <v>G08</v>
      </c>
      <c r="C239" s="2" t="str">
        <f>Penjualan!C239</f>
        <v>G.makrame</v>
      </c>
      <c r="D239" s="21">
        <f>VLOOKUP(B239,Tabel!$A$6:$F$78,6,FALSE)</f>
        <v>8000</v>
      </c>
      <c r="E239" s="13">
        <f>Penjualan!E239*$D239</f>
        <v>0</v>
      </c>
      <c r="F239" s="13">
        <f>Penjualan!F239*$D239</f>
        <v>0</v>
      </c>
      <c r="G239" s="13">
        <f>Penjualan!G239*$D239</f>
        <v>0</v>
      </c>
      <c r="H239" s="13">
        <f>Penjualan!H239*$D239</f>
        <v>0</v>
      </c>
      <c r="I239" s="13">
        <f>Penjualan!I239*$D239</f>
        <v>8000</v>
      </c>
      <c r="J239" s="13">
        <f>Penjualan!J239*$D239</f>
        <v>0</v>
      </c>
      <c r="K239" s="13">
        <f>Penjualan!K239*$D239</f>
        <v>0</v>
      </c>
      <c r="L239" s="13">
        <f>Penjualan!L239*$D239</f>
        <v>0</v>
      </c>
      <c r="M239" s="13">
        <f>Penjualan!M239*$D239</f>
        <v>0</v>
      </c>
      <c r="N239" s="13">
        <f>Penjualan!N239*$D239</f>
        <v>0</v>
      </c>
      <c r="O239" s="13">
        <f>Penjualan!O239*$D239</f>
        <v>0</v>
      </c>
      <c r="P239" s="13">
        <f>Penjualan!P239*$D239</f>
        <v>0</v>
      </c>
      <c r="Q239" s="13">
        <f>Penjualan!Q239*$D239</f>
        <v>0</v>
      </c>
      <c r="R239" s="13">
        <f>Penjualan!R239*$D239</f>
        <v>0</v>
      </c>
      <c r="S239" s="13">
        <f>Penjualan!S239*$D239</f>
        <v>0</v>
      </c>
      <c r="T239" s="13">
        <f>Penjualan!T239*$D239</f>
        <v>0</v>
      </c>
      <c r="U239" s="13">
        <f>Penjualan!U239*$D239</f>
        <v>0</v>
      </c>
      <c r="V239" s="13">
        <f>Penjualan!V239*$D239</f>
        <v>0</v>
      </c>
      <c r="W239" s="13">
        <f>Penjualan!W239*$D239</f>
        <v>0</v>
      </c>
      <c r="X239" s="13">
        <f>Penjualan!X239*$D239</f>
        <v>0</v>
      </c>
      <c r="Y239" s="13">
        <f>Penjualan!Y239*$D239</f>
        <v>0</v>
      </c>
      <c r="Z239" s="13">
        <f>Penjualan!Z239*$D239</f>
        <v>0</v>
      </c>
      <c r="AA239" s="13">
        <f>Penjualan!AA239*$D239</f>
        <v>0</v>
      </c>
      <c r="AB239" s="13">
        <f>Penjualan!AB239*$D239</f>
        <v>0</v>
      </c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>
        <f>Penjualan!AQ239*$D239</f>
        <v>0</v>
      </c>
      <c r="AR239" s="13">
        <f t="shared" si="16"/>
        <v>8000</v>
      </c>
      <c r="AS239" s="14"/>
      <c r="AT239" s="14"/>
      <c r="AU239" s="14"/>
      <c r="AV239" s="14"/>
      <c r="AW239" s="14"/>
    </row>
    <row r="240" spans="1:49" ht="26.25" customHeight="1" x14ac:dyDescent="0.35">
      <c r="A240" s="55">
        <f>Penjualan!A240</f>
        <v>0</v>
      </c>
      <c r="B240" s="2" t="str">
        <f>Penjualan!B240</f>
        <v>G01</v>
      </c>
      <c r="C240" s="2" t="str">
        <f>Penjualan!C240</f>
        <v>G.batu magnet</v>
      </c>
      <c r="D240" s="21">
        <f>VLOOKUP(B240,Tabel!$A$6:$F$78,6,FALSE)</f>
        <v>10000</v>
      </c>
      <c r="E240" s="13">
        <f>Penjualan!E240*$D240</f>
        <v>0</v>
      </c>
      <c r="F240" s="13">
        <f>Penjualan!F240*$D240</f>
        <v>30000</v>
      </c>
      <c r="G240" s="13">
        <f>Penjualan!G240*$D240</f>
        <v>0</v>
      </c>
      <c r="H240" s="13">
        <f>Penjualan!H240*$D240</f>
        <v>0</v>
      </c>
      <c r="I240" s="13">
        <f>Penjualan!I240*$D240</f>
        <v>0</v>
      </c>
      <c r="J240" s="13">
        <f>Penjualan!J240*$D240</f>
        <v>0</v>
      </c>
      <c r="K240" s="13">
        <f>Penjualan!K240*$D240</f>
        <v>0</v>
      </c>
      <c r="L240" s="13">
        <f>Penjualan!L240*$D240</f>
        <v>0</v>
      </c>
      <c r="M240" s="13">
        <f>Penjualan!M240*$D240</f>
        <v>0</v>
      </c>
      <c r="N240" s="13">
        <f>Penjualan!N240*$D240</f>
        <v>0</v>
      </c>
      <c r="O240" s="13">
        <f>Penjualan!O240*$D240</f>
        <v>0</v>
      </c>
      <c r="P240" s="13">
        <f>Penjualan!P240*$D240</f>
        <v>0</v>
      </c>
      <c r="Q240" s="13">
        <f>Penjualan!Q240*$D240</f>
        <v>0</v>
      </c>
      <c r="R240" s="13">
        <f>Penjualan!R240*$D240</f>
        <v>0</v>
      </c>
      <c r="S240" s="13">
        <f>Penjualan!S240*$D240</f>
        <v>0</v>
      </c>
      <c r="T240" s="13">
        <f>Penjualan!T240*$D240</f>
        <v>0</v>
      </c>
      <c r="U240" s="13">
        <f>Penjualan!U240*$D240</f>
        <v>0</v>
      </c>
      <c r="V240" s="13">
        <f>Penjualan!V240*$D240</f>
        <v>0</v>
      </c>
      <c r="W240" s="13">
        <f>Penjualan!W240*$D240</f>
        <v>0</v>
      </c>
      <c r="X240" s="13">
        <f>Penjualan!X240*$D240</f>
        <v>0</v>
      </c>
      <c r="Y240" s="13">
        <f>Penjualan!Y240*$D240</f>
        <v>0</v>
      </c>
      <c r="Z240" s="13">
        <f>Penjualan!Z240*$D240</f>
        <v>0</v>
      </c>
      <c r="AA240" s="13">
        <f>Penjualan!AA240*$D240</f>
        <v>0</v>
      </c>
      <c r="AB240" s="13">
        <f>Penjualan!AB240*$D240</f>
        <v>0</v>
      </c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>
        <f>Penjualan!AQ240*$D240</f>
        <v>0</v>
      </c>
      <c r="AR240" s="13">
        <f t="shared" si="16"/>
        <v>30000</v>
      </c>
      <c r="AS240" s="14"/>
      <c r="AT240" s="14"/>
      <c r="AU240" s="14"/>
      <c r="AV240" s="14"/>
      <c r="AW240" s="14"/>
    </row>
    <row r="241" spans="1:49" ht="26.25" customHeight="1" x14ac:dyDescent="0.35">
      <c r="A241" s="55">
        <f>Penjualan!A241</f>
        <v>0</v>
      </c>
      <c r="B241" s="2" t="str">
        <f>Penjualan!B241</f>
        <v>KT04</v>
      </c>
      <c r="C241" s="2" t="str">
        <f>Penjualan!C241</f>
        <v>Kalung bandul</v>
      </c>
      <c r="D241" s="21">
        <f>VLOOKUP(B241,Tabel!$A$6:$F$78,6,FALSE)</f>
        <v>3000</v>
      </c>
      <c r="E241" s="13">
        <f>Penjualan!E241*$D241</f>
        <v>3000</v>
      </c>
      <c r="F241" s="13">
        <f>Penjualan!F241*$D241</f>
        <v>3000</v>
      </c>
      <c r="G241" s="13">
        <f>Penjualan!G241*$D241</f>
        <v>0</v>
      </c>
      <c r="H241" s="13">
        <f>Penjualan!H241*$D241</f>
        <v>0</v>
      </c>
      <c r="I241" s="13">
        <f>Penjualan!I241*$D241</f>
        <v>0</v>
      </c>
      <c r="J241" s="13">
        <f>Penjualan!J241*$D241</f>
        <v>0</v>
      </c>
      <c r="K241" s="13">
        <f>Penjualan!K241*$D241</f>
        <v>0</v>
      </c>
      <c r="L241" s="13">
        <f>Penjualan!L241*$D241</f>
        <v>0</v>
      </c>
      <c r="M241" s="13">
        <f>Penjualan!M241*$D241</f>
        <v>0</v>
      </c>
      <c r="N241" s="13">
        <f>Penjualan!N241*$D241</f>
        <v>0</v>
      </c>
      <c r="O241" s="13">
        <f>Penjualan!O241*$D241</f>
        <v>9000</v>
      </c>
      <c r="P241" s="13">
        <f>Penjualan!P241*$D241</f>
        <v>0</v>
      </c>
      <c r="Q241" s="13">
        <f>Penjualan!Q241*$D241</f>
        <v>3000</v>
      </c>
      <c r="R241" s="13">
        <f>Penjualan!R241*$D241</f>
        <v>0</v>
      </c>
      <c r="S241" s="13">
        <f>Penjualan!S241*$D241</f>
        <v>0</v>
      </c>
      <c r="T241" s="13">
        <f>Penjualan!T241*$D241</f>
        <v>0</v>
      </c>
      <c r="U241" s="13">
        <f>Penjualan!U241*$D241</f>
        <v>0</v>
      </c>
      <c r="V241" s="13">
        <f>Penjualan!V241*$D241</f>
        <v>0</v>
      </c>
      <c r="W241" s="13">
        <f>Penjualan!W241*$D241</f>
        <v>0</v>
      </c>
      <c r="X241" s="13">
        <f>Penjualan!X241*$D241</f>
        <v>0</v>
      </c>
      <c r="Y241" s="13">
        <f>Penjualan!Y241*$D241</f>
        <v>0</v>
      </c>
      <c r="Z241" s="13">
        <f>Penjualan!Z241*$D241</f>
        <v>0</v>
      </c>
      <c r="AA241" s="13">
        <f>Penjualan!AA241*$D241</f>
        <v>0</v>
      </c>
      <c r="AB241" s="13">
        <f>Penjualan!AB241*$D241</f>
        <v>0</v>
      </c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>
        <f>Penjualan!AQ241*$D241</f>
        <v>0</v>
      </c>
      <c r="AR241" s="13">
        <f t="shared" si="16"/>
        <v>18000</v>
      </c>
      <c r="AS241" s="14"/>
      <c r="AT241" s="14"/>
      <c r="AU241" s="14"/>
      <c r="AV241" s="14"/>
      <c r="AW241" s="14"/>
    </row>
    <row r="242" spans="1:49" ht="26.25" customHeight="1" x14ac:dyDescent="0.35">
      <c r="A242" s="55">
        <f>Penjualan!A242</f>
        <v>0</v>
      </c>
      <c r="B242" s="2" t="str">
        <f>Penjualan!B242</f>
        <v>G12</v>
      </c>
      <c r="C242" s="2" t="str">
        <f>Penjualan!C242</f>
        <v xml:space="preserve">Gelang plat </v>
      </c>
      <c r="D242" s="21">
        <f>VLOOKUP(B242,Tabel!$A$6:$F$78,6,FALSE)</f>
        <v>5000</v>
      </c>
      <c r="E242" s="13">
        <f>Penjualan!E242*$D242</f>
        <v>0</v>
      </c>
      <c r="F242" s="13">
        <f>Penjualan!F242*$D242</f>
        <v>0</v>
      </c>
      <c r="G242" s="13">
        <f>Penjualan!G242*$D242</f>
        <v>0</v>
      </c>
      <c r="H242" s="13">
        <f>Penjualan!H242*$D242</f>
        <v>20000</v>
      </c>
      <c r="I242" s="13">
        <f>Penjualan!I242*$D242</f>
        <v>0</v>
      </c>
      <c r="J242" s="13">
        <f>Penjualan!J242*$D242</f>
        <v>0</v>
      </c>
      <c r="K242" s="13">
        <f>Penjualan!K242*$D242</f>
        <v>0</v>
      </c>
      <c r="L242" s="13">
        <f>Penjualan!L242*$D242</f>
        <v>0</v>
      </c>
      <c r="M242" s="13">
        <f>Penjualan!M242*$D242</f>
        <v>0</v>
      </c>
      <c r="N242" s="13">
        <f>Penjualan!N242*$D242</f>
        <v>0</v>
      </c>
      <c r="O242" s="13">
        <f>Penjualan!O242*$D242</f>
        <v>0</v>
      </c>
      <c r="P242" s="13">
        <f>Penjualan!P242*$D242</f>
        <v>5000</v>
      </c>
      <c r="Q242" s="13">
        <f>Penjualan!Q242*$D242</f>
        <v>0</v>
      </c>
      <c r="R242" s="13">
        <f>Penjualan!R242*$D242</f>
        <v>0</v>
      </c>
      <c r="S242" s="13">
        <f>Penjualan!S242*$D242</f>
        <v>5000</v>
      </c>
      <c r="T242" s="13">
        <f>Penjualan!T242*$D242</f>
        <v>0</v>
      </c>
      <c r="U242" s="13">
        <f>Penjualan!U242*$D242</f>
        <v>0</v>
      </c>
      <c r="V242" s="13">
        <f>Penjualan!V242*$D242</f>
        <v>0</v>
      </c>
      <c r="W242" s="13">
        <f>Penjualan!W242*$D242</f>
        <v>0</v>
      </c>
      <c r="X242" s="13">
        <f>Penjualan!X242*$D242</f>
        <v>0</v>
      </c>
      <c r="Y242" s="13">
        <f>Penjualan!Y242*$D242</f>
        <v>0</v>
      </c>
      <c r="Z242" s="13">
        <f>Penjualan!Z242*$D242</f>
        <v>0</v>
      </c>
      <c r="AA242" s="13">
        <f>Penjualan!AA242*$D242</f>
        <v>0</v>
      </c>
      <c r="AB242" s="13">
        <f>Penjualan!AB242*$D242</f>
        <v>0</v>
      </c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>
        <f>Penjualan!AQ242*$D242</f>
        <v>0</v>
      </c>
      <c r="AR242" s="13">
        <f t="shared" si="16"/>
        <v>30000</v>
      </c>
      <c r="AS242" s="14"/>
      <c r="AT242" s="14"/>
      <c r="AU242" s="14"/>
      <c r="AV242" s="14"/>
      <c r="AW242" s="14"/>
    </row>
    <row r="243" spans="1:49" ht="26.25" customHeight="1" x14ac:dyDescent="0.35">
      <c r="A243" s="55">
        <f>Penjualan!A243</f>
        <v>0</v>
      </c>
      <c r="B243" s="2" t="str">
        <f>Penjualan!B243</f>
        <v>G06</v>
      </c>
      <c r="C243" s="2" t="str">
        <f>Penjualan!C243</f>
        <v>G.bandul kunci</v>
      </c>
      <c r="D243" s="21">
        <f>VLOOKUP(B243,Tabel!$A$6:$F$78,6,FALSE)</f>
        <v>10000</v>
      </c>
      <c r="E243" s="13">
        <f>Penjualan!E243*$D243</f>
        <v>0</v>
      </c>
      <c r="F243" s="13">
        <f>Penjualan!F243*$D243</f>
        <v>0</v>
      </c>
      <c r="G243" s="13">
        <f>Penjualan!G243*$D243</f>
        <v>0</v>
      </c>
      <c r="H243" s="13">
        <f>Penjualan!H243*$D243</f>
        <v>0</v>
      </c>
      <c r="I243" s="13">
        <f>Penjualan!I243*$D243</f>
        <v>0</v>
      </c>
      <c r="J243" s="13">
        <f>Penjualan!J243*$D243</f>
        <v>0</v>
      </c>
      <c r="K243" s="13">
        <f>Penjualan!K243*$D243</f>
        <v>0</v>
      </c>
      <c r="L243" s="13">
        <f>Penjualan!L243*$D243</f>
        <v>0</v>
      </c>
      <c r="M243" s="13">
        <f>Penjualan!M243*$D243</f>
        <v>0</v>
      </c>
      <c r="N243" s="13">
        <f>Penjualan!N243*$D243</f>
        <v>0</v>
      </c>
      <c r="O243" s="13">
        <f>Penjualan!O243*$D243</f>
        <v>0</v>
      </c>
      <c r="P243" s="13">
        <f>Penjualan!P243*$D243</f>
        <v>0</v>
      </c>
      <c r="Q243" s="13">
        <f>Penjualan!Q243*$D243</f>
        <v>0</v>
      </c>
      <c r="R243" s="13">
        <f>Penjualan!R243*$D243</f>
        <v>0</v>
      </c>
      <c r="S243" s="13">
        <f>Penjualan!S243*$D243</f>
        <v>0</v>
      </c>
      <c r="T243" s="13">
        <f>Penjualan!T243*$D243</f>
        <v>0</v>
      </c>
      <c r="U243" s="13">
        <f>Penjualan!U243*$D243</f>
        <v>0</v>
      </c>
      <c r="V243" s="13">
        <f>Penjualan!V243*$D243</f>
        <v>0</v>
      </c>
      <c r="W243" s="13">
        <f>Penjualan!W243*$D243</f>
        <v>0</v>
      </c>
      <c r="X243" s="13">
        <f>Penjualan!X243*$D243</f>
        <v>10000</v>
      </c>
      <c r="Y243" s="13">
        <f>Penjualan!Y243*$D243</f>
        <v>0</v>
      </c>
      <c r="Z243" s="13">
        <f>Penjualan!Z243*$D243</f>
        <v>0</v>
      </c>
      <c r="AA243" s="13">
        <f>Penjualan!AA243*$D243</f>
        <v>0</v>
      </c>
      <c r="AB243" s="13">
        <f>Penjualan!AB243*$D243</f>
        <v>0</v>
      </c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>
        <f>Penjualan!AQ243*$D243</f>
        <v>0</v>
      </c>
      <c r="AR243" s="13">
        <f t="shared" si="16"/>
        <v>10000</v>
      </c>
      <c r="AS243" s="14"/>
      <c r="AT243" s="14"/>
      <c r="AU243" s="14"/>
      <c r="AV243" s="14"/>
      <c r="AW243" s="14"/>
    </row>
    <row r="244" spans="1:49" ht="26.25" customHeight="1" x14ac:dyDescent="0.35">
      <c r="A244" s="55">
        <f>Penjualan!A244</f>
        <v>0</v>
      </c>
      <c r="B244" s="2" t="str">
        <f>Penjualan!B244</f>
        <v>GKY</v>
      </c>
      <c r="C244" s="2" t="str">
        <f>Penjualan!C244</f>
        <v>Gelang kayu (baru)</v>
      </c>
      <c r="D244" s="21">
        <f>VLOOKUP(B244,Tabel!$A$6:$F$78,6,FALSE)</f>
        <v>8000</v>
      </c>
      <c r="E244" s="13">
        <f>Penjualan!E244*$D244</f>
        <v>0</v>
      </c>
      <c r="F244" s="13">
        <f>Penjualan!F244*$D244</f>
        <v>0</v>
      </c>
      <c r="G244" s="13">
        <f>Penjualan!G244*$D244</f>
        <v>0</v>
      </c>
      <c r="H244" s="13">
        <f>Penjualan!H244*$D244</f>
        <v>0</v>
      </c>
      <c r="I244" s="13">
        <f>Penjualan!I244*$D244</f>
        <v>0</v>
      </c>
      <c r="J244" s="13">
        <f>Penjualan!J244*$D244</f>
        <v>0</v>
      </c>
      <c r="K244" s="13">
        <f>Penjualan!K244*$D244</f>
        <v>0</v>
      </c>
      <c r="L244" s="13">
        <f>Penjualan!L244*$D244</f>
        <v>0</v>
      </c>
      <c r="M244" s="13">
        <f>Penjualan!M244*$D244</f>
        <v>0</v>
      </c>
      <c r="N244" s="13">
        <f>Penjualan!N244*$D244</f>
        <v>0</v>
      </c>
      <c r="O244" s="13">
        <f>Penjualan!O244*$D244</f>
        <v>0</v>
      </c>
      <c r="P244" s="13">
        <f>Penjualan!P244*$D244</f>
        <v>0</v>
      </c>
      <c r="Q244" s="13">
        <f>Penjualan!Q244*$D244</f>
        <v>0</v>
      </c>
      <c r="R244" s="13">
        <f>Penjualan!R244*$D244</f>
        <v>0</v>
      </c>
      <c r="S244" s="13">
        <f>Penjualan!S244*$D244</f>
        <v>0</v>
      </c>
      <c r="T244" s="13">
        <f>Penjualan!T244*$D244</f>
        <v>8000</v>
      </c>
      <c r="U244" s="13">
        <f>Penjualan!U244*$D244</f>
        <v>0</v>
      </c>
      <c r="V244" s="13">
        <f>Penjualan!V244*$D244</f>
        <v>0</v>
      </c>
      <c r="W244" s="13">
        <f>Penjualan!W244*$D244</f>
        <v>0</v>
      </c>
      <c r="X244" s="13">
        <f>Penjualan!X244*$D244</f>
        <v>0</v>
      </c>
      <c r="Y244" s="13">
        <f>Penjualan!Y244*$D244</f>
        <v>0</v>
      </c>
      <c r="Z244" s="13">
        <f>Penjualan!Z244*$D244</f>
        <v>0</v>
      </c>
      <c r="AA244" s="13">
        <f>Penjualan!AA244*$D244</f>
        <v>0</v>
      </c>
      <c r="AB244" s="13">
        <f>Penjualan!AB244*$D244</f>
        <v>0</v>
      </c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>
        <f>Penjualan!AQ244*$D244</f>
        <v>0</v>
      </c>
      <c r="AR244" s="13">
        <f t="shared" si="16"/>
        <v>8000</v>
      </c>
      <c r="AS244" s="14"/>
      <c r="AT244" s="14"/>
      <c r="AU244" s="14"/>
      <c r="AV244" s="14"/>
      <c r="AW244" s="14"/>
    </row>
    <row r="245" spans="1:49" ht="26.25" customHeight="1" x14ac:dyDescent="0.35">
      <c r="A245" s="55">
        <f>Penjualan!A245</f>
        <v>0</v>
      </c>
      <c r="B245" s="2" t="str">
        <f>Penjualan!B245</f>
        <v>G10</v>
      </c>
      <c r="C245" s="2" t="str">
        <f>Penjualan!C245</f>
        <v>G.tali warna warni</v>
      </c>
      <c r="D245" s="21">
        <f>VLOOKUP(B245,Tabel!$A$6:$F$78,6,FALSE)</f>
        <v>5000</v>
      </c>
      <c r="E245" s="13">
        <f>Penjualan!E245*$D245</f>
        <v>0</v>
      </c>
      <c r="F245" s="13">
        <f>Penjualan!F245*$D245</f>
        <v>0</v>
      </c>
      <c r="G245" s="13">
        <f>Penjualan!G245*$D245</f>
        <v>0</v>
      </c>
      <c r="H245" s="13">
        <f>Penjualan!H245*$D245</f>
        <v>0</v>
      </c>
      <c r="I245" s="13">
        <f>Penjualan!I245*$D245</f>
        <v>0</v>
      </c>
      <c r="J245" s="13">
        <f>Penjualan!J245*$D245</f>
        <v>0</v>
      </c>
      <c r="K245" s="13">
        <f>Penjualan!K245*$D245</f>
        <v>0</v>
      </c>
      <c r="L245" s="13">
        <f>Penjualan!L245*$D245</f>
        <v>5000</v>
      </c>
      <c r="M245" s="13">
        <f>Penjualan!M245*$D245</f>
        <v>0</v>
      </c>
      <c r="N245" s="13">
        <f>Penjualan!N245*$D245</f>
        <v>0</v>
      </c>
      <c r="O245" s="13">
        <f>Penjualan!O245*$D245</f>
        <v>0</v>
      </c>
      <c r="P245" s="13">
        <f>Penjualan!P245*$D245</f>
        <v>0</v>
      </c>
      <c r="Q245" s="13">
        <f>Penjualan!Q245*$D245</f>
        <v>0</v>
      </c>
      <c r="R245" s="13">
        <f>Penjualan!R245*$D245</f>
        <v>0</v>
      </c>
      <c r="S245" s="13">
        <f>Penjualan!S245*$D245</f>
        <v>0</v>
      </c>
      <c r="T245" s="13">
        <f>Penjualan!T245*$D245</f>
        <v>0</v>
      </c>
      <c r="U245" s="13">
        <f>Penjualan!U245*$D245</f>
        <v>0</v>
      </c>
      <c r="V245" s="13">
        <f>Penjualan!V245*$D245</f>
        <v>0</v>
      </c>
      <c r="W245" s="13">
        <f>Penjualan!W245*$D245</f>
        <v>0</v>
      </c>
      <c r="X245" s="13">
        <f>Penjualan!X245*$D245</f>
        <v>0</v>
      </c>
      <c r="Y245" s="13">
        <f>Penjualan!Y245*$D245</f>
        <v>0</v>
      </c>
      <c r="Z245" s="13">
        <f>Penjualan!Z245*$D245</f>
        <v>0</v>
      </c>
      <c r="AA245" s="13">
        <f>Penjualan!AA245*$D245</f>
        <v>0</v>
      </c>
      <c r="AB245" s="13">
        <f>Penjualan!AB245*$D245</f>
        <v>0</v>
      </c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>
        <f>Penjualan!AQ245*$D245</f>
        <v>0</v>
      </c>
      <c r="AR245" s="13">
        <f t="shared" si="16"/>
        <v>5000</v>
      </c>
      <c r="AS245" s="14"/>
      <c r="AT245" s="14"/>
      <c r="AU245" s="14"/>
      <c r="AV245" s="14"/>
      <c r="AW245" s="14"/>
    </row>
    <row r="246" spans="1:49" ht="26.25" customHeight="1" x14ac:dyDescent="0.35">
      <c r="A246" s="55">
        <f>Penjualan!A246</f>
        <v>0</v>
      </c>
      <c r="B246" s="2" t="str">
        <f>Penjualan!B246</f>
        <v>KT04</v>
      </c>
      <c r="C246" s="2" t="str">
        <f>Penjualan!C246</f>
        <v>Kalung bandul</v>
      </c>
      <c r="D246" s="21">
        <f>VLOOKUP(B246,Tabel!$A$6:$F$78,6,FALSE)</f>
        <v>3000</v>
      </c>
      <c r="E246" s="13">
        <f>Penjualan!E246*$D246</f>
        <v>0</v>
      </c>
      <c r="F246" s="13">
        <f>Penjualan!F246*$D246</f>
        <v>0</v>
      </c>
      <c r="G246" s="13">
        <f>Penjualan!G246*$D246</f>
        <v>0</v>
      </c>
      <c r="H246" s="13">
        <f>Penjualan!H246*$D246</f>
        <v>0</v>
      </c>
      <c r="I246" s="13">
        <f>Penjualan!I246*$D246</f>
        <v>0</v>
      </c>
      <c r="J246" s="13">
        <f>Penjualan!J246*$D246</f>
        <v>0</v>
      </c>
      <c r="K246" s="13">
        <f>Penjualan!K246*$D246</f>
        <v>0</v>
      </c>
      <c r="L246" s="13">
        <f>Penjualan!L246*$D246</f>
        <v>0</v>
      </c>
      <c r="M246" s="13">
        <f>Penjualan!M246*$D246</f>
        <v>3000</v>
      </c>
      <c r="N246" s="13">
        <f>Penjualan!N246*$D246</f>
        <v>0</v>
      </c>
      <c r="O246" s="13">
        <f>Penjualan!O246*$D246</f>
        <v>0</v>
      </c>
      <c r="P246" s="13">
        <f>Penjualan!P246*$D246</f>
        <v>0</v>
      </c>
      <c r="Q246" s="13">
        <f>Penjualan!Q246*$D246</f>
        <v>0</v>
      </c>
      <c r="R246" s="13">
        <f>Penjualan!R246*$D246</f>
        <v>0</v>
      </c>
      <c r="S246" s="13">
        <f>Penjualan!S246*$D246</f>
        <v>0</v>
      </c>
      <c r="T246" s="13">
        <f>Penjualan!T246*$D246</f>
        <v>0</v>
      </c>
      <c r="U246" s="13">
        <f>Penjualan!U246*$D246</f>
        <v>0</v>
      </c>
      <c r="V246" s="13">
        <f>Penjualan!V246*$D246</f>
        <v>0</v>
      </c>
      <c r="W246" s="13">
        <f>Penjualan!W246*$D246</f>
        <v>0</v>
      </c>
      <c r="X246" s="13">
        <f>Penjualan!X246*$D246</f>
        <v>0</v>
      </c>
      <c r="Y246" s="13">
        <f>Penjualan!Y246*$D246</f>
        <v>0</v>
      </c>
      <c r="Z246" s="13">
        <f>Penjualan!Z246*$D246</f>
        <v>0</v>
      </c>
      <c r="AA246" s="13">
        <f>Penjualan!AA246*$D246</f>
        <v>0</v>
      </c>
      <c r="AB246" s="13">
        <f>Penjualan!AB246*$D246</f>
        <v>0</v>
      </c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>
        <f>Penjualan!AQ246*$D246</f>
        <v>0</v>
      </c>
      <c r="AR246" s="13">
        <f t="shared" si="16"/>
        <v>3000</v>
      </c>
      <c r="AS246" s="14"/>
      <c r="AT246" s="14"/>
      <c r="AU246" s="14"/>
      <c r="AV246" s="14"/>
      <c r="AW246" s="14"/>
    </row>
    <row r="247" spans="1:49" ht="26.25" customHeight="1" x14ac:dyDescent="0.35">
      <c r="A247" s="55">
        <f>Penjualan!A247</f>
        <v>0</v>
      </c>
      <c r="B247" s="2" t="str">
        <f>Penjualan!B247</f>
        <v>GKY</v>
      </c>
      <c r="C247" s="2" t="str">
        <f>Penjualan!C247</f>
        <v>Gelang kayu (baru)</v>
      </c>
      <c r="D247" s="21">
        <f>VLOOKUP(B247,Tabel!$A$6:$F$78,6,FALSE)</f>
        <v>8000</v>
      </c>
      <c r="E247" s="13">
        <f>Penjualan!E247*$D247</f>
        <v>0</v>
      </c>
      <c r="F247" s="13">
        <f>Penjualan!F247*$D247</f>
        <v>0</v>
      </c>
      <c r="G247" s="13">
        <f>Penjualan!G247*$D247</f>
        <v>0</v>
      </c>
      <c r="H247" s="13">
        <f>Penjualan!H247*$D247</f>
        <v>0</v>
      </c>
      <c r="I247" s="13">
        <f>Penjualan!I247*$D247</f>
        <v>0</v>
      </c>
      <c r="J247" s="13">
        <f>Penjualan!J247*$D247</f>
        <v>0</v>
      </c>
      <c r="K247" s="13">
        <f>Penjualan!K247*$D247</f>
        <v>0</v>
      </c>
      <c r="L247" s="13">
        <f>Penjualan!L247*$D247</f>
        <v>0</v>
      </c>
      <c r="M247" s="13">
        <f>Penjualan!M247*$D247</f>
        <v>0</v>
      </c>
      <c r="N247" s="13">
        <f>Penjualan!N247*$D247</f>
        <v>0</v>
      </c>
      <c r="O247" s="13">
        <f>Penjualan!O247*$D247</f>
        <v>0</v>
      </c>
      <c r="P247" s="13">
        <f>Penjualan!P247*$D247</f>
        <v>0</v>
      </c>
      <c r="Q247" s="13">
        <f>Penjualan!Q247*$D247</f>
        <v>0</v>
      </c>
      <c r="R247" s="13">
        <f>Penjualan!R247*$D247</f>
        <v>0</v>
      </c>
      <c r="S247" s="13">
        <f>Penjualan!S247*$D247</f>
        <v>0</v>
      </c>
      <c r="T247" s="13">
        <f>Penjualan!T247*$D247</f>
        <v>8000</v>
      </c>
      <c r="U247" s="13">
        <f>Penjualan!U247*$D247</f>
        <v>0</v>
      </c>
      <c r="V247" s="13">
        <f>Penjualan!V247*$D247</f>
        <v>0</v>
      </c>
      <c r="W247" s="13">
        <f>Penjualan!W247*$D247</f>
        <v>0</v>
      </c>
      <c r="X247" s="13">
        <f>Penjualan!X247*$D247</f>
        <v>0</v>
      </c>
      <c r="Y247" s="13">
        <f>Penjualan!Y247*$D247</f>
        <v>0</v>
      </c>
      <c r="Z247" s="13">
        <f>Penjualan!Z247*$D247</f>
        <v>0</v>
      </c>
      <c r="AA247" s="13">
        <f>Penjualan!AA247*$D247</f>
        <v>0</v>
      </c>
      <c r="AB247" s="13">
        <f>Penjualan!AB247*$D247</f>
        <v>0</v>
      </c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>
        <f>Penjualan!AQ247*$D247</f>
        <v>0</v>
      </c>
      <c r="AR247" s="13">
        <f t="shared" si="16"/>
        <v>8000</v>
      </c>
      <c r="AS247" s="14"/>
      <c r="AT247" s="14"/>
      <c r="AU247" s="14"/>
      <c r="AV247" s="14"/>
      <c r="AW247" s="14"/>
    </row>
    <row r="248" spans="1:49" ht="26.25" customHeight="1" x14ac:dyDescent="0.35">
      <c r="A248" s="55">
        <f>Penjualan!A248</f>
        <v>0</v>
      </c>
      <c r="B248" s="2" t="str">
        <f>Penjualan!B248</f>
        <v>Lain2</v>
      </c>
      <c r="C248" s="2" t="str">
        <f>Penjualan!C248</f>
        <v>Lain2</v>
      </c>
      <c r="D248" s="21">
        <f>VLOOKUP(B248,Tabel!$A$6:$F$78,6,FALSE)</f>
        <v>0</v>
      </c>
      <c r="E248" s="13">
        <f>Penjualan!E248*$D248</f>
        <v>0</v>
      </c>
      <c r="F248" s="13">
        <f>Penjualan!F248*$D248</f>
        <v>0</v>
      </c>
      <c r="G248" s="13">
        <f>Penjualan!G248*$D248</f>
        <v>0</v>
      </c>
      <c r="H248" s="13">
        <f>Penjualan!H248*$D248</f>
        <v>0</v>
      </c>
      <c r="I248" s="13">
        <f>Penjualan!I248*$D248</f>
        <v>0</v>
      </c>
      <c r="J248" s="13">
        <f>Penjualan!J248*$D248</f>
        <v>0</v>
      </c>
      <c r="K248" s="13">
        <f>Penjualan!K248*$D248</f>
        <v>0</v>
      </c>
      <c r="L248" s="13">
        <f>Penjualan!L248*$D248</f>
        <v>0</v>
      </c>
      <c r="M248" s="13">
        <f>Penjualan!M248*$D248</f>
        <v>0</v>
      </c>
      <c r="N248" s="13">
        <f>Penjualan!N248*$D248</f>
        <v>0</v>
      </c>
      <c r="O248" s="13">
        <f>Penjualan!O248*$D248</f>
        <v>0</v>
      </c>
      <c r="P248" s="13">
        <f>Penjualan!P248*$D248</f>
        <v>0</v>
      </c>
      <c r="Q248" s="13">
        <f>Penjualan!Q248*$D248</f>
        <v>0</v>
      </c>
      <c r="R248" s="13">
        <f>Penjualan!R248*$D248</f>
        <v>0</v>
      </c>
      <c r="S248" s="13">
        <f>Penjualan!S248*$D248</f>
        <v>0</v>
      </c>
      <c r="T248" s="13">
        <f>Penjualan!T248*$D248</f>
        <v>0</v>
      </c>
      <c r="U248" s="13">
        <f>Penjualan!U248*$D248</f>
        <v>0</v>
      </c>
      <c r="V248" s="13">
        <f>Penjualan!V248*$D248</f>
        <v>0</v>
      </c>
      <c r="W248" s="13">
        <f>Penjualan!W248*$D248</f>
        <v>0</v>
      </c>
      <c r="X248" s="13">
        <f>Penjualan!X248*$D248</f>
        <v>0</v>
      </c>
      <c r="Y248" s="13">
        <f>Penjualan!Y248*$D248</f>
        <v>0</v>
      </c>
      <c r="Z248" s="13">
        <f>Penjualan!Z248*$D248</f>
        <v>0</v>
      </c>
      <c r="AA248" s="13">
        <f>Penjualan!AA248*$D248</f>
        <v>0</v>
      </c>
      <c r="AB248" s="13">
        <f>Penjualan!AB248*$D248</f>
        <v>0</v>
      </c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>
        <f>Penjualan!AQ248*$D248</f>
        <v>0</v>
      </c>
      <c r="AR248" s="13">
        <f t="shared" si="16"/>
        <v>0</v>
      </c>
      <c r="AS248" s="14"/>
      <c r="AT248" s="14"/>
      <c r="AU248" s="14"/>
      <c r="AV248" s="14"/>
      <c r="AW248" s="14"/>
    </row>
    <row r="249" spans="1:49" ht="26.25" customHeight="1" x14ac:dyDescent="0.35">
      <c r="A249" s="55">
        <f>Penjualan!A249</f>
        <v>42203</v>
      </c>
      <c r="B249" s="2" t="str">
        <f>Penjualan!B249</f>
        <v>R01</v>
      </c>
      <c r="C249" s="2" t="str">
        <f>Penjualan!C249</f>
        <v>Rosario kayu</v>
      </c>
      <c r="D249" s="21">
        <f>VLOOKUP(B249,Tabel!$A$6:$F$78,6,FALSE)</f>
        <v>15000</v>
      </c>
      <c r="E249" s="13">
        <f>Penjualan!E249*$D249</f>
        <v>0</v>
      </c>
      <c r="F249" s="13">
        <f>Penjualan!F249*$D249</f>
        <v>60000</v>
      </c>
      <c r="G249" s="13">
        <f>Penjualan!G249*$D249</f>
        <v>0</v>
      </c>
      <c r="H249" s="13">
        <f>Penjualan!H249*$D249</f>
        <v>0</v>
      </c>
      <c r="I249" s="13">
        <f>Penjualan!I249*$D249</f>
        <v>0</v>
      </c>
      <c r="J249" s="13">
        <f>Penjualan!J249*$D249</f>
        <v>30000</v>
      </c>
      <c r="K249" s="13">
        <f>Penjualan!K249*$D249</f>
        <v>0</v>
      </c>
      <c r="L249" s="13">
        <f>Penjualan!L249*$D249</f>
        <v>0</v>
      </c>
      <c r="M249" s="13">
        <f>Penjualan!M249*$D249</f>
        <v>0</v>
      </c>
      <c r="N249" s="13">
        <f>Penjualan!N249*$D249</f>
        <v>0</v>
      </c>
      <c r="O249" s="13">
        <f>Penjualan!O249*$D249</f>
        <v>0</v>
      </c>
      <c r="P249" s="13">
        <f>Penjualan!P249*$D249</f>
        <v>45000</v>
      </c>
      <c r="Q249" s="13">
        <f>Penjualan!Q249*$D249</f>
        <v>15000</v>
      </c>
      <c r="R249" s="13">
        <f>Penjualan!R249*$D249</f>
        <v>0</v>
      </c>
      <c r="S249" s="13">
        <f>Penjualan!S249*$D249</f>
        <v>0</v>
      </c>
      <c r="T249" s="13">
        <f>Penjualan!T249*$D249</f>
        <v>0</v>
      </c>
      <c r="U249" s="13">
        <f>Penjualan!U249*$D249</f>
        <v>0</v>
      </c>
      <c r="V249" s="13">
        <f>Penjualan!V249*$D249</f>
        <v>0</v>
      </c>
      <c r="W249" s="13">
        <f>Penjualan!W249*$D249</f>
        <v>0</v>
      </c>
      <c r="X249" s="13">
        <f>Penjualan!X249*$D249</f>
        <v>0</v>
      </c>
      <c r="Y249" s="13">
        <f>Penjualan!Y249*$D249</f>
        <v>0</v>
      </c>
      <c r="Z249" s="13">
        <f>Penjualan!Z249*$D249</f>
        <v>0</v>
      </c>
      <c r="AA249" s="13">
        <f>Penjualan!AA249*$D249</f>
        <v>0</v>
      </c>
      <c r="AB249" s="13">
        <f>Penjualan!AB249*$D249</f>
        <v>0</v>
      </c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>
        <f>Penjualan!AQ249*$D249</f>
        <v>15000</v>
      </c>
      <c r="AR249" s="13">
        <f t="shared" si="16"/>
        <v>165000</v>
      </c>
      <c r="AS249" s="14"/>
      <c r="AT249" s="14"/>
      <c r="AU249" s="14">
        <f>AQ249</f>
        <v>15000</v>
      </c>
      <c r="AV249" s="14"/>
      <c r="AW249" s="14"/>
    </row>
    <row r="250" spans="1:49" ht="26.25" customHeight="1" x14ac:dyDescent="0.35">
      <c r="A250" s="55" t="str">
        <f>Penjualan!A250</f>
        <v>(BLOK Q)</v>
      </c>
      <c r="B250" s="2" t="str">
        <f>Penjualan!B250</f>
        <v>G10</v>
      </c>
      <c r="C250" s="2" t="str">
        <f>Penjualan!C250</f>
        <v>G.tali warna warni</v>
      </c>
      <c r="D250" s="21">
        <f>VLOOKUP(B250,Tabel!$A$6:$F$78,6,FALSE)</f>
        <v>5000</v>
      </c>
      <c r="E250" s="13">
        <f>Penjualan!E250*$D250</f>
        <v>0</v>
      </c>
      <c r="F250" s="13">
        <f>Penjualan!F250*$D250</f>
        <v>0</v>
      </c>
      <c r="G250" s="13">
        <f>Penjualan!G250*$D250</f>
        <v>0</v>
      </c>
      <c r="H250" s="13">
        <f>Penjualan!H250*$D250</f>
        <v>0</v>
      </c>
      <c r="I250" s="13">
        <f>Penjualan!I250*$D250</f>
        <v>0</v>
      </c>
      <c r="J250" s="13">
        <f>Penjualan!J250*$D250</f>
        <v>0</v>
      </c>
      <c r="K250" s="13">
        <f>Penjualan!K250*$D250</f>
        <v>0</v>
      </c>
      <c r="L250" s="13">
        <f>Penjualan!L250*$D250</f>
        <v>5000</v>
      </c>
      <c r="M250" s="13">
        <f>Penjualan!M250*$D250</f>
        <v>0</v>
      </c>
      <c r="N250" s="13">
        <f>Penjualan!N250*$D250</f>
        <v>0</v>
      </c>
      <c r="O250" s="13">
        <f>Penjualan!O250*$D250</f>
        <v>0</v>
      </c>
      <c r="P250" s="13">
        <f>Penjualan!P250*$D250</f>
        <v>0</v>
      </c>
      <c r="Q250" s="13">
        <f>Penjualan!Q250*$D250</f>
        <v>0</v>
      </c>
      <c r="R250" s="13">
        <f>Penjualan!R250*$D250</f>
        <v>0</v>
      </c>
      <c r="S250" s="13">
        <f>Penjualan!S250*$D250</f>
        <v>0</v>
      </c>
      <c r="T250" s="13">
        <f>Penjualan!T250*$D250</f>
        <v>0</v>
      </c>
      <c r="U250" s="13">
        <f>Penjualan!U250*$D250</f>
        <v>0</v>
      </c>
      <c r="V250" s="13">
        <f>Penjualan!V250*$D250</f>
        <v>0</v>
      </c>
      <c r="W250" s="13">
        <f>Penjualan!W250*$D250</f>
        <v>0</v>
      </c>
      <c r="X250" s="13">
        <f>Penjualan!X250*$D250</f>
        <v>0</v>
      </c>
      <c r="Y250" s="13">
        <f>Penjualan!Y250*$D250</f>
        <v>0</v>
      </c>
      <c r="Z250" s="13">
        <f>Penjualan!Z250*$D250</f>
        <v>0</v>
      </c>
      <c r="AA250" s="13">
        <f>Penjualan!AA250*$D250</f>
        <v>0</v>
      </c>
      <c r="AB250" s="13">
        <f>Penjualan!AB250*$D250</f>
        <v>0</v>
      </c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>
        <f>Penjualan!AQ250*$D250</f>
        <v>0</v>
      </c>
      <c r="AR250" s="13">
        <f t="shared" si="16"/>
        <v>5000</v>
      </c>
      <c r="AS250" s="14"/>
      <c r="AT250" s="14"/>
      <c r="AU250" s="14"/>
      <c r="AV250" s="14"/>
      <c r="AW250" s="14"/>
    </row>
    <row r="251" spans="1:49" ht="26.25" customHeight="1" x14ac:dyDescent="0.35">
      <c r="A251" s="55">
        <f>Penjualan!A251</f>
        <v>0</v>
      </c>
      <c r="B251" s="2" t="str">
        <f>Penjualan!B251</f>
        <v>GR11</v>
      </c>
      <c r="C251" s="2" t="str">
        <f>Penjualan!C251</f>
        <v>Gelang rosario kristal</v>
      </c>
      <c r="D251" s="21">
        <f>VLOOKUP(B251,Tabel!$A$6:$F$78,6,FALSE)</f>
        <v>15000</v>
      </c>
      <c r="E251" s="13">
        <f>Penjualan!E251*$D251</f>
        <v>0</v>
      </c>
      <c r="F251" s="13">
        <f>Penjualan!F251*$D251</f>
        <v>0</v>
      </c>
      <c r="G251" s="13">
        <f>Penjualan!G251*$D251</f>
        <v>0</v>
      </c>
      <c r="H251" s="13">
        <f>Penjualan!H251*$D251</f>
        <v>15000</v>
      </c>
      <c r="I251" s="13">
        <f>Penjualan!I251*$D251</f>
        <v>0</v>
      </c>
      <c r="J251" s="13">
        <f>Penjualan!J251*$D251</f>
        <v>0</v>
      </c>
      <c r="K251" s="13">
        <f>Penjualan!K251*$D251</f>
        <v>0</v>
      </c>
      <c r="L251" s="13">
        <f>Penjualan!L251*$D251</f>
        <v>0</v>
      </c>
      <c r="M251" s="13">
        <f>Penjualan!M251*$D251</f>
        <v>0</v>
      </c>
      <c r="N251" s="13">
        <f>Penjualan!N251*$D251</f>
        <v>0</v>
      </c>
      <c r="O251" s="13">
        <f>Penjualan!O251*$D251</f>
        <v>0</v>
      </c>
      <c r="P251" s="13">
        <f>Penjualan!P251*$D251</f>
        <v>0</v>
      </c>
      <c r="Q251" s="13">
        <f>Penjualan!Q251*$D251</f>
        <v>0</v>
      </c>
      <c r="R251" s="13">
        <f>Penjualan!R251*$D251</f>
        <v>0</v>
      </c>
      <c r="S251" s="13">
        <f>Penjualan!S251*$D251</f>
        <v>0</v>
      </c>
      <c r="T251" s="13">
        <f>Penjualan!T251*$D251</f>
        <v>0</v>
      </c>
      <c r="U251" s="13">
        <f>Penjualan!U251*$D251</f>
        <v>0</v>
      </c>
      <c r="V251" s="13">
        <f>Penjualan!V251*$D251</f>
        <v>0</v>
      </c>
      <c r="W251" s="13">
        <f>Penjualan!W251*$D251</f>
        <v>0</v>
      </c>
      <c r="X251" s="13">
        <f>Penjualan!X251*$D251</f>
        <v>0</v>
      </c>
      <c r="Y251" s="13">
        <f>Penjualan!Y251*$D251</f>
        <v>0</v>
      </c>
      <c r="Z251" s="13">
        <f>Penjualan!Z251*$D251</f>
        <v>0</v>
      </c>
      <c r="AA251" s="13">
        <f>Penjualan!AA251*$D251</f>
        <v>0</v>
      </c>
      <c r="AB251" s="13">
        <f>Penjualan!AB251*$D251</f>
        <v>0</v>
      </c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>
        <f>Penjualan!AQ251*$D251</f>
        <v>0</v>
      </c>
      <c r="AR251" s="13">
        <f t="shared" si="16"/>
        <v>15000</v>
      </c>
      <c r="AS251" s="14"/>
      <c r="AT251" s="14"/>
      <c r="AU251" s="14"/>
      <c r="AV251" s="14"/>
      <c r="AW251" s="14"/>
    </row>
    <row r="252" spans="1:49" ht="26.25" customHeight="1" x14ac:dyDescent="0.35">
      <c r="A252" s="55">
        <f>Penjualan!A252</f>
        <v>0</v>
      </c>
      <c r="B252" s="2" t="str">
        <f>Penjualan!B252</f>
        <v>R02</v>
      </c>
      <c r="C252" s="2" t="str">
        <f>Penjualan!C252</f>
        <v>Rosario batu</v>
      </c>
      <c r="D252" s="21">
        <f>VLOOKUP(B252,Tabel!$A$6:$F$78,6,FALSE)</f>
        <v>30000</v>
      </c>
      <c r="E252" s="13">
        <f>Penjualan!E252*$D252</f>
        <v>0</v>
      </c>
      <c r="F252" s="13">
        <f>Penjualan!F252*$D252</f>
        <v>0</v>
      </c>
      <c r="G252" s="13">
        <f>Penjualan!G252*$D252</f>
        <v>0</v>
      </c>
      <c r="H252" s="13">
        <f>Penjualan!H252*$D252</f>
        <v>30000</v>
      </c>
      <c r="I252" s="13">
        <f>Penjualan!I252*$D252</f>
        <v>0</v>
      </c>
      <c r="J252" s="13">
        <f>Penjualan!J252*$D252</f>
        <v>0</v>
      </c>
      <c r="K252" s="13">
        <f>Penjualan!K252*$D252</f>
        <v>0</v>
      </c>
      <c r="L252" s="13">
        <f>Penjualan!L252*$D252</f>
        <v>0</v>
      </c>
      <c r="M252" s="13">
        <f>Penjualan!M252*$D252</f>
        <v>0</v>
      </c>
      <c r="N252" s="13">
        <f>Penjualan!N252*$D252</f>
        <v>0</v>
      </c>
      <c r="O252" s="13">
        <f>Penjualan!O252*$D252</f>
        <v>30000</v>
      </c>
      <c r="P252" s="13">
        <f>Penjualan!P252*$D252</f>
        <v>0</v>
      </c>
      <c r="Q252" s="13">
        <f>Penjualan!Q252*$D252</f>
        <v>0</v>
      </c>
      <c r="R252" s="13">
        <f>Penjualan!R252*$D252</f>
        <v>0</v>
      </c>
      <c r="S252" s="13">
        <f>Penjualan!S252*$D252</f>
        <v>0</v>
      </c>
      <c r="T252" s="13">
        <f>Penjualan!T252*$D252</f>
        <v>0</v>
      </c>
      <c r="U252" s="13">
        <f>Penjualan!U252*$D252</f>
        <v>0</v>
      </c>
      <c r="V252" s="13">
        <f>Penjualan!V252*$D252</f>
        <v>0</v>
      </c>
      <c r="W252" s="13">
        <f>Penjualan!W252*$D252</f>
        <v>0</v>
      </c>
      <c r="X252" s="13">
        <f>Penjualan!X252*$D252</f>
        <v>0</v>
      </c>
      <c r="Y252" s="13">
        <f>Penjualan!Y252*$D252</f>
        <v>0</v>
      </c>
      <c r="Z252" s="13">
        <f>Penjualan!Z252*$D252</f>
        <v>0</v>
      </c>
      <c r="AA252" s="13">
        <f>Penjualan!AA252*$D252</f>
        <v>0</v>
      </c>
      <c r="AB252" s="13">
        <f>Penjualan!AB252*$D252</f>
        <v>0</v>
      </c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>
        <f>Penjualan!AQ252*$D252</f>
        <v>0</v>
      </c>
      <c r="AR252" s="13">
        <f t="shared" si="16"/>
        <v>60000</v>
      </c>
      <c r="AS252" s="14"/>
      <c r="AT252" s="14"/>
      <c r="AU252" s="14"/>
      <c r="AV252" s="14"/>
      <c r="AW252" s="14"/>
    </row>
    <row r="253" spans="1:49" ht="26.25" customHeight="1" x14ac:dyDescent="0.35">
      <c r="A253" s="55">
        <f>Penjualan!A253</f>
        <v>0</v>
      </c>
      <c r="B253" s="2" t="str">
        <f>Penjualan!B253</f>
        <v>G12</v>
      </c>
      <c r="C253" s="2" t="str">
        <f>Penjualan!C253</f>
        <v xml:space="preserve">Gelang plat </v>
      </c>
      <c r="D253" s="21">
        <f>VLOOKUP(B253,Tabel!$A$6:$F$78,6,FALSE)</f>
        <v>5000</v>
      </c>
      <c r="E253" s="13">
        <f>Penjualan!E253*$D253</f>
        <v>0</v>
      </c>
      <c r="F253" s="13">
        <f>Penjualan!F253*$D253</f>
        <v>0</v>
      </c>
      <c r="G253" s="13">
        <f>Penjualan!G253*$D253</f>
        <v>0</v>
      </c>
      <c r="H253" s="13">
        <f>Penjualan!H253*$D253</f>
        <v>15000</v>
      </c>
      <c r="I253" s="13">
        <f>Penjualan!I253*$D253</f>
        <v>0</v>
      </c>
      <c r="J253" s="13">
        <f>Penjualan!J253*$D253</f>
        <v>0</v>
      </c>
      <c r="K253" s="13">
        <f>Penjualan!K253*$D253</f>
        <v>0</v>
      </c>
      <c r="L253" s="13">
        <f>Penjualan!L253*$D253</f>
        <v>0</v>
      </c>
      <c r="M253" s="13">
        <f>Penjualan!M253*$D253</f>
        <v>0</v>
      </c>
      <c r="N253" s="13">
        <f>Penjualan!N253*$D253</f>
        <v>0</v>
      </c>
      <c r="O253" s="13">
        <f>Penjualan!O253*$D253</f>
        <v>0</v>
      </c>
      <c r="P253" s="13">
        <f>Penjualan!P253*$D253</f>
        <v>5000</v>
      </c>
      <c r="Q253" s="13">
        <f>Penjualan!Q253*$D253</f>
        <v>0</v>
      </c>
      <c r="R253" s="13">
        <f>Penjualan!R253*$D253</f>
        <v>0</v>
      </c>
      <c r="S253" s="13">
        <f>Penjualan!S253*$D253</f>
        <v>0</v>
      </c>
      <c r="T253" s="13">
        <f>Penjualan!T253*$D253</f>
        <v>0</v>
      </c>
      <c r="U253" s="13">
        <f>Penjualan!U253*$D253</f>
        <v>0</v>
      </c>
      <c r="V253" s="13">
        <f>Penjualan!V253*$D253</f>
        <v>0</v>
      </c>
      <c r="W253" s="13">
        <f>Penjualan!W253*$D253</f>
        <v>0</v>
      </c>
      <c r="X253" s="13">
        <f>Penjualan!X253*$D253</f>
        <v>0</v>
      </c>
      <c r="Y253" s="13">
        <f>Penjualan!Y253*$D253</f>
        <v>0</v>
      </c>
      <c r="Z253" s="13">
        <f>Penjualan!Z253*$D253</f>
        <v>0</v>
      </c>
      <c r="AA253" s="13">
        <f>Penjualan!AA253*$D253</f>
        <v>0</v>
      </c>
      <c r="AB253" s="13">
        <f>Penjualan!AB253*$D253</f>
        <v>0</v>
      </c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>
        <f>Penjualan!AQ253*$D253</f>
        <v>0</v>
      </c>
      <c r="AR253" s="13">
        <f t="shared" si="16"/>
        <v>20000</v>
      </c>
      <c r="AS253" s="14"/>
      <c r="AT253" s="14"/>
      <c r="AU253" s="14"/>
      <c r="AV253" s="14"/>
      <c r="AW253" s="14"/>
    </row>
    <row r="254" spans="1:49" ht="26.25" customHeight="1" x14ac:dyDescent="0.35">
      <c r="A254" s="55">
        <f>Penjualan!A254</f>
        <v>0</v>
      </c>
      <c r="B254" s="2" t="str">
        <f>Penjualan!B254</f>
        <v>B01</v>
      </c>
      <c r="C254" s="2" t="str">
        <f>Penjualan!C254</f>
        <v>Bando</v>
      </c>
      <c r="D254" s="21">
        <f>VLOOKUP(B254,Tabel!$A$6:$F$78,6,FALSE)</f>
        <v>23000</v>
      </c>
      <c r="E254" s="13">
        <f>Penjualan!E254*$D254</f>
        <v>0</v>
      </c>
      <c r="F254" s="13">
        <f>Penjualan!F254*$D254</f>
        <v>0</v>
      </c>
      <c r="G254" s="13">
        <f>Penjualan!G254*$D254</f>
        <v>0</v>
      </c>
      <c r="H254" s="13">
        <f>Penjualan!H254*$D254</f>
        <v>0</v>
      </c>
      <c r="I254" s="13">
        <f>Penjualan!I254*$D254</f>
        <v>0</v>
      </c>
      <c r="J254" s="13">
        <f>Penjualan!J254*$D254</f>
        <v>0</v>
      </c>
      <c r="K254" s="13">
        <f>Penjualan!K254*$D254</f>
        <v>0</v>
      </c>
      <c r="L254" s="13">
        <f>Penjualan!L254*$D254</f>
        <v>0</v>
      </c>
      <c r="M254" s="13">
        <f>Penjualan!M254*$D254</f>
        <v>0</v>
      </c>
      <c r="N254" s="13">
        <f>Penjualan!N254*$D254</f>
        <v>0</v>
      </c>
      <c r="O254" s="13">
        <f>Penjualan!O254*$D254</f>
        <v>46000</v>
      </c>
      <c r="P254" s="13">
        <f>Penjualan!P254*$D254</f>
        <v>0</v>
      </c>
      <c r="Q254" s="13">
        <f>Penjualan!Q254*$D254</f>
        <v>0</v>
      </c>
      <c r="R254" s="13">
        <f>Penjualan!R254*$D254</f>
        <v>0</v>
      </c>
      <c r="S254" s="13">
        <f>Penjualan!S254*$D254</f>
        <v>0</v>
      </c>
      <c r="T254" s="13">
        <f>Penjualan!T254*$D254</f>
        <v>0</v>
      </c>
      <c r="U254" s="13">
        <f>Penjualan!U254*$D254</f>
        <v>0</v>
      </c>
      <c r="V254" s="13">
        <f>Penjualan!V254*$D254</f>
        <v>0</v>
      </c>
      <c r="W254" s="13">
        <f>Penjualan!W254*$D254</f>
        <v>0</v>
      </c>
      <c r="X254" s="13">
        <f>Penjualan!X254*$D254</f>
        <v>0</v>
      </c>
      <c r="Y254" s="13">
        <f>Penjualan!Y254*$D254</f>
        <v>0</v>
      </c>
      <c r="Z254" s="13">
        <f>Penjualan!Z254*$D254</f>
        <v>0</v>
      </c>
      <c r="AA254" s="13">
        <f>Penjualan!AA254*$D254</f>
        <v>0</v>
      </c>
      <c r="AB254" s="13">
        <f>Penjualan!AB254*$D254</f>
        <v>0</v>
      </c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>
        <f>Penjualan!AQ254*$D254</f>
        <v>0</v>
      </c>
      <c r="AR254" s="13">
        <f t="shared" si="16"/>
        <v>46000</v>
      </c>
      <c r="AS254" s="14"/>
      <c r="AT254" s="14"/>
      <c r="AU254" s="14"/>
      <c r="AV254" s="14"/>
      <c r="AW254" s="14"/>
    </row>
    <row r="255" spans="1:49" ht="26.25" customHeight="1" x14ac:dyDescent="0.35">
      <c r="A255" s="55">
        <f>Penjualan!A255</f>
        <v>0</v>
      </c>
      <c r="B255" s="2" t="str">
        <f>Penjualan!B255</f>
        <v>KT04</v>
      </c>
      <c r="C255" s="2" t="str">
        <f>Penjualan!C255</f>
        <v>Kalung bandul</v>
      </c>
      <c r="D255" s="21">
        <f>VLOOKUP(B255,Tabel!$A$6:$F$78,6,FALSE)</f>
        <v>3000</v>
      </c>
      <c r="E255" s="13">
        <f>Penjualan!E255*$D255</f>
        <v>0</v>
      </c>
      <c r="F255" s="13">
        <f>Penjualan!F255*$D255</f>
        <v>6000</v>
      </c>
      <c r="G255" s="13">
        <f>Penjualan!G255*$D255</f>
        <v>0</v>
      </c>
      <c r="H255" s="13">
        <f>Penjualan!H255*$D255</f>
        <v>0</v>
      </c>
      <c r="I255" s="13">
        <f>Penjualan!I255*$D255</f>
        <v>0</v>
      </c>
      <c r="J255" s="13">
        <f>Penjualan!J255*$D255</f>
        <v>0</v>
      </c>
      <c r="K255" s="13">
        <f>Penjualan!K255*$D255</f>
        <v>0</v>
      </c>
      <c r="L255" s="13">
        <f>Penjualan!L255*$D255</f>
        <v>0</v>
      </c>
      <c r="M255" s="13">
        <f>Penjualan!M255*$D255</f>
        <v>0</v>
      </c>
      <c r="N255" s="13">
        <f>Penjualan!N255*$D255</f>
        <v>0</v>
      </c>
      <c r="O255" s="13">
        <f>Penjualan!O255*$D255</f>
        <v>0</v>
      </c>
      <c r="P255" s="13">
        <f>Penjualan!P255*$D255</f>
        <v>0</v>
      </c>
      <c r="Q255" s="13">
        <f>Penjualan!Q255*$D255</f>
        <v>0</v>
      </c>
      <c r="R255" s="13">
        <f>Penjualan!R255*$D255</f>
        <v>0</v>
      </c>
      <c r="S255" s="13">
        <f>Penjualan!S255*$D255</f>
        <v>6000</v>
      </c>
      <c r="T255" s="13">
        <f>Penjualan!T255*$D255</f>
        <v>0</v>
      </c>
      <c r="U255" s="13">
        <f>Penjualan!U255*$D255</f>
        <v>0</v>
      </c>
      <c r="V255" s="13">
        <f>Penjualan!V255*$D255</f>
        <v>0</v>
      </c>
      <c r="W255" s="13">
        <f>Penjualan!W255*$D255</f>
        <v>0</v>
      </c>
      <c r="X255" s="13">
        <f>Penjualan!X255*$D255</f>
        <v>0</v>
      </c>
      <c r="Y255" s="13">
        <f>Penjualan!Y255*$D255</f>
        <v>0</v>
      </c>
      <c r="Z255" s="13">
        <f>Penjualan!Z255*$D255</f>
        <v>0</v>
      </c>
      <c r="AA255" s="13">
        <f>Penjualan!AA255*$D255</f>
        <v>0</v>
      </c>
      <c r="AB255" s="13">
        <f>Penjualan!AB255*$D255</f>
        <v>0</v>
      </c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>
        <f>Penjualan!AQ255*$D255</f>
        <v>0</v>
      </c>
      <c r="AR255" s="13">
        <f t="shared" si="16"/>
        <v>12000</v>
      </c>
      <c r="AS255" s="14"/>
      <c r="AT255" s="14"/>
      <c r="AU255" s="14"/>
      <c r="AV255" s="14"/>
      <c r="AW255" s="14"/>
    </row>
    <row r="256" spans="1:49" ht="26.25" customHeight="1" x14ac:dyDescent="0.35">
      <c r="A256" s="55">
        <f>Penjualan!A256</f>
        <v>0</v>
      </c>
      <c r="B256" s="2" t="str">
        <f>Penjualan!B256</f>
        <v>G06</v>
      </c>
      <c r="C256" s="2" t="str">
        <f>Penjualan!C256</f>
        <v>G.bandul kunci</v>
      </c>
      <c r="D256" s="21">
        <f>VLOOKUP(B256,Tabel!$A$6:$F$78,6,FALSE)</f>
        <v>10000</v>
      </c>
      <c r="E256" s="13">
        <f>Penjualan!E256*$D256</f>
        <v>0</v>
      </c>
      <c r="F256" s="13">
        <f>Penjualan!F256*$D256</f>
        <v>10000</v>
      </c>
      <c r="G256" s="13">
        <f>Penjualan!G256*$D256</f>
        <v>0</v>
      </c>
      <c r="H256" s="13">
        <f>Penjualan!H256*$D256</f>
        <v>0</v>
      </c>
      <c r="I256" s="13">
        <f>Penjualan!I256*$D256</f>
        <v>0</v>
      </c>
      <c r="J256" s="13">
        <f>Penjualan!J256*$D256</f>
        <v>0</v>
      </c>
      <c r="K256" s="13">
        <f>Penjualan!K256*$D256</f>
        <v>0</v>
      </c>
      <c r="L256" s="13">
        <f>Penjualan!L256*$D256</f>
        <v>0</v>
      </c>
      <c r="M256" s="13">
        <f>Penjualan!M256*$D256</f>
        <v>0</v>
      </c>
      <c r="N256" s="13">
        <f>Penjualan!N256*$D256</f>
        <v>0</v>
      </c>
      <c r="O256" s="13">
        <f>Penjualan!O256*$D256</f>
        <v>0</v>
      </c>
      <c r="P256" s="13">
        <f>Penjualan!P256*$D256</f>
        <v>0</v>
      </c>
      <c r="Q256" s="13">
        <f>Penjualan!Q256*$D256</f>
        <v>0</v>
      </c>
      <c r="R256" s="13">
        <f>Penjualan!R256*$D256</f>
        <v>0</v>
      </c>
      <c r="S256" s="13">
        <f>Penjualan!S256*$D256</f>
        <v>0</v>
      </c>
      <c r="T256" s="13">
        <f>Penjualan!T256*$D256</f>
        <v>0</v>
      </c>
      <c r="U256" s="13">
        <f>Penjualan!U256*$D256</f>
        <v>0</v>
      </c>
      <c r="V256" s="13">
        <f>Penjualan!V256*$D256</f>
        <v>0</v>
      </c>
      <c r="W256" s="13">
        <f>Penjualan!W256*$D256</f>
        <v>0</v>
      </c>
      <c r="X256" s="13">
        <f>Penjualan!X256*$D256</f>
        <v>0</v>
      </c>
      <c r="Y256" s="13">
        <f>Penjualan!Y256*$D256</f>
        <v>0</v>
      </c>
      <c r="Z256" s="13">
        <f>Penjualan!Z256*$D256</f>
        <v>10000</v>
      </c>
      <c r="AA256" s="13">
        <f>Penjualan!AA256*$D256</f>
        <v>0</v>
      </c>
      <c r="AB256" s="13">
        <f>Penjualan!AB256*$D256</f>
        <v>0</v>
      </c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>
        <f>Penjualan!AQ256*$D256</f>
        <v>0</v>
      </c>
      <c r="AR256" s="13">
        <f t="shared" si="16"/>
        <v>20000</v>
      </c>
      <c r="AS256" s="14"/>
      <c r="AT256" s="14"/>
      <c r="AU256" s="14"/>
      <c r="AV256" s="14"/>
      <c r="AW256" s="14"/>
    </row>
    <row r="257" spans="1:49" ht="26.25" customHeight="1" x14ac:dyDescent="0.35">
      <c r="A257" s="55">
        <f>Penjualan!A257</f>
        <v>42204</v>
      </c>
      <c r="B257" s="2" t="str">
        <f>Penjualan!B257</f>
        <v>G10</v>
      </c>
      <c r="C257" s="2" t="str">
        <f>Penjualan!C257</f>
        <v>G.tali warna warni</v>
      </c>
      <c r="D257" s="21">
        <f>VLOOKUP(B257,Tabel!$A$6:$F$78,6,FALSE)</f>
        <v>5000</v>
      </c>
      <c r="E257" s="13">
        <f>Penjualan!E257*$D257</f>
        <v>0</v>
      </c>
      <c r="F257" s="13">
        <f>Penjualan!F257*$D257</f>
        <v>0</v>
      </c>
      <c r="G257" s="13">
        <f>Penjualan!G257*$D257</f>
        <v>0</v>
      </c>
      <c r="H257" s="13">
        <f>Penjualan!H257*$D257</f>
        <v>0</v>
      </c>
      <c r="I257" s="13">
        <f>Penjualan!I257*$D257</f>
        <v>0</v>
      </c>
      <c r="J257" s="13">
        <f>Penjualan!J257*$D257</f>
        <v>0</v>
      </c>
      <c r="K257" s="13">
        <f>Penjualan!K257*$D257</f>
        <v>0</v>
      </c>
      <c r="L257" s="13">
        <f>Penjualan!L257*$D257</f>
        <v>5000</v>
      </c>
      <c r="M257" s="13">
        <f>Penjualan!M257*$D257</f>
        <v>0</v>
      </c>
      <c r="N257" s="13">
        <f>Penjualan!N257*$D257</f>
        <v>0</v>
      </c>
      <c r="O257" s="13">
        <f>Penjualan!O257*$D257</f>
        <v>10000</v>
      </c>
      <c r="P257" s="13">
        <f>Penjualan!P257*$D257</f>
        <v>0</v>
      </c>
      <c r="Q257" s="13">
        <f>Penjualan!Q257*$D257</f>
        <v>0</v>
      </c>
      <c r="R257" s="13">
        <f>Penjualan!R257*$D257</f>
        <v>0</v>
      </c>
      <c r="S257" s="13">
        <f>Penjualan!S257*$D257</f>
        <v>0</v>
      </c>
      <c r="T257" s="13">
        <f>Penjualan!T257*$D257</f>
        <v>0</v>
      </c>
      <c r="U257" s="13">
        <f>Penjualan!U257*$D257</f>
        <v>0</v>
      </c>
      <c r="V257" s="13">
        <f>Penjualan!V257*$D257</f>
        <v>0</v>
      </c>
      <c r="W257" s="13">
        <f>Penjualan!W257*$D257</f>
        <v>0</v>
      </c>
      <c r="X257" s="13">
        <f>Penjualan!X257*$D257</f>
        <v>0</v>
      </c>
      <c r="Y257" s="13">
        <f>Penjualan!Y257*$D257</f>
        <v>0</v>
      </c>
      <c r="Z257" s="13">
        <f>Penjualan!Z257*$D257</f>
        <v>0</v>
      </c>
      <c r="AA257" s="13">
        <f>Penjualan!AA257*$D257</f>
        <v>0</v>
      </c>
      <c r="AB257" s="13">
        <f>Penjualan!AB257*$D257</f>
        <v>0</v>
      </c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>
        <f>Penjualan!AQ257*$D257</f>
        <v>25000</v>
      </c>
      <c r="AR257" s="13">
        <f t="shared" si="16"/>
        <v>40000</v>
      </c>
      <c r="AS257" s="14"/>
      <c r="AT257" s="14">
        <f>AQ257</f>
        <v>25000</v>
      </c>
      <c r="AU257" s="14"/>
      <c r="AV257" s="14"/>
      <c r="AW257" s="14"/>
    </row>
    <row r="258" spans="1:49" ht="26.25" customHeight="1" x14ac:dyDescent="0.35">
      <c r="A258" s="55" t="str">
        <f>Penjualan!A258</f>
        <v>(MINGGU)</v>
      </c>
      <c r="B258" s="2" t="str">
        <f>Penjualan!B258</f>
        <v>G12</v>
      </c>
      <c r="C258" s="2" t="str">
        <f>Penjualan!C258</f>
        <v xml:space="preserve">Gelang plat </v>
      </c>
      <c r="D258" s="21">
        <f>VLOOKUP(B258,Tabel!$A$6:$F$78,6,FALSE)</f>
        <v>5000</v>
      </c>
      <c r="E258" s="13">
        <f>Penjualan!E258*$D258</f>
        <v>5000</v>
      </c>
      <c r="F258" s="13">
        <f>Penjualan!F258*$D258</f>
        <v>0</v>
      </c>
      <c r="G258" s="13">
        <f>Penjualan!G258*$D258</f>
        <v>0</v>
      </c>
      <c r="H258" s="13">
        <f>Penjualan!H258*$D258</f>
        <v>35000</v>
      </c>
      <c r="I258" s="13">
        <f>Penjualan!I258*$D258</f>
        <v>0</v>
      </c>
      <c r="J258" s="13">
        <f>Penjualan!J258*$D258</f>
        <v>0</v>
      </c>
      <c r="K258" s="13">
        <f>Penjualan!K258*$D258</f>
        <v>0</v>
      </c>
      <c r="L258" s="13">
        <f>Penjualan!L258*$D258</f>
        <v>0</v>
      </c>
      <c r="M258" s="13">
        <f>Penjualan!M258*$D258</f>
        <v>0</v>
      </c>
      <c r="N258" s="13">
        <f>Penjualan!N258*$D258</f>
        <v>0</v>
      </c>
      <c r="O258" s="13">
        <f>Penjualan!O258*$D258</f>
        <v>0</v>
      </c>
      <c r="P258" s="13">
        <f>Penjualan!P258*$D258</f>
        <v>0</v>
      </c>
      <c r="Q258" s="13">
        <f>Penjualan!Q258*$D258</f>
        <v>5000</v>
      </c>
      <c r="R258" s="13">
        <f>Penjualan!R258*$D258</f>
        <v>0</v>
      </c>
      <c r="S258" s="13">
        <f>Penjualan!S258*$D258</f>
        <v>0</v>
      </c>
      <c r="T258" s="13">
        <f>Penjualan!T258*$D258</f>
        <v>0</v>
      </c>
      <c r="U258" s="13">
        <f>Penjualan!U258*$D258</f>
        <v>0</v>
      </c>
      <c r="V258" s="13">
        <f>Penjualan!V258*$D258</f>
        <v>0</v>
      </c>
      <c r="W258" s="13">
        <f>Penjualan!W258*$D258</f>
        <v>0</v>
      </c>
      <c r="X258" s="13">
        <f>Penjualan!X258*$D258</f>
        <v>0</v>
      </c>
      <c r="Y258" s="13">
        <f>Penjualan!Y258*$D258</f>
        <v>0</v>
      </c>
      <c r="Z258" s="13">
        <f>Penjualan!Z258*$D258</f>
        <v>0</v>
      </c>
      <c r="AA258" s="13">
        <f>Penjualan!AA258*$D258</f>
        <v>0</v>
      </c>
      <c r="AB258" s="13">
        <f>Penjualan!AB258*$D258</f>
        <v>0</v>
      </c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>
        <f>Penjualan!AQ258*$D258</f>
        <v>0</v>
      </c>
      <c r="AR258" s="13">
        <f t="shared" si="16"/>
        <v>45000</v>
      </c>
      <c r="AS258" s="14"/>
      <c r="AT258" s="14"/>
      <c r="AU258" s="14"/>
      <c r="AV258" s="14"/>
      <c r="AW258" s="14"/>
    </row>
    <row r="259" spans="1:49" ht="26.25" customHeight="1" x14ac:dyDescent="0.35">
      <c r="A259" s="55">
        <f>Penjualan!A259</f>
        <v>0</v>
      </c>
      <c r="B259" s="2" t="str">
        <f>Penjualan!B259</f>
        <v>R01</v>
      </c>
      <c r="C259" s="2" t="str">
        <f>Penjualan!C259</f>
        <v>Rosario kayu</v>
      </c>
      <c r="D259" s="21">
        <f>VLOOKUP(B259,Tabel!$A$6:$F$78,6,FALSE)</f>
        <v>15000</v>
      </c>
      <c r="E259" s="13">
        <f>Penjualan!E259*$D259</f>
        <v>45000</v>
      </c>
      <c r="F259" s="13">
        <f>Penjualan!F259*$D259</f>
        <v>15000</v>
      </c>
      <c r="G259" s="13">
        <f>Penjualan!G259*$D259</f>
        <v>0</v>
      </c>
      <c r="H259" s="13">
        <f>Penjualan!H259*$D259</f>
        <v>0</v>
      </c>
      <c r="I259" s="13">
        <f>Penjualan!I259*$D259</f>
        <v>0</v>
      </c>
      <c r="J259" s="13">
        <f>Penjualan!J259*$D259</f>
        <v>75000</v>
      </c>
      <c r="K259" s="13">
        <f>Penjualan!K259*$D259</f>
        <v>0</v>
      </c>
      <c r="L259" s="13">
        <f>Penjualan!L259*$D259</f>
        <v>0</v>
      </c>
      <c r="M259" s="13">
        <f>Penjualan!M259*$D259</f>
        <v>45000</v>
      </c>
      <c r="N259" s="13">
        <f>Penjualan!N259*$D259</f>
        <v>0</v>
      </c>
      <c r="O259" s="13">
        <f>Penjualan!O259*$D259</f>
        <v>75000</v>
      </c>
      <c r="P259" s="13">
        <f>Penjualan!P259*$D259</f>
        <v>90000</v>
      </c>
      <c r="Q259" s="13">
        <f>Penjualan!Q259*$D259</f>
        <v>0</v>
      </c>
      <c r="R259" s="13">
        <f>Penjualan!R259*$D259</f>
        <v>0</v>
      </c>
      <c r="S259" s="13">
        <f>Penjualan!S259*$D259</f>
        <v>240000</v>
      </c>
      <c r="T259" s="13">
        <f>Penjualan!T259*$D259</f>
        <v>0</v>
      </c>
      <c r="U259" s="13">
        <f>Penjualan!U259*$D259</f>
        <v>0</v>
      </c>
      <c r="V259" s="13">
        <f>Penjualan!V259*$D259</f>
        <v>0</v>
      </c>
      <c r="W259" s="13">
        <f>Penjualan!W259*$D259</f>
        <v>0</v>
      </c>
      <c r="X259" s="13">
        <f>Penjualan!X259*$D259</f>
        <v>0</v>
      </c>
      <c r="Y259" s="13">
        <f>Penjualan!Y259*$D259</f>
        <v>0</v>
      </c>
      <c r="Z259" s="13">
        <f>Penjualan!Z259*$D259</f>
        <v>0</v>
      </c>
      <c r="AA259" s="13">
        <f>Penjualan!AA259*$D259</f>
        <v>0</v>
      </c>
      <c r="AB259" s="13">
        <f>Penjualan!AB259*$D259</f>
        <v>0</v>
      </c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>
        <f>Penjualan!AQ259*$D259</f>
        <v>15000</v>
      </c>
      <c r="AR259" s="13">
        <f t="shared" si="16"/>
        <v>600000</v>
      </c>
      <c r="AS259" s="14"/>
      <c r="AT259" s="14"/>
      <c r="AU259" s="14">
        <f>AQ259</f>
        <v>15000</v>
      </c>
      <c r="AV259" s="14"/>
      <c r="AW259" s="14"/>
    </row>
    <row r="260" spans="1:49" ht="26.25" customHeight="1" x14ac:dyDescent="0.35">
      <c r="A260" s="55">
        <f>Penjualan!A260</f>
        <v>0</v>
      </c>
      <c r="B260" s="2" t="str">
        <f>Penjualan!B260</f>
        <v>R02</v>
      </c>
      <c r="C260" s="2" t="str">
        <f>Penjualan!C260</f>
        <v>Rosario batu</v>
      </c>
      <c r="D260" s="21">
        <f>VLOOKUP(B260,Tabel!$A$6:$F$78,6,FALSE)</f>
        <v>30000</v>
      </c>
      <c r="E260" s="13">
        <f>Penjualan!E260*$D260</f>
        <v>0</v>
      </c>
      <c r="F260" s="13">
        <f>Penjualan!F260*$D260</f>
        <v>0</v>
      </c>
      <c r="G260" s="13">
        <f>Penjualan!G260*$D260</f>
        <v>0</v>
      </c>
      <c r="H260" s="13">
        <f>Penjualan!H260*$D260</f>
        <v>0</v>
      </c>
      <c r="I260" s="13">
        <f>Penjualan!I260*$D260</f>
        <v>0</v>
      </c>
      <c r="J260" s="13">
        <f>Penjualan!J260*$D260</f>
        <v>30000</v>
      </c>
      <c r="K260" s="13">
        <f>Penjualan!K260*$D260</f>
        <v>0</v>
      </c>
      <c r="L260" s="13">
        <f>Penjualan!L260*$D260</f>
        <v>0</v>
      </c>
      <c r="M260" s="13">
        <f>Penjualan!M260*$D260</f>
        <v>0</v>
      </c>
      <c r="N260" s="13">
        <f>Penjualan!N260*$D260</f>
        <v>0</v>
      </c>
      <c r="O260" s="13">
        <f>Penjualan!O260*$D260</f>
        <v>30000</v>
      </c>
      <c r="P260" s="13">
        <f>Penjualan!P260*$D260</f>
        <v>0</v>
      </c>
      <c r="Q260" s="13">
        <f>Penjualan!Q260*$D260</f>
        <v>0</v>
      </c>
      <c r="R260" s="13">
        <f>Penjualan!R260*$D260</f>
        <v>0</v>
      </c>
      <c r="S260" s="13">
        <f>Penjualan!S260*$D260</f>
        <v>0</v>
      </c>
      <c r="T260" s="13">
        <f>Penjualan!T260*$D260</f>
        <v>0</v>
      </c>
      <c r="U260" s="13">
        <f>Penjualan!U260*$D260</f>
        <v>0</v>
      </c>
      <c r="V260" s="13">
        <f>Penjualan!V260*$D260</f>
        <v>0</v>
      </c>
      <c r="W260" s="13">
        <f>Penjualan!W260*$D260</f>
        <v>30000</v>
      </c>
      <c r="X260" s="13">
        <f>Penjualan!X260*$D260</f>
        <v>0</v>
      </c>
      <c r="Y260" s="13">
        <f>Penjualan!Y260*$D260</f>
        <v>0</v>
      </c>
      <c r="Z260" s="13">
        <f>Penjualan!Z260*$D260</f>
        <v>0</v>
      </c>
      <c r="AA260" s="13">
        <f>Penjualan!AA260*$D260</f>
        <v>0</v>
      </c>
      <c r="AB260" s="13">
        <f>Penjualan!AB260*$D260</f>
        <v>0</v>
      </c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>
        <f>Penjualan!AQ260*$D260</f>
        <v>0</v>
      </c>
      <c r="AR260" s="13">
        <f t="shared" si="16"/>
        <v>90000</v>
      </c>
      <c r="AS260" s="14"/>
      <c r="AT260" s="14"/>
      <c r="AU260" s="14"/>
      <c r="AV260" s="14"/>
      <c r="AW260" s="14"/>
    </row>
    <row r="261" spans="1:49" ht="26.25" customHeight="1" x14ac:dyDescent="0.35">
      <c r="A261" s="55">
        <f>Penjualan!A261</f>
        <v>0</v>
      </c>
      <c r="B261" s="2" t="str">
        <f>Penjualan!B261</f>
        <v>KT03</v>
      </c>
      <c r="C261" s="2" t="str">
        <f>Penjualan!C261</f>
        <v>Kalung huruf</v>
      </c>
      <c r="D261" s="21">
        <f>VLOOKUP(B261,Tabel!$A$6:$F$78,6,FALSE)</f>
        <v>3000</v>
      </c>
      <c r="E261" s="13">
        <f>Penjualan!E261*$D261</f>
        <v>0</v>
      </c>
      <c r="F261" s="13">
        <f>Penjualan!F261*$D261</f>
        <v>9000</v>
      </c>
      <c r="G261" s="13">
        <f>Penjualan!G261*$D261</f>
        <v>0</v>
      </c>
      <c r="H261" s="13">
        <f>Penjualan!H261*$D261</f>
        <v>0</v>
      </c>
      <c r="I261" s="13">
        <f>Penjualan!I261*$D261</f>
        <v>0</v>
      </c>
      <c r="J261" s="13">
        <f>Penjualan!J261*$D261</f>
        <v>0</v>
      </c>
      <c r="K261" s="13">
        <f>Penjualan!K261*$D261</f>
        <v>0</v>
      </c>
      <c r="L261" s="13">
        <f>Penjualan!L261*$D261</f>
        <v>0</v>
      </c>
      <c r="M261" s="13">
        <f>Penjualan!M261*$D261</f>
        <v>0</v>
      </c>
      <c r="N261" s="13">
        <f>Penjualan!N261*$D261</f>
        <v>27000</v>
      </c>
      <c r="O261" s="13">
        <f>Penjualan!O261*$D261</f>
        <v>0</v>
      </c>
      <c r="P261" s="13">
        <f>Penjualan!P261*$D261</f>
        <v>0</v>
      </c>
      <c r="Q261" s="13">
        <f>Penjualan!Q261*$D261</f>
        <v>0</v>
      </c>
      <c r="R261" s="13">
        <f>Penjualan!R261*$D261</f>
        <v>0</v>
      </c>
      <c r="S261" s="13">
        <f>Penjualan!S261*$D261</f>
        <v>0</v>
      </c>
      <c r="T261" s="13">
        <f>Penjualan!T261*$D261</f>
        <v>0</v>
      </c>
      <c r="U261" s="13">
        <f>Penjualan!U261*$D261</f>
        <v>0</v>
      </c>
      <c r="V261" s="13">
        <f>Penjualan!V261*$D261</f>
        <v>0</v>
      </c>
      <c r="W261" s="13">
        <f>Penjualan!W261*$D261</f>
        <v>0</v>
      </c>
      <c r="X261" s="13">
        <f>Penjualan!X261*$D261</f>
        <v>0</v>
      </c>
      <c r="Y261" s="13">
        <f>Penjualan!Y261*$D261</f>
        <v>0</v>
      </c>
      <c r="Z261" s="13">
        <f>Penjualan!Z261*$D261</f>
        <v>0</v>
      </c>
      <c r="AA261" s="13">
        <f>Penjualan!AA261*$D261</f>
        <v>0</v>
      </c>
      <c r="AB261" s="13">
        <f>Penjualan!AB261*$D261</f>
        <v>0</v>
      </c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>
        <f>Penjualan!AQ261*$D261</f>
        <v>0</v>
      </c>
      <c r="AR261" s="13">
        <f t="shared" si="16"/>
        <v>36000</v>
      </c>
      <c r="AS261" s="14"/>
      <c r="AT261" s="14"/>
      <c r="AU261" s="14"/>
      <c r="AV261" s="14"/>
      <c r="AW261" s="14"/>
    </row>
    <row r="262" spans="1:49" ht="26.25" customHeight="1" x14ac:dyDescent="0.35">
      <c r="A262" s="55">
        <f>Penjualan!A262</f>
        <v>0</v>
      </c>
      <c r="B262" s="2" t="str">
        <f>Penjualan!B262</f>
        <v>KT04</v>
      </c>
      <c r="C262" s="2" t="str">
        <f>Penjualan!C262</f>
        <v>Kalung bandul</v>
      </c>
      <c r="D262" s="21">
        <f>VLOOKUP(B262,Tabel!$A$6:$F$78,6,FALSE)</f>
        <v>3000</v>
      </c>
      <c r="E262" s="13">
        <f>Penjualan!E262*$D262</f>
        <v>0</v>
      </c>
      <c r="F262" s="13">
        <f>Penjualan!F262*$D262</f>
        <v>0</v>
      </c>
      <c r="G262" s="13">
        <f>Penjualan!G262*$D262</f>
        <v>0</v>
      </c>
      <c r="H262" s="13">
        <f>Penjualan!H262*$D262</f>
        <v>0</v>
      </c>
      <c r="I262" s="13">
        <f>Penjualan!I262*$D262</f>
        <v>0</v>
      </c>
      <c r="J262" s="13">
        <f>Penjualan!J262*$D262</f>
        <v>0</v>
      </c>
      <c r="K262" s="13">
        <f>Penjualan!K262*$D262</f>
        <v>0</v>
      </c>
      <c r="L262" s="13">
        <f>Penjualan!L262*$D262</f>
        <v>0</v>
      </c>
      <c r="M262" s="13">
        <f>Penjualan!M262*$D262</f>
        <v>3000</v>
      </c>
      <c r="N262" s="13">
        <f>Penjualan!N262*$D262</f>
        <v>0</v>
      </c>
      <c r="O262" s="13">
        <f>Penjualan!O262*$D262</f>
        <v>0</v>
      </c>
      <c r="P262" s="13">
        <f>Penjualan!P262*$D262</f>
        <v>3000</v>
      </c>
      <c r="Q262" s="13">
        <f>Penjualan!Q262*$D262</f>
        <v>6000</v>
      </c>
      <c r="R262" s="13">
        <f>Penjualan!R262*$D262</f>
        <v>0</v>
      </c>
      <c r="S262" s="13">
        <f>Penjualan!S262*$D262</f>
        <v>6000</v>
      </c>
      <c r="T262" s="13">
        <f>Penjualan!T262*$D262</f>
        <v>0</v>
      </c>
      <c r="U262" s="13">
        <f>Penjualan!U262*$D262</f>
        <v>0</v>
      </c>
      <c r="V262" s="13">
        <f>Penjualan!V262*$D262</f>
        <v>0</v>
      </c>
      <c r="W262" s="13">
        <f>Penjualan!W262*$D262</f>
        <v>0</v>
      </c>
      <c r="X262" s="13">
        <f>Penjualan!X262*$D262</f>
        <v>0</v>
      </c>
      <c r="Y262" s="13">
        <f>Penjualan!Y262*$D262</f>
        <v>0</v>
      </c>
      <c r="Z262" s="13">
        <f>Penjualan!Z262*$D262</f>
        <v>0</v>
      </c>
      <c r="AA262" s="13">
        <f>Penjualan!AA262*$D262</f>
        <v>0</v>
      </c>
      <c r="AB262" s="13">
        <f>Penjualan!AB262*$D262</f>
        <v>0</v>
      </c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>
        <f>Penjualan!AQ262*$D262</f>
        <v>0</v>
      </c>
      <c r="AR262" s="13">
        <f t="shared" si="16"/>
        <v>18000</v>
      </c>
      <c r="AS262" s="14"/>
      <c r="AT262" s="14"/>
      <c r="AU262" s="14"/>
      <c r="AV262" s="14"/>
      <c r="AW262" s="14"/>
    </row>
    <row r="263" spans="1:49" ht="26.25" customHeight="1" x14ac:dyDescent="0.35">
      <c r="A263" s="55">
        <f>Penjualan!A263</f>
        <v>0</v>
      </c>
      <c r="B263" s="2" t="str">
        <f>Penjualan!B263</f>
        <v>B01</v>
      </c>
      <c r="C263" s="2" t="str">
        <f>Penjualan!C263</f>
        <v>Bando</v>
      </c>
      <c r="D263" s="21">
        <f>VLOOKUP(B263,Tabel!$A$6:$F$78,6,FALSE)</f>
        <v>23000</v>
      </c>
      <c r="E263" s="13">
        <f>Penjualan!E263*$D263</f>
        <v>0</v>
      </c>
      <c r="F263" s="13">
        <f>Penjualan!F263*$D263</f>
        <v>0</v>
      </c>
      <c r="G263" s="13">
        <f>Penjualan!G263*$D263</f>
        <v>0</v>
      </c>
      <c r="H263" s="13">
        <f>Penjualan!H263*$D263</f>
        <v>0</v>
      </c>
      <c r="I263" s="13">
        <f>Penjualan!I263*$D263</f>
        <v>0</v>
      </c>
      <c r="J263" s="13">
        <f>Penjualan!J263*$D263</f>
        <v>0</v>
      </c>
      <c r="K263" s="13">
        <f>Penjualan!K263*$D263</f>
        <v>0</v>
      </c>
      <c r="L263" s="13">
        <f>Penjualan!L263*$D263</f>
        <v>0</v>
      </c>
      <c r="M263" s="13">
        <f>Penjualan!M263*$D263</f>
        <v>0</v>
      </c>
      <c r="N263" s="13">
        <f>Penjualan!N263*$D263</f>
        <v>0</v>
      </c>
      <c r="O263" s="13">
        <f>Penjualan!O263*$D263</f>
        <v>23000</v>
      </c>
      <c r="P263" s="13">
        <f>Penjualan!P263*$D263</f>
        <v>0</v>
      </c>
      <c r="Q263" s="13">
        <f>Penjualan!Q263*$D263</f>
        <v>0</v>
      </c>
      <c r="R263" s="13">
        <f>Penjualan!R263*$D263</f>
        <v>0</v>
      </c>
      <c r="S263" s="13">
        <f>Penjualan!S263*$D263</f>
        <v>0</v>
      </c>
      <c r="T263" s="13">
        <f>Penjualan!T263*$D263</f>
        <v>0</v>
      </c>
      <c r="U263" s="13">
        <f>Penjualan!U263*$D263</f>
        <v>0</v>
      </c>
      <c r="V263" s="13">
        <f>Penjualan!V263*$D263</f>
        <v>0</v>
      </c>
      <c r="W263" s="13">
        <f>Penjualan!W263*$D263</f>
        <v>0</v>
      </c>
      <c r="X263" s="13">
        <f>Penjualan!X263*$D263</f>
        <v>0</v>
      </c>
      <c r="Y263" s="13">
        <f>Penjualan!Y263*$D263</f>
        <v>0</v>
      </c>
      <c r="Z263" s="13">
        <f>Penjualan!Z263*$D263</f>
        <v>0</v>
      </c>
      <c r="AA263" s="13">
        <f>Penjualan!AA263*$D263</f>
        <v>0</v>
      </c>
      <c r="AB263" s="13">
        <f>Penjualan!AB263*$D263</f>
        <v>0</v>
      </c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>
        <f>Penjualan!AQ263*$D263</f>
        <v>0</v>
      </c>
      <c r="AR263" s="13">
        <f t="shared" si="16"/>
        <v>23000</v>
      </c>
      <c r="AS263" s="14"/>
      <c r="AT263" s="14"/>
      <c r="AU263" s="14"/>
      <c r="AV263" s="14"/>
      <c r="AW263" s="14"/>
    </row>
    <row r="264" spans="1:49" ht="26.25" customHeight="1" x14ac:dyDescent="0.35">
      <c r="A264" s="55">
        <f>Penjualan!A264</f>
        <v>0</v>
      </c>
      <c r="B264" s="2" t="str">
        <f>Penjualan!B264</f>
        <v>GR11</v>
      </c>
      <c r="C264" s="2" t="str">
        <f>Penjualan!C264</f>
        <v>Gelang rosario kristal</v>
      </c>
      <c r="D264" s="21">
        <f>VLOOKUP(B264,Tabel!$A$6:$F$78,6,FALSE)</f>
        <v>15000</v>
      </c>
      <c r="E264" s="13">
        <f>Penjualan!E264*$D264</f>
        <v>0</v>
      </c>
      <c r="F264" s="13">
        <f>Penjualan!F264*$D264</f>
        <v>0</v>
      </c>
      <c r="G264" s="13">
        <f>Penjualan!G264*$D264</f>
        <v>0</v>
      </c>
      <c r="H264" s="13">
        <f>Penjualan!H264*$D264</f>
        <v>0</v>
      </c>
      <c r="I264" s="13">
        <f>Penjualan!I264*$D264</f>
        <v>0</v>
      </c>
      <c r="J264" s="13">
        <f>Penjualan!J264*$D264</f>
        <v>0</v>
      </c>
      <c r="K264" s="13">
        <f>Penjualan!K264*$D264</f>
        <v>0</v>
      </c>
      <c r="L264" s="13">
        <f>Penjualan!L264*$D264</f>
        <v>0</v>
      </c>
      <c r="M264" s="13">
        <f>Penjualan!M264*$D264</f>
        <v>0</v>
      </c>
      <c r="N264" s="13">
        <f>Penjualan!N264*$D264</f>
        <v>0</v>
      </c>
      <c r="O264" s="13">
        <f>Penjualan!O264*$D264</f>
        <v>0</v>
      </c>
      <c r="P264" s="13">
        <f>Penjualan!P264*$D264</f>
        <v>15000</v>
      </c>
      <c r="Q264" s="13">
        <f>Penjualan!Q264*$D264</f>
        <v>0</v>
      </c>
      <c r="R264" s="13">
        <f>Penjualan!R264*$D264</f>
        <v>0</v>
      </c>
      <c r="S264" s="13">
        <f>Penjualan!S264*$D264</f>
        <v>0</v>
      </c>
      <c r="T264" s="13">
        <f>Penjualan!T264*$D264</f>
        <v>0</v>
      </c>
      <c r="U264" s="13">
        <f>Penjualan!U264*$D264</f>
        <v>0</v>
      </c>
      <c r="V264" s="13">
        <f>Penjualan!V264*$D264</f>
        <v>0</v>
      </c>
      <c r="W264" s="13">
        <f>Penjualan!W264*$D264</f>
        <v>0</v>
      </c>
      <c r="X264" s="13">
        <f>Penjualan!X264*$D264</f>
        <v>0</v>
      </c>
      <c r="Y264" s="13">
        <f>Penjualan!Y264*$D264</f>
        <v>0</v>
      </c>
      <c r="Z264" s="13">
        <f>Penjualan!Z264*$D264</f>
        <v>0</v>
      </c>
      <c r="AA264" s="13">
        <f>Penjualan!AA264*$D264</f>
        <v>0</v>
      </c>
      <c r="AB264" s="13">
        <f>Penjualan!AB264*$D264</f>
        <v>0</v>
      </c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>
        <f>Penjualan!AQ264*$D264</f>
        <v>0</v>
      </c>
      <c r="AR264" s="13">
        <f t="shared" si="16"/>
        <v>15000</v>
      </c>
      <c r="AS264" s="14"/>
      <c r="AT264" s="14"/>
      <c r="AU264" s="14"/>
      <c r="AV264" s="14"/>
      <c r="AW264" s="14"/>
    </row>
    <row r="265" spans="1:49" ht="26.25" customHeight="1" x14ac:dyDescent="0.35">
      <c r="A265" s="55">
        <f>Penjualan!A265</f>
        <v>0</v>
      </c>
      <c r="B265" s="2" t="str">
        <f>Penjualan!B265</f>
        <v>G01</v>
      </c>
      <c r="C265" s="2" t="str">
        <f>Penjualan!C265</f>
        <v>G.batu magnet</v>
      </c>
      <c r="D265" s="21">
        <f>VLOOKUP(B265,Tabel!$A$6:$F$78,6,FALSE)</f>
        <v>10000</v>
      </c>
      <c r="E265" s="13">
        <f>Penjualan!E265*$D265</f>
        <v>0</v>
      </c>
      <c r="F265" s="13">
        <f>Penjualan!F265*$D265</f>
        <v>10000</v>
      </c>
      <c r="G265" s="13">
        <f>Penjualan!G265*$D265</f>
        <v>0</v>
      </c>
      <c r="H265" s="13">
        <f>Penjualan!H265*$D265</f>
        <v>0</v>
      </c>
      <c r="I265" s="13">
        <f>Penjualan!I265*$D265</f>
        <v>0</v>
      </c>
      <c r="J265" s="13">
        <f>Penjualan!J265*$D265</f>
        <v>0</v>
      </c>
      <c r="K265" s="13">
        <f>Penjualan!K265*$D265</f>
        <v>0</v>
      </c>
      <c r="L265" s="13">
        <f>Penjualan!L265*$D265</f>
        <v>0</v>
      </c>
      <c r="M265" s="13">
        <f>Penjualan!M265*$D265</f>
        <v>0</v>
      </c>
      <c r="N265" s="13">
        <f>Penjualan!N265*$D265</f>
        <v>0</v>
      </c>
      <c r="O265" s="13">
        <f>Penjualan!O265*$D265</f>
        <v>0</v>
      </c>
      <c r="P265" s="13">
        <f>Penjualan!P265*$D265</f>
        <v>0</v>
      </c>
      <c r="Q265" s="13">
        <f>Penjualan!Q265*$D265</f>
        <v>0</v>
      </c>
      <c r="R265" s="13">
        <f>Penjualan!R265*$D265</f>
        <v>0</v>
      </c>
      <c r="S265" s="13">
        <f>Penjualan!S265*$D265</f>
        <v>0</v>
      </c>
      <c r="T265" s="13">
        <f>Penjualan!T265*$D265</f>
        <v>0</v>
      </c>
      <c r="U265" s="13">
        <f>Penjualan!U265*$D265</f>
        <v>0</v>
      </c>
      <c r="V265" s="13">
        <f>Penjualan!V265*$D265</f>
        <v>0</v>
      </c>
      <c r="W265" s="13">
        <f>Penjualan!W265*$D265</f>
        <v>0</v>
      </c>
      <c r="X265" s="13">
        <f>Penjualan!X265*$D265</f>
        <v>0</v>
      </c>
      <c r="Y265" s="13">
        <f>Penjualan!Y265*$D265</f>
        <v>0</v>
      </c>
      <c r="Z265" s="13">
        <f>Penjualan!Z265*$D265</f>
        <v>0</v>
      </c>
      <c r="AA265" s="13">
        <f>Penjualan!AA265*$D265</f>
        <v>0</v>
      </c>
      <c r="AB265" s="13">
        <f>Penjualan!AB265*$D265</f>
        <v>0</v>
      </c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>
        <f>Penjualan!AQ265*$D265</f>
        <v>0</v>
      </c>
      <c r="AR265" s="13">
        <f t="shared" si="16"/>
        <v>10000</v>
      </c>
      <c r="AS265" s="14"/>
      <c r="AT265" s="14"/>
      <c r="AU265" s="14"/>
      <c r="AV265" s="14"/>
      <c r="AW265" s="14"/>
    </row>
    <row r="266" spans="1:49" ht="26.25" customHeight="1" x14ac:dyDescent="0.35">
      <c r="A266" s="55">
        <f>Penjualan!A266</f>
        <v>0</v>
      </c>
      <c r="B266" s="2" t="str">
        <f>Penjualan!B266</f>
        <v>KT04</v>
      </c>
      <c r="C266" s="2" t="str">
        <f>Penjualan!C266</f>
        <v>Kalung bandul</v>
      </c>
      <c r="D266" s="21">
        <f>VLOOKUP(B266,Tabel!$A$6:$F$78,6,FALSE)</f>
        <v>3000</v>
      </c>
      <c r="E266" s="13">
        <f>Penjualan!E266*$D266</f>
        <v>0</v>
      </c>
      <c r="F266" s="13">
        <f>Penjualan!F266*$D266</f>
        <v>0</v>
      </c>
      <c r="G266" s="13">
        <f>Penjualan!G266*$D266</f>
        <v>0</v>
      </c>
      <c r="H266" s="13">
        <f>Penjualan!H266*$D266</f>
        <v>0</v>
      </c>
      <c r="I266" s="13">
        <f>Penjualan!I266*$D266</f>
        <v>0</v>
      </c>
      <c r="J266" s="13">
        <f>Penjualan!J266*$D266</f>
        <v>0</v>
      </c>
      <c r="K266" s="13">
        <f>Penjualan!K266*$D266</f>
        <v>0</v>
      </c>
      <c r="L266" s="13">
        <f>Penjualan!L266*$D266</f>
        <v>0</v>
      </c>
      <c r="M266" s="13">
        <f>Penjualan!M266*$D266</f>
        <v>3000</v>
      </c>
      <c r="N266" s="13">
        <f>Penjualan!N266*$D266</f>
        <v>0</v>
      </c>
      <c r="O266" s="13">
        <f>Penjualan!O266*$D266</f>
        <v>0</v>
      </c>
      <c r="P266" s="13">
        <f>Penjualan!P266*$D266</f>
        <v>0</v>
      </c>
      <c r="Q266" s="13">
        <f>Penjualan!Q266*$D266</f>
        <v>0</v>
      </c>
      <c r="R266" s="13">
        <f>Penjualan!R266*$D266</f>
        <v>0</v>
      </c>
      <c r="S266" s="13">
        <f>Penjualan!S266*$D266</f>
        <v>0</v>
      </c>
      <c r="T266" s="13">
        <f>Penjualan!T266*$D266</f>
        <v>0</v>
      </c>
      <c r="U266" s="13">
        <f>Penjualan!U266*$D266</f>
        <v>0</v>
      </c>
      <c r="V266" s="13">
        <f>Penjualan!V266*$D266</f>
        <v>0</v>
      </c>
      <c r="W266" s="13">
        <f>Penjualan!W266*$D266</f>
        <v>0</v>
      </c>
      <c r="X266" s="13">
        <f>Penjualan!X266*$D266</f>
        <v>0</v>
      </c>
      <c r="Y266" s="13">
        <f>Penjualan!Y266*$D266</f>
        <v>0</v>
      </c>
      <c r="Z266" s="13">
        <f>Penjualan!Z266*$D266</f>
        <v>0</v>
      </c>
      <c r="AA266" s="13">
        <f>Penjualan!AA266*$D266</f>
        <v>0</v>
      </c>
      <c r="AB266" s="13">
        <f>Penjualan!AB266*$D266</f>
        <v>0</v>
      </c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>
        <f>Penjualan!AQ266*$D266</f>
        <v>0</v>
      </c>
      <c r="AR266" s="13">
        <f t="shared" si="16"/>
        <v>3000</v>
      </c>
      <c r="AS266" s="14"/>
      <c r="AT266" s="14"/>
      <c r="AU266" s="14"/>
      <c r="AV266" s="14"/>
      <c r="AW266" s="14"/>
    </row>
    <row r="267" spans="1:49" ht="26.25" customHeight="1" x14ac:dyDescent="0.35">
      <c r="A267" s="55">
        <f>Penjualan!A267</f>
        <v>0</v>
      </c>
      <c r="B267" s="2" t="str">
        <f>Penjualan!B267</f>
        <v>Lain2</v>
      </c>
      <c r="C267" s="2" t="str">
        <f>Penjualan!C267</f>
        <v>Lain2</v>
      </c>
      <c r="D267" s="21">
        <f>VLOOKUP(B267,Tabel!$A$6:$F$78,6,FALSE)</f>
        <v>0</v>
      </c>
      <c r="E267" s="13">
        <f>Penjualan!E267*$D267</f>
        <v>0</v>
      </c>
      <c r="F267" s="13">
        <f>Penjualan!F267*$D267</f>
        <v>0</v>
      </c>
      <c r="G267" s="13">
        <f>Penjualan!G267*$D267</f>
        <v>0</v>
      </c>
      <c r="H267" s="13">
        <f>Penjualan!H267*$D267</f>
        <v>0</v>
      </c>
      <c r="I267" s="13">
        <f>Penjualan!I267*$D267</f>
        <v>0</v>
      </c>
      <c r="J267" s="13">
        <f>Penjualan!J267*$D267</f>
        <v>0</v>
      </c>
      <c r="K267" s="13">
        <f>Penjualan!K267*$D267</f>
        <v>0</v>
      </c>
      <c r="L267" s="13">
        <f>Penjualan!L267*$D267</f>
        <v>0</v>
      </c>
      <c r="M267" s="13">
        <f>Penjualan!M267*$D267</f>
        <v>0</v>
      </c>
      <c r="N267" s="13">
        <f>Penjualan!N267*$D267</f>
        <v>0</v>
      </c>
      <c r="O267" s="13">
        <f>Penjualan!O267*$D267</f>
        <v>0</v>
      </c>
      <c r="P267" s="13">
        <f>Penjualan!P267*$D267</f>
        <v>0</v>
      </c>
      <c r="Q267" s="13">
        <f>Penjualan!Q267*$D267</f>
        <v>0</v>
      </c>
      <c r="R267" s="13">
        <f>Penjualan!R267*$D267</f>
        <v>0</v>
      </c>
      <c r="S267" s="13">
        <f>Penjualan!S267*$D267</f>
        <v>0</v>
      </c>
      <c r="T267" s="13">
        <f>Penjualan!T267*$D267</f>
        <v>0</v>
      </c>
      <c r="U267" s="13">
        <f>Penjualan!U267*$D267</f>
        <v>0</v>
      </c>
      <c r="V267" s="13">
        <f>Penjualan!V267*$D267</f>
        <v>0</v>
      </c>
      <c r="W267" s="13">
        <f>Penjualan!W267*$D267</f>
        <v>0</v>
      </c>
      <c r="X267" s="13">
        <f>Penjualan!X267*$D267</f>
        <v>0</v>
      </c>
      <c r="Y267" s="13">
        <f>Penjualan!Y267*$D267</f>
        <v>0</v>
      </c>
      <c r="Z267" s="13">
        <f>Penjualan!Z267*$D267</f>
        <v>0</v>
      </c>
      <c r="AA267" s="13">
        <f>Penjualan!AA267*$D267</f>
        <v>0</v>
      </c>
      <c r="AB267" s="13">
        <f>Penjualan!AB267*$D267</f>
        <v>0</v>
      </c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>
        <f>Penjualan!AQ267*$D267</f>
        <v>0</v>
      </c>
      <c r="AR267" s="13">
        <f t="shared" si="16"/>
        <v>0</v>
      </c>
      <c r="AS267" s="14"/>
      <c r="AT267" s="14"/>
      <c r="AU267" s="14"/>
      <c r="AV267" s="14"/>
      <c r="AW267" s="14"/>
    </row>
    <row r="268" spans="1:49" ht="26.25" customHeight="1" x14ac:dyDescent="0.35">
      <c r="A268" s="55">
        <f>Penjualan!A268</f>
        <v>42210</v>
      </c>
      <c r="B268" s="2" t="str">
        <f>Penjualan!B268</f>
        <v>R05</v>
      </c>
      <c r="C268" s="2" t="str">
        <f>Penjualan!C268</f>
        <v>Rosario tali bercorak</v>
      </c>
      <c r="D268" s="21">
        <f>VLOOKUP(B268,Tabel!$A$6:$F$78,6,FALSE)</f>
        <v>15000</v>
      </c>
      <c r="E268" s="13">
        <f>Penjualan!E268*$D268</f>
        <v>0</v>
      </c>
      <c r="F268" s="13">
        <f>Penjualan!F268*$D268</f>
        <v>0</v>
      </c>
      <c r="G268" s="13">
        <f>Penjualan!G268*$D268</f>
        <v>0</v>
      </c>
      <c r="H268" s="13">
        <f>Penjualan!H268*$D268</f>
        <v>0</v>
      </c>
      <c r="I268" s="13">
        <f>Penjualan!I268*$D268</f>
        <v>0</v>
      </c>
      <c r="J268" s="13">
        <f>Penjualan!J268*$D268</f>
        <v>15000</v>
      </c>
      <c r="K268" s="13">
        <f>Penjualan!K268*$D268</f>
        <v>0</v>
      </c>
      <c r="L268" s="13">
        <f>Penjualan!L268*$D268</f>
        <v>0</v>
      </c>
      <c r="M268" s="13">
        <f>Penjualan!M268*$D268</f>
        <v>0</v>
      </c>
      <c r="N268" s="13">
        <f>Penjualan!N268*$D268</f>
        <v>0</v>
      </c>
      <c r="O268" s="13">
        <f>Penjualan!O268*$D268</f>
        <v>0</v>
      </c>
      <c r="P268" s="13">
        <f>Penjualan!P268*$D268</f>
        <v>0</v>
      </c>
      <c r="Q268" s="13">
        <f>Penjualan!Q268*$D268</f>
        <v>0</v>
      </c>
      <c r="R268" s="13">
        <f>Penjualan!R268*$D268</f>
        <v>0</v>
      </c>
      <c r="S268" s="13">
        <f>Penjualan!S268*$D268</f>
        <v>0</v>
      </c>
      <c r="T268" s="13">
        <f>Penjualan!T268*$D268</f>
        <v>0</v>
      </c>
      <c r="U268" s="13">
        <f>Penjualan!U268*$D268</f>
        <v>0</v>
      </c>
      <c r="V268" s="13">
        <f>Penjualan!V268*$D268</f>
        <v>0</v>
      </c>
      <c r="W268" s="13">
        <f>Penjualan!W268*$D268</f>
        <v>0</v>
      </c>
      <c r="X268" s="13">
        <f>Penjualan!X268*$D268</f>
        <v>0</v>
      </c>
      <c r="Y268" s="13">
        <f>Penjualan!Y268*$D268</f>
        <v>0</v>
      </c>
      <c r="Z268" s="13">
        <f>Penjualan!Z268*$D268</f>
        <v>0</v>
      </c>
      <c r="AA268" s="13">
        <f>Penjualan!AA268*$D268</f>
        <v>0</v>
      </c>
      <c r="AB268" s="13">
        <f>Penjualan!AB268*$D268</f>
        <v>0</v>
      </c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>
        <f>Penjualan!AQ268*$D268</f>
        <v>0</v>
      </c>
      <c r="AR268" s="13">
        <f t="shared" si="16"/>
        <v>15000</v>
      </c>
      <c r="AS268" s="14"/>
      <c r="AT268" s="14"/>
      <c r="AU268" s="14"/>
      <c r="AV268" s="14"/>
      <c r="AW268" s="14"/>
    </row>
    <row r="269" spans="1:49" ht="26.25" customHeight="1" x14ac:dyDescent="0.35">
      <c r="A269" s="55">
        <f>Penjualan!A269</f>
        <v>0</v>
      </c>
      <c r="B269" s="2" t="str">
        <f>Penjualan!B269</f>
        <v>G12</v>
      </c>
      <c r="C269" s="2" t="str">
        <f>Penjualan!C269</f>
        <v xml:space="preserve">Gelang plat </v>
      </c>
      <c r="D269" s="21">
        <f>VLOOKUP(B269,Tabel!$A$6:$F$78,6,FALSE)</f>
        <v>5000</v>
      </c>
      <c r="E269" s="13">
        <f>Penjualan!E269*$D269</f>
        <v>0</v>
      </c>
      <c r="F269" s="13">
        <f>Penjualan!F269*$D269</f>
        <v>0</v>
      </c>
      <c r="G269" s="13">
        <f>Penjualan!G269*$D269</f>
        <v>0</v>
      </c>
      <c r="H269" s="13">
        <f>Penjualan!H269*$D269</f>
        <v>0</v>
      </c>
      <c r="I269" s="13">
        <f>Penjualan!I269*$D269</f>
        <v>0</v>
      </c>
      <c r="J269" s="13">
        <f>Penjualan!J269*$D269</f>
        <v>0</v>
      </c>
      <c r="K269" s="13">
        <f>Penjualan!K269*$D269</f>
        <v>0</v>
      </c>
      <c r="L269" s="13">
        <f>Penjualan!L269*$D269</f>
        <v>0</v>
      </c>
      <c r="M269" s="13">
        <f>Penjualan!M269*$D269</f>
        <v>0</v>
      </c>
      <c r="N269" s="13">
        <f>Penjualan!N269*$D269</f>
        <v>0</v>
      </c>
      <c r="O269" s="13">
        <f>Penjualan!O269*$D269</f>
        <v>20000</v>
      </c>
      <c r="P269" s="13">
        <f>Penjualan!P269*$D269</f>
        <v>0</v>
      </c>
      <c r="Q269" s="13">
        <f>Penjualan!Q269*$D269</f>
        <v>0</v>
      </c>
      <c r="R269" s="13">
        <f>Penjualan!R269*$D269</f>
        <v>0</v>
      </c>
      <c r="S269" s="13">
        <f>Penjualan!S269*$D269</f>
        <v>0</v>
      </c>
      <c r="T269" s="13">
        <f>Penjualan!T269*$D269</f>
        <v>0</v>
      </c>
      <c r="U269" s="13">
        <f>Penjualan!U269*$D269</f>
        <v>0</v>
      </c>
      <c r="V269" s="13">
        <f>Penjualan!V269*$D269</f>
        <v>0</v>
      </c>
      <c r="W269" s="13">
        <f>Penjualan!W269*$D269</f>
        <v>0</v>
      </c>
      <c r="X269" s="13">
        <f>Penjualan!X269*$D269</f>
        <v>0</v>
      </c>
      <c r="Y269" s="13">
        <f>Penjualan!Y269*$D269</f>
        <v>0</v>
      </c>
      <c r="Z269" s="13">
        <f>Penjualan!Z269*$D269</f>
        <v>0</v>
      </c>
      <c r="AA269" s="13">
        <f>Penjualan!AA269*$D269</f>
        <v>0</v>
      </c>
      <c r="AB269" s="13">
        <f>Penjualan!AB269*$D269</f>
        <v>0</v>
      </c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>
        <f>Penjualan!AQ269*$D269</f>
        <v>0</v>
      </c>
      <c r="AR269" s="13">
        <f t="shared" si="16"/>
        <v>20000</v>
      </c>
      <c r="AS269" s="14"/>
      <c r="AT269" s="14"/>
      <c r="AU269" s="14"/>
      <c r="AV269" s="14"/>
      <c r="AW269" s="14"/>
    </row>
    <row r="270" spans="1:49" ht="26.25" customHeight="1" x14ac:dyDescent="0.35">
      <c r="A270" s="55">
        <f>Penjualan!A270</f>
        <v>0</v>
      </c>
      <c r="B270" s="2" t="str">
        <f>Penjualan!B270</f>
        <v>Lain2</v>
      </c>
      <c r="C270" s="2" t="str">
        <f>Penjualan!C270</f>
        <v>Lain2</v>
      </c>
      <c r="D270" s="21">
        <f>VLOOKUP(B270,Tabel!$A$6:$F$78,6,FALSE)</f>
        <v>0</v>
      </c>
      <c r="E270" s="13">
        <f>Penjualan!E270*$D270</f>
        <v>0</v>
      </c>
      <c r="F270" s="13">
        <f>Penjualan!F270*$D270</f>
        <v>0</v>
      </c>
      <c r="G270" s="13">
        <f>Penjualan!G270*$D270</f>
        <v>0</v>
      </c>
      <c r="H270" s="13">
        <f>Penjualan!H270*$D270</f>
        <v>0</v>
      </c>
      <c r="I270" s="13">
        <f>Penjualan!I270*$D270</f>
        <v>0</v>
      </c>
      <c r="J270" s="13">
        <f>Penjualan!J270*$D270</f>
        <v>0</v>
      </c>
      <c r="K270" s="13">
        <f>Penjualan!K270*$D270</f>
        <v>0</v>
      </c>
      <c r="L270" s="13">
        <f>Penjualan!L270*$D270</f>
        <v>0</v>
      </c>
      <c r="M270" s="13">
        <f>Penjualan!M270*$D270</f>
        <v>0</v>
      </c>
      <c r="N270" s="13">
        <f>Penjualan!N270*$D270</f>
        <v>0</v>
      </c>
      <c r="O270" s="13">
        <f>Penjualan!O270*$D270</f>
        <v>0</v>
      </c>
      <c r="P270" s="13">
        <f>Penjualan!P270*$D270</f>
        <v>0</v>
      </c>
      <c r="Q270" s="13">
        <f>Penjualan!Q270*$D270</f>
        <v>0</v>
      </c>
      <c r="R270" s="13">
        <f>Penjualan!R270*$D270</f>
        <v>0</v>
      </c>
      <c r="S270" s="13">
        <f>Penjualan!S270*$D270</f>
        <v>0</v>
      </c>
      <c r="T270" s="13">
        <f>Penjualan!T270*$D270</f>
        <v>0</v>
      </c>
      <c r="U270" s="13">
        <f>Penjualan!U270*$D270</f>
        <v>0</v>
      </c>
      <c r="V270" s="13">
        <f>Penjualan!V270*$D270</f>
        <v>0</v>
      </c>
      <c r="W270" s="13">
        <f>Penjualan!W270*$D270</f>
        <v>0</v>
      </c>
      <c r="X270" s="13">
        <f>Penjualan!X270*$D270</f>
        <v>0</v>
      </c>
      <c r="Y270" s="13">
        <f>Penjualan!Y270*$D270</f>
        <v>0</v>
      </c>
      <c r="Z270" s="13">
        <f>Penjualan!Z270*$D270</f>
        <v>0</v>
      </c>
      <c r="AA270" s="13">
        <f>Penjualan!AA270*$D270</f>
        <v>0</v>
      </c>
      <c r="AB270" s="13">
        <f>Penjualan!AB270*$D270</f>
        <v>0</v>
      </c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>
        <f>Penjualan!AQ270*$D270</f>
        <v>0</v>
      </c>
      <c r="AR270" s="13">
        <f t="shared" si="16"/>
        <v>0</v>
      </c>
      <c r="AS270" s="14"/>
      <c r="AT270" s="14"/>
      <c r="AU270" s="14"/>
      <c r="AV270" s="14"/>
      <c r="AW270" s="14"/>
    </row>
    <row r="271" spans="1:49" ht="26.25" customHeight="1" x14ac:dyDescent="0.35">
      <c r="A271" s="55">
        <f>Penjualan!A271</f>
        <v>42210</v>
      </c>
      <c r="B271" s="2" t="str">
        <f>Penjualan!B271</f>
        <v>G10</v>
      </c>
      <c r="C271" s="2" t="str">
        <f>Penjualan!C271</f>
        <v>G.tali warna warni</v>
      </c>
      <c r="D271" s="21">
        <f>VLOOKUP(B271,Tabel!$A$6:$F$78,6,FALSE)</f>
        <v>5000</v>
      </c>
      <c r="E271" s="13">
        <f>Penjualan!E271*$D271</f>
        <v>0</v>
      </c>
      <c r="F271" s="13">
        <f>Penjualan!F271*$D271</f>
        <v>5000</v>
      </c>
      <c r="G271" s="13">
        <f>Penjualan!G271*$D271</f>
        <v>0</v>
      </c>
      <c r="H271" s="13">
        <f>Penjualan!H271*$D271</f>
        <v>0</v>
      </c>
      <c r="I271" s="13">
        <f>Penjualan!I271*$D271</f>
        <v>0</v>
      </c>
      <c r="J271" s="13">
        <f>Penjualan!J271*$D271</f>
        <v>0</v>
      </c>
      <c r="K271" s="13">
        <f>Penjualan!K271*$D271</f>
        <v>0</v>
      </c>
      <c r="L271" s="13">
        <f>Penjualan!L271*$D271</f>
        <v>5000</v>
      </c>
      <c r="M271" s="13">
        <f>Penjualan!M271*$D271</f>
        <v>0</v>
      </c>
      <c r="N271" s="13">
        <f>Penjualan!N271*$D271</f>
        <v>0</v>
      </c>
      <c r="O271" s="13">
        <f>Penjualan!O271*$D271</f>
        <v>0</v>
      </c>
      <c r="P271" s="13">
        <f>Penjualan!P271*$D271</f>
        <v>5000</v>
      </c>
      <c r="Q271" s="13">
        <f>Penjualan!Q271*$D271</f>
        <v>0</v>
      </c>
      <c r="R271" s="13">
        <f>Penjualan!R271*$D271</f>
        <v>0</v>
      </c>
      <c r="S271" s="13">
        <f>Penjualan!S271*$D271</f>
        <v>0</v>
      </c>
      <c r="T271" s="13">
        <f>Penjualan!T271*$D271</f>
        <v>0</v>
      </c>
      <c r="U271" s="13">
        <f>Penjualan!U271*$D271</f>
        <v>5000</v>
      </c>
      <c r="V271" s="13">
        <f>Penjualan!V271*$D271</f>
        <v>0</v>
      </c>
      <c r="W271" s="13">
        <f>Penjualan!W271*$D271</f>
        <v>0</v>
      </c>
      <c r="X271" s="13">
        <f>Penjualan!X271*$D271</f>
        <v>0</v>
      </c>
      <c r="Y271" s="13">
        <f>Penjualan!Y271*$D271</f>
        <v>5000</v>
      </c>
      <c r="Z271" s="13">
        <f>Penjualan!Z271*$D271</f>
        <v>0</v>
      </c>
      <c r="AA271" s="13">
        <f>Penjualan!AA271*$D271</f>
        <v>0</v>
      </c>
      <c r="AB271" s="13">
        <f>Penjualan!AB271*$D271</f>
        <v>0</v>
      </c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>
        <f>Penjualan!AQ271*$D271</f>
        <v>5000</v>
      </c>
      <c r="AR271" s="13">
        <f t="shared" si="16"/>
        <v>30000</v>
      </c>
      <c r="AS271" s="14"/>
      <c r="AT271" s="14">
        <f>AQ271</f>
        <v>5000</v>
      </c>
      <c r="AU271" s="14"/>
      <c r="AV271" s="14"/>
      <c r="AW271" s="14"/>
    </row>
    <row r="272" spans="1:49" ht="26.25" customHeight="1" x14ac:dyDescent="0.35">
      <c r="A272" s="55" t="str">
        <f>Penjualan!A272</f>
        <v>(Christoforus)</v>
      </c>
      <c r="B272" s="2" t="str">
        <f>Penjualan!B272</f>
        <v>R01</v>
      </c>
      <c r="C272" s="2" t="str">
        <f>Penjualan!C272</f>
        <v>Rosario kayu</v>
      </c>
      <c r="D272" s="21">
        <f>VLOOKUP(B272,Tabel!$A$6:$F$78,6,FALSE)</f>
        <v>15000</v>
      </c>
      <c r="E272" s="13">
        <f>Penjualan!E272*$D272</f>
        <v>0</v>
      </c>
      <c r="F272" s="13">
        <f>Penjualan!F272*$D272</f>
        <v>15000</v>
      </c>
      <c r="G272" s="13">
        <f>Penjualan!G272*$D272</f>
        <v>0</v>
      </c>
      <c r="H272" s="13">
        <f>Penjualan!H272*$D272</f>
        <v>135000</v>
      </c>
      <c r="I272" s="13">
        <f>Penjualan!I272*$D272</f>
        <v>0</v>
      </c>
      <c r="J272" s="13">
        <f>Penjualan!J272*$D272</f>
        <v>45000</v>
      </c>
      <c r="K272" s="13">
        <f>Penjualan!K272*$D272</f>
        <v>0</v>
      </c>
      <c r="L272" s="13">
        <f>Penjualan!L272*$D272</f>
        <v>0</v>
      </c>
      <c r="M272" s="13">
        <f>Penjualan!M272*$D272</f>
        <v>30000</v>
      </c>
      <c r="N272" s="13">
        <f>Penjualan!N272*$D272</f>
        <v>0</v>
      </c>
      <c r="O272" s="13">
        <f>Penjualan!O272*$D272</f>
        <v>60000</v>
      </c>
      <c r="P272" s="13">
        <f>Penjualan!P272*$D272</f>
        <v>0</v>
      </c>
      <c r="Q272" s="13">
        <f>Penjualan!Q272*$D272</f>
        <v>0</v>
      </c>
      <c r="R272" s="13">
        <f>Penjualan!R272*$D272</f>
        <v>0</v>
      </c>
      <c r="S272" s="13">
        <f>Penjualan!S272*$D272</f>
        <v>105000</v>
      </c>
      <c r="T272" s="13">
        <f>Penjualan!T272*$D272</f>
        <v>0</v>
      </c>
      <c r="U272" s="13">
        <f>Penjualan!U272*$D272</f>
        <v>0</v>
      </c>
      <c r="V272" s="13">
        <f>Penjualan!V272*$D272</f>
        <v>0</v>
      </c>
      <c r="W272" s="13">
        <f>Penjualan!W272*$D272</f>
        <v>15000</v>
      </c>
      <c r="X272" s="13">
        <f>Penjualan!X272*$D272</f>
        <v>0</v>
      </c>
      <c r="Y272" s="13">
        <f>Penjualan!Y272*$D272</f>
        <v>0</v>
      </c>
      <c r="Z272" s="13">
        <f>Penjualan!Z272*$D272</f>
        <v>0</v>
      </c>
      <c r="AA272" s="13">
        <f>Penjualan!AA272*$D272</f>
        <v>0</v>
      </c>
      <c r="AB272" s="13">
        <f>Penjualan!AB272*$D272</f>
        <v>0</v>
      </c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>
        <f>Penjualan!AQ272*$D272</f>
        <v>0</v>
      </c>
      <c r="AR272" s="13">
        <f t="shared" si="16"/>
        <v>405000</v>
      </c>
      <c r="AS272" s="14"/>
      <c r="AT272" s="14"/>
      <c r="AU272" s="14"/>
      <c r="AV272" s="14"/>
      <c r="AW272" s="14"/>
    </row>
    <row r="273" spans="1:49" ht="26.25" customHeight="1" x14ac:dyDescent="0.35">
      <c r="A273" s="55">
        <f>Penjualan!A273</f>
        <v>0</v>
      </c>
      <c r="B273" s="2" t="str">
        <f>Penjualan!B273</f>
        <v>G12</v>
      </c>
      <c r="C273" s="2" t="str">
        <f>Penjualan!C273</f>
        <v xml:space="preserve">Gelang plat </v>
      </c>
      <c r="D273" s="21">
        <f>VLOOKUP(B273,Tabel!$A$6:$F$78,6,FALSE)</f>
        <v>5000</v>
      </c>
      <c r="E273" s="13">
        <f>Penjualan!E273*$D273</f>
        <v>0</v>
      </c>
      <c r="F273" s="13">
        <f>Penjualan!F273*$D273</f>
        <v>5000</v>
      </c>
      <c r="G273" s="13">
        <f>Penjualan!G273*$D273</f>
        <v>0</v>
      </c>
      <c r="H273" s="13">
        <f>Penjualan!H273*$D273</f>
        <v>60000</v>
      </c>
      <c r="I273" s="13">
        <f>Penjualan!I273*$D273</f>
        <v>0</v>
      </c>
      <c r="J273" s="13">
        <f>Penjualan!J273*$D273</f>
        <v>0</v>
      </c>
      <c r="K273" s="13">
        <f>Penjualan!K273*$D273</f>
        <v>0</v>
      </c>
      <c r="L273" s="13">
        <f>Penjualan!L273*$D273</f>
        <v>15000</v>
      </c>
      <c r="M273" s="13">
        <f>Penjualan!M273*$D273</f>
        <v>0</v>
      </c>
      <c r="N273" s="13">
        <f>Penjualan!N273*$D273</f>
        <v>0</v>
      </c>
      <c r="O273" s="13">
        <f>Penjualan!O273*$D273</f>
        <v>0</v>
      </c>
      <c r="P273" s="13">
        <f>Penjualan!P273*$D273</f>
        <v>0</v>
      </c>
      <c r="Q273" s="13">
        <f>Penjualan!Q273*$D273</f>
        <v>0</v>
      </c>
      <c r="R273" s="13">
        <f>Penjualan!R273*$D273</f>
        <v>0</v>
      </c>
      <c r="S273" s="13">
        <f>Penjualan!S273*$D273</f>
        <v>0</v>
      </c>
      <c r="T273" s="13">
        <f>Penjualan!T273*$D273</f>
        <v>0</v>
      </c>
      <c r="U273" s="13">
        <f>Penjualan!U273*$D273</f>
        <v>0</v>
      </c>
      <c r="V273" s="13">
        <f>Penjualan!V273*$D273</f>
        <v>0</v>
      </c>
      <c r="W273" s="13">
        <f>Penjualan!W273*$D273</f>
        <v>0</v>
      </c>
      <c r="X273" s="13">
        <f>Penjualan!X273*$D273</f>
        <v>0</v>
      </c>
      <c r="Y273" s="13">
        <f>Penjualan!Y273*$D273</f>
        <v>0</v>
      </c>
      <c r="Z273" s="13">
        <f>Penjualan!Z273*$D273</f>
        <v>0</v>
      </c>
      <c r="AA273" s="13">
        <f>Penjualan!AA273*$D273</f>
        <v>0</v>
      </c>
      <c r="AB273" s="13">
        <f>Penjualan!AB273*$D273</f>
        <v>0</v>
      </c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>
        <f>Penjualan!AQ273*$D273</f>
        <v>0</v>
      </c>
      <c r="AR273" s="13">
        <f t="shared" si="16"/>
        <v>80000</v>
      </c>
      <c r="AS273" s="14"/>
      <c r="AT273" s="14"/>
      <c r="AU273" s="14"/>
      <c r="AV273" s="14"/>
      <c r="AW273" s="14"/>
    </row>
    <row r="274" spans="1:49" ht="26.25" customHeight="1" x14ac:dyDescent="0.35">
      <c r="A274" s="55">
        <f>Penjualan!A274</f>
        <v>0</v>
      </c>
      <c r="B274" s="2" t="str">
        <f>Penjualan!B274</f>
        <v>R02</v>
      </c>
      <c r="C274" s="2" t="str">
        <f>Penjualan!C274</f>
        <v>Rosario batu</v>
      </c>
      <c r="D274" s="21">
        <f>VLOOKUP(B274,Tabel!$A$6:$F$78,6,FALSE)</f>
        <v>30000</v>
      </c>
      <c r="E274" s="13">
        <f>Penjualan!E274*$D274</f>
        <v>0</v>
      </c>
      <c r="F274" s="13">
        <f>Penjualan!F274*$D274</f>
        <v>30000</v>
      </c>
      <c r="G274" s="13">
        <f>Penjualan!G274*$D274</f>
        <v>0</v>
      </c>
      <c r="H274" s="13">
        <f>Penjualan!H274*$D274</f>
        <v>0</v>
      </c>
      <c r="I274" s="13">
        <f>Penjualan!I274*$D274</f>
        <v>0</v>
      </c>
      <c r="J274" s="13">
        <f>Penjualan!J274*$D274</f>
        <v>0</v>
      </c>
      <c r="K274" s="13">
        <f>Penjualan!K274*$D274</f>
        <v>0</v>
      </c>
      <c r="L274" s="13">
        <f>Penjualan!L274*$D274</f>
        <v>0</v>
      </c>
      <c r="M274" s="13">
        <f>Penjualan!M274*$D274</f>
        <v>120000</v>
      </c>
      <c r="N274" s="13">
        <f>Penjualan!N274*$D274</f>
        <v>0</v>
      </c>
      <c r="O274" s="13">
        <f>Penjualan!O274*$D274</f>
        <v>0</v>
      </c>
      <c r="P274" s="13">
        <f>Penjualan!P274*$D274</f>
        <v>0</v>
      </c>
      <c r="Q274" s="13">
        <f>Penjualan!Q274*$D274</f>
        <v>0</v>
      </c>
      <c r="R274" s="13">
        <f>Penjualan!R274*$D274</f>
        <v>0</v>
      </c>
      <c r="S274" s="13">
        <f>Penjualan!S274*$D274</f>
        <v>0</v>
      </c>
      <c r="T274" s="13">
        <f>Penjualan!T274*$D274</f>
        <v>0</v>
      </c>
      <c r="U274" s="13">
        <f>Penjualan!U274*$D274</f>
        <v>0</v>
      </c>
      <c r="V274" s="13">
        <f>Penjualan!V274*$D274</f>
        <v>0</v>
      </c>
      <c r="W274" s="13">
        <f>Penjualan!W274*$D274</f>
        <v>60000</v>
      </c>
      <c r="X274" s="13">
        <f>Penjualan!X274*$D274</f>
        <v>0</v>
      </c>
      <c r="Y274" s="13">
        <f>Penjualan!Y274*$D274</f>
        <v>0</v>
      </c>
      <c r="Z274" s="13">
        <f>Penjualan!Z274*$D274</f>
        <v>0</v>
      </c>
      <c r="AA274" s="13">
        <f>Penjualan!AA274*$D274</f>
        <v>0</v>
      </c>
      <c r="AB274" s="13">
        <f>Penjualan!AB274*$D274</f>
        <v>0</v>
      </c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>
        <f>Penjualan!AQ274*$D274</f>
        <v>0</v>
      </c>
      <c r="AR274" s="13">
        <f t="shared" si="16"/>
        <v>210000</v>
      </c>
      <c r="AS274" s="14"/>
      <c r="AT274" s="14"/>
      <c r="AU274" s="14"/>
      <c r="AV274" s="14"/>
      <c r="AW274" s="14"/>
    </row>
    <row r="275" spans="1:49" ht="26.25" customHeight="1" x14ac:dyDescent="0.35">
      <c r="A275" s="55">
        <f>Penjualan!A275</f>
        <v>0</v>
      </c>
      <c r="B275" s="2" t="str">
        <f>Penjualan!B275</f>
        <v>R05</v>
      </c>
      <c r="C275" s="2" t="str">
        <f>Penjualan!C275</f>
        <v>Rosario tali bercorak</v>
      </c>
      <c r="D275" s="21">
        <f>VLOOKUP(B275,Tabel!$A$6:$F$78,6,FALSE)</f>
        <v>15000</v>
      </c>
      <c r="E275" s="13">
        <f>Penjualan!E275*$D275</f>
        <v>0</v>
      </c>
      <c r="F275" s="13">
        <f>Penjualan!F275*$D275</f>
        <v>0</v>
      </c>
      <c r="G275" s="13">
        <f>Penjualan!G275*$D275</f>
        <v>0</v>
      </c>
      <c r="H275" s="13">
        <f>Penjualan!H275*$D275</f>
        <v>0</v>
      </c>
      <c r="I275" s="13">
        <f>Penjualan!I275*$D275</f>
        <v>0</v>
      </c>
      <c r="J275" s="13">
        <f>Penjualan!J275*$D275</f>
        <v>0</v>
      </c>
      <c r="K275" s="13">
        <f>Penjualan!K275*$D275</f>
        <v>0</v>
      </c>
      <c r="L275" s="13">
        <f>Penjualan!L275*$D275</f>
        <v>0</v>
      </c>
      <c r="M275" s="13">
        <f>Penjualan!M275*$D275</f>
        <v>0</v>
      </c>
      <c r="N275" s="13">
        <f>Penjualan!N275*$D275</f>
        <v>0</v>
      </c>
      <c r="O275" s="13">
        <f>Penjualan!O275*$D275</f>
        <v>60000</v>
      </c>
      <c r="P275" s="13">
        <f>Penjualan!P275*$D275</f>
        <v>0</v>
      </c>
      <c r="Q275" s="13">
        <f>Penjualan!Q275*$D275</f>
        <v>60000</v>
      </c>
      <c r="R275" s="13">
        <f>Penjualan!R275*$D275</f>
        <v>0</v>
      </c>
      <c r="S275" s="13">
        <f>Penjualan!S275*$D275</f>
        <v>90000</v>
      </c>
      <c r="T275" s="13">
        <f>Penjualan!T275*$D275</f>
        <v>0</v>
      </c>
      <c r="U275" s="13">
        <f>Penjualan!U275*$D275</f>
        <v>0</v>
      </c>
      <c r="V275" s="13">
        <f>Penjualan!V275*$D275</f>
        <v>0</v>
      </c>
      <c r="W275" s="13">
        <f>Penjualan!W275*$D275</f>
        <v>0</v>
      </c>
      <c r="X275" s="13">
        <f>Penjualan!X275*$D275</f>
        <v>0</v>
      </c>
      <c r="Y275" s="13">
        <f>Penjualan!Y275*$D275</f>
        <v>0</v>
      </c>
      <c r="Z275" s="13">
        <f>Penjualan!Z275*$D275</f>
        <v>0</v>
      </c>
      <c r="AA275" s="13">
        <f>Penjualan!AA275*$D275</f>
        <v>0</v>
      </c>
      <c r="AB275" s="13">
        <f>Penjualan!AB275*$D275</f>
        <v>0</v>
      </c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>
        <f>Penjualan!AQ275*$D275</f>
        <v>0</v>
      </c>
      <c r="AR275" s="13">
        <f t="shared" si="16"/>
        <v>210000</v>
      </c>
      <c r="AS275" s="14"/>
      <c r="AT275" s="14"/>
      <c r="AU275" s="14"/>
      <c r="AV275" s="14"/>
      <c r="AW275" s="14"/>
    </row>
    <row r="276" spans="1:49" ht="26.25" customHeight="1" x14ac:dyDescent="0.35">
      <c r="A276" s="55">
        <f>Penjualan!A276</f>
        <v>0</v>
      </c>
      <c r="B276" s="2" t="str">
        <f>Penjualan!B276</f>
        <v>GR11</v>
      </c>
      <c r="C276" s="2" t="str">
        <f>Penjualan!C276</f>
        <v>Gelang rosario kristal</v>
      </c>
      <c r="D276" s="21">
        <f>VLOOKUP(B276,Tabel!$A$6:$F$78,6,FALSE)</f>
        <v>15000</v>
      </c>
      <c r="E276" s="13">
        <f>Penjualan!E276*$D276</f>
        <v>0</v>
      </c>
      <c r="F276" s="13">
        <f>Penjualan!F276*$D276</f>
        <v>15000</v>
      </c>
      <c r="G276" s="13">
        <f>Penjualan!G276*$D276</f>
        <v>0</v>
      </c>
      <c r="H276" s="13">
        <f>Penjualan!H276*$D276</f>
        <v>15000</v>
      </c>
      <c r="I276" s="13">
        <f>Penjualan!I276*$D276</f>
        <v>0</v>
      </c>
      <c r="J276" s="13">
        <f>Penjualan!J276*$D276</f>
        <v>0</v>
      </c>
      <c r="K276" s="13">
        <f>Penjualan!K276*$D276</f>
        <v>0</v>
      </c>
      <c r="L276" s="13">
        <f>Penjualan!L276*$D276</f>
        <v>0</v>
      </c>
      <c r="M276" s="13">
        <f>Penjualan!M276*$D276</f>
        <v>0</v>
      </c>
      <c r="N276" s="13">
        <f>Penjualan!N276*$D276</f>
        <v>0</v>
      </c>
      <c r="O276" s="13">
        <f>Penjualan!O276*$D276</f>
        <v>0</v>
      </c>
      <c r="P276" s="13">
        <f>Penjualan!P276*$D276</f>
        <v>0</v>
      </c>
      <c r="Q276" s="13">
        <f>Penjualan!Q276*$D276</f>
        <v>0</v>
      </c>
      <c r="R276" s="13">
        <f>Penjualan!R276*$D276</f>
        <v>0</v>
      </c>
      <c r="S276" s="13">
        <f>Penjualan!S276*$D276</f>
        <v>0</v>
      </c>
      <c r="T276" s="13">
        <f>Penjualan!T276*$D276</f>
        <v>0</v>
      </c>
      <c r="U276" s="13">
        <f>Penjualan!U276*$D276</f>
        <v>0</v>
      </c>
      <c r="V276" s="13">
        <f>Penjualan!V276*$D276</f>
        <v>0</v>
      </c>
      <c r="W276" s="13">
        <f>Penjualan!W276*$D276</f>
        <v>0</v>
      </c>
      <c r="X276" s="13">
        <f>Penjualan!X276*$D276</f>
        <v>0</v>
      </c>
      <c r="Y276" s="13">
        <f>Penjualan!Y276*$D276</f>
        <v>0</v>
      </c>
      <c r="Z276" s="13">
        <f>Penjualan!Z276*$D276</f>
        <v>0</v>
      </c>
      <c r="AA276" s="13">
        <f>Penjualan!AA276*$D276</f>
        <v>0</v>
      </c>
      <c r="AB276" s="13">
        <f>Penjualan!AB276*$D276</f>
        <v>0</v>
      </c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>
        <f>Penjualan!AQ276*$D276</f>
        <v>0</v>
      </c>
      <c r="AR276" s="13">
        <f t="shared" si="16"/>
        <v>30000</v>
      </c>
      <c r="AS276" s="14"/>
      <c r="AT276" s="14"/>
      <c r="AU276" s="14"/>
      <c r="AV276" s="14"/>
      <c r="AW276" s="14"/>
    </row>
    <row r="277" spans="1:49" ht="26.25" customHeight="1" x14ac:dyDescent="0.35">
      <c r="A277" s="55">
        <f>Penjualan!A277</f>
        <v>0</v>
      </c>
      <c r="B277" s="2" t="str">
        <f>Penjualan!B277</f>
        <v>KT04</v>
      </c>
      <c r="C277" s="2" t="str">
        <f>Penjualan!C277</f>
        <v>Kalung bandul</v>
      </c>
      <c r="D277" s="21">
        <f>VLOOKUP(B277,Tabel!$A$6:$F$78,6,FALSE)</f>
        <v>3000</v>
      </c>
      <c r="E277" s="13">
        <f>Penjualan!E277*$D277</f>
        <v>3000</v>
      </c>
      <c r="F277" s="13">
        <f>Penjualan!F277*$D277</f>
        <v>0</v>
      </c>
      <c r="G277" s="13">
        <f>Penjualan!G277*$D277</f>
        <v>0</v>
      </c>
      <c r="H277" s="13">
        <f>Penjualan!H277*$D277</f>
        <v>0</v>
      </c>
      <c r="I277" s="13">
        <f>Penjualan!I277*$D277</f>
        <v>0</v>
      </c>
      <c r="J277" s="13">
        <f>Penjualan!J277*$D277</f>
        <v>0</v>
      </c>
      <c r="K277" s="13">
        <f>Penjualan!K277*$D277</f>
        <v>0</v>
      </c>
      <c r="L277" s="13">
        <f>Penjualan!L277*$D277</f>
        <v>0</v>
      </c>
      <c r="M277" s="13">
        <f>Penjualan!M277*$D277</f>
        <v>0</v>
      </c>
      <c r="N277" s="13">
        <f>Penjualan!N277*$D277</f>
        <v>0</v>
      </c>
      <c r="O277" s="13">
        <f>Penjualan!O277*$D277</f>
        <v>9000</v>
      </c>
      <c r="P277" s="13">
        <f>Penjualan!P277*$D277</f>
        <v>0</v>
      </c>
      <c r="Q277" s="13">
        <f>Penjualan!Q277*$D277</f>
        <v>0</v>
      </c>
      <c r="R277" s="13">
        <f>Penjualan!R277*$D277</f>
        <v>0</v>
      </c>
      <c r="S277" s="13">
        <f>Penjualan!S277*$D277</f>
        <v>0</v>
      </c>
      <c r="T277" s="13">
        <f>Penjualan!T277*$D277</f>
        <v>6000</v>
      </c>
      <c r="U277" s="13">
        <f>Penjualan!U277*$D277</f>
        <v>0</v>
      </c>
      <c r="V277" s="13">
        <f>Penjualan!V277*$D277</f>
        <v>0</v>
      </c>
      <c r="W277" s="13">
        <f>Penjualan!W277*$D277</f>
        <v>0</v>
      </c>
      <c r="X277" s="13">
        <f>Penjualan!X277*$D277</f>
        <v>0</v>
      </c>
      <c r="Y277" s="13">
        <f>Penjualan!Y277*$D277</f>
        <v>0</v>
      </c>
      <c r="Z277" s="13">
        <f>Penjualan!Z277*$D277</f>
        <v>0</v>
      </c>
      <c r="AA277" s="13">
        <f>Penjualan!AA277*$D277</f>
        <v>0</v>
      </c>
      <c r="AB277" s="13">
        <f>Penjualan!AB277*$D277</f>
        <v>0</v>
      </c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>
        <f>Penjualan!AQ277*$D277</f>
        <v>0</v>
      </c>
      <c r="AR277" s="13">
        <f t="shared" si="16"/>
        <v>18000</v>
      </c>
      <c r="AS277" s="14"/>
      <c r="AT277" s="14"/>
      <c r="AU277" s="14"/>
      <c r="AV277" s="14"/>
      <c r="AW277" s="14"/>
    </row>
    <row r="278" spans="1:49" ht="26.25" customHeight="1" x14ac:dyDescent="0.35">
      <c r="A278" s="55">
        <f>Penjualan!A278</f>
        <v>0</v>
      </c>
      <c r="B278" s="2" t="str">
        <f>Penjualan!B278</f>
        <v>KT03</v>
      </c>
      <c r="C278" s="2" t="str">
        <f>Penjualan!C278</f>
        <v>Kalung huruf</v>
      </c>
      <c r="D278" s="21">
        <f>VLOOKUP(B278,Tabel!$A$6:$F$78,6,FALSE)</f>
        <v>3000</v>
      </c>
      <c r="E278" s="13">
        <f>Penjualan!E278*$D278</f>
        <v>0</v>
      </c>
      <c r="F278" s="13">
        <f>Penjualan!F278*$D278</f>
        <v>0</v>
      </c>
      <c r="G278" s="13">
        <f>Penjualan!G278*$D278</f>
        <v>0</v>
      </c>
      <c r="H278" s="13">
        <f>Penjualan!H278*$D278</f>
        <v>0</v>
      </c>
      <c r="I278" s="13">
        <f>Penjualan!I278*$D278</f>
        <v>0</v>
      </c>
      <c r="J278" s="13">
        <f>Penjualan!J278*$D278</f>
        <v>0</v>
      </c>
      <c r="K278" s="13">
        <f>Penjualan!K278*$D278</f>
        <v>0</v>
      </c>
      <c r="L278" s="13">
        <f>Penjualan!L278*$D278</f>
        <v>0</v>
      </c>
      <c r="M278" s="13">
        <f>Penjualan!M278*$D278</f>
        <v>0</v>
      </c>
      <c r="N278" s="13">
        <f>Penjualan!N278*$D278</f>
        <v>6000</v>
      </c>
      <c r="O278" s="13">
        <f>Penjualan!O278*$D278</f>
        <v>0</v>
      </c>
      <c r="P278" s="13">
        <f>Penjualan!P278*$D278</f>
        <v>0</v>
      </c>
      <c r="Q278" s="13">
        <f>Penjualan!Q278*$D278</f>
        <v>0</v>
      </c>
      <c r="R278" s="13">
        <f>Penjualan!R278*$D278</f>
        <v>0</v>
      </c>
      <c r="S278" s="13">
        <f>Penjualan!S278*$D278</f>
        <v>0</v>
      </c>
      <c r="T278" s="13">
        <f>Penjualan!T278*$D278</f>
        <v>0</v>
      </c>
      <c r="U278" s="13">
        <f>Penjualan!U278*$D278</f>
        <v>0</v>
      </c>
      <c r="V278" s="13">
        <f>Penjualan!V278*$D278</f>
        <v>0</v>
      </c>
      <c r="W278" s="13">
        <f>Penjualan!W278*$D278</f>
        <v>0</v>
      </c>
      <c r="X278" s="13">
        <f>Penjualan!X278*$D278</f>
        <v>0</v>
      </c>
      <c r="Y278" s="13">
        <f>Penjualan!Y278*$D278</f>
        <v>0</v>
      </c>
      <c r="Z278" s="13">
        <f>Penjualan!Z278*$D278</f>
        <v>0</v>
      </c>
      <c r="AA278" s="13">
        <f>Penjualan!AA278*$D278</f>
        <v>0</v>
      </c>
      <c r="AB278" s="13">
        <f>Penjualan!AB278*$D278</f>
        <v>0</v>
      </c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>
        <f>Penjualan!AQ278*$D278</f>
        <v>0</v>
      </c>
      <c r="AR278" s="13">
        <f t="shared" si="16"/>
        <v>6000</v>
      </c>
      <c r="AS278" s="14"/>
      <c r="AT278" s="14"/>
      <c r="AU278" s="14"/>
      <c r="AV278" s="14"/>
      <c r="AW278" s="14"/>
    </row>
    <row r="279" spans="1:49" ht="26.25" customHeight="1" x14ac:dyDescent="0.35">
      <c r="A279" s="55">
        <f>Penjualan!A279</f>
        <v>0</v>
      </c>
      <c r="B279" s="2" t="str">
        <f>Penjualan!B279</f>
        <v>Lain2</v>
      </c>
      <c r="C279" s="2" t="str">
        <f>Penjualan!C279</f>
        <v>Lain2</v>
      </c>
      <c r="D279" s="21">
        <f>VLOOKUP(B279,Tabel!$A$6:$F$78,6,FALSE)</f>
        <v>0</v>
      </c>
      <c r="E279" s="13">
        <f>Penjualan!E279*$D279</f>
        <v>0</v>
      </c>
      <c r="F279" s="13">
        <f>Penjualan!F279*$D279</f>
        <v>0</v>
      </c>
      <c r="G279" s="13">
        <f>Penjualan!G279*$D279</f>
        <v>0</v>
      </c>
      <c r="H279" s="13">
        <f>Penjualan!H279*$D279</f>
        <v>0</v>
      </c>
      <c r="I279" s="13">
        <f>Penjualan!I279*$D279</f>
        <v>0</v>
      </c>
      <c r="J279" s="13">
        <f>Penjualan!J279*$D279</f>
        <v>0</v>
      </c>
      <c r="K279" s="13">
        <f>Penjualan!K279*$D279</f>
        <v>0</v>
      </c>
      <c r="L279" s="13">
        <f>Penjualan!L279*$D279</f>
        <v>0</v>
      </c>
      <c r="M279" s="13">
        <f>Penjualan!M279*$D279</f>
        <v>0</v>
      </c>
      <c r="N279" s="13">
        <f>Penjualan!N279*$D279</f>
        <v>0</v>
      </c>
      <c r="O279" s="13">
        <f>Penjualan!O279*$D279</f>
        <v>0</v>
      </c>
      <c r="P279" s="13">
        <f>Penjualan!P279*$D279</f>
        <v>0</v>
      </c>
      <c r="Q279" s="13">
        <f>Penjualan!Q279*$D279</f>
        <v>0</v>
      </c>
      <c r="R279" s="13">
        <f>Penjualan!R279*$D279</f>
        <v>0</v>
      </c>
      <c r="S279" s="13">
        <f>Penjualan!S279*$D279</f>
        <v>0</v>
      </c>
      <c r="T279" s="13">
        <f>Penjualan!T279*$D279</f>
        <v>0</v>
      </c>
      <c r="U279" s="13">
        <f>Penjualan!U279*$D279</f>
        <v>0</v>
      </c>
      <c r="V279" s="13">
        <f>Penjualan!V279*$D279</f>
        <v>0</v>
      </c>
      <c r="W279" s="13">
        <f>Penjualan!W279*$D279</f>
        <v>0</v>
      </c>
      <c r="X279" s="13">
        <f>Penjualan!X279*$D279</f>
        <v>0</v>
      </c>
      <c r="Y279" s="13">
        <f>Penjualan!Y279*$D279</f>
        <v>0</v>
      </c>
      <c r="Z279" s="13">
        <f>Penjualan!Z279*$D279</f>
        <v>0</v>
      </c>
      <c r="AA279" s="13">
        <f>Penjualan!AA279*$D279</f>
        <v>0</v>
      </c>
      <c r="AB279" s="13">
        <f>Penjualan!AB279*$D279</f>
        <v>0</v>
      </c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>
        <f>Penjualan!AQ279*$D279</f>
        <v>0</v>
      </c>
      <c r="AR279" s="13">
        <f t="shared" si="16"/>
        <v>0</v>
      </c>
      <c r="AS279" s="14"/>
      <c r="AT279" s="14"/>
      <c r="AU279" s="14"/>
      <c r="AV279" s="14"/>
      <c r="AW279" s="14"/>
    </row>
    <row r="280" spans="1:49" ht="26.25" customHeight="1" x14ac:dyDescent="0.35">
      <c r="A280" s="55">
        <f>Penjualan!A280</f>
        <v>42211</v>
      </c>
      <c r="B280" s="2" t="str">
        <f>Penjualan!B280</f>
        <v>R01</v>
      </c>
      <c r="C280" s="2" t="str">
        <f>Penjualan!C280</f>
        <v>Rosario kayu</v>
      </c>
      <c r="D280" s="21">
        <f>VLOOKUP(B280,Tabel!$A$6:$F$78,6,FALSE)</f>
        <v>15000</v>
      </c>
      <c r="E280" s="13">
        <f>Penjualan!E280*$D280</f>
        <v>0</v>
      </c>
      <c r="F280" s="13">
        <f>Penjualan!F280*$D280</f>
        <v>0</v>
      </c>
      <c r="G280" s="13">
        <f>Penjualan!G280*$D280</f>
        <v>0</v>
      </c>
      <c r="H280" s="13">
        <f>Penjualan!H280*$D280</f>
        <v>30000</v>
      </c>
      <c r="I280" s="13">
        <f>Penjualan!I280*$D280</f>
        <v>0</v>
      </c>
      <c r="J280" s="13">
        <f>Penjualan!J280*$D280</f>
        <v>15000</v>
      </c>
      <c r="K280" s="13">
        <f>Penjualan!K280*$D280</f>
        <v>0</v>
      </c>
      <c r="L280" s="13">
        <f>Penjualan!L280*$D280</f>
        <v>0</v>
      </c>
      <c r="M280" s="13">
        <f>Penjualan!M280*$D280</f>
        <v>0</v>
      </c>
      <c r="N280" s="13">
        <f>Penjualan!N280*$D280</f>
        <v>0</v>
      </c>
      <c r="O280" s="13">
        <f>Penjualan!O280*$D280</f>
        <v>60000</v>
      </c>
      <c r="P280" s="13">
        <f>Penjualan!P280*$D280</f>
        <v>0</v>
      </c>
      <c r="Q280" s="13">
        <f>Penjualan!Q280*$D280</f>
        <v>15000</v>
      </c>
      <c r="R280" s="13">
        <f>Penjualan!R280*$D280</f>
        <v>0</v>
      </c>
      <c r="S280" s="13">
        <f>Penjualan!S280*$D280</f>
        <v>60000</v>
      </c>
      <c r="T280" s="13">
        <f>Penjualan!T280*$D280</f>
        <v>0</v>
      </c>
      <c r="U280" s="13">
        <f>Penjualan!U280*$D280</f>
        <v>0</v>
      </c>
      <c r="V280" s="13">
        <f>Penjualan!V280*$D280</f>
        <v>0</v>
      </c>
      <c r="W280" s="13">
        <f>Penjualan!W280*$D280</f>
        <v>0</v>
      </c>
      <c r="X280" s="13">
        <f>Penjualan!X280*$D280</f>
        <v>0</v>
      </c>
      <c r="Y280" s="13">
        <f>Penjualan!Y280*$D280</f>
        <v>0</v>
      </c>
      <c r="Z280" s="13">
        <f>Penjualan!Z280*$D280</f>
        <v>0</v>
      </c>
      <c r="AA280" s="13">
        <f>Penjualan!AA280*$D280</f>
        <v>0</v>
      </c>
      <c r="AB280" s="13">
        <f>Penjualan!AB280*$D280</f>
        <v>0</v>
      </c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>
        <f>Penjualan!AQ280*$D280</f>
        <v>0</v>
      </c>
      <c r="AR280" s="13">
        <f t="shared" si="16"/>
        <v>180000</v>
      </c>
      <c r="AS280" s="14"/>
      <c r="AT280" s="14"/>
      <c r="AU280" s="14"/>
      <c r="AV280" s="14"/>
      <c r="AW280" s="14"/>
    </row>
    <row r="281" spans="1:49" ht="26.25" customHeight="1" x14ac:dyDescent="0.35">
      <c r="A281" s="55" t="str">
        <f>Penjualan!A281</f>
        <v>(MISA  1)</v>
      </c>
      <c r="B281" s="2" t="str">
        <f>Penjualan!B281</f>
        <v>G12</v>
      </c>
      <c r="C281" s="2" t="str">
        <f>Penjualan!C281</f>
        <v xml:space="preserve">Gelang plat </v>
      </c>
      <c r="D281" s="21">
        <f>VLOOKUP(B281,Tabel!$A$6:$F$78,6,FALSE)</f>
        <v>5000</v>
      </c>
      <c r="E281" s="13">
        <f>Penjualan!E281*$D281</f>
        <v>0</v>
      </c>
      <c r="F281" s="13">
        <f>Penjualan!F281*$D281</f>
        <v>15000</v>
      </c>
      <c r="G281" s="13">
        <f>Penjualan!G281*$D281</f>
        <v>0</v>
      </c>
      <c r="H281" s="13">
        <f>Penjualan!H281*$D281</f>
        <v>20000</v>
      </c>
      <c r="I281" s="13">
        <f>Penjualan!I281*$D281</f>
        <v>0</v>
      </c>
      <c r="J281" s="13">
        <f>Penjualan!J281*$D281</f>
        <v>0</v>
      </c>
      <c r="K281" s="13">
        <f>Penjualan!K281*$D281</f>
        <v>0</v>
      </c>
      <c r="L281" s="13">
        <f>Penjualan!L281*$D281</f>
        <v>5000</v>
      </c>
      <c r="M281" s="13">
        <f>Penjualan!M281*$D281</f>
        <v>0</v>
      </c>
      <c r="N281" s="13">
        <f>Penjualan!N281*$D281</f>
        <v>0</v>
      </c>
      <c r="O281" s="13">
        <f>Penjualan!O281*$D281</f>
        <v>0</v>
      </c>
      <c r="P281" s="13">
        <f>Penjualan!P281*$D281</f>
        <v>0</v>
      </c>
      <c r="Q281" s="13">
        <f>Penjualan!Q281*$D281</f>
        <v>0</v>
      </c>
      <c r="R281" s="13">
        <f>Penjualan!R281*$D281</f>
        <v>0</v>
      </c>
      <c r="S281" s="13">
        <f>Penjualan!S281*$D281</f>
        <v>0</v>
      </c>
      <c r="T281" s="13">
        <f>Penjualan!T281*$D281</f>
        <v>0</v>
      </c>
      <c r="U281" s="13">
        <f>Penjualan!U281*$D281</f>
        <v>0</v>
      </c>
      <c r="V281" s="13">
        <f>Penjualan!V281*$D281</f>
        <v>0</v>
      </c>
      <c r="W281" s="13">
        <f>Penjualan!W281*$D281</f>
        <v>0</v>
      </c>
      <c r="X281" s="13">
        <f>Penjualan!X281*$D281</f>
        <v>0</v>
      </c>
      <c r="Y281" s="13">
        <f>Penjualan!Y281*$D281</f>
        <v>0</v>
      </c>
      <c r="Z281" s="13">
        <f>Penjualan!Z281*$D281</f>
        <v>0</v>
      </c>
      <c r="AA281" s="13">
        <f>Penjualan!AA281*$D281</f>
        <v>0</v>
      </c>
      <c r="AB281" s="13">
        <f>Penjualan!AB281*$D281</f>
        <v>0</v>
      </c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>
        <f>Penjualan!AQ281*$D281</f>
        <v>0</v>
      </c>
      <c r="AR281" s="13">
        <f t="shared" si="16"/>
        <v>40000</v>
      </c>
      <c r="AS281" s="14"/>
      <c r="AT281" s="14"/>
      <c r="AU281" s="14"/>
      <c r="AV281" s="14"/>
      <c r="AW281" s="14"/>
    </row>
    <row r="282" spans="1:49" ht="26.25" customHeight="1" x14ac:dyDescent="0.35">
      <c r="A282" s="55">
        <f>Penjualan!A282</f>
        <v>0</v>
      </c>
      <c r="B282" s="2" t="str">
        <f>Penjualan!B282</f>
        <v>R05</v>
      </c>
      <c r="C282" s="2" t="str">
        <f>Penjualan!C282</f>
        <v>Rosario tali bercorak</v>
      </c>
      <c r="D282" s="21">
        <f>VLOOKUP(B282,Tabel!$A$6:$F$78,6,FALSE)</f>
        <v>15000</v>
      </c>
      <c r="E282" s="13">
        <f>Penjualan!E282*$D282</f>
        <v>0</v>
      </c>
      <c r="F282" s="13">
        <f>Penjualan!F282*$D282</f>
        <v>0</v>
      </c>
      <c r="G282" s="13">
        <f>Penjualan!G282*$D282</f>
        <v>0</v>
      </c>
      <c r="H282" s="13">
        <f>Penjualan!H282*$D282</f>
        <v>0</v>
      </c>
      <c r="I282" s="13">
        <f>Penjualan!I282*$D282</f>
        <v>0</v>
      </c>
      <c r="J282" s="13">
        <f>Penjualan!J282*$D282</f>
        <v>0</v>
      </c>
      <c r="K282" s="13">
        <f>Penjualan!K282*$D282</f>
        <v>0</v>
      </c>
      <c r="L282" s="13">
        <f>Penjualan!L282*$D282</f>
        <v>0</v>
      </c>
      <c r="M282" s="13">
        <f>Penjualan!M282*$D282</f>
        <v>0</v>
      </c>
      <c r="N282" s="13">
        <f>Penjualan!N282*$D282</f>
        <v>0</v>
      </c>
      <c r="O282" s="13">
        <f>Penjualan!O282*$D282</f>
        <v>15000</v>
      </c>
      <c r="P282" s="13">
        <f>Penjualan!P282*$D282</f>
        <v>0</v>
      </c>
      <c r="Q282" s="13">
        <f>Penjualan!Q282*$D282</f>
        <v>15000</v>
      </c>
      <c r="R282" s="13">
        <f>Penjualan!R282*$D282</f>
        <v>0</v>
      </c>
      <c r="S282" s="13">
        <f>Penjualan!S282*$D282</f>
        <v>0</v>
      </c>
      <c r="T282" s="13">
        <f>Penjualan!T282*$D282</f>
        <v>0</v>
      </c>
      <c r="U282" s="13">
        <f>Penjualan!U282*$D282</f>
        <v>0</v>
      </c>
      <c r="V282" s="13">
        <f>Penjualan!V282*$D282</f>
        <v>0</v>
      </c>
      <c r="W282" s="13">
        <f>Penjualan!W282*$D282</f>
        <v>0</v>
      </c>
      <c r="X282" s="13">
        <f>Penjualan!X282*$D282</f>
        <v>0</v>
      </c>
      <c r="Y282" s="13">
        <f>Penjualan!Y282*$D282</f>
        <v>0</v>
      </c>
      <c r="Z282" s="13">
        <f>Penjualan!Z282*$D282</f>
        <v>0</v>
      </c>
      <c r="AA282" s="13">
        <f>Penjualan!AA282*$D282</f>
        <v>0</v>
      </c>
      <c r="AB282" s="13">
        <f>Penjualan!AB282*$D282</f>
        <v>0</v>
      </c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>
        <f>Penjualan!AQ282*$D282</f>
        <v>0</v>
      </c>
      <c r="AR282" s="13">
        <f t="shared" si="16"/>
        <v>30000</v>
      </c>
      <c r="AS282" s="14"/>
      <c r="AT282" s="14"/>
      <c r="AU282" s="14"/>
      <c r="AV282" s="14"/>
      <c r="AW282" s="14"/>
    </row>
    <row r="283" spans="1:49" ht="26.25" customHeight="1" x14ac:dyDescent="0.35">
      <c r="A283" s="55">
        <f>Penjualan!A283</f>
        <v>0</v>
      </c>
      <c r="B283" s="2" t="str">
        <f>Penjualan!B283</f>
        <v>KT03</v>
      </c>
      <c r="C283" s="2" t="str">
        <f>Penjualan!C283</f>
        <v>Kalung huruf</v>
      </c>
      <c r="D283" s="21">
        <f>VLOOKUP(B283,Tabel!$A$6:$F$78,6,FALSE)</f>
        <v>3000</v>
      </c>
      <c r="E283" s="13">
        <f>Penjualan!E283*$D283</f>
        <v>0</v>
      </c>
      <c r="F283" s="13">
        <f>Penjualan!F283*$D283</f>
        <v>0</v>
      </c>
      <c r="G283" s="13">
        <f>Penjualan!G283*$D283</f>
        <v>0</v>
      </c>
      <c r="H283" s="13">
        <f>Penjualan!H283*$D283</f>
        <v>0</v>
      </c>
      <c r="I283" s="13">
        <f>Penjualan!I283*$D283</f>
        <v>0</v>
      </c>
      <c r="J283" s="13">
        <f>Penjualan!J283*$D283</f>
        <v>0</v>
      </c>
      <c r="K283" s="13">
        <f>Penjualan!K283*$D283</f>
        <v>0</v>
      </c>
      <c r="L283" s="13">
        <f>Penjualan!L283*$D283</f>
        <v>0</v>
      </c>
      <c r="M283" s="13">
        <f>Penjualan!M283*$D283</f>
        <v>0</v>
      </c>
      <c r="N283" s="13">
        <f>Penjualan!N283*$D283</f>
        <v>9000</v>
      </c>
      <c r="O283" s="13">
        <f>Penjualan!O283*$D283</f>
        <v>0</v>
      </c>
      <c r="P283" s="13">
        <f>Penjualan!P283*$D283</f>
        <v>0</v>
      </c>
      <c r="Q283" s="13">
        <f>Penjualan!Q283*$D283</f>
        <v>0</v>
      </c>
      <c r="R283" s="13">
        <f>Penjualan!R283*$D283</f>
        <v>0</v>
      </c>
      <c r="S283" s="13">
        <f>Penjualan!S283*$D283</f>
        <v>0</v>
      </c>
      <c r="T283" s="13">
        <f>Penjualan!T283*$D283</f>
        <v>0</v>
      </c>
      <c r="U283" s="13">
        <f>Penjualan!U283*$D283</f>
        <v>0</v>
      </c>
      <c r="V283" s="13">
        <f>Penjualan!V283*$D283</f>
        <v>0</v>
      </c>
      <c r="W283" s="13">
        <f>Penjualan!W283*$D283</f>
        <v>0</v>
      </c>
      <c r="X283" s="13">
        <f>Penjualan!X283*$D283</f>
        <v>0</v>
      </c>
      <c r="Y283" s="13">
        <f>Penjualan!Y283*$D283</f>
        <v>0</v>
      </c>
      <c r="Z283" s="13">
        <f>Penjualan!Z283*$D283</f>
        <v>0</v>
      </c>
      <c r="AA283" s="13">
        <f>Penjualan!AA283*$D283</f>
        <v>0</v>
      </c>
      <c r="AB283" s="13">
        <f>Penjualan!AB283*$D283</f>
        <v>0</v>
      </c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>
        <f>Penjualan!AQ283*$D283</f>
        <v>0</v>
      </c>
      <c r="AR283" s="13">
        <f t="shared" si="16"/>
        <v>9000</v>
      </c>
      <c r="AS283" s="14"/>
      <c r="AT283" s="14"/>
      <c r="AU283" s="14"/>
      <c r="AV283" s="14"/>
      <c r="AW283" s="14"/>
    </row>
    <row r="284" spans="1:49" ht="26.25" customHeight="1" x14ac:dyDescent="0.35">
      <c r="A284" s="55">
        <f>Penjualan!A284</f>
        <v>0</v>
      </c>
      <c r="B284" s="2" t="str">
        <f>Penjualan!B284</f>
        <v>R02</v>
      </c>
      <c r="C284" s="2" t="str">
        <f>Penjualan!C284</f>
        <v>Rosario batu</v>
      </c>
      <c r="D284" s="21">
        <f>VLOOKUP(B284,Tabel!$A$6:$F$78,6,FALSE)</f>
        <v>30000</v>
      </c>
      <c r="E284" s="13">
        <f>Penjualan!E284*$D284</f>
        <v>0</v>
      </c>
      <c r="F284" s="13">
        <f>Penjualan!F284*$D284</f>
        <v>0</v>
      </c>
      <c r="G284" s="13">
        <f>Penjualan!G284*$D284</f>
        <v>0</v>
      </c>
      <c r="H284" s="13">
        <f>Penjualan!H284*$D284</f>
        <v>0</v>
      </c>
      <c r="I284" s="13">
        <f>Penjualan!I284*$D284</f>
        <v>0</v>
      </c>
      <c r="J284" s="13">
        <f>Penjualan!J284*$D284</f>
        <v>0</v>
      </c>
      <c r="K284" s="13">
        <f>Penjualan!K284*$D284</f>
        <v>0</v>
      </c>
      <c r="L284" s="13">
        <f>Penjualan!L284*$D284</f>
        <v>0</v>
      </c>
      <c r="M284" s="13">
        <f>Penjualan!M284*$D284</f>
        <v>0</v>
      </c>
      <c r="N284" s="13">
        <f>Penjualan!N284*$D284</f>
        <v>0</v>
      </c>
      <c r="O284" s="13">
        <f>Penjualan!O284*$D284</f>
        <v>0</v>
      </c>
      <c r="P284" s="13">
        <f>Penjualan!P284*$D284</f>
        <v>0</v>
      </c>
      <c r="Q284" s="13">
        <f>Penjualan!Q284*$D284</f>
        <v>0</v>
      </c>
      <c r="R284" s="13">
        <f>Penjualan!R284*$D284</f>
        <v>0</v>
      </c>
      <c r="S284" s="13">
        <f>Penjualan!S284*$D284</f>
        <v>30000</v>
      </c>
      <c r="T284" s="13">
        <f>Penjualan!T284*$D284</f>
        <v>0</v>
      </c>
      <c r="U284" s="13">
        <f>Penjualan!U284*$D284</f>
        <v>0</v>
      </c>
      <c r="V284" s="13">
        <f>Penjualan!V284*$D284</f>
        <v>0</v>
      </c>
      <c r="W284" s="13">
        <f>Penjualan!W284*$D284</f>
        <v>0</v>
      </c>
      <c r="X284" s="13">
        <f>Penjualan!X284*$D284</f>
        <v>0</v>
      </c>
      <c r="Y284" s="13">
        <f>Penjualan!Y284*$D284</f>
        <v>0</v>
      </c>
      <c r="Z284" s="13">
        <f>Penjualan!Z284*$D284</f>
        <v>0</v>
      </c>
      <c r="AA284" s="13">
        <f>Penjualan!AA284*$D284</f>
        <v>0</v>
      </c>
      <c r="AB284" s="13">
        <f>Penjualan!AB284*$D284</f>
        <v>0</v>
      </c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>
        <f>Penjualan!AQ284*$D284</f>
        <v>0</v>
      </c>
      <c r="AR284" s="13">
        <f t="shared" si="16"/>
        <v>30000</v>
      </c>
      <c r="AS284" s="14"/>
      <c r="AT284" s="14"/>
      <c r="AU284" s="14"/>
      <c r="AV284" s="14"/>
      <c r="AW284" s="14"/>
    </row>
    <row r="285" spans="1:49" ht="26.25" customHeight="1" x14ac:dyDescent="0.35">
      <c r="A285" s="55">
        <f>Penjualan!A285</f>
        <v>0</v>
      </c>
      <c r="B285" s="2" t="str">
        <f>Penjualan!B285</f>
        <v>KT04</v>
      </c>
      <c r="C285" s="2" t="str">
        <f>Penjualan!C285</f>
        <v>Kalung bandul</v>
      </c>
      <c r="D285" s="21">
        <f>VLOOKUP(B285,Tabel!$A$6:$F$78,6,FALSE)</f>
        <v>3000</v>
      </c>
      <c r="E285" s="13">
        <f>Penjualan!E285*$D285</f>
        <v>0</v>
      </c>
      <c r="F285" s="13">
        <f>Penjualan!F285*$D285</f>
        <v>0</v>
      </c>
      <c r="G285" s="13">
        <f>Penjualan!G285*$D285</f>
        <v>0</v>
      </c>
      <c r="H285" s="13">
        <f>Penjualan!H285*$D285</f>
        <v>0</v>
      </c>
      <c r="I285" s="13">
        <f>Penjualan!I285*$D285</f>
        <v>0</v>
      </c>
      <c r="J285" s="13">
        <f>Penjualan!J285*$D285</f>
        <v>0</v>
      </c>
      <c r="K285" s="13">
        <f>Penjualan!K285*$D285</f>
        <v>0</v>
      </c>
      <c r="L285" s="13">
        <f>Penjualan!L285*$D285</f>
        <v>0</v>
      </c>
      <c r="M285" s="13">
        <f>Penjualan!M285*$D285</f>
        <v>0</v>
      </c>
      <c r="N285" s="13">
        <f>Penjualan!N285*$D285</f>
        <v>0</v>
      </c>
      <c r="O285" s="13">
        <f>Penjualan!O285*$D285</f>
        <v>0</v>
      </c>
      <c r="P285" s="13">
        <f>Penjualan!P285*$D285</f>
        <v>0</v>
      </c>
      <c r="Q285" s="13">
        <f>Penjualan!Q285*$D285</f>
        <v>0</v>
      </c>
      <c r="R285" s="13">
        <f>Penjualan!R285*$D285</f>
        <v>0</v>
      </c>
      <c r="S285" s="13">
        <f>Penjualan!S285*$D285</f>
        <v>0</v>
      </c>
      <c r="T285" s="13">
        <f>Penjualan!T285*$D285</f>
        <v>3000</v>
      </c>
      <c r="U285" s="13">
        <f>Penjualan!U285*$D285</f>
        <v>0</v>
      </c>
      <c r="V285" s="13">
        <f>Penjualan!V285*$D285</f>
        <v>0</v>
      </c>
      <c r="W285" s="13">
        <f>Penjualan!W285*$D285</f>
        <v>0</v>
      </c>
      <c r="X285" s="13">
        <f>Penjualan!X285*$D285</f>
        <v>0</v>
      </c>
      <c r="Y285" s="13">
        <f>Penjualan!Y285*$D285</f>
        <v>0</v>
      </c>
      <c r="Z285" s="13">
        <f>Penjualan!Z285*$D285</f>
        <v>0</v>
      </c>
      <c r="AA285" s="13">
        <f>Penjualan!AA285*$D285</f>
        <v>0</v>
      </c>
      <c r="AB285" s="13">
        <f>Penjualan!AB285*$D285</f>
        <v>0</v>
      </c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>
        <f>Penjualan!AQ285*$D285</f>
        <v>0</v>
      </c>
      <c r="AR285" s="13">
        <f t="shared" si="16"/>
        <v>3000</v>
      </c>
      <c r="AS285" s="14"/>
      <c r="AT285" s="14"/>
      <c r="AU285" s="14"/>
      <c r="AV285" s="14"/>
      <c r="AW285" s="14"/>
    </row>
    <row r="286" spans="1:49" ht="26.25" customHeight="1" x14ac:dyDescent="0.35">
      <c r="A286" s="55">
        <f>Penjualan!A286</f>
        <v>0</v>
      </c>
      <c r="B286" s="2" t="str">
        <f>Penjualan!B286</f>
        <v>G10</v>
      </c>
      <c r="C286" s="2" t="str">
        <f>Penjualan!C286</f>
        <v>G.tali warna warni</v>
      </c>
      <c r="D286" s="21">
        <f>VLOOKUP(B286,Tabel!$A$6:$F$78,6,FALSE)</f>
        <v>5000</v>
      </c>
      <c r="E286" s="13">
        <f>Penjualan!E286*$D286</f>
        <v>0</v>
      </c>
      <c r="F286" s="13">
        <f>Penjualan!F286*$D286</f>
        <v>0</v>
      </c>
      <c r="G286" s="13">
        <f>Penjualan!G286*$D286</f>
        <v>0</v>
      </c>
      <c r="H286" s="13">
        <f>Penjualan!H286*$D286</f>
        <v>0</v>
      </c>
      <c r="I286" s="13">
        <f>Penjualan!I286*$D286</f>
        <v>0</v>
      </c>
      <c r="J286" s="13">
        <f>Penjualan!J286*$D286</f>
        <v>0</v>
      </c>
      <c r="K286" s="13">
        <f>Penjualan!K286*$D286</f>
        <v>0</v>
      </c>
      <c r="L286" s="13">
        <f>Penjualan!L286*$D286</f>
        <v>5000</v>
      </c>
      <c r="M286" s="13">
        <f>Penjualan!M286*$D286</f>
        <v>0</v>
      </c>
      <c r="N286" s="13">
        <f>Penjualan!N286*$D286</f>
        <v>0</v>
      </c>
      <c r="O286" s="13">
        <f>Penjualan!O286*$D286</f>
        <v>5000</v>
      </c>
      <c r="P286" s="13">
        <f>Penjualan!P286*$D286</f>
        <v>0</v>
      </c>
      <c r="Q286" s="13">
        <f>Penjualan!Q286*$D286</f>
        <v>0</v>
      </c>
      <c r="R286" s="13">
        <f>Penjualan!R286*$D286</f>
        <v>0</v>
      </c>
      <c r="S286" s="13">
        <f>Penjualan!S286*$D286</f>
        <v>0</v>
      </c>
      <c r="T286" s="13">
        <f>Penjualan!T286*$D286</f>
        <v>0</v>
      </c>
      <c r="U286" s="13">
        <f>Penjualan!U286*$D286</f>
        <v>5000</v>
      </c>
      <c r="V286" s="13">
        <f>Penjualan!V286*$D286</f>
        <v>0</v>
      </c>
      <c r="W286" s="13">
        <f>Penjualan!W286*$D286</f>
        <v>0</v>
      </c>
      <c r="X286" s="13">
        <f>Penjualan!X286*$D286</f>
        <v>0</v>
      </c>
      <c r="Y286" s="13">
        <f>Penjualan!Y286*$D286</f>
        <v>0</v>
      </c>
      <c r="Z286" s="13">
        <f>Penjualan!Z286*$D286</f>
        <v>0</v>
      </c>
      <c r="AA286" s="13">
        <f>Penjualan!AA286*$D286</f>
        <v>0</v>
      </c>
      <c r="AB286" s="13">
        <f>Penjualan!AB286*$D286</f>
        <v>0</v>
      </c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>
        <f>Penjualan!AQ286*$D286</f>
        <v>0</v>
      </c>
      <c r="AR286" s="13">
        <f t="shared" si="16"/>
        <v>15000</v>
      </c>
      <c r="AS286" s="14"/>
      <c r="AT286" s="14"/>
      <c r="AU286" s="14"/>
      <c r="AV286" s="14"/>
      <c r="AW286" s="14"/>
    </row>
    <row r="287" spans="1:49" ht="26.25" customHeight="1" x14ac:dyDescent="0.35">
      <c r="A287" s="55">
        <f>Penjualan!A287</f>
        <v>0</v>
      </c>
      <c r="B287" s="2" t="str">
        <f>Penjualan!B287</f>
        <v>GKY</v>
      </c>
      <c r="C287" s="2" t="str">
        <f>Penjualan!C287</f>
        <v>Gelang kayu (baru)</v>
      </c>
      <c r="D287" s="21">
        <f>VLOOKUP(B287,Tabel!$A$6:$F$78,6,FALSE)</f>
        <v>8000</v>
      </c>
      <c r="E287" s="13">
        <f>Penjualan!E287*$D287</f>
        <v>0</v>
      </c>
      <c r="F287" s="13">
        <f>Penjualan!F287*$D287</f>
        <v>0</v>
      </c>
      <c r="G287" s="13">
        <f>Penjualan!G287*$D287</f>
        <v>0</v>
      </c>
      <c r="H287" s="13">
        <f>Penjualan!H287*$D287</f>
        <v>0</v>
      </c>
      <c r="I287" s="13">
        <f>Penjualan!I287*$D287</f>
        <v>0</v>
      </c>
      <c r="J287" s="13">
        <f>Penjualan!J287*$D287</f>
        <v>0</v>
      </c>
      <c r="K287" s="13">
        <f>Penjualan!K287*$D287</f>
        <v>0</v>
      </c>
      <c r="L287" s="13">
        <f>Penjualan!L287*$D287</f>
        <v>0</v>
      </c>
      <c r="M287" s="13">
        <f>Penjualan!M287*$D287</f>
        <v>0</v>
      </c>
      <c r="N287" s="13">
        <f>Penjualan!N287*$D287</f>
        <v>0</v>
      </c>
      <c r="O287" s="13">
        <f>Penjualan!O287*$D287</f>
        <v>0</v>
      </c>
      <c r="P287" s="13">
        <f>Penjualan!P287*$D287</f>
        <v>0</v>
      </c>
      <c r="Q287" s="13">
        <f>Penjualan!Q287*$D287</f>
        <v>0</v>
      </c>
      <c r="R287" s="13">
        <f>Penjualan!R287*$D287</f>
        <v>0</v>
      </c>
      <c r="S287" s="13">
        <f>Penjualan!S287*$D287</f>
        <v>8000</v>
      </c>
      <c r="T287" s="13">
        <f>Penjualan!T287*$D287</f>
        <v>0</v>
      </c>
      <c r="U287" s="13">
        <f>Penjualan!U287*$D287</f>
        <v>0</v>
      </c>
      <c r="V287" s="13">
        <f>Penjualan!V287*$D287</f>
        <v>0</v>
      </c>
      <c r="W287" s="13">
        <f>Penjualan!W287*$D287</f>
        <v>0</v>
      </c>
      <c r="X287" s="13">
        <f>Penjualan!X287*$D287</f>
        <v>0</v>
      </c>
      <c r="Y287" s="13">
        <f>Penjualan!Y287*$D287</f>
        <v>0</v>
      </c>
      <c r="Z287" s="13">
        <f>Penjualan!Z287*$D287</f>
        <v>0</v>
      </c>
      <c r="AA287" s="13">
        <f>Penjualan!AA287*$D287</f>
        <v>0</v>
      </c>
      <c r="AB287" s="13">
        <f>Penjualan!AB287*$D287</f>
        <v>0</v>
      </c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>
        <f>Penjualan!AQ287*$D287</f>
        <v>0</v>
      </c>
      <c r="AR287" s="13">
        <f t="shared" si="16"/>
        <v>8000</v>
      </c>
      <c r="AS287" s="14"/>
      <c r="AT287" s="14"/>
      <c r="AU287" s="14"/>
      <c r="AV287" s="14"/>
      <c r="AW287" s="14"/>
    </row>
    <row r="288" spans="1:49" ht="26.25" customHeight="1" x14ac:dyDescent="0.35">
      <c r="A288" s="55">
        <f>Penjualan!A288</f>
        <v>0</v>
      </c>
      <c r="B288" s="2" t="str">
        <f>Penjualan!B288</f>
        <v>R03</v>
      </c>
      <c r="C288" s="2" t="str">
        <f>Penjualan!C288</f>
        <v>Rosario kristal</v>
      </c>
      <c r="D288" s="21">
        <f>VLOOKUP(B288,Tabel!$A$6:$F$78,6,FALSE)</f>
        <v>30000</v>
      </c>
      <c r="E288" s="13">
        <f>Penjualan!E288*$D288</f>
        <v>0</v>
      </c>
      <c r="F288" s="13">
        <f>Penjualan!F288*$D288</f>
        <v>0</v>
      </c>
      <c r="G288" s="13">
        <f>Penjualan!G288*$D288</f>
        <v>0</v>
      </c>
      <c r="H288" s="13">
        <f>Penjualan!H288*$D288</f>
        <v>0</v>
      </c>
      <c r="I288" s="13">
        <f>Penjualan!I288*$D288</f>
        <v>0</v>
      </c>
      <c r="J288" s="13">
        <f>Penjualan!J288*$D288</f>
        <v>0</v>
      </c>
      <c r="K288" s="13">
        <f>Penjualan!K288*$D288</f>
        <v>0</v>
      </c>
      <c r="L288" s="13">
        <f>Penjualan!L288*$D288</f>
        <v>0</v>
      </c>
      <c r="M288" s="13">
        <f>Penjualan!M288*$D288</f>
        <v>0</v>
      </c>
      <c r="N288" s="13">
        <f>Penjualan!N288*$D288</f>
        <v>0</v>
      </c>
      <c r="O288" s="13">
        <f>Penjualan!O288*$D288</f>
        <v>0</v>
      </c>
      <c r="P288" s="13">
        <f>Penjualan!P288*$D288</f>
        <v>0</v>
      </c>
      <c r="Q288" s="13">
        <f>Penjualan!Q288*$D288</f>
        <v>0</v>
      </c>
      <c r="R288" s="13">
        <f>Penjualan!R288*$D288</f>
        <v>0</v>
      </c>
      <c r="S288" s="13">
        <f>Penjualan!S288*$D288</f>
        <v>30000</v>
      </c>
      <c r="T288" s="13">
        <f>Penjualan!T288*$D288</f>
        <v>0</v>
      </c>
      <c r="U288" s="13">
        <f>Penjualan!U288*$D288</f>
        <v>0</v>
      </c>
      <c r="V288" s="13">
        <f>Penjualan!V288*$D288</f>
        <v>0</v>
      </c>
      <c r="W288" s="13">
        <f>Penjualan!W288*$D288</f>
        <v>0</v>
      </c>
      <c r="X288" s="13">
        <f>Penjualan!X288*$D288</f>
        <v>0</v>
      </c>
      <c r="Y288" s="13">
        <f>Penjualan!Y288*$D288</f>
        <v>0</v>
      </c>
      <c r="Z288" s="13">
        <f>Penjualan!Z288*$D288</f>
        <v>0</v>
      </c>
      <c r="AA288" s="13">
        <f>Penjualan!AA288*$D288</f>
        <v>0</v>
      </c>
      <c r="AB288" s="13">
        <f>Penjualan!AB288*$D288</f>
        <v>0</v>
      </c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>
        <f>Penjualan!AQ288*$D288</f>
        <v>0</v>
      </c>
      <c r="AR288" s="13">
        <f t="shared" si="16"/>
        <v>30000</v>
      </c>
      <c r="AS288" s="14"/>
      <c r="AT288" s="14"/>
      <c r="AU288" s="14"/>
      <c r="AV288" s="14"/>
      <c r="AW288" s="14"/>
    </row>
    <row r="289" spans="1:49" ht="26.25" customHeight="1" x14ac:dyDescent="0.35">
      <c r="A289" s="55" t="str">
        <f>Penjualan!A289</f>
        <v>(MISA  2)</v>
      </c>
      <c r="B289" s="2" t="str">
        <f>Penjualan!B289</f>
        <v>R01</v>
      </c>
      <c r="C289" s="2" t="str">
        <f>Penjualan!C289</f>
        <v>Rosario kayu</v>
      </c>
      <c r="D289" s="21">
        <f>VLOOKUP(B289,Tabel!$A$6:$F$78,6,FALSE)</f>
        <v>15000</v>
      </c>
      <c r="E289" s="13">
        <f>Penjualan!E289*$D289</f>
        <v>0</v>
      </c>
      <c r="F289" s="13">
        <f>Penjualan!F289*$D289</f>
        <v>0</v>
      </c>
      <c r="G289" s="13">
        <f>Penjualan!G289*$D289</f>
        <v>0</v>
      </c>
      <c r="H289" s="13">
        <f>Penjualan!H289*$D289</f>
        <v>30000</v>
      </c>
      <c r="I289" s="13">
        <f>Penjualan!I289*$D289</f>
        <v>0</v>
      </c>
      <c r="J289" s="13">
        <f>Penjualan!J289*$D289</f>
        <v>30000</v>
      </c>
      <c r="K289" s="13">
        <f>Penjualan!K289*$D289</f>
        <v>0</v>
      </c>
      <c r="L289" s="13">
        <f>Penjualan!L289*$D289</f>
        <v>0</v>
      </c>
      <c r="M289" s="13">
        <f>Penjualan!M289*$D289</f>
        <v>15000</v>
      </c>
      <c r="N289" s="13">
        <f>Penjualan!N289*$D289</f>
        <v>0</v>
      </c>
      <c r="O289" s="13">
        <f>Penjualan!O289*$D289</f>
        <v>45000</v>
      </c>
      <c r="P289" s="13">
        <f>Penjualan!P289*$D289</f>
        <v>0</v>
      </c>
      <c r="Q289" s="13">
        <f>Penjualan!Q289*$D289</f>
        <v>15000</v>
      </c>
      <c r="R289" s="13">
        <f>Penjualan!R289*$D289</f>
        <v>0</v>
      </c>
      <c r="S289" s="13">
        <f>Penjualan!S289*$D289</f>
        <v>60000</v>
      </c>
      <c r="T289" s="13">
        <f>Penjualan!T289*$D289</f>
        <v>0</v>
      </c>
      <c r="U289" s="13">
        <f>Penjualan!U289*$D289</f>
        <v>0</v>
      </c>
      <c r="V289" s="13">
        <f>Penjualan!V289*$D289</f>
        <v>0</v>
      </c>
      <c r="W289" s="13">
        <f>Penjualan!W289*$D289</f>
        <v>15000</v>
      </c>
      <c r="X289" s="13">
        <f>Penjualan!X289*$D289</f>
        <v>0</v>
      </c>
      <c r="Y289" s="13">
        <f>Penjualan!Y289*$D289</f>
        <v>0</v>
      </c>
      <c r="Z289" s="13">
        <f>Penjualan!Z289*$D289</f>
        <v>0</v>
      </c>
      <c r="AA289" s="13">
        <f>Penjualan!AA289*$D289</f>
        <v>0</v>
      </c>
      <c r="AB289" s="13">
        <f>Penjualan!AB289*$D289</f>
        <v>0</v>
      </c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>
        <f>Penjualan!AQ289*$D289</f>
        <v>0</v>
      </c>
      <c r="AR289" s="13">
        <f t="shared" si="16"/>
        <v>210000</v>
      </c>
      <c r="AS289" s="14"/>
      <c r="AT289" s="14"/>
      <c r="AU289" s="14"/>
      <c r="AV289" s="14"/>
      <c r="AW289" s="14"/>
    </row>
    <row r="290" spans="1:49" ht="26.25" customHeight="1" x14ac:dyDescent="0.35">
      <c r="A290" s="55">
        <f>Penjualan!A290</f>
        <v>0</v>
      </c>
      <c r="B290" s="2" t="str">
        <f>Penjualan!B290</f>
        <v>G12</v>
      </c>
      <c r="C290" s="2" t="str">
        <f>Penjualan!C290</f>
        <v xml:space="preserve">Gelang plat </v>
      </c>
      <c r="D290" s="21">
        <f>VLOOKUP(B290,Tabel!$A$6:$F$78,6,FALSE)</f>
        <v>5000</v>
      </c>
      <c r="E290" s="13">
        <f>Penjualan!E290*$D290</f>
        <v>0</v>
      </c>
      <c r="F290" s="13">
        <f>Penjualan!F290*$D290</f>
        <v>25000</v>
      </c>
      <c r="G290" s="13">
        <f>Penjualan!G290*$D290</f>
        <v>0</v>
      </c>
      <c r="H290" s="13">
        <f>Penjualan!H290*$D290</f>
        <v>35000</v>
      </c>
      <c r="I290" s="13">
        <f>Penjualan!I290*$D290</f>
        <v>0</v>
      </c>
      <c r="J290" s="13">
        <f>Penjualan!J290*$D290</f>
        <v>0</v>
      </c>
      <c r="K290" s="13">
        <f>Penjualan!K290*$D290</f>
        <v>0</v>
      </c>
      <c r="L290" s="13">
        <f>Penjualan!L290*$D290</f>
        <v>0</v>
      </c>
      <c r="M290" s="13">
        <f>Penjualan!M290*$D290</f>
        <v>0</v>
      </c>
      <c r="N290" s="13">
        <f>Penjualan!N290*$D290</f>
        <v>15000</v>
      </c>
      <c r="O290" s="13">
        <f>Penjualan!O290*$D290</f>
        <v>0</v>
      </c>
      <c r="P290" s="13">
        <f>Penjualan!P290*$D290</f>
        <v>25000</v>
      </c>
      <c r="Q290" s="13">
        <f>Penjualan!Q290*$D290</f>
        <v>0</v>
      </c>
      <c r="R290" s="13">
        <f>Penjualan!R290*$D290</f>
        <v>0</v>
      </c>
      <c r="S290" s="13">
        <f>Penjualan!S290*$D290</f>
        <v>0</v>
      </c>
      <c r="T290" s="13">
        <f>Penjualan!T290*$D290</f>
        <v>0</v>
      </c>
      <c r="U290" s="13">
        <f>Penjualan!U290*$D290</f>
        <v>0</v>
      </c>
      <c r="V290" s="13">
        <f>Penjualan!V290*$D290</f>
        <v>0</v>
      </c>
      <c r="W290" s="13">
        <f>Penjualan!W290*$D290</f>
        <v>0</v>
      </c>
      <c r="X290" s="13">
        <f>Penjualan!X290*$D290</f>
        <v>0</v>
      </c>
      <c r="Y290" s="13">
        <f>Penjualan!Y290*$D290</f>
        <v>0</v>
      </c>
      <c r="Z290" s="13">
        <f>Penjualan!Z290*$D290</f>
        <v>0</v>
      </c>
      <c r="AA290" s="13">
        <f>Penjualan!AA290*$D290</f>
        <v>0</v>
      </c>
      <c r="AB290" s="13">
        <f>Penjualan!AB290*$D290</f>
        <v>0</v>
      </c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>
        <f>Penjualan!AQ290*$D290</f>
        <v>0</v>
      </c>
      <c r="AR290" s="13">
        <f t="shared" ref="AR290:AR326" si="17">SUM(E290:AQ290)</f>
        <v>100000</v>
      </c>
      <c r="AS290" s="14"/>
      <c r="AT290" s="14"/>
      <c r="AU290" s="14"/>
      <c r="AV290" s="14"/>
      <c r="AW290" s="14"/>
    </row>
    <row r="291" spans="1:49" ht="26.25" customHeight="1" x14ac:dyDescent="0.35">
      <c r="A291" s="55">
        <f>Penjualan!A291</f>
        <v>0</v>
      </c>
      <c r="B291" s="2" t="str">
        <f>Penjualan!B291</f>
        <v>R02</v>
      </c>
      <c r="C291" s="2" t="str">
        <f>Penjualan!C291</f>
        <v>Rosario batu</v>
      </c>
      <c r="D291" s="21">
        <f>VLOOKUP(B291,Tabel!$A$6:$F$78,6,FALSE)</f>
        <v>30000</v>
      </c>
      <c r="E291" s="13">
        <f>Penjualan!E291*$D291</f>
        <v>0</v>
      </c>
      <c r="F291" s="13">
        <f>Penjualan!F291*$D291</f>
        <v>0</v>
      </c>
      <c r="G291" s="13">
        <f>Penjualan!G291*$D291</f>
        <v>0</v>
      </c>
      <c r="H291" s="13">
        <f>Penjualan!H291*$D291</f>
        <v>0</v>
      </c>
      <c r="I291" s="13">
        <f>Penjualan!I291*$D291</f>
        <v>0</v>
      </c>
      <c r="J291" s="13">
        <f>Penjualan!J291*$D291</f>
        <v>0</v>
      </c>
      <c r="K291" s="13">
        <f>Penjualan!K291*$D291</f>
        <v>0</v>
      </c>
      <c r="L291" s="13">
        <f>Penjualan!L291*$D291</f>
        <v>0</v>
      </c>
      <c r="M291" s="13">
        <f>Penjualan!M291*$D291</f>
        <v>30000</v>
      </c>
      <c r="N291" s="13">
        <f>Penjualan!N291*$D291</f>
        <v>0</v>
      </c>
      <c r="O291" s="13">
        <f>Penjualan!O291*$D291</f>
        <v>0</v>
      </c>
      <c r="P291" s="13">
        <f>Penjualan!P291*$D291</f>
        <v>0</v>
      </c>
      <c r="Q291" s="13">
        <f>Penjualan!Q291*$D291</f>
        <v>0</v>
      </c>
      <c r="R291" s="13">
        <f>Penjualan!R291*$D291</f>
        <v>0</v>
      </c>
      <c r="S291" s="13">
        <f>Penjualan!S291*$D291</f>
        <v>0</v>
      </c>
      <c r="T291" s="13">
        <f>Penjualan!T291*$D291</f>
        <v>0</v>
      </c>
      <c r="U291" s="13">
        <f>Penjualan!U291*$D291</f>
        <v>0</v>
      </c>
      <c r="V291" s="13">
        <f>Penjualan!V291*$D291</f>
        <v>0</v>
      </c>
      <c r="W291" s="13">
        <f>Penjualan!W291*$D291</f>
        <v>0</v>
      </c>
      <c r="X291" s="13">
        <f>Penjualan!X291*$D291</f>
        <v>0</v>
      </c>
      <c r="Y291" s="13">
        <f>Penjualan!Y291*$D291</f>
        <v>0</v>
      </c>
      <c r="Z291" s="13">
        <f>Penjualan!Z291*$D291</f>
        <v>0</v>
      </c>
      <c r="AA291" s="13">
        <f>Penjualan!AA291*$D291</f>
        <v>0</v>
      </c>
      <c r="AB291" s="13">
        <f>Penjualan!AB291*$D291</f>
        <v>0</v>
      </c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>
        <f>Penjualan!AQ291*$D291</f>
        <v>0</v>
      </c>
      <c r="AR291" s="13">
        <f t="shared" si="17"/>
        <v>30000</v>
      </c>
      <c r="AS291" s="14"/>
      <c r="AT291" s="14"/>
      <c r="AU291" s="14"/>
      <c r="AV291" s="14"/>
      <c r="AW291" s="14"/>
    </row>
    <row r="292" spans="1:49" ht="26.25" customHeight="1" x14ac:dyDescent="0.35">
      <c r="A292" s="55">
        <f>Penjualan!A292</f>
        <v>0</v>
      </c>
      <c r="B292" s="2" t="str">
        <f>Penjualan!B292</f>
        <v>G10</v>
      </c>
      <c r="C292" s="2" t="str">
        <f>Penjualan!C292</f>
        <v>G.tali warna warni</v>
      </c>
      <c r="D292" s="21">
        <f>VLOOKUP(B292,Tabel!$A$6:$F$78,6,FALSE)</f>
        <v>5000</v>
      </c>
      <c r="E292" s="13">
        <f>Penjualan!E292*$D292</f>
        <v>0</v>
      </c>
      <c r="F292" s="13">
        <f>Penjualan!F292*$D292</f>
        <v>0</v>
      </c>
      <c r="G292" s="13">
        <f>Penjualan!G292*$D292</f>
        <v>0</v>
      </c>
      <c r="H292" s="13">
        <f>Penjualan!H292*$D292</f>
        <v>0</v>
      </c>
      <c r="I292" s="13">
        <f>Penjualan!I292*$D292</f>
        <v>5000</v>
      </c>
      <c r="J292" s="13">
        <f>Penjualan!J292*$D292</f>
        <v>0</v>
      </c>
      <c r="K292" s="13">
        <f>Penjualan!K292*$D292</f>
        <v>0</v>
      </c>
      <c r="L292" s="13">
        <f>Penjualan!L292*$D292</f>
        <v>0</v>
      </c>
      <c r="M292" s="13">
        <f>Penjualan!M292*$D292</f>
        <v>0</v>
      </c>
      <c r="N292" s="13">
        <f>Penjualan!N292*$D292</f>
        <v>0</v>
      </c>
      <c r="O292" s="13">
        <f>Penjualan!O292*$D292</f>
        <v>0</v>
      </c>
      <c r="P292" s="13">
        <f>Penjualan!P292*$D292</f>
        <v>0</v>
      </c>
      <c r="Q292" s="13">
        <f>Penjualan!Q292*$D292</f>
        <v>0</v>
      </c>
      <c r="R292" s="13">
        <f>Penjualan!R292*$D292</f>
        <v>0</v>
      </c>
      <c r="S292" s="13">
        <f>Penjualan!S292*$D292</f>
        <v>0</v>
      </c>
      <c r="T292" s="13">
        <f>Penjualan!T292*$D292</f>
        <v>5000</v>
      </c>
      <c r="U292" s="13">
        <f>Penjualan!U292*$D292</f>
        <v>0</v>
      </c>
      <c r="V292" s="13">
        <f>Penjualan!V292*$D292</f>
        <v>0</v>
      </c>
      <c r="W292" s="13">
        <f>Penjualan!W292*$D292</f>
        <v>0</v>
      </c>
      <c r="X292" s="13">
        <f>Penjualan!X292*$D292</f>
        <v>0</v>
      </c>
      <c r="Y292" s="13">
        <f>Penjualan!Y292*$D292</f>
        <v>0</v>
      </c>
      <c r="Z292" s="13">
        <f>Penjualan!Z292*$D292</f>
        <v>0</v>
      </c>
      <c r="AA292" s="13">
        <f>Penjualan!AA292*$D292</f>
        <v>0</v>
      </c>
      <c r="AB292" s="13">
        <f>Penjualan!AB292*$D292</f>
        <v>0</v>
      </c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>
        <f>Penjualan!AQ292*$D292</f>
        <v>0</v>
      </c>
      <c r="AR292" s="13">
        <f t="shared" si="17"/>
        <v>10000</v>
      </c>
      <c r="AS292" s="14"/>
      <c r="AT292" s="14"/>
      <c r="AU292" s="14"/>
      <c r="AV292" s="14"/>
      <c r="AW292" s="14"/>
    </row>
    <row r="293" spans="1:49" ht="26.25" customHeight="1" x14ac:dyDescent="0.35">
      <c r="A293" s="55">
        <f>Penjualan!A293</f>
        <v>0</v>
      </c>
      <c r="B293" s="2" t="str">
        <f>Penjualan!B293</f>
        <v>GR11</v>
      </c>
      <c r="C293" s="2" t="str">
        <f>Penjualan!C293</f>
        <v>Gelang rosario kristal</v>
      </c>
      <c r="D293" s="21">
        <f>VLOOKUP(B293,Tabel!$A$6:$F$78,6,FALSE)</f>
        <v>15000</v>
      </c>
      <c r="E293" s="13">
        <f>Penjualan!E293*$D293</f>
        <v>0</v>
      </c>
      <c r="F293" s="13">
        <f>Penjualan!F293*$D293</f>
        <v>0</v>
      </c>
      <c r="G293" s="13">
        <f>Penjualan!G293*$D293</f>
        <v>0</v>
      </c>
      <c r="H293" s="13">
        <f>Penjualan!H293*$D293</f>
        <v>0</v>
      </c>
      <c r="I293" s="13">
        <f>Penjualan!I293*$D293</f>
        <v>0</v>
      </c>
      <c r="J293" s="13">
        <f>Penjualan!J293*$D293</f>
        <v>0</v>
      </c>
      <c r="K293" s="13">
        <f>Penjualan!K293*$D293</f>
        <v>0</v>
      </c>
      <c r="L293" s="13">
        <f>Penjualan!L293*$D293</f>
        <v>0</v>
      </c>
      <c r="M293" s="13">
        <f>Penjualan!M293*$D293</f>
        <v>0</v>
      </c>
      <c r="N293" s="13">
        <f>Penjualan!N293*$D293</f>
        <v>0</v>
      </c>
      <c r="O293" s="13">
        <f>Penjualan!O293*$D293</f>
        <v>0</v>
      </c>
      <c r="P293" s="13">
        <f>Penjualan!P293*$D293</f>
        <v>0</v>
      </c>
      <c r="Q293" s="13">
        <f>Penjualan!Q293*$D293</f>
        <v>0</v>
      </c>
      <c r="R293" s="13">
        <f>Penjualan!R293*$D293</f>
        <v>0</v>
      </c>
      <c r="S293" s="13">
        <f>Penjualan!S293*$D293</f>
        <v>15000</v>
      </c>
      <c r="T293" s="13">
        <f>Penjualan!T293*$D293</f>
        <v>0</v>
      </c>
      <c r="U293" s="13">
        <f>Penjualan!U293*$D293</f>
        <v>0</v>
      </c>
      <c r="V293" s="13">
        <f>Penjualan!V293*$D293</f>
        <v>0</v>
      </c>
      <c r="W293" s="13">
        <f>Penjualan!W293*$D293</f>
        <v>0</v>
      </c>
      <c r="X293" s="13">
        <f>Penjualan!X293*$D293</f>
        <v>0</v>
      </c>
      <c r="Y293" s="13">
        <f>Penjualan!Y293*$D293</f>
        <v>0</v>
      </c>
      <c r="Z293" s="13">
        <f>Penjualan!Z293*$D293</f>
        <v>0</v>
      </c>
      <c r="AA293" s="13">
        <f>Penjualan!AA293*$D293</f>
        <v>0</v>
      </c>
      <c r="AB293" s="13">
        <f>Penjualan!AB293*$D293</f>
        <v>0</v>
      </c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>
        <f>Penjualan!AQ293*$D293</f>
        <v>0</v>
      </c>
      <c r="AR293" s="13">
        <f t="shared" si="17"/>
        <v>15000</v>
      </c>
      <c r="AS293" s="14"/>
      <c r="AT293" s="14"/>
      <c r="AU293" s="14"/>
      <c r="AV293" s="14"/>
      <c r="AW293" s="14"/>
    </row>
    <row r="294" spans="1:49" ht="26.25" customHeight="1" x14ac:dyDescent="0.35">
      <c r="A294" s="55">
        <f>Penjualan!A294</f>
        <v>0</v>
      </c>
      <c r="B294" s="2" t="str">
        <f>Penjualan!B294</f>
        <v>KT04</v>
      </c>
      <c r="C294" s="2" t="str">
        <f>Penjualan!C294</f>
        <v>Kalung bandul</v>
      </c>
      <c r="D294" s="21">
        <f>VLOOKUP(B294,Tabel!$A$6:$F$78,6,FALSE)</f>
        <v>3000</v>
      </c>
      <c r="E294" s="13">
        <f>Penjualan!E294*$D294</f>
        <v>3000</v>
      </c>
      <c r="F294" s="13">
        <f>Penjualan!F294*$D294</f>
        <v>0</v>
      </c>
      <c r="G294" s="13">
        <f>Penjualan!G294*$D294</f>
        <v>0</v>
      </c>
      <c r="H294" s="13">
        <f>Penjualan!H294*$D294</f>
        <v>0</v>
      </c>
      <c r="I294" s="13">
        <f>Penjualan!I294*$D294</f>
        <v>0</v>
      </c>
      <c r="J294" s="13">
        <f>Penjualan!J294*$D294</f>
        <v>0</v>
      </c>
      <c r="K294" s="13">
        <f>Penjualan!K294*$D294</f>
        <v>0</v>
      </c>
      <c r="L294" s="13">
        <f>Penjualan!L294*$D294</f>
        <v>0</v>
      </c>
      <c r="M294" s="13">
        <f>Penjualan!M294*$D294</f>
        <v>0</v>
      </c>
      <c r="N294" s="13">
        <f>Penjualan!N294*$D294</f>
        <v>0</v>
      </c>
      <c r="O294" s="13">
        <f>Penjualan!O294*$D294</f>
        <v>0</v>
      </c>
      <c r="P294" s="13">
        <f>Penjualan!P294*$D294</f>
        <v>0</v>
      </c>
      <c r="Q294" s="13">
        <f>Penjualan!Q294*$D294</f>
        <v>0</v>
      </c>
      <c r="R294" s="13">
        <f>Penjualan!R294*$D294</f>
        <v>0</v>
      </c>
      <c r="S294" s="13">
        <f>Penjualan!S294*$D294</f>
        <v>0</v>
      </c>
      <c r="T294" s="13">
        <f>Penjualan!T294*$D294</f>
        <v>0</v>
      </c>
      <c r="U294" s="13">
        <f>Penjualan!U294*$D294</f>
        <v>0</v>
      </c>
      <c r="V294" s="13">
        <f>Penjualan!V294*$D294</f>
        <v>0</v>
      </c>
      <c r="W294" s="13">
        <f>Penjualan!W294*$D294</f>
        <v>0</v>
      </c>
      <c r="X294" s="13">
        <f>Penjualan!X294*$D294</f>
        <v>0</v>
      </c>
      <c r="Y294" s="13">
        <f>Penjualan!Y294*$D294</f>
        <v>0</v>
      </c>
      <c r="Z294" s="13">
        <f>Penjualan!Z294*$D294</f>
        <v>0</v>
      </c>
      <c r="AA294" s="13">
        <f>Penjualan!AA294*$D294</f>
        <v>0</v>
      </c>
      <c r="AB294" s="13">
        <f>Penjualan!AB294*$D294</f>
        <v>0</v>
      </c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>
        <f>Penjualan!AQ294*$D294</f>
        <v>0</v>
      </c>
      <c r="AR294" s="13">
        <f t="shared" si="17"/>
        <v>3000</v>
      </c>
      <c r="AS294" s="14"/>
      <c r="AT294" s="14"/>
      <c r="AU294" s="14"/>
      <c r="AV294" s="14"/>
      <c r="AW294" s="14"/>
    </row>
    <row r="295" spans="1:49" ht="26.25" customHeight="1" x14ac:dyDescent="0.35">
      <c r="A295" s="55">
        <f>Penjualan!A295</f>
        <v>0</v>
      </c>
      <c r="B295" s="2" t="str">
        <f>Penjualan!B295</f>
        <v>GKY</v>
      </c>
      <c r="C295" s="2" t="str">
        <f>Penjualan!C295</f>
        <v>Gelang kayu (baru)</v>
      </c>
      <c r="D295" s="21">
        <f>VLOOKUP(B295,Tabel!$A$6:$F$78,6,FALSE)</f>
        <v>8000</v>
      </c>
      <c r="E295" s="13">
        <f>Penjualan!E295*$D295</f>
        <v>0</v>
      </c>
      <c r="F295" s="13">
        <f>Penjualan!F295*$D295</f>
        <v>0</v>
      </c>
      <c r="G295" s="13">
        <f>Penjualan!G295*$D295</f>
        <v>0</v>
      </c>
      <c r="H295" s="13">
        <f>Penjualan!H295*$D295</f>
        <v>0</v>
      </c>
      <c r="I295" s="13">
        <f>Penjualan!I295*$D295</f>
        <v>0</v>
      </c>
      <c r="J295" s="13">
        <f>Penjualan!J295*$D295</f>
        <v>0</v>
      </c>
      <c r="K295" s="13">
        <f>Penjualan!K295*$D295</f>
        <v>0</v>
      </c>
      <c r="L295" s="13">
        <f>Penjualan!L295*$D295</f>
        <v>0</v>
      </c>
      <c r="M295" s="13">
        <f>Penjualan!M295*$D295</f>
        <v>0</v>
      </c>
      <c r="N295" s="13">
        <f>Penjualan!N295*$D295</f>
        <v>0</v>
      </c>
      <c r="O295" s="13">
        <f>Penjualan!O295*$D295</f>
        <v>0</v>
      </c>
      <c r="P295" s="13">
        <f>Penjualan!P295*$D295</f>
        <v>0</v>
      </c>
      <c r="Q295" s="13">
        <f>Penjualan!Q295*$D295</f>
        <v>0</v>
      </c>
      <c r="R295" s="13">
        <f>Penjualan!R295*$D295</f>
        <v>0</v>
      </c>
      <c r="S295" s="13">
        <f>Penjualan!S295*$D295</f>
        <v>8000</v>
      </c>
      <c r="T295" s="13">
        <f>Penjualan!T295*$D295</f>
        <v>0</v>
      </c>
      <c r="U295" s="13">
        <f>Penjualan!U295*$D295</f>
        <v>0</v>
      </c>
      <c r="V295" s="13">
        <f>Penjualan!V295*$D295</f>
        <v>0</v>
      </c>
      <c r="W295" s="13">
        <f>Penjualan!W295*$D295</f>
        <v>0</v>
      </c>
      <c r="X295" s="13">
        <f>Penjualan!X295*$D295</f>
        <v>0</v>
      </c>
      <c r="Y295" s="13">
        <f>Penjualan!Y295*$D295</f>
        <v>0</v>
      </c>
      <c r="Z295" s="13">
        <f>Penjualan!Z295*$D295</f>
        <v>0</v>
      </c>
      <c r="AA295" s="13">
        <f>Penjualan!AA295*$D295</f>
        <v>0</v>
      </c>
      <c r="AB295" s="13">
        <f>Penjualan!AB295*$D295</f>
        <v>0</v>
      </c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>
        <f>Penjualan!AQ295*$D295</f>
        <v>0</v>
      </c>
      <c r="AR295" s="13">
        <f t="shared" si="17"/>
        <v>8000</v>
      </c>
      <c r="AS295" s="14"/>
      <c r="AT295" s="14"/>
      <c r="AU295" s="14"/>
      <c r="AV295" s="14"/>
      <c r="AW295" s="14"/>
    </row>
    <row r="296" spans="1:49" ht="26.25" customHeight="1" x14ac:dyDescent="0.35">
      <c r="A296" s="55">
        <f>Penjualan!A296</f>
        <v>0</v>
      </c>
      <c r="B296" s="2" t="str">
        <f>Penjualan!B296</f>
        <v>KT05</v>
      </c>
      <c r="C296" s="2" t="str">
        <f>Penjualan!C296</f>
        <v>Kalung mutiara</v>
      </c>
      <c r="D296" s="21">
        <f>VLOOKUP(B296,Tabel!$A$6:$F$78,6,FALSE)</f>
        <v>17000</v>
      </c>
      <c r="E296" s="13">
        <f>Penjualan!E296*$D296</f>
        <v>0</v>
      </c>
      <c r="F296" s="13">
        <f>Penjualan!F296*$D296</f>
        <v>0</v>
      </c>
      <c r="G296" s="13">
        <f>Penjualan!G296*$D296</f>
        <v>0</v>
      </c>
      <c r="H296" s="13">
        <f>Penjualan!H296*$D296</f>
        <v>0</v>
      </c>
      <c r="I296" s="13">
        <f>Penjualan!I296*$D296</f>
        <v>0</v>
      </c>
      <c r="J296" s="13">
        <f>Penjualan!J296*$D296</f>
        <v>0</v>
      </c>
      <c r="K296" s="13">
        <f>Penjualan!K296*$D296</f>
        <v>0</v>
      </c>
      <c r="L296" s="13">
        <f>Penjualan!L296*$D296</f>
        <v>0</v>
      </c>
      <c r="M296" s="13">
        <f>Penjualan!M296*$D296</f>
        <v>0</v>
      </c>
      <c r="N296" s="13">
        <f>Penjualan!N296*$D296</f>
        <v>0</v>
      </c>
      <c r="O296" s="13">
        <f>Penjualan!O296*$D296</f>
        <v>0</v>
      </c>
      <c r="P296" s="13">
        <f>Penjualan!P296*$D296</f>
        <v>0</v>
      </c>
      <c r="Q296" s="13">
        <f>Penjualan!Q296*$D296</f>
        <v>17000</v>
      </c>
      <c r="R296" s="13">
        <f>Penjualan!R296*$D296</f>
        <v>0</v>
      </c>
      <c r="S296" s="13">
        <f>Penjualan!S296*$D296</f>
        <v>0</v>
      </c>
      <c r="T296" s="13">
        <f>Penjualan!T296*$D296</f>
        <v>0</v>
      </c>
      <c r="U296" s="13">
        <f>Penjualan!U296*$D296</f>
        <v>0</v>
      </c>
      <c r="V296" s="13">
        <f>Penjualan!V296*$D296</f>
        <v>0</v>
      </c>
      <c r="W296" s="13">
        <f>Penjualan!W296*$D296</f>
        <v>0</v>
      </c>
      <c r="X296" s="13">
        <f>Penjualan!X296*$D296</f>
        <v>0</v>
      </c>
      <c r="Y296" s="13">
        <f>Penjualan!Y296*$D296</f>
        <v>0</v>
      </c>
      <c r="Z296" s="13">
        <f>Penjualan!Z296*$D296</f>
        <v>0</v>
      </c>
      <c r="AA296" s="13">
        <f>Penjualan!AA296*$D296</f>
        <v>0</v>
      </c>
      <c r="AB296" s="13">
        <f>Penjualan!AB296*$D296</f>
        <v>0</v>
      </c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>
        <f>Penjualan!AQ296*$D296</f>
        <v>0</v>
      </c>
      <c r="AR296" s="13">
        <f t="shared" si="17"/>
        <v>17000</v>
      </c>
      <c r="AS296" s="14"/>
      <c r="AT296" s="14"/>
      <c r="AU296" s="14"/>
      <c r="AV296" s="14"/>
      <c r="AW296" s="14"/>
    </row>
    <row r="297" spans="1:49" ht="26.25" customHeight="1" x14ac:dyDescent="0.35">
      <c r="A297" s="55" t="str">
        <f>Penjualan!A297</f>
        <v>(MISA  3)</v>
      </c>
      <c r="B297" s="2" t="str">
        <f>Penjualan!B297</f>
        <v>R01</v>
      </c>
      <c r="C297" s="2" t="str">
        <f>Penjualan!C297</f>
        <v>Rosario kayu</v>
      </c>
      <c r="D297" s="21">
        <f>VLOOKUP(B297,Tabel!$A$6:$F$78,6,FALSE)</f>
        <v>15000</v>
      </c>
      <c r="E297" s="13">
        <f>Penjualan!E297*$D297</f>
        <v>0</v>
      </c>
      <c r="F297" s="13">
        <f>Penjualan!F297*$D297</f>
        <v>0</v>
      </c>
      <c r="G297" s="13">
        <f>Penjualan!G297*$D297</f>
        <v>0</v>
      </c>
      <c r="H297" s="13">
        <f>Penjualan!H297*$D297</f>
        <v>0</v>
      </c>
      <c r="I297" s="13">
        <f>Penjualan!I297*$D297</f>
        <v>0</v>
      </c>
      <c r="J297" s="13">
        <f>Penjualan!J297*$D297</f>
        <v>15000</v>
      </c>
      <c r="K297" s="13">
        <f>Penjualan!K297*$D297</f>
        <v>0</v>
      </c>
      <c r="L297" s="13">
        <f>Penjualan!L297*$D297</f>
        <v>0</v>
      </c>
      <c r="M297" s="13">
        <f>Penjualan!M297*$D297</f>
        <v>0</v>
      </c>
      <c r="N297" s="13">
        <f>Penjualan!N297*$D297</f>
        <v>0</v>
      </c>
      <c r="O297" s="13">
        <f>Penjualan!O297*$D297</f>
        <v>30000</v>
      </c>
      <c r="P297" s="13">
        <f>Penjualan!P297*$D297</f>
        <v>0</v>
      </c>
      <c r="Q297" s="13">
        <f>Penjualan!Q297*$D297</f>
        <v>0</v>
      </c>
      <c r="R297" s="13">
        <f>Penjualan!R297*$D297</f>
        <v>0</v>
      </c>
      <c r="S297" s="13">
        <f>Penjualan!S297*$D297</f>
        <v>15000</v>
      </c>
      <c r="T297" s="13">
        <f>Penjualan!T297*$D297</f>
        <v>0</v>
      </c>
      <c r="U297" s="13">
        <f>Penjualan!U297*$D297</f>
        <v>0</v>
      </c>
      <c r="V297" s="13">
        <f>Penjualan!V297*$D297</f>
        <v>0</v>
      </c>
      <c r="W297" s="13">
        <f>Penjualan!W297*$D297</f>
        <v>0</v>
      </c>
      <c r="X297" s="13">
        <f>Penjualan!X297*$D297</f>
        <v>0</v>
      </c>
      <c r="Y297" s="13">
        <f>Penjualan!Y297*$D297</f>
        <v>0</v>
      </c>
      <c r="Z297" s="13">
        <f>Penjualan!Z297*$D297</f>
        <v>0</v>
      </c>
      <c r="AA297" s="13">
        <f>Penjualan!AA297*$D297</f>
        <v>0</v>
      </c>
      <c r="AB297" s="13">
        <f>Penjualan!AB297*$D297</f>
        <v>0</v>
      </c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>
        <f>Penjualan!AQ297*$D297</f>
        <v>0</v>
      </c>
      <c r="AR297" s="13">
        <f t="shared" si="17"/>
        <v>60000</v>
      </c>
      <c r="AS297" s="14"/>
      <c r="AT297" s="14"/>
      <c r="AU297" s="14"/>
      <c r="AV297" s="14"/>
      <c r="AW297" s="14"/>
    </row>
    <row r="298" spans="1:49" ht="26.25" customHeight="1" x14ac:dyDescent="0.35">
      <c r="A298" s="55">
        <f>Penjualan!A298</f>
        <v>0</v>
      </c>
      <c r="B298" s="2" t="str">
        <f>Penjualan!B298</f>
        <v>G12</v>
      </c>
      <c r="C298" s="2" t="str">
        <f>Penjualan!C298</f>
        <v xml:space="preserve">Gelang plat </v>
      </c>
      <c r="D298" s="21">
        <f>VLOOKUP(B298,Tabel!$A$6:$F$78,6,FALSE)</f>
        <v>5000</v>
      </c>
      <c r="E298" s="13">
        <f>Penjualan!E298*$D298</f>
        <v>0</v>
      </c>
      <c r="F298" s="13">
        <f>Penjualan!F298*$D298</f>
        <v>0</v>
      </c>
      <c r="G298" s="13">
        <f>Penjualan!G298*$D298</f>
        <v>0</v>
      </c>
      <c r="H298" s="13">
        <f>Penjualan!H298*$D298</f>
        <v>5000</v>
      </c>
      <c r="I298" s="13">
        <f>Penjualan!I298*$D298</f>
        <v>0</v>
      </c>
      <c r="J298" s="13">
        <f>Penjualan!J298*$D298</f>
        <v>0</v>
      </c>
      <c r="K298" s="13">
        <f>Penjualan!K298*$D298</f>
        <v>0</v>
      </c>
      <c r="L298" s="13">
        <f>Penjualan!L298*$D298</f>
        <v>5000</v>
      </c>
      <c r="M298" s="13">
        <f>Penjualan!M298*$D298</f>
        <v>0</v>
      </c>
      <c r="N298" s="13">
        <f>Penjualan!N298*$D298</f>
        <v>0</v>
      </c>
      <c r="O298" s="13">
        <f>Penjualan!O298*$D298</f>
        <v>0</v>
      </c>
      <c r="P298" s="13">
        <f>Penjualan!P298*$D298</f>
        <v>0</v>
      </c>
      <c r="Q298" s="13">
        <f>Penjualan!Q298*$D298</f>
        <v>20000</v>
      </c>
      <c r="R298" s="13">
        <f>Penjualan!R298*$D298</f>
        <v>0</v>
      </c>
      <c r="S298" s="13">
        <f>Penjualan!S298*$D298</f>
        <v>0</v>
      </c>
      <c r="T298" s="13">
        <f>Penjualan!T298*$D298</f>
        <v>0</v>
      </c>
      <c r="U298" s="13">
        <f>Penjualan!U298*$D298</f>
        <v>0</v>
      </c>
      <c r="V298" s="13">
        <f>Penjualan!V298*$D298</f>
        <v>0</v>
      </c>
      <c r="W298" s="13">
        <f>Penjualan!W298*$D298</f>
        <v>0</v>
      </c>
      <c r="X298" s="13">
        <f>Penjualan!X298*$D298</f>
        <v>0</v>
      </c>
      <c r="Y298" s="13">
        <f>Penjualan!Y298*$D298</f>
        <v>0</v>
      </c>
      <c r="Z298" s="13">
        <f>Penjualan!Z298*$D298</f>
        <v>0</v>
      </c>
      <c r="AA298" s="13">
        <f>Penjualan!AA298*$D298</f>
        <v>0</v>
      </c>
      <c r="AB298" s="13">
        <f>Penjualan!AB298*$D298</f>
        <v>0</v>
      </c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>
        <f>Penjualan!AQ298*$D298</f>
        <v>0</v>
      </c>
      <c r="AR298" s="13">
        <f t="shared" si="17"/>
        <v>30000</v>
      </c>
      <c r="AS298" s="14"/>
      <c r="AT298" s="14"/>
      <c r="AU298" s="14"/>
      <c r="AV298" s="14"/>
      <c r="AW298" s="14"/>
    </row>
    <row r="299" spans="1:49" ht="26.25" customHeight="1" x14ac:dyDescent="0.35">
      <c r="A299" s="55">
        <f>Penjualan!A299</f>
        <v>0</v>
      </c>
      <c r="B299" s="2" t="str">
        <f>Penjualan!B299</f>
        <v>G10</v>
      </c>
      <c r="C299" s="2" t="str">
        <f>Penjualan!C299</f>
        <v>G.tali warna warni</v>
      </c>
      <c r="D299" s="21">
        <f>VLOOKUP(B299,Tabel!$A$6:$F$78,6,FALSE)</f>
        <v>5000</v>
      </c>
      <c r="E299" s="13">
        <f>Penjualan!E299*$D299</f>
        <v>0</v>
      </c>
      <c r="F299" s="13">
        <f>Penjualan!F299*$D299</f>
        <v>5000</v>
      </c>
      <c r="G299" s="13">
        <f>Penjualan!G299*$D299</f>
        <v>0</v>
      </c>
      <c r="H299" s="13">
        <f>Penjualan!H299*$D299</f>
        <v>0</v>
      </c>
      <c r="I299" s="13">
        <f>Penjualan!I299*$D299</f>
        <v>0</v>
      </c>
      <c r="J299" s="13">
        <f>Penjualan!J299*$D299</f>
        <v>0</v>
      </c>
      <c r="K299" s="13">
        <f>Penjualan!K299*$D299</f>
        <v>0</v>
      </c>
      <c r="L299" s="13">
        <f>Penjualan!L299*$D299</f>
        <v>10000</v>
      </c>
      <c r="M299" s="13">
        <f>Penjualan!M299*$D299</f>
        <v>0</v>
      </c>
      <c r="N299" s="13">
        <f>Penjualan!N299*$D299</f>
        <v>0</v>
      </c>
      <c r="O299" s="13">
        <f>Penjualan!O299*$D299</f>
        <v>5000</v>
      </c>
      <c r="P299" s="13">
        <f>Penjualan!P299*$D299</f>
        <v>0</v>
      </c>
      <c r="Q299" s="13">
        <f>Penjualan!Q299*$D299</f>
        <v>0</v>
      </c>
      <c r="R299" s="13">
        <f>Penjualan!R299*$D299</f>
        <v>0</v>
      </c>
      <c r="S299" s="13">
        <f>Penjualan!S299*$D299</f>
        <v>0</v>
      </c>
      <c r="T299" s="13">
        <f>Penjualan!T299*$D299</f>
        <v>10000</v>
      </c>
      <c r="U299" s="13">
        <f>Penjualan!U299*$D299</f>
        <v>0</v>
      </c>
      <c r="V299" s="13">
        <f>Penjualan!V299*$D299</f>
        <v>0</v>
      </c>
      <c r="W299" s="13">
        <f>Penjualan!W299*$D299</f>
        <v>0</v>
      </c>
      <c r="X299" s="13">
        <f>Penjualan!X299*$D299</f>
        <v>0</v>
      </c>
      <c r="Y299" s="13">
        <f>Penjualan!Y299*$D299</f>
        <v>0</v>
      </c>
      <c r="Z299" s="13">
        <f>Penjualan!Z299*$D299</f>
        <v>0</v>
      </c>
      <c r="AA299" s="13">
        <f>Penjualan!AA299*$D299</f>
        <v>0</v>
      </c>
      <c r="AB299" s="13">
        <f>Penjualan!AB299*$D299</f>
        <v>0</v>
      </c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>
        <f>Penjualan!AQ299*$D299</f>
        <v>5000</v>
      </c>
      <c r="AR299" s="13">
        <f t="shared" si="17"/>
        <v>35000</v>
      </c>
      <c r="AS299" s="14"/>
      <c r="AT299" s="14">
        <f>AQ299</f>
        <v>5000</v>
      </c>
      <c r="AU299" s="14"/>
      <c r="AV299" s="14"/>
      <c r="AW299" s="14"/>
    </row>
    <row r="300" spans="1:49" ht="26.25" customHeight="1" x14ac:dyDescent="0.35">
      <c r="A300" s="55">
        <f>Penjualan!A300</f>
        <v>0</v>
      </c>
      <c r="B300" s="2" t="str">
        <f>Penjualan!B300</f>
        <v>GKY</v>
      </c>
      <c r="C300" s="2" t="str">
        <f>Penjualan!C300</f>
        <v>Gelang kayu (baru)</v>
      </c>
      <c r="D300" s="21">
        <f>VLOOKUP(B300,Tabel!$A$6:$F$78,6,FALSE)</f>
        <v>8000</v>
      </c>
      <c r="E300" s="13">
        <f>Penjualan!E300*$D300</f>
        <v>0</v>
      </c>
      <c r="F300" s="13">
        <f>Penjualan!F300*$D300</f>
        <v>0</v>
      </c>
      <c r="G300" s="13">
        <f>Penjualan!G300*$D300</f>
        <v>0</v>
      </c>
      <c r="H300" s="13">
        <f>Penjualan!H300*$D300</f>
        <v>0</v>
      </c>
      <c r="I300" s="13">
        <f>Penjualan!I300*$D300</f>
        <v>0</v>
      </c>
      <c r="J300" s="13">
        <f>Penjualan!J300*$D300</f>
        <v>0</v>
      </c>
      <c r="K300" s="13">
        <f>Penjualan!K300*$D300</f>
        <v>0</v>
      </c>
      <c r="L300" s="13">
        <f>Penjualan!L300*$D300</f>
        <v>0</v>
      </c>
      <c r="M300" s="13">
        <f>Penjualan!M300*$D300</f>
        <v>0</v>
      </c>
      <c r="N300" s="13">
        <f>Penjualan!N300*$D300</f>
        <v>0</v>
      </c>
      <c r="O300" s="13">
        <f>Penjualan!O300*$D300</f>
        <v>0</v>
      </c>
      <c r="P300" s="13">
        <f>Penjualan!P300*$D300</f>
        <v>0</v>
      </c>
      <c r="Q300" s="13">
        <f>Penjualan!Q300*$D300</f>
        <v>8000</v>
      </c>
      <c r="R300" s="13">
        <f>Penjualan!R300*$D300</f>
        <v>0</v>
      </c>
      <c r="S300" s="13">
        <f>Penjualan!S300*$D300</f>
        <v>0</v>
      </c>
      <c r="T300" s="13">
        <f>Penjualan!T300*$D300</f>
        <v>0</v>
      </c>
      <c r="U300" s="13">
        <f>Penjualan!U300*$D300</f>
        <v>0</v>
      </c>
      <c r="V300" s="13">
        <f>Penjualan!V300*$D300</f>
        <v>0</v>
      </c>
      <c r="W300" s="13">
        <f>Penjualan!W300*$D300</f>
        <v>0</v>
      </c>
      <c r="X300" s="13">
        <f>Penjualan!X300*$D300</f>
        <v>0</v>
      </c>
      <c r="Y300" s="13">
        <f>Penjualan!Y300*$D300</f>
        <v>0</v>
      </c>
      <c r="Z300" s="13">
        <f>Penjualan!Z300*$D300</f>
        <v>0</v>
      </c>
      <c r="AA300" s="13">
        <f>Penjualan!AA300*$D300</f>
        <v>0</v>
      </c>
      <c r="AB300" s="13">
        <f>Penjualan!AB300*$D300</f>
        <v>0</v>
      </c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>
        <f>Penjualan!AQ300*$D300</f>
        <v>0</v>
      </c>
      <c r="AR300" s="13">
        <f t="shared" si="17"/>
        <v>8000</v>
      </c>
      <c r="AS300" s="14"/>
      <c r="AT300" s="14"/>
      <c r="AU300" s="14"/>
      <c r="AV300" s="14"/>
      <c r="AW300" s="14"/>
    </row>
    <row r="301" spans="1:49" ht="26.25" customHeight="1" x14ac:dyDescent="0.35">
      <c r="A301" s="55">
        <f>Penjualan!A301</f>
        <v>0</v>
      </c>
      <c r="B301" s="2" t="str">
        <f>Penjualan!B301</f>
        <v>KT04</v>
      </c>
      <c r="C301" s="2" t="str">
        <f>Penjualan!C301</f>
        <v>Kalung bandul</v>
      </c>
      <c r="D301" s="21">
        <f>VLOOKUP(B301,Tabel!$A$6:$F$78,6,FALSE)</f>
        <v>3000</v>
      </c>
      <c r="E301" s="13">
        <f>Penjualan!E301*$D301</f>
        <v>0</v>
      </c>
      <c r="F301" s="13">
        <f>Penjualan!F301*$D301</f>
        <v>0</v>
      </c>
      <c r="G301" s="13">
        <f>Penjualan!G301*$D301</f>
        <v>0</v>
      </c>
      <c r="H301" s="13">
        <f>Penjualan!H301*$D301</f>
        <v>0</v>
      </c>
      <c r="I301" s="13">
        <f>Penjualan!I301*$D301</f>
        <v>0</v>
      </c>
      <c r="J301" s="13">
        <f>Penjualan!J301*$D301</f>
        <v>0</v>
      </c>
      <c r="K301" s="13">
        <f>Penjualan!K301*$D301</f>
        <v>0</v>
      </c>
      <c r="L301" s="13">
        <f>Penjualan!L301*$D301</f>
        <v>0</v>
      </c>
      <c r="M301" s="13">
        <f>Penjualan!M301*$D301</f>
        <v>0</v>
      </c>
      <c r="N301" s="13">
        <f>Penjualan!N301*$D301</f>
        <v>6000</v>
      </c>
      <c r="O301" s="13">
        <f>Penjualan!O301*$D301</f>
        <v>6000</v>
      </c>
      <c r="P301" s="13">
        <f>Penjualan!P301*$D301</f>
        <v>0</v>
      </c>
      <c r="Q301" s="13">
        <f>Penjualan!Q301*$D301</f>
        <v>3000</v>
      </c>
      <c r="R301" s="13">
        <f>Penjualan!R301*$D301</f>
        <v>0</v>
      </c>
      <c r="S301" s="13">
        <f>Penjualan!S301*$D301</f>
        <v>0</v>
      </c>
      <c r="T301" s="13">
        <f>Penjualan!T301*$D301</f>
        <v>6000</v>
      </c>
      <c r="U301" s="13">
        <f>Penjualan!U301*$D301</f>
        <v>0</v>
      </c>
      <c r="V301" s="13">
        <f>Penjualan!V301*$D301</f>
        <v>0</v>
      </c>
      <c r="W301" s="13">
        <f>Penjualan!W301*$D301</f>
        <v>0</v>
      </c>
      <c r="X301" s="13">
        <f>Penjualan!X301*$D301</f>
        <v>0</v>
      </c>
      <c r="Y301" s="13">
        <f>Penjualan!Y301*$D301</f>
        <v>0</v>
      </c>
      <c r="Z301" s="13">
        <f>Penjualan!Z301*$D301</f>
        <v>0</v>
      </c>
      <c r="AA301" s="13">
        <f>Penjualan!AA301*$D301</f>
        <v>0</v>
      </c>
      <c r="AB301" s="13">
        <f>Penjualan!AB301*$D301</f>
        <v>0</v>
      </c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>
        <f>Penjualan!AQ301*$D301</f>
        <v>0</v>
      </c>
      <c r="AR301" s="13">
        <f t="shared" si="17"/>
        <v>21000</v>
      </c>
      <c r="AS301" s="14"/>
      <c r="AT301" s="14"/>
      <c r="AU301" s="14"/>
      <c r="AV301" s="14"/>
      <c r="AW301" s="14"/>
    </row>
    <row r="302" spans="1:49" ht="26.25" customHeight="1" x14ac:dyDescent="0.35">
      <c r="A302" s="55">
        <f>Penjualan!A302</f>
        <v>0</v>
      </c>
      <c r="B302" s="2" t="str">
        <f>Penjualan!B302</f>
        <v>KT03</v>
      </c>
      <c r="C302" s="2" t="str">
        <f>Penjualan!C302</f>
        <v>Kalung huruf</v>
      </c>
      <c r="D302" s="21">
        <f>VLOOKUP(B302,Tabel!$A$6:$F$78,6,FALSE)</f>
        <v>3000</v>
      </c>
      <c r="E302" s="13">
        <f>Penjualan!E302*$D302</f>
        <v>0</v>
      </c>
      <c r="F302" s="13">
        <f>Penjualan!F302*$D302</f>
        <v>0</v>
      </c>
      <c r="G302" s="13">
        <f>Penjualan!G302*$D302</f>
        <v>0</v>
      </c>
      <c r="H302" s="13">
        <f>Penjualan!H302*$D302</f>
        <v>0</v>
      </c>
      <c r="I302" s="13">
        <f>Penjualan!I302*$D302</f>
        <v>0</v>
      </c>
      <c r="J302" s="13">
        <f>Penjualan!J302*$D302</f>
        <v>0</v>
      </c>
      <c r="K302" s="13">
        <f>Penjualan!K302*$D302</f>
        <v>0</v>
      </c>
      <c r="L302" s="13">
        <f>Penjualan!L302*$D302</f>
        <v>0</v>
      </c>
      <c r="M302" s="13">
        <f>Penjualan!M302*$D302</f>
        <v>0</v>
      </c>
      <c r="N302" s="13">
        <f>Penjualan!N302*$D302</f>
        <v>6000</v>
      </c>
      <c r="O302" s="13">
        <f>Penjualan!O302*$D302</f>
        <v>0</v>
      </c>
      <c r="P302" s="13">
        <f>Penjualan!P302*$D302</f>
        <v>3000</v>
      </c>
      <c r="Q302" s="13">
        <f>Penjualan!Q302*$D302</f>
        <v>0</v>
      </c>
      <c r="R302" s="13">
        <f>Penjualan!R302*$D302</f>
        <v>0</v>
      </c>
      <c r="S302" s="13">
        <f>Penjualan!S302*$D302</f>
        <v>0</v>
      </c>
      <c r="T302" s="13">
        <f>Penjualan!T302*$D302</f>
        <v>0</v>
      </c>
      <c r="U302" s="13">
        <f>Penjualan!U302*$D302</f>
        <v>0</v>
      </c>
      <c r="V302" s="13">
        <f>Penjualan!V302*$D302</f>
        <v>0</v>
      </c>
      <c r="W302" s="13">
        <f>Penjualan!W302*$D302</f>
        <v>0</v>
      </c>
      <c r="X302" s="13">
        <f>Penjualan!X302*$D302</f>
        <v>0</v>
      </c>
      <c r="Y302" s="13">
        <f>Penjualan!Y302*$D302</f>
        <v>0</v>
      </c>
      <c r="Z302" s="13">
        <f>Penjualan!Z302*$D302</f>
        <v>0</v>
      </c>
      <c r="AA302" s="13">
        <f>Penjualan!AA302*$D302</f>
        <v>0</v>
      </c>
      <c r="AB302" s="13">
        <f>Penjualan!AB302*$D302</f>
        <v>0</v>
      </c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>
        <f>Penjualan!AQ302*$D302</f>
        <v>0</v>
      </c>
      <c r="AR302" s="13">
        <f t="shared" si="17"/>
        <v>9000</v>
      </c>
      <c r="AS302" s="14"/>
      <c r="AT302" s="14"/>
      <c r="AU302" s="14"/>
      <c r="AV302" s="14"/>
      <c r="AW302" s="14"/>
    </row>
    <row r="303" spans="1:49" ht="26.25" customHeight="1" x14ac:dyDescent="0.35">
      <c r="A303" s="55">
        <f>Penjualan!A303</f>
        <v>0</v>
      </c>
      <c r="B303" s="2" t="str">
        <f>Penjualan!B303</f>
        <v>KT04</v>
      </c>
      <c r="C303" s="2" t="str">
        <f>Penjualan!C303</f>
        <v>Kalung bandul</v>
      </c>
      <c r="D303" s="21">
        <f>VLOOKUP(B303,Tabel!$A$6:$F$78,6,FALSE)</f>
        <v>3000</v>
      </c>
      <c r="E303" s="13">
        <f>Penjualan!E303*$D303</f>
        <v>3000</v>
      </c>
      <c r="F303" s="13">
        <f>Penjualan!F303*$D303</f>
        <v>0</v>
      </c>
      <c r="G303" s="13">
        <f>Penjualan!G303*$D303</f>
        <v>0</v>
      </c>
      <c r="H303" s="13">
        <f>Penjualan!H303*$D303</f>
        <v>0</v>
      </c>
      <c r="I303" s="13">
        <f>Penjualan!I303*$D303</f>
        <v>0</v>
      </c>
      <c r="J303" s="13">
        <f>Penjualan!J303*$D303</f>
        <v>0</v>
      </c>
      <c r="K303" s="13">
        <f>Penjualan!K303*$D303</f>
        <v>0</v>
      </c>
      <c r="L303" s="13">
        <f>Penjualan!L303*$D303</f>
        <v>0</v>
      </c>
      <c r="M303" s="13">
        <f>Penjualan!M303*$D303</f>
        <v>3000</v>
      </c>
      <c r="N303" s="13">
        <f>Penjualan!N303*$D303</f>
        <v>0</v>
      </c>
      <c r="O303" s="13">
        <f>Penjualan!O303*$D303</f>
        <v>0</v>
      </c>
      <c r="P303" s="13">
        <f>Penjualan!P303*$D303</f>
        <v>0</v>
      </c>
      <c r="Q303" s="13">
        <f>Penjualan!Q303*$D303</f>
        <v>0</v>
      </c>
      <c r="R303" s="13">
        <f>Penjualan!R303*$D303</f>
        <v>0</v>
      </c>
      <c r="S303" s="13">
        <f>Penjualan!S303*$D303</f>
        <v>0</v>
      </c>
      <c r="T303" s="13">
        <f>Penjualan!T303*$D303</f>
        <v>0</v>
      </c>
      <c r="U303" s="13">
        <f>Penjualan!U303*$D303</f>
        <v>0</v>
      </c>
      <c r="V303" s="13">
        <f>Penjualan!V303*$D303</f>
        <v>0</v>
      </c>
      <c r="W303" s="13">
        <f>Penjualan!W303*$D303</f>
        <v>0</v>
      </c>
      <c r="X303" s="13">
        <f>Penjualan!X303*$D303</f>
        <v>0</v>
      </c>
      <c r="Y303" s="13">
        <f>Penjualan!Y303*$D303</f>
        <v>0</v>
      </c>
      <c r="Z303" s="13">
        <f>Penjualan!Z303*$D303</f>
        <v>0</v>
      </c>
      <c r="AA303" s="13">
        <f>Penjualan!AA303*$D303</f>
        <v>0</v>
      </c>
      <c r="AB303" s="13">
        <f>Penjualan!AB303*$D303</f>
        <v>0</v>
      </c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>
        <f>Penjualan!AQ303*$D303</f>
        <v>0</v>
      </c>
      <c r="AR303" s="13">
        <f t="shared" si="17"/>
        <v>6000</v>
      </c>
      <c r="AS303" s="14"/>
      <c r="AT303" s="14"/>
      <c r="AU303" s="14"/>
      <c r="AV303" s="14"/>
      <c r="AW303" s="14"/>
    </row>
    <row r="304" spans="1:49" ht="26.25" customHeight="1" x14ac:dyDescent="0.35">
      <c r="A304" s="55">
        <f>Penjualan!A304</f>
        <v>0</v>
      </c>
      <c r="B304" s="2" t="str">
        <f>Penjualan!B304</f>
        <v>R02</v>
      </c>
      <c r="C304" s="2" t="str">
        <f>Penjualan!C304</f>
        <v>Rosario batu</v>
      </c>
      <c r="D304" s="21">
        <f>VLOOKUP(B304,Tabel!$A$6:$F$78,6,FALSE)</f>
        <v>30000</v>
      </c>
      <c r="E304" s="13">
        <f>Penjualan!E304*$D304</f>
        <v>0</v>
      </c>
      <c r="F304" s="13">
        <f>Penjualan!F304*$D304</f>
        <v>0</v>
      </c>
      <c r="G304" s="13">
        <f>Penjualan!G304*$D304</f>
        <v>0</v>
      </c>
      <c r="H304" s="13">
        <f>Penjualan!H304*$D304</f>
        <v>30000</v>
      </c>
      <c r="I304" s="13">
        <f>Penjualan!I304*$D304</f>
        <v>0</v>
      </c>
      <c r="J304" s="13">
        <f>Penjualan!J304*$D304</f>
        <v>0</v>
      </c>
      <c r="K304" s="13">
        <f>Penjualan!K304*$D304</f>
        <v>0</v>
      </c>
      <c r="L304" s="13">
        <f>Penjualan!L304*$D304</f>
        <v>0</v>
      </c>
      <c r="M304" s="13">
        <f>Penjualan!M304*$D304</f>
        <v>0</v>
      </c>
      <c r="N304" s="13">
        <f>Penjualan!N304*$D304</f>
        <v>0</v>
      </c>
      <c r="O304" s="13">
        <f>Penjualan!O304*$D304</f>
        <v>0</v>
      </c>
      <c r="P304" s="13">
        <f>Penjualan!P304*$D304</f>
        <v>0</v>
      </c>
      <c r="Q304" s="13">
        <f>Penjualan!Q304*$D304</f>
        <v>0</v>
      </c>
      <c r="R304" s="13">
        <f>Penjualan!R304*$D304</f>
        <v>0</v>
      </c>
      <c r="S304" s="13">
        <f>Penjualan!S304*$D304</f>
        <v>0</v>
      </c>
      <c r="T304" s="13">
        <f>Penjualan!T304*$D304</f>
        <v>0</v>
      </c>
      <c r="U304" s="13">
        <f>Penjualan!U304*$D304</f>
        <v>0</v>
      </c>
      <c r="V304" s="13">
        <f>Penjualan!V304*$D304</f>
        <v>0</v>
      </c>
      <c r="W304" s="13">
        <f>Penjualan!W304*$D304</f>
        <v>0</v>
      </c>
      <c r="X304" s="13">
        <f>Penjualan!X304*$D304</f>
        <v>0</v>
      </c>
      <c r="Y304" s="13">
        <f>Penjualan!Y304*$D304</f>
        <v>0</v>
      </c>
      <c r="Z304" s="13">
        <f>Penjualan!Z304*$D304</f>
        <v>0</v>
      </c>
      <c r="AA304" s="13">
        <f>Penjualan!AA304*$D304</f>
        <v>0</v>
      </c>
      <c r="AB304" s="13">
        <f>Penjualan!AB304*$D304</f>
        <v>0</v>
      </c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>
        <f>Penjualan!AQ304*$D304</f>
        <v>0</v>
      </c>
      <c r="AR304" s="13">
        <f t="shared" si="17"/>
        <v>30000</v>
      </c>
      <c r="AS304" s="14"/>
      <c r="AT304" s="14"/>
      <c r="AU304" s="14"/>
      <c r="AV304" s="14"/>
      <c r="AW304" s="14"/>
    </row>
    <row r="305" spans="1:49" ht="26.25" customHeight="1" x14ac:dyDescent="0.35">
      <c r="A305" s="55">
        <f>Penjualan!A305</f>
        <v>0</v>
      </c>
      <c r="B305" s="2" t="str">
        <f>Penjualan!B305</f>
        <v>GKY</v>
      </c>
      <c r="C305" s="2" t="str">
        <f>Penjualan!C305</f>
        <v>Gelang kayu (baru)</v>
      </c>
      <c r="D305" s="21">
        <f>VLOOKUP(B305,Tabel!$A$6:$F$78,6,FALSE)</f>
        <v>8000</v>
      </c>
      <c r="E305" s="13">
        <f>Penjualan!E305*$D305</f>
        <v>0</v>
      </c>
      <c r="F305" s="13">
        <f>Penjualan!F305*$D305</f>
        <v>0</v>
      </c>
      <c r="G305" s="13">
        <f>Penjualan!G305*$D305</f>
        <v>0</v>
      </c>
      <c r="H305" s="13">
        <f>Penjualan!H305*$D305</f>
        <v>0</v>
      </c>
      <c r="I305" s="13">
        <f>Penjualan!I305*$D305</f>
        <v>0</v>
      </c>
      <c r="J305" s="13">
        <f>Penjualan!J305*$D305</f>
        <v>0</v>
      </c>
      <c r="K305" s="13">
        <f>Penjualan!K305*$D305</f>
        <v>0</v>
      </c>
      <c r="L305" s="13">
        <f>Penjualan!L305*$D305</f>
        <v>8000</v>
      </c>
      <c r="M305" s="13">
        <f>Penjualan!M305*$D305</f>
        <v>0</v>
      </c>
      <c r="N305" s="13">
        <f>Penjualan!N305*$D305</f>
        <v>0</v>
      </c>
      <c r="O305" s="13">
        <f>Penjualan!O305*$D305</f>
        <v>0</v>
      </c>
      <c r="P305" s="13">
        <f>Penjualan!P305*$D305</f>
        <v>0</v>
      </c>
      <c r="Q305" s="13">
        <f>Penjualan!Q305*$D305</f>
        <v>0</v>
      </c>
      <c r="R305" s="13">
        <f>Penjualan!R305*$D305</f>
        <v>0</v>
      </c>
      <c r="S305" s="13">
        <f>Penjualan!S305*$D305</f>
        <v>0</v>
      </c>
      <c r="T305" s="13">
        <f>Penjualan!T305*$D305</f>
        <v>0</v>
      </c>
      <c r="U305" s="13">
        <f>Penjualan!U305*$D305</f>
        <v>0</v>
      </c>
      <c r="V305" s="13">
        <f>Penjualan!V305*$D305</f>
        <v>0</v>
      </c>
      <c r="W305" s="13">
        <f>Penjualan!W305*$D305</f>
        <v>0</v>
      </c>
      <c r="X305" s="13">
        <f>Penjualan!X305*$D305</f>
        <v>0</v>
      </c>
      <c r="Y305" s="13">
        <f>Penjualan!Y305*$D305</f>
        <v>0</v>
      </c>
      <c r="Z305" s="13">
        <f>Penjualan!Z305*$D305</f>
        <v>0</v>
      </c>
      <c r="AA305" s="13">
        <f>Penjualan!AA305*$D305</f>
        <v>0</v>
      </c>
      <c r="AB305" s="13">
        <f>Penjualan!AB305*$D305</f>
        <v>0</v>
      </c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>
        <f>Penjualan!AQ305*$D305</f>
        <v>0</v>
      </c>
      <c r="AR305" s="13">
        <f t="shared" si="17"/>
        <v>8000</v>
      </c>
      <c r="AS305" s="14"/>
      <c r="AT305" s="14"/>
      <c r="AU305" s="14"/>
      <c r="AV305" s="14"/>
      <c r="AW305" s="14"/>
    </row>
    <row r="306" spans="1:49" ht="26.25" customHeight="1" x14ac:dyDescent="0.35">
      <c r="A306" s="55">
        <f>Penjualan!A306</f>
        <v>0</v>
      </c>
      <c r="B306" s="2" t="str">
        <f>Penjualan!B306</f>
        <v>Lain2</v>
      </c>
      <c r="C306" s="2" t="str">
        <f>Penjualan!C306</f>
        <v>Lain2</v>
      </c>
      <c r="D306" s="21">
        <f>VLOOKUP(B306,Tabel!$A$6:$F$78,6,FALSE)</f>
        <v>0</v>
      </c>
      <c r="E306" s="13">
        <f>Penjualan!E306*$D306</f>
        <v>0</v>
      </c>
      <c r="F306" s="13">
        <f>Penjualan!F306*$D306</f>
        <v>0</v>
      </c>
      <c r="G306" s="13">
        <f>Penjualan!G306*$D306</f>
        <v>0</v>
      </c>
      <c r="H306" s="13">
        <f>Penjualan!H306*$D306</f>
        <v>0</v>
      </c>
      <c r="I306" s="13">
        <f>Penjualan!I306*$D306</f>
        <v>0</v>
      </c>
      <c r="J306" s="13">
        <f>Penjualan!J306*$D306</f>
        <v>0</v>
      </c>
      <c r="K306" s="13">
        <f>Penjualan!K306*$D306</f>
        <v>0</v>
      </c>
      <c r="L306" s="13">
        <f>Penjualan!L306*$D306</f>
        <v>0</v>
      </c>
      <c r="M306" s="13">
        <f>Penjualan!M306*$D306</f>
        <v>0</v>
      </c>
      <c r="N306" s="13">
        <f>Penjualan!N306*$D306</f>
        <v>0</v>
      </c>
      <c r="O306" s="13">
        <f>Penjualan!O306*$D306</f>
        <v>0</v>
      </c>
      <c r="P306" s="13">
        <f>Penjualan!P306*$D306</f>
        <v>0</v>
      </c>
      <c r="Q306" s="13">
        <f>Penjualan!Q306*$D306</f>
        <v>0</v>
      </c>
      <c r="R306" s="13">
        <f>Penjualan!R306*$D306</f>
        <v>0</v>
      </c>
      <c r="S306" s="13">
        <f>Penjualan!S306*$D306</f>
        <v>0</v>
      </c>
      <c r="T306" s="13">
        <f>Penjualan!T306*$D306</f>
        <v>0</v>
      </c>
      <c r="U306" s="13">
        <f>Penjualan!U306*$D306</f>
        <v>0</v>
      </c>
      <c r="V306" s="13">
        <f>Penjualan!V306*$D306</f>
        <v>0</v>
      </c>
      <c r="W306" s="13">
        <f>Penjualan!W306*$D306</f>
        <v>0</v>
      </c>
      <c r="X306" s="13">
        <f>Penjualan!X306*$D306</f>
        <v>0</v>
      </c>
      <c r="Y306" s="13">
        <f>Penjualan!Y306*$D306</f>
        <v>0</v>
      </c>
      <c r="Z306" s="13">
        <f>Penjualan!Z306*$D306</f>
        <v>0</v>
      </c>
      <c r="AA306" s="13">
        <f>Penjualan!AA306*$D306</f>
        <v>0</v>
      </c>
      <c r="AB306" s="13">
        <f>Penjualan!AB306*$D306</f>
        <v>0</v>
      </c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>
        <f>Penjualan!AQ306*$D306</f>
        <v>0</v>
      </c>
      <c r="AR306" s="13">
        <f t="shared" si="17"/>
        <v>0</v>
      </c>
      <c r="AS306" s="14"/>
      <c r="AT306" s="14"/>
      <c r="AU306" s="14"/>
      <c r="AV306" s="14"/>
      <c r="AW306" s="14"/>
    </row>
    <row r="307" spans="1:49" ht="26.25" customHeight="1" x14ac:dyDescent="0.35">
      <c r="A307" s="55">
        <f>Penjualan!A307</f>
        <v>42218</v>
      </c>
      <c r="B307" s="2" t="str">
        <f>Penjualan!B307</f>
        <v>GR13</v>
      </c>
      <c r="C307" s="2" t="str">
        <f>Penjualan!C307</f>
        <v>Gelang rosario kristal</v>
      </c>
      <c r="D307" s="21">
        <f>VLOOKUP(B307,Tabel!$A$6:$F$78,6,FALSE)</f>
        <v>10000</v>
      </c>
      <c r="E307" s="13">
        <f>Penjualan!E307*$D307</f>
        <v>0</v>
      </c>
      <c r="F307" s="13">
        <f>Penjualan!F307*$D307</f>
        <v>0</v>
      </c>
      <c r="G307" s="13">
        <f>Penjualan!G307*$D307</f>
        <v>0</v>
      </c>
      <c r="H307" s="13">
        <f>Penjualan!H307*$D307</f>
        <v>10000</v>
      </c>
      <c r="I307" s="13">
        <f>Penjualan!I307*$D307</f>
        <v>0</v>
      </c>
      <c r="J307" s="13">
        <f>Penjualan!J307*$D307</f>
        <v>0</v>
      </c>
      <c r="K307" s="13">
        <f>Penjualan!K307*$D307</f>
        <v>0</v>
      </c>
      <c r="L307" s="13">
        <f>Penjualan!L307*$D307</f>
        <v>0</v>
      </c>
      <c r="M307" s="13">
        <f>Penjualan!M307*$D307</f>
        <v>0</v>
      </c>
      <c r="N307" s="13">
        <f>Penjualan!N307*$D307</f>
        <v>0</v>
      </c>
      <c r="O307" s="13">
        <f>Penjualan!O307*$D307</f>
        <v>0</v>
      </c>
      <c r="P307" s="13">
        <f>Penjualan!P307*$D307</f>
        <v>0</v>
      </c>
      <c r="Q307" s="13">
        <f>Penjualan!Q307*$D307</f>
        <v>0</v>
      </c>
      <c r="R307" s="13">
        <f>Penjualan!R307*$D307</f>
        <v>0</v>
      </c>
      <c r="S307" s="13">
        <f>Penjualan!S307*$D307</f>
        <v>0</v>
      </c>
      <c r="T307" s="13">
        <f>Penjualan!T307*$D307</f>
        <v>0</v>
      </c>
      <c r="U307" s="13">
        <f>Penjualan!U307*$D307</f>
        <v>0</v>
      </c>
      <c r="V307" s="13">
        <f>Penjualan!V307*$D307</f>
        <v>0</v>
      </c>
      <c r="W307" s="13">
        <f>Penjualan!W307*$D307</f>
        <v>0</v>
      </c>
      <c r="X307" s="13">
        <f>Penjualan!X307*$D307</f>
        <v>0</v>
      </c>
      <c r="Y307" s="13">
        <f>Penjualan!Y307*$D307</f>
        <v>0</v>
      </c>
      <c r="Z307" s="13">
        <f>Penjualan!Z307*$D307</f>
        <v>0</v>
      </c>
      <c r="AA307" s="13">
        <f>Penjualan!AA307*$D307</f>
        <v>0</v>
      </c>
      <c r="AB307" s="13">
        <f>Penjualan!AB307*$D307</f>
        <v>0</v>
      </c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>
        <f>Penjualan!AQ307*$D307</f>
        <v>0</v>
      </c>
      <c r="AR307" s="13">
        <f t="shared" si="17"/>
        <v>10000</v>
      </c>
      <c r="AS307" s="14"/>
      <c r="AT307" s="14"/>
      <c r="AU307" s="14"/>
      <c r="AV307" s="14"/>
      <c r="AW307" s="14"/>
    </row>
    <row r="308" spans="1:49" ht="26.25" customHeight="1" x14ac:dyDescent="0.35">
      <c r="A308" s="55" t="str">
        <f>Penjualan!A308</f>
        <v>(St. M Regina)</v>
      </c>
      <c r="B308" s="2" t="str">
        <f>Penjualan!B308</f>
        <v>R01</v>
      </c>
      <c r="C308" s="2" t="str">
        <f>Penjualan!C308</f>
        <v>Rosario kayu</v>
      </c>
      <c r="D308" s="21">
        <f>VLOOKUP(B308,Tabel!$A$6:$F$78,6,FALSE)</f>
        <v>15000</v>
      </c>
      <c r="E308" s="13">
        <f>Penjualan!E308*$D308</f>
        <v>0</v>
      </c>
      <c r="F308" s="13">
        <f>Penjualan!F308*$D308</f>
        <v>60000</v>
      </c>
      <c r="G308" s="13">
        <f>Penjualan!G308*$D308</f>
        <v>0</v>
      </c>
      <c r="H308" s="13">
        <f>Penjualan!H308*$D308</f>
        <v>45000</v>
      </c>
      <c r="I308" s="13">
        <f>Penjualan!I308*$D308</f>
        <v>0</v>
      </c>
      <c r="J308" s="13">
        <f>Penjualan!J308*$D308</f>
        <v>0</v>
      </c>
      <c r="K308" s="13">
        <f>Penjualan!K308*$D308</f>
        <v>0</v>
      </c>
      <c r="L308" s="13">
        <f>Penjualan!L308*$D308</f>
        <v>0</v>
      </c>
      <c r="M308" s="13">
        <f>Penjualan!M308*$D308</f>
        <v>0</v>
      </c>
      <c r="N308" s="13">
        <f>Penjualan!N308*$D308</f>
        <v>0</v>
      </c>
      <c r="O308" s="13">
        <f>Penjualan!O308*$D308</f>
        <v>165000</v>
      </c>
      <c r="P308" s="13">
        <f>Penjualan!P308*$D308</f>
        <v>0</v>
      </c>
      <c r="Q308" s="13">
        <f>Penjualan!Q308*$D308</f>
        <v>0</v>
      </c>
      <c r="R308" s="13">
        <f>Penjualan!R308*$D308</f>
        <v>0</v>
      </c>
      <c r="S308" s="13">
        <f>Penjualan!S308*$D308</f>
        <v>90000</v>
      </c>
      <c r="T308" s="13">
        <f>Penjualan!T308*$D308</f>
        <v>210000</v>
      </c>
      <c r="U308" s="13">
        <f>Penjualan!U308*$D308</f>
        <v>45000</v>
      </c>
      <c r="V308" s="13">
        <f>Penjualan!V308*$D308</f>
        <v>0</v>
      </c>
      <c r="W308" s="13">
        <f>Penjualan!W308*$D308</f>
        <v>270000</v>
      </c>
      <c r="X308" s="13">
        <f>Penjualan!X308*$D308</f>
        <v>0</v>
      </c>
      <c r="Y308" s="13">
        <f>Penjualan!Y308*$D308</f>
        <v>0</v>
      </c>
      <c r="Z308" s="13">
        <f>Penjualan!Z308*$D308</f>
        <v>0</v>
      </c>
      <c r="AA308" s="13">
        <f>Penjualan!AA308*$D308</f>
        <v>45000</v>
      </c>
      <c r="AB308" s="13">
        <f>Penjualan!AB308*$D308</f>
        <v>0</v>
      </c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>
        <f>Penjualan!AQ308*$D308</f>
        <v>0</v>
      </c>
      <c r="AR308" s="13">
        <f t="shared" si="17"/>
        <v>930000</v>
      </c>
      <c r="AS308" s="14"/>
      <c r="AT308" s="14"/>
      <c r="AU308" s="14"/>
      <c r="AV308" s="14"/>
      <c r="AW308" s="14"/>
    </row>
    <row r="309" spans="1:49" ht="26.25" customHeight="1" x14ac:dyDescent="0.35">
      <c r="A309" s="55" t="str">
        <f>Penjualan!A309</f>
        <v>Bintaro</v>
      </c>
      <c r="B309" s="2" t="str">
        <f>Penjualan!B309</f>
        <v>R05</v>
      </c>
      <c r="C309" s="2" t="str">
        <f>Penjualan!C309</f>
        <v>Rosario tali bercorak</v>
      </c>
      <c r="D309" s="21">
        <f>VLOOKUP(B309,Tabel!$A$6:$F$78,6,FALSE)</f>
        <v>15000</v>
      </c>
      <c r="E309" s="13">
        <f>Penjualan!E309*$D309</f>
        <v>0</v>
      </c>
      <c r="F309" s="13">
        <f>Penjualan!F309*$D309</f>
        <v>0</v>
      </c>
      <c r="G309" s="13">
        <f>Penjualan!G309*$D309</f>
        <v>0</v>
      </c>
      <c r="H309" s="13">
        <f>Penjualan!H309*$D309</f>
        <v>0</v>
      </c>
      <c r="I309" s="13">
        <f>Penjualan!I309*$D309</f>
        <v>0</v>
      </c>
      <c r="J309" s="13">
        <f>Penjualan!J309*$D309</f>
        <v>0</v>
      </c>
      <c r="K309" s="13">
        <f>Penjualan!K309*$D309</f>
        <v>0</v>
      </c>
      <c r="L309" s="13">
        <f>Penjualan!L309*$D309</f>
        <v>0</v>
      </c>
      <c r="M309" s="13">
        <f>Penjualan!M309*$D309</f>
        <v>0</v>
      </c>
      <c r="N309" s="13">
        <f>Penjualan!N309*$D309</f>
        <v>0</v>
      </c>
      <c r="O309" s="13">
        <f>Penjualan!O309*$D309</f>
        <v>0</v>
      </c>
      <c r="P309" s="13">
        <f>Penjualan!P309*$D309</f>
        <v>0</v>
      </c>
      <c r="Q309" s="13">
        <f>Penjualan!Q309*$D309</f>
        <v>0</v>
      </c>
      <c r="R309" s="13">
        <f>Penjualan!R309*$D309</f>
        <v>0</v>
      </c>
      <c r="S309" s="13">
        <f>Penjualan!S309*$D309</f>
        <v>0</v>
      </c>
      <c r="T309" s="13">
        <f>Penjualan!T309*$D309</f>
        <v>75000</v>
      </c>
      <c r="U309" s="13">
        <f>Penjualan!U309*$D309</f>
        <v>0</v>
      </c>
      <c r="V309" s="13">
        <f>Penjualan!V309*$D309</f>
        <v>0</v>
      </c>
      <c r="W309" s="13">
        <f>Penjualan!W309*$D309</f>
        <v>0</v>
      </c>
      <c r="X309" s="13">
        <f>Penjualan!X309*$D309</f>
        <v>0</v>
      </c>
      <c r="Y309" s="13">
        <f>Penjualan!Y309*$D309</f>
        <v>0</v>
      </c>
      <c r="Z309" s="13">
        <f>Penjualan!Z309*$D309</f>
        <v>0</v>
      </c>
      <c r="AA309" s="13">
        <f>Penjualan!AA309*$D309</f>
        <v>0</v>
      </c>
      <c r="AB309" s="13">
        <f>Penjualan!AB309*$D309</f>
        <v>0</v>
      </c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>
        <f>Penjualan!AQ309*$D309</f>
        <v>0</v>
      </c>
      <c r="AR309" s="13">
        <f t="shared" si="17"/>
        <v>75000</v>
      </c>
      <c r="AS309" s="14"/>
      <c r="AT309" s="14"/>
      <c r="AU309" s="14"/>
      <c r="AV309" s="14"/>
      <c r="AW309" s="14"/>
    </row>
    <row r="310" spans="1:49" ht="26.25" customHeight="1" x14ac:dyDescent="0.35">
      <c r="A310" s="55">
        <f>Penjualan!A310</f>
        <v>0</v>
      </c>
      <c r="B310" s="2" t="str">
        <f>Penjualan!B310</f>
        <v>R03</v>
      </c>
      <c r="C310" s="2" t="str">
        <f>Penjualan!C310</f>
        <v>Rosario kristal</v>
      </c>
      <c r="D310" s="21">
        <f>VLOOKUP(B310,Tabel!$A$6:$F$78,6,FALSE)</f>
        <v>30000</v>
      </c>
      <c r="E310" s="13">
        <f>Penjualan!E310*$D310</f>
        <v>0</v>
      </c>
      <c r="F310" s="13">
        <f>Penjualan!F310*$D310</f>
        <v>0</v>
      </c>
      <c r="G310" s="13">
        <f>Penjualan!G310*$D310</f>
        <v>0</v>
      </c>
      <c r="H310" s="13">
        <f>Penjualan!H310*$D310</f>
        <v>0</v>
      </c>
      <c r="I310" s="13">
        <f>Penjualan!I310*$D310</f>
        <v>0</v>
      </c>
      <c r="J310" s="13">
        <f>Penjualan!J310*$D310</f>
        <v>30000</v>
      </c>
      <c r="K310" s="13">
        <f>Penjualan!K310*$D310</f>
        <v>0</v>
      </c>
      <c r="L310" s="13">
        <f>Penjualan!L310*$D310</f>
        <v>0</v>
      </c>
      <c r="M310" s="13">
        <f>Penjualan!M310*$D310</f>
        <v>120000</v>
      </c>
      <c r="N310" s="13">
        <f>Penjualan!N310*$D310</f>
        <v>0</v>
      </c>
      <c r="O310" s="13">
        <f>Penjualan!O310*$D310</f>
        <v>0</v>
      </c>
      <c r="P310" s="13">
        <f>Penjualan!P310*$D310</f>
        <v>0</v>
      </c>
      <c r="Q310" s="13">
        <f>Penjualan!Q310*$D310</f>
        <v>0</v>
      </c>
      <c r="R310" s="13">
        <f>Penjualan!R310*$D310</f>
        <v>0</v>
      </c>
      <c r="S310" s="13">
        <f>Penjualan!S310*$D310</f>
        <v>0</v>
      </c>
      <c r="T310" s="13">
        <f>Penjualan!T310*$D310</f>
        <v>0</v>
      </c>
      <c r="U310" s="13">
        <f>Penjualan!U310*$D310</f>
        <v>0</v>
      </c>
      <c r="V310" s="13">
        <f>Penjualan!V310*$D310</f>
        <v>0</v>
      </c>
      <c r="W310" s="13">
        <f>Penjualan!W310*$D310</f>
        <v>0</v>
      </c>
      <c r="X310" s="13">
        <f>Penjualan!X310*$D310</f>
        <v>0</v>
      </c>
      <c r="Y310" s="13">
        <f>Penjualan!Y310*$D310</f>
        <v>0</v>
      </c>
      <c r="Z310" s="13">
        <f>Penjualan!Z310*$D310</f>
        <v>0</v>
      </c>
      <c r="AA310" s="13">
        <f>Penjualan!AA310*$D310</f>
        <v>0</v>
      </c>
      <c r="AB310" s="13">
        <f>Penjualan!AB310*$D310</f>
        <v>0</v>
      </c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>
        <f>Penjualan!AQ310*$D310</f>
        <v>0</v>
      </c>
      <c r="AR310" s="13">
        <f t="shared" si="17"/>
        <v>150000</v>
      </c>
      <c r="AS310" s="14"/>
      <c r="AT310" s="14"/>
      <c r="AU310" s="14"/>
      <c r="AV310" s="14"/>
      <c r="AW310" s="14"/>
    </row>
    <row r="311" spans="1:49" ht="26.25" customHeight="1" x14ac:dyDescent="0.35">
      <c r="A311" s="55">
        <f>Penjualan!A311</f>
        <v>0</v>
      </c>
      <c r="B311" s="2" t="str">
        <f>Penjualan!B311</f>
        <v>R02</v>
      </c>
      <c r="C311" s="2" t="str">
        <f>Penjualan!C311</f>
        <v>Rosario batu</v>
      </c>
      <c r="D311" s="21">
        <f>VLOOKUP(B311,Tabel!$A$6:$F$78,6,FALSE)</f>
        <v>30000</v>
      </c>
      <c r="E311" s="13">
        <f>Penjualan!E311*$D311</f>
        <v>0</v>
      </c>
      <c r="F311" s="13">
        <f>Penjualan!F311*$D311</f>
        <v>0</v>
      </c>
      <c r="G311" s="13">
        <f>Penjualan!G311*$D311</f>
        <v>0</v>
      </c>
      <c r="H311" s="13">
        <f>Penjualan!H311*$D311</f>
        <v>0</v>
      </c>
      <c r="I311" s="13">
        <f>Penjualan!I311*$D311</f>
        <v>0</v>
      </c>
      <c r="J311" s="13">
        <f>Penjualan!J311*$D311</f>
        <v>30000</v>
      </c>
      <c r="K311" s="13">
        <f>Penjualan!K311*$D311</f>
        <v>0</v>
      </c>
      <c r="L311" s="13">
        <f>Penjualan!L311*$D311</f>
        <v>0</v>
      </c>
      <c r="M311" s="13">
        <f>Penjualan!M311*$D311</f>
        <v>0</v>
      </c>
      <c r="N311" s="13">
        <f>Penjualan!N311*$D311</f>
        <v>0</v>
      </c>
      <c r="O311" s="13">
        <f>Penjualan!O311*$D311</f>
        <v>60000</v>
      </c>
      <c r="P311" s="13">
        <f>Penjualan!P311*$D311</f>
        <v>0</v>
      </c>
      <c r="Q311" s="13">
        <f>Penjualan!Q311*$D311</f>
        <v>0</v>
      </c>
      <c r="R311" s="13">
        <f>Penjualan!R311*$D311</f>
        <v>0</v>
      </c>
      <c r="S311" s="13">
        <f>Penjualan!S311*$D311</f>
        <v>0</v>
      </c>
      <c r="T311" s="13">
        <f>Penjualan!T311*$D311</f>
        <v>0</v>
      </c>
      <c r="U311" s="13">
        <f>Penjualan!U311*$D311</f>
        <v>0</v>
      </c>
      <c r="V311" s="13">
        <f>Penjualan!V311*$D311</f>
        <v>0</v>
      </c>
      <c r="W311" s="13">
        <f>Penjualan!W311*$D311</f>
        <v>0</v>
      </c>
      <c r="X311" s="13">
        <f>Penjualan!X311*$D311</f>
        <v>0</v>
      </c>
      <c r="Y311" s="13">
        <f>Penjualan!Y311*$D311</f>
        <v>0</v>
      </c>
      <c r="Z311" s="13">
        <f>Penjualan!Z311*$D311</f>
        <v>0</v>
      </c>
      <c r="AA311" s="13">
        <f>Penjualan!AA311*$D311</f>
        <v>0</v>
      </c>
      <c r="AB311" s="13">
        <f>Penjualan!AB311*$D311</f>
        <v>0</v>
      </c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>
        <f>Penjualan!AQ311*$D311</f>
        <v>0</v>
      </c>
      <c r="AR311" s="13">
        <f t="shared" si="17"/>
        <v>90000</v>
      </c>
      <c r="AS311" s="14"/>
      <c r="AT311" s="14"/>
      <c r="AU311" s="14"/>
      <c r="AV311" s="14"/>
      <c r="AW311" s="14"/>
    </row>
    <row r="312" spans="1:49" ht="26.25" customHeight="1" x14ac:dyDescent="0.35">
      <c r="A312" s="55">
        <f>Penjualan!A312</f>
        <v>0</v>
      </c>
      <c r="B312" s="2" t="str">
        <f>Penjualan!B312</f>
        <v>KT04</v>
      </c>
      <c r="C312" s="2" t="str">
        <f>Penjualan!C312</f>
        <v>Kalung bandul</v>
      </c>
      <c r="D312" s="21">
        <f>VLOOKUP(B312,Tabel!$A$6:$F$78,6,FALSE)</f>
        <v>3000</v>
      </c>
      <c r="E312" s="13">
        <f>Penjualan!E312*$D312</f>
        <v>0</v>
      </c>
      <c r="F312" s="13">
        <f>Penjualan!F312*$D312</f>
        <v>0</v>
      </c>
      <c r="G312" s="13">
        <f>Penjualan!G312*$D312</f>
        <v>0</v>
      </c>
      <c r="H312" s="13">
        <f>Penjualan!H312*$D312</f>
        <v>0</v>
      </c>
      <c r="I312" s="13">
        <f>Penjualan!I312*$D312</f>
        <v>0</v>
      </c>
      <c r="J312" s="13">
        <f>Penjualan!J312*$D312</f>
        <v>0</v>
      </c>
      <c r="K312" s="13">
        <f>Penjualan!K312*$D312</f>
        <v>0</v>
      </c>
      <c r="L312" s="13">
        <f>Penjualan!L312*$D312</f>
        <v>0</v>
      </c>
      <c r="M312" s="13">
        <f>Penjualan!M312*$D312</f>
        <v>0</v>
      </c>
      <c r="N312" s="13">
        <f>Penjualan!N312*$D312</f>
        <v>0</v>
      </c>
      <c r="O312" s="13">
        <f>Penjualan!O312*$D312</f>
        <v>0</v>
      </c>
      <c r="P312" s="13">
        <f>Penjualan!P312*$D312</f>
        <v>0</v>
      </c>
      <c r="Q312" s="13">
        <f>Penjualan!Q312*$D312</f>
        <v>0</v>
      </c>
      <c r="R312" s="13">
        <f>Penjualan!R312*$D312</f>
        <v>0</v>
      </c>
      <c r="S312" s="13">
        <f>Penjualan!S312*$D312</f>
        <v>0</v>
      </c>
      <c r="T312" s="13">
        <f>Penjualan!T312*$D312</f>
        <v>3000</v>
      </c>
      <c r="U312" s="13">
        <f>Penjualan!U312*$D312</f>
        <v>0</v>
      </c>
      <c r="V312" s="13">
        <f>Penjualan!V312*$D312</f>
        <v>0</v>
      </c>
      <c r="W312" s="13">
        <f>Penjualan!W312*$D312</f>
        <v>0</v>
      </c>
      <c r="X312" s="13">
        <f>Penjualan!X312*$D312</f>
        <v>0</v>
      </c>
      <c r="Y312" s="13">
        <f>Penjualan!Y312*$D312</f>
        <v>0</v>
      </c>
      <c r="Z312" s="13">
        <f>Penjualan!Z312*$D312</f>
        <v>0</v>
      </c>
      <c r="AA312" s="13">
        <f>Penjualan!AA312*$D312</f>
        <v>0</v>
      </c>
      <c r="AB312" s="13">
        <f>Penjualan!AB312*$D312</f>
        <v>0</v>
      </c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>
        <f>Penjualan!AQ312*$D312</f>
        <v>0</v>
      </c>
      <c r="AR312" s="13">
        <f t="shared" si="17"/>
        <v>3000</v>
      </c>
      <c r="AS312" s="14"/>
      <c r="AT312" s="14"/>
      <c r="AU312" s="14"/>
      <c r="AV312" s="14"/>
      <c r="AW312" s="14"/>
    </row>
    <row r="313" spans="1:49" ht="26.25" customHeight="1" x14ac:dyDescent="0.35">
      <c r="A313" s="55">
        <f>Penjualan!A313</f>
        <v>0</v>
      </c>
      <c r="B313" s="2" t="str">
        <f>Penjualan!B313</f>
        <v>A01</v>
      </c>
      <c r="C313" s="2" t="str">
        <f>Penjualan!C313</f>
        <v>Anting</v>
      </c>
      <c r="D313" s="21">
        <f>VLOOKUP(B313,Tabel!$A$6:$F$78,6,FALSE)</f>
        <v>12000</v>
      </c>
      <c r="E313" s="13">
        <f>Penjualan!E313*$D313</f>
        <v>0</v>
      </c>
      <c r="F313" s="13">
        <f>Penjualan!F313*$D313</f>
        <v>0</v>
      </c>
      <c r="G313" s="13">
        <f>Penjualan!G313*$D313</f>
        <v>0</v>
      </c>
      <c r="H313" s="13">
        <f>Penjualan!H313*$D313</f>
        <v>0</v>
      </c>
      <c r="I313" s="13">
        <f>Penjualan!I313*$D313</f>
        <v>0</v>
      </c>
      <c r="J313" s="13">
        <f>Penjualan!J313*$D313</f>
        <v>0</v>
      </c>
      <c r="K313" s="13">
        <f>Penjualan!K313*$D313</f>
        <v>0</v>
      </c>
      <c r="L313" s="13">
        <f>Penjualan!L313*$D313</f>
        <v>0</v>
      </c>
      <c r="M313" s="13">
        <f>Penjualan!M313*$D313</f>
        <v>72000</v>
      </c>
      <c r="N313" s="13">
        <f>Penjualan!N313*$D313</f>
        <v>24000</v>
      </c>
      <c r="O313" s="13">
        <f>Penjualan!O313*$D313</f>
        <v>0</v>
      </c>
      <c r="P313" s="13">
        <f>Penjualan!P313*$D313</f>
        <v>0</v>
      </c>
      <c r="Q313" s="13">
        <f>Penjualan!Q313*$D313</f>
        <v>0</v>
      </c>
      <c r="R313" s="13">
        <f>Penjualan!R313*$D313</f>
        <v>0</v>
      </c>
      <c r="S313" s="13">
        <f>Penjualan!S313*$D313</f>
        <v>0</v>
      </c>
      <c r="T313" s="13">
        <f>Penjualan!T313*$D313</f>
        <v>0</v>
      </c>
      <c r="U313" s="13">
        <f>Penjualan!U313*$D313</f>
        <v>0</v>
      </c>
      <c r="V313" s="13">
        <f>Penjualan!V313*$D313</f>
        <v>0</v>
      </c>
      <c r="W313" s="13">
        <f>Penjualan!W313*$D313</f>
        <v>0</v>
      </c>
      <c r="X313" s="13">
        <f>Penjualan!X313*$D313</f>
        <v>0</v>
      </c>
      <c r="Y313" s="13">
        <f>Penjualan!Y313*$D313</f>
        <v>0</v>
      </c>
      <c r="Z313" s="13">
        <f>Penjualan!Z313*$D313</f>
        <v>0</v>
      </c>
      <c r="AA313" s="13">
        <f>Penjualan!AA313*$D313</f>
        <v>0</v>
      </c>
      <c r="AB313" s="13">
        <f>Penjualan!AB313*$D313</f>
        <v>0</v>
      </c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>
        <f>Penjualan!AQ313*$D313</f>
        <v>0</v>
      </c>
      <c r="AR313" s="13">
        <f t="shared" si="17"/>
        <v>96000</v>
      </c>
      <c r="AS313" s="14"/>
      <c r="AT313" s="14"/>
      <c r="AU313" s="14"/>
      <c r="AV313" s="14"/>
      <c r="AW313" s="14"/>
    </row>
    <row r="314" spans="1:49" ht="26.25" customHeight="1" x14ac:dyDescent="0.35">
      <c r="A314" s="55">
        <f>Penjualan!A314</f>
        <v>0</v>
      </c>
      <c r="B314" s="2" t="str">
        <f>Penjualan!B314</f>
        <v>A04</v>
      </c>
      <c r="C314" s="2" t="str">
        <f>Penjualan!C314</f>
        <v>Anting</v>
      </c>
      <c r="D314" s="21">
        <f>VLOOKUP(B314,Tabel!$A$6:$F$78,6,FALSE)</f>
        <v>15000</v>
      </c>
      <c r="E314" s="13">
        <f>Penjualan!E314*$D314</f>
        <v>0</v>
      </c>
      <c r="F314" s="13">
        <f>Penjualan!F314*$D314</f>
        <v>0</v>
      </c>
      <c r="G314" s="13">
        <f>Penjualan!G314*$D314</f>
        <v>0</v>
      </c>
      <c r="H314" s="13">
        <f>Penjualan!H314*$D314</f>
        <v>0</v>
      </c>
      <c r="I314" s="13">
        <f>Penjualan!I314*$D314</f>
        <v>0</v>
      </c>
      <c r="J314" s="13">
        <f>Penjualan!J314*$D314</f>
        <v>0</v>
      </c>
      <c r="K314" s="13">
        <f>Penjualan!K314*$D314</f>
        <v>0</v>
      </c>
      <c r="L314" s="13">
        <f>Penjualan!L314*$D314</f>
        <v>0</v>
      </c>
      <c r="M314" s="13">
        <f>Penjualan!M314*$D314</f>
        <v>15000</v>
      </c>
      <c r="N314" s="13">
        <f>Penjualan!N314*$D314</f>
        <v>0</v>
      </c>
      <c r="O314" s="13">
        <f>Penjualan!O314*$D314</f>
        <v>0</v>
      </c>
      <c r="P314" s="13">
        <f>Penjualan!P314*$D314</f>
        <v>0</v>
      </c>
      <c r="Q314" s="13">
        <f>Penjualan!Q314*$D314</f>
        <v>0</v>
      </c>
      <c r="R314" s="13">
        <f>Penjualan!R314*$D314</f>
        <v>0</v>
      </c>
      <c r="S314" s="13">
        <f>Penjualan!S314*$D314</f>
        <v>0</v>
      </c>
      <c r="T314" s="13">
        <f>Penjualan!T314*$D314</f>
        <v>0</v>
      </c>
      <c r="U314" s="13">
        <f>Penjualan!U314*$D314</f>
        <v>0</v>
      </c>
      <c r="V314" s="13">
        <f>Penjualan!V314*$D314</f>
        <v>0</v>
      </c>
      <c r="W314" s="13">
        <f>Penjualan!W314*$D314</f>
        <v>0</v>
      </c>
      <c r="X314" s="13">
        <f>Penjualan!X314*$D314</f>
        <v>0</v>
      </c>
      <c r="Y314" s="13">
        <f>Penjualan!Y314*$D314</f>
        <v>0</v>
      </c>
      <c r="Z314" s="13">
        <f>Penjualan!Z314*$D314</f>
        <v>0</v>
      </c>
      <c r="AA314" s="13">
        <f>Penjualan!AA314*$D314</f>
        <v>0</v>
      </c>
      <c r="AB314" s="13">
        <f>Penjualan!AB314*$D314</f>
        <v>0</v>
      </c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>
        <f>Penjualan!AQ314*$D314</f>
        <v>0</v>
      </c>
      <c r="AR314" s="13">
        <f t="shared" si="17"/>
        <v>15000</v>
      </c>
      <c r="AS314" s="14"/>
      <c r="AT314" s="14"/>
      <c r="AU314" s="14"/>
      <c r="AV314" s="14"/>
      <c r="AW314" s="14"/>
    </row>
    <row r="315" spans="1:49" ht="26.25" customHeight="1" x14ac:dyDescent="0.35">
      <c r="A315" s="55">
        <f>Penjualan!A315</f>
        <v>0</v>
      </c>
      <c r="B315" s="2" t="str">
        <f>Penjualan!B315</f>
        <v>GR12</v>
      </c>
      <c r="C315" s="2" t="str">
        <f>Penjualan!C315</f>
        <v>Gelang rosario kristal</v>
      </c>
      <c r="D315" s="21">
        <f>VLOOKUP(B315,Tabel!$A$6:$F$78,6,FALSE)</f>
        <v>15000</v>
      </c>
      <c r="E315" s="13">
        <f>Penjualan!E315*$D315</f>
        <v>0</v>
      </c>
      <c r="F315" s="13">
        <f>Penjualan!F315*$D315</f>
        <v>0</v>
      </c>
      <c r="G315" s="13">
        <f>Penjualan!G315*$D315</f>
        <v>0</v>
      </c>
      <c r="H315" s="13">
        <f>Penjualan!H315*$D315</f>
        <v>0</v>
      </c>
      <c r="I315" s="13">
        <f>Penjualan!I315*$D315</f>
        <v>0</v>
      </c>
      <c r="J315" s="13">
        <f>Penjualan!J315*$D315</f>
        <v>0</v>
      </c>
      <c r="K315" s="13">
        <f>Penjualan!K315*$D315</f>
        <v>0</v>
      </c>
      <c r="L315" s="13">
        <f>Penjualan!L315*$D315</f>
        <v>0</v>
      </c>
      <c r="M315" s="13">
        <f>Penjualan!M315*$D315</f>
        <v>0</v>
      </c>
      <c r="N315" s="13">
        <f>Penjualan!N315*$D315</f>
        <v>0</v>
      </c>
      <c r="O315" s="13">
        <f>Penjualan!O315*$D315</f>
        <v>0</v>
      </c>
      <c r="P315" s="13">
        <f>Penjualan!P315*$D315</f>
        <v>0</v>
      </c>
      <c r="Q315" s="13">
        <f>Penjualan!Q315*$D315</f>
        <v>15000</v>
      </c>
      <c r="R315" s="13">
        <f>Penjualan!R315*$D315</f>
        <v>0</v>
      </c>
      <c r="S315" s="13">
        <f>Penjualan!S315*$D315</f>
        <v>0</v>
      </c>
      <c r="T315" s="13">
        <f>Penjualan!T315*$D315</f>
        <v>0</v>
      </c>
      <c r="U315" s="13">
        <f>Penjualan!U315*$D315</f>
        <v>0</v>
      </c>
      <c r="V315" s="13">
        <f>Penjualan!V315*$D315</f>
        <v>0</v>
      </c>
      <c r="W315" s="13">
        <f>Penjualan!W315*$D315</f>
        <v>0</v>
      </c>
      <c r="X315" s="13">
        <f>Penjualan!X315*$D315</f>
        <v>0</v>
      </c>
      <c r="Y315" s="13">
        <f>Penjualan!Y315*$D315</f>
        <v>0</v>
      </c>
      <c r="Z315" s="13">
        <f>Penjualan!Z315*$D315</f>
        <v>0</v>
      </c>
      <c r="AA315" s="13">
        <f>Penjualan!AA315*$D315</f>
        <v>0</v>
      </c>
      <c r="AB315" s="13">
        <f>Penjualan!AB315*$D315</f>
        <v>0</v>
      </c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>
        <f>Penjualan!AQ315*$D315</f>
        <v>0</v>
      </c>
      <c r="AR315" s="13">
        <f t="shared" si="17"/>
        <v>15000</v>
      </c>
      <c r="AS315" s="14"/>
      <c r="AT315" s="14"/>
      <c r="AU315" s="14"/>
      <c r="AV315" s="14"/>
      <c r="AW315" s="14"/>
    </row>
    <row r="316" spans="1:49" ht="26.25" customHeight="1" x14ac:dyDescent="0.35">
      <c r="A316" s="55">
        <f>Penjualan!A316</f>
        <v>0</v>
      </c>
      <c r="B316" s="2" t="str">
        <f>Penjualan!B316</f>
        <v>G12</v>
      </c>
      <c r="C316" s="2" t="str">
        <f>Penjualan!C316</f>
        <v xml:space="preserve">Gelang plat </v>
      </c>
      <c r="D316" s="21">
        <f>VLOOKUP(B316,Tabel!$A$6:$F$78,6,FALSE)</f>
        <v>5000</v>
      </c>
      <c r="E316" s="13">
        <f>Penjualan!E316*$D316</f>
        <v>0</v>
      </c>
      <c r="F316" s="13">
        <f>Penjualan!F316*$D316</f>
        <v>0</v>
      </c>
      <c r="G316" s="13">
        <f>Penjualan!G316*$D316</f>
        <v>0</v>
      </c>
      <c r="H316" s="13">
        <f>Penjualan!H316*$D316</f>
        <v>0</v>
      </c>
      <c r="I316" s="13">
        <f>Penjualan!I316*$D316</f>
        <v>0</v>
      </c>
      <c r="J316" s="13">
        <f>Penjualan!J316*$D316</f>
        <v>0</v>
      </c>
      <c r="K316" s="13">
        <f>Penjualan!K316*$D316</f>
        <v>0</v>
      </c>
      <c r="L316" s="13">
        <f>Penjualan!L316*$D316</f>
        <v>0</v>
      </c>
      <c r="M316" s="13">
        <f>Penjualan!M316*$D316</f>
        <v>0</v>
      </c>
      <c r="N316" s="13">
        <f>Penjualan!N316*$D316</f>
        <v>0</v>
      </c>
      <c r="O316" s="13">
        <f>Penjualan!O316*$D316</f>
        <v>20000</v>
      </c>
      <c r="P316" s="13">
        <f>Penjualan!P316*$D316</f>
        <v>30000</v>
      </c>
      <c r="Q316" s="13">
        <f>Penjualan!Q316*$D316</f>
        <v>50000</v>
      </c>
      <c r="R316" s="13">
        <f>Penjualan!R316*$D316</f>
        <v>0</v>
      </c>
      <c r="S316" s="13">
        <f>Penjualan!S316*$D316</f>
        <v>0</v>
      </c>
      <c r="T316" s="13">
        <f>Penjualan!T316*$D316</f>
        <v>0</v>
      </c>
      <c r="U316" s="13">
        <f>Penjualan!U316*$D316</f>
        <v>0</v>
      </c>
      <c r="V316" s="13">
        <f>Penjualan!V316*$D316</f>
        <v>0</v>
      </c>
      <c r="W316" s="13">
        <f>Penjualan!W316*$D316</f>
        <v>0</v>
      </c>
      <c r="X316" s="13">
        <f>Penjualan!X316*$D316</f>
        <v>0</v>
      </c>
      <c r="Y316" s="13">
        <f>Penjualan!Y316*$D316</f>
        <v>0</v>
      </c>
      <c r="Z316" s="13">
        <f>Penjualan!Z316*$D316</f>
        <v>0</v>
      </c>
      <c r="AA316" s="13">
        <f>Penjualan!AA316*$D316</f>
        <v>0</v>
      </c>
      <c r="AB316" s="13">
        <f>Penjualan!AB316*$D316</f>
        <v>0</v>
      </c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>
        <f>Penjualan!AQ316*$D316</f>
        <v>0</v>
      </c>
      <c r="AR316" s="13">
        <f t="shared" si="17"/>
        <v>100000</v>
      </c>
      <c r="AS316" s="14"/>
      <c r="AT316" s="14"/>
      <c r="AU316" s="14"/>
      <c r="AV316" s="14"/>
      <c r="AW316" s="14"/>
    </row>
    <row r="317" spans="1:49" ht="26.25" customHeight="1" x14ac:dyDescent="0.35">
      <c r="A317" s="55">
        <f>Penjualan!A317</f>
        <v>0</v>
      </c>
      <c r="B317" s="2" t="str">
        <f>Penjualan!B317</f>
        <v>GR11</v>
      </c>
      <c r="C317" s="2" t="str">
        <f>Penjualan!C317</f>
        <v>Gelang rosario kristal</v>
      </c>
      <c r="D317" s="21">
        <f>VLOOKUP(B317,Tabel!$A$6:$F$78,6,FALSE)</f>
        <v>15000</v>
      </c>
      <c r="E317" s="13">
        <f>Penjualan!E317*$D317</f>
        <v>0</v>
      </c>
      <c r="F317" s="13">
        <f>Penjualan!F317*$D317</f>
        <v>0</v>
      </c>
      <c r="G317" s="13">
        <f>Penjualan!G317*$D317</f>
        <v>0</v>
      </c>
      <c r="H317" s="13">
        <f>Penjualan!H317*$D317</f>
        <v>0</v>
      </c>
      <c r="I317" s="13">
        <f>Penjualan!I317*$D317</f>
        <v>0</v>
      </c>
      <c r="J317" s="13">
        <f>Penjualan!J317*$D317</f>
        <v>0</v>
      </c>
      <c r="K317" s="13">
        <f>Penjualan!K317*$D317</f>
        <v>0</v>
      </c>
      <c r="L317" s="13">
        <f>Penjualan!L317*$D317</f>
        <v>0</v>
      </c>
      <c r="M317" s="13">
        <f>Penjualan!M317*$D317</f>
        <v>60000</v>
      </c>
      <c r="N317" s="13">
        <f>Penjualan!N317*$D317</f>
        <v>45000</v>
      </c>
      <c r="O317" s="13">
        <f>Penjualan!O317*$D317</f>
        <v>45000</v>
      </c>
      <c r="P317" s="13">
        <f>Penjualan!P317*$D317</f>
        <v>60000</v>
      </c>
      <c r="Q317" s="13">
        <f>Penjualan!Q317*$D317</f>
        <v>45000</v>
      </c>
      <c r="R317" s="13">
        <f>Penjualan!R317*$D317</f>
        <v>0</v>
      </c>
      <c r="S317" s="13">
        <f>Penjualan!S317*$D317</f>
        <v>0</v>
      </c>
      <c r="T317" s="13">
        <f>Penjualan!T317*$D317</f>
        <v>60000</v>
      </c>
      <c r="U317" s="13">
        <f>Penjualan!U317*$D317</f>
        <v>0</v>
      </c>
      <c r="V317" s="13">
        <f>Penjualan!V317*$D317</f>
        <v>0</v>
      </c>
      <c r="W317" s="13">
        <f>Penjualan!W317*$D317</f>
        <v>0</v>
      </c>
      <c r="X317" s="13">
        <f>Penjualan!X317*$D317</f>
        <v>0</v>
      </c>
      <c r="Y317" s="13">
        <f>Penjualan!Y317*$D317</f>
        <v>0</v>
      </c>
      <c r="Z317" s="13">
        <f>Penjualan!Z317*$D317</f>
        <v>0</v>
      </c>
      <c r="AA317" s="13">
        <f>Penjualan!AA317*$D317</f>
        <v>0</v>
      </c>
      <c r="AB317" s="13">
        <f>Penjualan!AB317*$D317</f>
        <v>0</v>
      </c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>
        <f>Penjualan!AQ317*$D317</f>
        <v>0</v>
      </c>
      <c r="AR317" s="13">
        <f t="shared" si="17"/>
        <v>315000</v>
      </c>
      <c r="AS317" s="14"/>
      <c r="AT317" s="14"/>
      <c r="AU317" s="14"/>
      <c r="AV317" s="14"/>
      <c r="AW317" s="14"/>
    </row>
    <row r="318" spans="1:49" ht="26.25" customHeight="1" x14ac:dyDescent="0.35">
      <c r="A318" s="55">
        <f>Penjualan!A318</f>
        <v>0</v>
      </c>
      <c r="B318" s="2" t="str">
        <f>Penjualan!B318</f>
        <v>R04</v>
      </c>
      <c r="C318" s="2" t="str">
        <f>Penjualan!C318</f>
        <v xml:space="preserve">Rosario kristal </v>
      </c>
      <c r="D318" s="21">
        <f>VLOOKUP(B318,Tabel!$A$6:$F$78,6,FALSE)</f>
        <v>30000</v>
      </c>
      <c r="E318" s="13">
        <f>Penjualan!E318*$D318</f>
        <v>0</v>
      </c>
      <c r="F318" s="13">
        <f>Penjualan!F318*$D318</f>
        <v>0</v>
      </c>
      <c r="G318" s="13">
        <f>Penjualan!G318*$D318</f>
        <v>0</v>
      </c>
      <c r="H318" s="13">
        <f>Penjualan!H318*$D318</f>
        <v>0</v>
      </c>
      <c r="I318" s="13">
        <f>Penjualan!I318*$D318</f>
        <v>0</v>
      </c>
      <c r="J318" s="13">
        <f>Penjualan!J318*$D318</f>
        <v>30000</v>
      </c>
      <c r="K318" s="13">
        <f>Penjualan!K318*$D318</f>
        <v>0</v>
      </c>
      <c r="L318" s="13">
        <f>Penjualan!L318*$D318</f>
        <v>0</v>
      </c>
      <c r="M318" s="13">
        <f>Penjualan!M318*$D318</f>
        <v>0</v>
      </c>
      <c r="N318" s="13">
        <f>Penjualan!N318*$D318</f>
        <v>0</v>
      </c>
      <c r="O318" s="13">
        <f>Penjualan!O318*$D318</f>
        <v>0</v>
      </c>
      <c r="P318" s="13">
        <f>Penjualan!P318*$D318</f>
        <v>90000</v>
      </c>
      <c r="Q318" s="13">
        <f>Penjualan!Q318*$D318</f>
        <v>0</v>
      </c>
      <c r="R318" s="13">
        <f>Penjualan!R318*$D318</f>
        <v>0</v>
      </c>
      <c r="S318" s="13">
        <f>Penjualan!S318*$D318</f>
        <v>0</v>
      </c>
      <c r="T318" s="13">
        <f>Penjualan!T318*$D318</f>
        <v>30000</v>
      </c>
      <c r="U318" s="13">
        <f>Penjualan!U318*$D318</f>
        <v>0</v>
      </c>
      <c r="V318" s="13">
        <f>Penjualan!V318*$D318</f>
        <v>0</v>
      </c>
      <c r="W318" s="13">
        <f>Penjualan!W318*$D318</f>
        <v>0</v>
      </c>
      <c r="X318" s="13">
        <f>Penjualan!X318*$D318</f>
        <v>0</v>
      </c>
      <c r="Y318" s="13">
        <f>Penjualan!Y318*$D318</f>
        <v>0</v>
      </c>
      <c r="Z318" s="13">
        <f>Penjualan!Z318*$D318</f>
        <v>0</v>
      </c>
      <c r="AA318" s="13">
        <f>Penjualan!AA318*$D318</f>
        <v>0</v>
      </c>
      <c r="AB318" s="13">
        <f>Penjualan!AB318*$D318</f>
        <v>0</v>
      </c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>
        <f>Penjualan!AQ318*$D318</f>
        <v>0</v>
      </c>
      <c r="AR318" s="13">
        <f t="shared" si="17"/>
        <v>150000</v>
      </c>
      <c r="AS318" s="14"/>
      <c r="AT318" s="14"/>
      <c r="AU318" s="14"/>
      <c r="AV318" s="14"/>
      <c r="AW318" s="14"/>
    </row>
    <row r="319" spans="1:49" ht="26.25" customHeight="1" x14ac:dyDescent="0.35">
      <c r="A319" s="55">
        <f>Penjualan!A319</f>
        <v>0</v>
      </c>
      <c r="B319" s="2" t="str">
        <f>Penjualan!B319</f>
        <v>GKY</v>
      </c>
      <c r="C319" s="2" t="str">
        <f>Penjualan!C319</f>
        <v>Gelang kayu (baru)</v>
      </c>
      <c r="D319" s="21">
        <f>VLOOKUP(B319,Tabel!$A$6:$F$78,6,FALSE)</f>
        <v>8000</v>
      </c>
      <c r="E319" s="13">
        <f>Penjualan!E319*$D319</f>
        <v>0</v>
      </c>
      <c r="F319" s="13">
        <f>Penjualan!F319*$D319</f>
        <v>0</v>
      </c>
      <c r="G319" s="13">
        <f>Penjualan!G319*$D319</f>
        <v>0</v>
      </c>
      <c r="H319" s="13">
        <f>Penjualan!H319*$D319</f>
        <v>0</v>
      </c>
      <c r="I319" s="13">
        <f>Penjualan!I319*$D319</f>
        <v>0</v>
      </c>
      <c r="J319" s="13">
        <f>Penjualan!J319*$D319</f>
        <v>0</v>
      </c>
      <c r="K319" s="13">
        <f>Penjualan!K319*$D319</f>
        <v>0</v>
      </c>
      <c r="L319" s="13">
        <f>Penjualan!L319*$D319</f>
        <v>0</v>
      </c>
      <c r="M319" s="13">
        <f>Penjualan!M319*$D319</f>
        <v>0</v>
      </c>
      <c r="N319" s="13">
        <f>Penjualan!N319*$D319</f>
        <v>0</v>
      </c>
      <c r="O319" s="13">
        <f>Penjualan!O319*$D319</f>
        <v>16000</v>
      </c>
      <c r="P319" s="13">
        <f>Penjualan!P319*$D319</f>
        <v>0</v>
      </c>
      <c r="Q319" s="13">
        <f>Penjualan!Q319*$D319</f>
        <v>0</v>
      </c>
      <c r="R319" s="13">
        <f>Penjualan!R319*$D319</f>
        <v>0</v>
      </c>
      <c r="S319" s="13">
        <f>Penjualan!S319*$D319</f>
        <v>0</v>
      </c>
      <c r="T319" s="13">
        <f>Penjualan!T319*$D319</f>
        <v>0</v>
      </c>
      <c r="U319" s="13">
        <f>Penjualan!U319*$D319</f>
        <v>0</v>
      </c>
      <c r="V319" s="13">
        <f>Penjualan!V319*$D319</f>
        <v>0</v>
      </c>
      <c r="W319" s="13">
        <f>Penjualan!W319*$D319</f>
        <v>0</v>
      </c>
      <c r="X319" s="13">
        <f>Penjualan!X319*$D319</f>
        <v>0</v>
      </c>
      <c r="Y319" s="13">
        <f>Penjualan!Y319*$D319</f>
        <v>0</v>
      </c>
      <c r="Z319" s="13">
        <f>Penjualan!Z319*$D319</f>
        <v>0</v>
      </c>
      <c r="AA319" s="13">
        <f>Penjualan!AA319*$D319</f>
        <v>0</v>
      </c>
      <c r="AB319" s="13">
        <f>Penjualan!AB319*$D319</f>
        <v>0</v>
      </c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>
        <f>Penjualan!AQ319*$D319</f>
        <v>0</v>
      </c>
      <c r="AR319" s="13">
        <f t="shared" si="17"/>
        <v>16000</v>
      </c>
      <c r="AS319" s="14"/>
      <c r="AT319" s="14"/>
      <c r="AU319" s="14"/>
      <c r="AV319" s="14"/>
      <c r="AW319" s="14"/>
    </row>
    <row r="320" spans="1:49" ht="26.25" customHeight="1" x14ac:dyDescent="0.35">
      <c r="A320" s="55">
        <f>Penjualan!A320</f>
        <v>0</v>
      </c>
      <c r="B320" s="2" t="str">
        <f>Penjualan!B320</f>
        <v>KT04</v>
      </c>
      <c r="C320" s="2" t="str">
        <f>Penjualan!C320</f>
        <v>Kalung bandul</v>
      </c>
      <c r="D320" s="21">
        <f>VLOOKUP(B320,Tabel!$A$6:$F$78,6,FALSE)</f>
        <v>3000</v>
      </c>
      <c r="E320" s="13">
        <f>Penjualan!E320*$D320</f>
        <v>0</v>
      </c>
      <c r="F320" s="13">
        <f>Penjualan!F320*$D320</f>
        <v>0</v>
      </c>
      <c r="G320" s="13">
        <f>Penjualan!G320*$D320</f>
        <v>0</v>
      </c>
      <c r="H320" s="13">
        <f>Penjualan!H320*$D320</f>
        <v>0</v>
      </c>
      <c r="I320" s="13">
        <f>Penjualan!I320*$D320</f>
        <v>0</v>
      </c>
      <c r="J320" s="13">
        <f>Penjualan!J320*$D320</f>
        <v>0</v>
      </c>
      <c r="K320" s="13">
        <f>Penjualan!K320*$D320</f>
        <v>0</v>
      </c>
      <c r="L320" s="13">
        <f>Penjualan!L320*$D320</f>
        <v>0</v>
      </c>
      <c r="M320" s="13">
        <f>Penjualan!M320*$D320</f>
        <v>0</v>
      </c>
      <c r="N320" s="13">
        <f>Penjualan!N320*$D320</f>
        <v>0</v>
      </c>
      <c r="O320" s="13">
        <f>Penjualan!O320*$D320</f>
        <v>24000</v>
      </c>
      <c r="P320" s="13">
        <f>Penjualan!P320*$D320</f>
        <v>0</v>
      </c>
      <c r="Q320" s="13">
        <f>Penjualan!Q320*$D320</f>
        <v>6000</v>
      </c>
      <c r="R320" s="13">
        <f>Penjualan!R320*$D320</f>
        <v>0</v>
      </c>
      <c r="S320" s="13">
        <f>Penjualan!S320*$D320</f>
        <v>0</v>
      </c>
      <c r="T320" s="13">
        <f>Penjualan!T320*$D320</f>
        <v>36000</v>
      </c>
      <c r="U320" s="13">
        <f>Penjualan!U320*$D320</f>
        <v>0</v>
      </c>
      <c r="V320" s="13">
        <f>Penjualan!V320*$D320</f>
        <v>0</v>
      </c>
      <c r="W320" s="13">
        <f>Penjualan!W320*$D320</f>
        <v>0</v>
      </c>
      <c r="X320" s="13">
        <f>Penjualan!X320*$D320</f>
        <v>0</v>
      </c>
      <c r="Y320" s="13">
        <f>Penjualan!Y320*$D320</f>
        <v>0</v>
      </c>
      <c r="Z320" s="13">
        <f>Penjualan!Z320*$D320</f>
        <v>0</v>
      </c>
      <c r="AA320" s="13">
        <f>Penjualan!AA320*$D320</f>
        <v>0</v>
      </c>
      <c r="AB320" s="13">
        <f>Penjualan!AB320*$D320</f>
        <v>0</v>
      </c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>
        <f>Penjualan!AQ320*$D320</f>
        <v>0</v>
      </c>
      <c r="AR320" s="13">
        <f t="shared" si="17"/>
        <v>66000</v>
      </c>
      <c r="AS320" s="14"/>
      <c r="AT320" s="14"/>
      <c r="AU320" s="14"/>
      <c r="AV320" s="14"/>
      <c r="AW320" s="14"/>
    </row>
    <row r="321" spans="1:49" ht="26.25" customHeight="1" x14ac:dyDescent="0.35">
      <c r="A321" s="55">
        <f>Penjualan!A321</f>
        <v>0</v>
      </c>
      <c r="B321" s="2" t="str">
        <f>Penjualan!B321</f>
        <v>KT05</v>
      </c>
      <c r="C321" s="2" t="str">
        <f>Penjualan!C321</f>
        <v>Kalung mutiara</v>
      </c>
      <c r="D321" s="21">
        <f>VLOOKUP(B321,Tabel!$A$6:$F$78,6,FALSE)</f>
        <v>17000</v>
      </c>
      <c r="E321" s="13">
        <f>Penjualan!E321*$D321</f>
        <v>0</v>
      </c>
      <c r="F321" s="13">
        <f>Penjualan!F321*$D321</f>
        <v>0</v>
      </c>
      <c r="G321" s="13">
        <f>Penjualan!G321*$D321</f>
        <v>0</v>
      </c>
      <c r="H321" s="13">
        <f>Penjualan!H321*$D321</f>
        <v>0</v>
      </c>
      <c r="I321" s="13">
        <f>Penjualan!I321*$D321</f>
        <v>0</v>
      </c>
      <c r="J321" s="13">
        <f>Penjualan!J321*$D321</f>
        <v>0</v>
      </c>
      <c r="K321" s="13">
        <f>Penjualan!K321*$D321</f>
        <v>0</v>
      </c>
      <c r="L321" s="13">
        <f>Penjualan!L321*$D321</f>
        <v>0</v>
      </c>
      <c r="M321" s="13">
        <f>Penjualan!M321*$D321</f>
        <v>0</v>
      </c>
      <c r="N321" s="13">
        <f>Penjualan!N321*$D321</f>
        <v>0</v>
      </c>
      <c r="O321" s="13">
        <f>Penjualan!O321*$D321</f>
        <v>0</v>
      </c>
      <c r="P321" s="13">
        <f>Penjualan!P321*$D321</f>
        <v>0</v>
      </c>
      <c r="Q321" s="13">
        <f>Penjualan!Q321*$D321</f>
        <v>34000</v>
      </c>
      <c r="R321" s="13">
        <f>Penjualan!R321*$D321</f>
        <v>0</v>
      </c>
      <c r="S321" s="13">
        <f>Penjualan!S321*$D321</f>
        <v>0</v>
      </c>
      <c r="T321" s="13">
        <f>Penjualan!T321*$D321</f>
        <v>0</v>
      </c>
      <c r="U321" s="13">
        <f>Penjualan!U321*$D321</f>
        <v>0</v>
      </c>
      <c r="V321" s="13">
        <f>Penjualan!V321*$D321</f>
        <v>0</v>
      </c>
      <c r="W321" s="13">
        <f>Penjualan!W321*$D321</f>
        <v>0</v>
      </c>
      <c r="X321" s="13">
        <f>Penjualan!X321*$D321</f>
        <v>0</v>
      </c>
      <c r="Y321" s="13">
        <f>Penjualan!Y321*$D321</f>
        <v>0</v>
      </c>
      <c r="Z321" s="13">
        <f>Penjualan!Z321*$D321</f>
        <v>0</v>
      </c>
      <c r="AA321" s="13">
        <f>Penjualan!AA321*$D321</f>
        <v>0</v>
      </c>
      <c r="AB321" s="13">
        <f>Penjualan!AB321*$D321</f>
        <v>0</v>
      </c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>
        <f>Penjualan!AQ321*$D321</f>
        <v>0</v>
      </c>
      <c r="AR321" s="13">
        <f t="shared" si="17"/>
        <v>34000</v>
      </c>
      <c r="AS321" s="14"/>
      <c r="AT321" s="14"/>
      <c r="AU321" s="14"/>
      <c r="AV321" s="14"/>
      <c r="AW321" s="14"/>
    </row>
    <row r="322" spans="1:49" ht="26.25" customHeight="1" x14ac:dyDescent="0.35">
      <c r="A322" s="55">
        <f>Penjualan!A322</f>
        <v>0</v>
      </c>
      <c r="B322" s="2" t="str">
        <f>Penjualan!B322</f>
        <v>G01</v>
      </c>
      <c r="C322" s="2" t="str">
        <f>Penjualan!C322</f>
        <v>G.batu magnet</v>
      </c>
      <c r="D322" s="21">
        <f>VLOOKUP(B322,Tabel!$A$6:$F$78,6,FALSE)</f>
        <v>10000</v>
      </c>
      <c r="E322" s="13">
        <f>Penjualan!E322*$D322</f>
        <v>0</v>
      </c>
      <c r="F322" s="13">
        <f>Penjualan!F322*$D322</f>
        <v>0</v>
      </c>
      <c r="G322" s="13">
        <f>Penjualan!G322*$D322</f>
        <v>0</v>
      </c>
      <c r="H322" s="13">
        <f>Penjualan!H322*$D322</f>
        <v>0</v>
      </c>
      <c r="I322" s="13">
        <f>Penjualan!I322*$D322</f>
        <v>0</v>
      </c>
      <c r="J322" s="13">
        <f>Penjualan!J322*$D322</f>
        <v>0</v>
      </c>
      <c r="K322" s="13">
        <f>Penjualan!K322*$D322</f>
        <v>0</v>
      </c>
      <c r="L322" s="13">
        <f>Penjualan!L322*$D322</f>
        <v>50000</v>
      </c>
      <c r="M322" s="13">
        <f>Penjualan!M322*$D322</f>
        <v>0</v>
      </c>
      <c r="N322" s="13">
        <f>Penjualan!N322*$D322</f>
        <v>0</v>
      </c>
      <c r="O322" s="13">
        <f>Penjualan!O322*$D322</f>
        <v>10000</v>
      </c>
      <c r="P322" s="13">
        <f>Penjualan!P322*$D322</f>
        <v>0</v>
      </c>
      <c r="Q322" s="13">
        <f>Penjualan!Q322*$D322</f>
        <v>0</v>
      </c>
      <c r="R322" s="13">
        <f>Penjualan!R322*$D322</f>
        <v>0</v>
      </c>
      <c r="S322" s="13">
        <f>Penjualan!S322*$D322</f>
        <v>0</v>
      </c>
      <c r="T322" s="13">
        <f>Penjualan!T322*$D322</f>
        <v>0</v>
      </c>
      <c r="U322" s="13">
        <f>Penjualan!U322*$D322</f>
        <v>0</v>
      </c>
      <c r="V322" s="13">
        <f>Penjualan!V322*$D322</f>
        <v>0</v>
      </c>
      <c r="W322" s="13">
        <f>Penjualan!W322*$D322</f>
        <v>0</v>
      </c>
      <c r="X322" s="13">
        <f>Penjualan!X322*$D322</f>
        <v>0</v>
      </c>
      <c r="Y322" s="13">
        <f>Penjualan!Y322*$D322</f>
        <v>20000</v>
      </c>
      <c r="Z322" s="13">
        <f>Penjualan!Z322*$D322</f>
        <v>0</v>
      </c>
      <c r="AA322" s="13">
        <f>Penjualan!AA322*$D322</f>
        <v>10000</v>
      </c>
      <c r="AB322" s="13">
        <f>Penjualan!AB322*$D322</f>
        <v>0</v>
      </c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>
        <f>Penjualan!AQ322*$D322</f>
        <v>0</v>
      </c>
      <c r="AR322" s="13">
        <f t="shared" si="17"/>
        <v>90000</v>
      </c>
      <c r="AS322" s="14"/>
      <c r="AT322" s="14"/>
      <c r="AU322" s="14"/>
      <c r="AV322" s="14"/>
      <c r="AW322" s="14"/>
    </row>
    <row r="323" spans="1:49" ht="26.25" customHeight="1" x14ac:dyDescent="0.35">
      <c r="A323" s="55">
        <f>Penjualan!A323</f>
        <v>0</v>
      </c>
      <c r="B323" s="2" t="str">
        <f>Penjualan!B323</f>
        <v>KT03</v>
      </c>
      <c r="C323" s="2" t="str">
        <f>Penjualan!C323</f>
        <v>Kalung huruf</v>
      </c>
      <c r="D323" s="21">
        <f>VLOOKUP(B323,Tabel!$A$6:$F$78,6,FALSE)</f>
        <v>3000</v>
      </c>
      <c r="E323" s="13">
        <f>Penjualan!E323*$D323</f>
        <v>0</v>
      </c>
      <c r="F323" s="13">
        <f>Penjualan!F323*$D323</f>
        <v>0</v>
      </c>
      <c r="G323" s="13">
        <f>Penjualan!G323*$D323</f>
        <v>0</v>
      </c>
      <c r="H323" s="13">
        <f>Penjualan!H323*$D323</f>
        <v>0</v>
      </c>
      <c r="I323" s="13">
        <f>Penjualan!I323*$D323</f>
        <v>0</v>
      </c>
      <c r="J323" s="13">
        <f>Penjualan!J323*$D323</f>
        <v>0</v>
      </c>
      <c r="K323" s="13">
        <f>Penjualan!K323*$D323</f>
        <v>0</v>
      </c>
      <c r="L323" s="13">
        <f>Penjualan!L323*$D323</f>
        <v>0</v>
      </c>
      <c r="M323" s="13">
        <f>Penjualan!M323*$D323</f>
        <v>0</v>
      </c>
      <c r="N323" s="13">
        <f>Penjualan!N323*$D323</f>
        <v>9000</v>
      </c>
      <c r="O323" s="13">
        <f>Penjualan!O323*$D323</f>
        <v>0</v>
      </c>
      <c r="P323" s="13">
        <f>Penjualan!P323*$D323</f>
        <v>0</v>
      </c>
      <c r="Q323" s="13">
        <f>Penjualan!Q323*$D323</f>
        <v>0</v>
      </c>
      <c r="R323" s="13">
        <f>Penjualan!R323*$D323</f>
        <v>0</v>
      </c>
      <c r="S323" s="13">
        <f>Penjualan!S323*$D323</f>
        <v>0</v>
      </c>
      <c r="T323" s="13">
        <f>Penjualan!T323*$D323</f>
        <v>0</v>
      </c>
      <c r="U323" s="13">
        <f>Penjualan!U323*$D323</f>
        <v>0</v>
      </c>
      <c r="V323" s="13">
        <f>Penjualan!V323*$D323</f>
        <v>0</v>
      </c>
      <c r="W323" s="13">
        <f>Penjualan!W323*$D323</f>
        <v>0</v>
      </c>
      <c r="X323" s="13">
        <f>Penjualan!X323*$D323</f>
        <v>0</v>
      </c>
      <c r="Y323" s="13">
        <f>Penjualan!Y323*$D323</f>
        <v>0</v>
      </c>
      <c r="Z323" s="13">
        <f>Penjualan!Z323*$D323</f>
        <v>0</v>
      </c>
      <c r="AA323" s="13">
        <f>Penjualan!AA323*$D323</f>
        <v>0</v>
      </c>
      <c r="AB323" s="13">
        <f>Penjualan!AB323*$D323</f>
        <v>0</v>
      </c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>
        <f>Penjualan!AQ323*$D323</f>
        <v>0</v>
      </c>
      <c r="AR323" s="13">
        <f t="shared" si="17"/>
        <v>9000</v>
      </c>
      <c r="AS323" s="14"/>
      <c r="AT323" s="14"/>
      <c r="AU323" s="14"/>
      <c r="AV323" s="14"/>
      <c r="AW323" s="14"/>
    </row>
    <row r="324" spans="1:49" ht="26.25" customHeight="1" x14ac:dyDescent="0.35">
      <c r="A324" s="55">
        <f>Penjualan!A324</f>
        <v>0</v>
      </c>
      <c r="B324" s="2" t="str">
        <f>Penjualan!B324</f>
        <v>G13</v>
      </c>
      <c r="C324" s="2" t="str">
        <f>Penjualan!C324</f>
        <v>Gelang macrame + plat</v>
      </c>
      <c r="D324" s="21">
        <f>VLOOKUP(B324,Tabel!$A$6:$F$78,6,FALSE)</f>
        <v>10000</v>
      </c>
      <c r="E324" s="13">
        <f>Penjualan!E324*$D324</f>
        <v>0</v>
      </c>
      <c r="F324" s="13">
        <f>Penjualan!F324*$D324</f>
        <v>0</v>
      </c>
      <c r="G324" s="13">
        <f>Penjualan!G324*$D324</f>
        <v>0</v>
      </c>
      <c r="H324" s="13">
        <f>Penjualan!H324*$D324</f>
        <v>0</v>
      </c>
      <c r="I324" s="13">
        <f>Penjualan!I324*$D324</f>
        <v>0</v>
      </c>
      <c r="J324" s="13">
        <f>Penjualan!J324*$D324</f>
        <v>0</v>
      </c>
      <c r="K324" s="13">
        <f>Penjualan!K324*$D324</f>
        <v>0</v>
      </c>
      <c r="L324" s="13">
        <f>Penjualan!L324*$D324</f>
        <v>0</v>
      </c>
      <c r="M324" s="13">
        <f>Penjualan!M324*$D324</f>
        <v>0</v>
      </c>
      <c r="N324" s="13">
        <f>Penjualan!N324*$D324</f>
        <v>0</v>
      </c>
      <c r="O324" s="13">
        <f>Penjualan!O324*$D324</f>
        <v>0</v>
      </c>
      <c r="P324" s="13">
        <f>Penjualan!P324*$D324</f>
        <v>0</v>
      </c>
      <c r="Q324" s="13">
        <f>Penjualan!Q324*$D324</f>
        <v>0</v>
      </c>
      <c r="R324" s="13">
        <f>Penjualan!R324*$D324</f>
        <v>0</v>
      </c>
      <c r="S324" s="13">
        <f>Penjualan!S324*$D324</f>
        <v>0</v>
      </c>
      <c r="T324" s="13">
        <f>Penjualan!T324*$D324</f>
        <v>0</v>
      </c>
      <c r="U324" s="13">
        <f>Penjualan!U324*$D324</f>
        <v>0</v>
      </c>
      <c r="V324" s="13">
        <f>Penjualan!V324*$D324</f>
        <v>0</v>
      </c>
      <c r="W324" s="13">
        <f>Penjualan!W324*$D324</f>
        <v>0</v>
      </c>
      <c r="X324" s="13">
        <f>Penjualan!X324*$D324</f>
        <v>0</v>
      </c>
      <c r="Y324" s="13">
        <f>Penjualan!Y324*$D324</f>
        <v>50000</v>
      </c>
      <c r="Z324" s="13">
        <f>Penjualan!Z324*$D324</f>
        <v>0</v>
      </c>
      <c r="AA324" s="13">
        <f>Penjualan!AA324*$D324</f>
        <v>0</v>
      </c>
      <c r="AB324" s="13">
        <f>Penjualan!AB324*$D324</f>
        <v>0</v>
      </c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>
        <f>Penjualan!AQ324*$D324</f>
        <v>0</v>
      </c>
      <c r="AR324" s="13">
        <f t="shared" si="17"/>
        <v>50000</v>
      </c>
      <c r="AS324" s="14"/>
      <c r="AT324" s="14"/>
      <c r="AU324" s="14"/>
      <c r="AV324" s="14"/>
      <c r="AW324" s="14"/>
    </row>
    <row r="325" spans="1:49" ht="26.25" customHeight="1" x14ac:dyDescent="0.35">
      <c r="A325" s="55">
        <f>Penjualan!A325</f>
        <v>0</v>
      </c>
      <c r="B325" s="2" t="str">
        <f>Penjualan!B325</f>
        <v>Lain2</v>
      </c>
      <c r="C325" s="2" t="str">
        <f>Penjualan!C325</f>
        <v>Lain2</v>
      </c>
      <c r="D325" s="21">
        <f>VLOOKUP(B325,Tabel!$A$6:$F$78,6,FALSE)</f>
        <v>0</v>
      </c>
      <c r="E325" s="13">
        <f>Penjualan!E325*$D325</f>
        <v>0</v>
      </c>
      <c r="F325" s="13">
        <f>Penjualan!F325*$D325</f>
        <v>0</v>
      </c>
      <c r="G325" s="13">
        <f>Penjualan!G325*$D325</f>
        <v>0</v>
      </c>
      <c r="H325" s="13">
        <f>Penjualan!H325*$D325</f>
        <v>0</v>
      </c>
      <c r="I325" s="13">
        <f>Penjualan!I325*$D325</f>
        <v>0</v>
      </c>
      <c r="J325" s="13">
        <f>Penjualan!J325*$D325</f>
        <v>0</v>
      </c>
      <c r="K325" s="13">
        <f>Penjualan!K325*$D325</f>
        <v>0</v>
      </c>
      <c r="L325" s="13">
        <f>Penjualan!L325*$D325</f>
        <v>0</v>
      </c>
      <c r="M325" s="13">
        <f>Penjualan!M325*$D325</f>
        <v>0</v>
      </c>
      <c r="N325" s="13">
        <f>Penjualan!N325*$D325</f>
        <v>0</v>
      </c>
      <c r="O325" s="13">
        <f>Penjualan!O325*$D325</f>
        <v>0</v>
      </c>
      <c r="P325" s="13">
        <f>Penjualan!P325*$D325</f>
        <v>0</v>
      </c>
      <c r="Q325" s="13">
        <f>Penjualan!Q325*$D325</f>
        <v>0</v>
      </c>
      <c r="R325" s="13">
        <f>Penjualan!R325*$D325</f>
        <v>0</v>
      </c>
      <c r="S325" s="13">
        <f>Penjualan!S325*$D325</f>
        <v>0</v>
      </c>
      <c r="T325" s="13">
        <f>Penjualan!T325*$D325</f>
        <v>0</v>
      </c>
      <c r="U325" s="13">
        <f>Penjualan!U325*$D325</f>
        <v>0</v>
      </c>
      <c r="V325" s="13">
        <f>Penjualan!V325*$D325</f>
        <v>0</v>
      </c>
      <c r="W325" s="13">
        <f>Penjualan!W325*$D325</f>
        <v>0</v>
      </c>
      <c r="X325" s="13">
        <f>Penjualan!X325*$D325</f>
        <v>0</v>
      </c>
      <c r="Y325" s="13">
        <f>Penjualan!Y325*$D325</f>
        <v>0</v>
      </c>
      <c r="Z325" s="13">
        <f>Penjualan!Z325*$D325</f>
        <v>0</v>
      </c>
      <c r="AA325" s="13">
        <f>Penjualan!AA325*$D325</f>
        <v>0</v>
      </c>
      <c r="AB325" s="13">
        <f>Penjualan!AB325*$D325</f>
        <v>0</v>
      </c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>
        <f>Penjualan!AQ325*$D325</f>
        <v>0</v>
      </c>
      <c r="AR325" s="13">
        <f t="shared" si="17"/>
        <v>0</v>
      </c>
      <c r="AS325" s="14"/>
      <c r="AT325" s="14"/>
      <c r="AU325" s="14"/>
      <c r="AV325" s="14"/>
      <c r="AW325" s="14"/>
    </row>
    <row r="326" spans="1:49" ht="26.25" customHeight="1" x14ac:dyDescent="0.35">
      <c r="A326" s="55" t="str">
        <f>Penjualan!A326</f>
        <v>Lain2</v>
      </c>
      <c r="B326" s="2" t="str">
        <f>Penjualan!B326</f>
        <v>R03</v>
      </c>
      <c r="C326" s="2" t="str">
        <f>Penjualan!C326</f>
        <v>Rosario kristal</v>
      </c>
      <c r="D326" s="21">
        <f>VLOOKUP(B326,Tabel!$A$6:$F$78,6,FALSE)</f>
        <v>30000</v>
      </c>
      <c r="E326" s="13">
        <f>Penjualan!E326*$D326</f>
        <v>0</v>
      </c>
      <c r="F326" s="13">
        <f>Penjualan!F326*$D326</f>
        <v>0</v>
      </c>
      <c r="G326" s="13">
        <f>Penjualan!G326*$D326</f>
        <v>0</v>
      </c>
      <c r="H326" s="13">
        <f>Penjualan!H326*$D326</f>
        <v>0</v>
      </c>
      <c r="I326" s="13">
        <f>Penjualan!I326*$D326</f>
        <v>0</v>
      </c>
      <c r="J326" s="13">
        <f>Penjualan!J326*$D326</f>
        <v>30000</v>
      </c>
      <c r="K326" s="13">
        <f>Penjualan!K326*$D326</f>
        <v>0</v>
      </c>
      <c r="L326" s="13">
        <f>Penjualan!L326*$D326</f>
        <v>0</v>
      </c>
      <c r="M326" s="13">
        <f>Penjualan!M326*$D326</f>
        <v>0</v>
      </c>
      <c r="N326" s="13">
        <f>Penjualan!N326*$D326</f>
        <v>0</v>
      </c>
      <c r="O326" s="13">
        <f>Penjualan!O326*$D326</f>
        <v>0</v>
      </c>
      <c r="P326" s="13">
        <f>Penjualan!P326*$D326</f>
        <v>0</v>
      </c>
      <c r="Q326" s="13">
        <f>Penjualan!Q326*$D326</f>
        <v>0</v>
      </c>
      <c r="R326" s="13">
        <f>Penjualan!R326*$D326</f>
        <v>0</v>
      </c>
      <c r="S326" s="13">
        <f>Penjualan!S326*$D326</f>
        <v>0</v>
      </c>
      <c r="T326" s="13">
        <f>Penjualan!T326*$D326</f>
        <v>0</v>
      </c>
      <c r="U326" s="13">
        <f>Penjualan!U326*$D326</f>
        <v>0</v>
      </c>
      <c r="V326" s="13">
        <f>Penjualan!V326*$D326</f>
        <v>0</v>
      </c>
      <c r="W326" s="13">
        <f>Penjualan!W326*$D326</f>
        <v>0</v>
      </c>
      <c r="X326" s="13">
        <f>Penjualan!X326*$D326</f>
        <v>0</v>
      </c>
      <c r="Y326" s="13">
        <f>Penjualan!Y326*$D326</f>
        <v>0</v>
      </c>
      <c r="Z326" s="13">
        <f>Penjualan!Z326*$D326</f>
        <v>0</v>
      </c>
      <c r="AA326" s="13">
        <f>Penjualan!AA326*$D326</f>
        <v>0</v>
      </c>
      <c r="AB326" s="13">
        <f>Penjualan!AB326*$D326</f>
        <v>0</v>
      </c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>
        <f>Penjualan!AQ326*$D326</f>
        <v>0</v>
      </c>
      <c r="AR326" s="13">
        <f t="shared" si="17"/>
        <v>30000</v>
      </c>
      <c r="AS326" s="14"/>
      <c r="AT326" s="14"/>
      <c r="AU326" s="14"/>
      <c r="AV326" s="14"/>
      <c r="AW326" s="14"/>
    </row>
    <row r="327" spans="1:49" ht="26.25" customHeight="1" x14ac:dyDescent="0.35">
      <c r="A327" s="55">
        <f>Penjualan!A327</f>
        <v>0</v>
      </c>
      <c r="B327" s="2" t="str">
        <f>Penjualan!B327</f>
        <v>Lain2</v>
      </c>
      <c r="C327" s="2" t="str">
        <f>Penjualan!C327</f>
        <v>Lain2</v>
      </c>
      <c r="D327" s="21">
        <f>VLOOKUP(B327,Tabel!$A$6:$F$78,6,FALSE)</f>
        <v>0</v>
      </c>
      <c r="E327" s="13">
        <f>Penjualan!E327*$D327</f>
        <v>0</v>
      </c>
      <c r="F327" s="13">
        <f>Penjualan!F327*$D327</f>
        <v>0</v>
      </c>
      <c r="G327" s="13">
        <f>Penjualan!G327*$D327</f>
        <v>0</v>
      </c>
      <c r="H327" s="13">
        <f>Penjualan!H327*$D327</f>
        <v>0</v>
      </c>
      <c r="I327" s="13">
        <f>Penjualan!I327*$D327</f>
        <v>0</v>
      </c>
      <c r="J327" s="13">
        <f>Penjualan!J327*$D327</f>
        <v>0</v>
      </c>
      <c r="K327" s="13">
        <f>Penjualan!K327*$D327</f>
        <v>0</v>
      </c>
      <c r="L327" s="13">
        <f>Penjualan!L327*$D327</f>
        <v>0</v>
      </c>
      <c r="M327" s="13">
        <f>Penjualan!M327*$D327</f>
        <v>0</v>
      </c>
      <c r="N327" s="13">
        <f>Penjualan!N327*$D327</f>
        <v>0</v>
      </c>
      <c r="O327" s="13">
        <f>Penjualan!O327*$D327</f>
        <v>0</v>
      </c>
      <c r="P327" s="13">
        <f>Penjualan!P327*$D327</f>
        <v>0</v>
      </c>
      <c r="Q327" s="13">
        <f>Penjualan!Q327*$D327</f>
        <v>0</v>
      </c>
      <c r="R327" s="13">
        <f>Penjualan!R327*$D327</f>
        <v>0</v>
      </c>
      <c r="S327" s="13">
        <f>Penjualan!S327*$D327</f>
        <v>0</v>
      </c>
      <c r="T327" s="13">
        <f>Penjualan!T327*$D327</f>
        <v>0</v>
      </c>
      <c r="U327" s="13">
        <f>Penjualan!U327*$D327</f>
        <v>0</v>
      </c>
      <c r="V327" s="13">
        <f>Penjualan!V327*$D327</f>
        <v>0</v>
      </c>
      <c r="W327" s="13">
        <f>Penjualan!W327*$D327</f>
        <v>0</v>
      </c>
      <c r="X327" s="13">
        <f>Penjualan!X327*$D327</f>
        <v>0</v>
      </c>
      <c r="Y327" s="13">
        <f>Penjualan!Y327*$D327</f>
        <v>0</v>
      </c>
      <c r="Z327" s="13">
        <f>Penjualan!Z327*$D327</f>
        <v>0</v>
      </c>
      <c r="AA327" s="13">
        <f>Penjualan!AA327*$D327</f>
        <v>0</v>
      </c>
      <c r="AB327" s="13">
        <f>Penjualan!AB327*$D327</f>
        <v>0</v>
      </c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>
        <f>Penjualan!AQ327*$D327</f>
        <v>0</v>
      </c>
      <c r="AR327" s="13">
        <f t="shared" ref="AR327:AR390" si="18">SUM(E327:AQ327)</f>
        <v>0</v>
      </c>
      <c r="AS327" s="14"/>
      <c r="AT327" s="14"/>
      <c r="AU327" s="14"/>
      <c r="AV327" s="14"/>
      <c r="AW327" s="14"/>
    </row>
    <row r="328" spans="1:49" ht="26.25" customHeight="1" x14ac:dyDescent="0.35">
      <c r="A328" s="55">
        <f>Penjualan!A328</f>
        <v>0</v>
      </c>
      <c r="B328" s="2" t="str">
        <f>Penjualan!B328</f>
        <v>R06</v>
      </c>
      <c r="C328" s="2" t="str">
        <f>Penjualan!C328</f>
        <v>Rosario tali simpul</v>
      </c>
      <c r="D328" s="21">
        <f>VLOOKUP(B328,Tabel!$A$6:$F$78,5,FALSE)</f>
        <v>9000</v>
      </c>
      <c r="E328" s="13">
        <f>Penjualan!E328*$D328</f>
        <v>0</v>
      </c>
      <c r="F328" s="13">
        <f>Penjualan!F328*$D328</f>
        <v>0</v>
      </c>
      <c r="G328" s="13">
        <f>Penjualan!G328*$D328</f>
        <v>0</v>
      </c>
      <c r="H328" s="13">
        <f>Penjualan!H328*$D328</f>
        <v>0</v>
      </c>
      <c r="I328" s="13">
        <f>Penjualan!I328*$D328</f>
        <v>0</v>
      </c>
      <c r="J328" s="13">
        <f>Penjualan!J328*$D328</f>
        <v>0</v>
      </c>
      <c r="K328" s="13">
        <f>Penjualan!K328*$D328</f>
        <v>0</v>
      </c>
      <c r="L328" s="13">
        <f>Penjualan!L328*$D328</f>
        <v>0</v>
      </c>
      <c r="M328" s="13">
        <f>Penjualan!M328*$D328</f>
        <v>108000</v>
      </c>
      <c r="N328" s="13">
        <f>Penjualan!N328*$D328</f>
        <v>0</v>
      </c>
      <c r="O328" s="13">
        <f>Penjualan!O328*$D328</f>
        <v>0</v>
      </c>
      <c r="P328" s="13">
        <f>Penjualan!P328*$D328</f>
        <v>0</v>
      </c>
      <c r="Q328" s="13">
        <f>Penjualan!Q328*$D328</f>
        <v>0</v>
      </c>
      <c r="R328" s="13">
        <f>Penjualan!R328*$D328</f>
        <v>0</v>
      </c>
      <c r="S328" s="13">
        <f>Penjualan!S328*$D328</f>
        <v>0</v>
      </c>
      <c r="T328" s="13">
        <f>Penjualan!T328*$D328</f>
        <v>0</v>
      </c>
      <c r="U328" s="13">
        <f>Penjualan!U328*$D328</f>
        <v>0</v>
      </c>
      <c r="V328" s="13">
        <f>Penjualan!V328*$D328</f>
        <v>0</v>
      </c>
      <c r="W328" s="13">
        <f>Penjualan!W328*$D328</f>
        <v>0</v>
      </c>
      <c r="X328" s="13">
        <f>Penjualan!X328*$D328</f>
        <v>0</v>
      </c>
      <c r="Y328" s="13">
        <f>Penjualan!Y328*$D328</f>
        <v>0</v>
      </c>
      <c r="Z328" s="13">
        <f>Penjualan!Z328*$D328</f>
        <v>0</v>
      </c>
      <c r="AA328" s="13">
        <f>Penjualan!AA328*$D328</f>
        <v>0</v>
      </c>
      <c r="AB328" s="13">
        <f>Penjualan!AB328*$D328</f>
        <v>0</v>
      </c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>
        <f>Penjualan!AQ328*$D328</f>
        <v>0</v>
      </c>
      <c r="AR328" s="13">
        <f t="shared" si="18"/>
        <v>108000</v>
      </c>
      <c r="AS328" s="14"/>
      <c r="AT328" s="14"/>
      <c r="AU328" s="14"/>
      <c r="AV328" s="14"/>
      <c r="AW328" s="14"/>
    </row>
    <row r="329" spans="1:49" ht="26.25" customHeight="1" x14ac:dyDescent="0.35">
      <c r="A329" s="55">
        <f>Penjualan!A329</f>
        <v>0</v>
      </c>
      <c r="B329" s="2" t="str">
        <f>Penjualan!B329</f>
        <v>GR14</v>
      </c>
      <c r="C329" s="2" t="str">
        <f>Penjualan!C329</f>
        <v>Gelang Bunda Maria Medugorje</v>
      </c>
      <c r="D329" s="21">
        <f>VLOOKUP(B329,Tabel!$A$6:$F$78,6,FALSE)</f>
        <v>30000</v>
      </c>
      <c r="E329" s="13">
        <f>Penjualan!E329*$D329</f>
        <v>0</v>
      </c>
      <c r="F329" s="13">
        <f>Penjualan!F329*$D329</f>
        <v>0</v>
      </c>
      <c r="G329" s="13">
        <f>Penjualan!G329*$D329</f>
        <v>0</v>
      </c>
      <c r="H329" s="13">
        <f>Penjualan!H329*$D329</f>
        <v>0</v>
      </c>
      <c r="I329" s="13">
        <f>Penjualan!I329*$D329</f>
        <v>0</v>
      </c>
      <c r="J329" s="13">
        <f>Penjualan!J329*$D329</f>
        <v>0</v>
      </c>
      <c r="K329" s="13">
        <f>Penjualan!K329*$D329</f>
        <v>0</v>
      </c>
      <c r="L329" s="13">
        <f>Penjualan!L329*$D329</f>
        <v>0</v>
      </c>
      <c r="M329" s="13">
        <f>Penjualan!M329*$D329</f>
        <v>0</v>
      </c>
      <c r="N329" s="13">
        <f>Penjualan!N329*$D329</f>
        <v>0</v>
      </c>
      <c r="O329" s="13">
        <f>Penjualan!O329*$D329</f>
        <v>0</v>
      </c>
      <c r="P329" s="13">
        <f>Penjualan!P329*$D329</f>
        <v>30000</v>
      </c>
      <c r="Q329" s="13">
        <f>Penjualan!Q329*$D329</f>
        <v>0</v>
      </c>
      <c r="R329" s="13">
        <f>Penjualan!R329*$D329</f>
        <v>0</v>
      </c>
      <c r="S329" s="13">
        <f>Penjualan!S329*$D329</f>
        <v>0</v>
      </c>
      <c r="T329" s="13">
        <f>Penjualan!T329*$D329</f>
        <v>0</v>
      </c>
      <c r="U329" s="13">
        <f>Penjualan!U329*$D329</f>
        <v>0</v>
      </c>
      <c r="V329" s="13">
        <f>Penjualan!V329*$D329</f>
        <v>0</v>
      </c>
      <c r="W329" s="13">
        <f>Penjualan!W329*$D329</f>
        <v>0</v>
      </c>
      <c r="X329" s="13">
        <f>Penjualan!X329*$D329</f>
        <v>0</v>
      </c>
      <c r="Y329" s="13">
        <f>Penjualan!Y329*$D329</f>
        <v>0</v>
      </c>
      <c r="Z329" s="13">
        <f>Penjualan!Z329*$D329</f>
        <v>0</v>
      </c>
      <c r="AA329" s="13">
        <f>Penjualan!AA329*$D329</f>
        <v>0</v>
      </c>
      <c r="AB329" s="13">
        <f>Penjualan!AB329*$D329</f>
        <v>0</v>
      </c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>
        <f>Penjualan!AQ329*$D329</f>
        <v>0</v>
      </c>
      <c r="AR329" s="13">
        <f t="shared" si="18"/>
        <v>30000</v>
      </c>
      <c r="AS329" s="14"/>
      <c r="AT329" s="14"/>
      <c r="AU329" s="14"/>
      <c r="AV329" s="14"/>
      <c r="AW329" s="14"/>
    </row>
    <row r="330" spans="1:49" ht="26.25" customHeight="1" x14ac:dyDescent="0.35">
      <c r="A330" s="55">
        <f>Penjualan!A330</f>
        <v>42224</v>
      </c>
      <c r="B330" s="2" t="str">
        <f>Penjualan!B330</f>
        <v>GR11</v>
      </c>
      <c r="C330" s="2" t="str">
        <f>Penjualan!C330</f>
        <v>Gelang rosario kristal</v>
      </c>
      <c r="D330" s="21">
        <f>VLOOKUP(B330,Tabel!$A$6:$F$78,6,FALSE)</f>
        <v>15000</v>
      </c>
      <c r="E330" s="13">
        <f>Penjualan!E330*$D330</f>
        <v>0</v>
      </c>
      <c r="F330" s="13">
        <f>Penjualan!F330*$D330</f>
        <v>45000</v>
      </c>
      <c r="G330" s="13">
        <f>Penjualan!G330*$D330</f>
        <v>0</v>
      </c>
      <c r="H330" s="13">
        <f>Penjualan!H330*$D330</f>
        <v>0</v>
      </c>
      <c r="I330" s="13">
        <f>Penjualan!I330*$D330</f>
        <v>0</v>
      </c>
      <c r="J330" s="13">
        <f>Penjualan!J330*$D330</f>
        <v>0</v>
      </c>
      <c r="K330" s="13">
        <f>Penjualan!K330*$D330</f>
        <v>0</v>
      </c>
      <c r="L330" s="13">
        <f>Penjualan!L330*$D330</f>
        <v>0</v>
      </c>
      <c r="M330" s="13">
        <f>Penjualan!M330*$D330</f>
        <v>0</v>
      </c>
      <c r="N330" s="13">
        <f>Penjualan!N330*$D330</f>
        <v>0</v>
      </c>
      <c r="O330" s="13">
        <f>Penjualan!O330*$D330</f>
        <v>0</v>
      </c>
      <c r="P330" s="13">
        <f>Penjualan!P330*$D330</f>
        <v>15000</v>
      </c>
      <c r="Q330" s="13">
        <f>Penjualan!Q330*$D330</f>
        <v>0</v>
      </c>
      <c r="R330" s="13">
        <f>Penjualan!R330*$D330</f>
        <v>0</v>
      </c>
      <c r="S330" s="13">
        <f>Penjualan!S330*$D330</f>
        <v>0</v>
      </c>
      <c r="T330" s="13">
        <f>Penjualan!T330*$D330</f>
        <v>0</v>
      </c>
      <c r="U330" s="13">
        <f>Penjualan!U330*$D330</f>
        <v>0</v>
      </c>
      <c r="V330" s="13">
        <f>Penjualan!V330*$D330</f>
        <v>0</v>
      </c>
      <c r="W330" s="13">
        <f>Penjualan!W330*$D330</f>
        <v>0</v>
      </c>
      <c r="X330" s="13">
        <f>Penjualan!X330*$D330</f>
        <v>0</v>
      </c>
      <c r="Y330" s="13">
        <f>Penjualan!Y330*$D330</f>
        <v>0</v>
      </c>
      <c r="Z330" s="13">
        <f>Penjualan!Z330*$D330</f>
        <v>0</v>
      </c>
      <c r="AA330" s="13">
        <f>Penjualan!AA330*$D330</f>
        <v>0</v>
      </c>
      <c r="AB330" s="13">
        <f>Penjualan!AB330*$D330</f>
        <v>0</v>
      </c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>
        <f>Penjualan!AQ330*$D330</f>
        <v>0</v>
      </c>
      <c r="AR330" s="13">
        <f t="shared" si="18"/>
        <v>60000</v>
      </c>
      <c r="AS330" s="14"/>
      <c r="AT330" s="14"/>
      <c r="AU330" s="14"/>
      <c r="AV330" s="14"/>
      <c r="AW330" s="14"/>
    </row>
    <row r="331" spans="1:49" ht="26.25" customHeight="1" x14ac:dyDescent="0.35">
      <c r="A331" s="55">
        <f>Penjualan!A331</f>
        <v>0</v>
      </c>
      <c r="B331" s="2" t="str">
        <f>Penjualan!B331</f>
        <v>GR13</v>
      </c>
      <c r="C331" s="2" t="str">
        <f>Penjualan!C331</f>
        <v>Gelang rosario kristal</v>
      </c>
      <c r="D331" s="21">
        <f>VLOOKUP(B331,Tabel!$A$6:$F$78,6,FALSE)</f>
        <v>10000</v>
      </c>
      <c r="E331" s="13">
        <f>Penjualan!E331*$D331</f>
        <v>0</v>
      </c>
      <c r="F331" s="13">
        <f>Penjualan!F331*$D331</f>
        <v>10000</v>
      </c>
      <c r="G331" s="13">
        <f>Penjualan!G331*$D331</f>
        <v>0</v>
      </c>
      <c r="H331" s="13">
        <f>Penjualan!H331*$D331</f>
        <v>0</v>
      </c>
      <c r="I331" s="13">
        <f>Penjualan!I331*$D331</f>
        <v>0</v>
      </c>
      <c r="J331" s="13">
        <f>Penjualan!J331*$D331</f>
        <v>0</v>
      </c>
      <c r="K331" s="13">
        <f>Penjualan!K331*$D331</f>
        <v>0</v>
      </c>
      <c r="L331" s="13">
        <f>Penjualan!L331*$D331</f>
        <v>0</v>
      </c>
      <c r="M331" s="13">
        <f>Penjualan!M331*$D331</f>
        <v>0</v>
      </c>
      <c r="N331" s="13">
        <f>Penjualan!N331*$D331</f>
        <v>0</v>
      </c>
      <c r="O331" s="13">
        <f>Penjualan!O331*$D331</f>
        <v>0</v>
      </c>
      <c r="P331" s="13">
        <f>Penjualan!P331*$D331</f>
        <v>0</v>
      </c>
      <c r="Q331" s="13">
        <f>Penjualan!Q331*$D331</f>
        <v>0</v>
      </c>
      <c r="R331" s="13">
        <f>Penjualan!R331*$D331</f>
        <v>0</v>
      </c>
      <c r="S331" s="13">
        <f>Penjualan!S331*$D331</f>
        <v>0</v>
      </c>
      <c r="T331" s="13">
        <f>Penjualan!T331*$D331</f>
        <v>10000</v>
      </c>
      <c r="U331" s="13">
        <f>Penjualan!U331*$D331</f>
        <v>0</v>
      </c>
      <c r="V331" s="13">
        <f>Penjualan!V331*$D331</f>
        <v>0</v>
      </c>
      <c r="W331" s="13">
        <f>Penjualan!W331*$D331</f>
        <v>0</v>
      </c>
      <c r="X331" s="13">
        <f>Penjualan!X331*$D331</f>
        <v>0</v>
      </c>
      <c r="Y331" s="13">
        <f>Penjualan!Y331*$D331</f>
        <v>0</v>
      </c>
      <c r="Z331" s="13">
        <f>Penjualan!Z331*$D331</f>
        <v>0</v>
      </c>
      <c r="AA331" s="13">
        <f>Penjualan!AA331*$D331</f>
        <v>0</v>
      </c>
      <c r="AB331" s="13">
        <f>Penjualan!AB331*$D331</f>
        <v>0</v>
      </c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>
        <f>Penjualan!AQ331*$D331</f>
        <v>0</v>
      </c>
      <c r="AR331" s="13">
        <f t="shared" si="18"/>
        <v>20000</v>
      </c>
      <c r="AS331" s="14"/>
      <c r="AT331" s="14"/>
      <c r="AU331" s="14"/>
      <c r="AV331" s="14"/>
      <c r="AW331" s="14"/>
    </row>
    <row r="332" spans="1:49" ht="26.25" customHeight="1" x14ac:dyDescent="0.35">
      <c r="A332" s="55">
        <f>Penjualan!A332</f>
        <v>0</v>
      </c>
      <c r="B332" s="2" t="str">
        <f>Penjualan!B332</f>
        <v>G12</v>
      </c>
      <c r="C332" s="2" t="str">
        <f>Penjualan!C332</f>
        <v xml:space="preserve">Gelang plat </v>
      </c>
      <c r="D332" s="21">
        <f>VLOOKUP(B332,Tabel!$A$6:$F$78,6,FALSE)</f>
        <v>5000</v>
      </c>
      <c r="E332" s="13">
        <f>Penjualan!E332*$D332</f>
        <v>0</v>
      </c>
      <c r="F332" s="13">
        <f>Penjualan!F332*$D332</f>
        <v>10000</v>
      </c>
      <c r="G332" s="13">
        <f>Penjualan!G332*$D332</f>
        <v>0</v>
      </c>
      <c r="H332" s="13">
        <f>Penjualan!H332*$D332</f>
        <v>0</v>
      </c>
      <c r="I332" s="13">
        <f>Penjualan!I332*$D332</f>
        <v>0</v>
      </c>
      <c r="J332" s="13">
        <f>Penjualan!J332*$D332</f>
        <v>0</v>
      </c>
      <c r="K332" s="13">
        <f>Penjualan!K332*$D332</f>
        <v>0</v>
      </c>
      <c r="L332" s="13">
        <f>Penjualan!L332*$D332</f>
        <v>0</v>
      </c>
      <c r="M332" s="13">
        <f>Penjualan!M332*$D332</f>
        <v>0</v>
      </c>
      <c r="N332" s="13">
        <f>Penjualan!N332*$D332</f>
        <v>0</v>
      </c>
      <c r="O332" s="13">
        <f>Penjualan!O332*$D332</f>
        <v>0</v>
      </c>
      <c r="P332" s="13">
        <f>Penjualan!P332*$D332</f>
        <v>0</v>
      </c>
      <c r="Q332" s="13">
        <f>Penjualan!Q332*$D332</f>
        <v>0</v>
      </c>
      <c r="R332" s="13">
        <f>Penjualan!R332*$D332</f>
        <v>0</v>
      </c>
      <c r="S332" s="13">
        <f>Penjualan!S332*$D332</f>
        <v>0</v>
      </c>
      <c r="T332" s="13">
        <f>Penjualan!T332*$D332</f>
        <v>0</v>
      </c>
      <c r="U332" s="13">
        <f>Penjualan!U332*$D332</f>
        <v>0</v>
      </c>
      <c r="V332" s="13">
        <f>Penjualan!V332*$D332</f>
        <v>0</v>
      </c>
      <c r="W332" s="13">
        <f>Penjualan!W332*$D332</f>
        <v>0</v>
      </c>
      <c r="X332" s="13">
        <f>Penjualan!X332*$D332</f>
        <v>0</v>
      </c>
      <c r="Y332" s="13">
        <f>Penjualan!Y332*$D332</f>
        <v>0</v>
      </c>
      <c r="Z332" s="13">
        <f>Penjualan!Z332*$D332</f>
        <v>0</v>
      </c>
      <c r="AA332" s="13">
        <f>Penjualan!AA332*$D332</f>
        <v>0</v>
      </c>
      <c r="AB332" s="13">
        <f>Penjualan!AB332*$D332</f>
        <v>0</v>
      </c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>
        <f>Penjualan!AQ332*$D332</f>
        <v>0</v>
      </c>
      <c r="AR332" s="13">
        <f t="shared" si="18"/>
        <v>10000</v>
      </c>
      <c r="AS332" s="14"/>
      <c r="AT332" s="14"/>
      <c r="AU332" s="14"/>
      <c r="AV332" s="14"/>
      <c r="AW332" s="14"/>
    </row>
    <row r="333" spans="1:49" ht="26.25" customHeight="1" x14ac:dyDescent="0.35">
      <c r="A333" s="55">
        <f>Penjualan!A333</f>
        <v>0</v>
      </c>
      <c r="B333" s="2" t="str">
        <f>Penjualan!B333</f>
        <v>KT04</v>
      </c>
      <c r="C333" s="2" t="str">
        <f>Penjualan!C333</f>
        <v>Kalung bandul</v>
      </c>
      <c r="D333" s="21">
        <f>VLOOKUP(B333,Tabel!$A$6:$F$78,6,FALSE)</f>
        <v>3000</v>
      </c>
      <c r="E333" s="13">
        <f>Penjualan!E333*$D333</f>
        <v>0</v>
      </c>
      <c r="F333" s="13">
        <f>Penjualan!F333*$D333</f>
        <v>0</v>
      </c>
      <c r="G333" s="13">
        <f>Penjualan!G333*$D333</f>
        <v>0</v>
      </c>
      <c r="H333" s="13">
        <f>Penjualan!H333*$D333</f>
        <v>0</v>
      </c>
      <c r="I333" s="13">
        <f>Penjualan!I333*$D333</f>
        <v>0</v>
      </c>
      <c r="J333" s="13">
        <f>Penjualan!J333*$D333</f>
        <v>0</v>
      </c>
      <c r="K333" s="13">
        <f>Penjualan!K333*$D333</f>
        <v>0</v>
      </c>
      <c r="L333" s="13">
        <f>Penjualan!L333*$D333</f>
        <v>0</v>
      </c>
      <c r="M333" s="13">
        <f>Penjualan!M333*$D333</f>
        <v>0</v>
      </c>
      <c r="N333" s="13">
        <f>Penjualan!N333*$D333</f>
        <v>0</v>
      </c>
      <c r="O333" s="13">
        <f>Penjualan!O333*$D333</f>
        <v>0</v>
      </c>
      <c r="P333" s="13">
        <f>Penjualan!P333*$D333</f>
        <v>0</v>
      </c>
      <c r="Q333" s="13">
        <f>Penjualan!Q333*$D333</f>
        <v>0</v>
      </c>
      <c r="R333" s="13">
        <f>Penjualan!R333*$D333</f>
        <v>0</v>
      </c>
      <c r="S333" s="13">
        <f>Penjualan!S333*$D333</f>
        <v>3000</v>
      </c>
      <c r="T333" s="13">
        <f>Penjualan!T333*$D333</f>
        <v>0</v>
      </c>
      <c r="U333" s="13">
        <f>Penjualan!U333*$D333</f>
        <v>0</v>
      </c>
      <c r="V333" s="13">
        <f>Penjualan!V333*$D333</f>
        <v>0</v>
      </c>
      <c r="W333" s="13">
        <f>Penjualan!W333*$D333</f>
        <v>0</v>
      </c>
      <c r="X333" s="13">
        <f>Penjualan!X333*$D333</f>
        <v>0</v>
      </c>
      <c r="Y333" s="13">
        <f>Penjualan!Y333*$D333</f>
        <v>0</v>
      </c>
      <c r="Z333" s="13">
        <f>Penjualan!Z333*$D333</f>
        <v>0</v>
      </c>
      <c r="AA333" s="13">
        <f>Penjualan!AA333*$D333</f>
        <v>0</v>
      </c>
      <c r="AB333" s="13">
        <f>Penjualan!AB333*$D333</f>
        <v>0</v>
      </c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>
        <f>Penjualan!AQ333*$D333</f>
        <v>0</v>
      </c>
      <c r="AR333" s="13">
        <f t="shared" si="18"/>
        <v>3000</v>
      </c>
      <c r="AS333" s="14"/>
      <c r="AT333" s="14"/>
      <c r="AU333" s="14"/>
      <c r="AV333" s="14"/>
      <c r="AW333" s="14"/>
    </row>
    <row r="334" spans="1:49" ht="26.25" customHeight="1" x14ac:dyDescent="0.35">
      <c r="A334" s="55">
        <f>Penjualan!A334</f>
        <v>0</v>
      </c>
      <c r="B334" s="2" t="str">
        <f>Penjualan!B334</f>
        <v>Lain2</v>
      </c>
      <c r="C334" s="2" t="str">
        <f>Penjualan!C334</f>
        <v>Lain2</v>
      </c>
      <c r="D334" s="21">
        <f>VLOOKUP(B334,Tabel!$A$6:$F$78,6,FALSE)</f>
        <v>0</v>
      </c>
      <c r="E334" s="13">
        <f>Penjualan!E334*$D334</f>
        <v>0</v>
      </c>
      <c r="F334" s="13">
        <f>Penjualan!F334*$D334</f>
        <v>0</v>
      </c>
      <c r="G334" s="13">
        <f>Penjualan!G334*$D334</f>
        <v>0</v>
      </c>
      <c r="H334" s="13">
        <f>Penjualan!H334*$D334</f>
        <v>0</v>
      </c>
      <c r="I334" s="13">
        <f>Penjualan!I334*$D334</f>
        <v>0</v>
      </c>
      <c r="J334" s="13">
        <f>Penjualan!J334*$D334</f>
        <v>0</v>
      </c>
      <c r="K334" s="13">
        <f>Penjualan!K334*$D334</f>
        <v>0</v>
      </c>
      <c r="L334" s="13">
        <f>Penjualan!L334*$D334</f>
        <v>0</v>
      </c>
      <c r="M334" s="13">
        <f>Penjualan!M334*$D334</f>
        <v>0</v>
      </c>
      <c r="N334" s="13">
        <f>Penjualan!N334*$D334</f>
        <v>0</v>
      </c>
      <c r="O334" s="13">
        <f>Penjualan!O334*$D334</f>
        <v>0</v>
      </c>
      <c r="P334" s="13">
        <f>Penjualan!P334*$D334</f>
        <v>0</v>
      </c>
      <c r="Q334" s="13">
        <f>Penjualan!Q334*$D334</f>
        <v>0</v>
      </c>
      <c r="R334" s="13">
        <f>Penjualan!R334*$D334</f>
        <v>0</v>
      </c>
      <c r="S334" s="13">
        <f>Penjualan!S334*$D334</f>
        <v>0</v>
      </c>
      <c r="T334" s="13">
        <f>Penjualan!T334*$D334</f>
        <v>0</v>
      </c>
      <c r="U334" s="13">
        <f>Penjualan!U334*$D334</f>
        <v>0</v>
      </c>
      <c r="V334" s="13">
        <f>Penjualan!V334*$D334</f>
        <v>0</v>
      </c>
      <c r="W334" s="13">
        <f>Penjualan!W334*$D334</f>
        <v>0</v>
      </c>
      <c r="X334" s="13">
        <f>Penjualan!X334*$D334</f>
        <v>0</v>
      </c>
      <c r="Y334" s="13">
        <f>Penjualan!Y334*$D334</f>
        <v>0</v>
      </c>
      <c r="Z334" s="13">
        <f>Penjualan!Z334*$D334</f>
        <v>0</v>
      </c>
      <c r="AA334" s="13">
        <f>Penjualan!AA334*$D334</f>
        <v>0</v>
      </c>
      <c r="AB334" s="13">
        <f>Penjualan!AB334*$D334</f>
        <v>0</v>
      </c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>
        <f>Penjualan!AQ334*$D334</f>
        <v>0</v>
      </c>
      <c r="AR334" s="13">
        <f t="shared" si="18"/>
        <v>0</v>
      </c>
      <c r="AS334" s="14"/>
      <c r="AT334" s="14"/>
      <c r="AU334" s="14"/>
      <c r="AV334" s="14"/>
      <c r="AW334" s="14"/>
    </row>
    <row r="335" spans="1:49" ht="26.25" customHeight="1" x14ac:dyDescent="0.35">
      <c r="A335" s="55">
        <f>Penjualan!A335</f>
        <v>0</v>
      </c>
      <c r="B335" s="2" t="str">
        <f>Penjualan!B335</f>
        <v>R01</v>
      </c>
      <c r="C335" s="2" t="str">
        <f>Penjualan!C335</f>
        <v>Rosario kayu</v>
      </c>
      <c r="D335" s="21">
        <f>VLOOKUP(B335,Tabel!$A$6:$F$78,6,FALSE)</f>
        <v>15000</v>
      </c>
      <c r="E335" s="13">
        <f>Penjualan!E335*$D335</f>
        <v>0</v>
      </c>
      <c r="F335" s="13">
        <f>Penjualan!F335*$D335</f>
        <v>0</v>
      </c>
      <c r="G335" s="13">
        <f>Penjualan!G335*$D335</f>
        <v>0</v>
      </c>
      <c r="H335" s="13">
        <f>Penjualan!H335*$D335</f>
        <v>0</v>
      </c>
      <c r="I335" s="13">
        <f>Penjualan!I335*$D335</f>
        <v>0</v>
      </c>
      <c r="J335" s="13">
        <f>Penjualan!J335*$D335</f>
        <v>0</v>
      </c>
      <c r="K335" s="13">
        <f>Penjualan!K335*$D335</f>
        <v>0</v>
      </c>
      <c r="L335" s="13">
        <f>Penjualan!L335*$D335</f>
        <v>0</v>
      </c>
      <c r="M335" s="13">
        <f>Penjualan!M335*$D335</f>
        <v>0</v>
      </c>
      <c r="N335" s="13">
        <f>Penjualan!N335*$D335</f>
        <v>0</v>
      </c>
      <c r="O335" s="13">
        <f>Penjualan!O335*$D335</f>
        <v>0</v>
      </c>
      <c r="P335" s="13">
        <f>Penjualan!P335*$D335</f>
        <v>0</v>
      </c>
      <c r="Q335" s="13">
        <f>Penjualan!Q335*$D335</f>
        <v>0</v>
      </c>
      <c r="R335" s="13">
        <f>Penjualan!R335*$D335</f>
        <v>0</v>
      </c>
      <c r="S335" s="13">
        <f>Penjualan!S335*$D335</f>
        <v>0</v>
      </c>
      <c r="T335" s="13">
        <f>Penjualan!T335*$D335</f>
        <v>0</v>
      </c>
      <c r="U335" s="13">
        <f>Penjualan!U335*$D335</f>
        <v>0</v>
      </c>
      <c r="V335" s="13">
        <f>Penjualan!V335*$D335</f>
        <v>0</v>
      </c>
      <c r="W335" s="13">
        <f>Penjualan!W335*$D335</f>
        <v>0</v>
      </c>
      <c r="X335" s="13">
        <f>Penjualan!X335*$D335</f>
        <v>0</v>
      </c>
      <c r="Y335" s="13">
        <f>Penjualan!Y335*$D335</f>
        <v>0</v>
      </c>
      <c r="Z335" s="13">
        <f>Penjualan!Z335*$D335</f>
        <v>0</v>
      </c>
      <c r="AA335" s="13">
        <f>Penjualan!AA335*$D335</f>
        <v>0</v>
      </c>
      <c r="AB335" s="13">
        <f>Penjualan!AB335*$D335</f>
        <v>15000</v>
      </c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>
        <f>Penjualan!AQ335*$D335</f>
        <v>0</v>
      </c>
      <c r="AR335" s="13">
        <f t="shared" si="18"/>
        <v>15000</v>
      </c>
      <c r="AS335" s="14"/>
      <c r="AT335" s="14"/>
      <c r="AU335" s="14"/>
      <c r="AV335" s="14"/>
      <c r="AW335" s="14"/>
    </row>
    <row r="336" spans="1:49" ht="26.25" customHeight="1" x14ac:dyDescent="0.35">
      <c r="A336" s="55">
        <f>Penjualan!A336</f>
        <v>42230</v>
      </c>
      <c r="B336" s="2" t="str">
        <f>Penjualan!B336</f>
        <v>GKY</v>
      </c>
      <c r="C336" s="2" t="str">
        <f>Penjualan!C336</f>
        <v>Gelang kayu (baru)</v>
      </c>
      <c r="D336" s="21">
        <f>VLOOKUP(B336,Tabel!$A$6:$F$78,6,FALSE)</f>
        <v>8000</v>
      </c>
      <c r="E336" s="13">
        <f>Penjualan!E336*$D336</f>
        <v>0</v>
      </c>
      <c r="F336" s="13">
        <f>Penjualan!F336*$D336</f>
        <v>0</v>
      </c>
      <c r="G336" s="13">
        <f>Penjualan!G336*$D336</f>
        <v>0</v>
      </c>
      <c r="H336" s="13">
        <f>Penjualan!H336*$D336</f>
        <v>0</v>
      </c>
      <c r="I336" s="13">
        <f>Penjualan!I336*$D336</f>
        <v>0</v>
      </c>
      <c r="J336" s="13">
        <f>Penjualan!J336*$D336</f>
        <v>0</v>
      </c>
      <c r="K336" s="13">
        <f>Penjualan!K336*$D336</f>
        <v>0</v>
      </c>
      <c r="L336" s="13">
        <f>Penjualan!L336*$D336</f>
        <v>0</v>
      </c>
      <c r="M336" s="13">
        <f>Penjualan!M336*$D336</f>
        <v>0</v>
      </c>
      <c r="N336" s="13">
        <f>Penjualan!N336*$D336</f>
        <v>0</v>
      </c>
      <c r="O336" s="13">
        <f>Penjualan!O336*$D336</f>
        <v>0</v>
      </c>
      <c r="P336" s="13">
        <f>Penjualan!P336*$D336</f>
        <v>0</v>
      </c>
      <c r="Q336" s="13">
        <f>Penjualan!Q336*$D336</f>
        <v>0</v>
      </c>
      <c r="R336" s="13">
        <f>Penjualan!R336*$D336</f>
        <v>0</v>
      </c>
      <c r="S336" s="13">
        <f>Penjualan!S336*$D336</f>
        <v>0</v>
      </c>
      <c r="T336" s="13">
        <f>Penjualan!T336*$D336</f>
        <v>0</v>
      </c>
      <c r="U336" s="13">
        <f>Penjualan!U336*$D336</f>
        <v>8000</v>
      </c>
      <c r="V336" s="13">
        <f>Penjualan!V336*$D336</f>
        <v>8000</v>
      </c>
      <c r="W336" s="13">
        <f>Penjualan!W336*$D336</f>
        <v>0</v>
      </c>
      <c r="X336" s="13">
        <f>Penjualan!X336*$D336</f>
        <v>0</v>
      </c>
      <c r="Y336" s="13">
        <f>Penjualan!Y336*$D336</f>
        <v>0</v>
      </c>
      <c r="Z336" s="13">
        <f>Penjualan!Z336*$D336</f>
        <v>0</v>
      </c>
      <c r="AA336" s="13">
        <f>Penjualan!AA336*$D336</f>
        <v>0</v>
      </c>
      <c r="AB336" s="13">
        <f>Penjualan!AB336*$D336</f>
        <v>0</v>
      </c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>
        <f>Penjualan!AQ336*$D336</f>
        <v>0</v>
      </c>
      <c r="AR336" s="13">
        <f t="shared" si="18"/>
        <v>16000</v>
      </c>
      <c r="AS336" s="14"/>
      <c r="AT336" s="14"/>
      <c r="AU336" s="14"/>
      <c r="AV336" s="14"/>
      <c r="AW336" s="14"/>
    </row>
    <row r="337" spans="1:49" ht="26.25" customHeight="1" x14ac:dyDescent="0.35">
      <c r="A337" s="55" t="str">
        <f>Penjualan!A337</f>
        <v>Souvenir</v>
      </c>
      <c r="B337" s="2" t="str">
        <f>Penjualan!B337</f>
        <v>R01</v>
      </c>
      <c r="C337" s="2" t="str">
        <f>Penjualan!C337</f>
        <v>Rosario kayu</v>
      </c>
      <c r="D337" s="21">
        <f>VLOOKUP(B337,Tabel!$A$6:$F$78,6,FALSE)</f>
        <v>15000</v>
      </c>
      <c r="E337" s="13">
        <f>Penjualan!E337*$D337</f>
        <v>0</v>
      </c>
      <c r="F337" s="13">
        <f>Penjualan!F337*$D337</f>
        <v>0</v>
      </c>
      <c r="G337" s="13">
        <f>Penjualan!G337*$D337</f>
        <v>0</v>
      </c>
      <c r="H337" s="13">
        <f>Penjualan!H337*$D337</f>
        <v>15000</v>
      </c>
      <c r="I337" s="13">
        <f>Penjualan!I337*$D337</f>
        <v>0</v>
      </c>
      <c r="J337" s="13">
        <f>Penjualan!J337*$D337</f>
        <v>0</v>
      </c>
      <c r="K337" s="13">
        <f>Penjualan!K337*$D337</f>
        <v>0</v>
      </c>
      <c r="L337" s="13">
        <f>Penjualan!L337*$D337</f>
        <v>0</v>
      </c>
      <c r="M337" s="13">
        <f>Penjualan!M337*$D337</f>
        <v>0</v>
      </c>
      <c r="N337" s="13">
        <f>Penjualan!N337*$D337</f>
        <v>0</v>
      </c>
      <c r="O337" s="13">
        <f>Penjualan!O337*$D337</f>
        <v>0</v>
      </c>
      <c r="P337" s="13">
        <f>Penjualan!P337*$D337</f>
        <v>15000</v>
      </c>
      <c r="Q337" s="13">
        <f>Penjualan!Q337*$D337</f>
        <v>0</v>
      </c>
      <c r="R337" s="13">
        <f>Penjualan!R337*$D337</f>
        <v>0</v>
      </c>
      <c r="S337" s="13">
        <f>Penjualan!S337*$D337</f>
        <v>0</v>
      </c>
      <c r="T337" s="13">
        <f>Penjualan!T337*$D337</f>
        <v>0</v>
      </c>
      <c r="U337" s="13">
        <f>Penjualan!U337*$D337</f>
        <v>0</v>
      </c>
      <c r="V337" s="13">
        <f>Penjualan!V337*$D337</f>
        <v>0</v>
      </c>
      <c r="W337" s="13">
        <f>Penjualan!W337*$D337</f>
        <v>0</v>
      </c>
      <c r="X337" s="13">
        <f>Penjualan!X337*$D337</f>
        <v>0</v>
      </c>
      <c r="Y337" s="13">
        <f>Penjualan!Y337*$D337</f>
        <v>0</v>
      </c>
      <c r="Z337" s="13">
        <f>Penjualan!Z337*$D337</f>
        <v>0</v>
      </c>
      <c r="AA337" s="13">
        <f>Penjualan!AA337*$D337</f>
        <v>0</v>
      </c>
      <c r="AB337" s="13">
        <f>Penjualan!AB337*$D337</f>
        <v>0</v>
      </c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>
        <f>Penjualan!AQ337*$D337</f>
        <v>0</v>
      </c>
      <c r="AR337" s="13">
        <f t="shared" si="18"/>
        <v>30000</v>
      </c>
      <c r="AS337" s="14"/>
      <c r="AT337" s="14"/>
      <c r="AU337" s="14"/>
      <c r="AV337" s="14"/>
      <c r="AW337" s="14"/>
    </row>
    <row r="338" spans="1:49" ht="26.25" customHeight="1" x14ac:dyDescent="0.35">
      <c r="A338" s="55" t="str">
        <f>Penjualan!A338</f>
        <v>Konser Musik</v>
      </c>
      <c r="B338" s="2" t="str">
        <f>Penjualan!B338</f>
        <v>GR14</v>
      </c>
      <c r="C338" s="2" t="str">
        <f>Penjualan!C338</f>
        <v>Gelang Bunda Maria Medugorje</v>
      </c>
      <c r="D338" s="21">
        <f>VLOOKUP(B338,Tabel!$A$6:$F$78,6,FALSE)</f>
        <v>30000</v>
      </c>
      <c r="E338" s="13">
        <f>Penjualan!E338*$D338</f>
        <v>0</v>
      </c>
      <c r="F338" s="13">
        <f>Penjualan!F338*$D338</f>
        <v>30000</v>
      </c>
      <c r="G338" s="13">
        <f>Penjualan!G338*$D338</f>
        <v>0</v>
      </c>
      <c r="H338" s="13">
        <f>Penjualan!H338*$D338</f>
        <v>60000</v>
      </c>
      <c r="I338" s="13">
        <f>Penjualan!I338*$D338</f>
        <v>0</v>
      </c>
      <c r="J338" s="13">
        <f>Penjualan!J338*$D338</f>
        <v>0</v>
      </c>
      <c r="K338" s="13">
        <f>Penjualan!K338*$D338</f>
        <v>0</v>
      </c>
      <c r="L338" s="13">
        <f>Penjualan!L338*$D338</f>
        <v>0</v>
      </c>
      <c r="M338" s="13">
        <f>Penjualan!M338*$D338</f>
        <v>0</v>
      </c>
      <c r="N338" s="13">
        <f>Penjualan!N338*$D338</f>
        <v>0</v>
      </c>
      <c r="O338" s="13">
        <f>Penjualan!O338*$D338</f>
        <v>0</v>
      </c>
      <c r="P338" s="13">
        <f>Penjualan!P338*$D338</f>
        <v>0</v>
      </c>
      <c r="Q338" s="13">
        <f>Penjualan!Q338*$D338</f>
        <v>90000</v>
      </c>
      <c r="R338" s="13">
        <f>Penjualan!R338*$D338</f>
        <v>0</v>
      </c>
      <c r="S338" s="13">
        <f>Penjualan!S338*$D338</f>
        <v>0</v>
      </c>
      <c r="T338" s="13">
        <f>Penjualan!T338*$D338</f>
        <v>30000</v>
      </c>
      <c r="U338" s="13">
        <f>Penjualan!U338*$D338</f>
        <v>0</v>
      </c>
      <c r="V338" s="13">
        <f>Penjualan!V338*$D338</f>
        <v>0</v>
      </c>
      <c r="W338" s="13">
        <f>Penjualan!W338*$D338</f>
        <v>0</v>
      </c>
      <c r="X338" s="13">
        <f>Penjualan!X338*$D338</f>
        <v>0</v>
      </c>
      <c r="Y338" s="13">
        <f>Penjualan!Y338*$D338</f>
        <v>0</v>
      </c>
      <c r="Z338" s="13">
        <f>Penjualan!Z338*$D338</f>
        <v>0</v>
      </c>
      <c r="AA338" s="13">
        <f>Penjualan!AA338*$D338</f>
        <v>0</v>
      </c>
      <c r="AB338" s="13">
        <f>Penjualan!AB338*$D338</f>
        <v>0</v>
      </c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>
        <f>Penjualan!AQ338*$D338</f>
        <v>0</v>
      </c>
      <c r="AR338" s="13">
        <f t="shared" si="18"/>
        <v>210000</v>
      </c>
      <c r="AS338" s="14"/>
      <c r="AT338" s="14"/>
      <c r="AU338" s="14"/>
      <c r="AV338" s="14"/>
      <c r="AW338" s="14"/>
    </row>
    <row r="339" spans="1:49" ht="26.25" customHeight="1" x14ac:dyDescent="0.35">
      <c r="A339" s="55">
        <f>Penjualan!A339</f>
        <v>0</v>
      </c>
      <c r="B339" s="2" t="str">
        <f>Penjualan!B339</f>
        <v>GR11</v>
      </c>
      <c r="C339" s="2" t="str">
        <f>Penjualan!C339</f>
        <v>Gelang rosario kristal</v>
      </c>
      <c r="D339" s="21">
        <f>VLOOKUP(B339,Tabel!$A$6:$F$78,6,FALSE)</f>
        <v>15000</v>
      </c>
      <c r="E339" s="13">
        <f>Penjualan!E339*$D339</f>
        <v>0</v>
      </c>
      <c r="F339" s="13">
        <f>Penjualan!F339*$D339</f>
        <v>0</v>
      </c>
      <c r="G339" s="13">
        <f>Penjualan!G339*$D339</f>
        <v>0</v>
      </c>
      <c r="H339" s="13">
        <f>Penjualan!H339*$D339</f>
        <v>0</v>
      </c>
      <c r="I339" s="13">
        <f>Penjualan!I339*$D339</f>
        <v>0</v>
      </c>
      <c r="J339" s="13">
        <f>Penjualan!J339*$D339</f>
        <v>0</v>
      </c>
      <c r="K339" s="13">
        <f>Penjualan!K339*$D339</f>
        <v>0</v>
      </c>
      <c r="L339" s="13">
        <f>Penjualan!L339*$D339</f>
        <v>0</v>
      </c>
      <c r="M339" s="13">
        <f>Penjualan!M339*$D339</f>
        <v>0</v>
      </c>
      <c r="N339" s="13">
        <f>Penjualan!N339*$D339</f>
        <v>0</v>
      </c>
      <c r="O339" s="13">
        <f>Penjualan!O339*$D339</f>
        <v>0</v>
      </c>
      <c r="P339" s="13">
        <f>Penjualan!P339*$D339</f>
        <v>15000</v>
      </c>
      <c r="Q339" s="13">
        <f>Penjualan!Q339*$D339</f>
        <v>15000</v>
      </c>
      <c r="R339" s="13">
        <f>Penjualan!R339*$D339</f>
        <v>0</v>
      </c>
      <c r="S339" s="13">
        <f>Penjualan!S339*$D339</f>
        <v>0</v>
      </c>
      <c r="T339" s="13">
        <f>Penjualan!T339*$D339</f>
        <v>0</v>
      </c>
      <c r="U339" s="13">
        <f>Penjualan!U339*$D339</f>
        <v>0</v>
      </c>
      <c r="V339" s="13">
        <f>Penjualan!V339*$D339</f>
        <v>0</v>
      </c>
      <c r="W339" s="13">
        <f>Penjualan!W339*$D339</f>
        <v>0</v>
      </c>
      <c r="X339" s="13">
        <f>Penjualan!X339*$D339</f>
        <v>0</v>
      </c>
      <c r="Y339" s="13">
        <f>Penjualan!Y339*$D339</f>
        <v>0</v>
      </c>
      <c r="Z339" s="13">
        <f>Penjualan!Z339*$D339</f>
        <v>0</v>
      </c>
      <c r="AA339" s="13">
        <f>Penjualan!AA339*$D339</f>
        <v>0</v>
      </c>
      <c r="AB339" s="13">
        <f>Penjualan!AB339*$D339</f>
        <v>0</v>
      </c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>
        <f>Penjualan!AQ339*$D339</f>
        <v>0</v>
      </c>
      <c r="AR339" s="13">
        <f t="shared" si="18"/>
        <v>30000</v>
      </c>
      <c r="AS339" s="14"/>
      <c r="AT339" s="14"/>
      <c r="AU339" s="14"/>
      <c r="AV339" s="14"/>
      <c r="AW339" s="14"/>
    </row>
    <row r="340" spans="1:49" ht="26.25" customHeight="1" x14ac:dyDescent="0.35">
      <c r="A340" s="55">
        <f>Penjualan!A340</f>
        <v>0</v>
      </c>
      <c r="B340" s="2" t="str">
        <f>Penjualan!B340</f>
        <v>R03</v>
      </c>
      <c r="C340" s="2" t="str">
        <f>Penjualan!C340</f>
        <v>Rosario kristal</v>
      </c>
      <c r="D340" s="21">
        <f>VLOOKUP(B340,Tabel!$A$6:$F$78,6,FALSE)</f>
        <v>30000</v>
      </c>
      <c r="E340" s="13">
        <f>Penjualan!E340*$D340</f>
        <v>0</v>
      </c>
      <c r="F340" s="13">
        <f>Penjualan!F340*$D340</f>
        <v>0</v>
      </c>
      <c r="G340" s="13">
        <f>Penjualan!G340*$D340</f>
        <v>0</v>
      </c>
      <c r="H340" s="13">
        <f>Penjualan!H340*$D340</f>
        <v>0</v>
      </c>
      <c r="I340" s="13">
        <f>Penjualan!I340*$D340</f>
        <v>0</v>
      </c>
      <c r="J340" s="13">
        <f>Penjualan!J340*$D340</f>
        <v>30000</v>
      </c>
      <c r="K340" s="13">
        <f>Penjualan!K340*$D340</f>
        <v>0</v>
      </c>
      <c r="L340" s="13">
        <f>Penjualan!L340*$D340</f>
        <v>0</v>
      </c>
      <c r="M340" s="13">
        <f>Penjualan!M340*$D340</f>
        <v>0</v>
      </c>
      <c r="N340" s="13">
        <f>Penjualan!N340*$D340</f>
        <v>0</v>
      </c>
      <c r="O340" s="13">
        <f>Penjualan!O340*$D340</f>
        <v>0</v>
      </c>
      <c r="P340" s="13">
        <f>Penjualan!P340*$D340</f>
        <v>0</v>
      </c>
      <c r="Q340" s="13">
        <f>Penjualan!Q340*$D340</f>
        <v>0</v>
      </c>
      <c r="R340" s="13">
        <f>Penjualan!R340*$D340</f>
        <v>0</v>
      </c>
      <c r="S340" s="13">
        <f>Penjualan!S340*$D340</f>
        <v>0</v>
      </c>
      <c r="T340" s="13">
        <f>Penjualan!T340*$D340</f>
        <v>0</v>
      </c>
      <c r="U340" s="13">
        <f>Penjualan!U340*$D340</f>
        <v>0</v>
      </c>
      <c r="V340" s="13">
        <f>Penjualan!V340*$D340</f>
        <v>0</v>
      </c>
      <c r="W340" s="13">
        <f>Penjualan!W340*$D340</f>
        <v>0</v>
      </c>
      <c r="X340" s="13">
        <f>Penjualan!X340*$D340</f>
        <v>0</v>
      </c>
      <c r="Y340" s="13">
        <f>Penjualan!Y340*$D340</f>
        <v>0</v>
      </c>
      <c r="Z340" s="13">
        <f>Penjualan!Z340*$D340</f>
        <v>0</v>
      </c>
      <c r="AA340" s="13">
        <f>Penjualan!AA340*$D340</f>
        <v>0</v>
      </c>
      <c r="AB340" s="13">
        <f>Penjualan!AB340*$D340</f>
        <v>0</v>
      </c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>
        <f>Penjualan!AQ340*$D340</f>
        <v>0</v>
      </c>
      <c r="AR340" s="13">
        <f t="shared" si="18"/>
        <v>30000</v>
      </c>
      <c r="AS340" s="14"/>
      <c r="AT340" s="14"/>
      <c r="AU340" s="14"/>
      <c r="AV340" s="14"/>
      <c r="AW340" s="14"/>
    </row>
    <row r="341" spans="1:49" ht="26.25" customHeight="1" x14ac:dyDescent="0.35">
      <c r="A341" s="55">
        <f>Penjualan!A341</f>
        <v>0</v>
      </c>
      <c r="B341" s="2" t="str">
        <f>Penjualan!B341</f>
        <v>GR14</v>
      </c>
      <c r="C341" s="2" t="str">
        <f>Penjualan!C341</f>
        <v>Gelang Bunda Maria Medugorje</v>
      </c>
      <c r="D341" s="21">
        <f>VLOOKUP(B341,Tabel!$A$6:$F$78,6,FALSE)</f>
        <v>30000</v>
      </c>
      <c r="E341" s="13">
        <f>Penjualan!E341*$D341</f>
        <v>0</v>
      </c>
      <c r="F341" s="13">
        <f>Penjualan!F341*$D341</f>
        <v>0</v>
      </c>
      <c r="G341" s="13">
        <f>Penjualan!G341*$D341</f>
        <v>0</v>
      </c>
      <c r="H341" s="13">
        <f>Penjualan!H341*$D341</f>
        <v>0</v>
      </c>
      <c r="I341" s="13">
        <f>Penjualan!I341*$D341</f>
        <v>0</v>
      </c>
      <c r="J341" s="13">
        <f>Penjualan!J341*$D341</f>
        <v>0</v>
      </c>
      <c r="K341" s="13">
        <f>Penjualan!K341*$D341</f>
        <v>0</v>
      </c>
      <c r="L341" s="13">
        <f>Penjualan!L341*$D341</f>
        <v>0</v>
      </c>
      <c r="M341" s="13">
        <f>Penjualan!M341*$D341</f>
        <v>0</v>
      </c>
      <c r="N341" s="13">
        <f>Penjualan!N341*$D341</f>
        <v>0</v>
      </c>
      <c r="O341" s="13">
        <f>Penjualan!O341*$D341</f>
        <v>0</v>
      </c>
      <c r="P341" s="13">
        <f>Penjualan!P341*$D341</f>
        <v>30000</v>
      </c>
      <c r="Q341" s="13">
        <f>Penjualan!Q341*$D341</f>
        <v>0</v>
      </c>
      <c r="R341" s="13">
        <f>Penjualan!R341*$D341</f>
        <v>0</v>
      </c>
      <c r="S341" s="13">
        <f>Penjualan!S341*$D341</f>
        <v>0</v>
      </c>
      <c r="T341" s="13">
        <f>Penjualan!T341*$D341</f>
        <v>0</v>
      </c>
      <c r="U341" s="13">
        <f>Penjualan!U341*$D341</f>
        <v>0</v>
      </c>
      <c r="V341" s="13">
        <f>Penjualan!V341*$D341</f>
        <v>0</v>
      </c>
      <c r="W341" s="13">
        <f>Penjualan!W341*$D341</f>
        <v>0</v>
      </c>
      <c r="X341" s="13">
        <f>Penjualan!X341*$D341</f>
        <v>0</v>
      </c>
      <c r="Y341" s="13">
        <f>Penjualan!Y341*$D341</f>
        <v>0</v>
      </c>
      <c r="Z341" s="13">
        <f>Penjualan!Z341*$D341</f>
        <v>0</v>
      </c>
      <c r="AA341" s="13">
        <f>Penjualan!AA341*$D341</f>
        <v>0</v>
      </c>
      <c r="AB341" s="13">
        <f>Penjualan!AB341*$D341</f>
        <v>0</v>
      </c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>
        <f>Penjualan!AQ341*$D341</f>
        <v>0</v>
      </c>
      <c r="AR341" s="13">
        <f t="shared" si="18"/>
        <v>30000</v>
      </c>
      <c r="AS341" s="14"/>
      <c r="AT341" s="14"/>
      <c r="AU341" s="14"/>
      <c r="AV341" s="14"/>
      <c r="AW341" s="14"/>
    </row>
    <row r="342" spans="1:49" ht="26.25" customHeight="1" x14ac:dyDescent="0.35">
      <c r="A342" s="55">
        <f>Penjualan!A342</f>
        <v>42230</v>
      </c>
      <c r="B342" s="2" t="str">
        <f>Penjualan!B342</f>
        <v>GKY</v>
      </c>
      <c r="C342" s="2" t="str">
        <f>Penjualan!C342</f>
        <v>Gelang kayu (baru)</v>
      </c>
      <c r="D342" s="21">
        <f>VLOOKUP(B342,Tabel!$A$6:$F$78,6,FALSE)</f>
        <v>8000</v>
      </c>
      <c r="E342" s="13">
        <f>Penjualan!E342*$D342</f>
        <v>0</v>
      </c>
      <c r="F342" s="13">
        <f>Penjualan!F342*$D342</f>
        <v>0</v>
      </c>
      <c r="G342" s="13">
        <f>Penjualan!G342*$D342</f>
        <v>0</v>
      </c>
      <c r="H342" s="13">
        <f>Penjualan!H342*$D342</f>
        <v>0</v>
      </c>
      <c r="I342" s="13">
        <f>Penjualan!I342*$D342</f>
        <v>0</v>
      </c>
      <c r="J342" s="13">
        <f>Penjualan!J342*$D342</f>
        <v>0</v>
      </c>
      <c r="K342" s="13">
        <f>Penjualan!K342*$D342</f>
        <v>0</v>
      </c>
      <c r="L342" s="13">
        <f>Penjualan!L342*$D342</f>
        <v>0</v>
      </c>
      <c r="M342" s="13">
        <f>Penjualan!M342*$D342</f>
        <v>0</v>
      </c>
      <c r="N342" s="13">
        <f>Penjualan!N342*$D342</f>
        <v>0</v>
      </c>
      <c r="O342" s="13">
        <f>Penjualan!O342*$D342</f>
        <v>0</v>
      </c>
      <c r="P342" s="13">
        <f>Penjualan!P342*$D342</f>
        <v>0</v>
      </c>
      <c r="Q342" s="13">
        <f>Penjualan!Q342*$D342</f>
        <v>0</v>
      </c>
      <c r="R342" s="13">
        <f>Penjualan!R342*$D342</f>
        <v>0</v>
      </c>
      <c r="S342" s="13">
        <f>Penjualan!S342*$D342</f>
        <v>0</v>
      </c>
      <c r="T342" s="13">
        <f>Penjualan!T342*$D342</f>
        <v>0</v>
      </c>
      <c r="U342" s="13">
        <f>Penjualan!U342*$D342</f>
        <v>8000</v>
      </c>
      <c r="V342" s="13">
        <f>Penjualan!V342*$D342</f>
        <v>8000</v>
      </c>
      <c r="W342" s="13">
        <f>Penjualan!W342*$D342</f>
        <v>0</v>
      </c>
      <c r="X342" s="13">
        <f>Penjualan!X342*$D342</f>
        <v>0</v>
      </c>
      <c r="Y342" s="13">
        <f>Penjualan!Y342*$D342</f>
        <v>0</v>
      </c>
      <c r="Z342" s="13">
        <f>Penjualan!Z342*$D342</f>
        <v>0</v>
      </c>
      <c r="AA342" s="13">
        <f>Penjualan!AA342*$D342</f>
        <v>0</v>
      </c>
      <c r="AB342" s="13">
        <f>Penjualan!AB342*$D342</f>
        <v>0</v>
      </c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>
        <f>Penjualan!AQ342*$D342</f>
        <v>0</v>
      </c>
      <c r="AR342" s="13">
        <f t="shared" si="18"/>
        <v>16000</v>
      </c>
      <c r="AS342" s="14"/>
      <c r="AT342" s="14"/>
      <c r="AU342" s="14"/>
      <c r="AV342" s="14"/>
      <c r="AW342" s="14"/>
    </row>
    <row r="343" spans="1:49" ht="26.25" customHeight="1" x14ac:dyDescent="0.35">
      <c r="A343" s="55">
        <f>Penjualan!A343</f>
        <v>0</v>
      </c>
      <c r="B343" s="2" t="str">
        <f>Penjualan!B343</f>
        <v>Lain2</v>
      </c>
      <c r="C343" s="2" t="str">
        <f>Penjualan!C343</f>
        <v>Lain2</v>
      </c>
      <c r="D343" s="21">
        <f>VLOOKUP(B343,Tabel!$A$6:$F$78,6,FALSE)</f>
        <v>0</v>
      </c>
      <c r="E343" s="13">
        <f>Penjualan!E343*$D343</f>
        <v>0</v>
      </c>
      <c r="F343" s="13">
        <f>Penjualan!F343*$D343</f>
        <v>0</v>
      </c>
      <c r="G343" s="13">
        <f>Penjualan!G343*$D343</f>
        <v>0</v>
      </c>
      <c r="H343" s="13">
        <f>Penjualan!H343*$D343</f>
        <v>0</v>
      </c>
      <c r="I343" s="13">
        <f>Penjualan!I343*$D343</f>
        <v>0</v>
      </c>
      <c r="J343" s="13">
        <f>Penjualan!J343*$D343</f>
        <v>0</v>
      </c>
      <c r="K343" s="13">
        <f>Penjualan!K343*$D343</f>
        <v>0</v>
      </c>
      <c r="L343" s="13">
        <f>Penjualan!L343*$D343</f>
        <v>0</v>
      </c>
      <c r="M343" s="13">
        <f>Penjualan!M343*$D343</f>
        <v>0</v>
      </c>
      <c r="N343" s="13">
        <f>Penjualan!N343*$D343</f>
        <v>0</v>
      </c>
      <c r="O343" s="13">
        <f>Penjualan!O343*$D343</f>
        <v>0</v>
      </c>
      <c r="P343" s="13">
        <f>Penjualan!P343*$D343</f>
        <v>0</v>
      </c>
      <c r="Q343" s="13">
        <f>Penjualan!Q343*$D343</f>
        <v>0</v>
      </c>
      <c r="R343" s="13">
        <f>Penjualan!R343*$D343</f>
        <v>0</v>
      </c>
      <c r="S343" s="13">
        <f>Penjualan!S343*$D343</f>
        <v>0</v>
      </c>
      <c r="T343" s="13">
        <f>Penjualan!T343*$D343</f>
        <v>0</v>
      </c>
      <c r="U343" s="13">
        <f>Penjualan!U343*$D343</f>
        <v>0</v>
      </c>
      <c r="V343" s="13">
        <f>Penjualan!V343*$D343</f>
        <v>0</v>
      </c>
      <c r="W343" s="13">
        <f>Penjualan!W343*$D343</f>
        <v>0</v>
      </c>
      <c r="X343" s="13">
        <f>Penjualan!X343*$D343</f>
        <v>0</v>
      </c>
      <c r="Y343" s="13">
        <f>Penjualan!Y343*$D343</f>
        <v>0</v>
      </c>
      <c r="Z343" s="13">
        <f>Penjualan!Z343*$D343</f>
        <v>0</v>
      </c>
      <c r="AA343" s="13">
        <f>Penjualan!AA343*$D343</f>
        <v>0</v>
      </c>
      <c r="AB343" s="13">
        <f>Penjualan!AB343*$D343</f>
        <v>0</v>
      </c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>
        <f>Penjualan!AQ343*$D343</f>
        <v>0</v>
      </c>
      <c r="AR343" s="13">
        <f t="shared" si="18"/>
        <v>0</v>
      </c>
      <c r="AS343" s="14"/>
      <c r="AT343" s="14"/>
      <c r="AU343" s="14"/>
      <c r="AV343" s="14"/>
      <c r="AW343" s="14"/>
    </row>
    <row r="344" spans="1:49" ht="26.25" customHeight="1" x14ac:dyDescent="0.35">
      <c r="A344" s="55">
        <f>Penjualan!A344</f>
        <v>0</v>
      </c>
      <c r="B344" s="2" t="str">
        <f>Penjualan!B344</f>
        <v>A01</v>
      </c>
      <c r="C344" s="2" t="str">
        <f>Penjualan!C344</f>
        <v>Anting</v>
      </c>
      <c r="D344" s="21">
        <f>VLOOKUP(B344,Tabel!$A$6:$F$78,6,FALSE)</f>
        <v>12000</v>
      </c>
      <c r="E344" s="13">
        <f>Penjualan!E344*$D344</f>
        <v>0</v>
      </c>
      <c r="F344" s="13">
        <f>Penjualan!F344*$D344</f>
        <v>0</v>
      </c>
      <c r="G344" s="13">
        <f>Penjualan!G344*$D344</f>
        <v>0</v>
      </c>
      <c r="H344" s="13">
        <f>Penjualan!H344*$D344</f>
        <v>0</v>
      </c>
      <c r="I344" s="13">
        <f>Penjualan!I344*$D344</f>
        <v>0</v>
      </c>
      <c r="J344" s="13">
        <f>Penjualan!J344*$D344</f>
        <v>0</v>
      </c>
      <c r="K344" s="13">
        <f>Penjualan!K344*$D344</f>
        <v>0</v>
      </c>
      <c r="L344" s="13">
        <f>Penjualan!L344*$D344</f>
        <v>12000</v>
      </c>
      <c r="M344" s="13">
        <f>Penjualan!M344*$D344</f>
        <v>12000</v>
      </c>
      <c r="N344" s="13">
        <f>Penjualan!N344*$D344</f>
        <v>0</v>
      </c>
      <c r="O344" s="13">
        <f>Penjualan!O344*$D344</f>
        <v>0</v>
      </c>
      <c r="P344" s="13">
        <f>Penjualan!P344*$D344</f>
        <v>0</v>
      </c>
      <c r="Q344" s="13">
        <f>Penjualan!Q344*$D344</f>
        <v>12000</v>
      </c>
      <c r="R344" s="13">
        <f>Penjualan!R344*$D344</f>
        <v>0</v>
      </c>
      <c r="S344" s="13">
        <f>Penjualan!S344*$D344</f>
        <v>0</v>
      </c>
      <c r="T344" s="13">
        <f>Penjualan!T344*$D344</f>
        <v>0</v>
      </c>
      <c r="U344" s="13">
        <f>Penjualan!U344*$D344</f>
        <v>0</v>
      </c>
      <c r="V344" s="13">
        <f>Penjualan!V344*$D344</f>
        <v>0</v>
      </c>
      <c r="W344" s="13">
        <f>Penjualan!W344*$D344</f>
        <v>0</v>
      </c>
      <c r="X344" s="13">
        <f>Penjualan!X344*$D344</f>
        <v>0</v>
      </c>
      <c r="Y344" s="13">
        <f>Penjualan!Y344*$D344</f>
        <v>0</v>
      </c>
      <c r="Z344" s="13">
        <f>Penjualan!Z344*$D344</f>
        <v>0</v>
      </c>
      <c r="AA344" s="13">
        <f>Penjualan!AA344*$D344</f>
        <v>0</v>
      </c>
      <c r="AB344" s="13">
        <f>Penjualan!AB344*$D344</f>
        <v>0</v>
      </c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>
        <f>Penjualan!AQ344*$D344</f>
        <v>0</v>
      </c>
      <c r="AR344" s="13">
        <f t="shared" si="18"/>
        <v>36000</v>
      </c>
      <c r="AS344" s="14"/>
      <c r="AT344" s="14"/>
      <c r="AU344" s="14"/>
      <c r="AV344" s="14"/>
      <c r="AW344" s="14"/>
    </row>
    <row r="345" spans="1:49" ht="26.25" customHeight="1" x14ac:dyDescent="0.35">
      <c r="A345" s="55">
        <f>Penjualan!A345</f>
        <v>0</v>
      </c>
      <c r="B345" s="2" t="str">
        <f>Penjualan!B345</f>
        <v>KT04</v>
      </c>
      <c r="C345" s="2" t="str">
        <f>Penjualan!C345</f>
        <v>Kalung bandul</v>
      </c>
      <c r="D345" s="21">
        <f>VLOOKUP(B345,Tabel!$A$6:$F$78,6,FALSE)</f>
        <v>3000</v>
      </c>
      <c r="E345" s="13">
        <f>Penjualan!E345*$D345</f>
        <v>0</v>
      </c>
      <c r="F345" s="13">
        <f>Penjualan!F345*$D345</f>
        <v>0</v>
      </c>
      <c r="G345" s="13">
        <f>Penjualan!G345*$D345</f>
        <v>0</v>
      </c>
      <c r="H345" s="13">
        <f>Penjualan!H345*$D345</f>
        <v>0</v>
      </c>
      <c r="I345" s="13">
        <f>Penjualan!I345*$D345</f>
        <v>0</v>
      </c>
      <c r="J345" s="13">
        <f>Penjualan!J345*$D345</f>
        <v>0</v>
      </c>
      <c r="K345" s="13">
        <f>Penjualan!K345*$D345</f>
        <v>0</v>
      </c>
      <c r="L345" s="13">
        <f>Penjualan!L345*$D345</f>
        <v>0</v>
      </c>
      <c r="M345" s="13">
        <f>Penjualan!M345*$D345</f>
        <v>0</v>
      </c>
      <c r="N345" s="13">
        <f>Penjualan!N345*$D345</f>
        <v>0</v>
      </c>
      <c r="O345" s="13">
        <f>Penjualan!O345*$D345</f>
        <v>0</v>
      </c>
      <c r="P345" s="13">
        <f>Penjualan!P345*$D345</f>
        <v>0</v>
      </c>
      <c r="Q345" s="13">
        <f>Penjualan!Q345*$D345</f>
        <v>3000</v>
      </c>
      <c r="R345" s="13">
        <f>Penjualan!R345*$D345</f>
        <v>0</v>
      </c>
      <c r="S345" s="13">
        <f>Penjualan!S345*$D345</f>
        <v>0</v>
      </c>
      <c r="T345" s="13">
        <f>Penjualan!T345*$D345</f>
        <v>6000</v>
      </c>
      <c r="U345" s="13">
        <f>Penjualan!U345*$D345</f>
        <v>0</v>
      </c>
      <c r="V345" s="13">
        <f>Penjualan!V345*$D345</f>
        <v>0</v>
      </c>
      <c r="W345" s="13">
        <f>Penjualan!W345*$D345</f>
        <v>0</v>
      </c>
      <c r="X345" s="13">
        <f>Penjualan!X345*$D345</f>
        <v>0</v>
      </c>
      <c r="Y345" s="13">
        <f>Penjualan!Y345*$D345</f>
        <v>0</v>
      </c>
      <c r="Z345" s="13">
        <f>Penjualan!Z345*$D345</f>
        <v>0</v>
      </c>
      <c r="AA345" s="13">
        <f>Penjualan!AA345*$D345</f>
        <v>0</v>
      </c>
      <c r="AB345" s="13">
        <f>Penjualan!AB345*$D345</f>
        <v>0</v>
      </c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>
        <f>Penjualan!AQ345*$D345</f>
        <v>0</v>
      </c>
      <c r="AR345" s="13">
        <f t="shared" si="18"/>
        <v>9000</v>
      </c>
      <c r="AS345" s="14"/>
      <c r="AT345" s="14"/>
      <c r="AU345" s="14"/>
      <c r="AV345" s="14"/>
      <c r="AW345" s="14"/>
    </row>
    <row r="346" spans="1:49" ht="26.25" customHeight="1" x14ac:dyDescent="0.35">
      <c r="A346" s="55">
        <f>Penjualan!A346</f>
        <v>0</v>
      </c>
      <c r="B346" s="2" t="str">
        <f>Penjualan!B346</f>
        <v>G12</v>
      </c>
      <c r="C346" s="2" t="str">
        <f>Penjualan!C346</f>
        <v xml:space="preserve">Gelang plat </v>
      </c>
      <c r="D346" s="21">
        <f>VLOOKUP(B346,Tabel!$A$6:$F$78,6,FALSE)</f>
        <v>5000</v>
      </c>
      <c r="E346" s="13">
        <f>Penjualan!E346*$D346</f>
        <v>0</v>
      </c>
      <c r="F346" s="13">
        <f>Penjualan!F346*$D346</f>
        <v>5000</v>
      </c>
      <c r="G346" s="13">
        <f>Penjualan!G346*$D346</f>
        <v>0</v>
      </c>
      <c r="H346" s="13">
        <f>Penjualan!H346*$D346</f>
        <v>0</v>
      </c>
      <c r="I346" s="13">
        <f>Penjualan!I346*$D346</f>
        <v>0</v>
      </c>
      <c r="J346" s="13">
        <f>Penjualan!J346*$D346</f>
        <v>0</v>
      </c>
      <c r="K346" s="13">
        <f>Penjualan!K346*$D346</f>
        <v>0</v>
      </c>
      <c r="L346" s="13">
        <f>Penjualan!L346*$D346</f>
        <v>0</v>
      </c>
      <c r="M346" s="13">
        <f>Penjualan!M346*$D346</f>
        <v>0</v>
      </c>
      <c r="N346" s="13">
        <f>Penjualan!N346*$D346</f>
        <v>30000</v>
      </c>
      <c r="O346" s="13">
        <f>Penjualan!O346*$D346</f>
        <v>0</v>
      </c>
      <c r="P346" s="13">
        <f>Penjualan!P346*$D346</f>
        <v>20000</v>
      </c>
      <c r="Q346" s="13">
        <f>Penjualan!Q346*$D346</f>
        <v>0</v>
      </c>
      <c r="R346" s="13">
        <f>Penjualan!R346*$D346</f>
        <v>0</v>
      </c>
      <c r="S346" s="13">
        <f>Penjualan!S346*$D346</f>
        <v>0</v>
      </c>
      <c r="T346" s="13">
        <f>Penjualan!T346*$D346</f>
        <v>0</v>
      </c>
      <c r="U346" s="13">
        <f>Penjualan!U346*$D346</f>
        <v>0</v>
      </c>
      <c r="V346" s="13">
        <f>Penjualan!V346*$D346</f>
        <v>0</v>
      </c>
      <c r="W346" s="13">
        <f>Penjualan!W346*$D346</f>
        <v>15000</v>
      </c>
      <c r="X346" s="13">
        <f>Penjualan!X346*$D346</f>
        <v>0</v>
      </c>
      <c r="Y346" s="13">
        <f>Penjualan!Y346*$D346</f>
        <v>0</v>
      </c>
      <c r="Z346" s="13">
        <f>Penjualan!Z346*$D346</f>
        <v>0</v>
      </c>
      <c r="AA346" s="13">
        <f>Penjualan!AA346*$D346</f>
        <v>0</v>
      </c>
      <c r="AB346" s="13">
        <f>Penjualan!AB346*$D346</f>
        <v>0</v>
      </c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>
        <f>Penjualan!AQ346*$D346</f>
        <v>0</v>
      </c>
      <c r="AR346" s="13">
        <f t="shared" si="18"/>
        <v>70000</v>
      </c>
      <c r="AS346" s="14"/>
      <c r="AT346" s="14"/>
      <c r="AU346" s="14"/>
      <c r="AV346" s="14"/>
      <c r="AW346" s="14"/>
    </row>
    <row r="347" spans="1:49" ht="26.25" customHeight="1" x14ac:dyDescent="0.35">
      <c r="A347" s="55">
        <f>Penjualan!A347</f>
        <v>0</v>
      </c>
      <c r="B347" s="2" t="str">
        <f>Penjualan!B347</f>
        <v>GKM</v>
      </c>
      <c r="C347" s="2" t="str">
        <f>Penjualan!C347</f>
        <v>G. Mutiara</v>
      </c>
      <c r="D347" s="21">
        <f>VLOOKUP(B347,Tabel!$A$6:$F$78,6,FALSE)</f>
        <v>10000</v>
      </c>
      <c r="E347" s="13">
        <f>Penjualan!E347*$D347</f>
        <v>0</v>
      </c>
      <c r="F347" s="13">
        <f>Penjualan!F347*$D347</f>
        <v>0</v>
      </c>
      <c r="G347" s="13">
        <f>Penjualan!G347*$D347</f>
        <v>0</v>
      </c>
      <c r="H347" s="13">
        <f>Penjualan!H347*$D347</f>
        <v>0</v>
      </c>
      <c r="I347" s="13">
        <f>Penjualan!I347*$D347</f>
        <v>0</v>
      </c>
      <c r="J347" s="13">
        <f>Penjualan!J347*$D347</f>
        <v>0</v>
      </c>
      <c r="K347" s="13">
        <f>Penjualan!K347*$D347</f>
        <v>0</v>
      </c>
      <c r="L347" s="13">
        <f>Penjualan!L347*$D347</f>
        <v>0</v>
      </c>
      <c r="M347" s="13">
        <f>Penjualan!M347*$D347</f>
        <v>0</v>
      </c>
      <c r="N347" s="13">
        <f>Penjualan!N347*$D347</f>
        <v>0</v>
      </c>
      <c r="O347" s="13">
        <f>Penjualan!O347*$D347</f>
        <v>0</v>
      </c>
      <c r="P347" s="13">
        <f>Penjualan!P347*$D347</f>
        <v>0</v>
      </c>
      <c r="Q347" s="13">
        <f>Penjualan!Q347*$D347</f>
        <v>10000</v>
      </c>
      <c r="R347" s="13">
        <f>Penjualan!R347*$D347</f>
        <v>0</v>
      </c>
      <c r="S347" s="13">
        <f>Penjualan!S347*$D347</f>
        <v>0</v>
      </c>
      <c r="T347" s="13">
        <f>Penjualan!T347*$D347</f>
        <v>0</v>
      </c>
      <c r="U347" s="13">
        <f>Penjualan!U347*$D347</f>
        <v>0</v>
      </c>
      <c r="V347" s="13">
        <f>Penjualan!V347*$D347</f>
        <v>0</v>
      </c>
      <c r="W347" s="13">
        <f>Penjualan!W347*$D347</f>
        <v>0</v>
      </c>
      <c r="X347" s="13">
        <f>Penjualan!X347*$D347</f>
        <v>0</v>
      </c>
      <c r="Y347" s="13">
        <f>Penjualan!Y347*$D347</f>
        <v>0</v>
      </c>
      <c r="Z347" s="13">
        <f>Penjualan!Z347*$D347</f>
        <v>0</v>
      </c>
      <c r="AA347" s="13">
        <f>Penjualan!AA347*$D347</f>
        <v>0</v>
      </c>
      <c r="AB347" s="13">
        <f>Penjualan!AB347*$D347</f>
        <v>0</v>
      </c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>
        <f>Penjualan!AQ347*$D347</f>
        <v>0</v>
      </c>
      <c r="AR347" s="13">
        <f t="shared" si="18"/>
        <v>10000</v>
      </c>
      <c r="AS347" s="14"/>
      <c r="AT347" s="14"/>
      <c r="AU347" s="14"/>
      <c r="AV347" s="14"/>
      <c r="AW347" s="14"/>
    </row>
    <row r="348" spans="1:49" ht="26.25" customHeight="1" x14ac:dyDescent="0.35">
      <c r="A348" s="55">
        <f>Penjualan!A348</f>
        <v>0</v>
      </c>
      <c r="B348" s="2" t="str">
        <f>Penjualan!B348</f>
        <v>A04</v>
      </c>
      <c r="C348" s="2" t="str">
        <f>Penjualan!C348</f>
        <v>Anting</v>
      </c>
      <c r="D348" s="21">
        <f>VLOOKUP(B348,Tabel!$A$6:$F$78,6,FALSE)</f>
        <v>15000</v>
      </c>
      <c r="E348" s="13">
        <f>Penjualan!E348*$D348</f>
        <v>0</v>
      </c>
      <c r="F348" s="13">
        <f>Penjualan!F348*$D348</f>
        <v>0</v>
      </c>
      <c r="G348" s="13">
        <f>Penjualan!G348*$D348</f>
        <v>0</v>
      </c>
      <c r="H348" s="13">
        <f>Penjualan!H348*$D348</f>
        <v>0</v>
      </c>
      <c r="I348" s="13">
        <f>Penjualan!I348*$D348</f>
        <v>0</v>
      </c>
      <c r="J348" s="13">
        <f>Penjualan!J348*$D348</f>
        <v>0</v>
      </c>
      <c r="K348" s="13">
        <f>Penjualan!K348*$D348</f>
        <v>0</v>
      </c>
      <c r="L348" s="13">
        <f>Penjualan!L348*$D348</f>
        <v>0</v>
      </c>
      <c r="M348" s="13">
        <f>Penjualan!M348*$D348</f>
        <v>15000</v>
      </c>
      <c r="N348" s="13">
        <f>Penjualan!N348*$D348</f>
        <v>0</v>
      </c>
      <c r="O348" s="13">
        <f>Penjualan!O348*$D348</f>
        <v>0</v>
      </c>
      <c r="P348" s="13">
        <f>Penjualan!P348*$D348</f>
        <v>0</v>
      </c>
      <c r="Q348" s="13">
        <f>Penjualan!Q348*$D348</f>
        <v>15000</v>
      </c>
      <c r="R348" s="13">
        <f>Penjualan!R348*$D348</f>
        <v>0</v>
      </c>
      <c r="S348" s="13">
        <f>Penjualan!S348*$D348</f>
        <v>0</v>
      </c>
      <c r="T348" s="13">
        <f>Penjualan!T348*$D348</f>
        <v>0</v>
      </c>
      <c r="U348" s="13">
        <f>Penjualan!U348*$D348</f>
        <v>0</v>
      </c>
      <c r="V348" s="13">
        <f>Penjualan!V348*$D348</f>
        <v>0</v>
      </c>
      <c r="W348" s="13">
        <f>Penjualan!W348*$D348</f>
        <v>0</v>
      </c>
      <c r="X348" s="13">
        <f>Penjualan!X348*$D348</f>
        <v>0</v>
      </c>
      <c r="Y348" s="13">
        <f>Penjualan!Y348*$D348</f>
        <v>0</v>
      </c>
      <c r="Z348" s="13">
        <f>Penjualan!Z348*$D348</f>
        <v>0</v>
      </c>
      <c r="AA348" s="13">
        <f>Penjualan!AA348*$D348</f>
        <v>0</v>
      </c>
      <c r="AB348" s="13">
        <f>Penjualan!AB348*$D348</f>
        <v>0</v>
      </c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>
        <f>Penjualan!AQ348*$D348</f>
        <v>0</v>
      </c>
      <c r="AR348" s="13">
        <f t="shared" si="18"/>
        <v>30000</v>
      </c>
      <c r="AS348" s="14"/>
      <c r="AT348" s="14"/>
      <c r="AU348" s="14"/>
      <c r="AV348" s="14"/>
      <c r="AW348" s="14"/>
    </row>
    <row r="349" spans="1:49" ht="26.25" customHeight="1" x14ac:dyDescent="0.35">
      <c r="A349" s="55">
        <f>Penjualan!A349</f>
        <v>0</v>
      </c>
      <c r="B349" s="2" t="str">
        <f>Penjualan!B349</f>
        <v>GR14</v>
      </c>
      <c r="C349" s="2" t="str">
        <f>Penjualan!C349</f>
        <v>Gelang Bunda Maria Medugorje</v>
      </c>
      <c r="D349" s="21">
        <f>VLOOKUP(B349,Tabel!$A$6:$F$78,6,FALSE)</f>
        <v>30000</v>
      </c>
      <c r="E349" s="13">
        <f>Penjualan!E349*$D349</f>
        <v>0</v>
      </c>
      <c r="F349" s="13">
        <f>Penjualan!F349*$D349</f>
        <v>0</v>
      </c>
      <c r="G349" s="13">
        <f>Penjualan!G349*$D349</f>
        <v>0</v>
      </c>
      <c r="H349" s="13">
        <f>Penjualan!H349*$D349</f>
        <v>0</v>
      </c>
      <c r="I349" s="13">
        <f>Penjualan!I349*$D349</f>
        <v>0</v>
      </c>
      <c r="J349" s="13">
        <f>Penjualan!J349*$D349</f>
        <v>0</v>
      </c>
      <c r="K349" s="13">
        <f>Penjualan!K349*$D349</f>
        <v>0</v>
      </c>
      <c r="L349" s="13">
        <f>Penjualan!L349*$D349</f>
        <v>30000</v>
      </c>
      <c r="M349" s="13">
        <f>Penjualan!M349*$D349</f>
        <v>0</v>
      </c>
      <c r="N349" s="13">
        <f>Penjualan!N349*$D349</f>
        <v>30000</v>
      </c>
      <c r="O349" s="13">
        <f>Penjualan!O349*$D349</f>
        <v>0</v>
      </c>
      <c r="P349" s="13">
        <f>Penjualan!P349*$D349</f>
        <v>0</v>
      </c>
      <c r="Q349" s="13">
        <f>Penjualan!Q349*$D349</f>
        <v>30000</v>
      </c>
      <c r="R349" s="13">
        <f>Penjualan!R349*$D349</f>
        <v>0</v>
      </c>
      <c r="S349" s="13">
        <f>Penjualan!S349*$D349</f>
        <v>0</v>
      </c>
      <c r="T349" s="13">
        <f>Penjualan!T349*$D349</f>
        <v>30000</v>
      </c>
      <c r="U349" s="13">
        <f>Penjualan!U349*$D349</f>
        <v>0</v>
      </c>
      <c r="V349" s="13">
        <f>Penjualan!V349*$D349</f>
        <v>0</v>
      </c>
      <c r="W349" s="13">
        <f>Penjualan!W349*$D349</f>
        <v>0</v>
      </c>
      <c r="X349" s="13">
        <f>Penjualan!X349*$D349</f>
        <v>0</v>
      </c>
      <c r="Y349" s="13">
        <f>Penjualan!Y349*$D349</f>
        <v>0</v>
      </c>
      <c r="Z349" s="13">
        <f>Penjualan!Z349*$D349</f>
        <v>0</v>
      </c>
      <c r="AA349" s="13">
        <f>Penjualan!AA349*$D349</f>
        <v>0</v>
      </c>
      <c r="AB349" s="13">
        <f>Penjualan!AB349*$D349</f>
        <v>0</v>
      </c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>
        <f>Penjualan!AQ349*$D349</f>
        <v>0</v>
      </c>
      <c r="AR349" s="13">
        <f t="shared" si="18"/>
        <v>120000</v>
      </c>
      <c r="AS349" s="14"/>
      <c r="AT349" s="14"/>
      <c r="AU349" s="14"/>
      <c r="AV349" s="14"/>
      <c r="AW349" s="14"/>
    </row>
    <row r="350" spans="1:49" ht="26.25" customHeight="1" x14ac:dyDescent="0.35">
      <c r="A350" s="55">
        <f>Penjualan!A350</f>
        <v>0</v>
      </c>
      <c r="B350" s="2" t="str">
        <f>Penjualan!B350</f>
        <v>G10</v>
      </c>
      <c r="C350" s="2" t="str">
        <f>Penjualan!C350</f>
        <v>G.tali warna warni</v>
      </c>
      <c r="D350" s="21">
        <f>VLOOKUP(B350,Tabel!$A$6:$F$78,6,FALSE)</f>
        <v>5000</v>
      </c>
      <c r="E350" s="13">
        <f>Penjualan!E350*$D350</f>
        <v>0</v>
      </c>
      <c r="F350" s="13">
        <f>Penjualan!F350*$D350</f>
        <v>0</v>
      </c>
      <c r="G350" s="13">
        <f>Penjualan!G350*$D350</f>
        <v>0</v>
      </c>
      <c r="H350" s="13">
        <f>Penjualan!H350*$D350</f>
        <v>0</v>
      </c>
      <c r="I350" s="13">
        <f>Penjualan!I350*$D350</f>
        <v>5000</v>
      </c>
      <c r="J350" s="13">
        <f>Penjualan!J350*$D350</f>
        <v>0</v>
      </c>
      <c r="K350" s="13">
        <f>Penjualan!K350*$D350</f>
        <v>0</v>
      </c>
      <c r="L350" s="13">
        <f>Penjualan!L350*$D350</f>
        <v>0</v>
      </c>
      <c r="M350" s="13">
        <f>Penjualan!M350*$D350</f>
        <v>0</v>
      </c>
      <c r="N350" s="13">
        <f>Penjualan!N350*$D350</f>
        <v>0</v>
      </c>
      <c r="O350" s="13">
        <f>Penjualan!O350*$D350</f>
        <v>0</v>
      </c>
      <c r="P350" s="13">
        <f>Penjualan!P350*$D350</f>
        <v>0</v>
      </c>
      <c r="Q350" s="13">
        <f>Penjualan!Q350*$D350</f>
        <v>0</v>
      </c>
      <c r="R350" s="13">
        <f>Penjualan!R350*$D350</f>
        <v>0</v>
      </c>
      <c r="S350" s="13">
        <f>Penjualan!S350*$D350</f>
        <v>0</v>
      </c>
      <c r="T350" s="13">
        <f>Penjualan!T350*$D350</f>
        <v>0</v>
      </c>
      <c r="U350" s="13">
        <f>Penjualan!U350*$D350</f>
        <v>0</v>
      </c>
      <c r="V350" s="13">
        <f>Penjualan!V350*$D350</f>
        <v>0</v>
      </c>
      <c r="W350" s="13">
        <f>Penjualan!W350*$D350</f>
        <v>0</v>
      </c>
      <c r="X350" s="13">
        <f>Penjualan!X350*$D350</f>
        <v>0</v>
      </c>
      <c r="Y350" s="13">
        <f>Penjualan!Y350*$D350</f>
        <v>25000</v>
      </c>
      <c r="Z350" s="13">
        <f>Penjualan!Z350*$D350</f>
        <v>0</v>
      </c>
      <c r="AA350" s="13">
        <f>Penjualan!AA350*$D350</f>
        <v>0</v>
      </c>
      <c r="AB350" s="13">
        <f>Penjualan!AB350*$D350</f>
        <v>0</v>
      </c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>
        <f>Penjualan!AQ350*$D350</f>
        <v>0</v>
      </c>
      <c r="AR350" s="13">
        <f t="shared" si="18"/>
        <v>30000</v>
      </c>
      <c r="AS350" s="14"/>
      <c r="AT350" s="14"/>
      <c r="AU350" s="14"/>
      <c r="AV350" s="14"/>
      <c r="AW350" s="14"/>
    </row>
    <row r="351" spans="1:49" ht="26.25" customHeight="1" x14ac:dyDescent="0.35">
      <c r="A351" s="55">
        <f>Penjualan!A351</f>
        <v>0</v>
      </c>
      <c r="B351" s="2" t="str">
        <f>Penjualan!B351</f>
        <v>G01</v>
      </c>
      <c r="C351" s="2" t="str">
        <f>Penjualan!C351</f>
        <v>G.batu magnet</v>
      </c>
      <c r="D351" s="21">
        <f>VLOOKUP(B351,Tabel!$A$6:$F$78,6,FALSE)</f>
        <v>10000</v>
      </c>
      <c r="E351" s="13">
        <f>Penjualan!E351*$D351</f>
        <v>0</v>
      </c>
      <c r="F351" s="13">
        <f>Penjualan!F351*$D351</f>
        <v>0</v>
      </c>
      <c r="G351" s="13">
        <f>Penjualan!G351*$D351</f>
        <v>0</v>
      </c>
      <c r="H351" s="13">
        <f>Penjualan!H351*$D351</f>
        <v>0</v>
      </c>
      <c r="I351" s="13">
        <f>Penjualan!I351*$D351</f>
        <v>0</v>
      </c>
      <c r="J351" s="13">
        <f>Penjualan!J351*$D351</f>
        <v>0</v>
      </c>
      <c r="K351" s="13">
        <f>Penjualan!K351*$D351</f>
        <v>0</v>
      </c>
      <c r="L351" s="13">
        <f>Penjualan!L351*$D351</f>
        <v>0</v>
      </c>
      <c r="M351" s="13">
        <f>Penjualan!M351*$D351</f>
        <v>0</v>
      </c>
      <c r="N351" s="13">
        <f>Penjualan!N351*$D351</f>
        <v>0</v>
      </c>
      <c r="O351" s="13">
        <f>Penjualan!O351*$D351</f>
        <v>0</v>
      </c>
      <c r="P351" s="13">
        <f>Penjualan!P351*$D351</f>
        <v>50000</v>
      </c>
      <c r="Q351" s="13">
        <f>Penjualan!Q351*$D351</f>
        <v>0</v>
      </c>
      <c r="R351" s="13">
        <f>Penjualan!R351*$D351</f>
        <v>0</v>
      </c>
      <c r="S351" s="13">
        <f>Penjualan!S351*$D351</f>
        <v>0</v>
      </c>
      <c r="T351" s="13">
        <f>Penjualan!T351*$D351</f>
        <v>0</v>
      </c>
      <c r="U351" s="13">
        <f>Penjualan!U351*$D351</f>
        <v>0</v>
      </c>
      <c r="V351" s="13">
        <f>Penjualan!V351*$D351</f>
        <v>0</v>
      </c>
      <c r="W351" s="13">
        <f>Penjualan!W351*$D351</f>
        <v>0</v>
      </c>
      <c r="X351" s="13">
        <f>Penjualan!X351*$D351</f>
        <v>0</v>
      </c>
      <c r="Y351" s="13">
        <f>Penjualan!Y351*$D351</f>
        <v>0</v>
      </c>
      <c r="Z351" s="13">
        <f>Penjualan!Z351*$D351</f>
        <v>0</v>
      </c>
      <c r="AA351" s="13">
        <f>Penjualan!AA351*$D351</f>
        <v>0</v>
      </c>
      <c r="AB351" s="13">
        <f>Penjualan!AB351*$D351</f>
        <v>0</v>
      </c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>
        <f>Penjualan!AQ351*$D351</f>
        <v>0</v>
      </c>
      <c r="AR351" s="13">
        <f t="shared" si="18"/>
        <v>50000</v>
      </c>
      <c r="AS351" s="14"/>
      <c r="AT351" s="14"/>
      <c r="AU351" s="14"/>
      <c r="AV351" s="14"/>
      <c r="AW351" s="14"/>
    </row>
    <row r="352" spans="1:49" ht="26.25" customHeight="1" x14ac:dyDescent="0.35">
      <c r="A352" s="55">
        <f>Penjualan!A352</f>
        <v>0</v>
      </c>
      <c r="B352" s="2" t="str">
        <f>Penjualan!B352</f>
        <v>R06</v>
      </c>
      <c r="C352" s="2" t="str">
        <f>Penjualan!C352</f>
        <v>Rosario tali simpul</v>
      </c>
      <c r="D352" s="21">
        <f>VLOOKUP(B352,Tabel!$A$6:$F$78,6,FALSE)</f>
        <v>12000</v>
      </c>
      <c r="E352" s="13">
        <f>Penjualan!E352*$D352</f>
        <v>0</v>
      </c>
      <c r="F352" s="13">
        <f>Penjualan!F352*$D352</f>
        <v>0</v>
      </c>
      <c r="G352" s="13">
        <f>Penjualan!G352*$D352</f>
        <v>0</v>
      </c>
      <c r="H352" s="13">
        <f>Penjualan!H352*$D352</f>
        <v>0</v>
      </c>
      <c r="I352" s="13">
        <f>Penjualan!I352*$D352</f>
        <v>0</v>
      </c>
      <c r="J352" s="13">
        <f>Penjualan!J352*$D352</f>
        <v>0</v>
      </c>
      <c r="K352" s="13">
        <f>Penjualan!K352*$D352</f>
        <v>0</v>
      </c>
      <c r="L352" s="13">
        <f>Penjualan!L352*$D352</f>
        <v>0</v>
      </c>
      <c r="M352" s="13">
        <f>Penjualan!M352*$D352</f>
        <v>0</v>
      </c>
      <c r="N352" s="13">
        <f>Penjualan!N352*$D352</f>
        <v>0</v>
      </c>
      <c r="O352" s="13">
        <f>Penjualan!O352*$D352</f>
        <v>0</v>
      </c>
      <c r="P352" s="13">
        <f>Penjualan!P352*$D352</f>
        <v>0</v>
      </c>
      <c r="Q352" s="13">
        <f>Penjualan!Q352*$D352</f>
        <v>12000</v>
      </c>
      <c r="R352" s="13">
        <f>Penjualan!R352*$D352</f>
        <v>0</v>
      </c>
      <c r="S352" s="13">
        <f>Penjualan!S352*$D352</f>
        <v>0</v>
      </c>
      <c r="T352" s="13">
        <f>Penjualan!T352*$D352</f>
        <v>0</v>
      </c>
      <c r="U352" s="13">
        <f>Penjualan!U352*$D352</f>
        <v>0</v>
      </c>
      <c r="V352" s="13">
        <f>Penjualan!V352*$D352</f>
        <v>0</v>
      </c>
      <c r="W352" s="13">
        <f>Penjualan!W352*$D352</f>
        <v>0</v>
      </c>
      <c r="X352" s="13">
        <f>Penjualan!X352*$D352</f>
        <v>0</v>
      </c>
      <c r="Y352" s="13">
        <f>Penjualan!Y352*$D352</f>
        <v>0</v>
      </c>
      <c r="Z352" s="13">
        <f>Penjualan!Z352*$D352</f>
        <v>0</v>
      </c>
      <c r="AA352" s="13">
        <f>Penjualan!AA352*$D352</f>
        <v>0</v>
      </c>
      <c r="AB352" s="13">
        <f>Penjualan!AB352*$D352</f>
        <v>0</v>
      </c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>
        <f>Penjualan!AQ352*$D352</f>
        <v>0</v>
      </c>
      <c r="AR352" s="13">
        <f t="shared" si="18"/>
        <v>12000</v>
      </c>
      <c r="AS352" s="14"/>
      <c r="AT352" s="14"/>
      <c r="AU352" s="14"/>
      <c r="AV352" s="14"/>
      <c r="AW352" s="14"/>
    </row>
    <row r="353" spans="1:49" ht="26.25" customHeight="1" x14ac:dyDescent="0.35">
      <c r="A353" s="55">
        <f>Penjualan!A353</f>
        <v>0</v>
      </c>
      <c r="B353" s="2" t="str">
        <f>Penjualan!B353</f>
        <v>GM11</v>
      </c>
      <c r="C353" s="2" t="str">
        <f>Penjualan!C353</f>
        <v>G.makrame besar</v>
      </c>
      <c r="D353" s="21">
        <f>VLOOKUP(B353,Tabel!$A$6:$F$78,6,FALSE)</f>
        <v>10000</v>
      </c>
      <c r="E353" s="13">
        <f>Penjualan!E353*$D353</f>
        <v>0</v>
      </c>
      <c r="F353" s="13">
        <f>Penjualan!F353*$D353</f>
        <v>10000</v>
      </c>
      <c r="G353" s="13">
        <f>Penjualan!G353*$D353</f>
        <v>0</v>
      </c>
      <c r="H353" s="13">
        <f>Penjualan!H353*$D353</f>
        <v>0</v>
      </c>
      <c r="I353" s="13">
        <f>Penjualan!I353*$D353</f>
        <v>0</v>
      </c>
      <c r="J353" s="13">
        <f>Penjualan!J353*$D353</f>
        <v>0</v>
      </c>
      <c r="K353" s="13">
        <f>Penjualan!K353*$D353</f>
        <v>0</v>
      </c>
      <c r="L353" s="13">
        <f>Penjualan!L353*$D353</f>
        <v>0</v>
      </c>
      <c r="M353" s="13">
        <f>Penjualan!M353*$D353</f>
        <v>0</v>
      </c>
      <c r="N353" s="13">
        <f>Penjualan!N353*$D353</f>
        <v>0</v>
      </c>
      <c r="O353" s="13">
        <f>Penjualan!O353*$D353</f>
        <v>0</v>
      </c>
      <c r="P353" s="13">
        <f>Penjualan!P353*$D353</f>
        <v>0</v>
      </c>
      <c r="Q353" s="13">
        <f>Penjualan!Q353*$D353</f>
        <v>0</v>
      </c>
      <c r="R353" s="13">
        <f>Penjualan!R353*$D353</f>
        <v>0</v>
      </c>
      <c r="S353" s="13">
        <f>Penjualan!S353*$D353</f>
        <v>0</v>
      </c>
      <c r="T353" s="13">
        <f>Penjualan!T353*$D353</f>
        <v>0</v>
      </c>
      <c r="U353" s="13">
        <f>Penjualan!U353*$D353</f>
        <v>0</v>
      </c>
      <c r="V353" s="13">
        <f>Penjualan!V353*$D353</f>
        <v>0</v>
      </c>
      <c r="W353" s="13">
        <f>Penjualan!W353*$D353</f>
        <v>0</v>
      </c>
      <c r="X353" s="13">
        <f>Penjualan!X353*$D353</f>
        <v>0</v>
      </c>
      <c r="Y353" s="13">
        <f>Penjualan!Y353*$D353</f>
        <v>0</v>
      </c>
      <c r="Z353" s="13">
        <f>Penjualan!Z353*$D353</f>
        <v>0</v>
      </c>
      <c r="AA353" s="13">
        <f>Penjualan!AA353*$D353</f>
        <v>0</v>
      </c>
      <c r="AB353" s="13">
        <f>Penjualan!AB353*$D353</f>
        <v>0</v>
      </c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>
        <f>Penjualan!AQ353*$D353</f>
        <v>0</v>
      </c>
      <c r="AR353" s="13">
        <f t="shared" si="18"/>
        <v>10000</v>
      </c>
      <c r="AS353" s="14"/>
      <c r="AT353" s="14"/>
      <c r="AU353" s="14"/>
      <c r="AV353" s="14"/>
      <c r="AW353" s="14"/>
    </row>
    <row r="354" spans="1:49" ht="26.25" customHeight="1" x14ac:dyDescent="0.35">
      <c r="A354" s="55">
        <f>Penjualan!A354</f>
        <v>0</v>
      </c>
      <c r="B354" s="2" t="str">
        <f>Penjualan!B354</f>
        <v>G13</v>
      </c>
      <c r="C354" s="2" t="str">
        <f>Penjualan!C354</f>
        <v>Gelang macrame + plat</v>
      </c>
      <c r="D354" s="21">
        <f>VLOOKUP(B354,Tabel!$A$6:$F$78,6,FALSE)</f>
        <v>10000</v>
      </c>
      <c r="E354" s="13">
        <f>Penjualan!E354*$D354</f>
        <v>0</v>
      </c>
      <c r="F354" s="13">
        <f>Penjualan!F354*$D354</f>
        <v>0</v>
      </c>
      <c r="G354" s="13">
        <f>Penjualan!G354*$D354</f>
        <v>0</v>
      </c>
      <c r="H354" s="13">
        <f>Penjualan!H354*$D354</f>
        <v>0</v>
      </c>
      <c r="I354" s="13">
        <f>Penjualan!I354*$D354</f>
        <v>0</v>
      </c>
      <c r="J354" s="13">
        <f>Penjualan!J354*$D354</f>
        <v>0</v>
      </c>
      <c r="K354" s="13">
        <f>Penjualan!K354*$D354</f>
        <v>0</v>
      </c>
      <c r="L354" s="13">
        <f>Penjualan!L354*$D354</f>
        <v>0</v>
      </c>
      <c r="M354" s="13">
        <f>Penjualan!M354*$D354</f>
        <v>0</v>
      </c>
      <c r="N354" s="13">
        <f>Penjualan!N354*$D354</f>
        <v>0</v>
      </c>
      <c r="O354" s="13">
        <f>Penjualan!O354*$D354</f>
        <v>0</v>
      </c>
      <c r="P354" s="13">
        <f>Penjualan!P354*$D354</f>
        <v>0</v>
      </c>
      <c r="Q354" s="13">
        <f>Penjualan!Q354*$D354</f>
        <v>0</v>
      </c>
      <c r="R354" s="13">
        <f>Penjualan!R354*$D354</f>
        <v>0</v>
      </c>
      <c r="S354" s="13">
        <f>Penjualan!S354*$D354</f>
        <v>0</v>
      </c>
      <c r="T354" s="13">
        <f>Penjualan!T354*$D354</f>
        <v>0</v>
      </c>
      <c r="U354" s="13">
        <f>Penjualan!U354*$D354</f>
        <v>0</v>
      </c>
      <c r="V354" s="13">
        <f>Penjualan!V354*$D354</f>
        <v>0</v>
      </c>
      <c r="W354" s="13">
        <f>Penjualan!W354*$D354</f>
        <v>0</v>
      </c>
      <c r="X354" s="13">
        <f>Penjualan!X354*$D354</f>
        <v>0</v>
      </c>
      <c r="Y354" s="13">
        <f>Penjualan!Y354*$D354</f>
        <v>10000</v>
      </c>
      <c r="Z354" s="13">
        <f>Penjualan!Z354*$D354</f>
        <v>0</v>
      </c>
      <c r="AA354" s="13">
        <f>Penjualan!AA354*$D354</f>
        <v>0</v>
      </c>
      <c r="AB354" s="13">
        <f>Penjualan!AB354*$D354</f>
        <v>0</v>
      </c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>
        <f>Penjualan!AQ354*$D354</f>
        <v>0</v>
      </c>
      <c r="AR354" s="13">
        <f t="shared" si="18"/>
        <v>10000</v>
      </c>
      <c r="AS354" s="14"/>
      <c r="AT354" s="14"/>
      <c r="AU354" s="14"/>
      <c r="AV354" s="14"/>
      <c r="AW354" s="14"/>
    </row>
    <row r="355" spans="1:49" ht="26.25" customHeight="1" x14ac:dyDescent="0.35">
      <c r="A355" s="55">
        <f>Penjualan!A355</f>
        <v>0</v>
      </c>
      <c r="B355" s="2" t="str">
        <f>Penjualan!B355</f>
        <v>KT03</v>
      </c>
      <c r="C355" s="2" t="str">
        <f>Penjualan!C355</f>
        <v>Kalung huruf</v>
      </c>
      <c r="D355" s="21">
        <f>VLOOKUP(B355,Tabel!$A$6:$F$78,6,FALSE)</f>
        <v>3000</v>
      </c>
      <c r="E355" s="13">
        <f>Penjualan!E355*$D355</f>
        <v>0</v>
      </c>
      <c r="F355" s="13">
        <f>Penjualan!F355*$D355</f>
        <v>3000</v>
      </c>
      <c r="G355" s="13">
        <f>Penjualan!G355*$D355</f>
        <v>0</v>
      </c>
      <c r="H355" s="13">
        <f>Penjualan!H355*$D355</f>
        <v>0</v>
      </c>
      <c r="I355" s="13">
        <f>Penjualan!I355*$D355</f>
        <v>0</v>
      </c>
      <c r="J355" s="13">
        <f>Penjualan!J355*$D355</f>
        <v>0</v>
      </c>
      <c r="K355" s="13">
        <f>Penjualan!K355*$D355</f>
        <v>0</v>
      </c>
      <c r="L355" s="13">
        <f>Penjualan!L355*$D355</f>
        <v>0</v>
      </c>
      <c r="M355" s="13">
        <f>Penjualan!M355*$D355</f>
        <v>0</v>
      </c>
      <c r="N355" s="13">
        <f>Penjualan!N355*$D355</f>
        <v>0</v>
      </c>
      <c r="O355" s="13">
        <f>Penjualan!O355*$D355</f>
        <v>0</v>
      </c>
      <c r="P355" s="13">
        <f>Penjualan!P355*$D355</f>
        <v>0</v>
      </c>
      <c r="Q355" s="13">
        <f>Penjualan!Q355*$D355</f>
        <v>0</v>
      </c>
      <c r="R355" s="13">
        <f>Penjualan!R355*$D355</f>
        <v>0</v>
      </c>
      <c r="S355" s="13">
        <f>Penjualan!S355*$D355</f>
        <v>0</v>
      </c>
      <c r="T355" s="13">
        <f>Penjualan!T355*$D355</f>
        <v>0</v>
      </c>
      <c r="U355" s="13">
        <f>Penjualan!U355*$D355</f>
        <v>0</v>
      </c>
      <c r="V355" s="13">
        <f>Penjualan!V355*$D355</f>
        <v>0</v>
      </c>
      <c r="W355" s="13">
        <f>Penjualan!W355*$D355</f>
        <v>0</v>
      </c>
      <c r="X355" s="13">
        <f>Penjualan!X355*$D355</f>
        <v>0</v>
      </c>
      <c r="Y355" s="13">
        <f>Penjualan!Y355*$D355</f>
        <v>0</v>
      </c>
      <c r="Z355" s="13">
        <f>Penjualan!Z355*$D355</f>
        <v>0</v>
      </c>
      <c r="AA355" s="13">
        <f>Penjualan!AA355*$D355</f>
        <v>0</v>
      </c>
      <c r="AB355" s="13">
        <f>Penjualan!AB355*$D355</f>
        <v>0</v>
      </c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>
        <f>Penjualan!AQ355*$D355</f>
        <v>0</v>
      </c>
      <c r="AR355" s="13">
        <f t="shared" si="18"/>
        <v>3000</v>
      </c>
      <c r="AS355" s="14"/>
      <c r="AT355" s="14"/>
      <c r="AU355" s="14"/>
      <c r="AV355" s="14"/>
      <c r="AW355" s="14"/>
    </row>
    <row r="356" spans="1:49" ht="26.25" customHeight="1" x14ac:dyDescent="0.35">
      <c r="A356" s="55">
        <f>Penjualan!A356</f>
        <v>0</v>
      </c>
      <c r="B356" s="2" t="str">
        <f>Penjualan!B356</f>
        <v>R03</v>
      </c>
      <c r="C356" s="2" t="str">
        <f>Penjualan!C356</f>
        <v>Rosario kristal</v>
      </c>
      <c r="D356" s="21">
        <f>VLOOKUP(B356,Tabel!$A$6:$F$78,6,FALSE)</f>
        <v>30000</v>
      </c>
      <c r="E356" s="13">
        <f>Penjualan!E356*$D356</f>
        <v>0</v>
      </c>
      <c r="F356" s="13">
        <f>Penjualan!F356*$D356</f>
        <v>0</v>
      </c>
      <c r="G356" s="13">
        <f>Penjualan!G356*$D356</f>
        <v>0</v>
      </c>
      <c r="H356" s="13">
        <f>Penjualan!H356*$D356</f>
        <v>0</v>
      </c>
      <c r="I356" s="13">
        <f>Penjualan!I356*$D356</f>
        <v>0</v>
      </c>
      <c r="J356" s="13">
        <f>Penjualan!J356*$D356</f>
        <v>30000</v>
      </c>
      <c r="K356" s="13">
        <f>Penjualan!K356*$D356</f>
        <v>0</v>
      </c>
      <c r="L356" s="13">
        <f>Penjualan!L356*$D356</f>
        <v>0</v>
      </c>
      <c r="M356" s="13">
        <f>Penjualan!M356*$D356</f>
        <v>0</v>
      </c>
      <c r="N356" s="13">
        <f>Penjualan!N356*$D356</f>
        <v>0</v>
      </c>
      <c r="O356" s="13">
        <f>Penjualan!O356*$D356</f>
        <v>0</v>
      </c>
      <c r="P356" s="13">
        <f>Penjualan!P356*$D356</f>
        <v>0</v>
      </c>
      <c r="Q356" s="13">
        <f>Penjualan!Q356*$D356</f>
        <v>0</v>
      </c>
      <c r="R356" s="13">
        <f>Penjualan!R356*$D356</f>
        <v>0</v>
      </c>
      <c r="S356" s="13">
        <f>Penjualan!S356*$D356</f>
        <v>0</v>
      </c>
      <c r="T356" s="13">
        <f>Penjualan!T356*$D356</f>
        <v>0</v>
      </c>
      <c r="U356" s="13">
        <f>Penjualan!U356*$D356</f>
        <v>0</v>
      </c>
      <c r="V356" s="13">
        <f>Penjualan!V356*$D356</f>
        <v>0</v>
      </c>
      <c r="W356" s="13">
        <f>Penjualan!W356*$D356</f>
        <v>0</v>
      </c>
      <c r="X356" s="13">
        <f>Penjualan!X356*$D356</f>
        <v>0</v>
      </c>
      <c r="Y356" s="13">
        <f>Penjualan!Y356*$D356</f>
        <v>0</v>
      </c>
      <c r="Z356" s="13">
        <f>Penjualan!Z356*$D356</f>
        <v>0</v>
      </c>
      <c r="AA356" s="13">
        <f>Penjualan!AA356*$D356</f>
        <v>0</v>
      </c>
      <c r="AB356" s="13">
        <f>Penjualan!AB356*$D356</f>
        <v>0</v>
      </c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>
        <f>Penjualan!AQ356*$D356</f>
        <v>0</v>
      </c>
      <c r="AR356" s="13">
        <f t="shared" si="18"/>
        <v>30000</v>
      </c>
      <c r="AS356" s="14"/>
      <c r="AT356" s="14"/>
      <c r="AU356" s="14"/>
      <c r="AV356" s="14"/>
      <c r="AW356" s="14"/>
    </row>
    <row r="357" spans="1:49" ht="26.25" customHeight="1" x14ac:dyDescent="0.35">
      <c r="A357" s="55">
        <f>Penjualan!A357</f>
        <v>0</v>
      </c>
      <c r="B357" s="2" t="str">
        <f>Penjualan!B357</f>
        <v>GR12</v>
      </c>
      <c r="C357" s="2" t="str">
        <f>Penjualan!C357</f>
        <v>Gelang rosario kristal</v>
      </c>
      <c r="D357" s="21">
        <f>VLOOKUP(B357,Tabel!$A$6:$F$78,6,FALSE)</f>
        <v>15000</v>
      </c>
      <c r="E357" s="13">
        <f>Penjualan!E357*$D357</f>
        <v>0</v>
      </c>
      <c r="F357" s="13">
        <f>Penjualan!F357*$D357</f>
        <v>0</v>
      </c>
      <c r="G357" s="13">
        <f>Penjualan!G357*$D357</f>
        <v>0</v>
      </c>
      <c r="H357" s="13">
        <f>Penjualan!H357*$D357</f>
        <v>0</v>
      </c>
      <c r="I357" s="13">
        <f>Penjualan!I357*$D357</f>
        <v>0</v>
      </c>
      <c r="J357" s="13">
        <f>Penjualan!J357*$D357</f>
        <v>0</v>
      </c>
      <c r="K357" s="13">
        <f>Penjualan!K357*$D357</f>
        <v>0</v>
      </c>
      <c r="L357" s="13">
        <f>Penjualan!L357*$D357</f>
        <v>0</v>
      </c>
      <c r="M357" s="13">
        <f>Penjualan!M357*$D357</f>
        <v>15000</v>
      </c>
      <c r="N357" s="13">
        <f>Penjualan!N357*$D357</f>
        <v>0</v>
      </c>
      <c r="O357" s="13">
        <f>Penjualan!O357*$D357</f>
        <v>0</v>
      </c>
      <c r="P357" s="13">
        <f>Penjualan!P357*$D357</f>
        <v>0</v>
      </c>
      <c r="Q357" s="13">
        <f>Penjualan!Q357*$D357</f>
        <v>0</v>
      </c>
      <c r="R357" s="13">
        <f>Penjualan!R357*$D357</f>
        <v>0</v>
      </c>
      <c r="S357" s="13">
        <f>Penjualan!S357*$D357</f>
        <v>0</v>
      </c>
      <c r="T357" s="13">
        <f>Penjualan!T357*$D357</f>
        <v>0</v>
      </c>
      <c r="U357" s="13">
        <f>Penjualan!U357*$D357</f>
        <v>0</v>
      </c>
      <c r="V357" s="13">
        <f>Penjualan!V357*$D357</f>
        <v>0</v>
      </c>
      <c r="W357" s="13">
        <f>Penjualan!W357*$D357</f>
        <v>0</v>
      </c>
      <c r="X357" s="13">
        <f>Penjualan!X357*$D357</f>
        <v>0</v>
      </c>
      <c r="Y357" s="13">
        <f>Penjualan!Y357*$D357</f>
        <v>0</v>
      </c>
      <c r="Z357" s="13">
        <f>Penjualan!Z357*$D357</f>
        <v>0</v>
      </c>
      <c r="AA357" s="13">
        <f>Penjualan!AA357*$D357</f>
        <v>0</v>
      </c>
      <c r="AB357" s="13">
        <f>Penjualan!AB357*$D357</f>
        <v>0</v>
      </c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>
        <f>Penjualan!AQ357*$D357</f>
        <v>0</v>
      </c>
      <c r="AR357" s="13">
        <f t="shared" si="18"/>
        <v>15000</v>
      </c>
      <c r="AS357" s="14"/>
      <c r="AT357" s="14"/>
      <c r="AU357" s="14"/>
      <c r="AV357" s="14"/>
      <c r="AW357" s="14"/>
    </row>
    <row r="358" spans="1:49" ht="26.25" customHeight="1" x14ac:dyDescent="0.35">
      <c r="A358" s="55">
        <f>Penjualan!A358</f>
        <v>0</v>
      </c>
      <c r="B358" s="2" t="str">
        <f>Penjualan!B358</f>
        <v>KT06</v>
      </c>
      <c r="C358" s="2" t="str">
        <f>Penjualan!C358</f>
        <v>Kalung Bunda Maria Medugorje</v>
      </c>
      <c r="D358" s="21">
        <f>VLOOKUP(B358,Tabel!$A$6:$F$78,6,FALSE)</f>
        <v>10000</v>
      </c>
      <c r="E358" s="13">
        <f>Penjualan!E358*$D358</f>
        <v>0</v>
      </c>
      <c r="F358" s="13">
        <f>Penjualan!F358*$D358</f>
        <v>0</v>
      </c>
      <c r="G358" s="13">
        <f>Penjualan!G358*$D358</f>
        <v>0</v>
      </c>
      <c r="H358" s="13">
        <f>Penjualan!H358*$D358</f>
        <v>0</v>
      </c>
      <c r="I358" s="13">
        <f>Penjualan!I358*$D358</f>
        <v>0</v>
      </c>
      <c r="J358" s="13">
        <f>Penjualan!J358*$D358</f>
        <v>0</v>
      </c>
      <c r="K358" s="13">
        <f>Penjualan!K358*$D358</f>
        <v>0</v>
      </c>
      <c r="L358" s="13">
        <f>Penjualan!L358*$D358</f>
        <v>0</v>
      </c>
      <c r="M358" s="13">
        <f>Penjualan!M358*$D358</f>
        <v>0</v>
      </c>
      <c r="N358" s="13">
        <f>Penjualan!N358*$D358</f>
        <v>0</v>
      </c>
      <c r="O358" s="13">
        <f>Penjualan!O358*$D358</f>
        <v>0</v>
      </c>
      <c r="P358" s="13">
        <f>Penjualan!P358*$D358</f>
        <v>0</v>
      </c>
      <c r="Q358" s="13">
        <f>Penjualan!Q358*$D358</f>
        <v>10000</v>
      </c>
      <c r="R358" s="13">
        <f>Penjualan!R358*$D358</f>
        <v>0</v>
      </c>
      <c r="S358" s="13">
        <f>Penjualan!S358*$D358</f>
        <v>0</v>
      </c>
      <c r="T358" s="13">
        <f>Penjualan!T358*$D358</f>
        <v>0</v>
      </c>
      <c r="U358" s="13">
        <f>Penjualan!U358*$D358</f>
        <v>0</v>
      </c>
      <c r="V358" s="13">
        <f>Penjualan!V358*$D358</f>
        <v>0</v>
      </c>
      <c r="W358" s="13">
        <f>Penjualan!W358*$D358</f>
        <v>0</v>
      </c>
      <c r="X358" s="13">
        <f>Penjualan!X358*$D358</f>
        <v>0</v>
      </c>
      <c r="Y358" s="13">
        <f>Penjualan!Y358*$D358</f>
        <v>0</v>
      </c>
      <c r="Z358" s="13">
        <f>Penjualan!Z358*$D358</f>
        <v>0</v>
      </c>
      <c r="AA358" s="13">
        <f>Penjualan!AA358*$D358</f>
        <v>0</v>
      </c>
      <c r="AB358" s="13">
        <f>Penjualan!AB358*$D358</f>
        <v>0</v>
      </c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>
        <f>Penjualan!AQ358*$D358</f>
        <v>0</v>
      </c>
      <c r="AR358" s="13">
        <f t="shared" si="18"/>
        <v>10000</v>
      </c>
      <c r="AS358" s="14"/>
      <c r="AT358" s="14"/>
      <c r="AU358" s="14"/>
      <c r="AV358" s="14"/>
      <c r="AW358" s="14"/>
    </row>
    <row r="359" spans="1:49" ht="26.25" customHeight="1" x14ac:dyDescent="0.35">
      <c r="A359" s="55">
        <f>Penjualan!A359</f>
        <v>42231</v>
      </c>
      <c r="B359" s="2" t="str">
        <f>Penjualan!B359</f>
        <v>GR14</v>
      </c>
      <c r="C359" s="2" t="str">
        <f>Penjualan!C359</f>
        <v>Gelang Bunda Maria Medugorje</v>
      </c>
      <c r="D359" s="21">
        <f>VLOOKUP(B359,Tabel!$A$6:$F$78,6,FALSE)</f>
        <v>30000</v>
      </c>
      <c r="E359" s="13">
        <f>Penjualan!E359*$D359</f>
        <v>0</v>
      </c>
      <c r="F359" s="13">
        <f>Penjualan!F359*$D359</f>
        <v>0</v>
      </c>
      <c r="G359" s="13">
        <f>Penjualan!G359*$D359</f>
        <v>0</v>
      </c>
      <c r="H359" s="13">
        <f>Penjualan!H359*$D359</f>
        <v>0</v>
      </c>
      <c r="I359" s="13">
        <f>Penjualan!I359*$D359</f>
        <v>0</v>
      </c>
      <c r="J359" s="13">
        <f>Penjualan!J359*$D359</f>
        <v>0</v>
      </c>
      <c r="K359" s="13">
        <f>Penjualan!K359*$D359</f>
        <v>0</v>
      </c>
      <c r="L359" s="13">
        <f>Penjualan!L359*$D359</f>
        <v>30000</v>
      </c>
      <c r="M359" s="13">
        <f>Penjualan!M359*$D359</f>
        <v>0</v>
      </c>
      <c r="N359" s="13">
        <f>Penjualan!N359*$D359</f>
        <v>30000</v>
      </c>
      <c r="O359" s="13">
        <f>Penjualan!O359*$D359</f>
        <v>0</v>
      </c>
      <c r="P359" s="13">
        <f>Penjualan!P359*$D359</f>
        <v>30000</v>
      </c>
      <c r="Q359" s="13">
        <f>Penjualan!Q359*$D359</f>
        <v>0</v>
      </c>
      <c r="R359" s="13">
        <f>Penjualan!R359*$D359</f>
        <v>0</v>
      </c>
      <c r="S359" s="13">
        <f>Penjualan!S359*$D359</f>
        <v>0</v>
      </c>
      <c r="T359" s="13">
        <f>Penjualan!T359*$D359</f>
        <v>0</v>
      </c>
      <c r="U359" s="13">
        <f>Penjualan!U359*$D359</f>
        <v>0</v>
      </c>
      <c r="V359" s="13">
        <f>Penjualan!V359*$D359</f>
        <v>0</v>
      </c>
      <c r="W359" s="13">
        <f>Penjualan!W359*$D359</f>
        <v>0</v>
      </c>
      <c r="X359" s="13">
        <f>Penjualan!X359*$D359</f>
        <v>0</v>
      </c>
      <c r="Y359" s="13">
        <f>Penjualan!Y359*$D359</f>
        <v>0</v>
      </c>
      <c r="Z359" s="13">
        <f>Penjualan!Z359*$D359</f>
        <v>0</v>
      </c>
      <c r="AA359" s="13">
        <f>Penjualan!AA359*$D359</f>
        <v>0</v>
      </c>
      <c r="AB359" s="13">
        <f>Penjualan!AB359*$D359</f>
        <v>0</v>
      </c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>
        <f>Penjualan!AQ359*$D359</f>
        <v>0</v>
      </c>
      <c r="AR359" s="13">
        <f t="shared" si="18"/>
        <v>90000</v>
      </c>
      <c r="AS359" s="14"/>
      <c r="AT359" s="14"/>
      <c r="AU359" s="14"/>
      <c r="AV359" s="14"/>
      <c r="AW359" s="14"/>
    </row>
    <row r="360" spans="1:49" ht="26.25" customHeight="1" x14ac:dyDescent="0.35">
      <c r="A360" s="55">
        <f>Penjualan!A360</f>
        <v>0</v>
      </c>
      <c r="B360" s="2" t="str">
        <f>Penjualan!B360</f>
        <v>G12</v>
      </c>
      <c r="C360" s="2" t="str">
        <f>Penjualan!C360</f>
        <v xml:space="preserve">Gelang plat </v>
      </c>
      <c r="D360" s="21">
        <f>VLOOKUP(B360,Tabel!$A$6:$F$78,6,FALSE)</f>
        <v>5000</v>
      </c>
      <c r="E360" s="13">
        <f>Penjualan!E360*$D360</f>
        <v>0</v>
      </c>
      <c r="F360" s="13">
        <f>Penjualan!F360*$D360</f>
        <v>0</v>
      </c>
      <c r="G360" s="13">
        <f>Penjualan!G360*$D360</f>
        <v>0</v>
      </c>
      <c r="H360" s="13">
        <f>Penjualan!H360*$D360</f>
        <v>0</v>
      </c>
      <c r="I360" s="13">
        <f>Penjualan!I360*$D360</f>
        <v>0</v>
      </c>
      <c r="J360" s="13">
        <f>Penjualan!J360*$D360</f>
        <v>0</v>
      </c>
      <c r="K360" s="13">
        <f>Penjualan!K360*$D360</f>
        <v>0</v>
      </c>
      <c r="L360" s="13">
        <f>Penjualan!L360*$D360</f>
        <v>15000</v>
      </c>
      <c r="M360" s="13">
        <f>Penjualan!M360*$D360</f>
        <v>0</v>
      </c>
      <c r="N360" s="13">
        <f>Penjualan!N360*$D360</f>
        <v>5000</v>
      </c>
      <c r="O360" s="13">
        <f>Penjualan!O360*$D360</f>
        <v>0</v>
      </c>
      <c r="P360" s="13">
        <f>Penjualan!P360*$D360</f>
        <v>5000</v>
      </c>
      <c r="Q360" s="13">
        <f>Penjualan!Q360*$D360</f>
        <v>0</v>
      </c>
      <c r="R360" s="13">
        <f>Penjualan!R360*$D360</f>
        <v>0</v>
      </c>
      <c r="S360" s="13">
        <f>Penjualan!S360*$D360</f>
        <v>0</v>
      </c>
      <c r="T360" s="13">
        <f>Penjualan!T360*$D360</f>
        <v>0</v>
      </c>
      <c r="U360" s="13">
        <f>Penjualan!U360*$D360</f>
        <v>0</v>
      </c>
      <c r="V360" s="13">
        <f>Penjualan!V360*$D360</f>
        <v>0</v>
      </c>
      <c r="W360" s="13">
        <f>Penjualan!W360*$D360</f>
        <v>0</v>
      </c>
      <c r="X360" s="13">
        <f>Penjualan!X360*$D360</f>
        <v>0</v>
      </c>
      <c r="Y360" s="13">
        <f>Penjualan!Y360*$D360</f>
        <v>0</v>
      </c>
      <c r="Z360" s="13">
        <f>Penjualan!Z360*$D360</f>
        <v>0</v>
      </c>
      <c r="AA360" s="13">
        <f>Penjualan!AA360*$D360</f>
        <v>0</v>
      </c>
      <c r="AB360" s="13">
        <f>Penjualan!AB360*$D360</f>
        <v>0</v>
      </c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>
        <f>Penjualan!AQ360*$D360</f>
        <v>0</v>
      </c>
      <c r="AR360" s="13">
        <f t="shared" si="18"/>
        <v>25000</v>
      </c>
      <c r="AS360" s="14"/>
      <c r="AT360" s="14"/>
      <c r="AU360" s="14"/>
      <c r="AV360" s="14"/>
      <c r="AW360" s="14"/>
    </row>
    <row r="361" spans="1:49" ht="26.25" customHeight="1" x14ac:dyDescent="0.35">
      <c r="A361" s="55">
        <f>Penjualan!A361</f>
        <v>0</v>
      </c>
      <c r="B361" s="2" t="str">
        <f>Penjualan!B361</f>
        <v>GR11</v>
      </c>
      <c r="C361" s="2" t="str">
        <f>Penjualan!C361</f>
        <v>Gelang rosario kristal</v>
      </c>
      <c r="D361" s="21">
        <f>VLOOKUP(B361,Tabel!$A$6:$F$78,6,FALSE)</f>
        <v>15000</v>
      </c>
      <c r="E361" s="13">
        <f>Penjualan!E361*$D361</f>
        <v>0</v>
      </c>
      <c r="F361" s="13">
        <f>Penjualan!F361*$D361</f>
        <v>15000</v>
      </c>
      <c r="G361" s="13">
        <f>Penjualan!G361*$D361</f>
        <v>0</v>
      </c>
      <c r="H361" s="13">
        <f>Penjualan!H361*$D361</f>
        <v>0</v>
      </c>
      <c r="I361" s="13">
        <f>Penjualan!I361*$D361</f>
        <v>0</v>
      </c>
      <c r="J361" s="13">
        <f>Penjualan!J361*$D361</f>
        <v>0</v>
      </c>
      <c r="K361" s="13">
        <f>Penjualan!K361*$D361</f>
        <v>0</v>
      </c>
      <c r="L361" s="13">
        <f>Penjualan!L361*$D361</f>
        <v>0</v>
      </c>
      <c r="M361" s="13">
        <f>Penjualan!M361*$D361</f>
        <v>0</v>
      </c>
      <c r="N361" s="13">
        <f>Penjualan!N361*$D361</f>
        <v>0</v>
      </c>
      <c r="O361" s="13">
        <f>Penjualan!O361*$D361</f>
        <v>0</v>
      </c>
      <c r="P361" s="13">
        <f>Penjualan!P361*$D361</f>
        <v>0</v>
      </c>
      <c r="Q361" s="13">
        <f>Penjualan!Q361*$D361</f>
        <v>30000</v>
      </c>
      <c r="R361" s="13">
        <f>Penjualan!R361*$D361</f>
        <v>0</v>
      </c>
      <c r="S361" s="13">
        <f>Penjualan!S361*$D361</f>
        <v>0</v>
      </c>
      <c r="T361" s="13">
        <f>Penjualan!T361*$D361</f>
        <v>15000</v>
      </c>
      <c r="U361" s="13">
        <f>Penjualan!U361*$D361</f>
        <v>0</v>
      </c>
      <c r="V361" s="13">
        <f>Penjualan!V361*$D361</f>
        <v>0</v>
      </c>
      <c r="W361" s="13">
        <f>Penjualan!W361*$D361</f>
        <v>0</v>
      </c>
      <c r="X361" s="13">
        <f>Penjualan!X361*$D361</f>
        <v>0</v>
      </c>
      <c r="Y361" s="13">
        <f>Penjualan!Y361*$D361</f>
        <v>0</v>
      </c>
      <c r="Z361" s="13">
        <f>Penjualan!Z361*$D361</f>
        <v>0</v>
      </c>
      <c r="AA361" s="13">
        <f>Penjualan!AA361*$D361</f>
        <v>0</v>
      </c>
      <c r="AB361" s="13">
        <f>Penjualan!AB361*$D361</f>
        <v>0</v>
      </c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>
        <f>Penjualan!AQ361*$D361</f>
        <v>0</v>
      </c>
      <c r="AR361" s="13">
        <f t="shared" si="18"/>
        <v>60000</v>
      </c>
      <c r="AS361" s="14"/>
      <c r="AT361" s="14"/>
      <c r="AU361" s="14"/>
      <c r="AV361" s="14"/>
      <c r="AW361" s="14"/>
    </row>
    <row r="362" spans="1:49" ht="26.25" customHeight="1" x14ac:dyDescent="0.35">
      <c r="A362" s="55">
        <f>Penjualan!A362</f>
        <v>0</v>
      </c>
      <c r="B362" s="2" t="str">
        <f>Penjualan!B362</f>
        <v>R01</v>
      </c>
      <c r="C362" s="2" t="str">
        <f>Penjualan!C362</f>
        <v>Rosario kayu</v>
      </c>
      <c r="D362" s="21">
        <f>VLOOKUP(B362,Tabel!$A$6:$F$78,6,FALSE)</f>
        <v>15000</v>
      </c>
      <c r="E362" s="13">
        <f>Penjualan!E362*$D362</f>
        <v>0</v>
      </c>
      <c r="F362" s="13">
        <f>Penjualan!F362*$D362</f>
        <v>0</v>
      </c>
      <c r="G362" s="13">
        <f>Penjualan!G362*$D362</f>
        <v>0</v>
      </c>
      <c r="H362" s="13">
        <f>Penjualan!H362*$D362</f>
        <v>15000</v>
      </c>
      <c r="I362" s="13">
        <f>Penjualan!I362*$D362</f>
        <v>0</v>
      </c>
      <c r="J362" s="13">
        <f>Penjualan!J362*$D362</f>
        <v>0</v>
      </c>
      <c r="K362" s="13">
        <f>Penjualan!K362*$D362</f>
        <v>0</v>
      </c>
      <c r="L362" s="13">
        <f>Penjualan!L362*$D362</f>
        <v>0</v>
      </c>
      <c r="M362" s="13">
        <f>Penjualan!M362*$D362</f>
        <v>0</v>
      </c>
      <c r="N362" s="13">
        <f>Penjualan!N362*$D362</f>
        <v>0</v>
      </c>
      <c r="O362" s="13">
        <f>Penjualan!O362*$D362</f>
        <v>0</v>
      </c>
      <c r="P362" s="13">
        <f>Penjualan!P362*$D362</f>
        <v>0</v>
      </c>
      <c r="Q362" s="13">
        <f>Penjualan!Q362*$D362</f>
        <v>0</v>
      </c>
      <c r="R362" s="13">
        <f>Penjualan!R362*$D362</f>
        <v>0</v>
      </c>
      <c r="S362" s="13">
        <f>Penjualan!S362*$D362</f>
        <v>0</v>
      </c>
      <c r="T362" s="13">
        <f>Penjualan!T362*$D362</f>
        <v>0</v>
      </c>
      <c r="U362" s="13">
        <f>Penjualan!U362*$D362</f>
        <v>0</v>
      </c>
      <c r="V362" s="13">
        <f>Penjualan!V362*$D362</f>
        <v>0</v>
      </c>
      <c r="W362" s="13">
        <f>Penjualan!W362*$D362</f>
        <v>0</v>
      </c>
      <c r="X362" s="13">
        <f>Penjualan!X362*$D362</f>
        <v>0</v>
      </c>
      <c r="Y362" s="13">
        <f>Penjualan!Y362*$D362</f>
        <v>0</v>
      </c>
      <c r="Z362" s="13">
        <f>Penjualan!Z362*$D362</f>
        <v>0</v>
      </c>
      <c r="AA362" s="13">
        <f>Penjualan!AA362*$D362</f>
        <v>0</v>
      </c>
      <c r="AB362" s="13">
        <f>Penjualan!AB362*$D362</f>
        <v>0</v>
      </c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>
        <f>Penjualan!AQ362*$D362</f>
        <v>0</v>
      </c>
      <c r="AR362" s="13">
        <f t="shared" si="18"/>
        <v>15000</v>
      </c>
      <c r="AS362" s="14"/>
      <c r="AT362" s="14"/>
      <c r="AU362" s="14"/>
      <c r="AV362" s="14"/>
      <c r="AW362" s="14"/>
    </row>
    <row r="363" spans="1:49" ht="26.25" customHeight="1" x14ac:dyDescent="0.35">
      <c r="A363" s="55">
        <f>Penjualan!A363</f>
        <v>0</v>
      </c>
      <c r="B363" s="2" t="str">
        <f>Penjualan!B363</f>
        <v>A04</v>
      </c>
      <c r="C363" s="2" t="str">
        <f>Penjualan!C363</f>
        <v>Anting</v>
      </c>
      <c r="D363" s="21">
        <f>VLOOKUP(B363,Tabel!$A$6:$F$78,6,FALSE)</f>
        <v>15000</v>
      </c>
      <c r="E363" s="13">
        <f>Penjualan!E363*$D363</f>
        <v>0</v>
      </c>
      <c r="F363" s="13">
        <f>Penjualan!F363*$D363</f>
        <v>0</v>
      </c>
      <c r="G363" s="13">
        <f>Penjualan!G363*$D363</f>
        <v>0</v>
      </c>
      <c r="H363" s="13">
        <f>Penjualan!H363*$D363</f>
        <v>0</v>
      </c>
      <c r="I363" s="13">
        <f>Penjualan!I363*$D363</f>
        <v>0</v>
      </c>
      <c r="J363" s="13">
        <f>Penjualan!J363*$D363</f>
        <v>0</v>
      </c>
      <c r="K363" s="13">
        <f>Penjualan!K363*$D363</f>
        <v>0</v>
      </c>
      <c r="L363" s="13">
        <f>Penjualan!L363*$D363</f>
        <v>0</v>
      </c>
      <c r="M363" s="13">
        <f>Penjualan!M363*$D363</f>
        <v>60000</v>
      </c>
      <c r="N363" s="13">
        <f>Penjualan!N363*$D363</f>
        <v>0</v>
      </c>
      <c r="O363" s="13">
        <f>Penjualan!O363*$D363</f>
        <v>0</v>
      </c>
      <c r="P363" s="13">
        <f>Penjualan!P363*$D363</f>
        <v>0</v>
      </c>
      <c r="Q363" s="13">
        <f>Penjualan!Q363*$D363</f>
        <v>0</v>
      </c>
      <c r="R363" s="13">
        <f>Penjualan!R363*$D363</f>
        <v>0</v>
      </c>
      <c r="S363" s="13">
        <f>Penjualan!S363*$D363</f>
        <v>0</v>
      </c>
      <c r="T363" s="13">
        <f>Penjualan!T363*$D363</f>
        <v>0</v>
      </c>
      <c r="U363" s="13">
        <f>Penjualan!U363*$D363</f>
        <v>0</v>
      </c>
      <c r="V363" s="13">
        <f>Penjualan!V363*$D363</f>
        <v>0</v>
      </c>
      <c r="W363" s="13">
        <f>Penjualan!W363*$D363</f>
        <v>0</v>
      </c>
      <c r="X363" s="13">
        <f>Penjualan!X363*$D363</f>
        <v>0</v>
      </c>
      <c r="Y363" s="13">
        <f>Penjualan!Y363*$D363</f>
        <v>0</v>
      </c>
      <c r="Z363" s="13">
        <f>Penjualan!Z363*$D363</f>
        <v>0</v>
      </c>
      <c r="AA363" s="13">
        <f>Penjualan!AA363*$D363</f>
        <v>0</v>
      </c>
      <c r="AB363" s="13">
        <f>Penjualan!AB363*$D363</f>
        <v>0</v>
      </c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>
        <f>Penjualan!AQ363*$D363</f>
        <v>0</v>
      </c>
      <c r="AR363" s="13">
        <f t="shared" si="18"/>
        <v>60000</v>
      </c>
      <c r="AS363" s="14"/>
      <c r="AT363" s="14"/>
      <c r="AU363" s="14"/>
      <c r="AV363" s="14"/>
      <c r="AW363" s="14"/>
    </row>
    <row r="364" spans="1:49" ht="26.25" customHeight="1" x14ac:dyDescent="0.35">
      <c r="A364" s="55">
        <f>Penjualan!A364</f>
        <v>0</v>
      </c>
      <c r="B364" s="2" t="str">
        <f>Penjualan!B364</f>
        <v>GKM</v>
      </c>
      <c r="C364" s="2" t="str">
        <f>Penjualan!C364</f>
        <v>G. Mutiara</v>
      </c>
      <c r="D364" s="21">
        <f>VLOOKUP(B364,Tabel!$A$6:$F$78,6,FALSE)</f>
        <v>10000</v>
      </c>
      <c r="E364" s="13">
        <f>Penjualan!E364*$D364</f>
        <v>0</v>
      </c>
      <c r="F364" s="13">
        <f>Penjualan!F364*$D364</f>
        <v>0</v>
      </c>
      <c r="G364" s="13">
        <f>Penjualan!G364*$D364</f>
        <v>0</v>
      </c>
      <c r="H364" s="13">
        <f>Penjualan!H364*$D364</f>
        <v>0</v>
      </c>
      <c r="I364" s="13">
        <f>Penjualan!I364*$D364</f>
        <v>0</v>
      </c>
      <c r="J364" s="13">
        <f>Penjualan!J364*$D364</f>
        <v>0</v>
      </c>
      <c r="K364" s="13">
        <f>Penjualan!K364*$D364</f>
        <v>0</v>
      </c>
      <c r="L364" s="13">
        <f>Penjualan!L364*$D364</f>
        <v>0</v>
      </c>
      <c r="M364" s="13">
        <f>Penjualan!M364*$D364</f>
        <v>10000</v>
      </c>
      <c r="N364" s="13">
        <f>Penjualan!N364*$D364</f>
        <v>0</v>
      </c>
      <c r="O364" s="13">
        <f>Penjualan!O364*$D364</f>
        <v>0</v>
      </c>
      <c r="P364" s="13">
        <f>Penjualan!P364*$D364</f>
        <v>20000</v>
      </c>
      <c r="Q364" s="13">
        <f>Penjualan!Q364*$D364</f>
        <v>20000</v>
      </c>
      <c r="R364" s="13">
        <f>Penjualan!R364*$D364</f>
        <v>0</v>
      </c>
      <c r="S364" s="13">
        <f>Penjualan!S364*$D364</f>
        <v>0</v>
      </c>
      <c r="T364" s="13">
        <f>Penjualan!T364*$D364</f>
        <v>0</v>
      </c>
      <c r="U364" s="13">
        <f>Penjualan!U364*$D364</f>
        <v>0</v>
      </c>
      <c r="V364" s="13">
        <f>Penjualan!V364*$D364</f>
        <v>0</v>
      </c>
      <c r="W364" s="13">
        <f>Penjualan!W364*$D364</f>
        <v>0</v>
      </c>
      <c r="X364" s="13">
        <f>Penjualan!X364*$D364</f>
        <v>0</v>
      </c>
      <c r="Y364" s="13">
        <f>Penjualan!Y364*$D364</f>
        <v>0</v>
      </c>
      <c r="Z364" s="13">
        <f>Penjualan!Z364*$D364</f>
        <v>0</v>
      </c>
      <c r="AA364" s="13">
        <f>Penjualan!AA364*$D364</f>
        <v>0</v>
      </c>
      <c r="AB364" s="13">
        <f>Penjualan!AB364*$D364</f>
        <v>0</v>
      </c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>
        <f>Penjualan!AQ364*$D364</f>
        <v>0</v>
      </c>
      <c r="AR364" s="13">
        <f t="shared" si="18"/>
        <v>50000</v>
      </c>
      <c r="AS364" s="14"/>
      <c r="AT364" s="14"/>
      <c r="AU364" s="14"/>
      <c r="AV364" s="14"/>
      <c r="AW364" s="14"/>
    </row>
    <row r="365" spans="1:49" ht="26.25" customHeight="1" x14ac:dyDescent="0.35">
      <c r="A365" s="55">
        <f>Penjualan!A365</f>
        <v>0</v>
      </c>
      <c r="B365" s="2" t="str">
        <f>Penjualan!B365</f>
        <v>GR13</v>
      </c>
      <c r="C365" s="2" t="str">
        <f>Penjualan!C365</f>
        <v>Gelang rosario kristal</v>
      </c>
      <c r="D365" s="21">
        <f>VLOOKUP(B365,Tabel!$A$6:$F$78,6,FALSE)</f>
        <v>10000</v>
      </c>
      <c r="E365" s="13">
        <f>Penjualan!E365*$D365</f>
        <v>0</v>
      </c>
      <c r="F365" s="13">
        <f>Penjualan!F365*$D365</f>
        <v>0</v>
      </c>
      <c r="G365" s="13">
        <f>Penjualan!G365*$D365</f>
        <v>0</v>
      </c>
      <c r="H365" s="13">
        <f>Penjualan!H365*$D365</f>
        <v>10000</v>
      </c>
      <c r="I365" s="13">
        <f>Penjualan!I365*$D365</f>
        <v>0</v>
      </c>
      <c r="J365" s="13">
        <f>Penjualan!J365*$D365</f>
        <v>0</v>
      </c>
      <c r="K365" s="13">
        <f>Penjualan!K365*$D365</f>
        <v>0</v>
      </c>
      <c r="L365" s="13">
        <f>Penjualan!L365*$D365</f>
        <v>0</v>
      </c>
      <c r="M365" s="13">
        <f>Penjualan!M365*$D365</f>
        <v>0</v>
      </c>
      <c r="N365" s="13">
        <f>Penjualan!N365*$D365</f>
        <v>0</v>
      </c>
      <c r="O365" s="13">
        <f>Penjualan!O365*$D365</f>
        <v>0</v>
      </c>
      <c r="P365" s="13">
        <f>Penjualan!P365*$D365</f>
        <v>0</v>
      </c>
      <c r="Q365" s="13">
        <f>Penjualan!Q365*$D365</f>
        <v>0</v>
      </c>
      <c r="R365" s="13">
        <f>Penjualan!R365*$D365</f>
        <v>0</v>
      </c>
      <c r="S365" s="13">
        <f>Penjualan!S365*$D365</f>
        <v>0</v>
      </c>
      <c r="T365" s="13">
        <f>Penjualan!T365*$D365</f>
        <v>0</v>
      </c>
      <c r="U365" s="13">
        <f>Penjualan!U365*$D365</f>
        <v>0</v>
      </c>
      <c r="V365" s="13">
        <f>Penjualan!V365*$D365</f>
        <v>0</v>
      </c>
      <c r="W365" s="13">
        <f>Penjualan!W365*$D365</f>
        <v>0</v>
      </c>
      <c r="X365" s="13">
        <f>Penjualan!X365*$D365</f>
        <v>0</v>
      </c>
      <c r="Y365" s="13">
        <f>Penjualan!Y365*$D365</f>
        <v>0</v>
      </c>
      <c r="Z365" s="13">
        <f>Penjualan!Z365*$D365</f>
        <v>0</v>
      </c>
      <c r="AA365" s="13">
        <f>Penjualan!AA365*$D365</f>
        <v>0</v>
      </c>
      <c r="AB365" s="13">
        <f>Penjualan!AB365*$D365</f>
        <v>0</v>
      </c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>
        <f>Penjualan!AQ365*$D365</f>
        <v>0</v>
      </c>
      <c r="AR365" s="13">
        <f t="shared" si="18"/>
        <v>10000</v>
      </c>
      <c r="AS365" s="14"/>
      <c r="AT365" s="14"/>
      <c r="AU365" s="14"/>
      <c r="AV365" s="14"/>
      <c r="AW365" s="14"/>
    </row>
    <row r="366" spans="1:49" ht="26.25" customHeight="1" x14ac:dyDescent="0.35">
      <c r="A366" s="55">
        <f>Penjualan!A366</f>
        <v>0</v>
      </c>
      <c r="B366" s="2" t="str">
        <f>Penjualan!B366</f>
        <v>Lain2</v>
      </c>
      <c r="C366" s="2" t="str">
        <f>Penjualan!C366</f>
        <v>Lain2</v>
      </c>
      <c r="D366" s="21">
        <f>VLOOKUP(B366,Tabel!$A$6:$F$78,6,FALSE)</f>
        <v>0</v>
      </c>
      <c r="E366" s="13">
        <f>Penjualan!E366*$D366</f>
        <v>0</v>
      </c>
      <c r="F366" s="13">
        <f>Penjualan!F366*$D366</f>
        <v>0</v>
      </c>
      <c r="G366" s="13">
        <f>Penjualan!G366*$D366</f>
        <v>0</v>
      </c>
      <c r="H366" s="13">
        <f>Penjualan!H366*$D366</f>
        <v>0</v>
      </c>
      <c r="I366" s="13">
        <f>Penjualan!I366*$D366</f>
        <v>0</v>
      </c>
      <c r="J366" s="13">
        <f>Penjualan!J366*$D366</f>
        <v>0</v>
      </c>
      <c r="K366" s="13">
        <f>Penjualan!K366*$D366</f>
        <v>0</v>
      </c>
      <c r="L366" s="13">
        <f>Penjualan!L366*$D366</f>
        <v>0</v>
      </c>
      <c r="M366" s="13">
        <f>Penjualan!M366*$D366</f>
        <v>0</v>
      </c>
      <c r="N366" s="13">
        <f>Penjualan!N366*$D366</f>
        <v>0</v>
      </c>
      <c r="O366" s="13">
        <f>Penjualan!O366*$D366</f>
        <v>0</v>
      </c>
      <c r="P366" s="13">
        <f>Penjualan!P366*$D366</f>
        <v>0</v>
      </c>
      <c r="Q366" s="13">
        <f>Penjualan!Q366*$D366</f>
        <v>0</v>
      </c>
      <c r="R366" s="13">
        <f>Penjualan!R366*$D366</f>
        <v>0</v>
      </c>
      <c r="S366" s="13">
        <f>Penjualan!S366*$D366</f>
        <v>0</v>
      </c>
      <c r="T366" s="13">
        <f>Penjualan!T366*$D366</f>
        <v>0</v>
      </c>
      <c r="U366" s="13">
        <f>Penjualan!U366*$D366</f>
        <v>0</v>
      </c>
      <c r="V366" s="13">
        <f>Penjualan!V366*$D366</f>
        <v>0</v>
      </c>
      <c r="W366" s="13">
        <f>Penjualan!W366*$D366</f>
        <v>0</v>
      </c>
      <c r="X366" s="13">
        <f>Penjualan!X366*$D366</f>
        <v>0</v>
      </c>
      <c r="Y366" s="13">
        <f>Penjualan!Y366*$D366</f>
        <v>0</v>
      </c>
      <c r="Z366" s="13">
        <f>Penjualan!Z366*$D366</f>
        <v>0</v>
      </c>
      <c r="AA366" s="13">
        <f>Penjualan!AA366*$D366</f>
        <v>0</v>
      </c>
      <c r="AB366" s="13">
        <f>Penjualan!AB366*$D366</f>
        <v>0</v>
      </c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>
        <f>Penjualan!AQ366*$D366</f>
        <v>0</v>
      </c>
      <c r="AR366" s="13">
        <f t="shared" si="18"/>
        <v>0</v>
      </c>
      <c r="AS366" s="14"/>
      <c r="AT366" s="14"/>
      <c r="AU366" s="14"/>
      <c r="AV366" s="14"/>
      <c r="AW366" s="14"/>
    </row>
    <row r="367" spans="1:49" ht="26.25" customHeight="1" x14ac:dyDescent="0.35">
      <c r="A367" s="55">
        <f>Penjualan!A367</f>
        <v>0</v>
      </c>
      <c r="B367" s="2" t="str">
        <f>Penjualan!B367</f>
        <v>A01</v>
      </c>
      <c r="C367" s="2" t="str">
        <f>Penjualan!C367</f>
        <v>Anting</v>
      </c>
      <c r="D367" s="21">
        <f>VLOOKUP(B367,Tabel!$A$6:$F$78,6,FALSE)</f>
        <v>12000</v>
      </c>
      <c r="E367" s="13">
        <f>Penjualan!E367*$D367</f>
        <v>0</v>
      </c>
      <c r="F367" s="13">
        <f>Penjualan!F367*$D367</f>
        <v>0</v>
      </c>
      <c r="G367" s="13">
        <f>Penjualan!G367*$D367</f>
        <v>0</v>
      </c>
      <c r="H367" s="13">
        <f>Penjualan!H367*$D367</f>
        <v>0</v>
      </c>
      <c r="I367" s="13">
        <f>Penjualan!I367*$D367</f>
        <v>0</v>
      </c>
      <c r="J367" s="13">
        <f>Penjualan!J367*$D367</f>
        <v>0</v>
      </c>
      <c r="K367" s="13">
        <f>Penjualan!K367*$D367</f>
        <v>0</v>
      </c>
      <c r="L367" s="13">
        <f>Penjualan!L367*$D367</f>
        <v>0</v>
      </c>
      <c r="M367" s="13">
        <f>Penjualan!M367*$D367</f>
        <v>24000</v>
      </c>
      <c r="N367" s="13">
        <f>Penjualan!N367*$D367</f>
        <v>0</v>
      </c>
      <c r="O367" s="13">
        <f>Penjualan!O367*$D367</f>
        <v>0</v>
      </c>
      <c r="P367" s="13">
        <f>Penjualan!P367*$D367</f>
        <v>0</v>
      </c>
      <c r="Q367" s="13">
        <f>Penjualan!Q367*$D367</f>
        <v>0</v>
      </c>
      <c r="R367" s="13">
        <f>Penjualan!R367*$D367</f>
        <v>0</v>
      </c>
      <c r="S367" s="13">
        <f>Penjualan!S367*$D367</f>
        <v>0</v>
      </c>
      <c r="T367" s="13">
        <f>Penjualan!T367*$D367</f>
        <v>0</v>
      </c>
      <c r="U367" s="13">
        <f>Penjualan!U367*$D367</f>
        <v>0</v>
      </c>
      <c r="V367" s="13">
        <f>Penjualan!V367*$D367</f>
        <v>0</v>
      </c>
      <c r="W367" s="13">
        <f>Penjualan!W367*$D367</f>
        <v>0</v>
      </c>
      <c r="X367" s="13">
        <f>Penjualan!X367*$D367</f>
        <v>0</v>
      </c>
      <c r="Y367" s="13">
        <f>Penjualan!Y367*$D367</f>
        <v>0</v>
      </c>
      <c r="Z367" s="13">
        <f>Penjualan!Z367*$D367</f>
        <v>0</v>
      </c>
      <c r="AA367" s="13">
        <f>Penjualan!AA367*$D367</f>
        <v>0</v>
      </c>
      <c r="AB367" s="13">
        <f>Penjualan!AB367*$D367</f>
        <v>0</v>
      </c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>
        <f>Penjualan!AQ367*$D367</f>
        <v>0</v>
      </c>
      <c r="AR367" s="13">
        <f t="shared" si="18"/>
        <v>24000</v>
      </c>
      <c r="AS367" s="14"/>
      <c r="AT367" s="14"/>
      <c r="AU367" s="14"/>
      <c r="AV367" s="14"/>
      <c r="AW367" s="14"/>
    </row>
    <row r="368" spans="1:49" ht="26.25" customHeight="1" x14ac:dyDescent="0.35">
      <c r="A368" s="55">
        <f>Penjualan!A368</f>
        <v>0</v>
      </c>
      <c r="B368" s="2" t="str">
        <f>Penjualan!B368</f>
        <v>R03</v>
      </c>
      <c r="C368" s="2" t="str">
        <f>Penjualan!C368</f>
        <v>Rosario kristal</v>
      </c>
      <c r="D368" s="21">
        <f>VLOOKUP(B368,Tabel!$A$6:$F$78,6,FALSE)</f>
        <v>30000</v>
      </c>
      <c r="E368" s="13">
        <f>Penjualan!E368*$D368</f>
        <v>0</v>
      </c>
      <c r="F368" s="13">
        <f>Penjualan!F368*$D368</f>
        <v>0</v>
      </c>
      <c r="G368" s="13">
        <f>Penjualan!G368*$D368</f>
        <v>0</v>
      </c>
      <c r="H368" s="13">
        <f>Penjualan!H368*$D368</f>
        <v>0</v>
      </c>
      <c r="I368" s="13">
        <f>Penjualan!I368*$D368</f>
        <v>0</v>
      </c>
      <c r="J368" s="13">
        <f>Penjualan!J368*$D368</f>
        <v>60000</v>
      </c>
      <c r="K368" s="13">
        <f>Penjualan!K368*$D368</f>
        <v>0</v>
      </c>
      <c r="L368" s="13">
        <f>Penjualan!L368*$D368</f>
        <v>0</v>
      </c>
      <c r="M368" s="13">
        <f>Penjualan!M368*$D368</f>
        <v>30000</v>
      </c>
      <c r="N368" s="13">
        <f>Penjualan!N368*$D368</f>
        <v>0</v>
      </c>
      <c r="O368" s="13">
        <f>Penjualan!O368*$D368</f>
        <v>0</v>
      </c>
      <c r="P368" s="13">
        <f>Penjualan!P368*$D368</f>
        <v>0</v>
      </c>
      <c r="Q368" s="13">
        <f>Penjualan!Q368*$D368</f>
        <v>0</v>
      </c>
      <c r="R368" s="13">
        <f>Penjualan!R368*$D368</f>
        <v>0</v>
      </c>
      <c r="S368" s="13">
        <f>Penjualan!S368*$D368</f>
        <v>0</v>
      </c>
      <c r="T368" s="13">
        <f>Penjualan!T368*$D368</f>
        <v>0</v>
      </c>
      <c r="U368" s="13">
        <f>Penjualan!U368*$D368</f>
        <v>0</v>
      </c>
      <c r="V368" s="13">
        <f>Penjualan!V368*$D368</f>
        <v>0</v>
      </c>
      <c r="W368" s="13">
        <f>Penjualan!W368*$D368</f>
        <v>0</v>
      </c>
      <c r="X368" s="13">
        <f>Penjualan!X368*$D368</f>
        <v>0</v>
      </c>
      <c r="Y368" s="13">
        <f>Penjualan!Y368*$D368</f>
        <v>0</v>
      </c>
      <c r="Z368" s="13">
        <f>Penjualan!Z368*$D368</f>
        <v>0</v>
      </c>
      <c r="AA368" s="13">
        <f>Penjualan!AA368*$D368</f>
        <v>0</v>
      </c>
      <c r="AB368" s="13">
        <f>Penjualan!AB368*$D368</f>
        <v>0</v>
      </c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>
        <f>Penjualan!AQ368*$D368</f>
        <v>0</v>
      </c>
      <c r="AR368" s="13">
        <f t="shared" si="18"/>
        <v>90000</v>
      </c>
      <c r="AS368" s="14"/>
      <c r="AT368" s="14"/>
      <c r="AU368" s="14"/>
      <c r="AV368" s="14"/>
      <c r="AW368" s="14"/>
    </row>
    <row r="369" spans="1:49" ht="26.25" customHeight="1" x14ac:dyDescent="0.35">
      <c r="A369" s="55">
        <f>Penjualan!A369</f>
        <v>0</v>
      </c>
      <c r="B369" s="2" t="str">
        <f>Penjualan!B369</f>
        <v>KT06</v>
      </c>
      <c r="C369" s="2" t="str">
        <f>Penjualan!C369</f>
        <v>Kalung Bunda Maria Medugorje</v>
      </c>
      <c r="D369" s="21">
        <f>VLOOKUP(B369,Tabel!$A$6:$F$78,6,FALSE)</f>
        <v>10000</v>
      </c>
      <c r="E369" s="13">
        <f>Penjualan!E369*$D369</f>
        <v>0</v>
      </c>
      <c r="F369" s="13">
        <f>Penjualan!F369*$D369</f>
        <v>0</v>
      </c>
      <c r="G369" s="13">
        <f>Penjualan!G369*$D369</f>
        <v>0</v>
      </c>
      <c r="H369" s="13">
        <f>Penjualan!H369*$D369</f>
        <v>0</v>
      </c>
      <c r="I369" s="13">
        <f>Penjualan!I369*$D369</f>
        <v>0</v>
      </c>
      <c r="J369" s="13">
        <f>Penjualan!J369*$D369</f>
        <v>0</v>
      </c>
      <c r="K369" s="13">
        <f>Penjualan!K369*$D369</f>
        <v>0</v>
      </c>
      <c r="L369" s="13">
        <f>Penjualan!L369*$D369</f>
        <v>0</v>
      </c>
      <c r="M369" s="13">
        <f>Penjualan!M369*$D369</f>
        <v>0</v>
      </c>
      <c r="N369" s="13">
        <f>Penjualan!N369*$D369</f>
        <v>0</v>
      </c>
      <c r="O369" s="13">
        <f>Penjualan!O369*$D369</f>
        <v>0</v>
      </c>
      <c r="P369" s="13">
        <f>Penjualan!P369*$D369</f>
        <v>0</v>
      </c>
      <c r="Q369" s="13">
        <f>Penjualan!Q369*$D369</f>
        <v>20000</v>
      </c>
      <c r="R369" s="13">
        <f>Penjualan!R369*$D369</f>
        <v>0</v>
      </c>
      <c r="S369" s="13">
        <f>Penjualan!S369*$D369</f>
        <v>0</v>
      </c>
      <c r="T369" s="13">
        <f>Penjualan!T369*$D369</f>
        <v>0</v>
      </c>
      <c r="U369" s="13">
        <f>Penjualan!U369*$D369</f>
        <v>0</v>
      </c>
      <c r="V369" s="13">
        <f>Penjualan!V369*$D369</f>
        <v>0</v>
      </c>
      <c r="W369" s="13">
        <f>Penjualan!W369*$D369</f>
        <v>0</v>
      </c>
      <c r="X369" s="13">
        <f>Penjualan!X369*$D369</f>
        <v>0</v>
      </c>
      <c r="Y369" s="13">
        <f>Penjualan!Y369*$D369</f>
        <v>0</v>
      </c>
      <c r="Z369" s="13">
        <f>Penjualan!Z369*$D369</f>
        <v>0</v>
      </c>
      <c r="AA369" s="13">
        <f>Penjualan!AA369*$D369</f>
        <v>0</v>
      </c>
      <c r="AB369" s="13">
        <f>Penjualan!AB369*$D369</f>
        <v>0</v>
      </c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>
        <f>Penjualan!AQ369*$D369</f>
        <v>0</v>
      </c>
      <c r="AR369" s="13">
        <f t="shared" si="18"/>
        <v>20000</v>
      </c>
      <c r="AS369" s="14"/>
      <c r="AT369" s="14"/>
      <c r="AU369" s="14"/>
      <c r="AV369" s="14"/>
      <c r="AW369" s="14"/>
    </row>
    <row r="370" spans="1:49" ht="26.25" customHeight="1" x14ac:dyDescent="0.35">
      <c r="A370" s="55">
        <f>Penjualan!A370</f>
        <v>0</v>
      </c>
      <c r="B370" s="2" t="str">
        <f>Penjualan!B370</f>
        <v>GKY</v>
      </c>
      <c r="C370" s="2" t="str">
        <f>Penjualan!C370</f>
        <v>Gelang kayu (baru)</v>
      </c>
      <c r="D370" s="21">
        <f>VLOOKUP(B370,Tabel!$A$6:$F$78,6,FALSE)</f>
        <v>8000</v>
      </c>
      <c r="E370" s="13">
        <f>Penjualan!E370*$D370</f>
        <v>0</v>
      </c>
      <c r="F370" s="13">
        <f>Penjualan!F370*$D370</f>
        <v>8000</v>
      </c>
      <c r="G370" s="13">
        <f>Penjualan!G370*$D370</f>
        <v>0</v>
      </c>
      <c r="H370" s="13">
        <f>Penjualan!H370*$D370</f>
        <v>0</v>
      </c>
      <c r="I370" s="13">
        <f>Penjualan!I370*$D370</f>
        <v>0</v>
      </c>
      <c r="J370" s="13">
        <f>Penjualan!J370*$D370</f>
        <v>0</v>
      </c>
      <c r="K370" s="13">
        <f>Penjualan!K370*$D370</f>
        <v>0</v>
      </c>
      <c r="L370" s="13">
        <f>Penjualan!L370*$D370</f>
        <v>0</v>
      </c>
      <c r="M370" s="13">
        <f>Penjualan!M370*$D370</f>
        <v>0</v>
      </c>
      <c r="N370" s="13">
        <f>Penjualan!N370*$D370</f>
        <v>0</v>
      </c>
      <c r="O370" s="13">
        <f>Penjualan!O370*$D370</f>
        <v>0</v>
      </c>
      <c r="P370" s="13">
        <f>Penjualan!P370*$D370</f>
        <v>0</v>
      </c>
      <c r="Q370" s="13">
        <f>Penjualan!Q370*$D370</f>
        <v>0</v>
      </c>
      <c r="R370" s="13">
        <f>Penjualan!R370*$D370</f>
        <v>0</v>
      </c>
      <c r="S370" s="13">
        <f>Penjualan!S370*$D370</f>
        <v>0</v>
      </c>
      <c r="T370" s="13">
        <f>Penjualan!T370*$D370</f>
        <v>0</v>
      </c>
      <c r="U370" s="13">
        <f>Penjualan!U370*$D370</f>
        <v>8000</v>
      </c>
      <c r="V370" s="13">
        <f>Penjualan!V370*$D370</f>
        <v>0</v>
      </c>
      <c r="W370" s="13">
        <f>Penjualan!W370*$D370</f>
        <v>0</v>
      </c>
      <c r="X370" s="13">
        <f>Penjualan!X370*$D370</f>
        <v>0</v>
      </c>
      <c r="Y370" s="13">
        <f>Penjualan!Y370*$D370</f>
        <v>0</v>
      </c>
      <c r="Z370" s="13">
        <f>Penjualan!Z370*$D370</f>
        <v>0</v>
      </c>
      <c r="AA370" s="13">
        <f>Penjualan!AA370*$D370</f>
        <v>0</v>
      </c>
      <c r="AB370" s="13">
        <f>Penjualan!AB370*$D370</f>
        <v>0</v>
      </c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>
        <f>Penjualan!AQ370*$D370</f>
        <v>0</v>
      </c>
      <c r="AR370" s="13">
        <f t="shared" si="18"/>
        <v>16000</v>
      </c>
      <c r="AS370" s="14"/>
      <c r="AT370" s="14"/>
      <c r="AU370" s="14"/>
      <c r="AV370" s="14"/>
      <c r="AW370" s="14"/>
    </row>
    <row r="371" spans="1:49" ht="26.25" customHeight="1" x14ac:dyDescent="0.35">
      <c r="A371" s="55">
        <f>Penjualan!A371</f>
        <v>0</v>
      </c>
      <c r="B371" s="2" t="str">
        <f>Penjualan!B371</f>
        <v>GR12</v>
      </c>
      <c r="C371" s="2" t="str">
        <f>Penjualan!C371</f>
        <v>Gelang rosario kristal</v>
      </c>
      <c r="D371" s="21">
        <f>VLOOKUP(B371,Tabel!$A$6:$F$78,6,FALSE)</f>
        <v>15000</v>
      </c>
      <c r="E371" s="13">
        <f>Penjualan!E371*$D371</f>
        <v>0</v>
      </c>
      <c r="F371" s="13">
        <f>Penjualan!F371*$D371</f>
        <v>0</v>
      </c>
      <c r="G371" s="13">
        <f>Penjualan!G371*$D371</f>
        <v>0</v>
      </c>
      <c r="H371" s="13">
        <f>Penjualan!H371*$D371</f>
        <v>0</v>
      </c>
      <c r="I371" s="13">
        <f>Penjualan!I371*$D371</f>
        <v>0</v>
      </c>
      <c r="J371" s="13">
        <f>Penjualan!J371*$D371</f>
        <v>0</v>
      </c>
      <c r="K371" s="13">
        <f>Penjualan!K371*$D371</f>
        <v>0</v>
      </c>
      <c r="L371" s="13">
        <f>Penjualan!L371*$D371</f>
        <v>0</v>
      </c>
      <c r="M371" s="13">
        <f>Penjualan!M371*$D371</f>
        <v>15000</v>
      </c>
      <c r="N371" s="13">
        <f>Penjualan!N371*$D371</f>
        <v>0</v>
      </c>
      <c r="O371" s="13">
        <f>Penjualan!O371*$D371</f>
        <v>0</v>
      </c>
      <c r="P371" s="13">
        <f>Penjualan!P371*$D371</f>
        <v>0</v>
      </c>
      <c r="Q371" s="13">
        <f>Penjualan!Q371*$D371</f>
        <v>0</v>
      </c>
      <c r="R371" s="13">
        <f>Penjualan!R371*$D371</f>
        <v>0</v>
      </c>
      <c r="S371" s="13">
        <f>Penjualan!S371*$D371</f>
        <v>0</v>
      </c>
      <c r="T371" s="13">
        <f>Penjualan!T371*$D371</f>
        <v>0</v>
      </c>
      <c r="U371" s="13">
        <f>Penjualan!U371*$D371</f>
        <v>0</v>
      </c>
      <c r="V371" s="13">
        <f>Penjualan!V371*$D371</f>
        <v>0</v>
      </c>
      <c r="W371" s="13">
        <f>Penjualan!W371*$D371</f>
        <v>0</v>
      </c>
      <c r="X371" s="13">
        <f>Penjualan!X371*$D371</f>
        <v>0</v>
      </c>
      <c r="Y371" s="13">
        <f>Penjualan!Y371*$D371</f>
        <v>0</v>
      </c>
      <c r="Z371" s="13">
        <f>Penjualan!Z371*$D371</f>
        <v>0</v>
      </c>
      <c r="AA371" s="13">
        <f>Penjualan!AA371*$D371</f>
        <v>0</v>
      </c>
      <c r="AB371" s="13">
        <f>Penjualan!AB371*$D371</f>
        <v>0</v>
      </c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>
        <f>Penjualan!AQ371*$D371</f>
        <v>0</v>
      </c>
      <c r="AR371" s="13">
        <f t="shared" si="18"/>
        <v>15000</v>
      </c>
      <c r="AS371" s="14"/>
      <c r="AT371" s="14"/>
      <c r="AU371" s="14"/>
      <c r="AV371" s="14"/>
      <c r="AW371" s="14"/>
    </row>
    <row r="372" spans="1:49" ht="26.25" customHeight="1" x14ac:dyDescent="0.35">
      <c r="A372" s="55">
        <f>Penjualan!A372</f>
        <v>0</v>
      </c>
      <c r="B372" s="2" t="str">
        <f>Penjualan!B372</f>
        <v>S01</v>
      </c>
      <c r="C372" s="2" t="str">
        <f>Penjualan!C372</f>
        <v>Sumbangan pita</v>
      </c>
      <c r="D372" s="21">
        <f>VLOOKUP(B372,Tabel!$A$6:$F$78,6,FALSE)</f>
        <v>0</v>
      </c>
      <c r="E372" s="13">
        <f>Penjualan!E372*$D372</f>
        <v>0</v>
      </c>
      <c r="F372" s="13">
        <f>Penjualan!F372*$D372</f>
        <v>0</v>
      </c>
      <c r="G372" s="13">
        <f>Penjualan!G372*$D372</f>
        <v>0</v>
      </c>
      <c r="H372" s="13">
        <f>Penjualan!H372*$D372</f>
        <v>0</v>
      </c>
      <c r="I372" s="13">
        <f>Penjualan!I372*$D372</f>
        <v>0</v>
      </c>
      <c r="J372" s="13">
        <f>Penjualan!J372*$D372</f>
        <v>0</v>
      </c>
      <c r="K372" s="13">
        <f>Penjualan!K372*$D372</f>
        <v>0</v>
      </c>
      <c r="L372" s="13">
        <f>Penjualan!L372*$D372</f>
        <v>0</v>
      </c>
      <c r="M372" s="13">
        <f>Penjualan!M372*$D372</f>
        <v>0</v>
      </c>
      <c r="N372" s="13">
        <f>Penjualan!N372*$D372</f>
        <v>0</v>
      </c>
      <c r="O372" s="13">
        <f>Penjualan!O372*$D372</f>
        <v>0</v>
      </c>
      <c r="P372" s="13">
        <f>Penjualan!P372*$D372</f>
        <v>0</v>
      </c>
      <c r="Q372" s="13">
        <f>Penjualan!Q372*$D372</f>
        <v>0</v>
      </c>
      <c r="R372" s="13">
        <f>Penjualan!R372*$D372</f>
        <v>0</v>
      </c>
      <c r="S372" s="13">
        <f>Penjualan!S372*$D372</f>
        <v>0</v>
      </c>
      <c r="T372" s="13">
        <f>Penjualan!T372*$D372</f>
        <v>0</v>
      </c>
      <c r="U372" s="13">
        <f>Penjualan!U372*$D372</f>
        <v>0</v>
      </c>
      <c r="V372" s="13">
        <f>Penjualan!V372*$D372</f>
        <v>0</v>
      </c>
      <c r="W372" s="13">
        <f>Penjualan!W372*$D372</f>
        <v>0</v>
      </c>
      <c r="X372" s="13">
        <f>Penjualan!X372*$D372</f>
        <v>0</v>
      </c>
      <c r="Y372" s="13">
        <f>Penjualan!Y372*$D372</f>
        <v>0</v>
      </c>
      <c r="Z372" s="13">
        <f>Penjualan!Z372*$D372</f>
        <v>0</v>
      </c>
      <c r="AA372" s="13">
        <f>Penjualan!AA372*$D372</f>
        <v>0</v>
      </c>
      <c r="AB372" s="13">
        <f>Penjualan!AB372*$D372</f>
        <v>0</v>
      </c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>
        <f>Penjualan!AQ372*$D372</f>
        <v>0</v>
      </c>
      <c r="AR372" s="13">
        <f t="shared" si="18"/>
        <v>0</v>
      </c>
      <c r="AS372" s="14"/>
      <c r="AT372" s="14"/>
      <c r="AU372" s="14"/>
      <c r="AV372" s="14"/>
      <c r="AW372" s="14"/>
    </row>
    <row r="373" spans="1:49" ht="26.25" customHeight="1" x14ac:dyDescent="0.35">
      <c r="A373" s="55">
        <f>Penjualan!A373</f>
        <v>0</v>
      </c>
      <c r="B373" s="2" t="str">
        <f>Penjualan!B373</f>
        <v>S02</v>
      </c>
      <c r="C373" s="2" t="str">
        <f>Penjualan!C373</f>
        <v>Sumbangan pita</v>
      </c>
      <c r="D373" s="21">
        <f>VLOOKUP(B373,Tabel!$A$6:$F$78,6,FALSE)</f>
        <v>0</v>
      </c>
      <c r="E373" s="13">
        <f>Penjualan!E373*$D373</f>
        <v>0</v>
      </c>
      <c r="F373" s="13">
        <f>Penjualan!F373*$D373</f>
        <v>0</v>
      </c>
      <c r="G373" s="13">
        <f>Penjualan!G373*$D373</f>
        <v>0</v>
      </c>
      <c r="H373" s="13">
        <f>Penjualan!H373*$D373</f>
        <v>0</v>
      </c>
      <c r="I373" s="13">
        <f>Penjualan!I373*$D373</f>
        <v>0</v>
      </c>
      <c r="J373" s="13">
        <f>Penjualan!J373*$D373</f>
        <v>0</v>
      </c>
      <c r="K373" s="13">
        <f>Penjualan!K373*$D373</f>
        <v>0</v>
      </c>
      <c r="L373" s="13">
        <f>Penjualan!L373*$D373</f>
        <v>0</v>
      </c>
      <c r="M373" s="13">
        <f>Penjualan!M373*$D373</f>
        <v>0</v>
      </c>
      <c r="N373" s="13">
        <f>Penjualan!N373*$D373</f>
        <v>0</v>
      </c>
      <c r="O373" s="13">
        <f>Penjualan!O373*$D373</f>
        <v>0</v>
      </c>
      <c r="P373" s="13">
        <f>Penjualan!P373*$D373</f>
        <v>0</v>
      </c>
      <c r="Q373" s="13">
        <f>Penjualan!Q373*$D373</f>
        <v>0</v>
      </c>
      <c r="R373" s="13">
        <f>Penjualan!R373*$D373</f>
        <v>0</v>
      </c>
      <c r="S373" s="13">
        <f>Penjualan!S373*$D373</f>
        <v>0</v>
      </c>
      <c r="T373" s="13">
        <f>Penjualan!T373*$D373</f>
        <v>0</v>
      </c>
      <c r="U373" s="13">
        <f>Penjualan!U373*$D373</f>
        <v>0</v>
      </c>
      <c r="V373" s="13">
        <f>Penjualan!V373*$D373</f>
        <v>0</v>
      </c>
      <c r="W373" s="13">
        <f>Penjualan!W373*$D373</f>
        <v>0</v>
      </c>
      <c r="X373" s="13">
        <f>Penjualan!X373*$D373</f>
        <v>0</v>
      </c>
      <c r="Y373" s="13">
        <f>Penjualan!Y373*$D373</f>
        <v>0</v>
      </c>
      <c r="Z373" s="13">
        <f>Penjualan!Z373*$D373</f>
        <v>0</v>
      </c>
      <c r="AA373" s="13">
        <f>Penjualan!AA373*$D373</f>
        <v>0</v>
      </c>
      <c r="AB373" s="13">
        <f>Penjualan!AB373*$D373</f>
        <v>0</v>
      </c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>
        <f>Penjualan!AQ373*$D373</f>
        <v>0</v>
      </c>
      <c r="AR373" s="13">
        <f t="shared" si="18"/>
        <v>0</v>
      </c>
      <c r="AS373" s="14"/>
      <c r="AT373" s="14"/>
      <c r="AU373" s="14"/>
      <c r="AV373" s="14"/>
      <c r="AW373" s="14"/>
    </row>
    <row r="374" spans="1:49" ht="26.25" customHeight="1" x14ac:dyDescent="0.35">
      <c r="A374" s="55">
        <f>Penjualan!A374</f>
        <v>0</v>
      </c>
      <c r="B374" s="2" t="str">
        <f>Penjualan!B374</f>
        <v>R02</v>
      </c>
      <c r="C374" s="2" t="str">
        <f>Penjualan!C374</f>
        <v>Rosario batu</v>
      </c>
      <c r="D374" s="21">
        <f>VLOOKUP(B374,Tabel!$A$6:$F$78,6,FALSE)</f>
        <v>30000</v>
      </c>
      <c r="E374" s="13">
        <f>Penjualan!E374*$D374</f>
        <v>0</v>
      </c>
      <c r="F374" s="13">
        <f>Penjualan!F374*$D374</f>
        <v>0</v>
      </c>
      <c r="G374" s="13">
        <f>Penjualan!G374*$D374</f>
        <v>0</v>
      </c>
      <c r="H374" s="13">
        <f>Penjualan!H374*$D374</f>
        <v>0</v>
      </c>
      <c r="I374" s="13">
        <f>Penjualan!I374*$D374</f>
        <v>0</v>
      </c>
      <c r="J374" s="13">
        <f>Penjualan!J374*$D374</f>
        <v>0</v>
      </c>
      <c r="K374" s="13">
        <f>Penjualan!K374*$D374</f>
        <v>0</v>
      </c>
      <c r="L374" s="13">
        <f>Penjualan!L374*$D374</f>
        <v>0</v>
      </c>
      <c r="M374" s="13">
        <f>Penjualan!M374*$D374</f>
        <v>0</v>
      </c>
      <c r="N374" s="13">
        <f>Penjualan!N374*$D374</f>
        <v>0</v>
      </c>
      <c r="O374" s="13">
        <f>Penjualan!O374*$D374</f>
        <v>0</v>
      </c>
      <c r="P374" s="13">
        <f>Penjualan!P374*$D374</f>
        <v>30000</v>
      </c>
      <c r="Q374" s="13">
        <f>Penjualan!Q374*$D374</f>
        <v>0</v>
      </c>
      <c r="R374" s="13">
        <f>Penjualan!R374*$D374</f>
        <v>0</v>
      </c>
      <c r="S374" s="13">
        <f>Penjualan!S374*$D374</f>
        <v>0</v>
      </c>
      <c r="T374" s="13">
        <f>Penjualan!T374*$D374</f>
        <v>0</v>
      </c>
      <c r="U374" s="13">
        <f>Penjualan!U374*$D374</f>
        <v>0</v>
      </c>
      <c r="V374" s="13">
        <f>Penjualan!V374*$D374</f>
        <v>0</v>
      </c>
      <c r="W374" s="13">
        <f>Penjualan!W374*$D374</f>
        <v>0</v>
      </c>
      <c r="X374" s="13">
        <f>Penjualan!X374*$D374</f>
        <v>0</v>
      </c>
      <c r="Y374" s="13">
        <f>Penjualan!Y374*$D374</f>
        <v>0</v>
      </c>
      <c r="Z374" s="13">
        <f>Penjualan!Z374*$D374</f>
        <v>0</v>
      </c>
      <c r="AA374" s="13">
        <f>Penjualan!AA374*$D374</f>
        <v>0</v>
      </c>
      <c r="AB374" s="13">
        <f>Penjualan!AB374*$D374</f>
        <v>0</v>
      </c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>
        <f>Penjualan!AQ374*$D374</f>
        <v>0</v>
      </c>
      <c r="AR374" s="13">
        <f t="shared" si="18"/>
        <v>30000</v>
      </c>
      <c r="AS374" s="14"/>
      <c r="AT374" s="14"/>
      <c r="AU374" s="14"/>
      <c r="AV374" s="14"/>
      <c r="AW374" s="14"/>
    </row>
    <row r="375" spans="1:49" ht="26.25" customHeight="1" x14ac:dyDescent="0.35">
      <c r="A375" s="55">
        <f>Penjualan!A375</f>
        <v>0</v>
      </c>
      <c r="B375" s="2" t="str">
        <f>Penjualan!B375</f>
        <v>G01</v>
      </c>
      <c r="C375" s="2" t="str">
        <f>Penjualan!C375</f>
        <v>G.batu magnet</v>
      </c>
      <c r="D375" s="21">
        <f>VLOOKUP(B375,Tabel!$A$6:$F$78,6,FALSE)</f>
        <v>10000</v>
      </c>
      <c r="E375" s="13">
        <f>Penjualan!E375*$D375</f>
        <v>0</v>
      </c>
      <c r="F375" s="13">
        <f>Penjualan!F375*$D375</f>
        <v>10000</v>
      </c>
      <c r="G375" s="13">
        <f>Penjualan!G375*$D375</f>
        <v>0</v>
      </c>
      <c r="H375" s="13">
        <f>Penjualan!H375*$D375</f>
        <v>0</v>
      </c>
      <c r="I375" s="13">
        <f>Penjualan!I375*$D375</f>
        <v>0</v>
      </c>
      <c r="J375" s="13">
        <f>Penjualan!J375*$D375</f>
        <v>0</v>
      </c>
      <c r="K375" s="13">
        <f>Penjualan!K375*$D375</f>
        <v>0</v>
      </c>
      <c r="L375" s="13">
        <f>Penjualan!L375*$D375</f>
        <v>0</v>
      </c>
      <c r="M375" s="13">
        <f>Penjualan!M375*$D375</f>
        <v>0</v>
      </c>
      <c r="N375" s="13">
        <f>Penjualan!N375*$D375</f>
        <v>0</v>
      </c>
      <c r="O375" s="13">
        <f>Penjualan!O375*$D375</f>
        <v>0</v>
      </c>
      <c r="P375" s="13">
        <f>Penjualan!P375*$D375</f>
        <v>30000</v>
      </c>
      <c r="Q375" s="13">
        <f>Penjualan!Q375*$D375</f>
        <v>0</v>
      </c>
      <c r="R375" s="13">
        <f>Penjualan!R375*$D375</f>
        <v>0</v>
      </c>
      <c r="S375" s="13">
        <f>Penjualan!S375*$D375</f>
        <v>0</v>
      </c>
      <c r="T375" s="13">
        <f>Penjualan!T375*$D375</f>
        <v>0</v>
      </c>
      <c r="U375" s="13">
        <f>Penjualan!U375*$D375</f>
        <v>0</v>
      </c>
      <c r="V375" s="13">
        <f>Penjualan!V375*$D375</f>
        <v>0</v>
      </c>
      <c r="W375" s="13">
        <f>Penjualan!W375*$D375</f>
        <v>0</v>
      </c>
      <c r="X375" s="13">
        <f>Penjualan!X375*$D375</f>
        <v>0</v>
      </c>
      <c r="Y375" s="13">
        <f>Penjualan!Y375*$D375</f>
        <v>0</v>
      </c>
      <c r="Z375" s="13">
        <f>Penjualan!Z375*$D375</f>
        <v>0</v>
      </c>
      <c r="AA375" s="13">
        <f>Penjualan!AA375*$D375</f>
        <v>0</v>
      </c>
      <c r="AB375" s="13">
        <f>Penjualan!AB375*$D375</f>
        <v>0</v>
      </c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>
        <f>Penjualan!AQ375*$D375</f>
        <v>0</v>
      </c>
      <c r="AR375" s="13">
        <f t="shared" si="18"/>
        <v>40000</v>
      </c>
      <c r="AS375" s="14"/>
      <c r="AT375" s="14"/>
      <c r="AU375" s="14"/>
      <c r="AV375" s="14"/>
      <c r="AW375" s="14"/>
    </row>
    <row r="376" spans="1:49" ht="26.25" customHeight="1" x14ac:dyDescent="0.35">
      <c r="A376" s="55">
        <f>Penjualan!A376</f>
        <v>0</v>
      </c>
      <c r="B376" s="2" t="str">
        <f>Penjualan!B376</f>
        <v>G12</v>
      </c>
      <c r="C376" s="2" t="str">
        <f>Penjualan!C376</f>
        <v xml:space="preserve">Gelang plat </v>
      </c>
      <c r="D376" s="21">
        <f>VLOOKUP(B376,Tabel!$A$6:$F$78,6,FALSE)</f>
        <v>5000</v>
      </c>
      <c r="E376" s="13">
        <f>Penjualan!E376*$D376</f>
        <v>0</v>
      </c>
      <c r="F376" s="13">
        <f>Penjualan!F376*$D376</f>
        <v>0</v>
      </c>
      <c r="G376" s="13">
        <f>Penjualan!G376*$D376</f>
        <v>0</v>
      </c>
      <c r="H376" s="13">
        <f>Penjualan!H376*$D376</f>
        <v>0</v>
      </c>
      <c r="I376" s="13">
        <f>Penjualan!I376*$D376</f>
        <v>0</v>
      </c>
      <c r="J376" s="13">
        <f>Penjualan!J376*$D376</f>
        <v>0</v>
      </c>
      <c r="K376" s="13">
        <f>Penjualan!K376*$D376</f>
        <v>0</v>
      </c>
      <c r="L376" s="13">
        <f>Penjualan!L376*$D376</f>
        <v>0</v>
      </c>
      <c r="M376" s="13">
        <f>Penjualan!M376*$D376</f>
        <v>0</v>
      </c>
      <c r="N376" s="13">
        <f>Penjualan!N376*$D376</f>
        <v>0</v>
      </c>
      <c r="O376" s="13">
        <f>Penjualan!O376*$D376</f>
        <v>0</v>
      </c>
      <c r="P376" s="13">
        <f>Penjualan!P376*$D376</f>
        <v>5000</v>
      </c>
      <c r="Q376" s="13">
        <f>Penjualan!Q376*$D376</f>
        <v>0</v>
      </c>
      <c r="R376" s="13">
        <f>Penjualan!R376*$D376</f>
        <v>0</v>
      </c>
      <c r="S376" s="13">
        <f>Penjualan!S376*$D376</f>
        <v>0</v>
      </c>
      <c r="T376" s="13">
        <f>Penjualan!T376*$D376</f>
        <v>0</v>
      </c>
      <c r="U376" s="13">
        <f>Penjualan!U376*$D376</f>
        <v>0</v>
      </c>
      <c r="V376" s="13">
        <f>Penjualan!V376*$D376</f>
        <v>0</v>
      </c>
      <c r="W376" s="13">
        <f>Penjualan!W376*$D376</f>
        <v>15000</v>
      </c>
      <c r="X376" s="13">
        <f>Penjualan!X376*$D376</f>
        <v>0</v>
      </c>
      <c r="Y376" s="13">
        <f>Penjualan!Y376*$D376</f>
        <v>0</v>
      </c>
      <c r="Z376" s="13">
        <f>Penjualan!Z376*$D376</f>
        <v>0</v>
      </c>
      <c r="AA376" s="13">
        <f>Penjualan!AA376*$D376</f>
        <v>0</v>
      </c>
      <c r="AB376" s="13">
        <f>Penjualan!AB376*$D376</f>
        <v>0</v>
      </c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>
        <f>Penjualan!AQ376*$D376</f>
        <v>0</v>
      </c>
      <c r="AR376" s="13">
        <f t="shared" si="18"/>
        <v>20000</v>
      </c>
      <c r="AS376" s="14"/>
      <c r="AT376" s="14"/>
      <c r="AU376" s="14"/>
      <c r="AV376" s="14"/>
      <c r="AW376" s="14"/>
    </row>
    <row r="377" spans="1:49" ht="26.25" customHeight="1" x14ac:dyDescent="0.35">
      <c r="A377" s="55">
        <f>Penjualan!A377</f>
        <v>0</v>
      </c>
      <c r="B377" s="2" t="str">
        <f>Penjualan!B377</f>
        <v>G10</v>
      </c>
      <c r="C377" s="2" t="str">
        <f>Penjualan!C377</f>
        <v>G.tali warna warni</v>
      </c>
      <c r="D377" s="21">
        <f>VLOOKUP(B377,Tabel!$A$6:$F$78,6,FALSE)</f>
        <v>5000</v>
      </c>
      <c r="E377" s="13">
        <f>Penjualan!E377*$D377</f>
        <v>0</v>
      </c>
      <c r="F377" s="13">
        <f>Penjualan!F377*$D377</f>
        <v>0</v>
      </c>
      <c r="G377" s="13">
        <f>Penjualan!G377*$D377</f>
        <v>0</v>
      </c>
      <c r="H377" s="13">
        <f>Penjualan!H377*$D377</f>
        <v>0</v>
      </c>
      <c r="I377" s="13">
        <f>Penjualan!I377*$D377</f>
        <v>0</v>
      </c>
      <c r="J377" s="13">
        <f>Penjualan!J377*$D377</f>
        <v>0</v>
      </c>
      <c r="K377" s="13">
        <f>Penjualan!K377*$D377</f>
        <v>0</v>
      </c>
      <c r="L377" s="13">
        <f>Penjualan!L377*$D377</f>
        <v>0</v>
      </c>
      <c r="M377" s="13">
        <f>Penjualan!M377*$D377</f>
        <v>0</v>
      </c>
      <c r="N377" s="13">
        <f>Penjualan!N377*$D377</f>
        <v>0</v>
      </c>
      <c r="O377" s="13">
        <f>Penjualan!O377*$D377</f>
        <v>0</v>
      </c>
      <c r="P377" s="13">
        <f>Penjualan!P377*$D377</f>
        <v>0</v>
      </c>
      <c r="Q377" s="13">
        <f>Penjualan!Q377*$D377</f>
        <v>0</v>
      </c>
      <c r="R377" s="13">
        <f>Penjualan!R377*$D377</f>
        <v>0</v>
      </c>
      <c r="S377" s="13">
        <f>Penjualan!S377*$D377</f>
        <v>0</v>
      </c>
      <c r="T377" s="13">
        <f>Penjualan!T377*$D377</f>
        <v>0</v>
      </c>
      <c r="U377" s="13">
        <f>Penjualan!U377*$D377</f>
        <v>0</v>
      </c>
      <c r="V377" s="13">
        <f>Penjualan!V377*$D377</f>
        <v>0</v>
      </c>
      <c r="W377" s="13">
        <f>Penjualan!W377*$D377</f>
        <v>0</v>
      </c>
      <c r="X377" s="13">
        <f>Penjualan!X377*$D377</f>
        <v>0</v>
      </c>
      <c r="Y377" s="13">
        <f>Penjualan!Y377*$D377</f>
        <v>5000</v>
      </c>
      <c r="Z377" s="13">
        <f>Penjualan!Z377*$D377</f>
        <v>0</v>
      </c>
      <c r="AA377" s="13">
        <f>Penjualan!AA377*$D377</f>
        <v>0</v>
      </c>
      <c r="AB377" s="13">
        <f>Penjualan!AB377*$D377</f>
        <v>0</v>
      </c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>
        <f>Penjualan!AQ377*$D377</f>
        <v>0</v>
      </c>
      <c r="AR377" s="13">
        <f t="shared" si="18"/>
        <v>5000</v>
      </c>
      <c r="AS377" s="14"/>
      <c r="AT377" s="14"/>
      <c r="AU377" s="14"/>
      <c r="AV377" s="14"/>
      <c r="AW377" s="14"/>
    </row>
    <row r="378" spans="1:49" ht="26.25" customHeight="1" x14ac:dyDescent="0.35">
      <c r="A378" s="55">
        <f>Penjualan!A378</f>
        <v>0</v>
      </c>
      <c r="B378" s="2" t="str">
        <f>Penjualan!B378</f>
        <v>R03</v>
      </c>
      <c r="C378" s="2" t="str">
        <f>Penjualan!C378</f>
        <v>Rosario kristal</v>
      </c>
      <c r="D378" s="21">
        <f>VLOOKUP(B378,Tabel!$A$6:$F$78,6,FALSE)</f>
        <v>30000</v>
      </c>
      <c r="E378" s="13">
        <f>Penjualan!E378*$D378</f>
        <v>0</v>
      </c>
      <c r="F378" s="13">
        <f>Penjualan!F378*$D378</f>
        <v>0</v>
      </c>
      <c r="G378" s="13">
        <f>Penjualan!G378*$D378</f>
        <v>0</v>
      </c>
      <c r="H378" s="13">
        <f>Penjualan!H378*$D378</f>
        <v>0</v>
      </c>
      <c r="I378" s="13">
        <f>Penjualan!I378*$D378</f>
        <v>0</v>
      </c>
      <c r="J378" s="13">
        <f>Penjualan!J378*$D378</f>
        <v>0</v>
      </c>
      <c r="K378" s="13">
        <f>Penjualan!K378*$D378</f>
        <v>0</v>
      </c>
      <c r="L378" s="13">
        <f>Penjualan!L378*$D378</f>
        <v>0</v>
      </c>
      <c r="M378" s="13">
        <f>Penjualan!M378*$D378</f>
        <v>0</v>
      </c>
      <c r="N378" s="13">
        <f>Penjualan!N378*$D378</f>
        <v>0</v>
      </c>
      <c r="O378" s="13">
        <f>Penjualan!O378*$D378</f>
        <v>0</v>
      </c>
      <c r="P378" s="13">
        <f>Penjualan!P378*$D378</f>
        <v>30000</v>
      </c>
      <c r="Q378" s="13">
        <f>Penjualan!Q378*$D378</f>
        <v>0</v>
      </c>
      <c r="R378" s="13">
        <f>Penjualan!R378*$D378</f>
        <v>0</v>
      </c>
      <c r="S378" s="13">
        <f>Penjualan!S378*$D378</f>
        <v>0</v>
      </c>
      <c r="T378" s="13">
        <f>Penjualan!T378*$D378</f>
        <v>0</v>
      </c>
      <c r="U378" s="13">
        <f>Penjualan!U378*$D378</f>
        <v>0</v>
      </c>
      <c r="V378" s="13">
        <f>Penjualan!V378*$D378</f>
        <v>0</v>
      </c>
      <c r="W378" s="13">
        <f>Penjualan!W378*$D378</f>
        <v>0</v>
      </c>
      <c r="X378" s="13">
        <f>Penjualan!X378*$D378</f>
        <v>0</v>
      </c>
      <c r="Y378" s="13">
        <f>Penjualan!Y378*$D378</f>
        <v>0</v>
      </c>
      <c r="Z378" s="13">
        <f>Penjualan!Z378*$D378</f>
        <v>0</v>
      </c>
      <c r="AA378" s="13">
        <f>Penjualan!AA378*$D378</f>
        <v>0</v>
      </c>
      <c r="AB378" s="13">
        <f>Penjualan!AB378*$D378</f>
        <v>0</v>
      </c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>
        <f>Penjualan!AQ378*$D378</f>
        <v>0</v>
      </c>
      <c r="AR378" s="13">
        <f t="shared" si="18"/>
        <v>30000</v>
      </c>
      <c r="AS378" s="14"/>
      <c r="AT378" s="14"/>
      <c r="AU378" s="14"/>
      <c r="AV378" s="14"/>
      <c r="AW378" s="14"/>
    </row>
    <row r="379" spans="1:49" ht="26.25" customHeight="1" x14ac:dyDescent="0.35">
      <c r="A379" s="55">
        <f>Penjualan!A379</f>
        <v>0</v>
      </c>
      <c r="B379" s="2" t="str">
        <f>Penjualan!B379</f>
        <v>KT04</v>
      </c>
      <c r="C379" s="2" t="str">
        <f>Penjualan!C379</f>
        <v>Kalung bandul</v>
      </c>
      <c r="D379" s="21">
        <f>VLOOKUP(B379,Tabel!$A$6:$F$78,6,FALSE)</f>
        <v>3000</v>
      </c>
      <c r="E379" s="13">
        <f>Penjualan!E379*$D379</f>
        <v>0</v>
      </c>
      <c r="F379" s="13">
        <f>Penjualan!F379*$D379</f>
        <v>0</v>
      </c>
      <c r="G379" s="13">
        <f>Penjualan!G379*$D379</f>
        <v>0</v>
      </c>
      <c r="H379" s="13">
        <f>Penjualan!H379*$D379</f>
        <v>0</v>
      </c>
      <c r="I379" s="13">
        <f>Penjualan!I379*$D379</f>
        <v>0</v>
      </c>
      <c r="J379" s="13">
        <f>Penjualan!J379*$D379</f>
        <v>0</v>
      </c>
      <c r="K379" s="13">
        <f>Penjualan!K379*$D379</f>
        <v>0</v>
      </c>
      <c r="L379" s="13">
        <f>Penjualan!L379*$D379</f>
        <v>0</v>
      </c>
      <c r="M379" s="13">
        <f>Penjualan!M379*$D379</f>
        <v>0</v>
      </c>
      <c r="N379" s="13">
        <f>Penjualan!N379*$D379</f>
        <v>0</v>
      </c>
      <c r="O379" s="13">
        <f>Penjualan!O379*$D379</f>
        <v>0</v>
      </c>
      <c r="P379" s="13">
        <f>Penjualan!P379*$D379</f>
        <v>0</v>
      </c>
      <c r="Q379" s="13">
        <f>Penjualan!Q379*$D379</f>
        <v>3000</v>
      </c>
      <c r="R379" s="13">
        <f>Penjualan!R379*$D379</f>
        <v>0</v>
      </c>
      <c r="S379" s="13">
        <f>Penjualan!S379*$D379</f>
        <v>0</v>
      </c>
      <c r="T379" s="13">
        <f>Penjualan!T379*$D379</f>
        <v>3000</v>
      </c>
      <c r="U379" s="13">
        <f>Penjualan!U379*$D379</f>
        <v>0</v>
      </c>
      <c r="V379" s="13">
        <f>Penjualan!V379*$D379</f>
        <v>0</v>
      </c>
      <c r="W379" s="13">
        <f>Penjualan!W379*$D379</f>
        <v>0</v>
      </c>
      <c r="X379" s="13">
        <f>Penjualan!X379*$D379</f>
        <v>0</v>
      </c>
      <c r="Y379" s="13">
        <f>Penjualan!Y379*$D379</f>
        <v>0</v>
      </c>
      <c r="Z379" s="13">
        <f>Penjualan!Z379*$D379</f>
        <v>0</v>
      </c>
      <c r="AA379" s="13">
        <f>Penjualan!AA379*$D379</f>
        <v>0</v>
      </c>
      <c r="AB379" s="13">
        <f>Penjualan!AB379*$D379</f>
        <v>0</v>
      </c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>
        <f>Penjualan!AQ379*$D379</f>
        <v>0</v>
      </c>
      <c r="AR379" s="13">
        <f t="shared" si="18"/>
        <v>6000</v>
      </c>
      <c r="AS379" s="14"/>
      <c r="AT379" s="14"/>
      <c r="AU379" s="14"/>
      <c r="AV379" s="14"/>
      <c r="AW379" s="14"/>
    </row>
    <row r="380" spans="1:49" ht="26.25" customHeight="1" x14ac:dyDescent="0.35">
      <c r="A380" s="55">
        <f>Penjualan!A380</f>
        <v>0</v>
      </c>
      <c r="B380" s="2" t="str">
        <f>Penjualan!B380</f>
        <v>R06</v>
      </c>
      <c r="C380" s="2" t="str">
        <f>Penjualan!C380</f>
        <v>Rosario tali simpul</v>
      </c>
      <c r="D380" s="21">
        <f>VLOOKUP(B380,Tabel!$A$6:$F$78,6,FALSE)</f>
        <v>12000</v>
      </c>
      <c r="E380" s="13">
        <f>Penjualan!E380*$D380</f>
        <v>0</v>
      </c>
      <c r="F380" s="13">
        <f>Penjualan!F380*$D380</f>
        <v>0</v>
      </c>
      <c r="G380" s="13">
        <f>Penjualan!G380*$D380</f>
        <v>0</v>
      </c>
      <c r="H380" s="13">
        <f>Penjualan!H380*$D380</f>
        <v>0</v>
      </c>
      <c r="I380" s="13">
        <f>Penjualan!I380*$D380</f>
        <v>0</v>
      </c>
      <c r="J380" s="13">
        <f>Penjualan!J380*$D380</f>
        <v>0</v>
      </c>
      <c r="K380" s="13">
        <f>Penjualan!K380*$D380</f>
        <v>0</v>
      </c>
      <c r="L380" s="13">
        <f>Penjualan!L380*$D380</f>
        <v>0</v>
      </c>
      <c r="M380" s="13">
        <f>Penjualan!M380*$D380</f>
        <v>12000</v>
      </c>
      <c r="N380" s="13">
        <f>Penjualan!N380*$D380</f>
        <v>0</v>
      </c>
      <c r="O380" s="13">
        <f>Penjualan!O380*$D380</f>
        <v>0</v>
      </c>
      <c r="P380" s="13">
        <f>Penjualan!P380*$D380</f>
        <v>0</v>
      </c>
      <c r="Q380" s="13">
        <f>Penjualan!Q380*$D380</f>
        <v>0</v>
      </c>
      <c r="R380" s="13">
        <f>Penjualan!R380*$D380</f>
        <v>0</v>
      </c>
      <c r="S380" s="13">
        <f>Penjualan!S380*$D380</f>
        <v>0</v>
      </c>
      <c r="T380" s="13">
        <f>Penjualan!T380*$D380</f>
        <v>0</v>
      </c>
      <c r="U380" s="13">
        <f>Penjualan!U380*$D380</f>
        <v>0</v>
      </c>
      <c r="V380" s="13">
        <f>Penjualan!V380*$D380</f>
        <v>0</v>
      </c>
      <c r="W380" s="13">
        <f>Penjualan!W380*$D380</f>
        <v>0</v>
      </c>
      <c r="X380" s="13">
        <f>Penjualan!X380*$D380</f>
        <v>0</v>
      </c>
      <c r="Y380" s="13">
        <f>Penjualan!Y380*$D380</f>
        <v>0</v>
      </c>
      <c r="Z380" s="13">
        <f>Penjualan!Z380*$D380</f>
        <v>0</v>
      </c>
      <c r="AA380" s="13">
        <f>Penjualan!AA380*$D380</f>
        <v>0</v>
      </c>
      <c r="AB380" s="13">
        <f>Penjualan!AB380*$D380</f>
        <v>0</v>
      </c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>
        <f>Penjualan!AQ380*$D380</f>
        <v>0</v>
      </c>
      <c r="AR380" s="13">
        <f t="shared" si="18"/>
        <v>12000</v>
      </c>
      <c r="AS380" s="14"/>
      <c r="AT380" s="14"/>
      <c r="AU380" s="14"/>
      <c r="AV380" s="14"/>
      <c r="AW380" s="14"/>
    </row>
    <row r="381" spans="1:49" ht="26.25" customHeight="1" x14ac:dyDescent="0.35">
      <c r="A381" s="55">
        <f>Penjualan!A381</f>
        <v>0</v>
      </c>
      <c r="B381" s="2" t="str">
        <f>Penjualan!B381</f>
        <v>KT03</v>
      </c>
      <c r="C381" s="2" t="str">
        <f>Penjualan!C381</f>
        <v>Kalung huruf</v>
      </c>
      <c r="D381" s="21">
        <f>VLOOKUP(B381,Tabel!$A$6:$F$78,6,FALSE)</f>
        <v>3000</v>
      </c>
      <c r="E381" s="13">
        <f>Penjualan!E381*$D381</f>
        <v>0</v>
      </c>
      <c r="F381" s="13">
        <f>Penjualan!F381*$D381</f>
        <v>0</v>
      </c>
      <c r="G381" s="13">
        <f>Penjualan!G381*$D381</f>
        <v>0</v>
      </c>
      <c r="H381" s="13">
        <f>Penjualan!H381*$D381</f>
        <v>0</v>
      </c>
      <c r="I381" s="13">
        <f>Penjualan!I381*$D381</f>
        <v>0</v>
      </c>
      <c r="J381" s="13">
        <f>Penjualan!J381*$D381</f>
        <v>0</v>
      </c>
      <c r="K381" s="13">
        <f>Penjualan!K381*$D381</f>
        <v>0</v>
      </c>
      <c r="L381" s="13">
        <f>Penjualan!L381*$D381</f>
        <v>0</v>
      </c>
      <c r="M381" s="13">
        <f>Penjualan!M381*$D381</f>
        <v>0</v>
      </c>
      <c r="N381" s="13">
        <f>Penjualan!N381*$D381</f>
        <v>3000</v>
      </c>
      <c r="O381" s="13">
        <f>Penjualan!O381*$D381</f>
        <v>3000</v>
      </c>
      <c r="P381" s="13">
        <f>Penjualan!P381*$D381</f>
        <v>0</v>
      </c>
      <c r="Q381" s="13">
        <f>Penjualan!Q381*$D381</f>
        <v>0</v>
      </c>
      <c r="R381" s="13">
        <f>Penjualan!R381*$D381</f>
        <v>0</v>
      </c>
      <c r="S381" s="13">
        <f>Penjualan!S381*$D381</f>
        <v>0</v>
      </c>
      <c r="T381" s="13">
        <f>Penjualan!T381*$D381</f>
        <v>0</v>
      </c>
      <c r="U381" s="13">
        <f>Penjualan!U381*$D381</f>
        <v>0</v>
      </c>
      <c r="V381" s="13">
        <f>Penjualan!V381*$D381</f>
        <v>0</v>
      </c>
      <c r="W381" s="13">
        <f>Penjualan!W381*$D381</f>
        <v>0</v>
      </c>
      <c r="X381" s="13">
        <f>Penjualan!X381*$D381</f>
        <v>0</v>
      </c>
      <c r="Y381" s="13">
        <f>Penjualan!Y381*$D381</f>
        <v>0</v>
      </c>
      <c r="Z381" s="13">
        <f>Penjualan!Z381*$D381</f>
        <v>0</v>
      </c>
      <c r="AA381" s="13">
        <f>Penjualan!AA381*$D381</f>
        <v>0</v>
      </c>
      <c r="AB381" s="13">
        <f>Penjualan!AB381*$D381</f>
        <v>0</v>
      </c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>
        <f>Penjualan!AQ381*$D381</f>
        <v>0</v>
      </c>
      <c r="AR381" s="13">
        <f t="shared" si="18"/>
        <v>6000</v>
      </c>
      <c r="AS381" s="14"/>
      <c r="AT381" s="14"/>
      <c r="AU381" s="14"/>
      <c r="AV381" s="14"/>
      <c r="AW381" s="14"/>
    </row>
    <row r="382" spans="1:49" ht="26.25" customHeight="1" x14ac:dyDescent="0.35">
      <c r="A382" s="55">
        <f>Penjualan!A382</f>
        <v>42238</v>
      </c>
      <c r="B382" s="2" t="str">
        <f>Penjualan!B382</f>
        <v>GR13</v>
      </c>
      <c r="C382" s="2" t="str">
        <f>Penjualan!C382</f>
        <v>Gelang rosario kristal</v>
      </c>
      <c r="D382" s="21">
        <f>VLOOKUP(B382,Tabel!$A$6:$F$78,6,FALSE)</f>
        <v>10000</v>
      </c>
      <c r="E382" s="13">
        <f>Penjualan!E382*$D382</f>
        <v>0</v>
      </c>
      <c r="F382" s="13">
        <f>Penjualan!F382*$D382</f>
        <v>0</v>
      </c>
      <c r="G382" s="13">
        <f>Penjualan!G382*$D382</f>
        <v>0</v>
      </c>
      <c r="H382" s="13">
        <f>Penjualan!H382*$D382</f>
        <v>10000</v>
      </c>
      <c r="I382" s="13">
        <f>Penjualan!I382*$D382</f>
        <v>0</v>
      </c>
      <c r="J382" s="13">
        <f>Penjualan!J382*$D382</f>
        <v>0</v>
      </c>
      <c r="K382" s="13">
        <f>Penjualan!K382*$D382</f>
        <v>0</v>
      </c>
      <c r="L382" s="13">
        <f>Penjualan!L382*$D382</f>
        <v>0</v>
      </c>
      <c r="M382" s="13">
        <f>Penjualan!M382*$D382</f>
        <v>0</v>
      </c>
      <c r="N382" s="13">
        <f>Penjualan!N382*$D382</f>
        <v>0</v>
      </c>
      <c r="O382" s="13">
        <f>Penjualan!O382*$D382</f>
        <v>0</v>
      </c>
      <c r="P382" s="13">
        <f>Penjualan!P382*$D382</f>
        <v>0</v>
      </c>
      <c r="Q382" s="13">
        <f>Penjualan!Q382*$D382</f>
        <v>0</v>
      </c>
      <c r="R382" s="13">
        <f>Penjualan!R382*$D382</f>
        <v>0</v>
      </c>
      <c r="S382" s="13">
        <f>Penjualan!S382*$D382</f>
        <v>0</v>
      </c>
      <c r="T382" s="13">
        <f>Penjualan!T382*$D382</f>
        <v>0</v>
      </c>
      <c r="U382" s="13">
        <f>Penjualan!U382*$D382</f>
        <v>0</v>
      </c>
      <c r="V382" s="13">
        <f>Penjualan!V382*$D382</f>
        <v>0</v>
      </c>
      <c r="W382" s="13">
        <f>Penjualan!W382*$D382</f>
        <v>0</v>
      </c>
      <c r="X382" s="13">
        <f>Penjualan!X382*$D382</f>
        <v>0</v>
      </c>
      <c r="Y382" s="13">
        <f>Penjualan!Y382*$D382</f>
        <v>0</v>
      </c>
      <c r="Z382" s="13">
        <f>Penjualan!Z382*$D382</f>
        <v>0</v>
      </c>
      <c r="AA382" s="13">
        <f>Penjualan!AA382*$D382</f>
        <v>0</v>
      </c>
      <c r="AB382" s="13">
        <f>Penjualan!AB382*$D382</f>
        <v>0</v>
      </c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>
        <f>Penjualan!AQ382*$D382</f>
        <v>0</v>
      </c>
      <c r="AR382" s="13">
        <f t="shared" si="18"/>
        <v>10000</v>
      </c>
      <c r="AS382" s="14"/>
      <c r="AT382" s="14"/>
      <c r="AU382" s="14"/>
      <c r="AV382" s="14"/>
      <c r="AW382" s="14"/>
    </row>
    <row r="383" spans="1:49" ht="26.25" customHeight="1" x14ac:dyDescent="0.35">
      <c r="A383" s="55" t="str">
        <f>Penjualan!A383</f>
        <v>Stefanus Cilandak</v>
      </c>
      <c r="B383" s="2" t="str">
        <f>Penjualan!B383</f>
        <v>R02</v>
      </c>
      <c r="C383" s="2" t="str">
        <f>Penjualan!C383</f>
        <v>Rosario batu</v>
      </c>
      <c r="D383" s="21">
        <f>VLOOKUP(B383,Tabel!$A$6:$F$78,6,FALSE)</f>
        <v>30000</v>
      </c>
      <c r="E383" s="13">
        <f>Penjualan!E383*$D383</f>
        <v>0</v>
      </c>
      <c r="F383" s="13">
        <f>Penjualan!F383*$D383</f>
        <v>0</v>
      </c>
      <c r="G383" s="13">
        <f>Penjualan!G383*$D383</f>
        <v>0</v>
      </c>
      <c r="H383" s="13">
        <f>Penjualan!H383*$D383</f>
        <v>0</v>
      </c>
      <c r="I383" s="13">
        <f>Penjualan!I383*$D383</f>
        <v>0</v>
      </c>
      <c r="J383" s="13">
        <f>Penjualan!J383*$D383</f>
        <v>90000</v>
      </c>
      <c r="K383" s="13">
        <f>Penjualan!K383*$D383</f>
        <v>0</v>
      </c>
      <c r="L383" s="13">
        <f>Penjualan!L383*$D383</f>
        <v>0</v>
      </c>
      <c r="M383" s="13">
        <f>Penjualan!M383*$D383</f>
        <v>90000</v>
      </c>
      <c r="N383" s="13">
        <f>Penjualan!N383*$D383</f>
        <v>0</v>
      </c>
      <c r="O383" s="13">
        <f>Penjualan!O383*$D383</f>
        <v>0</v>
      </c>
      <c r="P383" s="13">
        <f>Penjualan!P383*$D383</f>
        <v>30000</v>
      </c>
      <c r="Q383" s="13">
        <f>Penjualan!Q383*$D383</f>
        <v>0</v>
      </c>
      <c r="R383" s="13">
        <f>Penjualan!R383*$D383</f>
        <v>0</v>
      </c>
      <c r="S383" s="13">
        <f>Penjualan!S383*$D383</f>
        <v>0</v>
      </c>
      <c r="T383" s="13">
        <f>Penjualan!T383*$D383</f>
        <v>30000</v>
      </c>
      <c r="U383" s="13">
        <f>Penjualan!U383*$D383</f>
        <v>0</v>
      </c>
      <c r="V383" s="13">
        <f>Penjualan!V383*$D383</f>
        <v>0</v>
      </c>
      <c r="W383" s="13">
        <f>Penjualan!W383*$D383</f>
        <v>0</v>
      </c>
      <c r="X383" s="13">
        <f>Penjualan!X383*$D383</f>
        <v>0</v>
      </c>
      <c r="Y383" s="13">
        <f>Penjualan!Y383*$D383</f>
        <v>0</v>
      </c>
      <c r="Z383" s="13">
        <f>Penjualan!Z383*$D383</f>
        <v>0</v>
      </c>
      <c r="AA383" s="13">
        <f>Penjualan!AA383*$D383</f>
        <v>0</v>
      </c>
      <c r="AB383" s="13">
        <f>Penjualan!AB383*$D383</f>
        <v>0</v>
      </c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>
        <f>Penjualan!AQ383*$D383</f>
        <v>0</v>
      </c>
      <c r="AR383" s="13">
        <f t="shared" si="18"/>
        <v>240000</v>
      </c>
      <c r="AS383" s="14"/>
      <c r="AT383" s="14"/>
      <c r="AU383" s="14"/>
      <c r="AV383" s="14"/>
      <c r="AW383" s="14"/>
    </row>
    <row r="384" spans="1:49" ht="26.25" customHeight="1" x14ac:dyDescent="0.35">
      <c r="A384" s="55">
        <f>Penjualan!A384</f>
        <v>0</v>
      </c>
      <c r="B384" s="2" t="str">
        <f>Penjualan!B384</f>
        <v>A04</v>
      </c>
      <c r="C384" s="2" t="str">
        <f>Penjualan!C384</f>
        <v>Anting</v>
      </c>
      <c r="D384" s="21">
        <f>VLOOKUP(B384,Tabel!$A$6:$F$78,6,FALSE)</f>
        <v>15000</v>
      </c>
      <c r="E384" s="13">
        <f>Penjualan!E384*$D384</f>
        <v>0</v>
      </c>
      <c r="F384" s="13">
        <f>Penjualan!F384*$D384</f>
        <v>0</v>
      </c>
      <c r="G384" s="13">
        <f>Penjualan!G384*$D384</f>
        <v>0</v>
      </c>
      <c r="H384" s="13">
        <f>Penjualan!H384*$D384</f>
        <v>0</v>
      </c>
      <c r="I384" s="13">
        <f>Penjualan!I384*$D384</f>
        <v>0</v>
      </c>
      <c r="J384" s="13">
        <f>Penjualan!J384*$D384</f>
        <v>0</v>
      </c>
      <c r="K384" s="13">
        <f>Penjualan!K384*$D384</f>
        <v>0</v>
      </c>
      <c r="L384" s="13">
        <f>Penjualan!L384*$D384</f>
        <v>0</v>
      </c>
      <c r="M384" s="13">
        <f>Penjualan!M384*$D384</f>
        <v>45000</v>
      </c>
      <c r="N384" s="13">
        <f>Penjualan!N384*$D384</f>
        <v>0</v>
      </c>
      <c r="O384" s="13">
        <f>Penjualan!O384*$D384</f>
        <v>0</v>
      </c>
      <c r="P384" s="13">
        <f>Penjualan!P384*$D384</f>
        <v>0</v>
      </c>
      <c r="Q384" s="13">
        <f>Penjualan!Q384*$D384</f>
        <v>0</v>
      </c>
      <c r="R384" s="13">
        <f>Penjualan!R384*$D384</f>
        <v>0</v>
      </c>
      <c r="S384" s="13">
        <f>Penjualan!S384*$D384</f>
        <v>0</v>
      </c>
      <c r="T384" s="13">
        <f>Penjualan!T384*$D384</f>
        <v>0</v>
      </c>
      <c r="U384" s="13">
        <f>Penjualan!U384*$D384</f>
        <v>0</v>
      </c>
      <c r="V384" s="13">
        <f>Penjualan!V384*$D384</f>
        <v>0</v>
      </c>
      <c r="W384" s="13">
        <f>Penjualan!W384*$D384</f>
        <v>0</v>
      </c>
      <c r="X384" s="13">
        <f>Penjualan!X384*$D384</f>
        <v>0</v>
      </c>
      <c r="Y384" s="13">
        <f>Penjualan!Y384*$D384</f>
        <v>0</v>
      </c>
      <c r="Z384" s="13">
        <f>Penjualan!Z384*$D384</f>
        <v>0</v>
      </c>
      <c r="AA384" s="13">
        <f>Penjualan!AA384*$D384</f>
        <v>0</v>
      </c>
      <c r="AB384" s="13">
        <f>Penjualan!AB384*$D384</f>
        <v>0</v>
      </c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>
        <f>Penjualan!AQ384*$D384</f>
        <v>0</v>
      </c>
      <c r="AR384" s="13">
        <f t="shared" si="18"/>
        <v>45000</v>
      </c>
      <c r="AS384" s="14"/>
      <c r="AT384" s="14"/>
      <c r="AU384" s="14"/>
      <c r="AV384" s="14"/>
      <c r="AW384" s="14"/>
    </row>
    <row r="385" spans="1:49" ht="26.25" customHeight="1" x14ac:dyDescent="0.35">
      <c r="A385" s="55">
        <f>Penjualan!A385</f>
        <v>0</v>
      </c>
      <c r="B385" s="2" t="str">
        <f>Penjualan!B385</f>
        <v>R01</v>
      </c>
      <c r="C385" s="2" t="str">
        <f>Penjualan!C385</f>
        <v>Rosario kayu</v>
      </c>
      <c r="D385" s="21">
        <f>VLOOKUP(B385,Tabel!$A$6:$F$78,6,FALSE)</f>
        <v>15000</v>
      </c>
      <c r="E385" s="13">
        <f>Penjualan!E385*$D385</f>
        <v>0</v>
      </c>
      <c r="F385" s="13">
        <f>Penjualan!F385*$D385</f>
        <v>0</v>
      </c>
      <c r="G385" s="13">
        <f>Penjualan!G385*$D385</f>
        <v>0</v>
      </c>
      <c r="H385" s="13">
        <f>Penjualan!H385*$D385</f>
        <v>30000</v>
      </c>
      <c r="I385" s="13">
        <f>Penjualan!I385*$D385</f>
        <v>0</v>
      </c>
      <c r="J385" s="13">
        <f>Penjualan!J385*$D385</f>
        <v>30000</v>
      </c>
      <c r="K385" s="13">
        <f>Penjualan!K385*$D385</f>
        <v>0</v>
      </c>
      <c r="L385" s="13">
        <f>Penjualan!L385*$D385</f>
        <v>0</v>
      </c>
      <c r="M385" s="13">
        <f>Penjualan!M385*$D385</f>
        <v>0</v>
      </c>
      <c r="N385" s="13">
        <f>Penjualan!N385*$D385</f>
        <v>0</v>
      </c>
      <c r="O385" s="13">
        <f>Penjualan!O385*$D385</f>
        <v>0</v>
      </c>
      <c r="P385" s="13">
        <f>Penjualan!P385*$D385</f>
        <v>30000</v>
      </c>
      <c r="Q385" s="13">
        <f>Penjualan!Q385*$D385</f>
        <v>0</v>
      </c>
      <c r="R385" s="13">
        <f>Penjualan!R385*$D385</f>
        <v>0</v>
      </c>
      <c r="S385" s="13">
        <f>Penjualan!S385*$D385</f>
        <v>0</v>
      </c>
      <c r="T385" s="13">
        <f>Penjualan!T385*$D385</f>
        <v>0</v>
      </c>
      <c r="U385" s="13">
        <f>Penjualan!U385*$D385</f>
        <v>15000</v>
      </c>
      <c r="V385" s="13">
        <f>Penjualan!V385*$D385</f>
        <v>0</v>
      </c>
      <c r="W385" s="13">
        <f>Penjualan!W385*$D385</f>
        <v>15000</v>
      </c>
      <c r="X385" s="13">
        <f>Penjualan!X385*$D385</f>
        <v>0</v>
      </c>
      <c r="Y385" s="13">
        <f>Penjualan!Y385*$D385</f>
        <v>0</v>
      </c>
      <c r="Z385" s="13">
        <f>Penjualan!Z385*$D385</f>
        <v>0</v>
      </c>
      <c r="AA385" s="13">
        <f>Penjualan!AA385*$D385</f>
        <v>0</v>
      </c>
      <c r="AB385" s="13">
        <f>Penjualan!AB385*$D385</f>
        <v>0</v>
      </c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>
        <f>Penjualan!AQ385*$D385</f>
        <v>0</v>
      </c>
      <c r="AR385" s="13">
        <f t="shared" si="18"/>
        <v>120000</v>
      </c>
      <c r="AS385" s="14"/>
      <c r="AT385" s="14"/>
      <c r="AU385" s="14"/>
      <c r="AV385" s="14"/>
      <c r="AW385" s="14"/>
    </row>
    <row r="386" spans="1:49" ht="26.25" customHeight="1" x14ac:dyDescent="0.35">
      <c r="A386" s="55">
        <f>Penjualan!A386</f>
        <v>0</v>
      </c>
      <c r="B386" s="2" t="str">
        <f>Penjualan!B386</f>
        <v>KT03</v>
      </c>
      <c r="C386" s="2" t="str">
        <f>Penjualan!C386</f>
        <v>Kalung huruf</v>
      </c>
      <c r="D386" s="21">
        <f>VLOOKUP(B386,Tabel!$A$6:$F$78,6,FALSE)</f>
        <v>3000</v>
      </c>
      <c r="E386" s="13">
        <f>Penjualan!E386*$D386</f>
        <v>0</v>
      </c>
      <c r="F386" s="13">
        <f>Penjualan!F386*$D386</f>
        <v>3000</v>
      </c>
      <c r="G386" s="13">
        <f>Penjualan!G386*$D386</f>
        <v>0</v>
      </c>
      <c r="H386" s="13">
        <f>Penjualan!H386*$D386</f>
        <v>0</v>
      </c>
      <c r="I386" s="13">
        <f>Penjualan!I386*$D386</f>
        <v>0</v>
      </c>
      <c r="J386" s="13">
        <f>Penjualan!J386*$D386</f>
        <v>0</v>
      </c>
      <c r="K386" s="13">
        <f>Penjualan!K386*$D386</f>
        <v>0</v>
      </c>
      <c r="L386" s="13">
        <f>Penjualan!L386*$D386</f>
        <v>0</v>
      </c>
      <c r="M386" s="13">
        <f>Penjualan!M386*$D386</f>
        <v>0</v>
      </c>
      <c r="N386" s="13">
        <f>Penjualan!N386*$D386</f>
        <v>3000</v>
      </c>
      <c r="O386" s="13">
        <f>Penjualan!O386*$D386</f>
        <v>0</v>
      </c>
      <c r="P386" s="13">
        <f>Penjualan!P386*$D386</f>
        <v>0</v>
      </c>
      <c r="Q386" s="13">
        <f>Penjualan!Q386*$D386</f>
        <v>0</v>
      </c>
      <c r="R386" s="13">
        <f>Penjualan!R386*$D386</f>
        <v>0</v>
      </c>
      <c r="S386" s="13">
        <f>Penjualan!S386*$D386</f>
        <v>0</v>
      </c>
      <c r="T386" s="13">
        <f>Penjualan!T386*$D386</f>
        <v>0</v>
      </c>
      <c r="U386" s="13">
        <f>Penjualan!U386*$D386</f>
        <v>0</v>
      </c>
      <c r="V386" s="13">
        <f>Penjualan!V386*$D386</f>
        <v>0</v>
      </c>
      <c r="W386" s="13">
        <f>Penjualan!W386*$D386</f>
        <v>0</v>
      </c>
      <c r="X386" s="13">
        <f>Penjualan!X386*$D386</f>
        <v>0</v>
      </c>
      <c r="Y386" s="13">
        <f>Penjualan!Y386*$D386</f>
        <v>0</v>
      </c>
      <c r="Z386" s="13">
        <f>Penjualan!Z386*$D386</f>
        <v>0</v>
      </c>
      <c r="AA386" s="13">
        <f>Penjualan!AA386*$D386</f>
        <v>0</v>
      </c>
      <c r="AB386" s="13">
        <f>Penjualan!AB386*$D386</f>
        <v>0</v>
      </c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>
        <f>Penjualan!AQ386*$D386</f>
        <v>0</v>
      </c>
      <c r="AR386" s="13">
        <f t="shared" si="18"/>
        <v>6000</v>
      </c>
      <c r="AS386" s="14"/>
      <c r="AT386" s="14"/>
      <c r="AU386" s="14"/>
      <c r="AV386" s="14"/>
      <c r="AW386" s="14"/>
    </row>
    <row r="387" spans="1:49" ht="26.25" customHeight="1" x14ac:dyDescent="0.35">
      <c r="A387" s="55">
        <f>Penjualan!A387</f>
        <v>0</v>
      </c>
      <c r="B387" s="2" t="str">
        <f>Penjualan!B387</f>
        <v>GR12</v>
      </c>
      <c r="C387" s="2" t="str">
        <f>Penjualan!C387</f>
        <v>Gelang rosario kristal</v>
      </c>
      <c r="D387" s="21">
        <f>VLOOKUP(B387,Tabel!$A$6:$F$78,6,FALSE)</f>
        <v>15000</v>
      </c>
      <c r="E387" s="13">
        <f>Penjualan!E387*$D387</f>
        <v>0</v>
      </c>
      <c r="F387" s="13">
        <f>Penjualan!F387*$D387</f>
        <v>0</v>
      </c>
      <c r="G387" s="13">
        <f>Penjualan!G387*$D387</f>
        <v>0</v>
      </c>
      <c r="H387" s="13">
        <f>Penjualan!H387*$D387</f>
        <v>0</v>
      </c>
      <c r="I387" s="13">
        <f>Penjualan!I387*$D387</f>
        <v>0</v>
      </c>
      <c r="J387" s="13">
        <f>Penjualan!J387*$D387</f>
        <v>45000</v>
      </c>
      <c r="K387" s="13">
        <f>Penjualan!K387*$D387</f>
        <v>0</v>
      </c>
      <c r="L387" s="13">
        <f>Penjualan!L387*$D387</f>
        <v>0</v>
      </c>
      <c r="M387" s="13">
        <f>Penjualan!M387*$D387</f>
        <v>30000</v>
      </c>
      <c r="N387" s="13">
        <f>Penjualan!N387*$D387</f>
        <v>0</v>
      </c>
      <c r="O387" s="13">
        <f>Penjualan!O387*$D387</f>
        <v>15000</v>
      </c>
      <c r="P387" s="13">
        <f>Penjualan!P387*$D387</f>
        <v>30000</v>
      </c>
      <c r="Q387" s="13">
        <f>Penjualan!Q387*$D387</f>
        <v>0</v>
      </c>
      <c r="R387" s="13">
        <f>Penjualan!R387*$D387</f>
        <v>0</v>
      </c>
      <c r="S387" s="13">
        <f>Penjualan!S387*$D387</f>
        <v>0</v>
      </c>
      <c r="T387" s="13">
        <f>Penjualan!T387*$D387</f>
        <v>30000</v>
      </c>
      <c r="U387" s="13">
        <f>Penjualan!U387*$D387</f>
        <v>0</v>
      </c>
      <c r="V387" s="13">
        <f>Penjualan!V387*$D387</f>
        <v>0</v>
      </c>
      <c r="W387" s="13">
        <f>Penjualan!W387*$D387</f>
        <v>0</v>
      </c>
      <c r="X387" s="13">
        <f>Penjualan!X387*$D387</f>
        <v>0</v>
      </c>
      <c r="Y387" s="13">
        <f>Penjualan!Y387*$D387</f>
        <v>0</v>
      </c>
      <c r="Z387" s="13">
        <f>Penjualan!Z387*$D387</f>
        <v>0</v>
      </c>
      <c r="AA387" s="13">
        <f>Penjualan!AA387*$D387</f>
        <v>0</v>
      </c>
      <c r="AB387" s="13">
        <f>Penjualan!AB387*$D387</f>
        <v>0</v>
      </c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>
        <f>Penjualan!AQ387*$D387</f>
        <v>0</v>
      </c>
      <c r="AR387" s="13">
        <f t="shared" si="18"/>
        <v>150000</v>
      </c>
      <c r="AS387" s="14"/>
      <c r="AT387" s="14"/>
      <c r="AU387" s="14"/>
      <c r="AV387" s="14"/>
      <c r="AW387" s="14"/>
    </row>
    <row r="388" spans="1:49" ht="26.25" customHeight="1" x14ac:dyDescent="0.35">
      <c r="A388" s="55">
        <f>Penjualan!A388</f>
        <v>0</v>
      </c>
      <c r="B388" s="2" t="str">
        <f>Penjualan!B388</f>
        <v>R03</v>
      </c>
      <c r="C388" s="2" t="str">
        <f>Penjualan!C388</f>
        <v>Rosario kristal</v>
      </c>
      <c r="D388" s="21">
        <f>VLOOKUP(B388,Tabel!$A$6:$F$78,6,FALSE)</f>
        <v>30000</v>
      </c>
      <c r="E388" s="13">
        <f>Penjualan!E388*$D388</f>
        <v>0</v>
      </c>
      <c r="F388" s="13">
        <f>Penjualan!F388*$D388</f>
        <v>0</v>
      </c>
      <c r="G388" s="13">
        <f>Penjualan!G388*$D388</f>
        <v>0</v>
      </c>
      <c r="H388" s="13">
        <f>Penjualan!H388*$D388</f>
        <v>30000</v>
      </c>
      <c r="I388" s="13">
        <f>Penjualan!I388*$D388</f>
        <v>0</v>
      </c>
      <c r="J388" s="13">
        <f>Penjualan!J388*$D388</f>
        <v>30000</v>
      </c>
      <c r="K388" s="13">
        <f>Penjualan!K388*$D388</f>
        <v>0</v>
      </c>
      <c r="L388" s="13">
        <f>Penjualan!L388*$D388</f>
        <v>30000</v>
      </c>
      <c r="M388" s="13">
        <f>Penjualan!M388*$D388</f>
        <v>0</v>
      </c>
      <c r="N388" s="13">
        <f>Penjualan!N388*$D388</f>
        <v>0</v>
      </c>
      <c r="O388" s="13">
        <f>Penjualan!O388*$D388</f>
        <v>30000</v>
      </c>
      <c r="P388" s="13">
        <f>Penjualan!P388*$D388</f>
        <v>0</v>
      </c>
      <c r="Q388" s="13">
        <f>Penjualan!Q388*$D388</f>
        <v>0</v>
      </c>
      <c r="R388" s="13">
        <f>Penjualan!R388*$D388</f>
        <v>0</v>
      </c>
      <c r="S388" s="13">
        <f>Penjualan!S388*$D388</f>
        <v>0</v>
      </c>
      <c r="T388" s="13">
        <f>Penjualan!T388*$D388</f>
        <v>30000</v>
      </c>
      <c r="U388" s="13">
        <f>Penjualan!U388*$D388</f>
        <v>0</v>
      </c>
      <c r="V388" s="13">
        <f>Penjualan!V388*$D388</f>
        <v>0</v>
      </c>
      <c r="W388" s="13">
        <f>Penjualan!W388*$D388</f>
        <v>0</v>
      </c>
      <c r="X388" s="13">
        <f>Penjualan!X388*$D388</f>
        <v>0</v>
      </c>
      <c r="Y388" s="13">
        <f>Penjualan!Y388*$D388</f>
        <v>0</v>
      </c>
      <c r="Z388" s="13">
        <f>Penjualan!Z388*$D388</f>
        <v>0</v>
      </c>
      <c r="AA388" s="13">
        <f>Penjualan!AA388*$D388</f>
        <v>0</v>
      </c>
      <c r="AB388" s="13">
        <f>Penjualan!AB388*$D388</f>
        <v>0</v>
      </c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>
        <f>Penjualan!AQ388*$D388</f>
        <v>0</v>
      </c>
      <c r="AR388" s="13">
        <f t="shared" si="18"/>
        <v>150000</v>
      </c>
      <c r="AS388" s="14"/>
      <c r="AT388" s="14"/>
      <c r="AU388" s="14"/>
      <c r="AV388" s="14"/>
      <c r="AW388" s="14"/>
    </row>
    <row r="389" spans="1:49" ht="26.25" customHeight="1" x14ac:dyDescent="0.35">
      <c r="A389" s="55">
        <f>Penjualan!A389</f>
        <v>0</v>
      </c>
      <c r="B389" s="2" t="str">
        <f>Penjualan!B389</f>
        <v>GR14</v>
      </c>
      <c r="C389" s="2" t="str">
        <f>Penjualan!C389</f>
        <v>Gelang Bunda Maria Medugorje</v>
      </c>
      <c r="D389" s="21">
        <f>VLOOKUP(B389,Tabel!$A$6:$F$78,6,FALSE)</f>
        <v>30000</v>
      </c>
      <c r="E389" s="13">
        <f>Penjualan!E389*$D389</f>
        <v>0</v>
      </c>
      <c r="F389" s="13">
        <f>Penjualan!F389*$D389</f>
        <v>0</v>
      </c>
      <c r="G389" s="13">
        <f>Penjualan!G389*$D389</f>
        <v>0</v>
      </c>
      <c r="H389" s="13">
        <f>Penjualan!H389*$D389</f>
        <v>0</v>
      </c>
      <c r="I389" s="13">
        <f>Penjualan!I389*$D389</f>
        <v>0</v>
      </c>
      <c r="J389" s="13">
        <f>Penjualan!J389*$D389</f>
        <v>0</v>
      </c>
      <c r="K389" s="13">
        <f>Penjualan!K389*$D389</f>
        <v>0</v>
      </c>
      <c r="L389" s="13">
        <f>Penjualan!L389*$D389</f>
        <v>0</v>
      </c>
      <c r="M389" s="13">
        <f>Penjualan!M389*$D389</f>
        <v>0</v>
      </c>
      <c r="N389" s="13">
        <f>Penjualan!N389*$D389</f>
        <v>0</v>
      </c>
      <c r="O389" s="13">
        <f>Penjualan!O389*$D389</f>
        <v>0</v>
      </c>
      <c r="P389" s="13">
        <f>Penjualan!P389*$D389</f>
        <v>0</v>
      </c>
      <c r="Q389" s="13">
        <f>Penjualan!Q389*$D389</f>
        <v>30000</v>
      </c>
      <c r="R389" s="13">
        <f>Penjualan!R389*$D389</f>
        <v>0</v>
      </c>
      <c r="S389" s="13">
        <f>Penjualan!S389*$D389</f>
        <v>0</v>
      </c>
      <c r="T389" s="13">
        <f>Penjualan!T389*$D389</f>
        <v>0</v>
      </c>
      <c r="U389" s="13">
        <f>Penjualan!U389*$D389</f>
        <v>0</v>
      </c>
      <c r="V389" s="13">
        <f>Penjualan!V389*$D389</f>
        <v>0</v>
      </c>
      <c r="W389" s="13">
        <f>Penjualan!W389*$D389</f>
        <v>0</v>
      </c>
      <c r="X389" s="13">
        <f>Penjualan!X389*$D389</f>
        <v>0</v>
      </c>
      <c r="Y389" s="13">
        <f>Penjualan!Y389*$D389</f>
        <v>0</v>
      </c>
      <c r="Z389" s="13">
        <f>Penjualan!Z389*$D389</f>
        <v>0</v>
      </c>
      <c r="AA389" s="13">
        <f>Penjualan!AA389*$D389</f>
        <v>0</v>
      </c>
      <c r="AB389" s="13">
        <f>Penjualan!AB389*$D389</f>
        <v>0</v>
      </c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>
        <f>Penjualan!AQ389*$D389</f>
        <v>0</v>
      </c>
      <c r="AR389" s="13">
        <f t="shared" si="18"/>
        <v>30000</v>
      </c>
      <c r="AS389" s="14"/>
      <c r="AT389" s="14"/>
      <c r="AU389" s="14"/>
      <c r="AV389" s="14"/>
      <c r="AW389" s="14"/>
    </row>
    <row r="390" spans="1:49" ht="26.25" customHeight="1" x14ac:dyDescent="0.35">
      <c r="A390" s="55">
        <f>Penjualan!A390</f>
        <v>0</v>
      </c>
      <c r="B390" s="2" t="str">
        <f>Penjualan!B390</f>
        <v>GKM</v>
      </c>
      <c r="C390" s="2" t="str">
        <f>Penjualan!C390</f>
        <v>G. Mutiara</v>
      </c>
      <c r="D390" s="21">
        <f>VLOOKUP(B390,Tabel!$A$6:$F$78,6,FALSE)</f>
        <v>10000</v>
      </c>
      <c r="E390" s="13">
        <f>Penjualan!E390*$D390</f>
        <v>0</v>
      </c>
      <c r="F390" s="13">
        <f>Penjualan!F390*$D390</f>
        <v>0</v>
      </c>
      <c r="G390" s="13">
        <f>Penjualan!G390*$D390</f>
        <v>0</v>
      </c>
      <c r="H390" s="13">
        <f>Penjualan!H390*$D390</f>
        <v>0</v>
      </c>
      <c r="I390" s="13">
        <f>Penjualan!I390*$D390</f>
        <v>0</v>
      </c>
      <c r="J390" s="13">
        <f>Penjualan!J390*$D390</f>
        <v>0</v>
      </c>
      <c r="K390" s="13">
        <f>Penjualan!K390*$D390</f>
        <v>0</v>
      </c>
      <c r="L390" s="13">
        <f>Penjualan!L390*$D390</f>
        <v>0</v>
      </c>
      <c r="M390" s="13">
        <f>Penjualan!M390*$D390</f>
        <v>20000</v>
      </c>
      <c r="N390" s="13">
        <f>Penjualan!N390*$D390</f>
        <v>0</v>
      </c>
      <c r="O390" s="13">
        <f>Penjualan!O390*$D390</f>
        <v>0</v>
      </c>
      <c r="P390" s="13">
        <f>Penjualan!P390*$D390</f>
        <v>10000</v>
      </c>
      <c r="Q390" s="13">
        <f>Penjualan!Q390*$D390</f>
        <v>0</v>
      </c>
      <c r="R390" s="13">
        <f>Penjualan!R390*$D390</f>
        <v>0</v>
      </c>
      <c r="S390" s="13">
        <f>Penjualan!S390*$D390</f>
        <v>0</v>
      </c>
      <c r="T390" s="13">
        <f>Penjualan!T390*$D390</f>
        <v>0</v>
      </c>
      <c r="U390" s="13">
        <f>Penjualan!U390*$D390</f>
        <v>0</v>
      </c>
      <c r="V390" s="13">
        <f>Penjualan!V390*$D390</f>
        <v>0</v>
      </c>
      <c r="W390" s="13">
        <f>Penjualan!W390*$D390</f>
        <v>0</v>
      </c>
      <c r="X390" s="13">
        <f>Penjualan!X390*$D390</f>
        <v>0</v>
      </c>
      <c r="Y390" s="13">
        <f>Penjualan!Y390*$D390</f>
        <v>0</v>
      </c>
      <c r="Z390" s="13">
        <f>Penjualan!Z390*$D390</f>
        <v>0</v>
      </c>
      <c r="AA390" s="13">
        <f>Penjualan!AA390*$D390</f>
        <v>0</v>
      </c>
      <c r="AB390" s="13">
        <f>Penjualan!AB390*$D390</f>
        <v>0</v>
      </c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>
        <f>Penjualan!AQ390*$D390</f>
        <v>0</v>
      </c>
      <c r="AR390" s="13">
        <f t="shared" si="18"/>
        <v>30000</v>
      </c>
      <c r="AS390" s="14"/>
      <c r="AT390" s="14"/>
      <c r="AU390" s="14"/>
      <c r="AV390" s="14"/>
      <c r="AW390" s="14"/>
    </row>
    <row r="391" spans="1:49" ht="26.25" customHeight="1" x14ac:dyDescent="0.35">
      <c r="A391" s="55">
        <f>Penjualan!A391</f>
        <v>0</v>
      </c>
      <c r="B391" s="2" t="str">
        <f>Penjualan!B391</f>
        <v>KT04</v>
      </c>
      <c r="C391" s="2" t="str">
        <f>Penjualan!C391</f>
        <v>Kalung bandul</v>
      </c>
      <c r="D391" s="21">
        <f>VLOOKUP(B391,Tabel!$A$6:$F$78,6,FALSE)</f>
        <v>3000</v>
      </c>
      <c r="E391" s="13">
        <f>Penjualan!E391*$D391</f>
        <v>0</v>
      </c>
      <c r="F391" s="13">
        <f>Penjualan!F391*$D391</f>
        <v>0</v>
      </c>
      <c r="G391" s="13">
        <f>Penjualan!G391*$D391</f>
        <v>0</v>
      </c>
      <c r="H391" s="13">
        <f>Penjualan!H391*$D391</f>
        <v>0</v>
      </c>
      <c r="I391" s="13">
        <f>Penjualan!I391*$D391</f>
        <v>0</v>
      </c>
      <c r="J391" s="13">
        <f>Penjualan!J391*$D391</f>
        <v>3000</v>
      </c>
      <c r="K391" s="13">
        <f>Penjualan!K391*$D391</f>
        <v>0</v>
      </c>
      <c r="L391" s="13">
        <f>Penjualan!L391*$D391</f>
        <v>0</v>
      </c>
      <c r="M391" s="13">
        <f>Penjualan!M391*$D391</f>
        <v>0</v>
      </c>
      <c r="N391" s="13">
        <f>Penjualan!N391*$D391</f>
        <v>0</v>
      </c>
      <c r="O391" s="13">
        <f>Penjualan!O391*$D391</f>
        <v>6000</v>
      </c>
      <c r="P391" s="13">
        <f>Penjualan!P391*$D391</f>
        <v>0</v>
      </c>
      <c r="Q391" s="13">
        <f>Penjualan!Q391*$D391</f>
        <v>0</v>
      </c>
      <c r="R391" s="13">
        <f>Penjualan!R391*$D391</f>
        <v>0</v>
      </c>
      <c r="S391" s="13">
        <f>Penjualan!S391*$D391</f>
        <v>0</v>
      </c>
      <c r="T391" s="13">
        <f>Penjualan!T391*$D391</f>
        <v>6000</v>
      </c>
      <c r="U391" s="13">
        <f>Penjualan!U391*$D391</f>
        <v>0</v>
      </c>
      <c r="V391" s="13">
        <f>Penjualan!V391*$D391</f>
        <v>0</v>
      </c>
      <c r="W391" s="13">
        <f>Penjualan!W391*$D391</f>
        <v>0</v>
      </c>
      <c r="X391" s="13">
        <f>Penjualan!X391*$D391</f>
        <v>0</v>
      </c>
      <c r="Y391" s="13">
        <f>Penjualan!Y391*$D391</f>
        <v>0</v>
      </c>
      <c r="Z391" s="13">
        <f>Penjualan!Z391*$D391</f>
        <v>0</v>
      </c>
      <c r="AA391" s="13">
        <f>Penjualan!AA391*$D391</f>
        <v>0</v>
      </c>
      <c r="AB391" s="13">
        <f>Penjualan!AB391*$D391</f>
        <v>0</v>
      </c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>
        <f>Penjualan!AQ391*$D391</f>
        <v>0</v>
      </c>
      <c r="AR391" s="13">
        <f t="shared" ref="AR391:AR420" si="19">SUM(E391:AQ391)</f>
        <v>15000</v>
      </c>
      <c r="AS391" s="14"/>
      <c r="AT391" s="14"/>
      <c r="AU391" s="14"/>
      <c r="AV391" s="14"/>
      <c r="AW391" s="14"/>
    </row>
    <row r="392" spans="1:49" ht="26.25" customHeight="1" x14ac:dyDescent="0.35">
      <c r="A392" s="55">
        <f>Penjualan!A392</f>
        <v>0</v>
      </c>
      <c r="B392" s="2" t="str">
        <f>Penjualan!B392</f>
        <v>G12</v>
      </c>
      <c r="C392" s="2" t="str">
        <f>Penjualan!C392</f>
        <v xml:space="preserve">Gelang plat </v>
      </c>
      <c r="D392" s="21">
        <f>VLOOKUP(B392,Tabel!$A$6:$F$78,6,FALSE)</f>
        <v>5000</v>
      </c>
      <c r="E392" s="13">
        <f>Penjualan!E392*$D392</f>
        <v>0</v>
      </c>
      <c r="F392" s="13">
        <f>Penjualan!F392*$D392</f>
        <v>0</v>
      </c>
      <c r="G392" s="13">
        <f>Penjualan!G392*$D392</f>
        <v>0</v>
      </c>
      <c r="H392" s="13">
        <f>Penjualan!H392*$D392</f>
        <v>0</v>
      </c>
      <c r="I392" s="13">
        <f>Penjualan!I392*$D392</f>
        <v>0</v>
      </c>
      <c r="J392" s="13">
        <f>Penjualan!J392*$D392</f>
        <v>0</v>
      </c>
      <c r="K392" s="13">
        <f>Penjualan!K392*$D392</f>
        <v>0</v>
      </c>
      <c r="L392" s="13">
        <f>Penjualan!L392*$D392</f>
        <v>10000</v>
      </c>
      <c r="M392" s="13">
        <f>Penjualan!M392*$D392</f>
        <v>0</v>
      </c>
      <c r="N392" s="13">
        <f>Penjualan!N392*$D392</f>
        <v>0</v>
      </c>
      <c r="O392" s="13">
        <f>Penjualan!O392*$D392</f>
        <v>0</v>
      </c>
      <c r="P392" s="13">
        <f>Penjualan!P392*$D392</f>
        <v>0</v>
      </c>
      <c r="Q392" s="13">
        <f>Penjualan!Q392*$D392</f>
        <v>0</v>
      </c>
      <c r="R392" s="13">
        <f>Penjualan!R392*$D392</f>
        <v>0</v>
      </c>
      <c r="S392" s="13">
        <f>Penjualan!S392*$D392</f>
        <v>0</v>
      </c>
      <c r="T392" s="13">
        <f>Penjualan!T392*$D392</f>
        <v>0</v>
      </c>
      <c r="U392" s="13">
        <f>Penjualan!U392*$D392</f>
        <v>0</v>
      </c>
      <c r="V392" s="13">
        <f>Penjualan!V392*$D392</f>
        <v>0</v>
      </c>
      <c r="W392" s="13">
        <f>Penjualan!W392*$D392</f>
        <v>5000</v>
      </c>
      <c r="X392" s="13">
        <f>Penjualan!X392*$D392</f>
        <v>0</v>
      </c>
      <c r="Y392" s="13">
        <f>Penjualan!Y392*$D392</f>
        <v>0</v>
      </c>
      <c r="Z392" s="13">
        <f>Penjualan!Z392*$D392</f>
        <v>0</v>
      </c>
      <c r="AA392" s="13">
        <f>Penjualan!AA392*$D392</f>
        <v>0</v>
      </c>
      <c r="AB392" s="13">
        <f>Penjualan!AB392*$D392</f>
        <v>0</v>
      </c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>
        <f>Penjualan!AQ392*$D392</f>
        <v>0</v>
      </c>
      <c r="AR392" s="13">
        <f t="shared" si="19"/>
        <v>15000</v>
      </c>
      <c r="AS392" s="14"/>
      <c r="AT392" s="14"/>
      <c r="AU392" s="14"/>
      <c r="AV392" s="14"/>
      <c r="AW392" s="14"/>
    </row>
    <row r="393" spans="1:49" ht="26.25" customHeight="1" x14ac:dyDescent="0.35">
      <c r="A393" s="55">
        <f>Penjualan!A393</f>
        <v>0</v>
      </c>
      <c r="B393" s="2" t="str">
        <f>Penjualan!B393</f>
        <v>G10</v>
      </c>
      <c r="C393" s="2" t="str">
        <f>Penjualan!C393</f>
        <v>G.tali warna warni</v>
      </c>
      <c r="D393" s="21">
        <f>VLOOKUP(B393,Tabel!$A$6:$F$78,6,FALSE)</f>
        <v>5000</v>
      </c>
      <c r="E393" s="13">
        <f>Penjualan!E393*$D393</f>
        <v>0</v>
      </c>
      <c r="F393" s="13">
        <f>Penjualan!F393*$D393</f>
        <v>0</v>
      </c>
      <c r="G393" s="13">
        <f>Penjualan!G393*$D393</f>
        <v>0</v>
      </c>
      <c r="H393" s="13">
        <f>Penjualan!H393*$D393</f>
        <v>0</v>
      </c>
      <c r="I393" s="13">
        <f>Penjualan!I393*$D393</f>
        <v>0</v>
      </c>
      <c r="J393" s="13">
        <f>Penjualan!J393*$D393</f>
        <v>0</v>
      </c>
      <c r="K393" s="13">
        <f>Penjualan!K393*$D393</f>
        <v>0</v>
      </c>
      <c r="L393" s="13">
        <f>Penjualan!L393*$D393</f>
        <v>0</v>
      </c>
      <c r="M393" s="13">
        <f>Penjualan!M393*$D393</f>
        <v>0</v>
      </c>
      <c r="N393" s="13">
        <f>Penjualan!N393*$D393</f>
        <v>0</v>
      </c>
      <c r="O393" s="13">
        <f>Penjualan!O393*$D393</f>
        <v>0</v>
      </c>
      <c r="P393" s="13">
        <f>Penjualan!P393*$D393</f>
        <v>0</v>
      </c>
      <c r="Q393" s="13">
        <f>Penjualan!Q393*$D393</f>
        <v>5000</v>
      </c>
      <c r="R393" s="13">
        <f>Penjualan!R393*$D393</f>
        <v>0</v>
      </c>
      <c r="S393" s="13">
        <f>Penjualan!S393*$D393</f>
        <v>0</v>
      </c>
      <c r="T393" s="13">
        <f>Penjualan!T393*$D393</f>
        <v>0</v>
      </c>
      <c r="U393" s="13">
        <f>Penjualan!U393*$D393</f>
        <v>0</v>
      </c>
      <c r="V393" s="13">
        <f>Penjualan!V393*$D393</f>
        <v>0</v>
      </c>
      <c r="W393" s="13">
        <f>Penjualan!W393*$D393</f>
        <v>0</v>
      </c>
      <c r="X393" s="13">
        <f>Penjualan!X393*$D393</f>
        <v>0</v>
      </c>
      <c r="Y393" s="13">
        <f>Penjualan!Y393*$D393</f>
        <v>10000</v>
      </c>
      <c r="Z393" s="13">
        <f>Penjualan!Z393*$D393</f>
        <v>0</v>
      </c>
      <c r="AA393" s="13">
        <f>Penjualan!AA393*$D393</f>
        <v>0</v>
      </c>
      <c r="AB393" s="13">
        <f>Penjualan!AB393*$D393</f>
        <v>0</v>
      </c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>
        <f>Penjualan!AQ393*$D393</f>
        <v>0</v>
      </c>
      <c r="AR393" s="13">
        <f t="shared" si="19"/>
        <v>15000</v>
      </c>
      <c r="AS393" s="14"/>
      <c r="AT393" s="14"/>
      <c r="AU393" s="14"/>
      <c r="AV393" s="14"/>
      <c r="AW393" s="14"/>
    </row>
    <row r="394" spans="1:49" ht="26.25" customHeight="1" x14ac:dyDescent="0.35">
      <c r="A394" s="55">
        <f>Penjualan!A394</f>
        <v>0</v>
      </c>
      <c r="B394" s="2" t="str">
        <f>Penjualan!B394</f>
        <v>A01</v>
      </c>
      <c r="C394" s="2" t="str">
        <f>Penjualan!C394</f>
        <v>Anting</v>
      </c>
      <c r="D394" s="21">
        <f>VLOOKUP(B394,Tabel!$A$6:$F$78,6,FALSE)</f>
        <v>12000</v>
      </c>
      <c r="E394" s="13">
        <f>Penjualan!E394*$D394</f>
        <v>0</v>
      </c>
      <c r="F394" s="13">
        <f>Penjualan!F394*$D394</f>
        <v>0</v>
      </c>
      <c r="G394" s="13">
        <f>Penjualan!G394*$D394</f>
        <v>0</v>
      </c>
      <c r="H394" s="13">
        <f>Penjualan!H394*$D394</f>
        <v>0</v>
      </c>
      <c r="I394" s="13">
        <f>Penjualan!I394*$D394</f>
        <v>0</v>
      </c>
      <c r="J394" s="13">
        <f>Penjualan!J394*$D394</f>
        <v>0</v>
      </c>
      <c r="K394" s="13">
        <f>Penjualan!K394*$D394</f>
        <v>0</v>
      </c>
      <c r="L394" s="13">
        <f>Penjualan!L394*$D394</f>
        <v>0</v>
      </c>
      <c r="M394" s="13">
        <f>Penjualan!M394*$D394</f>
        <v>24000</v>
      </c>
      <c r="N394" s="13">
        <f>Penjualan!N394*$D394</f>
        <v>12000</v>
      </c>
      <c r="O394" s="13">
        <f>Penjualan!O394*$D394</f>
        <v>0</v>
      </c>
      <c r="P394" s="13">
        <f>Penjualan!P394*$D394</f>
        <v>0</v>
      </c>
      <c r="Q394" s="13">
        <f>Penjualan!Q394*$D394</f>
        <v>0</v>
      </c>
      <c r="R394" s="13">
        <f>Penjualan!R394*$D394</f>
        <v>0</v>
      </c>
      <c r="S394" s="13">
        <f>Penjualan!S394*$D394</f>
        <v>0</v>
      </c>
      <c r="T394" s="13">
        <f>Penjualan!T394*$D394</f>
        <v>0</v>
      </c>
      <c r="U394" s="13">
        <f>Penjualan!U394*$D394</f>
        <v>0</v>
      </c>
      <c r="V394" s="13">
        <f>Penjualan!V394*$D394</f>
        <v>0</v>
      </c>
      <c r="W394" s="13">
        <f>Penjualan!W394*$D394</f>
        <v>0</v>
      </c>
      <c r="X394" s="13">
        <f>Penjualan!X394*$D394</f>
        <v>0</v>
      </c>
      <c r="Y394" s="13">
        <f>Penjualan!Y394*$D394</f>
        <v>0</v>
      </c>
      <c r="Z394" s="13">
        <f>Penjualan!Z394*$D394</f>
        <v>0</v>
      </c>
      <c r="AA394" s="13">
        <f>Penjualan!AA394*$D394</f>
        <v>0</v>
      </c>
      <c r="AB394" s="13">
        <f>Penjualan!AB394*$D394</f>
        <v>0</v>
      </c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>
        <f>Penjualan!AQ394*$D394</f>
        <v>0</v>
      </c>
      <c r="AR394" s="13">
        <f t="shared" si="19"/>
        <v>36000</v>
      </c>
      <c r="AS394" s="14"/>
      <c r="AT394" s="14"/>
      <c r="AU394" s="14"/>
      <c r="AV394" s="14"/>
      <c r="AW394" s="14"/>
    </row>
    <row r="395" spans="1:49" ht="26.25" customHeight="1" x14ac:dyDescent="0.35">
      <c r="A395" s="55">
        <f>Penjualan!A395</f>
        <v>0</v>
      </c>
      <c r="B395" s="2" t="str">
        <f>Penjualan!B395</f>
        <v>G13</v>
      </c>
      <c r="C395" s="2" t="str">
        <f>Penjualan!C395</f>
        <v>Gelang macrame + plat</v>
      </c>
      <c r="D395" s="21">
        <f>VLOOKUP(B395,Tabel!$A$6:$F$78,6,FALSE)</f>
        <v>10000</v>
      </c>
      <c r="E395" s="13">
        <f>Penjualan!E395*$D395</f>
        <v>0</v>
      </c>
      <c r="F395" s="13">
        <f>Penjualan!F395*$D395</f>
        <v>0</v>
      </c>
      <c r="G395" s="13">
        <f>Penjualan!G395*$D395</f>
        <v>0</v>
      </c>
      <c r="H395" s="13">
        <f>Penjualan!H395*$D395</f>
        <v>0</v>
      </c>
      <c r="I395" s="13">
        <f>Penjualan!I395*$D395</f>
        <v>0</v>
      </c>
      <c r="J395" s="13">
        <f>Penjualan!J395*$D395</f>
        <v>0</v>
      </c>
      <c r="K395" s="13">
        <f>Penjualan!K395*$D395</f>
        <v>0</v>
      </c>
      <c r="L395" s="13">
        <f>Penjualan!L395*$D395</f>
        <v>0</v>
      </c>
      <c r="M395" s="13">
        <f>Penjualan!M395*$D395</f>
        <v>0</v>
      </c>
      <c r="N395" s="13">
        <f>Penjualan!N395*$D395</f>
        <v>0</v>
      </c>
      <c r="O395" s="13">
        <f>Penjualan!O395*$D395</f>
        <v>0</v>
      </c>
      <c r="P395" s="13">
        <f>Penjualan!P395*$D395</f>
        <v>0</v>
      </c>
      <c r="Q395" s="13">
        <f>Penjualan!Q395*$D395</f>
        <v>0</v>
      </c>
      <c r="R395" s="13">
        <f>Penjualan!R395*$D395</f>
        <v>0</v>
      </c>
      <c r="S395" s="13">
        <f>Penjualan!S395*$D395</f>
        <v>0</v>
      </c>
      <c r="T395" s="13">
        <f>Penjualan!T395*$D395</f>
        <v>0</v>
      </c>
      <c r="U395" s="13">
        <f>Penjualan!U395*$D395</f>
        <v>0</v>
      </c>
      <c r="V395" s="13">
        <f>Penjualan!V395*$D395</f>
        <v>0</v>
      </c>
      <c r="W395" s="13">
        <f>Penjualan!W395*$D395</f>
        <v>0</v>
      </c>
      <c r="X395" s="13">
        <f>Penjualan!X395*$D395</f>
        <v>0</v>
      </c>
      <c r="Y395" s="13">
        <f>Penjualan!Y395*$D395</f>
        <v>10000</v>
      </c>
      <c r="Z395" s="13">
        <f>Penjualan!Z395*$D395</f>
        <v>0</v>
      </c>
      <c r="AA395" s="13">
        <f>Penjualan!AA395*$D395</f>
        <v>0</v>
      </c>
      <c r="AB395" s="13">
        <f>Penjualan!AB395*$D395</f>
        <v>0</v>
      </c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>
        <f>Penjualan!AQ395*$D395</f>
        <v>0</v>
      </c>
      <c r="AR395" s="13">
        <f t="shared" si="19"/>
        <v>10000</v>
      </c>
      <c r="AS395" s="14"/>
      <c r="AT395" s="14"/>
      <c r="AU395" s="14"/>
      <c r="AV395" s="14"/>
      <c r="AW395" s="14"/>
    </row>
    <row r="396" spans="1:49" ht="26.25" customHeight="1" x14ac:dyDescent="0.35">
      <c r="A396" s="55">
        <f>Penjualan!A396</f>
        <v>0</v>
      </c>
      <c r="B396" s="2" t="str">
        <f>Penjualan!B396</f>
        <v>G01</v>
      </c>
      <c r="C396" s="2" t="str">
        <f>Penjualan!C396</f>
        <v>G.batu magnet</v>
      </c>
      <c r="D396" s="21">
        <f>VLOOKUP(B396,Tabel!$A$6:$F$78,6,FALSE)</f>
        <v>10000</v>
      </c>
      <c r="E396" s="13">
        <f>Penjualan!E396*$D396</f>
        <v>0</v>
      </c>
      <c r="F396" s="13">
        <f>Penjualan!F396*$D396</f>
        <v>0</v>
      </c>
      <c r="G396" s="13">
        <f>Penjualan!G396*$D396</f>
        <v>0</v>
      </c>
      <c r="H396" s="13">
        <f>Penjualan!H396*$D396</f>
        <v>0</v>
      </c>
      <c r="I396" s="13">
        <f>Penjualan!I396*$D396</f>
        <v>0</v>
      </c>
      <c r="J396" s="13">
        <f>Penjualan!J396*$D396</f>
        <v>0</v>
      </c>
      <c r="K396" s="13">
        <f>Penjualan!K396*$D396</f>
        <v>0</v>
      </c>
      <c r="L396" s="13">
        <f>Penjualan!L396*$D396</f>
        <v>0</v>
      </c>
      <c r="M396" s="13">
        <f>Penjualan!M396*$D396</f>
        <v>0</v>
      </c>
      <c r="N396" s="13">
        <f>Penjualan!N396*$D396</f>
        <v>0</v>
      </c>
      <c r="O396" s="13">
        <f>Penjualan!O396*$D396</f>
        <v>0</v>
      </c>
      <c r="P396" s="13">
        <f>Penjualan!P396*$D396</f>
        <v>10000</v>
      </c>
      <c r="Q396" s="13">
        <f>Penjualan!Q396*$D396</f>
        <v>0</v>
      </c>
      <c r="R396" s="13">
        <f>Penjualan!R396*$D396</f>
        <v>0</v>
      </c>
      <c r="S396" s="13">
        <f>Penjualan!S396*$D396</f>
        <v>0</v>
      </c>
      <c r="T396" s="13">
        <f>Penjualan!T396*$D396</f>
        <v>0</v>
      </c>
      <c r="U396" s="13">
        <f>Penjualan!U396*$D396</f>
        <v>0</v>
      </c>
      <c r="V396" s="13">
        <f>Penjualan!V396*$D396</f>
        <v>0</v>
      </c>
      <c r="W396" s="13">
        <f>Penjualan!W396*$D396</f>
        <v>0</v>
      </c>
      <c r="X396" s="13">
        <f>Penjualan!X396*$D396</f>
        <v>0</v>
      </c>
      <c r="Y396" s="13">
        <f>Penjualan!Y396*$D396</f>
        <v>0</v>
      </c>
      <c r="Z396" s="13">
        <f>Penjualan!Z396*$D396</f>
        <v>0</v>
      </c>
      <c r="AA396" s="13">
        <f>Penjualan!AA396*$D396</f>
        <v>0</v>
      </c>
      <c r="AB396" s="13">
        <f>Penjualan!AB396*$D396</f>
        <v>0</v>
      </c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>
        <f>Penjualan!AQ396*$D396</f>
        <v>0</v>
      </c>
      <c r="AR396" s="13">
        <f t="shared" si="19"/>
        <v>10000</v>
      </c>
      <c r="AS396" s="14"/>
      <c r="AT396" s="14"/>
      <c r="AU396" s="14"/>
      <c r="AV396" s="14"/>
      <c r="AW396" s="14"/>
    </row>
    <row r="397" spans="1:49" ht="26.25" customHeight="1" x14ac:dyDescent="0.35">
      <c r="A397" s="55">
        <f>Penjualan!A397</f>
        <v>0</v>
      </c>
      <c r="B397" s="2" t="str">
        <f>Penjualan!B397</f>
        <v>Lain2</v>
      </c>
      <c r="C397" s="2" t="str">
        <f>Penjualan!C397</f>
        <v>Lain2</v>
      </c>
      <c r="D397" s="21">
        <f>VLOOKUP(B397,Tabel!$A$6:$F$78,6,FALSE)</f>
        <v>0</v>
      </c>
      <c r="E397" s="13">
        <f>Penjualan!E397*$D397</f>
        <v>0</v>
      </c>
      <c r="F397" s="13">
        <f>Penjualan!F397*$D397</f>
        <v>0</v>
      </c>
      <c r="G397" s="13">
        <f>Penjualan!G397*$D397</f>
        <v>0</v>
      </c>
      <c r="H397" s="13">
        <f>Penjualan!H397*$D397</f>
        <v>0</v>
      </c>
      <c r="I397" s="13">
        <f>Penjualan!I397*$D397</f>
        <v>0</v>
      </c>
      <c r="J397" s="13">
        <f>Penjualan!J397*$D397</f>
        <v>0</v>
      </c>
      <c r="K397" s="13">
        <f>Penjualan!K397*$D397</f>
        <v>0</v>
      </c>
      <c r="L397" s="13">
        <f>Penjualan!L397*$D397</f>
        <v>0</v>
      </c>
      <c r="M397" s="13">
        <f>Penjualan!M397*$D397</f>
        <v>0</v>
      </c>
      <c r="N397" s="13">
        <f>Penjualan!N397*$D397</f>
        <v>0</v>
      </c>
      <c r="O397" s="13">
        <f>Penjualan!O397*$D397</f>
        <v>0</v>
      </c>
      <c r="P397" s="13">
        <f>Penjualan!P397*$D397</f>
        <v>0</v>
      </c>
      <c r="Q397" s="13">
        <f>Penjualan!Q397*$D397</f>
        <v>0</v>
      </c>
      <c r="R397" s="13">
        <f>Penjualan!R397*$D397</f>
        <v>0</v>
      </c>
      <c r="S397" s="13">
        <f>Penjualan!S397*$D397</f>
        <v>0</v>
      </c>
      <c r="T397" s="13">
        <f>Penjualan!T397*$D397</f>
        <v>0</v>
      </c>
      <c r="U397" s="13">
        <f>Penjualan!U397*$D397</f>
        <v>0</v>
      </c>
      <c r="V397" s="13">
        <f>Penjualan!V397*$D397</f>
        <v>0</v>
      </c>
      <c r="W397" s="13">
        <f>Penjualan!W397*$D397</f>
        <v>0</v>
      </c>
      <c r="X397" s="13">
        <f>Penjualan!X397*$D397</f>
        <v>0</v>
      </c>
      <c r="Y397" s="13">
        <f>Penjualan!Y397*$D397</f>
        <v>0</v>
      </c>
      <c r="Z397" s="13">
        <f>Penjualan!Z397*$D397</f>
        <v>0</v>
      </c>
      <c r="AA397" s="13">
        <f>Penjualan!AA397*$D397</f>
        <v>0</v>
      </c>
      <c r="AB397" s="13">
        <f>Penjualan!AB397*$D397</f>
        <v>0</v>
      </c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>
        <f>Penjualan!AQ397*$D397</f>
        <v>0</v>
      </c>
      <c r="AR397" s="13">
        <f t="shared" si="19"/>
        <v>0</v>
      </c>
      <c r="AS397" s="14"/>
      <c r="AT397" s="14"/>
      <c r="AU397" s="14"/>
      <c r="AV397" s="14"/>
      <c r="AW397" s="14"/>
    </row>
    <row r="398" spans="1:49" ht="26.25" customHeight="1" x14ac:dyDescent="0.35">
      <c r="A398" s="55">
        <f>Penjualan!A398</f>
        <v>42239</v>
      </c>
      <c r="B398" s="2" t="str">
        <f>Penjualan!B398</f>
        <v>GR11</v>
      </c>
      <c r="C398" s="2" t="str">
        <f>Penjualan!C398</f>
        <v>Gelang rosario kristal</v>
      </c>
      <c r="D398" s="21">
        <f>VLOOKUP(B398,Tabel!$A$6:$F$78,6,FALSE)</f>
        <v>15000</v>
      </c>
      <c r="E398" s="13">
        <f>Penjualan!E398*$D398</f>
        <v>0</v>
      </c>
      <c r="F398" s="13">
        <f>Penjualan!F398*$D398</f>
        <v>0</v>
      </c>
      <c r="G398" s="13">
        <f>Penjualan!G398*$D398</f>
        <v>0</v>
      </c>
      <c r="H398" s="13">
        <f>Penjualan!H398*$D398</f>
        <v>30000</v>
      </c>
      <c r="I398" s="13">
        <f>Penjualan!I398*$D398</f>
        <v>0</v>
      </c>
      <c r="J398" s="13">
        <f>Penjualan!J398*$D398</f>
        <v>0</v>
      </c>
      <c r="K398" s="13">
        <f>Penjualan!K398*$D398</f>
        <v>0</v>
      </c>
      <c r="L398" s="13">
        <f>Penjualan!L398*$D398</f>
        <v>0</v>
      </c>
      <c r="M398" s="13">
        <f>Penjualan!M398*$D398</f>
        <v>30000</v>
      </c>
      <c r="N398" s="13">
        <f>Penjualan!N398*$D398</f>
        <v>0</v>
      </c>
      <c r="O398" s="13">
        <f>Penjualan!O398*$D398</f>
        <v>120000</v>
      </c>
      <c r="P398" s="13">
        <f>Penjualan!P398*$D398</f>
        <v>30000</v>
      </c>
      <c r="Q398" s="13">
        <f>Penjualan!Q398*$D398</f>
        <v>30000</v>
      </c>
      <c r="R398" s="13">
        <f>Penjualan!R398*$D398</f>
        <v>0</v>
      </c>
      <c r="S398" s="13">
        <f>Penjualan!S398*$D398</f>
        <v>0</v>
      </c>
      <c r="T398" s="13">
        <f>Penjualan!T398*$D398</f>
        <v>15000</v>
      </c>
      <c r="U398" s="13">
        <f>Penjualan!U398*$D398</f>
        <v>0</v>
      </c>
      <c r="V398" s="13">
        <f>Penjualan!V398*$D398</f>
        <v>0</v>
      </c>
      <c r="W398" s="13">
        <f>Penjualan!W398*$D398</f>
        <v>0</v>
      </c>
      <c r="X398" s="13">
        <f>Penjualan!X398*$D398</f>
        <v>0</v>
      </c>
      <c r="Y398" s="13">
        <f>Penjualan!Y398*$D398</f>
        <v>0</v>
      </c>
      <c r="Z398" s="13">
        <f>Penjualan!Z398*$D398</f>
        <v>0</v>
      </c>
      <c r="AA398" s="13">
        <f>Penjualan!AA398*$D398</f>
        <v>0</v>
      </c>
      <c r="AB398" s="13">
        <f>Penjualan!AB398*$D398</f>
        <v>0</v>
      </c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>
        <f>Penjualan!AQ398*$D398</f>
        <v>0</v>
      </c>
      <c r="AR398" s="13">
        <f t="shared" si="19"/>
        <v>255000</v>
      </c>
      <c r="AS398" s="14"/>
      <c r="AT398" s="14"/>
      <c r="AU398" s="14"/>
      <c r="AV398" s="14"/>
      <c r="AW398" s="14"/>
    </row>
    <row r="399" spans="1:49" ht="26.25" customHeight="1" x14ac:dyDescent="0.35">
      <c r="A399" s="55">
        <f>Penjualan!A399</f>
        <v>0</v>
      </c>
      <c r="B399" s="2" t="str">
        <f>Penjualan!B399</f>
        <v>A01</v>
      </c>
      <c r="C399" s="2" t="str">
        <f>Penjualan!C399</f>
        <v>Anting</v>
      </c>
      <c r="D399" s="21">
        <f>VLOOKUP(B399,Tabel!$A$6:$F$78,6,FALSE)</f>
        <v>12000</v>
      </c>
      <c r="E399" s="13">
        <f>Penjualan!E399*$D399</f>
        <v>0</v>
      </c>
      <c r="F399" s="13">
        <f>Penjualan!F399*$D399</f>
        <v>0</v>
      </c>
      <c r="G399" s="13">
        <f>Penjualan!G399*$D399</f>
        <v>0</v>
      </c>
      <c r="H399" s="13">
        <f>Penjualan!H399*$D399</f>
        <v>0</v>
      </c>
      <c r="I399" s="13">
        <f>Penjualan!I399*$D399</f>
        <v>0</v>
      </c>
      <c r="J399" s="13">
        <f>Penjualan!J399*$D399</f>
        <v>0</v>
      </c>
      <c r="K399" s="13">
        <f>Penjualan!K399*$D399</f>
        <v>0</v>
      </c>
      <c r="L399" s="13">
        <f>Penjualan!L399*$D399</f>
        <v>24000</v>
      </c>
      <c r="M399" s="13">
        <f>Penjualan!M399*$D399</f>
        <v>24000</v>
      </c>
      <c r="N399" s="13">
        <f>Penjualan!N399*$D399</f>
        <v>0</v>
      </c>
      <c r="O399" s="13">
        <f>Penjualan!O399*$D399</f>
        <v>0</v>
      </c>
      <c r="P399" s="13">
        <f>Penjualan!P399*$D399</f>
        <v>60000</v>
      </c>
      <c r="Q399" s="13">
        <f>Penjualan!Q399*$D399</f>
        <v>0</v>
      </c>
      <c r="R399" s="13">
        <f>Penjualan!R399*$D399</f>
        <v>0</v>
      </c>
      <c r="S399" s="13">
        <f>Penjualan!S399*$D399</f>
        <v>0</v>
      </c>
      <c r="T399" s="13">
        <f>Penjualan!T399*$D399</f>
        <v>0</v>
      </c>
      <c r="U399" s="13">
        <f>Penjualan!U399*$D399</f>
        <v>0</v>
      </c>
      <c r="V399" s="13">
        <f>Penjualan!V399*$D399</f>
        <v>0</v>
      </c>
      <c r="W399" s="13">
        <f>Penjualan!W399*$D399</f>
        <v>0</v>
      </c>
      <c r="X399" s="13">
        <f>Penjualan!X399*$D399</f>
        <v>0</v>
      </c>
      <c r="Y399" s="13">
        <f>Penjualan!Y399*$D399</f>
        <v>0</v>
      </c>
      <c r="Z399" s="13">
        <f>Penjualan!Z399*$D399</f>
        <v>0</v>
      </c>
      <c r="AA399" s="13">
        <f>Penjualan!AA399*$D399</f>
        <v>0</v>
      </c>
      <c r="AB399" s="13">
        <f>Penjualan!AB399*$D399</f>
        <v>0</v>
      </c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>
        <f>Penjualan!AQ399*$D399</f>
        <v>0</v>
      </c>
      <c r="AR399" s="13">
        <f t="shared" si="19"/>
        <v>108000</v>
      </c>
      <c r="AS399" s="14"/>
      <c r="AT399" s="14"/>
      <c r="AU399" s="14"/>
      <c r="AV399" s="14"/>
      <c r="AW399" s="14"/>
    </row>
    <row r="400" spans="1:49" ht="26.25" customHeight="1" x14ac:dyDescent="0.35">
      <c r="A400" s="55">
        <f>Penjualan!A400</f>
        <v>0</v>
      </c>
      <c r="B400" s="2" t="str">
        <f>Penjualan!B400</f>
        <v>R02</v>
      </c>
      <c r="C400" s="2" t="str">
        <f>Penjualan!C400</f>
        <v>Rosario batu</v>
      </c>
      <c r="D400" s="21">
        <f>VLOOKUP(B400,Tabel!$A$6:$F$78,6,FALSE)</f>
        <v>30000</v>
      </c>
      <c r="E400" s="13">
        <f>Penjualan!E400*$D400</f>
        <v>0</v>
      </c>
      <c r="F400" s="13">
        <f>Penjualan!F400*$D400</f>
        <v>30000</v>
      </c>
      <c r="G400" s="13">
        <f>Penjualan!G400*$D400</f>
        <v>0</v>
      </c>
      <c r="H400" s="13">
        <f>Penjualan!H400*$D400</f>
        <v>30000</v>
      </c>
      <c r="I400" s="13">
        <f>Penjualan!I400*$D400</f>
        <v>0</v>
      </c>
      <c r="J400" s="13">
        <f>Penjualan!J400*$D400</f>
        <v>30000</v>
      </c>
      <c r="K400" s="13">
        <f>Penjualan!K400*$D400</f>
        <v>0</v>
      </c>
      <c r="L400" s="13">
        <f>Penjualan!L400*$D400</f>
        <v>0</v>
      </c>
      <c r="M400" s="13">
        <f>Penjualan!M400*$D400</f>
        <v>60000</v>
      </c>
      <c r="N400" s="13">
        <f>Penjualan!N400*$D400</f>
        <v>0</v>
      </c>
      <c r="O400" s="13">
        <f>Penjualan!O400*$D400</f>
        <v>0</v>
      </c>
      <c r="P400" s="13">
        <f>Penjualan!P400*$D400</f>
        <v>90000</v>
      </c>
      <c r="Q400" s="13">
        <f>Penjualan!Q400*$D400</f>
        <v>0</v>
      </c>
      <c r="R400" s="13">
        <f>Penjualan!R400*$D400</f>
        <v>0</v>
      </c>
      <c r="S400" s="13">
        <f>Penjualan!S400*$D400</f>
        <v>0</v>
      </c>
      <c r="T400" s="13">
        <f>Penjualan!T400*$D400</f>
        <v>120000</v>
      </c>
      <c r="U400" s="13">
        <f>Penjualan!U400*$D400</f>
        <v>0</v>
      </c>
      <c r="V400" s="13">
        <f>Penjualan!V400*$D400</f>
        <v>0</v>
      </c>
      <c r="W400" s="13">
        <f>Penjualan!W400*$D400</f>
        <v>0</v>
      </c>
      <c r="X400" s="13">
        <f>Penjualan!X400*$D400</f>
        <v>0</v>
      </c>
      <c r="Y400" s="13">
        <f>Penjualan!Y400*$D400</f>
        <v>0</v>
      </c>
      <c r="Z400" s="13">
        <f>Penjualan!Z400*$D400</f>
        <v>0</v>
      </c>
      <c r="AA400" s="13">
        <f>Penjualan!AA400*$D400</f>
        <v>0</v>
      </c>
      <c r="AB400" s="13">
        <f>Penjualan!AB400*$D400</f>
        <v>0</v>
      </c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>
        <f>Penjualan!AQ400*$D400</f>
        <v>0</v>
      </c>
      <c r="AR400" s="13">
        <f t="shared" si="19"/>
        <v>360000</v>
      </c>
      <c r="AS400" s="14"/>
      <c r="AT400" s="14"/>
      <c r="AU400" s="14"/>
      <c r="AV400" s="14"/>
      <c r="AW400" s="14"/>
    </row>
    <row r="401" spans="1:49" ht="26.25" customHeight="1" x14ac:dyDescent="0.35">
      <c r="A401" s="55">
        <f>Penjualan!A401</f>
        <v>0</v>
      </c>
      <c r="B401" s="2" t="str">
        <f>Penjualan!B401</f>
        <v>R03</v>
      </c>
      <c r="C401" s="2" t="str">
        <f>Penjualan!C401</f>
        <v>Rosario kristal</v>
      </c>
      <c r="D401" s="21">
        <f>VLOOKUP(B401,Tabel!$A$6:$F$78,6,FALSE)</f>
        <v>30000</v>
      </c>
      <c r="E401" s="13">
        <f>Penjualan!E401*$D401</f>
        <v>0</v>
      </c>
      <c r="F401" s="13">
        <f>Penjualan!F401*$D401</f>
        <v>90000</v>
      </c>
      <c r="G401" s="13">
        <f>Penjualan!G401*$D401</f>
        <v>0</v>
      </c>
      <c r="H401" s="13">
        <f>Penjualan!H401*$D401</f>
        <v>30000</v>
      </c>
      <c r="I401" s="13">
        <f>Penjualan!I401*$D401</f>
        <v>0</v>
      </c>
      <c r="J401" s="13">
        <f>Penjualan!J401*$D401</f>
        <v>150000</v>
      </c>
      <c r="K401" s="13">
        <f>Penjualan!K401*$D401</f>
        <v>0</v>
      </c>
      <c r="L401" s="13">
        <f>Penjualan!L401*$D401</f>
        <v>0</v>
      </c>
      <c r="M401" s="13">
        <f>Penjualan!M401*$D401</f>
        <v>60000</v>
      </c>
      <c r="N401" s="13">
        <f>Penjualan!N401*$D401</f>
        <v>0</v>
      </c>
      <c r="O401" s="13">
        <f>Penjualan!O401*$D401</f>
        <v>0</v>
      </c>
      <c r="P401" s="13">
        <f>Penjualan!P401*$D401</f>
        <v>30000</v>
      </c>
      <c r="Q401" s="13">
        <f>Penjualan!Q401*$D401</f>
        <v>0</v>
      </c>
      <c r="R401" s="13">
        <f>Penjualan!R401*$D401</f>
        <v>0</v>
      </c>
      <c r="S401" s="13">
        <f>Penjualan!S401*$D401</f>
        <v>0</v>
      </c>
      <c r="T401" s="13">
        <f>Penjualan!T401*$D401</f>
        <v>60000</v>
      </c>
      <c r="U401" s="13">
        <f>Penjualan!U401*$D401</f>
        <v>0</v>
      </c>
      <c r="V401" s="13">
        <f>Penjualan!V401*$D401</f>
        <v>0</v>
      </c>
      <c r="W401" s="13">
        <f>Penjualan!W401*$D401</f>
        <v>0</v>
      </c>
      <c r="X401" s="13">
        <f>Penjualan!X401*$D401</f>
        <v>0</v>
      </c>
      <c r="Y401" s="13">
        <f>Penjualan!Y401*$D401</f>
        <v>0</v>
      </c>
      <c r="Z401" s="13">
        <f>Penjualan!Z401*$D401</f>
        <v>0</v>
      </c>
      <c r="AA401" s="13">
        <f>Penjualan!AA401*$D401</f>
        <v>0</v>
      </c>
      <c r="AB401" s="13">
        <f>Penjualan!AB401*$D401</f>
        <v>0</v>
      </c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>
        <f>Penjualan!AQ401*$D401</f>
        <v>0</v>
      </c>
      <c r="AR401" s="13">
        <f t="shared" si="19"/>
        <v>420000</v>
      </c>
      <c r="AS401" s="14"/>
      <c r="AT401" s="14"/>
      <c r="AU401" s="14"/>
      <c r="AV401" s="14"/>
      <c r="AW401" s="14"/>
    </row>
    <row r="402" spans="1:49" ht="26.25" customHeight="1" x14ac:dyDescent="0.35">
      <c r="A402" s="55">
        <f>Penjualan!A402</f>
        <v>0</v>
      </c>
      <c r="B402" s="2" t="str">
        <f>Penjualan!B402</f>
        <v>GR12</v>
      </c>
      <c r="C402" s="2" t="str">
        <f>Penjualan!C402</f>
        <v>Gelang rosario kristal</v>
      </c>
      <c r="D402" s="21">
        <f>VLOOKUP(B402,Tabel!$A$6:$F$78,6,FALSE)</f>
        <v>15000</v>
      </c>
      <c r="E402" s="13">
        <f>Penjualan!E402*$D402</f>
        <v>0</v>
      </c>
      <c r="F402" s="13">
        <f>Penjualan!F402*$D402</f>
        <v>0</v>
      </c>
      <c r="G402" s="13">
        <f>Penjualan!G402*$D402</f>
        <v>0</v>
      </c>
      <c r="H402" s="13">
        <f>Penjualan!H402*$D402</f>
        <v>15000</v>
      </c>
      <c r="I402" s="13">
        <f>Penjualan!I402*$D402</f>
        <v>0</v>
      </c>
      <c r="J402" s="13">
        <f>Penjualan!J402*$D402</f>
        <v>15000</v>
      </c>
      <c r="K402" s="13">
        <f>Penjualan!K402*$D402</f>
        <v>0</v>
      </c>
      <c r="L402" s="13">
        <f>Penjualan!L402*$D402</f>
        <v>0</v>
      </c>
      <c r="M402" s="13">
        <f>Penjualan!M402*$D402</f>
        <v>0</v>
      </c>
      <c r="N402" s="13">
        <f>Penjualan!N402*$D402</f>
        <v>0</v>
      </c>
      <c r="O402" s="13">
        <f>Penjualan!O402*$D402</f>
        <v>0</v>
      </c>
      <c r="P402" s="13">
        <f>Penjualan!P402*$D402</f>
        <v>30000</v>
      </c>
      <c r="Q402" s="13">
        <f>Penjualan!Q402*$D402</f>
        <v>0</v>
      </c>
      <c r="R402" s="13">
        <f>Penjualan!R402*$D402</f>
        <v>0</v>
      </c>
      <c r="S402" s="13">
        <f>Penjualan!S402*$D402</f>
        <v>0</v>
      </c>
      <c r="T402" s="13">
        <f>Penjualan!T402*$D402</f>
        <v>0</v>
      </c>
      <c r="U402" s="13">
        <f>Penjualan!U402*$D402</f>
        <v>0</v>
      </c>
      <c r="V402" s="13">
        <f>Penjualan!V402*$D402</f>
        <v>0</v>
      </c>
      <c r="W402" s="13">
        <f>Penjualan!W402*$D402</f>
        <v>0</v>
      </c>
      <c r="X402" s="13">
        <f>Penjualan!X402*$D402</f>
        <v>0</v>
      </c>
      <c r="Y402" s="13">
        <f>Penjualan!Y402*$D402</f>
        <v>0</v>
      </c>
      <c r="Z402" s="13">
        <f>Penjualan!Z402*$D402</f>
        <v>0</v>
      </c>
      <c r="AA402" s="13">
        <f>Penjualan!AA402*$D402</f>
        <v>0</v>
      </c>
      <c r="AB402" s="13">
        <f>Penjualan!AB402*$D402</f>
        <v>0</v>
      </c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>
        <f>Penjualan!AQ402*$D402</f>
        <v>0</v>
      </c>
      <c r="AR402" s="13">
        <f t="shared" si="19"/>
        <v>60000</v>
      </c>
      <c r="AS402" s="14"/>
      <c r="AT402" s="14"/>
      <c r="AU402" s="14"/>
      <c r="AV402" s="14"/>
      <c r="AW402" s="14"/>
    </row>
    <row r="403" spans="1:49" ht="26.25" customHeight="1" x14ac:dyDescent="0.35">
      <c r="A403" s="55">
        <f>Penjualan!A403</f>
        <v>0</v>
      </c>
      <c r="B403" s="2" t="str">
        <f>Penjualan!B403</f>
        <v>GR14</v>
      </c>
      <c r="C403" s="2" t="str">
        <f>Penjualan!C403</f>
        <v>Gelang Bunda Maria Medugorje</v>
      </c>
      <c r="D403" s="21">
        <f>VLOOKUP(B403,Tabel!$A$6:$F$78,6,FALSE)</f>
        <v>30000</v>
      </c>
      <c r="E403" s="13">
        <f>Penjualan!E403*$D403</f>
        <v>0</v>
      </c>
      <c r="F403" s="13">
        <f>Penjualan!F403*$D403</f>
        <v>0</v>
      </c>
      <c r="G403" s="13">
        <f>Penjualan!G403*$D403</f>
        <v>0</v>
      </c>
      <c r="H403" s="13">
        <f>Penjualan!H403*$D403</f>
        <v>0</v>
      </c>
      <c r="I403" s="13">
        <f>Penjualan!I403*$D403</f>
        <v>0</v>
      </c>
      <c r="J403" s="13">
        <f>Penjualan!J403*$D403</f>
        <v>0</v>
      </c>
      <c r="K403" s="13">
        <f>Penjualan!K403*$D403</f>
        <v>0</v>
      </c>
      <c r="L403" s="13">
        <f>Penjualan!L403*$D403</f>
        <v>0</v>
      </c>
      <c r="M403" s="13">
        <f>Penjualan!M403*$D403</f>
        <v>0</v>
      </c>
      <c r="N403" s="13">
        <f>Penjualan!N403*$D403</f>
        <v>150000</v>
      </c>
      <c r="O403" s="13">
        <f>Penjualan!O403*$D403</f>
        <v>0</v>
      </c>
      <c r="P403" s="13">
        <f>Penjualan!P403*$D403</f>
        <v>0</v>
      </c>
      <c r="Q403" s="13">
        <f>Penjualan!Q403*$D403</f>
        <v>0</v>
      </c>
      <c r="R403" s="13">
        <f>Penjualan!R403*$D403</f>
        <v>0</v>
      </c>
      <c r="S403" s="13">
        <f>Penjualan!S403*$D403</f>
        <v>0</v>
      </c>
      <c r="T403" s="13">
        <f>Penjualan!T403*$D403</f>
        <v>0</v>
      </c>
      <c r="U403" s="13">
        <f>Penjualan!U403*$D403</f>
        <v>0</v>
      </c>
      <c r="V403" s="13">
        <f>Penjualan!V403*$D403</f>
        <v>0</v>
      </c>
      <c r="W403" s="13">
        <f>Penjualan!W403*$D403</f>
        <v>0</v>
      </c>
      <c r="X403" s="13">
        <f>Penjualan!X403*$D403</f>
        <v>0</v>
      </c>
      <c r="Y403" s="13">
        <f>Penjualan!Y403*$D403</f>
        <v>0</v>
      </c>
      <c r="Z403" s="13">
        <f>Penjualan!Z403*$D403</f>
        <v>0</v>
      </c>
      <c r="AA403" s="13">
        <f>Penjualan!AA403*$D403</f>
        <v>0</v>
      </c>
      <c r="AB403" s="13">
        <f>Penjualan!AB403*$D403</f>
        <v>0</v>
      </c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>
        <f>Penjualan!AQ403*$D403</f>
        <v>0</v>
      </c>
      <c r="AR403" s="13">
        <f t="shared" si="19"/>
        <v>150000</v>
      </c>
      <c r="AS403" s="14"/>
      <c r="AT403" s="14"/>
      <c r="AU403" s="14"/>
      <c r="AV403" s="14"/>
      <c r="AW403" s="14"/>
    </row>
    <row r="404" spans="1:49" ht="26.25" customHeight="1" x14ac:dyDescent="0.35">
      <c r="A404" s="55">
        <f>Penjualan!A404</f>
        <v>0</v>
      </c>
      <c r="B404" s="2" t="str">
        <f>Penjualan!B404</f>
        <v>A04</v>
      </c>
      <c r="C404" s="2" t="str">
        <f>Penjualan!C404</f>
        <v>Anting</v>
      </c>
      <c r="D404" s="21">
        <f>VLOOKUP(B404,Tabel!$A$6:$F$78,6,FALSE)</f>
        <v>15000</v>
      </c>
      <c r="E404" s="13">
        <f>Penjualan!E404*$D404</f>
        <v>0</v>
      </c>
      <c r="F404" s="13">
        <f>Penjualan!F404*$D404</f>
        <v>0</v>
      </c>
      <c r="G404" s="13">
        <f>Penjualan!G404*$D404</f>
        <v>0</v>
      </c>
      <c r="H404" s="13">
        <f>Penjualan!H404*$D404</f>
        <v>0</v>
      </c>
      <c r="I404" s="13">
        <f>Penjualan!I404*$D404</f>
        <v>0</v>
      </c>
      <c r="J404" s="13">
        <f>Penjualan!J404*$D404</f>
        <v>0</v>
      </c>
      <c r="K404" s="13">
        <f>Penjualan!K404*$D404</f>
        <v>0</v>
      </c>
      <c r="L404" s="13">
        <f>Penjualan!L404*$D404</f>
        <v>15000</v>
      </c>
      <c r="M404" s="13">
        <f>Penjualan!M404*$D404</f>
        <v>0</v>
      </c>
      <c r="N404" s="13">
        <f>Penjualan!N404*$D404</f>
        <v>0</v>
      </c>
      <c r="O404" s="13">
        <f>Penjualan!O404*$D404</f>
        <v>0</v>
      </c>
      <c r="P404" s="13">
        <f>Penjualan!P404*$D404</f>
        <v>0</v>
      </c>
      <c r="Q404" s="13">
        <f>Penjualan!Q404*$D404</f>
        <v>0</v>
      </c>
      <c r="R404" s="13">
        <f>Penjualan!R404*$D404</f>
        <v>0</v>
      </c>
      <c r="S404" s="13">
        <f>Penjualan!S404*$D404</f>
        <v>0</v>
      </c>
      <c r="T404" s="13">
        <f>Penjualan!T404*$D404</f>
        <v>15000</v>
      </c>
      <c r="U404" s="13">
        <f>Penjualan!U404*$D404</f>
        <v>0</v>
      </c>
      <c r="V404" s="13">
        <f>Penjualan!V404*$D404</f>
        <v>0</v>
      </c>
      <c r="W404" s="13">
        <f>Penjualan!W404*$D404</f>
        <v>0</v>
      </c>
      <c r="X404" s="13">
        <f>Penjualan!X404*$D404</f>
        <v>0</v>
      </c>
      <c r="Y404" s="13">
        <f>Penjualan!Y404*$D404</f>
        <v>0</v>
      </c>
      <c r="Z404" s="13">
        <f>Penjualan!Z404*$D404</f>
        <v>0</v>
      </c>
      <c r="AA404" s="13">
        <f>Penjualan!AA404*$D404</f>
        <v>0</v>
      </c>
      <c r="AB404" s="13">
        <f>Penjualan!AB404*$D404</f>
        <v>0</v>
      </c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>
        <f>Penjualan!AQ404*$D404</f>
        <v>0</v>
      </c>
      <c r="AR404" s="13">
        <f t="shared" si="19"/>
        <v>30000</v>
      </c>
      <c r="AS404" s="14"/>
      <c r="AT404" s="14"/>
      <c r="AU404" s="14"/>
      <c r="AV404" s="14"/>
      <c r="AW404" s="14"/>
    </row>
    <row r="405" spans="1:49" ht="26.25" customHeight="1" x14ac:dyDescent="0.35">
      <c r="A405" s="55">
        <f>Penjualan!A405</f>
        <v>0</v>
      </c>
      <c r="B405" s="2" t="str">
        <f>Penjualan!B405</f>
        <v>G10</v>
      </c>
      <c r="C405" s="2" t="str">
        <f>Penjualan!C405</f>
        <v>G.tali warna warni</v>
      </c>
      <c r="D405" s="21">
        <f>VLOOKUP(B405,Tabel!$A$6:$F$78,6,FALSE)</f>
        <v>5000</v>
      </c>
      <c r="E405" s="13">
        <f>Penjualan!E405*$D405</f>
        <v>0</v>
      </c>
      <c r="F405" s="13">
        <f>Penjualan!F405*$D405</f>
        <v>0</v>
      </c>
      <c r="G405" s="13">
        <f>Penjualan!G405*$D405</f>
        <v>0</v>
      </c>
      <c r="H405" s="13">
        <f>Penjualan!H405*$D405</f>
        <v>0</v>
      </c>
      <c r="I405" s="13">
        <f>Penjualan!I405*$D405</f>
        <v>0</v>
      </c>
      <c r="J405" s="13">
        <f>Penjualan!J405*$D405</f>
        <v>0</v>
      </c>
      <c r="K405" s="13">
        <f>Penjualan!K405*$D405</f>
        <v>0</v>
      </c>
      <c r="L405" s="13">
        <f>Penjualan!L405*$D405</f>
        <v>0</v>
      </c>
      <c r="M405" s="13">
        <f>Penjualan!M405*$D405</f>
        <v>0</v>
      </c>
      <c r="N405" s="13">
        <f>Penjualan!N405*$D405</f>
        <v>0</v>
      </c>
      <c r="O405" s="13">
        <f>Penjualan!O405*$D405</f>
        <v>0</v>
      </c>
      <c r="P405" s="13">
        <f>Penjualan!P405*$D405</f>
        <v>0</v>
      </c>
      <c r="Q405" s="13">
        <f>Penjualan!Q405*$D405</f>
        <v>0</v>
      </c>
      <c r="R405" s="13">
        <f>Penjualan!R405*$D405</f>
        <v>0</v>
      </c>
      <c r="S405" s="13">
        <f>Penjualan!S405*$D405</f>
        <v>0</v>
      </c>
      <c r="T405" s="13">
        <f>Penjualan!T405*$D405</f>
        <v>0</v>
      </c>
      <c r="U405" s="13">
        <f>Penjualan!U405*$D405</f>
        <v>0</v>
      </c>
      <c r="V405" s="13">
        <f>Penjualan!V405*$D405</f>
        <v>0</v>
      </c>
      <c r="W405" s="13">
        <f>Penjualan!W405*$D405</f>
        <v>0</v>
      </c>
      <c r="X405" s="13">
        <f>Penjualan!X405*$D405</f>
        <v>0</v>
      </c>
      <c r="Y405" s="13">
        <f>Penjualan!Y405*$D405</f>
        <v>5000</v>
      </c>
      <c r="Z405" s="13">
        <f>Penjualan!Z405*$D405</f>
        <v>0</v>
      </c>
      <c r="AA405" s="13">
        <f>Penjualan!AA405*$D405</f>
        <v>0</v>
      </c>
      <c r="AB405" s="13">
        <f>Penjualan!AB405*$D405</f>
        <v>0</v>
      </c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>
        <f>Penjualan!AQ405*$D405</f>
        <v>0</v>
      </c>
      <c r="AR405" s="13">
        <f t="shared" si="19"/>
        <v>5000</v>
      </c>
      <c r="AS405" s="14"/>
      <c r="AT405" s="14"/>
      <c r="AU405" s="14"/>
      <c r="AV405" s="14"/>
      <c r="AW405" s="14"/>
    </row>
    <row r="406" spans="1:49" ht="26.25" customHeight="1" x14ac:dyDescent="0.35">
      <c r="A406" s="55">
        <f>Penjualan!A406</f>
        <v>0</v>
      </c>
      <c r="B406" s="2" t="str">
        <f>Penjualan!B406</f>
        <v>G12</v>
      </c>
      <c r="C406" s="2" t="str">
        <f>Penjualan!C406</f>
        <v xml:space="preserve">Gelang plat </v>
      </c>
      <c r="D406" s="21">
        <f>VLOOKUP(B406,Tabel!$A$6:$F$78,6,FALSE)</f>
        <v>5000</v>
      </c>
      <c r="E406" s="13">
        <f>Penjualan!E406*$D406</f>
        <v>0</v>
      </c>
      <c r="F406" s="13">
        <f>Penjualan!F406*$D406</f>
        <v>0</v>
      </c>
      <c r="G406" s="13">
        <f>Penjualan!G406*$D406</f>
        <v>0</v>
      </c>
      <c r="H406" s="13">
        <f>Penjualan!H406*$D406</f>
        <v>0</v>
      </c>
      <c r="I406" s="13">
        <f>Penjualan!I406*$D406</f>
        <v>0</v>
      </c>
      <c r="J406" s="13">
        <f>Penjualan!J406*$D406</f>
        <v>0</v>
      </c>
      <c r="K406" s="13">
        <f>Penjualan!K406*$D406</f>
        <v>0</v>
      </c>
      <c r="L406" s="13">
        <f>Penjualan!L406*$D406</f>
        <v>70000</v>
      </c>
      <c r="M406" s="13">
        <f>Penjualan!M406*$D406</f>
        <v>0</v>
      </c>
      <c r="N406" s="13">
        <f>Penjualan!N406*$D406</f>
        <v>0</v>
      </c>
      <c r="O406" s="13">
        <f>Penjualan!O406*$D406</f>
        <v>0</v>
      </c>
      <c r="P406" s="13">
        <f>Penjualan!P406*$D406</f>
        <v>0</v>
      </c>
      <c r="Q406" s="13">
        <f>Penjualan!Q406*$D406</f>
        <v>0</v>
      </c>
      <c r="R406" s="13">
        <f>Penjualan!R406*$D406</f>
        <v>0</v>
      </c>
      <c r="S406" s="13">
        <f>Penjualan!S406*$D406</f>
        <v>0</v>
      </c>
      <c r="T406" s="13">
        <f>Penjualan!T406*$D406</f>
        <v>0</v>
      </c>
      <c r="U406" s="13">
        <f>Penjualan!U406*$D406</f>
        <v>0</v>
      </c>
      <c r="V406" s="13">
        <f>Penjualan!V406*$D406</f>
        <v>0</v>
      </c>
      <c r="W406" s="13">
        <f>Penjualan!W406*$D406</f>
        <v>115000</v>
      </c>
      <c r="X406" s="13">
        <f>Penjualan!X406*$D406</f>
        <v>0</v>
      </c>
      <c r="Y406" s="13">
        <f>Penjualan!Y406*$D406</f>
        <v>0</v>
      </c>
      <c r="Z406" s="13">
        <f>Penjualan!Z406*$D406</f>
        <v>0</v>
      </c>
      <c r="AA406" s="13">
        <f>Penjualan!AA406*$D406</f>
        <v>0</v>
      </c>
      <c r="AB406" s="13">
        <f>Penjualan!AB406*$D406</f>
        <v>0</v>
      </c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>
        <f>Penjualan!AQ406*$D406</f>
        <v>0</v>
      </c>
      <c r="AR406" s="13">
        <f t="shared" si="19"/>
        <v>185000</v>
      </c>
      <c r="AS406" s="14"/>
      <c r="AT406" s="14"/>
      <c r="AU406" s="14"/>
      <c r="AV406" s="14"/>
      <c r="AW406" s="14"/>
    </row>
    <row r="407" spans="1:49" ht="26.25" customHeight="1" x14ac:dyDescent="0.35">
      <c r="A407" s="55">
        <f>Penjualan!A407</f>
        <v>0</v>
      </c>
      <c r="B407" s="2" t="str">
        <f>Penjualan!B407</f>
        <v>R01</v>
      </c>
      <c r="C407" s="2" t="str">
        <f>Penjualan!C407</f>
        <v>Rosario kayu</v>
      </c>
      <c r="D407" s="21">
        <f>VLOOKUP(B407,Tabel!$A$6:$F$78,6,FALSE)</f>
        <v>15000</v>
      </c>
      <c r="E407" s="13">
        <f>Penjualan!E407*$D407</f>
        <v>0</v>
      </c>
      <c r="F407" s="13">
        <f>Penjualan!F407*$D407</f>
        <v>0</v>
      </c>
      <c r="G407" s="13">
        <f>Penjualan!G407*$D407</f>
        <v>0</v>
      </c>
      <c r="H407" s="13">
        <f>Penjualan!H407*$D407</f>
        <v>120000</v>
      </c>
      <c r="I407" s="13">
        <f>Penjualan!I407*$D407</f>
        <v>0</v>
      </c>
      <c r="J407" s="13">
        <f>Penjualan!J407*$D407</f>
        <v>30000</v>
      </c>
      <c r="K407" s="13">
        <f>Penjualan!K407*$D407</f>
        <v>0</v>
      </c>
      <c r="L407" s="13">
        <f>Penjualan!L407*$D407</f>
        <v>0</v>
      </c>
      <c r="M407" s="13">
        <f>Penjualan!M407*$D407</f>
        <v>0</v>
      </c>
      <c r="N407" s="13">
        <f>Penjualan!N407*$D407</f>
        <v>0</v>
      </c>
      <c r="O407" s="13">
        <f>Penjualan!O407*$D407</f>
        <v>0</v>
      </c>
      <c r="P407" s="13">
        <f>Penjualan!P407*$D407</f>
        <v>180000</v>
      </c>
      <c r="Q407" s="13">
        <f>Penjualan!Q407*$D407</f>
        <v>0</v>
      </c>
      <c r="R407" s="13">
        <f>Penjualan!R407*$D407</f>
        <v>0</v>
      </c>
      <c r="S407" s="13">
        <f>Penjualan!S407*$D407</f>
        <v>0</v>
      </c>
      <c r="T407" s="13">
        <f>Penjualan!T407*$D407</f>
        <v>0</v>
      </c>
      <c r="U407" s="13">
        <f>Penjualan!U407*$D407</f>
        <v>0</v>
      </c>
      <c r="V407" s="13">
        <f>Penjualan!V407*$D407</f>
        <v>30000</v>
      </c>
      <c r="W407" s="13">
        <f>Penjualan!W407*$D407</f>
        <v>195000</v>
      </c>
      <c r="X407" s="13">
        <f>Penjualan!X407*$D407</f>
        <v>0</v>
      </c>
      <c r="Y407" s="13">
        <f>Penjualan!Y407*$D407</f>
        <v>0</v>
      </c>
      <c r="Z407" s="13">
        <f>Penjualan!Z407*$D407</f>
        <v>0</v>
      </c>
      <c r="AA407" s="13">
        <f>Penjualan!AA407*$D407</f>
        <v>60000</v>
      </c>
      <c r="AB407" s="13">
        <f>Penjualan!AB407*$D407</f>
        <v>75000</v>
      </c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>
        <f>Penjualan!AQ407*$D407</f>
        <v>0</v>
      </c>
      <c r="AR407" s="13">
        <f t="shared" si="19"/>
        <v>690000</v>
      </c>
      <c r="AS407" s="14"/>
      <c r="AT407" s="14"/>
      <c r="AU407" s="14"/>
      <c r="AV407" s="14"/>
      <c r="AW407" s="14"/>
    </row>
    <row r="408" spans="1:49" ht="26.25" customHeight="1" x14ac:dyDescent="0.35">
      <c r="A408" s="55">
        <f>Penjualan!A408</f>
        <v>0</v>
      </c>
      <c r="B408" s="2" t="str">
        <f>Penjualan!B408</f>
        <v>GKM</v>
      </c>
      <c r="C408" s="2" t="str">
        <f>Penjualan!C408</f>
        <v>G. Mutiara</v>
      </c>
      <c r="D408" s="21">
        <f>VLOOKUP(B408,Tabel!$A$6:$F$78,6,FALSE)</f>
        <v>10000</v>
      </c>
      <c r="E408" s="13">
        <f>Penjualan!E408*$D408</f>
        <v>0</v>
      </c>
      <c r="F408" s="13">
        <f>Penjualan!F408*$D408</f>
        <v>0</v>
      </c>
      <c r="G408" s="13">
        <f>Penjualan!G408*$D408</f>
        <v>0</v>
      </c>
      <c r="H408" s="13">
        <f>Penjualan!H408*$D408</f>
        <v>0</v>
      </c>
      <c r="I408" s="13">
        <f>Penjualan!I408*$D408</f>
        <v>0</v>
      </c>
      <c r="J408" s="13">
        <f>Penjualan!J408*$D408</f>
        <v>0</v>
      </c>
      <c r="K408" s="13">
        <f>Penjualan!K408*$D408</f>
        <v>0</v>
      </c>
      <c r="L408" s="13">
        <f>Penjualan!L408*$D408</f>
        <v>0</v>
      </c>
      <c r="M408" s="13">
        <f>Penjualan!M408*$D408</f>
        <v>0</v>
      </c>
      <c r="N408" s="13">
        <f>Penjualan!N408*$D408</f>
        <v>0</v>
      </c>
      <c r="O408" s="13">
        <f>Penjualan!O408*$D408</f>
        <v>0</v>
      </c>
      <c r="P408" s="13">
        <f>Penjualan!P408*$D408</f>
        <v>10000</v>
      </c>
      <c r="Q408" s="13">
        <f>Penjualan!Q408*$D408</f>
        <v>20000</v>
      </c>
      <c r="R408" s="13">
        <f>Penjualan!R408*$D408</f>
        <v>0</v>
      </c>
      <c r="S408" s="13">
        <f>Penjualan!S408*$D408</f>
        <v>0</v>
      </c>
      <c r="T408" s="13">
        <f>Penjualan!T408*$D408</f>
        <v>10000</v>
      </c>
      <c r="U408" s="13">
        <f>Penjualan!U408*$D408</f>
        <v>0</v>
      </c>
      <c r="V408" s="13">
        <f>Penjualan!V408*$D408</f>
        <v>0</v>
      </c>
      <c r="W408" s="13">
        <f>Penjualan!W408*$D408</f>
        <v>0</v>
      </c>
      <c r="X408" s="13">
        <f>Penjualan!X408*$D408</f>
        <v>0</v>
      </c>
      <c r="Y408" s="13">
        <f>Penjualan!Y408*$D408</f>
        <v>0</v>
      </c>
      <c r="Z408" s="13">
        <f>Penjualan!Z408*$D408</f>
        <v>0</v>
      </c>
      <c r="AA408" s="13">
        <f>Penjualan!AA408*$D408</f>
        <v>0</v>
      </c>
      <c r="AB408" s="13">
        <f>Penjualan!AB408*$D408</f>
        <v>0</v>
      </c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>
        <f>Penjualan!AQ408*$D408</f>
        <v>0</v>
      </c>
      <c r="AR408" s="13">
        <f t="shared" si="19"/>
        <v>40000</v>
      </c>
      <c r="AS408" s="14"/>
      <c r="AT408" s="14"/>
      <c r="AU408" s="14"/>
      <c r="AV408" s="14"/>
      <c r="AW408" s="14"/>
    </row>
    <row r="409" spans="1:49" ht="26.25" customHeight="1" x14ac:dyDescent="0.35">
      <c r="A409" s="55">
        <f>Penjualan!A409</f>
        <v>0</v>
      </c>
      <c r="B409" s="2" t="str">
        <f>Penjualan!B409</f>
        <v>R06</v>
      </c>
      <c r="C409" s="2" t="str">
        <f>Penjualan!C409</f>
        <v>Rosario tali simpul</v>
      </c>
      <c r="D409" s="21">
        <f>VLOOKUP(B409,Tabel!$A$6:$F$78,6,FALSE)</f>
        <v>12000</v>
      </c>
      <c r="E409" s="13">
        <f>Penjualan!E409*$D409</f>
        <v>0</v>
      </c>
      <c r="F409" s="13">
        <f>Penjualan!F409*$D409</f>
        <v>0</v>
      </c>
      <c r="G409" s="13">
        <f>Penjualan!G409*$D409</f>
        <v>0</v>
      </c>
      <c r="H409" s="13">
        <f>Penjualan!H409*$D409</f>
        <v>0</v>
      </c>
      <c r="I409" s="13">
        <f>Penjualan!I409*$D409</f>
        <v>0</v>
      </c>
      <c r="J409" s="13">
        <f>Penjualan!J409*$D409</f>
        <v>0</v>
      </c>
      <c r="K409" s="13">
        <f>Penjualan!K409*$D409</f>
        <v>0</v>
      </c>
      <c r="L409" s="13">
        <f>Penjualan!L409*$D409</f>
        <v>0</v>
      </c>
      <c r="M409" s="13">
        <f>Penjualan!M409*$D409</f>
        <v>48000</v>
      </c>
      <c r="N409" s="13">
        <f>Penjualan!N409*$D409</f>
        <v>0</v>
      </c>
      <c r="O409" s="13">
        <f>Penjualan!O409*$D409</f>
        <v>0</v>
      </c>
      <c r="P409" s="13">
        <f>Penjualan!P409*$D409</f>
        <v>0</v>
      </c>
      <c r="Q409" s="13">
        <f>Penjualan!Q409*$D409</f>
        <v>24000</v>
      </c>
      <c r="R409" s="13">
        <f>Penjualan!R409*$D409</f>
        <v>0</v>
      </c>
      <c r="S409" s="13">
        <f>Penjualan!S409*$D409</f>
        <v>0</v>
      </c>
      <c r="T409" s="13">
        <f>Penjualan!T409*$D409</f>
        <v>0</v>
      </c>
      <c r="U409" s="13">
        <f>Penjualan!U409*$D409</f>
        <v>0</v>
      </c>
      <c r="V409" s="13">
        <f>Penjualan!V409*$D409</f>
        <v>0</v>
      </c>
      <c r="W409" s="13">
        <f>Penjualan!W409*$D409</f>
        <v>0</v>
      </c>
      <c r="X409" s="13">
        <f>Penjualan!X409*$D409</f>
        <v>0</v>
      </c>
      <c r="Y409" s="13">
        <f>Penjualan!Y409*$D409</f>
        <v>0</v>
      </c>
      <c r="Z409" s="13">
        <f>Penjualan!Z409*$D409</f>
        <v>0</v>
      </c>
      <c r="AA409" s="13">
        <f>Penjualan!AA409*$D409</f>
        <v>0</v>
      </c>
      <c r="AB409" s="13">
        <f>Penjualan!AB409*$D409</f>
        <v>0</v>
      </c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>
        <f>Penjualan!AQ409*$D409</f>
        <v>0</v>
      </c>
      <c r="AR409" s="13">
        <f t="shared" si="19"/>
        <v>72000</v>
      </c>
      <c r="AS409" s="14"/>
      <c r="AT409" s="14"/>
      <c r="AU409" s="14"/>
      <c r="AV409" s="14"/>
      <c r="AW409" s="14"/>
    </row>
    <row r="410" spans="1:49" ht="26.25" customHeight="1" x14ac:dyDescent="0.35">
      <c r="A410" s="55">
        <f>Penjualan!A410</f>
        <v>0</v>
      </c>
      <c r="B410" s="2" t="str">
        <f>Penjualan!B410</f>
        <v>KT03</v>
      </c>
      <c r="C410" s="2" t="str">
        <f>Penjualan!C410</f>
        <v>Kalung huruf</v>
      </c>
      <c r="D410" s="21">
        <f>VLOOKUP(B410,Tabel!$A$6:$F$78,6,FALSE)</f>
        <v>3000</v>
      </c>
      <c r="E410" s="13">
        <f>Penjualan!E410*$D410</f>
        <v>0</v>
      </c>
      <c r="F410" s="13">
        <f>Penjualan!F410*$D410</f>
        <v>0</v>
      </c>
      <c r="G410" s="13">
        <f>Penjualan!G410*$D410</f>
        <v>0</v>
      </c>
      <c r="H410" s="13">
        <f>Penjualan!H410*$D410</f>
        <v>0</v>
      </c>
      <c r="I410" s="13">
        <f>Penjualan!I410*$D410</f>
        <v>0</v>
      </c>
      <c r="J410" s="13">
        <f>Penjualan!J410*$D410</f>
        <v>0</v>
      </c>
      <c r="K410" s="13">
        <f>Penjualan!K410*$D410</f>
        <v>0</v>
      </c>
      <c r="L410" s="13">
        <f>Penjualan!L410*$D410</f>
        <v>0</v>
      </c>
      <c r="M410" s="13">
        <f>Penjualan!M410*$D410</f>
        <v>0</v>
      </c>
      <c r="N410" s="13">
        <f>Penjualan!N410*$D410</f>
        <v>9000</v>
      </c>
      <c r="O410" s="13">
        <f>Penjualan!O410*$D410</f>
        <v>0</v>
      </c>
      <c r="P410" s="13">
        <f>Penjualan!P410*$D410</f>
        <v>3000</v>
      </c>
      <c r="Q410" s="13">
        <f>Penjualan!Q410*$D410</f>
        <v>0</v>
      </c>
      <c r="R410" s="13">
        <f>Penjualan!R410*$D410</f>
        <v>0</v>
      </c>
      <c r="S410" s="13">
        <f>Penjualan!S410*$D410</f>
        <v>0</v>
      </c>
      <c r="T410" s="13">
        <f>Penjualan!T410*$D410</f>
        <v>0</v>
      </c>
      <c r="U410" s="13">
        <f>Penjualan!U410*$D410</f>
        <v>0</v>
      </c>
      <c r="V410" s="13">
        <f>Penjualan!V410*$D410</f>
        <v>0</v>
      </c>
      <c r="W410" s="13">
        <f>Penjualan!W410*$D410</f>
        <v>0</v>
      </c>
      <c r="X410" s="13">
        <f>Penjualan!X410*$D410</f>
        <v>0</v>
      </c>
      <c r="Y410" s="13">
        <f>Penjualan!Y410*$D410</f>
        <v>0</v>
      </c>
      <c r="Z410" s="13">
        <f>Penjualan!Z410*$D410</f>
        <v>0</v>
      </c>
      <c r="AA410" s="13">
        <f>Penjualan!AA410*$D410</f>
        <v>0</v>
      </c>
      <c r="AB410" s="13">
        <f>Penjualan!AB410*$D410</f>
        <v>0</v>
      </c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>
        <f>Penjualan!AQ410*$D410</f>
        <v>0</v>
      </c>
      <c r="AR410" s="13">
        <f t="shared" si="19"/>
        <v>12000</v>
      </c>
      <c r="AS410" s="14"/>
      <c r="AT410" s="14"/>
      <c r="AU410" s="14"/>
      <c r="AV410" s="14"/>
      <c r="AW410" s="14"/>
    </row>
    <row r="411" spans="1:49" ht="26.25" customHeight="1" x14ac:dyDescent="0.35">
      <c r="A411" s="55">
        <f>Penjualan!A411</f>
        <v>0</v>
      </c>
      <c r="B411" s="2" t="str">
        <f>Penjualan!B411</f>
        <v>KT04</v>
      </c>
      <c r="C411" s="2" t="str">
        <f>Penjualan!C411</f>
        <v>Kalung bandul</v>
      </c>
      <c r="D411" s="21">
        <f>VLOOKUP(B411,Tabel!$A$6:$F$78,6,FALSE)</f>
        <v>3000</v>
      </c>
      <c r="E411" s="13">
        <f>Penjualan!E411*$D411</f>
        <v>0</v>
      </c>
      <c r="F411" s="13">
        <f>Penjualan!F411*$D411</f>
        <v>0</v>
      </c>
      <c r="G411" s="13">
        <f>Penjualan!G411*$D411</f>
        <v>0</v>
      </c>
      <c r="H411" s="13">
        <f>Penjualan!H411*$D411</f>
        <v>0</v>
      </c>
      <c r="I411" s="13">
        <f>Penjualan!I411*$D411</f>
        <v>0</v>
      </c>
      <c r="J411" s="13">
        <f>Penjualan!J411*$D411</f>
        <v>0</v>
      </c>
      <c r="K411" s="13">
        <f>Penjualan!K411*$D411</f>
        <v>0</v>
      </c>
      <c r="L411" s="13">
        <f>Penjualan!L411*$D411</f>
        <v>0</v>
      </c>
      <c r="M411" s="13">
        <f>Penjualan!M411*$D411</f>
        <v>0</v>
      </c>
      <c r="N411" s="13">
        <f>Penjualan!N411*$D411</f>
        <v>0</v>
      </c>
      <c r="O411" s="13">
        <f>Penjualan!O411*$D411</f>
        <v>6000</v>
      </c>
      <c r="P411" s="13">
        <f>Penjualan!P411*$D411</f>
        <v>0</v>
      </c>
      <c r="Q411" s="13">
        <f>Penjualan!Q411*$D411</f>
        <v>0</v>
      </c>
      <c r="R411" s="13">
        <f>Penjualan!R411*$D411</f>
        <v>0</v>
      </c>
      <c r="S411" s="13">
        <f>Penjualan!S411*$D411</f>
        <v>9000</v>
      </c>
      <c r="T411" s="13">
        <f>Penjualan!T411*$D411</f>
        <v>18000</v>
      </c>
      <c r="U411" s="13">
        <f>Penjualan!U411*$D411</f>
        <v>0</v>
      </c>
      <c r="V411" s="13">
        <f>Penjualan!V411*$D411</f>
        <v>0</v>
      </c>
      <c r="W411" s="13">
        <f>Penjualan!W411*$D411</f>
        <v>0</v>
      </c>
      <c r="X411" s="13">
        <f>Penjualan!X411*$D411</f>
        <v>0</v>
      </c>
      <c r="Y411" s="13">
        <f>Penjualan!Y411*$D411</f>
        <v>0</v>
      </c>
      <c r="Z411" s="13">
        <f>Penjualan!Z411*$D411</f>
        <v>0</v>
      </c>
      <c r="AA411" s="13">
        <f>Penjualan!AA411*$D411</f>
        <v>0</v>
      </c>
      <c r="AB411" s="13">
        <f>Penjualan!AB411*$D411</f>
        <v>0</v>
      </c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>
        <f>Penjualan!AQ411*$D411</f>
        <v>0</v>
      </c>
      <c r="AR411" s="13">
        <f t="shared" si="19"/>
        <v>33000</v>
      </c>
      <c r="AS411" s="14"/>
      <c r="AT411" s="14"/>
      <c r="AU411" s="14"/>
      <c r="AV411" s="14"/>
      <c r="AW411" s="14"/>
    </row>
    <row r="412" spans="1:49" ht="26.25" customHeight="1" x14ac:dyDescent="0.35">
      <c r="A412" s="55">
        <f>Penjualan!A412</f>
        <v>0</v>
      </c>
      <c r="B412" s="2" t="str">
        <f>Penjualan!B412</f>
        <v>G13</v>
      </c>
      <c r="C412" s="2" t="str">
        <f>Penjualan!C412</f>
        <v>Gelang macrame + plat</v>
      </c>
      <c r="D412" s="21">
        <f>VLOOKUP(B412,Tabel!$A$6:$F$78,6,FALSE)</f>
        <v>10000</v>
      </c>
      <c r="E412" s="13">
        <f>Penjualan!E412*$D412</f>
        <v>0</v>
      </c>
      <c r="F412" s="13">
        <f>Penjualan!F412*$D412</f>
        <v>0</v>
      </c>
      <c r="G412" s="13">
        <f>Penjualan!G412*$D412</f>
        <v>0</v>
      </c>
      <c r="H412" s="13">
        <f>Penjualan!H412*$D412</f>
        <v>0</v>
      </c>
      <c r="I412" s="13">
        <f>Penjualan!I412*$D412</f>
        <v>0</v>
      </c>
      <c r="J412" s="13">
        <f>Penjualan!J412*$D412</f>
        <v>0</v>
      </c>
      <c r="K412" s="13">
        <f>Penjualan!K412*$D412</f>
        <v>0</v>
      </c>
      <c r="L412" s="13">
        <f>Penjualan!L412*$D412</f>
        <v>0</v>
      </c>
      <c r="M412" s="13">
        <f>Penjualan!M412*$D412</f>
        <v>0</v>
      </c>
      <c r="N412" s="13">
        <f>Penjualan!N412*$D412</f>
        <v>0</v>
      </c>
      <c r="O412" s="13">
        <f>Penjualan!O412*$D412</f>
        <v>0</v>
      </c>
      <c r="P412" s="13">
        <f>Penjualan!P412*$D412</f>
        <v>0</v>
      </c>
      <c r="Q412" s="13">
        <f>Penjualan!Q412*$D412</f>
        <v>0</v>
      </c>
      <c r="R412" s="13">
        <f>Penjualan!R412*$D412</f>
        <v>0</v>
      </c>
      <c r="S412" s="13">
        <f>Penjualan!S412*$D412</f>
        <v>0</v>
      </c>
      <c r="T412" s="13">
        <f>Penjualan!T412*$D412</f>
        <v>0</v>
      </c>
      <c r="U412" s="13">
        <f>Penjualan!U412*$D412</f>
        <v>0</v>
      </c>
      <c r="V412" s="13">
        <f>Penjualan!V412*$D412</f>
        <v>0</v>
      </c>
      <c r="W412" s="13">
        <f>Penjualan!W412*$D412</f>
        <v>0</v>
      </c>
      <c r="X412" s="13">
        <f>Penjualan!X412*$D412</f>
        <v>0</v>
      </c>
      <c r="Y412" s="13">
        <f>Penjualan!Y412*$D412</f>
        <v>20000</v>
      </c>
      <c r="Z412" s="13">
        <f>Penjualan!Z412*$D412</f>
        <v>0</v>
      </c>
      <c r="AA412" s="13">
        <f>Penjualan!AA412*$D412</f>
        <v>0</v>
      </c>
      <c r="AB412" s="13">
        <f>Penjualan!AB412*$D412</f>
        <v>0</v>
      </c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>
        <f>Penjualan!AQ412*$D412</f>
        <v>0</v>
      </c>
      <c r="AR412" s="13">
        <f t="shared" si="19"/>
        <v>20000</v>
      </c>
      <c r="AS412" s="14"/>
      <c r="AT412" s="14"/>
      <c r="AU412" s="14"/>
      <c r="AV412" s="14"/>
      <c r="AW412" s="14"/>
    </row>
    <row r="413" spans="1:49" ht="26.25" customHeight="1" x14ac:dyDescent="0.35">
      <c r="A413" s="55">
        <f>Penjualan!A413</f>
        <v>0</v>
      </c>
      <c r="B413" s="2" t="str">
        <f>Penjualan!B413</f>
        <v>R04</v>
      </c>
      <c r="C413" s="2" t="str">
        <f>Penjualan!C413</f>
        <v xml:space="preserve">Rosario kristal </v>
      </c>
      <c r="D413" s="21">
        <f>VLOOKUP(B413,Tabel!$A$6:$F$78,6,FALSE)</f>
        <v>30000</v>
      </c>
      <c r="E413" s="13">
        <f>Penjualan!E413*$D413</f>
        <v>0</v>
      </c>
      <c r="F413" s="13">
        <f>Penjualan!F413*$D413</f>
        <v>0</v>
      </c>
      <c r="G413" s="13">
        <f>Penjualan!G413*$D413</f>
        <v>0</v>
      </c>
      <c r="H413" s="13">
        <f>Penjualan!H413*$D413</f>
        <v>60000</v>
      </c>
      <c r="I413" s="13">
        <f>Penjualan!I413*$D413</f>
        <v>0</v>
      </c>
      <c r="J413" s="13">
        <f>Penjualan!J413*$D413</f>
        <v>0</v>
      </c>
      <c r="K413" s="13">
        <f>Penjualan!K413*$D413</f>
        <v>0</v>
      </c>
      <c r="L413" s="13">
        <f>Penjualan!L413*$D413</f>
        <v>0</v>
      </c>
      <c r="M413" s="13">
        <f>Penjualan!M413*$D413</f>
        <v>0</v>
      </c>
      <c r="N413" s="13">
        <f>Penjualan!N413*$D413</f>
        <v>0</v>
      </c>
      <c r="O413" s="13">
        <f>Penjualan!O413*$D413</f>
        <v>0</v>
      </c>
      <c r="P413" s="13">
        <f>Penjualan!P413*$D413</f>
        <v>0</v>
      </c>
      <c r="Q413" s="13">
        <f>Penjualan!Q413*$D413</f>
        <v>0</v>
      </c>
      <c r="R413" s="13">
        <f>Penjualan!R413*$D413</f>
        <v>0</v>
      </c>
      <c r="S413" s="13">
        <f>Penjualan!S413*$D413</f>
        <v>0</v>
      </c>
      <c r="T413" s="13">
        <f>Penjualan!T413*$D413</f>
        <v>60000</v>
      </c>
      <c r="U413" s="13">
        <f>Penjualan!U413*$D413</f>
        <v>0</v>
      </c>
      <c r="V413" s="13">
        <f>Penjualan!V413*$D413</f>
        <v>0</v>
      </c>
      <c r="W413" s="13">
        <f>Penjualan!W413*$D413</f>
        <v>0</v>
      </c>
      <c r="X413" s="13">
        <f>Penjualan!X413*$D413</f>
        <v>0</v>
      </c>
      <c r="Y413" s="13">
        <f>Penjualan!Y413*$D413</f>
        <v>0</v>
      </c>
      <c r="Z413" s="13">
        <f>Penjualan!Z413*$D413</f>
        <v>0</v>
      </c>
      <c r="AA413" s="13">
        <f>Penjualan!AA413*$D413</f>
        <v>0</v>
      </c>
      <c r="AB413" s="13">
        <f>Penjualan!AB413*$D413</f>
        <v>0</v>
      </c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>
        <f>Penjualan!AQ413*$D413</f>
        <v>0</v>
      </c>
      <c r="AR413" s="13">
        <f t="shared" si="19"/>
        <v>120000</v>
      </c>
      <c r="AS413" s="14"/>
      <c r="AT413" s="14"/>
      <c r="AU413" s="14"/>
      <c r="AV413" s="14"/>
      <c r="AW413" s="14"/>
    </row>
    <row r="414" spans="1:49" ht="26.25" customHeight="1" x14ac:dyDescent="0.35">
      <c r="A414" s="55">
        <f>Penjualan!A414</f>
        <v>0</v>
      </c>
      <c r="B414" s="2" t="str">
        <f>Penjualan!B414</f>
        <v>R05</v>
      </c>
      <c r="C414" s="2" t="str">
        <f>Penjualan!C414</f>
        <v>Rosario tali bercorak</v>
      </c>
      <c r="D414" s="21">
        <f>VLOOKUP(B414,Tabel!$A$6:$F$78,6,FALSE)</f>
        <v>15000</v>
      </c>
      <c r="E414" s="13">
        <f>Penjualan!E414*$D414</f>
        <v>0</v>
      </c>
      <c r="F414" s="13">
        <f>Penjualan!F414*$D414</f>
        <v>0</v>
      </c>
      <c r="G414" s="13">
        <f>Penjualan!G414*$D414</f>
        <v>0</v>
      </c>
      <c r="H414" s="13">
        <f>Penjualan!H414*$D414</f>
        <v>15000</v>
      </c>
      <c r="I414" s="13">
        <f>Penjualan!I414*$D414</f>
        <v>0</v>
      </c>
      <c r="J414" s="13">
        <f>Penjualan!J414*$D414</f>
        <v>0</v>
      </c>
      <c r="K414" s="13">
        <f>Penjualan!K414*$D414</f>
        <v>0</v>
      </c>
      <c r="L414" s="13">
        <f>Penjualan!L414*$D414</f>
        <v>0</v>
      </c>
      <c r="M414" s="13">
        <f>Penjualan!M414*$D414</f>
        <v>0</v>
      </c>
      <c r="N414" s="13">
        <f>Penjualan!N414*$D414</f>
        <v>0</v>
      </c>
      <c r="O414" s="13">
        <f>Penjualan!O414*$D414</f>
        <v>0</v>
      </c>
      <c r="P414" s="13">
        <f>Penjualan!P414*$D414</f>
        <v>30000</v>
      </c>
      <c r="Q414" s="13">
        <f>Penjualan!Q414*$D414</f>
        <v>0</v>
      </c>
      <c r="R414" s="13">
        <f>Penjualan!R414*$D414</f>
        <v>0</v>
      </c>
      <c r="S414" s="13">
        <f>Penjualan!S414*$D414</f>
        <v>0</v>
      </c>
      <c r="T414" s="13">
        <f>Penjualan!T414*$D414</f>
        <v>0</v>
      </c>
      <c r="U414" s="13">
        <f>Penjualan!U414*$D414</f>
        <v>0</v>
      </c>
      <c r="V414" s="13">
        <f>Penjualan!V414*$D414</f>
        <v>0</v>
      </c>
      <c r="W414" s="13">
        <f>Penjualan!W414*$D414</f>
        <v>0</v>
      </c>
      <c r="X414" s="13">
        <f>Penjualan!X414*$D414</f>
        <v>0</v>
      </c>
      <c r="Y414" s="13">
        <f>Penjualan!Y414*$D414</f>
        <v>0</v>
      </c>
      <c r="Z414" s="13">
        <f>Penjualan!Z414*$D414</f>
        <v>0</v>
      </c>
      <c r="AA414" s="13">
        <f>Penjualan!AA414*$D414</f>
        <v>0</v>
      </c>
      <c r="AB414" s="13">
        <f>Penjualan!AB414*$D414</f>
        <v>0</v>
      </c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>
        <f>Penjualan!AQ414*$D414</f>
        <v>0</v>
      </c>
      <c r="AR414" s="13">
        <f t="shared" si="19"/>
        <v>45000</v>
      </c>
      <c r="AS414" s="14"/>
      <c r="AT414" s="14"/>
      <c r="AU414" s="14"/>
      <c r="AV414" s="14"/>
      <c r="AW414" s="14"/>
    </row>
    <row r="415" spans="1:49" ht="26.25" customHeight="1" x14ac:dyDescent="0.35">
      <c r="A415" s="55">
        <f>Penjualan!A415</f>
        <v>0</v>
      </c>
      <c r="B415" s="2" t="str">
        <f>Penjualan!B415</f>
        <v>G01</v>
      </c>
      <c r="C415" s="2" t="str">
        <f>Penjualan!C415</f>
        <v>G.batu magnet</v>
      </c>
      <c r="D415" s="21">
        <f>VLOOKUP(B415,Tabel!$A$6:$F$78,6,FALSE)</f>
        <v>10000</v>
      </c>
      <c r="E415" s="13">
        <f>Penjualan!E415*$D415</f>
        <v>0</v>
      </c>
      <c r="F415" s="13">
        <f>Penjualan!F415*$D415</f>
        <v>10000</v>
      </c>
      <c r="G415" s="13">
        <f>Penjualan!G415*$D415</f>
        <v>0</v>
      </c>
      <c r="H415" s="13">
        <f>Penjualan!H415*$D415</f>
        <v>0</v>
      </c>
      <c r="I415" s="13">
        <f>Penjualan!I415*$D415</f>
        <v>0</v>
      </c>
      <c r="J415" s="13">
        <f>Penjualan!J415*$D415</f>
        <v>0</v>
      </c>
      <c r="K415" s="13">
        <f>Penjualan!K415*$D415</f>
        <v>0</v>
      </c>
      <c r="L415" s="13">
        <f>Penjualan!L415*$D415</f>
        <v>0</v>
      </c>
      <c r="M415" s="13">
        <f>Penjualan!M415*$D415</f>
        <v>0</v>
      </c>
      <c r="N415" s="13">
        <f>Penjualan!N415*$D415</f>
        <v>0</v>
      </c>
      <c r="O415" s="13">
        <f>Penjualan!O415*$D415</f>
        <v>0</v>
      </c>
      <c r="P415" s="13">
        <f>Penjualan!P415*$D415</f>
        <v>20000</v>
      </c>
      <c r="Q415" s="13">
        <f>Penjualan!Q415*$D415</f>
        <v>0</v>
      </c>
      <c r="R415" s="13">
        <f>Penjualan!R415*$D415</f>
        <v>0</v>
      </c>
      <c r="S415" s="13">
        <f>Penjualan!S415*$D415</f>
        <v>0</v>
      </c>
      <c r="T415" s="13">
        <f>Penjualan!T415*$D415</f>
        <v>0</v>
      </c>
      <c r="U415" s="13">
        <f>Penjualan!U415*$D415</f>
        <v>0</v>
      </c>
      <c r="V415" s="13">
        <f>Penjualan!V415*$D415</f>
        <v>0</v>
      </c>
      <c r="W415" s="13">
        <f>Penjualan!W415*$D415</f>
        <v>0</v>
      </c>
      <c r="X415" s="13">
        <f>Penjualan!X415*$D415</f>
        <v>0</v>
      </c>
      <c r="Y415" s="13">
        <f>Penjualan!Y415*$D415</f>
        <v>0</v>
      </c>
      <c r="Z415" s="13">
        <f>Penjualan!Z415*$D415</f>
        <v>0</v>
      </c>
      <c r="AA415" s="13">
        <f>Penjualan!AA415*$D415</f>
        <v>0</v>
      </c>
      <c r="AB415" s="13">
        <f>Penjualan!AB415*$D415</f>
        <v>0</v>
      </c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>
        <f>Penjualan!AQ415*$D415</f>
        <v>0</v>
      </c>
      <c r="AR415" s="13">
        <f t="shared" si="19"/>
        <v>30000</v>
      </c>
      <c r="AS415" s="14"/>
      <c r="AT415" s="14"/>
      <c r="AU415" s="14"/>
      <c r="AV415" s="14"/>
      <c r="AW415" s="14"/>
    </row>
    <row r="416" spans="1:49" ht="26.25" customHeight="1" x14ac:dyDescent="0.35">
      <c r="A416" s="55">
        <f>Penjualan!A416</f>
        <v>0</v>
      </c>
      <c r="B416" s="2" t="str">
        <f>Penjualan!B416</f>
        <v>KT06</v>
      </c>
      <c r="C416" s="2" t="str">
        <f>Penjualan!C416</f>
        <v>Kalung Bunda Maria Medugorje</v>
      </c>
      <c r="D416" s="21">
        <f>VLOOKUP(B416,Tabel!$A$6:$F$78,6,FALSE)</f>
        <v>10000</v>
      </c>
      <c r="E416" s="13">
        <f>Penjualan!E416*$D416</f>
        <v>0</v>
      </c>
      <c r="F416" s="13">
        <f>Penjualan!F416*$D416</f>
        <v>0</v>
      </c>
      <c r="G416" s="13">
        <f>Penjualan!G416*$D416</f>
        <v>0</v>
      </c>
      <c r="H416" s="13">
        <f>Penjualan!H416*$D416</f>
        <v>0</v>
      </c>
      <c r="I416" s="13">
        <f>Penjualan!I416*$D416</f>
        <v>0</v>
      </c>
      <c r="J416" s="13">
        <f>Penjualan!J416*$D416</f>
        <v>0</v>
      </c>
      <c r="K416" s="13">
        <f>Penjualan!K416*$D416</f>
        <v>0</v>
      </c>
      <c r="L416" s="13">
        <f>Penjualan!L416*$D416</f>
        <v>0</v>
      </c>
      <c r="M416" s="13">
        <f>Penjualan!M416*$D416</f>
        <v>0</v>
      </c>
      <c r="N416" s="13">
        <f>Penjualan!N416*$D416</f>
        <v>0</v>
      </c>
      <c r="O416" s="13">
        <f>Penjualan!O416*$D416</f>
        <v>0</v>
      </c>
      <c r="P416" s="13">
        <f>Penjualan!P416*$D416</f>
        <v>0</v>
      </c>
      <c r="Q416" s="13">
        <f>Penjualan!Q416*$D416</f>
        <v>10000</v>
      </c>
      <c r="R416" s="13">
        <f>Penjualan!R416*$D416</f>
        <v>0</v>
      </c>
      <c r="S416" s="13">
        <f>Penjualan!S416*$D416</f>
        <v>0</v>
      </c>
      <c r="T416" s="13">
        <f>Penjualan!T416*$D416</f>
        <v>0</v>
      </c>
      <c r="U416" s="13">
        <f>Penjualan!U416*$D416</f>
        <v>0</v>
      </c>
      <c r="V416" s="13">
        <f>Penjualan!V416*$D416</f>
        <v>0</v>
      </c>
      <c r="W416" s="13">
        <f>Penjualan!W416*$D416</f>
        <v>0</v>
      </c>
      <c r="X416" s="13">
        <f>Penjualan!X416*$D416</f>
        <v>0</v>
      </c>
      <c r="Y416" s="13">
        <f>Penjualan!Y416*$D416</f>
        <v>0</v>
      </c>
      <c r="Z416" s="13">
        <f>Penjualan!Z416*$D416</f>
        <v>0</v>
      </c>
      <c r="AA416" s="13">
        <f>Penjualan!AA416*$D416</f>
        <v>0</v>
      </c>
      <c r="AB416" s="13">
        <f>Penjualan!AB416*$D416</f>
        <v>0</v>
      </c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>
        <f>Penjualan!AQ416*$D416</f>
        <v>0</v>
      </c>
      <c r="AR416" s="13">
        <f t="shared" si="19"/>
        <v>10000</v>
      </c>
      <c r="AS416" s="14"/>
      <c r="AT416" s="14"/>
      <c r="AU416" s="14"/>
      <c r="AV416" s="14"/>
      <c r="AW416" s="14"/>
    </row>
    <row r="417" spans="1:49" ht="26.25" customHeight="1" x14ac:dyDescent="0.35">
      <c r="A417" s="55">
        <f>Penjualan!A417</f>
        <v>0</v>
      </c>
      <c r="B417" s="2" t="str">
        <f>Penjualan!B417</f>
        <v>GR13</v>
      </c>
      <c r="C417" s="2" t="str">
        <f>Penjualan!C417</f>
        <v>Gelang rosario kristal</v>
      </c>
      <c r="D417" s="21">
        <f>VLOOKUP(B417,Tabel!$A$6:$F$78,6,FALSE)</f>
        <v>10000</v>
      </c>
      <c r="E417" s="13">
        <f>Penjualan!E417*$D417</f>
        <v>0</v>
      </c>
      <c r="F417" s="13">
        <f>Penjualan!F417*$D417</f>
        <v>0</v>
      </c>
      <c r="G417" s="13">
        <f>Penjualan!G417*$D417</f>
        <v>0</v>
      </c>
      <c r="H417" s="13">
        <f>Penjualan!H417*$D417</f>
        <v>0</v>
      </c>
      <c r="I417" s="13">
        <f>Penjualan!I417*$D417</f>
        <v>0</v>
      </c>
      <c r="J417" s="13">
        <f>Penjualan!J417*$D417</f>
        <v>0</v>
      </c>
      <c r="K417" s="13">
        <f>Penjualan!K417*$D417</f>
        <v>0</v>
      </c>
      <c r="L417" s="13">
        <f>Penjualan!L417*$D417</f>
        <v>0</v>
      </c>
      <c r="M417" s="13">
        <f>Penjualan!M417*$D417</f>
        <v>10000</v>
      </c>
      <c r="N417" s="13">
        <f>Penjualan!N417*$D417</f>
        <v>0</v>
      </c>
      <c r="O417" s="13">
        <f>Penjualan!O417*$D417</f>
        <v>0</v>
      </c>
      <c r="P417" s="13">
        <f>Penjualan!P417*$D417</f>
        <v>0</v>
      </c>
      <c r="Q417" s="13">
        <f>Penjualan!Q417*$D417</f>
        <v>0</v>
      </c>
      <c r="R417" s="13">
        <f>Penjualan!R417*$D417</f>
        <v>0</v>
      </c>
      <c r="S417" s="13">
        <f>Penjualan!S417*$D417</f>
        <v>0</v>
      </c>
      <c r="T417" s="13">
        <f>Penjualan!T417*$D417</f>
        <v>0</v>
      </c>
      <c r="U417" s="13">
        <f>Penjualan!U417*$D417</f>
        <v>0</v>
      </c>
      <c r="V417" s="13">
        <f>Penjualan!V417*$D417</f>
        <v>0</v>
      </c>
      <c r="W417" s="13">
        <f>Penjualan!W417*$D417</f>
        <v>0</v>
      </c>
      <c r="X417" s="13">
        <f>Penjualan!X417*$D417</f>
        <v>0</v>
      </c>
      <c r="Y417" s="13">
        <f>Penjualan!Y417*$D417</f>
        <v>0</v>
      </c>
      <c r="Z417" s="13">
        <f>Penjualan!Z417*$D417</f>
        <v>0</v>
      </c>
      <c r="AA417" s="13">
        <f>Penjualan!AA417*$D417</f>
        <v>0</v>
      </c>
      <c r="AB417" s="13">
        <f>Penjualan!AB417*$D417</f>
        <v>0</v>
      </c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>
        <f>Penjualan!AQ417*$D417</f>
        <v>0</v>
      </c>
      <c r="AR417" s="13">
        <f t="shared" si="19"/>
        <v>10000</v>
      </c>
      <c r="AS417" s="14"/>
      <c r="AT417" s="14"/>
      <c r="AU417" s="14"/>
      <c r="AV417" s="14"/>
      <c r="AW417" s="14"/>
    </row>
    <row r="418" spans="1:49" ht="26.25" customHeight="1" x14ac:dyDescent="0.35">
      <c r="A418" s="55">
        <f>Penjualan!A418</f>
        <v>0</v>
      </c>
      <c r="B418" s="2" t="str">
        <f>Penjualan!B418</f>
        <v>KT05</v>
      </c>
      <c r="C418" s="2" t="str">
        <f>Penjualan!C418</f>
        <v>Kalung mutiara</v>
      </c>
      <c r="D418" s="21">
        <f>VLOOKUP(B418,Tabel!$A$6:$F$78,6,FALSE)</f>
        <v>17000</v>
      </c>
      <c r="E418" s="13">
        <f>Penjualan!E418*$D418</f>
        <v>0</v>
      </c>
      <c r="F418" s="13">
        <f>Penjualan!F418*$D418</f>
        <v>0</v>
      </c>
      <c r="G418" s="13">
        <f>Penjualan!G418*$D418</f>
        <v>0</v>
      </c>
      <c r="H418" s="13">
        <f>Penjualan!H418*$D418</f>
        <v>0</v>
      </c>
      <c r="I418" s="13">
        <f>Penjualan!I418*$D418</f>
        <v>0</v>
      </c>
      <c r="J418" s="13">
        <f>Penjualan!J418*$D418</f>
        <v>0</v>
      </c>
      <c r="K418" s="13">
        <f>Penjualan!K418*$D418</f>
        <v>0</v>
      </c>
      <c r="L418" s="13">
        <f>Penjualan!L418*$D418</f>
        <v>0</v>
      </c>
      <c r="M418" s="13">
        <f>Penjualan!M418*$D418</f>
        <v>0</v>
      </c>
      <c r="N418" s="13">
        <f>Penjualan!N418*$D418</f>
        <v>0</v>
      </c>
      <c r="O418" s="13">
        <f>Penjualan!O418*$D418</f>
        <v>0</v>
      </c>
      <c r="P418" s="13">
        <f>Penjualan!P418*$D418</f>
        <v>0</v>
      </c>
      <c r="Q418" s="13">
        <f>Penjualan!Q418*$D418</f>
        <v>17000</v>
      </c>
      <c r="R418" s="13">
        <f>Penjualan!R418*$D418</f>
        <v>0</v>
      </c>
      <c r="S418" s="13">
        <f>Penjualan!S418*$D418</f>
        <v>0</v>
      </c>
      <c r="T418" s="13">
        <f>Penjualan!T418*$D418</f>
        <v>0</v>
      </c>
      <c r="U418" s="13">
        <f>Penjualan!U418*$D418</f>
        <v>0</v>
      </c>
      <c r="V418" s="13">
        <f>Penjualan!V418*$D418</f>
        <v>0</v>
      </c>
      <c r="W418" s="13">
        <f>Penjualan!W418*$D418</f>
        <v>0</v>
      </c>
      <c r="X418" s="13">
        <f>Penjualan!X418*$D418</f>
        <v>0</v>
      </c>
      <c r="Y418" s="13">
        <f>Penjualan!Y418*$D418</f>
        <v>0</v>
      </c>
      <c r="Z418" s="13">
        <f>Penjualan!Z418*$D418</f>
        <v>0</v>
      </c>
      <c r="AA418" s="13">
        <f>Penjualan!AA418*$D418</f>
        <v>0</v>
      </c>
      <c r="AB418" s="13">
        <f>Penjualan!AB418*$D418</f>
        <v>0</v>
      </c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>
        <f>Penjualan!AQ418*$D418</f>
        <v>0</v>
      </c>
      <c r="AR418" s="13">
        <f t="shared" si="19"/>
        <v>17000</v>
      </c>
      <c r="AS418" s="14"/>
      <c r="AT418" s="14"/>
      <c r="AU418" s="14"/>
      <c r="AV418" s="14"/>
      <c r="AW418" s="14"/>
    </row>
    <row r="419" spans="1:49" ht="26.25" customHeight="1" x14ac:dyDescent="0.35">
      <c r="A419" s="55">
        <f>Penjualan!A419</f>
        <v>0</v>
      </c>
      <c r="B419" s="2" t="str">
        <f>Penjualan!B419</f>
        <v>Lain2</v>
      </c>
      <c r="C419" s="2" t="str">
        <f>Penjualan!C419</f>
        <v>Lain2</v>
      </c>
      <c r="D419" s="21">
        <f>VLOOKUP(B419,Tabel!$A$6:$F$78,6,FALSE)</f>
        <v>0</v>
      </c>
      <c r="E419" s="13">
        <f>Penjualan!E419*$D419</f>
        <v>0</v>
      </c>
      <c r="F419" s="13">
        <f>Penjualan!F419*$D419</f>
        <v>0</v>
      </c>
      <c r="G419" s="13">
        <f>Penjualan!G419*$D419</f>
        <v>0</v>
      </c>
      <c r="H419" s="13">
        <f>Penjualan!H419*$D419</f>
        <v>0</v>
      </c>
      <c r="I419" s="13">
        <f>Penjualan!I419*$D419</f>
        <v>0</v>
      </c>
      <c r="J419" s="13">
        <f>Penjualan!J419*$D419</f>
        <v>0</v>
      </c>
      <c r="K419" s="13">
        <f>Penjualan!K419*$D419</f>
        <v>0</v>
      </c>
      <c r="L419" s="13">
        <f>Penjualan!L419*$D419</f>
        <v>0</v>
      </c>
      <c r="M419" s="13">
        <f>Penjualan!M419*$D419</f>
        <v>0</v>
      </c>
      <c r="N419" s="13">
        <f>Penjualan!N419*$D419</f>
        <v>0</v>
      </c>
      <c r="O419" s="13">
        <f>Penjualan!O419*$D419</f>
        <v>0</v>
      </c>
      <c r="P419" s="13">
        <f>Penjualan!P419*$D419</f>
        <v>0</v>
      </c>
      <c r="Q419" s="13">
        <f>Penjualan!Q419*$D419</f>
        <v>0</v>
      </c>
      <c r="R419" s="13">
        <f>Penjualan!R419*$D419</f>
        <v>0</v>
      </c>
      <c r="S419" s="13">
        <f>Penjualan!S419*$D419</f>
        <v>0</v>
      </c>
      <c r="T419" s="13">
        <f>Penjualan!T419*$D419</f>
        <v>0</v>
      </c>
      <c r="U419" s="13">
        <f>Penjualan!U419*$D419</f>
        <v>0</v>
      </c>
      <c r="V419" s="13">
        <f>Penjualan!V419*$D419</f>
        <v>0</v>
      </c>
      <c r="W419" s="13">
        <f>Penjualan!W419*$D419</f>
        <v>0</v>
      </c>
      <c r="X419" s="13">
        <f>Penjualan!X419*$D419</f>
        <v>0</v>
      </c>
      <c r="Y419" s="13">
        <f>Penjualan!Y419*$D419</f>
        <v>0</v>
      </c>
      <c r="Z419" s="13">
        <f>Penjualan!Z419*$D419</f>
        <v>0</v>
      </c>
      <c r="AA419" s="13">
        <f>Penjualan!AA419*$D419</f>
        <v>0</v>
      </c>
      <c r="AB419" s="13">
        <f>Penjualan!AB419*$D419</f>
        <v>0</v>
      </c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>
        <f>Penjualan!AQ419*$D419</f>
        <v>0</v>
      </c>
      <c r="AR419" s="13">
        <f t="shared" si="19"/>
        <v>0</v>
      </c>
      <c r="AS419" s="14"/>
      <c r="AT419" s="14"/>
      <c r="AU419" s="14"/>
      <c r="AV419" s="14"/>
      <c r="AW419" s="14"/>
    </row>
    <row r="420" spans="1:49" ht="26.25" customHeight="1" x14ac:dyDescent="0.35">
      <c r="A420" s="55" t="str">
        <f>Penjualan!A420</f>
        <v>SEPTEMBER</v>
      </c>
      <c r="B420" s="2" t="str">
        <f>Penjualan!B420</f>
        <v>R04</v>
      </c>
      <c r="C420" s="2" t="str">
        <f>Penjualan!C420</f>
        <v xml:space="preserve">Rosario kristal </v>
      </c>
      <c r="D420" s="21">
        <f>VLOOKUP(B420,Tabel!$A$6:$F$78,6,FALSE)</f>
        <v>30000</v>
      </c>
      <c r="E420" s="13">
        <f>Penjualan!E420*$D420</f>
        <v>0</v>
      </c>
      <c r="F420" s="13">
        <f>Penjualan!F420*$D420</f>
        <v>0</v>
      </c>
      <c r="G420" s="13">
        <f>Penjualan!G420*$D420</f>
        <v>0</v>
      </c>
      <c r="H420" s="13">
        <f>Penjualan!H420*$D420</f>
        <v>0</v>
      </c>
      <c r="I420" s="13">
        <f>Penjualan!I420*$D420</f>
        <v>0</v>
      </c>
      <c r="J420" s="13">
        <f>Penjualan!J420*$D420</f>
        <v>0</v>
      </c>
      <c r="K420" s="13">
        <f>Penjualan!K420*$D420</f>
        <v>0</v>
      </c>
      <c r="L420" s="13">
        <f>Penjualan!L420*$D420</f>
        <v>0</v>
      </c>
      <c r="M420" s="13">
        <f>Penjualan!M420*$D420</f>
        <v>0</v>
      </c>
      <c r="N420" s="13">
        <f>Penjualan!N420*$D420</f>
        <v>0</v>
      </c>
      <c r="O420" s="13">
        <f>Penjualan!O420*$D420</f>
        <v>30000</v>
      </c>
      <c r="P420" s="13">
        <f>Penjualan!P420*$D420</f>
        <v>0</v>
      </c>
      <c r="Q420" s="13">
        <f>Penjualan!Q420*$D420</f>
        <v>0</v>
      </c>
      <c r="R420" s="13">
        <f>Penjualan!R420*$D420</f>
        <v>0</v>
      </c>
      <c r="S420" s="13">
        <f>Penjualan!S420*$D420</f>
        <v>0</v>
      </c>
      <c r="T420" s="13">
        <f>Penjualan!T420*$D420</f>
        <v>0</v>
      </c>
      <c r="U420" s="13">
        <f>Penjualan!U420*$D420</f>
        <v>0</v>
      </c>
      <c r="V420" s="13">
        <f>Penjualan!V420*$D420</f>
        <v>0</v>
      </c>
      <c r="W420" s="13">
        <f>Penjualan!W420*$D420</f>
        <v>0</v>
      </c>
      <c r="X420" s="13">
        <f>Penjualan!X420*$D420</f>
        <v>0</v>
      </c>
      <c r="Y420" s="13">
        <f>Penjualan!Y420*$D420</f>
        <v>0</v>
      </c>
      <c r="Z420" s="13">
        <f>Penjualan!Z420*$D420</f>
        <v>0</v>
      </c>
      <c r="AA420" s="13">
        <f>Penjualan!AA420*$D420</f>
        <v>0</v>
      </c>
      <c r="AB420" s="13">
        <f>Penjualan!AB420*$D420</f>
        <v>0</v>
      </c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>
        <f>Penjualan!AQ420*$D420</f>
        <v>0</v>
      </c>
      <c r="AR420" s="13">
        <f t="shared" si="19"/>
        <v>30000</v>
      </c>
      <c r="AS420" s="14"/>
      <c r="AT420" s="14"/>
      <c r="AU420" s="14"/>
      <c r="AV420" s="14"/>
      <c r="AW420" s="14"/>
    </row>
    <row r="421" spans="1:49" ht="26.25" customHeight="1" x14ac:dyDescent="0.35">
      <c r="A421" s="55">
        <f>Penjualan!A421</f>
        <v>0</v>
      </c>
      <c r="B421" s="2" t="str">
        <f>Penjualan!B421</f>
        <v>Lain2</v>
      </c>
      <c r="C421" s="2" t="str">
        <f>Penjualan!C421</f>
        <v>Lain2</v>
      </c>
      <c r="D421" s="21">
        <f>VLOOKUP(B421,Tabel!$A$6:$F$78,6,FALSE)</f>
        <v>0</v>
      </c>
      <c r="E421" s="13">
        <f>Penjualan!E421*$D421</f>
        <v>0</v>
      </c>
      <c r="F421" s="13">
        <f>Penjualan!F421*$D421</f>
        <v>0</v>
      </c>
      <c r="G421" s="13">
        <f>Penjualan!G421*$D421</f>
        <v>0</v>
      </c>
      <c r="H421" s="13">
        <f>Penjualan!H421*$D421</f>
        <v>0</v>
      </c>
      <c r="I421" s="13">
        <f>Penjualan!I421*$D421</f>
        <v>0</v>
      </c>
      <c r="J421" s="13">
        <f>Penjualan!J421*$D421</f>
        <v>0</v>
      </c>
      <c r="K421" s="13">
        <f>Penjualan!K421*$D421</f>
        <v>0</v>
      </c>
      <c r="L421" s="13">
        <f>Penjualan!L421*$D421</f>
        <v>0</v>
      </c>
      <c r="M421" s="13">
        <f>Penjualan!M421*$D421</f>
        <v>0</v>
      </c>
      <c r="N421" s="13">
        <f>Penjualan!N421*$D421</f>
        <v>0</v>
      </c>
      <c r="O421" s="13">
        <f>Penjualan!O421*$D421</f>
        <v>0</v>
      </c>
      <c r="P421" s="13">
        <f>Penjualan!P421*$D421</f>
        <v>0</v>
      </c>
      <c r="Q421" s="13">
        <f>Penjualan!Q421*$D421</f>
        <v>0</v>
      </c>
      <c r="R421" s="13">
        <f>Penjualan!R421*$D421</f>
        <v>0</v>
      </c>
      <c r="S421" s="13">
        <f>Penjualan!S421*$D421</f>
        <v>0</v>
      </c>
      <c r="T421" s="13">
        <f>Penjualan!T421*$D421</f>
        <v>0</v>
      </c>
      <c r="U421" s="13">
        <f>Penjualan!U421*$D421</f>
        <v>0</v>
      </c>
      <c r="V421" s="13">
        <f>Penjualan!V421*$D421</f>
        <v>0</v>
      </c>
      <c r="W421" s="13">
        <f>Penjualan!W421*$D421</f>
        <v>0</v>
      </c>
      <c r="X421" s="13">
        <f>Penjualan!X421*$D421</f>
        <v>0</v>
      </c>
      <c r="Y421" s="13">
        <f>Penjualan!Y421*$D421</f>
        <v>0</v>
      </c>
      <c r="Z421" s="13">
        <f>Penjualan!Z421*$D421</f>
        <v>0</v>
      </c>
      <c r="AA421" s="13">
        <f>Penjualan!AA421*$D421</f>
        <v>0</v>
      </c>
      <c r="AB421" s="13">
        <f>Penjualan!AB421*$D421</f>
        <v>0</v>
      </c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>
        <f>Penjualan!AQ421*$D421</f>
        <v>0</v>
      </c>
      <c r="AR421" s="13">
        <f t="shared" ref="AR421:AR484" si="20">SUM(E421:AQ421)</f>
        <v>0</v>
      </c>
      <c r="AS421" s="14"/>
      <c r="AT421" s="14"/>
      <c r="AU421" s="14"/>
      <c r="AV421" s="14"/>
      <c r="AW421" s="14"/>
    </row>
    <row r="422" spans="1:49" ht="26.25" customHeight="1" x14ac:dyDescent="0.35">
      <c r="A422" s="55">
        <f>Penjualan!A422</f>
        <v>0</v>
      </c>
      <c r="B422" s="2" t="str">
        <f>Penjualan!B422</f>
        <v>R03</v>
      </c>
      <c r="C422" s="2" t="str">
        <f>Penjualan!C422</f>
        <v>Rosario kristal</v>
      </c>
      <c r="D422" s="21">
        <f>VLOOKUP(B422,Tabel!$A$6:$F$78,6,FALSE)</f>
        <v>30000</v>
      </c>
      <c r="E422" s="13">
        <f>Penjualan!E422*$D422</f>
        <v>0</v>
      </c>
      <c r="F422" s="13">
        <f>Penjualan!F422*$D422</f>
        <v>0</v>
      </c>
      <c r="G422" s="13">
        <f>Penjualan!G422*$D422</f>
        <v>0</v>
      </c>
      <c r="H422" s="13">
        <f>Penjualan!H422*$D422</f>
        <v>0</v>
      </c>
      <c r="I422" s="13">
        <f>Penjualan!I422*$D422</f>
        <v>0</v>
      </c>
      <c r="J422" s="13">
        <f>Penjualan!J422*$D422</f>
        <v>0</v>
      </c>
      <c r="K422" s="13">
        <f>Penjualan!K422*$D422</f>
        <v>0</v>
      </c>
      <c r="L422" s="13">
        <f>Penjualan!L422*$D422</f>
        <v>0</v>
      </c>
      <c r="M422" s="13">
        <f>Penjualan!M422*$D422</f>
        <v>0</v>
      </c>
      <c r="N422" s="13">
        <f>Penjualan!N422*$D422</f>
        <v>60000</v>
      </c>
      <c r="O422" s="13">
        <f>Penjualan!O422*$D422</f>
        <v>0</v>
      </c>
      <c r="P422" s="13">
        <f>Penjualan!P422*$D422</f>
        <v>0</v>
      </c>
      <c r="Q422" s="13">
        <f>Penjualan!Q422*$D422</f>
        <v>0</v>
      </c>
      <c r="R422" s="13">
        <f>Penjualan!R422*$D422</f>
        <v>0</v>
      </c>
      <c r="S422" s="13">
        <f>Penjualan!S422*$D422</f>
        <v>0</v>
      </c>
      <c r="T422" s="13">
        <f>Penjualan!T422*$D422</f>
        <v>0</v>
      </c>
      <c r="U422" s="13">
        <f>Penjualan!U422*$D422</f>
        <v>0</v>
      </c>
      <c r="V422" s="13">
        <f>Penjualan!V422*$D422</f>
        <v>0</v>
      </c>
      <c r="W422" s="13">
        <f>Penjualan!W422*$D422</f>
        <v>0</v>
      </c>
      <c r="X422" s="13">
        <f>Penjualan!X422*$D422</f>
        <v>0</v>
      </c>
      <c r="Y422" s="13">
        <f>Penjualan!Y422*$D422</f>
        <v>0</v>
      </c>
      <c r="Z422" s="13">
        <f>Penjualan!Z422*$D422</f>
        <v>0</v>
      </c>
      <c r="AA422" s="13">
        <f>Penjualan!AA422*$D422</f>
        <v>0</v>
      </c>
      <c r="AB422" s="13">
        <f>Penjualan!AB422*$D422</f>
        <v>0</v>
      </c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>
        <f>Penjualan!AQ422*$D422</f>
        <v>0</v>
      </c>
      <c r="AR422" s="13">
        <f t="shared" si="20"/>
        <v>60000</v>
      </c>
      <c r="AS422" s="14"/>
      <c r="AT422" s="14"/>
      <c r="AU422" s="14"/>
      <c r="AV422" s="14"/>
      <c r="AW422" s="14"/>
    </row>
    <row r="423" spans="1:49" ht="26.25" customHeight="1" x14ac:dyDescent="0.35">
      <c r="A423" s="55">
        <f>Penjualan!A423</f>
        <v>0</v>
      </c>
      <c r="B423" s="2" t="str">
        <f>Penjualan!B423</f>
        <v>R06</v>
      </c>
      <c r="C423" s="2" t="str">
        <f>Penjualan!C423</f>
        <v>Rosario tali simpul</v>
      </c>
      <c r="D423" s="21">
        <f>VLOOKUP(B423,Tabel!$A$6:$F$78,6,FALSE)</f>
        <v>12000</v>
      </c>
      <c r="E423" s="13">
        <f>Penjualan!E423*$D423</f>
        <v>0</v>
      </c>
      <c r="F423" s="13">
        <f>Penjualan!F423*$D423</f>
        <v>0</v>
      </c>
      <c r="G423" s="13">
        <f>Penjualan!G423*$D423</f>
        <v>0</v>
      </c>
      <c r="H423" s="13">
        <f>Penjualan!H423*$D423</f>
        <v>0</v>
      </c>
      <c r="I423" s="13">
        <f>Penjualan!I423*$D423</f>
        <v>0</v>
      </c>
      <c r="J423" s="13">
        <f>Penjualan!J423*$D423</f>
        <v>0</v>
      </c>
      <c r="K423" s="13">
        <f>Penjualan!K423*$D423</f>
        <v>0</v>
      </c>
      <c r="L423" s="13">
        <f>Penjualan!L423*$D423</f>
        <v>0</v>
      </c>
      <c r="M423" s="13">
        <f>Penjualan!M423*$D423</f>
        <v>120000</v>
      </c>
      <c r="N423" s="13">
        <f>Penjualan!N423*$D423</f>
        <v>0</v>
      </c>
      <c r="O423" s="13">
        <f>Penjualan!O423*$D423</f>
        <v>0</v>
      </c>
      <c r="P423" s="13">
        <f>Penjualan!P423*$D423</f>
        <v>0</v>
      </c>
      <c r="Q423" s="13">
        <f>Penjualan!Q423*$D423</f>
        <v>0</v>
      </c>
      <c r="R423" s="13">
        <f>Penjualan!R423*$D423</f>
        <v>0</v>
      </c>
      <c r="S423" s="13">
        <f>Penjualan!S423*$D423</f>
        <v>0</v>
      </c>
      <c r="T423" s="13">
        <f>Penjualan!T423*$D423</f>
        <v>0</v>
      </c>
      <c r="U423" s="13">
        <f>Penjualan!U423*$D423</f>
        <v>0</v>
      </c>
      <c r="V423" s="13">
        <f>Penjualan!V423*$D423</f>
        <v>0</v>
      </c>
      <c r="W423" s="13">
        <f>Penjualan!W423*$D423</f>
        <v>0</v>
      </c>
      <c r="X423" s="13">
        <f>Penjualan!X423*$D423</f>
        <v>0</v>
      </c>
      <c r="Y423" s="13">
        <f>Penjualan!Y423*$D423</f>
        <v>0</v>
      </c>
      <c r="Z423" s="13">
        <f>Penjualan!Z423*$D423</f>
        <v>0</v>
      </c>
      <c r="AA423" s="13">
        <f>Penjualan!AA423*$D423</f>
        <v>0</v>
      </c>
      <c r="AB423" s="13">
        <f>Penjualan!AB423*$D423</f>
        <v>0</v>
      </c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>
        <f>Penjualan!AQ423*$D423</f>
        <v>0</v>
      </c>
      <c r="AR423" s="13">
        <f t="shared" si="20"/>
        <v>120000</v>
      </c>
      <c r="AS423" s="14"/>
      <c r="AT423" s="14"/>
      <c r="AU423" s="14"/>
      <c r="AV423" s="14"/>
      <c r="AW423" s="14"/>
    </row>
    <row r="424" spans="1:49" ht="26.25" customHeight="1" x14ac:dyDescent="0.35">
      <c r="A424" s="55">
        <f>Penjualan!A424</f>
        <v>42266</v>
      </c>
      <c r="B424" s="2" t="str">
        <f>Penjualan!B424</f>
        <v>R01</v>
      </c>
      <c r="C424" s="2" t="str">
        <f>Penjualan!C424</f>
        <v>Rosario kayu</v>
      </c>
      <c r="D424" s="21">
        <f>VLOOKUP(B424,Tabel!$A$6:$F$78,6,FALSE)</f>
        <v>15000</v>
      </c>
      <c r="E424" s="13">
        <f>Penjualan!E424*$D424</f>
        <v>0</v>
      </c>
      <c r="F424" s="13">
        <f>Penjualan!F424*$D424</f>
        <v>15000</v>
      </c>
      <c r="G424" s="13">
        <f>Penjualan!G424*$D424</f>
        <v>0</v>
      </c>
      <c r="H424" s="13">
        <f>Penjualan!H424*$D424</f>
        <v>0</v>
      </c>
      <c r="I424" s="13">
        <f>Penjualan!I424*$D424</f>
        <v>0</v>
      </c>
      <c r="J424" s="13">
        <f>Penjualan!J424*$D424</f>
        <v>45000</v>
      </c>
      <c r="K424" s="13">
        <f>Penjualan!K424*$D424</f>
        <v>0</v>
      </c>
      <c r="L424" s="13">
        <f>Penjualan!L424*$D424</f>
        <v>0</v>
      </c>
      <c r="M424" s="13">
        <f>Penjualan!M424*$D424</f>
        <v>0</v>
      </c>
      <c r="N424" s="13">
        <f>Penjualan!N424*$D424</f>
        <v>0</v>
      </c>
      <c r="O424" s="13">
        <f>Penjualan!O424*$D424</f>
        <v>15000</v>
      </c>
      <c r="P424" s="13">
        <f>Penjualan!P424*$D424</f>
        <v>0</v>
      </c>
      <c r="Q424" s="13">
        <f>Penjualan!Q424*$D424</f>
        <v>0</v>
      </c>
      <c r="R424" s="13">
        <f>Penjualan!R424*$D424</f>
        <v>0</v>
      </c>
      <c r="S424" s="13">
        <f>Penjualan!S424*$D424</f>
        <v>15000</v>
      </c>
      <c r="T424" s="13">
        <f>Penjualan!T424*$D424</f>
        <v>15000</v>
      </c>
      <c r="U424" s="13">
        <f>Penjualan!U424*$D424</f>
        <v>0</v>
      </c>
      <c r="V424" s="13">
        <f>Penjualan!V424*$D424</f>
        <v>0</v>
      </c>
      <c r="W424" s="13">
        <f>Penjualan!W424*$D424</f>
        <v>0</v>
      </c>
      <c r="X424" s="13">
        <f>Penjualan!X424*$D424</f>
        <v>0</v>
      </c>
      <c r="Y424" s="13">
        <f>Penjualan!Y424*$D424</f>
        <v>0</v>
      </c>
      <c r="Z424" s="13">
        <f>Penjualan!Z424*$D424</f>
        <v>0</v>
      </c>
      <c r="AA424" s="13">
        <f>Penjualan!AA424*$D424</f>
        <v>0</v>
      </c>
      <c r="AB424" s="13">
        <f>Penjualan!AB424*$D424</f>
        <v>0</v>
      </c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>
        <f>Penjualan!AQ424*$D424</f>
        <v>0</v>
      </c>
      <c r="AR424" s="13">
        <f t="shared" si="20"/>
        <v>105000</v>
      </c>
      <c r="AS424" s="14"/>
      <c r="AT424" s="14"/>
      <c r="AU424" s="14"/>
      <c r="AV424" s="14"/>
      <c r="AW424" s="14"/>
    </row>
    <row r="425" spans="1:49" ht="26.25" customHeight="1" x14ac:dyDescent="0.35">
      <c r="A425" s="55" t="str">
        <f>Penjualan!A425</f>
        <v>Katedral</v>
      </c>
      <c r="B425" s="2" t="str">
        <f>Penjualan!B425</f>
        <v>R01</v>
      </c>
      <c r="C425" s="2" t="str">
        <f>Penjualan!C425</f>
        <v>Rosario kayu</v>
      </c>
      <c r="D425" s="21">
        <f>VLOOKUP(B425,Tabel!$A$6:$F$78,6,FALSE)</f>
        <v>15000</v>
      </c>
      <c r="E425" s="13">
        <f>Penjualan!E425*$D425</f>
        <v>0</v>
      </c>
      <c r="F425" s="13">
        <f>Penjualan!F425*$D425</f>
        <v>0</v>
      </c>
      <c r="G425" s="13">
        <f>Penjualan!G425*$D425</f>
        <v>0</v>
      </c>
      <c r="H425" s="13">
        <f>Penjualan!H425*$D425</f>
        <v>0</v>
      </c>
      <c r="I425" s="13">
        <f>Penjualan!I425*$D425</f>
        <v>0</v>
      </c>
      <c r="J425" s="13">
        <f>Penjualan!J425*$D425</f>
        <v>15000</v>
      </c>
      <c r="K425" s="13">
        <f>Penjualan!K425*$D425</f>
        <v>0</v>
      </c>
      <c r="L425" s="13">
        <f>Penjualan!L425*$D425</f>
        <v>0</v>
      </c>
      <c r="M425" s="13">
        <f>Penjualan!M425*$D425</f>
        <v>0</v>
      </c>
      <c r="N425" s="13">
        <f>Penjualan!N425*$D425</f>
        <v>0</v>
      </c>
      <c r="O425" s="13">
        <f>Penjualan!O425*$D425</f>
        <v>0</v>
      </c>
      <c r="P425" s="13">
        <f>Penjualan!P425*$D425</f>
        <v>0</v>
      </c>
      <c r="Q425" s="13">
        <f>Penjualan!Q425*$D425</f>
        <v>0</v>
      </c>
      <c r="R425" s="13">
        <f>Penjualan!R425*$D425</f>
        <v>0</v>
      </c>
      <c r="S425" s="13">
        <f>Penjualan!S425*$D425</f>
        <v>0</v>
      </c>
      <c r="T425" s="13">
        <f>Penjualan!T425*$D425</f>
        <v>0</v>
      </c>
      <c r="U425" s="13">
        <f>Penjualan!U425*$D425</f>
        <v>0</v>
      </c>
      <c r="V425" s="13">
        <f>Penjualan!V425*$D425</f>
        <v>0</v>
      </c>
      <c r="W425" s="13">
        <f>Penjualan!W425*$D425</f>
        <v>0</v>
      </c>
      <c r="X425" s="13">
        <f>Penjualan!X425*$D425</f>
        <v>0</v>
      </c>
      <c r="Y425" s="13">
        <f>Penjualan!Y425*$D425</f>
        <v>0</v>
      </c>
      <c r="Z425" s="13">
        <f>Penjualan!Z425*$D425</f>
        <v>0</v>
      </c>
      <c r="AA425" s="13">
        <f>Penjualan!AA425*$D425</f>
        <v>0</v>
      </c>
      <c r="AB425" s="13">
        <f>Penjualan!AB425*$D425</f>
        <v>0</v>
      </c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>
        <f>Penjualan!AQ425*$D425</f>
        <v>0</v>
      </c>
      <c r="AR425" s="13">
        <f t="shared" si="20"/>
        <v>15000</v>
      </c>
      <c r="AS425" s="14"/>
      <c r="AT425" s="14"/>
      <c r="AU425" s="14"/>
      <c r="AV425" s="14"/>
      <c r="AW425" s="14"/>
    </row>
    <row r="426" spans="1:49" ht="26.25" customHeight="1" x14ac:dyDescent="0.35">
      <c r="A426" s="55">
        <f>Penjualan!A426</f>
        <v>0</v>
      </c>
      <c r="B426" s="2" t="str">
        <f>Penjualan!B426</f>
        <v>R02</v>
      </c>
      <c r="C426" s="2" t="str">
        <f>Penjualan!C426</f>
        <v>Rosario batu</v>
      </c>
      <c r="D426" s="21">
        <f>VLOOKUP(B426,Tabel!$A$6:$F$78,6,FALSE)</f>
        <v>30000</v>
      </c>
      <c r="E426" s="13">
        <f>Penjualan!E426*$D426</f>
        <v>0</v>
      </c>
      <c r="F426" s="13">
        <f>Penjualan!F426*$D426</f>
        <v>0</v>
      </c>
      <c r="G426" s="13">
        <f>Penjualan!G426*$D426</f>
        <v>0</v>
      </c>
      <c r="H426" s="13">
        <f>Penjualan!H426*$D426</f>
        <v>0</v>
      </c>
      <c r="I426" s="13">
        <f>Penjualan!I426*$D426</f>
        <v>0</v>
      </c>
      <c r="J426" s="13">
        <f>Penjualan!J426*$D426</f>
        <v>0</v>
      </c>
      <c r="K426" s="13">
        <f>Penjualan!K426*$D426</f>
        <v>0</v>
      </c>
      <c r="L426" s="13">
        <f>Penjualan!L426*$D426</f>
        <v>0</v>
      </c>
      <c r="M426" s="13">
        <f>Penjualan!M426*$D426</f>
        <v>90000</v>
      </c>
      <c r="N426" s="13">
        <f>Penjualan!N426*$D426</f>
        <v>0</v>
      </c>
      <c r="O426" s="13">
        <f>Penjualan!O426*$D426</f>
        <v>30000</v>
      </c>
      <c r="P426" s="13">
        <f>Penjualan!P426*$D426</f>
        <v>0</v>
      </c>
      <c r="Q426" s="13">
        <f>Penjualan!Q426*$D426</f>
        <v>0</v>
      </c>
      <c r="R426" s="13">
        <f>Penjualan!R426*$D426</f>
        <v>0</v>
      </c>
      <c r="S426" s="13">
        <f>Penjualan!S426*$D426</f>
        <v>0</v>
      </c>
      <c r="T426" s="13">
        <f>Penjualan!T426*$D426</f>
        <v>0</v>
      </c>
      <c r="U426" s="13">
        <f>Penjualan!U426*$D426</f>
        <v>0</v>
      </c>
      <c r="V426" s="13">
        <f>Penjualan!V426*$D426</f>
        <v>0</v>
      </c>
      <c r="W426" s="13">
        <f>Penjualan!W426*$D426</f>
        <v>0</v>
      </c>
      <c r="X426" s="13">
        <f>Penjualan!X426*$D426</f>
        <v>0</v>
      </c>
      <c r="Y426" s="13">
        <f>Penjualan!Y426*$D426</f>
        <v>0</v>
      </c>
      <c r="Z426" s="13">
        <f>Penjualan!Z426*$D426</f>
        <v>0</v>
      </c>
      <c r="AA426" s="13">
        <f>Penjualan!AA426*$D426</f>
        <v>0</v>
      </c>
      <c r="AB426" s="13">
        <f>Penjualan!AB426*$D426</f>
        <v>0</v>
      </c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>
        <f>Penjualan!AQ426*$D426</f>
        <v>0</v>
      </c>
      <c r="AR426" s="13">
        <f t="shared" si="20"/>
        <v>120000</v>
      </c>
      <c r="AS426" s="14"/>
      <c r="AT426" s="14"/>
      <c r="AU426" s="14"/>
      <c r="AV426" s="14"/>
      <c r="AW426" s="14"/>
    </row>
    <row r="427" spans="1:49" ht="26.25" customHeight="1" x14ac:dyDescent="0.35">
      <c r="A427" s="55">
        <f>Penjualan!A427</f>
        <v>0</v>
      </c>
      <c r="B427" s="2" t="str">
        <f>Penjualan!B427</f>
        <v>G01</v>
      </c>
      <c r="C427" s="2" t="str">
        <f>Penjualan!C427</f>
        <v>G.batu magnet</v>
      </c>
      <c r="D427" s="21">
        <f>VLOOKUP(B427,Tabel!$A$6:$F$78,6,FALSE)</f>
        <v>10000</v>
      </c>
      <c r="E427" s="13">
        <f>Penjualan!E427*$D427</f>
        <v>0</v>
      </c>
      <c r="F427" s="13">
        <f>Penjualan!F427*$D427</f>
        <v>0</v>
      </c>
      <c r="G427" s="13">
        <f>Penjualan!G427*$D427</f>
        <v>0</v>
      </c>
      <c r="H427" s="13">
        <f>Penjualan!H427*$D427</f>
        <v>10000</v>
      </c>
      <c r="I427" s="13">
        <f>Penjualan!I427*$D427</f>
        <v>0</v>
      </c>
      <c r="J427" s="13">
        <f>Penjualan!J427*$D427</f>
        <v>0</v>
      </c>
      <c r="K427" s="13">
        <f>Penjualan!K427*$D427</f>
        <v>0</v>
      </c>
      <c r="L427" s="13">
        <f>Penjualan!L427*$D427</f>
        <v>0</v>
      </c>
      <c r="M427" s="13">
        <f>Penjualan!M427*$D427</f>
        <v>0</v>
      </c>
      <c r="N427" s="13">
        <f>Penjualan!N427*$D427</f>
        <v>0</v>
      </c>
      <c r="O427" s="13">
        <f>Penjualan!O427*$D427</f>
        <v>0</v>
      </c>
      <c r="P427" s="13">
        <f>Penjualan!P427*$D427</f>
        <v>0</v>
      </c>
      <c r="Q427" s="13">
        <f>Penjualan!Q427*$D427</f>
        <v>0</v>
      </c>
      <c r="R427" s="13">
        <f>Penjualan!R427*$D427</f>
        <v>0</v>
      </c>
      <c r="S427" s="13">
        <f>Penjualan!S427*$D427</f>
        <v>0</v>
      </c>
      <c r="T427" s="13">
        <f>Penjualan!T427*$D427</f>
        <v>0</v>
      </c>
      <c r="U427" s="13">
        <f>Penjualan!U427*$D427</f>
        <v>0</v>
      </c>
      <c r="V427" s="13">
        <f>Penjualan!V427*$D427</f>
        <v>0</v>
      </c>
      <c r="W427" s="13">
        <f>Penjualan!W427*$D427</f>
        <v>0</v>
      </c>
      <c r="X427" s="13">
        <f>Penjualan!X427*$D427</f>
        <v>0</v>
      </c>
      <c r="Y427" s="13">
        <f>Penjualan!Y427*$D427</f>
        <v>0</v>
      </c>
      <c r="Z427" s="13">
        <f>Penjualan!Z427*$D427</f>
        <v>0</v>
      </c>
      <c r="AA427" s="13">
        <f>Penjualan!AA427*$D427</f>
        <v>0</v>
      </c>
      <c r="AB427" s="13">
        <f>Penjualan!AB427*$D427</f>
        <v>0</v>
      </c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>
        <f>Penjualan!AQ427*$D427</f>
        <v>0</v>
      </c>
      <c r="AR427" s="13">
        <f t="shared" si="20"/>
        <v>10000</v>
      </c>
      <c r="AS427" s="14"/>
      <c r="AT427" s="14"/>
      <c r="AU427" s="14"/>
      <c r="AV427" s="14"/>
      <c r="AW427" s="14"/>
    </row>
    <row r="428" spans="1:49" ht="26.25" customHeight="1" x14ac:dyDescent="0.35">
      <c r="A428" s="55">
        <f>Penjualan!A428</f>
        <v>0</v>
      </c>
      <c r="B428" s="2" t="str">
        <f>Penjualan!B428</f>
        <v>KT03</v>
      </c>
      <c r="C428" s="2" t="str">
        <f>Penjualan!C428</f>
        <v>Kalung huruf</v>
      </c>
      <c r="D428" s="21">
        <f>VLOOKUP(B428,Tabel!$A$6:$F$78,6,FALSE)</f>
        <v>3000</v>
      </c>
      <c r="E428" s="13">
        <f>Penjualan!E428*$D428</f>
        <v>0</v>
      </c>
      <c r="F428" s="13">
        <f>Penjualan!F428*$D428</f>
        <v>0</v>
      </c>
      <c r="G428" s="13">
        <f>Penjualan!G428*$D428</f>
        <v>0</v>
      </c>
      <c r="H428" s="13">
        <f>Penjualan!H428*$D428</f>
        <v>0</v>
      </c>
      <c r="I428" s="13">
        <f>Penjualan!I428*$D428</f>
        <v>0</v>
      </c>
      <c r="J428" s="13">
        <f>Penjualan!J428*$D428</f>
        <v>0</v>
      </c>
      <c r="K428" s="13">
        <f>Penjualan!K428*$D428</f>
        <v>0</v>
      </c>
      <c r="L428" s="13">
        <f>Penjualan!L428*$D428</f>
        <v>0</v>
      </c>
      <c r="M428" s="13">
        <f>Penjualan!M428*$D428</f>
        <v>0</v>
      </c>
      <c r="N428" s="13">
        <f>Penjualan!N428*$D428</f>
        <v>3000</v>
      </c>
      <c r="O428" s="13">
        <f>Penjualan!O428*$D428</f>
        <v>3000</v>
      </c>
      <c r="P428" s="13">
        <f>Penjualan!P428*$D428</f>
        <v>0</v>
      </c>
      <c r="Q428" s="13">
        <f>Penjualan!Q428*$D428</f>
        <v>0</v>
      </c>
      <c r="R428" s="13">
        <f>Penjualan!R428*$D428</f>
        <v>0</v>
      </c>
      <c r="S428" s="13">
        <f>Penjualan!S428*$D428</f>
        <v>0</v>
      </c>
      <c r="T428" s="13">
        <f>Penjualan!T428*$D428</f>
        <v>0</v>
      </c>
      <c r="U428" s="13">
        <f>Penjualan!U428*$D428</f>
        <v>0</v>
      </c>
      <c r="V428" s="13">
        <f>Penjualan!V428*$D428</f>
        <v>0</v>
      </c>
      <c r="W428" s="13">
        <f>Penjualan!W428*$D428</f>
        <v>0</v>
      </c>
      <c r="X428" s="13">
        <f>Penjualan!X428*$D428</f>
        <v>0</v>
      </c>
      <c r="Y428" s="13">
        <f>Penjualan!Y428*$D428</f>
        <v>0</v>
      </c>
      <c r="Z428" s="13">
        <f>Penjualan!Z428*$D428</f>
        <v>0</v>
      </c>
      <c r="AA428" s="13">
        <f>Penjualan!AA428*$D428</f>
        <v>0</v>
      </c>
      <c r="AB428" s="13">
        <f>Penjualan!AB428*$D428</f>
        <v>0</v>
      </c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>
        <f>Penjualan!AQ428*$D428</f>
        <v>0</v>
      </c>
      <c r="AR428" s="13">
        <f t="shared" si="20"/>
        <v>6000</v>
      </c>
      <c r="AS428" s="14"/>
      <c r="AT428" s="14"/>
      <c r="AU428" s="14"/>
      <c r="AV428" s="14"/>
      <c r="AW428" s="14"/>
    </row>
    <row r="429" spans="1:49" ht="26.25" customHeight="1" x14ac:dyDescent="0.35">
      <c r="A429" s="55">
        <f>Penjualan!A429</f>
        <v>0</v>
      </c>
      <c r="B429" s="2" t="str">
        <f>Penjualan!B429</f>
        <v>G12</v>
      </c>
      <c r="C429" s="2" t="str">
        <f>Penjualan!C429</f>
        <v xml:space="preserve">Gelang plat </v>
      </c>
      <c r="D429" s="21">
        <f>VLOOKUP(B429,Tabel!$A$6:$F$78,6,FALSE)</f>
        <v>5000</v>
      </c>
      <c r="E429" s="13">
        <f>Penjualan!E429*$D429</f>
        <v>0</v>
      </c>
      <c r="F429" s="13">
        <f>Penjualan!F429*$D429</f>
        <v>0</v>
      </c>
      <c r="G429" s="13">
        <f>Penjualan!G429*$D429</f>
        <v>0</v>
      </c>
      <c r="H429" s="13">
        <f>Penjualan!H429*$D429</f>
        <v>0</v>
      </c>
      <c r="I429" s="13">
        <f>Penjualan!I429*$D429</f>
        <v>0</v>
      </c>
      <c r="J429" s="13">
        <f>Penjualan!J429*$D429</f>
        <v>0</v>
      </c>
      <c r="K429" s="13">
        <f>Penjualan!K429*$D429</f>
        <v>0</v>
      </c>
      <c r="L429" s="13">
        <f>Penjualan!L429*$D429</f>
        <v>0</v>
      </c>
      <c r="M429" s="13">
        <f>Penjualan!M429*$D429</f>
        <v>0</v>
      </c>
      <c r="N429" s="13">
        <f>Penjualan!N429*$D429</f>
        <v>0</v>
      </c>
      <c r="O429" s="13">
        <f>Penjualan!O429*$D429</f>
        <v>0</v>
      </c>
      <c r="P429" s="13">
        <f>Penjualan!P429*$D429</f>
        <v>10000</v>
      </c>
      <c r="Q429" s="13">
        <f>Penjualan!Q429*$D429</f>
        <v>0</v>
      </c>
      <c r="R429" s="13">
        <f>Penjualan!R429*$D429</f>
        <v>0</v>
      </c>
      <c r="S429" s="13">
        <f>Penjualan!S429*$D429</f>
        <v>0</v>
      </c>
      <c r="T429" s="13">
        <f>Penjualan!T429*$D429</f>
        <v>0</v>
      </c>
      <c r="U429" s="13">
        <f>Penjualan!U429*$D429</f>
        <v>0</v>
      </c>
      <c r="V429" s="13">
        <f>Penjualan!V429*$D429</f>
        <v>0</v>
      </c>
      <c r="W429" s="13">
        <f>Penjualan!W429*$D429</f>
        <v>0</v>
      </c>
      <c r="X429" s="13">
        <f>Penjualan!X429*$D429</f>
        <v>0</v>
      </c>
      <c r="Y429" s="13">
        <f>Penjualan!Y429*$D429</f>
        <v>0</v>
      </c>
      <c r="Z429" s="13">
        <f>Penjualan!Z429*$D429</f>
        <v>0</v>
      </c>
      <c r="AA429" s="13">
        <f>Penjualan!AA429*$D429</f>
        <v>0</v>
      </c>
      <c r="AB429" s="13">
        <f>Penjualan!AB429*$D429</f>
        <v>0</v>
      </c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>
        <f>Penjualan!AQ429*$D429</f>
        <v>0</v>
      </c>
      <c r="AR429" s="13">
        <f t="shared" si="20"/>
        <v>10000</v>
      </c>
      <c r="AS429" s="14"/>
      <c r="AT429" s="14"/>
      <c r="AU429" s="14"/>
      <c r="AV429" s="14"/>
      <c r="AW429" s="14"/>
    </row>
    <row r="430" spans="1:49" ht="26.25" customHeight="1" x14ac:dyDescent="0.35">
      <c r="A430" s="55">
        <f>Penjualan!A430</f>
        <v>0</v>
      </c>
      <c r="B430" s="2" t="str">
        <f>Penjualan!B430</f>
        <v>G12</v>
      </c>
      <c r="C430" s="2" t="str">
        <f>Penjualan!C430</f>
        <v xml:space="preserve">Gelang plat </v>
      </c>
      <c r="D430" s="21">
        <f>VLOOKUP(B430,Tabel!$A$6:$F$78,6,FALSE)</f>
        <v>5000</v>
      </c>
      <c r="E430" s="13">
        <f>Penjualan!E430*$D430</f>
        <v>0</v>
      </c>
      <c r="F430" s="13">
        <f>Penjualan!F430*$D430</f>
        <v>5000</v>
      </c>
      <c r="G430" s="13">
        <f>Penjualan!G430*$D430</f>
        <v>0</v>
      </c>
      <c r="H430" s="13">
        <f>Penjualan!H430*$D430</f>
        <v>0</v>
      </c>
      <c r="I430" s="13">
        <f>Penjualan!I430*$D430</f>
        <v>0</v>
      </c>
      <c r="J430" s="13">
        <f>Penjualan!J430*$D430</f>
        <v>0</v>
      </c>
      <c r="K430" s="13">
        <f>Penjualan!K430*$D430</f>
        <v>0</v>
      </c>
      <c r="L430" s="13">
        <f>Penjualan!L430*$D430</f>
        <v>0</v>
      </c>
      <c r="M430" s="13">
        <f>Penjualan!M430*$D430</f>
        <v>0</v>
      </c>
      <c r="N430" s="13">
        <f>Penjualan!N430*$D430</f>
        <v>10000</v>
      </c>
      <c r="O430" s="13">
        <f>Penjualan!O430*$D430</f>
        <v>0</v>
      </c>
      <c r="P430" s="13">
        <f>Penjualan!P430*$D430</f>
        <v>35000</v>
      </c>
      <c r="Q430" s="13">
        <f>Penjualan!Q430*$D430</f>
        <v>10000</v>
      </c>
      <c r="R430" s="13">
        <f>Penjualan!R430*$D430</f>
        <v>0</v>
      </c>
      <c r="S430" s="13">
        <f>Penjualan!S430*$D430</f>
        <v>0</v>
      </c>
      <c r="T430" s="13">
        <f>Penjualan!T430*$D430</f>
        <v>0</v>
      </c>
      <c r="U430" s="13">
        <f>Penjualan!U430*$D430</f>
        <v>0</v>
      </c>
      <c r="V430" s="13">
        <f>Penjualan!V430*$D430</f>
        <v>0</v>
      </c>
      <c r="W430" s="13">
        <f>Penjualan!W430*$D430</f>
        <v>0</v>
      </c>
      <c r="X430" s="13">
        <f>Penjualan!X430*$D430</f>
        <v>0</v>
      </c>
      <c r="Y430" s="13">
        <f>Penjualan!Y430*$D430</f>
        <v>0</v>
      </c>
      <c r="Z430" s="13">
        <f>Penjualan!Z430*$D430</f>
        <v>0</v>
      </c>
      <c r="AA430" s="13">
        <f>Penjualan!AA430*$D430</f>
        <v>0</v>
      </c>
      <c r="AB430" s="13">
        <f>Penjualan!AB430*$D430</f>
        <v>0</v>
      </c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>
        <f>Penjualan!AQ430*$D430</f>
        <v>0</v>
      </c>
      <c r="AR430" s="13">
        <f t="shared" si="20"/>
        <v>60000</v>
      </c>
      <c r="AS430" s="14"/>
      <c r="AT430" s="14"/>
      <c r="AU430" s="14"/>
      <c r="AV430" s="14"/>
      <c r="AW430" s="14"/>
    </row>
    <row r="431" spans="1:49" ht="26.25" customHeight="1" x14ac:dyDescent="0.35">
      <c r="A431" s="55">
        <f>Penjualan!A431</f>
        <v>0</v>
      </c>
      <c r="B431" s="2" t="str">
        <f>Penjualan!B431</f>
        <v>R04</v>
      </c>
      <c r="C431" s="2" t="str">
        <f>Penjualan!C431</f>
        <v xml:space="preserve">Rosario kristal </v>
      </c>
      <c r="D431" s="21">
        <f>VLOOKUP(B431,Tabel!$A$6:$F$78,6,FALSE)</f>
        <v>30000</v>
      </c>
      <c r="E431" s="13">
        <f>Penjualan!E431*$D431</f>
        <v>0</v>
      </c>
      <c r="F431" s="13">
        <f>Penjualan!F431*$D431</f>
        <v>0</v>
      </c>
      <c r="G431" s="13">
        <f>Penjualan!G431*$D431</f>
        <v>0</v>
      </c>
      <c r="H431" s="13">
        <f>Penjualan!H431*$D431</f>
        <v>0</v>
      </c>
      <c r="I431" s="13">
        <f>Penjualan!I431*$D431</f>
        <v>0</v>
      </c>
      <c r="J431" s="13">
        <f>Penjualan!J431*$D431</f>
        <v>0</v>
      </c>
      <c r="K431" s="13">
        <f>Penjualan!K431*$D431</f>
        <v>0</v>
      </c>
      <c r="L431" s="13">
        <f>Penjualan!L431*$D431</f>
        <v>0</v>
      </c>
      <c r="M431" s="13">
        <f>Penjualan!M431*$D431</f>
        <v>30000</v>
      </c>
      <c r="N431" s="13">
        <f>Penjualan!N431*$D431</f>
        <v>0</v>
      </c>
      <c r="O431" s="13">
        <f>Penjualan!O431*$D431</f>
        <v>0</v>
      </c>
      <c r="P431" s="13">
        <f>Penjualan!P431*$D431</f>
        <v>0</v>
      </c>
      <c r="Q431" s="13">
        <f>Penjualan!Q431*$D431</f>
        <v>0</v>
      </c>
      <c r="R431" s="13">
        <f>Penjualan!R431*$D431</f>
        <v>0</v>
      </c>
      <c r="S431" s="13">
        <f>Penjualan!S431*$D431</f>
        <v>0</v>
      </c>
      <c r="T431" s="13">
        <f>Penjualan!T431*$D431</f>
        <v>30000</v>
      </c>
      <c r="U431" s="13">
        <f>Penjualan!U431*$D431</f>
        <v>0</v>
      </c>
      <c r="V431" s="13">
        <f>Penjualan!V431*$D431</f>
        <v>0</v>
      </c>
      <c r="W431" s="13">
        <f>Penjualan!W431*$D431</f>
        <v>0</v>
      </c>
      <c r="X431" s="13">
        <f>Penjualan!X431*$D431</f>
        <v>0</v>
      </c>
      <c r="Y431" s="13">
        <f>Penjualan!Y431*$D431</f>
        <v>0</v>
      </c>
      <c r="Z431" s="13">
        <f>Penjualan!Z431*$D431</f>
        <v>0</v>
      </c>
      <c r="AA431" s="13">
        <f>Penjualan!AA431*$D431</f>
        <v>0</v>
      </c>
      <c r="AB431" s="13">
        <f>Penjualan!AB431*$D431</f>
        <v>0</v>
      </c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>
        <f>Penjualan!AQ431*$D431</f>
        <v>0</v>
      </c>
      <c r="AR431" s="13">
        <f t="shared" si="20"/>
        <v>60000</v>
      </c>
      <c r="AS431" s="14"/>
      <c r="AT431" s="14"/>
      <c r="AU431" s="14"/>
      <c r="AV431" s="14"/>
      <c r="AW431" s="14"/>
    </row>
    <row r="432" spans="1:49" ht="26.25" customHeight="1" x14ac:dyDescent="0.35">
      <c r="A432" s="55">
        <f>Penjualan!A432</f>
        <v>0</v>
      </c>
      <c r="B432" s="2" t="str">
        <f>Penjualan!B432</f>
        <v>GR11</v>
      </c>
      <c r="C432" s="2" t="str">
        <f>Penjualan!C432</f>
        <v>Gelang rosario kristal</v>
      </c>
      <c r="D432" s="21">
        <f>VLOOKUP(B432,Tabel!$A$6:$F$78,6,FALSE)</f>
        <v>15000</v>
      </c>
      <c r="E432" s="13">
        <f>Penjualan!E432*$D432</f>
        <v>0</v>
      </c>
      <c r="F432" s="13">
        <f>Penjualan!F432*$D432</f>
        <v>0</v>
      </c>
      <c r="G432" s="13">
        <f>Penjualan!G432*$D432</f>
        <v>0</v>
      </c>
      <c r="H432" s="13">
        <f>Penjualan!H432*$D432</f>
        <v>0</v>
      </c>
      <c r="I432" s="13">
        <f>Penjualan!I432*$D432</f>
        <v>0</v>
      </c>
      <c r="J432" s="13">
        <f>Penjualan!J432*$D432</f>
        <v>0</v>
      </c>
      <c r="K432" s="13">
        <f>Penjualan!K432*$D432</f>
        <v>0</v>
      </c>
      <c r="L432" s="13">
        <f>Penjualan!L432*$D432</f>
        <v>0</v>
      </c>
      <c r="M432" s="13">
        <f>Penjualan!M432*$D432</f>
        <v>15000</v>
      </c>
      <c r="N432" s="13">
        <f>Penjualan!N432*$D432</f>
        <v>0</v>
      </c>
      <c r="O432" s="13">
        <f>Penjualan!O432*$D432</f>
        <v>15000</v>
      </c>
      <c r="P432" s="13">
        <f>Penjualan!P432*$D432</f>
        <v>15000</v>
      </c>
      <c r="Q432" s="13">
        <f>Penjualan!Q432*$D432</f>
        <v>0</v>
      </c>
      <c r="R432" s="13">
        <f>Penjualan!R432*$D432</f>
        <v>0</v>
      </c>
      <c r="S432" s="13">
        <f>Penjualan!S432*$D432</f>
        <v>0</v>
      </c>
      <c r="T432" s="13">
        <f>Penjualan!T432*$D432</f>
        <v>0</v>
      </c>
      <c r="U432" s="13">
        <f>Penjualan!U432*$D432</f>
        <v>0</v>
      </c>
      <c r="V432" s="13">
        <f>Penjualan!V432*$D432</f>
        <v>0</v>
      </c>
      <c r="W432" s="13">
        <f>Penjualan!W432*$D432</f>
        <v>0</v>
      </c>
      <c r="X432" s="13">
        <f>Penjualan!X432*$D432</f>
        <v>0</v>
      </c>
      <c r="Y432" s="13">
        <f>Penjualan!Y432*$D432</f>
        <v>0</v>
      </c>
      <c r="Z432" s="13">
        <f>Penjualan!Z432*$D432</f>
        <v>0</v>
      </c>
      <c r="AA432" s="13">
        <f>Penjualan!AA432*$D432</f>
        <v>0</v>
      </c>
      <c r="AB432" s="13">
        <f>Penjualan!AB432*$D432</f>
        <v>0</v>
      </c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>
        <f>Penjualan!AQ432*$D432</f>
        <v>0</v>
      </c>
      <c r="AR432" s="13">
        <f t="shared" si="20"/>
        <v>45000</v>
      </c>
      <c r="AS432" s="14"/>
      <c r="AT432" s="14"/>
      <c r="AU432" s="14"/>
      <c r="AV432" s="14"/>
      <c r="AW432" s="14"/>
    </row>
    <row r="433" spans="1:49" ht="26.25" customHeight="1" x14ac:dyDescent="0.35">
      <c r="A433" s="55">
        <f>Penjualan!A433</f>
        <v>0</v>
      </c>
      <c r="B433" s="2" t="str">
        <f>Penjualan!B433</f>
        <v>R03</v>
      </c>
      <c r="C433" s="2" t="str">
        <f>Penjualan!C433</f>
        <v>Rosario kristal</v>
      </c>
      <c r="D433" s="21">
        <f>VLOOKUP(B433,Tabel!$A$6:$F$78,6,FALSE)</f>
        <v>30000</v>
      </c>
      <c r="E433" s="13">
        <f>Penjualan!E433*$D433</f>
        <v>0</v>
      </c>
      <c r="F433" s="13">
        <f>Penjualan!F433*$D433</f>
        <v>0</v>
      </c>
      <c r="G433" s="13">
        <f>Penjualan!G433*$D433</f>
        <v>0</v>
      </c>
      <c r="H433" s="13">
        <f>Penjualan!H433*$D433</f>
        <v>0</v>
      </c>
      <c r="I433" s="13">
        <f>Penjualan!I433*$D433</f>
        <v>0</v>
      </c>
      <c r="J433" s="13">
        <f>Penjualan!J433*$D433</f>
        <v>0</v>
      </c>
      <c r="K433" s="13">
        <f>Penjualan!K433*$D433</f>
        <v>0</v>
      </c>
      <c r="L433" s="13">
        <f>Penjualan!L433*$D433</f>
        <v>0</v>
      </c>
      <c r="M433" s="13">
        <f>Penjualan!M433*$D433</f>
        <v>0</v>
      </c>
      <c r="N433" s="13">
        <f>Penjualan!N433*$D433</f>
        <v>0</v>
      </c>
      <c r="O433" s="13">
        <f>Penjualan!O433*$D433</f>
        <v>0</v>
      </c>
      <c r="P433" s="13">
        <f>Penjualan!P433*$D433</f>
        <v>30000</v>
      </c>
      <c r="Q433" s="13">
        <f>Penjualan!Q433*$D433</f>
        <v>0</v>
      </c>
      <c r="R433" s="13">
        <f>Penjualan!R433*$D433</f>
        <v>0</v>
      </c>
      <c r="S433" s="13">
        <f>Penjualan!S433*$D433</f>
        <v>0</v>
      </c>
      <c r="T433" s="13">
        <f>Penjualan!T433*$D433</f>
        <v>0</v>
      </c>
      <c r="U433" s="13">
        <f>Penjualan!U433*$D433</f>
        <v>0</v>
      </c>
      <c r="V433" s="13">
        <f>Penjualan!V433*$D433</f>
        <v>0</v>
      </c>
      <c r="W433" s="13">
        <f>Penjualan!W433*$D433</f>
        <v>0</v>
      </c>
      <c r="X433" s="13">
        <f>Penjualan!X433*$D433</f>
        <v>0</v>
      </c>
      <c r="Y433" s="13">
        <f>Penjualan!Y433*$D433</f>
        <v>0</v>
      </c>
      <c r="Z433" s="13">
        <f>Penjualan!Z433*$D433</f>
        <v>0</v>
      </c>
      <c r="AA433" s="13">
        <f>Penjualan!AA433*$D433</f>
        <v>0</v>
      </c>
      <c r="AB433" s="13">
        <f>Penjualan!AB433*$D433</f>
        <v>0</v>
      </c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>
        <f>Penjualan!AQ433*$D433</f>
        <v>0</v>
      </c>
      <c r="AR433" s="13">
        <f t="shared" si="20"/>
        <v>30000</v>
      </c>
      <c r="AS433" s="14"/>
      <c r="AT433" s="14"/>
      <c r="AU433" s="14"/>
      <c r="AV433" s="14"/>
      <c r="AW433" s="14"/>
    </row>
    <row r="434" spans="1:49" ht="26.25" customHeight="1" x14ac:dyDescent="0.35">
      <c r="A434" s="55">
        <f>Penjualan!A434</f>
        <v>0</v>
      </c>
      <c r="B434" s="2" t="str">
        <f>Penjualan!B434</f>
        <v>G10</v>
      </c>
      <c r="C434" s="2" t="str">
        <f>Penjualan!C434</f>
        <v>G.tali warna warni</v>
      </c>
      <c r="D434" s="21">
        <f>VLOOKUP(B434,Tabel!$A$6:$F$78,6,FALSE)</f>
        <v>5000</v>
      </c>
      <c r="E434" s="13">
        <f>Penjualan!E434*$D434</f>
        <v>0</v>
      </c>
      <c r="F434" s="13">
        <f>Penjualan!F434*$D434</f>
        <v>0</v>
      </c>
      <c r="G434" s="13">
        <f>Penjualan!G434*$D434</f>
        <v>0</v>
      </c>
      <c r="H434" s="13">
        <f>Penjualan!H434*$D434</f>
        <v>0</v>
      </c>
      <c r="I434" s="13">
        <f>Penjualan!I434*$D434</f>
        <v>0</v>
      </c>
      <c r="J434" s="13">
        <f>Penjualan!J434*$D434</f>
        <v>0</v>
      </c>
      <c r="K434" s="13">
        <f>Penjualan!K434*$D434</f>
        <v>0</v>
      </c>
      <c r="L434" s="13">
        <f>Penjualan!L434*$D434</f>
        <v>0</v>
      </c>
      <c r="M434" s="13">
        <f>Penjualan!M434*$D434</f>
        <v>0</v>
      </c>
      <c r="N434" s="13">
        <f>Penjualan!N434*$D434</f>
        <v>0</v>
      </c>
      <c r="O434" s="13">
        <f>Penjualan!O434*$D434</f>
        <v>0</v>
      </c>
      <c r="P434" s="13">
        <f>Penjualan!P434*$D434</f>
        <v>0</v>
      </c>
      <c r="Q434" s="13">
        <f>Penjualan!Q434*$D434</f>
        <v>0</v>
      </c>
      <c r="R434" s="13">
        <f>Penjualan!R434*$D434</f>
        <v>0</v>
      </c>
      <c r="S434" s="13">
        <f>Penjualan!S434*$D434</f>
        <v>0</v>
      </c>
      <c r="T434" s="13">
        <f>Penjualan!T434*$D434</f>
        <v>0</v>
      </c>
      <c r="U434" s="13">
        <f>Penjualan!U434*$D434</f>
        <v>5000</v>
      </c>
      <c r="V434" s="13">
        <f>Penjualan!V434*$D434</f>
        <v>0</v>
      </c>
      <c r="W434" s="13">
        <f>Penjualan!W434*$D434</f>
        <v>0</v>
      </c>
      <c r="X434" s="13">
        <f>Penjualan!X434*$D434</f>
        <v>0</v>
      </c>
      <c r="Y434" s="13">
        <f>Penjualan!Y434*$D434</f>
        <v>5000</v>
      </c>
      <c r="Z434" s="13">
        <f>Penjualan!Z434*$D434</f>
        <v>0</v>
      </c>
      <c r="AA434" s="13">
        <f>Penjualan!AA434*$D434</f>
        <v>0</v>
      </c>
      <c r="AB434" s="13">
        <f>Penjualan!AB434*$D434</f>
        <v>0</v>
      </c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>
        <f>Penjualan!AQ434*$D434</f>
        <v>0</v>
      </c>
      <c r="AR434" s="13">
        <f t="shared" si="20"/>
        <v>10000</v>
      </c>
      <c r="AS434" s="14"/>
      <c r="AT434" s="14"/>
      <c r="AU434" s="14"/>
      <c r="AV434" s="14"/>
      <c r="AW434" s="14"/>
    </row>
    <row r="435" spans="1:49" ht="26.25" customHeight="1" x14ac:dyDescent="0.35">
      <c r="A435" s="55">
        <f>Penjualan!A435</f>
        <v>0</v>
      </c>
      <c r="B435" s="2" t="str">
        <f>Penjualan!B435</f>
        <v>S02</v>
      </c>
      <c r="C435" s="2" t="str">
        <f>Penjualan!C435</f>
        <v>Sumbangan pita</v>
      </c>
      <c r="D435" s="21">
        <f>VLOOKUP(B435,Tabel!$A$6:$F$78,6,FALSE)</f>
        <v>0</v>
      </c>
      <c r="E435" s="13">
        <f>Penjualan!E435*$D435</f>
        <v>0</v>
      </c>
      <c r="F435" s="13">
        <f>Penjualan!F435*$D435</f>
        <v>0</v>
      </c>
      <c r="G435" s="13">
        <f>Penjualan!G435*$D435</f>
        <v>0</v>
      </c>
      <c r="H435" s="13">
        <f>Penjualan!H435*$D435</f>
        <v>0</v>
      </c>
      <c r="I435" s="13">
        <f>Penjualan!I435*$D435</f>
        <v>0</v>
      </c>
      <c r="J435" s="13">
        <f>Penjualan!J435*$D435</f>
        <v>0</v>
      </c>
      <c r="K435" s="13">
        <f>Penjualan!K435*$D435</f>
        <v>0</v>
      </c>
      <c r="L435" s="13">
        <f>Penjualan!L435*$D435</f>
        <v>0</v>
      </c>
      <c r="M435" s="13">
        <f>Penjualan!M435*$D435</f>
        <v>0</v>
      </c>
      <c r="N435" s="13">
        <f>Penjualan!N435*$D435</f>
        <v>0</v>
      </c>
      <c r="O435" s="13">
        <f>Penjualan!O435*$D435</f>
        <v>0</v>
      </c>
      <c r="P435" s="13">
        <f>Penjualan!P435*$D435</f>
        <v>0</v>
      </c>
      <c r="Q435" s="13">
        <f>Penjualan!Q435*$D435</f>
        <v>0</v>
      </c>
      <c r="R435" s="13">
        <f>Penjualan!R435*$D435</f>
        <v>0</v>
      </c>
      <c r="S435" s="13">
        <f>Penjualan!S435*$D435</f>
        <v>0</v>
      </c>
      <c r="T435" s="13">
        <f>Penjualan!T435*$D435</f>
        <v>0</v>
      </c>
      <c r="U435" s="13">
        <f>Penjualan!U435*$D435</f>
        <v>0</v>
      </c>
      <c r="V435" s="13">
        <f>Penjualan!V435*$D435</f>
        <v>0</v>
      </c>
      <c r="W435" s="13">
        <f>Penjualan!W435*$D435</f>
        <v>0</v>
      </c>
      <c r="X435" s="13">
        <f>Penjualan!X435*$D435</f>
        <v>0</v>
      </c>
      <c r="Y435" s="13">
        <f>Penjualan!Y435*$D435</f>
        <v>0</v>
      </c>
      <c r="Z435" s="13">
        <f>Penjualan!Z435*$D435</f>
        <v>0</v>
      </c>
      <c r="AA435" s="13">
        <f>Penjualan!AA435*$D435</f>
        <v>0</v>
      </c>
      <c r="AB435" s="13">
        <f>Penjualan!AB435*$D435</f>
        <v>0</v>
      </c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>
        <f>Penjualan!AQ435*$D435</f>
        <v>0</v>
      </c>
      <c r="AR435" s="13">
        <f t="shared" si="20"/>
        <v>0</v>
      </c>
      <c r="AS435" s="14"/>
      <c r="AT435" s="14"/>
      <c r="AU435" s="14"/>
      <c r="AV435" s="14"/>
      <c r="AW435" s="14"/>
    </row>
    <row r="436" spans="1:49" ht="26.25" customHeight="1" x14ac:dyDescent="0.35">
      <c r="A436" s="55">
        <f>Penjualan!A436</f>
        <v>0</v>
      </c>
      <c r="B436" s="2" t="str">
        <f>Penjualan!B436</f>
        <v>GKY</v>
      </c>
      <c r="C436" s="2" t="str">
        <f>Penjualan!C436</f>
        <v>Gelang kayu (baru)</v>
      </c>
      <c r="D436" s="21">
        <f>VLOOKUP(B436,Tabel!$A$6:$F$78,6,FALSE)</f>
        <v>8000</v>
      </c>
      <c r="E436" s="13">
        <f>Penjualan!E436*$D436</f>
        <v>0</v>
      </c>
      <c r="F436" s="13">
        <f>Penjualan!F436*$D436</f>
        <v>0</v>
      </c>
      <c r="G436" s="13">
        <f>Penjualan!G436*$D436</f>
        <v>0</v>
      </c>
      <c r="H436" s="13">
        <f>Penjualan!H436*$D436</f>
        <v>0</v>
      </c>
      <c r="I436" s="13">
        <f>Penjualan!I436*$D436</f>
        <v>0</v>
      </c>
      <c r="J436" s="13">
        <f>Penjualan!J436*$D436</f>
        <v>0</v>
      </c>
      <c r="K436" s="13">
        <f>Penjualan!K436*$D436</f>
        <v>0</v>
      </c>
      <c r="L436" s="13">
        <f>Penjualan!L436*$D436</f>
        <v>0</v>
      </c>
      <c r="M436" s="13">
        <f>Penjualan!M436*$D436</f>
        <v>0</v>
      </c>
      <c r="N436" s="13">
        <f>Penjualan!N436*$D436</f>
        <v>0</v>
      </c>
      <c r="O436" s="13">
        <f>Penjualan!O436*$D436</f>
        <v>0</v>
      </c>
      <c r="P436" s="13">
        <f>Penjualan!P436*$D436</f>
        <v>0</v>
      </c>
      <c r="Q436" s="13">
        <f>Penjualan!Q436*$D436</f>
        <v>0</v>
      </c>
      <c r="R436" s="13">
        <f>Penjualan!R436*$D436</f>
        <v>0</v>
      </c>
      <c r="S436" s="13">
        <f>Penjualan!S436*$D436</f>
        <v>0</v>
      </c>
      <c r="T436" s="13">
        <f>Penjualan!T436*$D436</f>
        <v>0</v>
      </c>
      <c r="U436" s="13">
        <f>Penjualan!U436*$D436</f>
        <v>8000</v>
      </c>
      <c r="V436" s="13">
        <f>Penjualan!V436*$D436</f>
        <v>0</v>
      </c>
      <c r="W436" s="13">
        <f>Penjualan!W436*$D436</f>
        <v>0</v>
      </c>
      <c r="X436" s="13">
        <f>Penjualan!X436*$D436</f>
        <v>0</v>
      </c>
      <c r="Y436" s="13">
        <f>Penjualan!Y436*$D436</f>
        <v>0</v>
      </c>
      <c r="Z436" s="13">
        <f>Penjualan!Z436*$D436</f>
        <v>0</v>
      </c>
      <c r="AA436" s="13">
        <f>Penjualan!AA436*$D436</f>
        <v>0</v>
      </c>
      <c r="AB436" s="13">
        <f>Penjualan!AB436*$D436</f>
        <v>0</v>
      </c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>
        <f>Penjualan!AQ436*$D436</f>
        <v>0</v>
      </c>
      <c r="AR436" s="13">
        <f t="shared" si="20"/>
        <v>8000</v>
      </c>
      <c r="AS436" s="14"/>
      <c r="AT436" s="14"/>
      <c r="AU436" s="14"/>
      <c r="AV436" s="14"/>
      <c r="AW436" s="14"/>
    </row>
    <row r="437" spans="1:49" ht="26.25" customHeight="1" x14ac:dyDescent="0.35">
      <c r="A437" s="55">
        <f>Penjualan!A437</f>
        <v>0</v>
      </c>
      <c r="B437" s="2" t="str">
        <f>Penjualan!B437</f>
        <v>S01</v>
      </c>
      <c r="C437" s="2" t="str">
        <f>Penjualan!C437</f>
        <v>Sumbangan pita</v>
      </c>
      <c r="D437" s="21">
        <f>VLOOKUP(B437,Tabel!$A$6:$F$78,6,FALSE)</f>
        <v>0</v>
      </c>
      <c r="E437" s="13">
        <f>Penjualan!E437*$D437</f>
        <v>0</v>
      </c>
      <c r="F437" s="13">
        <f>Penjualan!F437*$D437</f>
        <v>0</v>
      </c>
      <c r="G437" s="13">
        <f>Penjualan!G437*$D437</f>
        <v>0</v>
      </c>
      <c r="H437" s="13">
        <f>Penjualan!H437*$D437</f>
        <v>0</v>
      </c>
      <c r="I437" s="13">
        <f>Penjualan!I437*$D437</f>
        <v>0</v>
      </c>
      <c r="J437" s="13">
        <f>Penjualan!J437*$D437</f>
        <v>0</v>
      </c>
      <c r="K437" s="13">
        <f>Penjualan!K437*$D437</f>
        <v>0</v>
      </c>
      <c r="L437" s="13">
        <f>Penjualan!L437*$D437</f>
        <v>0</v>
      </c>
      <c r="M437" s="13">
        <f>Penjualan!M437*$D437</f>
        <v>0</v>
      </c>
      <c r="N437" s="13">
        <f>Penjualan!N437*$D437</f>
        <v>0</v>
      </c>
      <c r="O437" s="13">
        <f>Penjualan!O437*$D437</f>
        <v>0</v>
      </c>
      <c r="P437" s="13">
        <f>Penjualan!P437*$D437</f>
        <v>0</v>
      </c>
      <c r="Q437" s="13">
        <f>Penjualan!Q437*$D437</f>
        <v>0</v>
      </c>
      <c r="R437" s="13">
        <f>Penjualan!R437*$D437</f>
        <v>0</v>
      </c>
      <c r="S437" s="13">
        <f>Penjualan!S437*$D437</f>
        <v>0</v>
      </c>
      <c r="T437" s="13">
        <f>Penjualan!T437*$D437</f>
        <v>0</v>
      </c>
      <c r="U437" s="13">
        <f>Penjualan!U437*$D437</f>
        <v>0</v>
      </c>
      <c r="V437" s="13">
        <f>Penjualan!V437*$D437</f>
        <v>0</v>
      </c>
      <c r="W437" s="13">
        <f>Penjualan!W437*$D437</f>
        <v>0</v>
      </c>
      <c r="X437" s="13">
        <f>Penjualan!X437*$D437</f>
        <v>0</v>
      </c>
      <c r="Y437" s="13">
        <f>Penjualan!Y437*$D437</f>
        <v>0</v>
      </c>
      <c r="Z437" s="13">
        <f>Penjualan!Z437*$D437</f>
        <v>0</v>
      </c>
      <c r="AA437" s="13">
        <f>Penjualan!AA437*$D437</f>
        <v>0</v>
      </c>
      <c r="AB437" s="13">
        <f>Penjualan!AB437*$D437</f>
        <v>0</v>
      </c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>
        <f>Penjualan!AQ437*$D437</f>
        <v>0</v>
      </c>
      <c r="AR437" s="13">
        <f t="shared" si="20"/>
        <v>0</v>
      </c>
      <c r="AS437" s="14"/>
      <c r="AT437" s="14"/>
      <c r="AU437" s="14"/>
      <c r="AV437" s="14"/>
      <c r="AW437" s="14"/>
    </row>
    <row r="438" spans="1:49" ht="26.25" customHeight="1" x14ac:dyDescent="0.35">
      <c r="A438" s="55">
        <f>Penjualan!A438</f>
        <v>0</v>
      </c>
      <c r="B438" s="2" t="str">
        <f>Penjualan!B438</f>
        <v>Lain2</v>
      </c>
      <c r="C438" s="2" t="str">
        <f>Penjualan!C438</f>
        <v>Lain2</v>
      </c>
      <c r="D438" s="21">
        <f>VLOOKUP(B438,Tabel!$A$6:$F$78,6,FALSE)</f>
        <v>0</v>
      </c>
      <c r="E438" s="13">
        <f>Penjualan!E438*$D438</f>
        <v>0</v>
      </c>
      <c r="F438" s="13">
        <f>Penjualan!F438*$D438</f>
        <v>0</v>
      </c>
      <c r="G438" s="13">
        <f>Penjualan!G438*$D438</f>
        <v>0</v>
      </c>
      <c r="H438" s="13">
        <f>Penjualan!H438*$D438</f>
        <v>0</v>
      </c>
      <c r="I438" s="13">
        <f>Penjualan!I438*$D438</f>
        <v>0</v>
      </c>
      <c r="J438" s="13">
        <f>Penjualan!J438*$D438</f>
        <v>0</v>
      </c>
      <c r="K438" s="13">
        <f>Penjualan!K438*$D438</f>
        <v>0</v>
      </c>
      <c r="L438" s="13">
        <f>Penjualan!L438*$D438</f>
        <v>0</v>
      </c>
      <c r="M438" s="13">
        <f>Penjualan!M438*$D438</f>
        <v>0</v>
      </c>
      <c r="N438" s="13">
        <f>Penjualan!N438*$D438</f>
        <v>0</v>
      </c>
      <c r="O438" s="13">
        <f>Penjualan!O438*$D438</f>
        <v>0</v>
      </c>
      <c r="P438" s="13">
        <f>Penjualan!P438*$D438</f>
        <v>0</v>
      </c>
      <c r="Q438" s="13">
        <f>Penjualan!Q438*$D438</f>
        <v>0</v>
      </c>
      <c r="R438" s="13">
        <f>Penjualan!R438*$D438</f>
        <v>0</v>
      </c>
      <c r="S438" s="13">
        <f>Penjualan!S438*$D438</f>
        <v>0</v>
      </c>
      <c r="T438" s="13">
        <f>Penjualan!T438*$D438</f>
        <v>0</v>
      </c>
      <c r="U438" s="13">
        <f>Penjualan!U438*$D438</f>
        <v>0</v>
      </c>
      <c r="V438" s="13">
        <f>Penjualan!V438*$D438</f>
        <v>0</v>
      </c>
      <c r="W438" s="13">
        <f>Penjualan!W438*$D438</f>
        <v>0</v>
      </c>
      <c r="X438" s="13">
        <f>Penjualan!X438*$D438</f>
        <v>0</v>
      </c>
      <c r="Y438" s="13">
        <f>Penjualan!Y438*$D438</f>
        <v>0</v>
      </c>
      <c r="Z438" s="13">
        <f>Penjualan!Z438*$D438</f>
        <v>0</v>
      </c>
      <c r="AA438" s="13">
        <f>Penjualan!AA438*$D438</f>
        <v>0</v>
      </c>
      <c r="AB438" s="13">
        <f>Penjualan!AB438*$D438</f>
        <v>0</v>
      </c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>
        <f>Penjualan!AQ438*$D438</f>
        <v>0</v>
      </c>
      <c r="AR438" s="13">
        <f t="shared" si="20"/>
        <v>0</v>
      </c>
      <c r="AS438" s="14"/>
      <c r="AT438" s="14"/>
      <c r="AU438" s="14"/>
      <c r="AV438" s="14"/>
      <c r="AW438" s="14"/>
    </row>
    <row r="439" spans="1:49" ht="26.25" customHeight="1" x14ac:dyDescent="0.35">
      <c r="A439" s="55">
        <f>Penjualan!A439</f>
        <v>0</v>
      </c>
      <c r="B439" s="2" t="str">
        <f>Penjualan!B439</f>
        <v>GR11</v>
      </c>
      <c r="C439" s="2" t="str">
        <f>Penjualan!C439</f>
        <v>Gelang rosario kristal</v>
      </c>
      <c r="D439" s="21">
        <f>VLOOKUP(B439,Tabel!$A$6:$F$78,6,FALSE)</f>
        <v>15000</v>
      </c>
      <c r="E439" s="13">
        <f>Penjualan!E439*$D439</f>
        <v>0</v>
      </c>
      <c r="F439" s="13">
        <f>Penjualan!F439*$D439</f>
        <v>0</v>
      </c>
      <c r="G439" s="13">
        <f>Penjualan!G439*$D439</f>
        <v>0</v>
      </c>
      <c r="H439" s="13">
        <f>Penjualan!H439*$D439</f>
        <v>0</v>
      </c>
      <c r="I439" s="13">
        <f>Penjualan!I439*$D439</f>
        <v>0</v>
      </c>
      <c r="J439" s="13">
        <f>Penjualan!J439*$D439</f>
        <v>0</v>
      </c>
      <c r="K439" s="13">
        <f>Penjualan!K439*$D439</f>
        <v>0</v>
      </c>
      <c r="L439" s="13">
        <f>Penjualan!L439*$D439</f>
        <v>0</v>
      </c>
      <c r="M439" s="13">
        <f>Penjualan!M439*$D439</f>
        <v>30000</v>
      </c>
      <c r="N439" s="13">
        <f>Penjualan!N439*$D439</f>
        <v>15000</v>
      </c>
      <c r="O439" s="13">
        <f>Penjualan!O439*$D439</f>
        <v>30000</v>
      </c>
      <c r="P439" s="13">
        <f>Penjualan!P439*$D439</f>
        <v>30000</v>
      </c>
      <c r="Q439" s="13">
        <f>Penjualan!Q439*$D439</f>
        <v>15000</v>
      </c>
      <c r="R439" s="13">
        <f>Penjualan!R439*$D439</f>
        <v>0</v>
      </c>
      <c r="S439" s="13">
        <f>Penjualan!S439*$D439</f>
        <v>0</v>
      </c>
      <c r="T439" s="13">
        <f>Penjualan!T439*$D439</f>
        <v>0</v>
      </c>
      <c r="U439" s="13">
        <f>Penjualan!U439*$D439</f>
        <v>0</v>
      </c>
      <c r="V439" s="13">
        <f>Penjualan!V439*$D439</f>
        <v>0</v>
      </c>
      <c r="W439" s="13">
        <f>Penjualan!W439*$D439</f>
        <v>0</v>
      </c>
      <c r="X439" s="13">
        <f>Penjualan!X439*$D439</f>
        <v>0</v>
      </c>
      <c r="Y439" s="13">
        <f>Penjualan!Y439*$D439</f>
        <v>0</v>
      </c>
      <c r="Z439" s="13">
        <f>Penjualan!Z439*$D439</f>
        <v>0</v>
      </c>
      <c r="AA439" s="13">
        <f>Penjualan!AA439*$D439</f>
        <v>0</v>
      </c>
      <c r="AB439" s="13">
        <f>Penjualan!AB439*$D439</f>
        <v>0</v>
      </c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>
        <f>Penjualan!AQ439*$D439</f>
        <v>0</v>
      </c>
      <c r="AR439" s="13">
        <f t="shared" si="20"/>
        <v>120000</v>
      </c>
      <c r="AS439" s="14"/>
      <c r="AT439" s="14"/>
      <c r="AU439" s="14"/>
      <c r="AV439" s="14"/>
      <c r="AW439" s="14"/>
    </row>
    <row r="440" spans="1:49" ht="26.25" customHeight="1" x14ac:dyDescent="0.35">
      <c r="A440" s="55">
        <f>Penjualan!A440</f>
        <v>0</v>
      </c>
      <c r="B440" s="2" t="str">
        <f>Penjualan!B440</f>
        <v>R01</v>
      </c>
      <c r="C440" s="2" t="str">
        <f>Penjualan!C440</f>
        <v>Rosario kayu</v>
      </c>
      <c r="D440" s="21">
        <f>VLOOKUP(B440,Tabel!$A$6:$F$78,6,FALSE)</f>
        <v>15000</v>
      </c>
      <c r="E440" s="13">
        <f>Penjualan!E440*$D440</f>
        <v>0</v>
      </c>
      <c r="F440" s="13">
        <f>Penjualan!F440*$D440</f>
        <v>15000</v>
      </c>
      <c r="G440" s="13">
        <f>Penjualan!G440*$D440</f>
        <v>0</v>
      </c>
      <c r="H440" s="13">
        <f>Penjualan!H440*$D440</f>
        <v>30000</v>
      </c>
      <c r="I440" s="13">
        <f>Penjualan!I440*$D440</f>
        <v>0</v>
      </c>
      <c r="J440" s="13">
        <f>Penjualan!J440*$D440</f>
        <v>60000</v>
      </c>
      <c r="K440" s="13">
        <f>Penjualan!K440*$D440</f>
        <v>0</v>
      </c>
      <c r="L440" s="13">
        <f>Penjualan!L440*$D440</f>
        <v>0</v>
      </c>
      <c r="M440" s="13">
        <f>Penjualan!M440*$D440</f>
        <v>0</v>
      </c>
      <c r="N440" s="13">
        <f>Penjualan!N440*$D440</f>
        <v>0</v>
      </c>
      <c r="O440" s="13">
        <f>Penjualan!O440*$D440</f>
        <v>15000</v>
      </c>
      <c r="P440" s="13">
        <f>Penjualan!P440*$D440</f>
        <v>0</v>
      </c>
      <c r="Q440" s="13">
        <f>Penjualan!Q440*$D440</f>
        <v>0</v>
      </c>
      <c r="R440" s="13">
        <f>Penjualan!R440*$D440</f>
        <v>0</v>
      </c>
      <c r="S440" s="13">
        <f>Penjualan!S440*$D440</f>
        <v>60000</v>
      </c>
      <c r="T440" s="13">
        <f>Penjualan!T440*$D440</f>
        <v>0</v>
      </c>
      <c r="U440" s="13">
        <f>Penjualan!U440*$D440</f>
        <v>0</v>
      </c>
      <c r="V440" s="13">
        <f>Penjualan!V440*$D440</f>
        <v>0</v>
      </c>
      <c r="W440" s="13">
        <f>Penjualan!W440*$D440</f>
        <v>0</v>
      </c>
      <c r="X440" s="13">
        <f>Penjualan!X440*$D440</f>
        <v>0</v>
      </c>
      <c r="Y440" s="13">
        <f>Penjualan!Y440*$D440</f>
        <v>0</v>
      </c>
      <c r="Z440" s="13">
        <f>Penjualan!Z440*$D440</f>
        <v>0</v>
      </c>
      <c r="AA440" s="13">
        <f>Penjualan!AA440*$D440</f>
        <v>30000</v>
      </c>
      <c r="AB440" s="13">
        <f>Penjualan!AB440*$D440</f>
        <v>0</v>
      </c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>
        <f>Penjualan!AQ440*$D440</f>
        <v>0</v>
      </c>
      <c r="AR440" s="13">
        <f t="shared" si="20"/>
        <v>210000</v>
      </c>
      <c r="AS440" s="14"/>
      <c r="AT440" s="14"/>
      <c r="AU440" s="14"/>
      <c r="AV440" s="14"/>
      <c r="AW440" s="14"/>
    </row>
    <row r="441" spans="1:49" ht="26.25" customHeight="1" x14ac:dyDescent="0.35">
      <c r="A441" s="55">
        <f>Penjualan!A441</f>
        <v>0</v>
      </c>
      <c r="B441" s="2" t="str">
        <f>Penjualan!B441</f>
        <v>G01</v>
      </c>
      <c r="C441" s="2" t="str">
        <f>Penjualan!C441</f>
        <v>G.batu magnet</v>
      </c>
      <c r="D441" s="21">
        <f>VLOOKUP(B441,Tabel!$A$6:$F$78,6,FALSE)</f>
        <v>10000</v>
      </c>
      <c r="E441" s="13">
        <f>Penjualan!E441*$D441</f>
        <v>0</v>
      </c>
      <c r="F441" s="13">
        <f>Penjualan!F441*$D441</f>
        <v>10000</v>
      </c>
      <c r="G441" s="13">
        <f>Penjualan!G441*$D441</f>
        <v>0</v>
      </c>
      <c r="H441" s="13">
        <f>Penjualan!H441*$D441</f>
        <v>0</v>
      </c>
      <c r="I441" s="13">
        <f>Penjualan!I441*$D441</f>
        <v>0</v>
      </c>
      <c r="J441" s="13">
        <f>Penjualan!J441*$D441</f>
        <v>10000</v>
      </c>
      <c r="K441" s="13">
        <f>Penjualan!K441*$D441</f>
        <v>0</v>
      </c>
      <c r="L441" s="13">
        <f>Penjualan!L441*$D441</f>
        <v>0</v>
      </c>
      <c r="M441" s="13">
        <f>Penjualan!M441*$D441</f>
        <v>0</v>
      </c>
      <c r="N441" s="13">
        <f>Penjualan!N441*$D441</f>
        <v>0</v>
      </c>
      <c r="O441" s="13">
        <f>Penjualan!O441*$D441</f>
        <v>0</v>
      </c>
      <c r="P441" s="13">
        <f>Penjualan!P441*$D441</f>
        <v>0</v>
      </c>
      <c r="Q441" s="13">
        <f>Penjualan!Q441*$D441</f>
        <v>0</v>
      </c>
      <c r="R441" s="13">
        <f>Penjualan!R441*$D441</f>
        <v>0</v>
      </c>
      <c r="S441" s="13">
        <f>Penjualan!S441*$D441</f>
        <v>0</v>
      </c>
      <c r="T441" s="13">
        <f>Penjualan!T441*$D441</f>
        <v>0</v>
      </c>
      <c r="U441" s="13">
        <f>Penjualan!U441*$D441</f>
        <v>0</v>
      </c>
      <c r="V441" s="13">
        <f>Penjualan!V441*$D441</f>
        <v>0</v>
      </c>
      <c r="W441" s="13">
        <f>Penjualan!W441*$D441</f>
        <v>0</v>
      </c>
      <c r="X441" s="13">
        <f>Penjualan!X441*$D441</f>
        <v>0</v>
      </c>
      <c r="Y441" s="13">
        <f>Penjualan!Y441*$D441</f>
        <v>0</v>
      </c>
      <c r="Z441" s="13">
        <f>Penjualan!Z441*$D441</f>
        <v>0</v>
      </c>
      <c r="AA441" s="13">
        <f>Penjualan!AA441*$D441</f>
        <v>0</v>
      </c>
      <c r="AB441" s="13">
        <f>Penjualan!AB441*$D441</f>
        <v>0</v>
      </c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>
        <f>Penjualan!AQ441*$D441</f>
        <v>0</v>
      </c>
      <c r="AR441" s="13">
        <f t="shared" si="20"/>
        <v>20000</v>
      </c>
      <c r="AS441" s="14"/>
      <c r="AT441" s="14"/>
      <c r="AU441" s="14"/>
      <c r="AV441" s="14"/>
      <c r="AW441" s="14"/>
    </row>
    <row r="442" spans="1:49" ht="26.25" customHeight="1" x14ac:dyDescent="0.35">
      <c r="A442" s="55">
        <f>Penjualan!A442</f>
        <v>0</v>
      </c>
      <c r="B442" s="2" t="str">
        <f>Penjualan!B442</f>
        <v>G12</v>
      </c>
      <c r="C442" s="2" t="str">
        <f>Penjualan!C442</f>
        <v xml:space="preserve">Gelang plat </v>
      </c>
      <c r="D442" s="21">
        <f>VLOOKUP(B442,Tabel!$A$6:$F$78,6,FALSE)</f>
        <v>5000</v>
      </c>
      <c r="E442" s="13">
        <f>Penjualan!E442*$D442</f>
        <v>0</v>
      </c>
      <c r="F442" s="13">
        <f>Penjualan!F442*$D442</f>
        <v>5000</v>
      </c>
      <c r="G442" s="13">
        <f>Penjualan!G442*$D442</f>
        <v>0</v>
      </c>
      <c r="H442" s="13">
        <f>Penjualan!H442*$D442</f>
        <v>30000</v>
      </c>
      <c r="I442" s="13">
        <f>Penjualan!I442*$D442</f>
        <v>0</v>
      </c>
      <c r="J442" s="13">
        <f>Penjualan!J442*$D442</f>
        <v>0</v>
      </c>
      <c r="K442" s="13">
        <f>Penjualan!K442*$D442</f>
        <v>0</v>
      </c>
      <c r="L442" s="13">
        <f>Penjualan!L442*$D442</f>
        <v>0</v>
      </c>
      <c r="M442" s="13">
        <f>Penjualan!M442*$D442</f>
        <v>0</v>
      </c>
      <c r="N442" s="13">
        <f>Penjualan!N442*$D442</f>
        <v>0</v>
      </c>
      <c r="O442" s="13">
        <f>Penjualan!O442*$D442</f>
        <v>0</v>
      </c>
      <c r="P442" s="13">
        <f>Penjualan!P442*$D442</f>
        <v>10000</v>
      </c>
      <c r="Q442" s="13">
        <f>Penjualan!Q442*$D442</f>
        <v>0</v>
      </c>
      <c r="R442" s="13">
        <f>Penjualan!R442*$D442</f>
        <v>0</v>
      </c>
      <c r="S442" s="13">
        <f>Penjualan!S442*$D442</f>
        <v>0</v>
      </c>
      <c r="T442" s="13">
        <f>Penjualan!T442*$D442</f>
        <v>0</v>
      </c>
      <c r="U442" s="13">
        <f>Penjualan!U442*$D442</f>
        <v>0</v>
      </c>
      <c r="V442" s="13">
        <f>Penjualan!V442*$D442</f>
        <v>5000</v>
      </c>
      <c r="W442" s="13">
        <f>Penjualan!W442*$D442</f>
        <v>0</v>
      </c>
      <c r="X442" s="13">
        <f>Penjualan!X442*$D442</f>
        <v>0</v>
      </c>
      <c r="Y442" s="13">
        <f>Penjualan!Y442*$D442</f>
        <v>0</v>
      </c>
      <c r="Z442" s="13">
        <f>Penjualan!Z442*$D442</f>
        <v>0</v>
      </c>
      <c r="AA442" s="13">
        <f>Penjualan!AA442*$D442</f>
        <v>0</v>
      </c>
      <c r="AB442" s="13">
        <f>Penjualan!AB442*$D442</f>
        <v>0</v>
      </c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>
        <f>Penjualan!AQ442*$D442</f>
        <v>0</v>
      </c>
      <c r="AR442" s="13">
        <f t="shared" si="20"/>
        <v>50000</v>
      </c>
      <c r="AS442" s="14"/>
      <c r="AT442" s="14"/>
      <c r="AU442" s="14"/>
      <c r="AV442" s="14"/>
      <c r="AW442" s="14"/>
    </row>
    <row r="443" spans="1:49" ht="26.25" customHeight="1" x14ac:dyDescent="0.35">
      <c r="A443" s="55">
        <f>Penjualan!A443</f>
        <v>0</v>
      </c>
      <c r="B443" s="2" t="str">
        <f>Penjualan!B443</f>
        <v>KT03</v>
      </c>
      <c r="C443" s="2" t="str">
        <f>Penjualan!C443</f>
        <v>Kalung huruf</v>
      </c>
      <c r="D443" s="21">
        <f>VLOOKUP(B443,Tabel!$A$6:$F$78,6,FALSE)</f>
        <v>3000</v>
      </c>
      <c r="E443" s="13">
        <f>Penjualan!E443*$D443</f>
        <v>0</v>
      </c>
      <c r="F443" s="13">
        <f>Penjualan!F443*$D443</f>
        <v>0</v>
      </c>
      <c r="G443" s="13">
        <f>Penjualan!G443*$D443</f>
        <v>0</v>
      </c>
      <c r="H443" s="13">
        <f>Penjualan!H443*$D443</f>
        <v>0</v>
      </c>
      <c r="I443" s="13">
        <f>Penjualan!I443*$D443</f>
        <v>0</v>
      </c>
      <c r="J443" s="13">
        <f>Penjualan!J443*$D443</f>
        <v>0</v>
      </c>
      <c r="K443" s="13">
        <f>Penjualan!K443*$D443</f>
        <v>0</v>
      </c>
      <c r="L443" s="13">
        <f>Penjualan!L443*$D443</f>
        <v>0</v>
      </c>
      <c r="M443" s="13">
        <f>Penjualan!M443*$D443</f>
        <v>0</v>
      </c>
      <c r="N443" s="13">
        <f>Penjualan!N443*$D443</f>
        <v>0</v>
      </c>
      <c r="O443" s="13">
        <f>Penjualan!O443*$D443</f>
        <v>0</v>
      </c>
      <c r="P443" s="13">
        <f>Penjualan!P443*$D443</f>
        <v>0</v>
      </c>
      <c r="Q443" s="13">
        <f>Penjualan!Q443*$D443</f>
        <v>0</v>
      </c>
      <c r="R443" s="13">
        <f>Penjualan!R443*$D443</f>
        <v>0</v>
      </c>
      <c r="S443" s="13">
        <f>Penjualan!S443*$D443</f>
        <v>3000</v>
      </c>
      <c r="T443" s="13">
        <f>Penjualan!T443*$D443</f>
        <v>0</v>
      </c>
      <c r="U443" s="13">
        <f>Penjualan!U443*$D443</f>
        <v>0</v>
      </c>
      <c r="V443" s="13">
        <f>Penjualan!V443*$D443</f>
        <v>0</v>
      </c>
      <c r="W443" s="13">
        <f>Penjualan!W443*$D443</f>
        <v>0</v>
      </c>
      <c r="X443" s="13">
        <f>Penjualan!X443*$D443</f>
        <v>0</v>
      </c>
      <c r="Y443" s="13">
        <f>Penjualan!Y443*$D443</f>
        <v>0</v>
      </c>
      <c r="Z443" s="13">
        <f>Penjualan!Z443*$D443</f>
        <v>0</v>
      </c>
      <c r="AA443" s="13">
        <f>Penjualan!AA443*$D443</f>
        <v>0</v>
      </c>
      <c r="AB443" s="13">
        <f>Penjualan!AB443*$D443</f>
        <v>0</v>
      </c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>
        <f>Penjualan!AQ443*$D443</f>
        <v>3000</v>
      </c>
      <c r="AR443" s="13">
        <f t="shared" si="20"/>
        <v>6000</v>
      </c>
      <c r="AS443" s="14"/>
      <c r="AT443" s="14"/>
      <c r="AU443" s="14">
        <f>AQ443</f>
        <v>3000</v>
      </c>
      <c r="AV443" s="14"/>
      <c r="AW443" s="14"/>
    </row>
    <row r="444" spans="1:49" ht="26.25" customHeight="1" x14ac:dyDescent="0.35">
      <c r="A444" s="55">
        <f>Penjualan!A444</f>
        <v>0</v>
      </c>
      <c r="B444" s="2" t="str">
        <f>Penjualan!B444</f>
        <v>G15</v>
      </c>
      <c r="C444" s="2" t="str">
        <f>Penjualan!C444</f>
        <v>Gelang Franiskus</v>
      </c>
      <c r="D444" s="21">
        <f>VLOOKUP(B444,Tabel!$A$6:$F$78,6,FALSE)</f>
        <v>20000</v>
      </c>
      <c r="E444" s="13">
        <f>Penjualan!E444*$D444</f>
        <v>0</v>
      </c>
      <c r="F444" s="13">
        <f>Penjualan!F444*$D444</f>
        <v>0</v>
      </c>
      <c r="G444" s="13">
        <f>Penjualan!G444*$D444</f>
        <v>0</v>
      </c>
      <c r="H444" s="13">
        <f>Penjualan!H444*$D444</f>
        <v>0</v>
      </c>
      <c r="I444" s="13">
        <f>Penjualan!I444*$D444</f>
        <v>0</v>
      </c>
      <c r="J444" s="13">
        <f>Penjualan!J444*$D444</f>
        <v>0</v>
      </c>
      <c r="K444" s="13">
        <f>Penjualan!K444*$D444</f>
        <v>0</v>
      </c>
      <c r="L444" s="13">
        <f>Penjualan!L444*$D444</f>
        <v>0</v>
      </c>
      <c r="M444" s="13">
        <f>Penjualan!M444*$D444</f>
        <v>0</v>
      </c>
      <c r="N444" s="13">
        <f>Penjualan!N444*$D444</f>
        <v>0</v>
      </c>
      <c r="O444" s="13">
        <f>Penjualan!O444*$D444</f>
        <v>0</v>
      </c>
      <c r="P444" s="13">
        <f>Penjualan!P444*$D444</f>
        <v>0</v>
      </c>
      <c r="Q444" s="13">
        <f>Penjualan!Q444*$D444</f>
        <v>20000</v>
      </c>
      <c r="R444" s="13">
        <f>Penjualan!R444*$D444</f>
        <v>0</v>
      </c>
      <c r="S444" s="13">
        <f>Penjualan!S444*$D444</f>
        <v>0</v>
      </c>
      <c r="T444" s="13">
        <f>Penjualan!T444*$D444</f>
        <v>0</v>
      </c>
      <c r="U444" s="13">
        <f>Penjualan!U444*$D444</f>
        <v>0</v>
      </c>
      <c r="V444" s="13">
        <f>Penjualan!V444*$D444</f>
        <v>0</v>
      </c>
      <c r="W444" s="13">
        <f>Penjualan!W444*$D444</f>
        <v>0</v>
      </c>
      <c r="X444" s="13">
        <f>Penjualan!X444*$D444</f>
        <v>0</v>
      </c>
      <c r="Y444" s="13">
        <f>Penjualan!Y444*$D444</f>
        <v>0</v>
      </c>
      <c r="Z444" s="13">
        <f>Penjualan!Z444*$D444</f>
        <v>0</v>
      </c>
      <c r="AA444" s="13">
        <f>Penjualan!AA444*$D444</f>
        <v>0</v>
      </c>
      <c r="AB444" s="13">
        <f>Penjualan!AB444*$D444</f>
        <v>0</v>
      </c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>
        <f>Penjualan!AQ444*$D444</f>
        <v>0</v>
      </c>
      <c r="AR444" s="13">
        <f t="shared" si="20"/>
        <v>20000</v>
      </c>
      <c r="AS444" s="14"/>
      <c r="AT444" s="14"/>
      <c r="AU444" s="14"/>
      <c r="AV444" s="14"/>
      <c r="AW444" s="14"/>
    </row>
    <row r="445" spans="1:49" ht="26.25" customHeight="1" x14ac:dyDescent="0.35">
      <c r="A445" s="55">
        <f>Penjualan!A445</f>
        <v>0</v>
      </c>
      <c r="B445" s="2" t="str">
        <f>Penjualan!B445</f>
        <v>GR14</v>
      </c>
      <c r="C445" s="2" t="str">
        <f>Penjualan!C445</f>
        <v>Gelang Bunda Maria Medugorje</v>
      </c>
      <c r="D445" s="21">
        <f>VLOOKUP(B445,Tabel!$A$6:$F$78,6,FALSE)</f>
        <v>30000</v>
      </c>
      <c r="E445" s="13">
        <f>Penjualan!E445*$D445</f>
        <v>0</v>
      </c>
      <c r="F445" s="13">
        <f>Penjualan!F445*$D445</f>
        <v>0</v>
      </c>
      <c r="G445" s="13">
        <f>Penjualan!G445*$D445</f>
        <v>0</v>
      </c>
      <c r="H445" s="13">
        <f>Penjualan!H445*$D445</f>
        <v>0</v>
      </c>
      <c r="I445" s="13">
        <f>Penjualan!I445*$D445</f>
        <v>0</v>
      </c>
      <c r="J445" s="13">
        <f>Penjualan!J445*$D445</f>
        <v>0</v>
      </c>
      <c r="K445" s="13">
        <f>Penjualan!K445*$D445</f>
        <v>0</v>
      </c>
      <c r="L445" s="13">
        <f>Penjualan!L445*$D445</f>
        <v>0</v>
      </c>
      <c r="M445" s="13">
        <f>Penjualan!M445*$D445</f>
        <v>0</v>
      </c>
      <c r="N445" s="13">
        <f>Penjualan!N445*$D445</f>
        <v>0</v>
      </c>
      <c r="O445" s="13">
        <f>Penjualan!O445*$D445</f>
        <v>0</v>
      </c>
      <c r="P445" s="13">
        <f>Penjualan!P445*$D445</f>
        <v>0</v>
      </c>
      <c r="Q445" s="13">
        <f>Penjualan!Q445*$D445</f>
        <v>30000</v>
      </c>
      <c r="R445" s="13">
        <f>Penjualan!R445*$D445</f>
        <v>0</v>
      </c>
      <c r="S445" s="13">
        <f>Penjualan!S445*$D445</f>
        <v>0</v>
      </c>
      <c r="T445" s="13">
        <f>Penjualan!T445*$D445</f>
        <v>0</v>
      </c>
      <c r="U445" s="13">
        <f>Penjualan!U445*$D445</f>
        <v>0</v>
      </c>
      <c r="V445" s="13">
        <f>Penjualan!V445*$D445</f>
        <v>0</v>
      </c>
      <c r="W445" s="13">
        <f>Penjualan!W445*$D445</f>
        <v>0</v>
      </c>
      <c r="X445" s="13">
        <f>Penjualan!X445*$D445</f>
        <v>0</v>
      </c>
      <c r="Y445" s="13">
        <f>Penjualan!Y445*$D445</f>
        <v>0</v>
      </c>
      <c r="Z445" s="13">
        <f>Penjualan!Z445*$D445</f>
        <v>0</v>
      </c>
      <c r="AA445" s="13">
        <f>Penjualan!AA445*$D445</f>
        <v>0</v>
      </c>
      <c r="AB445" s="13">
        <f>Penjualan!AB445*$D445</f>
        <v>0</v>
      </c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>
        <f>Penjualan!AQ445*$D445</f>
        <v>0</v>
      </c>
      <c r="AR445" s="13">
        <f t="shared" si="20"/>
        <v>30000</v>
      </c>
      <c r="AS445" s="14"/>
      <c r="AT445" s="14"/>
      <c r="AU445" s="14"/>
      <c r="AV445" s="14"/>
      <c r="AW445" s="14"/>
    </row>
    <row r="446" spans="1:49" ht="26.25" customHeight="1" x14ac:dyDescent="0.35">
      <c r="A446" s="55">
        <f>Penjualan!A446</f>
        <v>0</v>
      </c>
      <c r="B446" s="2" t="str">
        <f>Penjualan!B446</f>
        <v>KT04</v>
      </c>
      <c r="C446" s="2" t="str">
        <f>Penjualan!C446</f>
        <v>Kalung bandul</v>
      </c>
      <c r="D446" s="21">
        <f>VLOOKUP(B446,Tabel!$A$6:$F$78,6,FALSE)</f>
        <v>3000</v>
      </c>
      <c r="E446" s="13">
        <f>Penjualan!E446*$D446</f>
        <v>0</v>
      </c>
      <c r="F446" s="13">
        <f>Penjualan!F446*$D446</f>
        <v>0</v>
      </c>
      <c r="G446" s="13">
        <f>Penjualan!G446*$D446</f>
        <v>0</v>
      </c>
      <c r="H446" s="13">
        <f>Penjualan!H446*$D446</f>
        <v>0</v>
      </c>
      <c r="I446" s="13">
        <f>Penjualan!I446*$D446</f>
        <v>0</v>
      </c>
      <c r="J446" s="13">
        <f>Penjualan!J446*$D446</f>
        <v>0</v>
      </c>
      <c r="K446" s="13">
        <f>Penjualan!K446*$D446</f>
        <v>0</v>
      </c>
      <c r="L446" s="13">
        <f>Penjualan!L446*$D446</f>
        <v>0</v>
      </c>
      <c r="M446" s="13">
        <f>Penjualan!M446*$D446</f>
        <v>0</v>
      </c>
      <c r="N446" s="13">
        <f>Penjualan!N446*$D446</f>
        <v>0</v>
      </c>
      <c r="O446" s="13">
        <f>Penjualan!O446*$D446</f>
        <v>0</v>
      </c>
      <c r="P446" s="13">
        <f>Penjualan!P446*$D446</f>
        <v>0</v>
      </c>
      <c r="Q446" s="13">
        <f>Penjualan!Q446*$D446</f>
        <v>3000</v>
      </c>
      <c r="R446" s="13">
        <f>Penjualan!R446*$D446</f>
        <v>0</v>
      </c>
      <c r="S446" s="13">
        <f>Penjualan!S446*$D446</f>
        <v>0</v>
      </c>
      <c r="T446" s="13">
        <f>Penjualan!T446*$D446</f>
        <v>6000</v>
      </c>
      <c r="U446" s="13">
        <f>Penjualan!U446*$D446</f>
        <v>0</v>
      </c>
      <c r="V446" s="13">
        <f>Penjualan!V446*$D446</f>
        <v>0</v>
      </c>
      <c r="W446" s="13">
        <f>Penjualan!W446*$D446</f>
        <v>0</v>
      </c>
      <c r="X446" s="13">
        <f>Penjualan!X446*$D446</f>
        <v>0</v>
      </c>
      <c r="Y446" s="13">
        <f>Penjualan!Y446*$D446</f>
        <v>0</v>
      </c>
      <c r="Z446" s="13">
        <f>Penjualan!Z446*$D446</f>
        <v>0</v>
      </c>
      <c r="AA446" s="13">
        <f>Penjualan!AA446*$D446</f>
        <v>0</v>
      </c>
      <c r="AB446" s="13">
        <f>Penjualan!AB446*$D446</f>
        <v>0</v>
      </c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>
        <f>Penjualan!AQ446*$D446</f>
        <v>0</v>
      </c>
      <c r="AR446" s="13">
        <f t="shared" si="20"/>
        <v>9000</v>
      </c>
      <c r="AS446" s="14"/>
      <c r="AT446" s="14"/>
      <c r="AU446" s="14"/>
      <c r="AV446" s="14"/>
      <c r="AW446" s="14"/>
    </row>
    <row r="447" spans="1:49" ht="26.25" customHeight="1" x14ac:dyDescent="0.35">
      <c r="A447" s="55">
        <f>Penjualan!A447</f>
        <v>0</v>
      </c>
      <c r="B447" s="2" t="str">
        <f>Penjualan!B447</f>
        <v>GR13</v>
      </c>
      <c r="C447" s="2" t="str">
        <f>Penjualan!C447</f>
        <v>Gelang rosario kristal</v>
      </c>
      <c r="D447" s="21">
        <f>VLOOKUP(B447,Tabel!$A$6:$F$78,6,FALSE)</f>
        <v>10000</v>
      </c>
      <c r="E447" s="13">
        <f>Penjualan!E447*$D447</f>
        <v>0</v>
      </c>
      <c r="F447" s="13">
        <f>Penjualan!F447*$D447</f>
        <v>10000</v>
      </c>
      <c r="G447" s="13">
        <f>Penjualan!G447*$D447</f>
        <v>0</v>
      </c>
      <c r="H447" s="13">
        <f>Penjualan!H447*$D447</f>
        <v>0</v>
      </c>
      <c r="I447" s="13">
        <f>Penjualan!I447*$D447</f>
        <v>0</v>
      </c>
      <c r="J447" s="13">
        <f>Penjualan!J447*$D447</f>
        <v>0</v>
      </c>
      <c r="K447" s="13">
        <f>Penjualan!K447*$D447</f>
        <v>0</v>
      </c>
      <c r="L447" s="13">
        <f>Penjualan!L447*$D447</f>
        <v>0</v>
      </c>
      <c r="M447" s="13">
        <f>Penjualan!M447*$D447</f>
        <v>0</v>
      </c>
      <c r="N447" s="13">
        <f>Penjualan!N447*$D447</f>
        <v>0</v>
      </c>
      <c r="O447" s="13">
        <f>Penjualan!O447*$D447</f>
        <v>0</v>
      </c>
      <c r="P447" s="13">
        <f>Penjualan!P447*$D447</f>
        <v>0</v>
      </c>
      <c r="Q447" s="13">
        <f>Penjualan!Q447*$D447</f>
        <v>0</v>
      </c>
      <c r="R447" s="13">
        <f>Penjualan!R447*$D447</f>
        <v>0</v>
      </c>
      <c r="S447" s="13">
        <f>Penjualan!S447*$D447</f>
        <v>0</v>
      </c>
      <c r="T447" s="13">
        <f>Penjualan!T447*$D447</f>
        <v>0</v>
      </c>
      <c r="U447" s="13">
        <f>Penjualan!U447*$D447</f>
        <v>0</v>
      </c>
      <c r="V447" s="13">
        <f>Penjualan!V447*$D447</f>
        <v>0</v>
      </c>
      <c r="W447" s="13">
        <f>Penjualan!W447*$D447</f>
        <v>0</v>
      </c>
      <c r="X447" s="13">
        <f>Penjualan!X447*$D447</f>
        <v>0</v>
      </c>
      <c r="Y447" s="13">
        <f>Penjualan!Y447*$D447</f>
        <v>0</v>
      </c>
      <c r="Z447" s="13">
        <f>Penjualan!Z447*$D447</f>
        <v>0</v>
      </c>
      <c r="AA447" s="13">
        <f>Penjualan!AA447*$D447</f>
        <v>0</v>
      </c>
      <c r="AB447" s="13">
        <f>Penjualan!AB447*$D447</f>
        <v>0</v>
      </c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>
        <f>Penjualan!AQ447*$D447</f>
        <v>0</v>
      </c>
      <c r="AR447" s="13">
        <f t="shared" si="20"/>
        <v>10000</v>
      </c>
      <c r="AS447" s="14"/>
      <c r="AT447" s="14"/>
      <c r="AU447" s="14"/>
      <c r="AV447" s="14"/>
      <c r="AW447" s="14"/>
    </row>
    <row r="448" spans="1:49" ht="26.25" customHeight="1" x14ac:dyDescent="0.35">
      <c r="A448" s="55">
        <f>Penjualan!A448</f>
        <v>0</v>
      </c>
      <c r="B448" s="2" t="str">
        <f>Penjualan!B448</f>
        <v>R06</v>
      </c>
      <c r="C448" s="2" t="str">
        <f>Penjualan!C448</f>
        <v>Rosario tali simpul</v>
      </c>
      <c r="D448" s="21">
        <f>VLOOKUP(B448,Tabel!$A$6:$F$78,6,FALSE)</f>
        <v>12000</v>
      </c>
      <c r="E448" s="13">
        <f>Penjualan!E448*$D448</f>
        <v>0</v>
      </c>
      <c r="F448" s="13">
        <f>Penjualan!F448*$D448</f>
        <v>0</v>
      </c>
      <c r="G448" s="13">
        <f>Penjualan!G448*$D448</f>
        <v>0</v>
      </c>
      <c r="H448" s="13">
        <f>Penjualan!H448*$D448</f>
        <v>0</v>
      </c>
      <c r="I448" s="13">
        <f>Penjualan!I448*$D448</f>
        <v>0</v>
      </c>
      <c r="J448" s="13">
        <f>Penjualan!J448*$D448</f>
        <v>0</v>
      </c>
      <c r="K448" s="13">
        <f>Penjualan!K448*$D448</f>
        <v>0</v>
      </c>
      <c r="L448" s="13">
        <f>Penjualan!L448*$D448</f>
        <v>0</v>
      </c>
      <c r="M448" s="13">
        <f>Penjualan!M448*$D448</f>
        <v>12000</v>
      </c>
      <c r="N448" s="13">
        <f>Penjualan!N448*$D448</f>
        <v>0</v>
      </c>
      <c r="O448" s="13">
        <f>Penjualan!O448*$D448</f>
        <v>0</v>
      </c>
      <c r="P448" s="13">
        <f>Penjualan!P448*$D448</f>
        <v>0</v>
      </c>
      <c r="Q448" s="13">
        <f>Penjualan!Q448*$D448</f>
        <v>24000</v>
      </c>
      <c r="R448" s="13">
        <f>Penjualan!R448*$D448</f>
        <v>0</v>
      </c>
      <c r="S448" s="13">
        <f>Penjualan!S448*$D448</f>
        <v>0</v>
      </c>
      <c r="T448" s="13">
        <f>Penjualan!T448*$D448</f>
        <v>0</v>
      </c>
      <c r="U448" s="13">
        <f>Penjualan!U448*$D448</f>
        <v>0</v>
      </c>
      <c r="V448" s="13">
        <f>Penjualan!V448*$D448</f>
        <v>0</v>
      </c>
      <c r="W448" s="13">
        <f>Penjualan!W448*$D448</f>
        <v>0</v>
      </c>
      <c r="X448" s="13">
        <f>Penjualan!X448*$D448</f>
        <v>0</v>
      </c>
      <c r="Y448" s="13">
        <f>Penjualan!Y448*$D448</f>
        <v>0</v>
      </c>
      <c r="Z448" s="13">
        <f>Penjualan!Z448*$D448</f>
        <v>0</v>
      </c>
      <c r="AA448" s="13">
        <f>Penjualan!AA448*$D448</f>
        <v>0</v>
      </c>
      <c r="AB448" s="13">
        <f>Penjualan!AB448*$D448</f>
        <v>0</v>
      </c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>
        <f>Penjualan!AQ448*$D448</f>
        <v>0</v>
      </c>
      <c r="AR448" s="13">
        <f t="shared" si="20"/>
        <v>36000</v>
      </c>
      <c r="AS448" s="14"/>
      <c r="AT448" s="14"/>
      <c r="AU448" s="14"/>
      <c r="AV448" s="14"/>
      <c r="AW448" s="14"/>
    </row>
    <row r="449" spans="1:49" ht="26.25" customHeight="1" x14ac:dyDescent="0.35">
      <c r="A449" s="55">
        <f>Penjualan!A449</f>
        <v>0</v>
      </c>
      <c r="B449" s="2" t="str">
        <f>Penjualan!B449</f>
        <v>A04</v>
      </c>
      <c r="C449" s="2" t="str">
        <f>Penjualan!C449</f>
        <v>Anting</v>
      </c>
      <c r="D449" s="21">
        <f>VLOOKUP(B449,Tabel!$A$6:$F$78,6,FALSE)</f>
        <v>15000</v>
      </c>
      <c r="E449" s="13">
        <f>Penjualan!E449*$D449</f>
        <v>0</v>
      </c>
      <c r="F449" s="13">
        <f>Penjualan!F449*$D449</f>
        <v>0</v>
      </c>
      <c r="G449" s="13">
        <f>Penjualan!G449*$D449</f>
        <v>0</v>
      </c>
      <c r="H449" s="13">
        <f>Penjualan!H449*$D449</f>
        <v>0</v>
      </c>
      <c r="I449" s="13">
        <f>Penjualan!I449*$D449</f>
        <v>0</v>
      </c>
      <c r="J449" s="13">
        <f>Penjualan!J449*$D449</f>
        <v>0</v>
      </c>
      <c r="K449" s="13">
        <f>Penjualan!K449*$D449</f>
        <v>0</v>
      </c>
      <c r="L449" s="13">
        <f>Penjualan!L449*$D449</f>
        <v>0</v>
      </c>
      <c r="M449" s="13">
        <f>Penjualan!M449*$D449</f>
        <v>15000</v>
      </c>
      <c r="N449" s="13">
        <f>Penjualan!N449*$D449</f>
        <v>0</v>
      </c>
      <c r="O449" s="13">
        <f>Penjualan!O449*$D449</f>
        <v>0</v>
      </c>
      <c r="P449" s="13">
        <f>Penjualan!P449*$D449</f>
        <v>0</v>
      </c>
      <c r="Q449" s="13">
        <f>Penjualan!Q449*$D449</f>
        <v>0</v>
      </c>
      <c r="R449" s="13">
        <f>Penjualan!R449*$D449</f>
        <v>0</v>
      </c>
      <c r="S449" s="13">
        <f>Penjualan!S449*$D449</f>
        <v>0</v>
      </c>
      <c r="T449" s="13">
        <f>Penjualan!T449*$D449</f>
        <v>0</v>
      </c>
      <c r="U449" s="13">
        <f>Penjualan!U449*$D449</f>
        <v>0</v>
      </c>
      <c r="V449" s="13">
        <f>Penjualan!V449*$D449</f>
        <v>0</v>
      </c>
      <c r="W449" s="13">
        <f>Penjualan!W449*$D449</f>
        <v>0</v>
      </c>
      <c r="X449" s="13">
        <f>Penjualan!X449*$D449</f>
        <v>0</v>
      </c>
      <c r="Y449" s="13">
        <f>Penjualan!Y449*$D449</f>
        <v>0</v>
      </c>
      <c r="Z449" s="13">
        <f>Penjualan!Z449*$D449</f>
        <v>0</v>
      </c>
      <c r="AA449" s="13">
        <f>Penjualan!AA449*$D449</f>
        <v>0</v>
      </c>
      <c r="AB449" s="13">
        <f>Penjualan!AB449*$D449</f>
        <v>0</v>
      </c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>
        <f>Penjualan!AQ449*$D449</f>
        <v>0</v>
      </c>
      <c r="AR449" s="13">
        <f t="shared" si="20"/>
        <v>15000</v>
      </c>
      <c r="AS449" s="14"/>
      <c r="AT449" s="14"/>
      <c r="AU449" s="14"/>
      <c r="AV449" s="14"/>
      <c r="AW449" s="14"/>
    </row>
    <row r="450" spans="1:49" ht="26.25" customHeight="1" x14ac:dyDescent="0.35">
      <c r="A450" s="55">
        <f>Penjualan!A450</f>
        <v>0</v>
      </c>
      <c r="B450" s="2" t="str">
        <f>Penjualan!B450</f>
        <v>A04</v>
      </c>
      <c r="C450" s="2" t="str">
        <f>Penjualan!C450</f>
        <v>Anting</v>
      </c>
      <c r="D450" s="21">
        <f>VLOOKUP(B450,Tabel!$A$6:$F$78,6,FALSE)</f>
        <v>15000</v>
      </c>
      <c r="E450" s="13">
        <f>Penjualan!E450*$D450</f>
        <v>0</v>
      </c>
      <c r="F450" s="13">
        <f>Penjualan!F450*$D450</f>
        <v>0</v>
      </c>
      <c r="G450" s="13">
        <f>Penjualan!G450*$D450</f>
        <v>0</v>
      </c>
      <c r="H450" s="13">
        <f>Penjualan!H450*$D450</f>
        <v>0</v>
      </c>
      <c r="I450" s="13">
        <f>Penjualan!I450*$D450</f>
        <v>0</v>
      </c>
      <c r="J450" s="13">
        <f>Penjualan!J450*$D450</f>
        <v>0</v>
      </c>
      <c r="K450" s="13">
        <f>Penjualan!K450*$D450</f>
        <v>0</v>
      </c>
      <c r="L450" s="13">
        <f>Penjualan!L450*$D450</f>
        <v>0</v>
      </c>
      <c r="M450" s="13">
        <f>Penjualan!M450*$D450</f>
        <v>15000</v>
      </c>
      <c r="N450" s="13">
        <f>Penjualan!N450*$D450</f>
        <v>0</v>
      </c>
      <c r="O450" s="13">
        <f>Penjualan!O450*$D450</f>
        <v>0</v>
      </c>
      <c r="P450" s="13">
        <f>Penjualan!P450*$D450</f>
        <v>0</v>
      </c>
      <c r="Q450" s="13">
        <f>Penjualan!Q450*$D450</f>
        <v>0</v>
      </c>
      <c r="R450" s="13">
        <f>Penjualan!R450*$D450</f>
        <v>0</v>
      </c>
      <c r="S450" s="13">
        <f>Penjualan!S450*$D450</f>
        <v>0</v>
      </c>
      <c r="T450" s="13">
        <f>Penjualan!T450*$D450</f>
        <v>0</v>
      </c>
      <c r="U450" s="13">
        <f>Penjualan!U450*$D450</f>
        <v>0</v>
      </c>
      <c r="V450" s="13">
        <f>Penjualan!V450*$D450</f>
        <v>0</v>
      </c>
      <c r="W450" s="13">
        <f>Penjualan!W450*$D450</f>
        <v>0</v>
      </c>
      <c r="X450" s="13">
        <f>Penjualan!X450*$D450</f>
        <v>0</v>
      </c>
      <c r="Y450" s="13">
        <f>Penjualan!Y450*$D450</f>
        <v>0</v>
      </c>
      <c r="Z450" s="13">
        <f>Penjualan!Z450*$D450</f>
        <v>0</v>
      </c>
      <c r="AA450" s="13">
        <f>Penjualan!AA450*$D450</f>
        <v>0</v>
      </c>
      <c r="AB450" s="13">
        <f>Penjualan!AB450*$D450</f>
        <v>0</v>
      </c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>
        <f>Penjualan!AQ450*$D450</f>
        <v>0</v>
      </c>
      <c r="AR450" s="13">
        <f t="shared" si="20"/>
        <v>15000</v>
      </c>
      <c r="AS450" s="14"/>
      <c r="AT450" s="14"/>
      <c r="AU450" s="14"/>
      <c r="AV450" s="14"/>
      <c r="AW450" s="14"/>
    </row>
    <row r="451" spans="1:49" ht="26.25" customHeight="1" x14ac:dyDescent="0.35">
      <c r="A451" s="55">
        <f>Penjualan!A451</f>
        <v>0</v>
      </c>
      <c r="B451" s="2" t="str">
        <f>Penjualan!B451</f>
        <v>GKM</v>
      </c>
      <c r="C451" s="2" t="str">
        <f>Penjualan!C451</f>
        <v>G. Mutiara</v>
      </c>
      <c r="D451" s="21">
        <f>VLOOKUP(B451,Tabel!$A$6:$F$78,6,FALSE)</f>
        <v>10000</v>
      </c>
      <c r="E451" s="13">
        <f>Penjualan!E451*$D451</f>
        <v>0</v>
      </c>
      <c r="F451" s="13">
        <f>Penjualan!F451*$D451</f>
        <v>0</v>
      </c>
      <c r="G451" s="13">
        <f>Penjualan!G451*$D451</f>
        <v>0</v>
      </c>
      <c r="H451" s="13">
        <f>Penjualan!H451*$D451</f>
        <v>0</v>
      </c>
      <c r="I451" s="13">
        <f>Penjualan!I451*$D451</f>
        <v>0</v>
      </c>
      <c r="J451" s="13">
        <f>Penjualan!J451*$D451</f>
        <v>0</v>
      </c>
      <c r="K451" s="13">
        <f>Penjualan!K451*$D451</f>
        <v>0</v>
      </c>
      <c r="L451" s="13">
        <f>Penjualan!L451*$D451</f>
        <v>0</v>
      </c>
      <c r="M451" s="13">
        <f>Penjualan!M451*$D451</f>
        <v>0</v>
      </c>
      <c r="N451" s="13">
        <f>Penjualan!N451*$D451</f>
        <v>0</v>
      </c>
      <c r="O451" s="13">
        <f>Penjualan!O451*$D451</f>
        <v>0</v>
      </c>
      <c r="P451" s="13">
        <f>Penjualan!P451*$D451</f>
        <v>0</v>
      </c>
      <c r="Q451" s="13">
        <f>Penjualan!Q451*$D451</f>
        <v>10000</v>
      </c>
      <c r="R451" s="13">
        <f>Penjualan!R451*$D451</f>
        <v>0</v>
      </c>
      <c r="S451" s="13">
        <f>Penjualan!S451*$D451</f>
        <v>0</v>
      </c>
      <c r="T451" s="13">
        <f>Penjualan!T451*$D451</f>
        <v>0</v>
      </c>
      <c r="U451" s="13">
        <f>Penjualan!U451*$D451</f>
        <v>0</v>
      </c>
      <c r="V451" s="13">
        <f>Penjualan!V451*$D451</f>
        <v>0</v>
      </c>
      <c r="W451" s="13">
        <f>Penjualan!W451*$D451</f>
        <v>0</v>
      </c>
      <c r="X451" s="13">
        <f>Penjualan!X451*$D451</f>
        <v>0</v>
      </c>
      <c r="Y451" s="13">
        <f>Penjualan!Y451*$D451</f>
        <v>0</v>
      </c>
      <c r="Z451" s="13">
        <f>Penjualan!Z451*$D451</f>
        <v>0</v>
      </c>
      <c r="AA451" s="13">
        <f>Penjualan!AA451*$D451</f>
        <v>0</v>
      </c>
      <c r="AB451" s="13">
        <f>Penjualan!AB451*$D451</f>
        <v>0</v>
      </c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>
        <f>Penjualan!AQ451*$D451</f>
        <v>0</v>
      </c>
      <c r="AR451" s="13">
        <f t="shared" si="20"/>
        <v>10000</v>
      </c>
      <c r="AS451" s="14"/>
      <c r="AT451" s="14"/>
      <c r="AU451" s="14"/>
      <c r="AV451" s="14"/>
      <c r="AW451" s="14"/>
    </row>
    <row r="452" spans="1:49" ht="26.25" customHeight="1" x14ac:dyDescent="0.35">
      <c r="A452" s="55">
        <f>Penjualan!A452</f>
        <v>0</v>
      </c>
      <c r="B452" s="2" t="str">
        <f>Penjualan!B452</f>
        <v>R01</v>
      </c>
      <c r="C452" s="2" t="str">
        <f>Penjualan!C452</f>
        <v>Rosario kayu</v>
      </c>
      <c r="D452" s="21">
        <f>VLOOKUP(B452,Tabel!$A$6:$F$78,6,FALSE)</f>
        <v>15000</v>
      </c>
      <c r="E452" s="13">
        <f>Penjualan!E452*$D452</f>
        <v>0</v>
      </c>
      <c r="F452" s="13">
        <f>Penjualan!F452*$D452</f>
        <v>0</v>
      </c>
      <c r="G452" s="13">
        <f>Penjualan!G452*$D452</f>
        <v>0</v>
      </c>
      <c r="H452" s="13">
        <f>Penjualan!H452*$D452</f>
        <v>0</v>
      </c>
      <c r="I452" s="13">
        <f>Penjualan!I452*$D452</f>
        <v>0</v>
      </c>
      <c r="J452" s="13">
        <f>Penjualan!J452*$D452</f>
        <v>0</v>
      </c>
      <c r="K452" s="13">
        <f>Penjualan!K452*$D452</f>
        <v>0</v>
      </c>
      <c r="L452" s="13">
        <f>Penjualan!L452*$D452</f>
        <v>0</v>
      </c>
      <c r="M452" s="13">
        <f>Penjualan!M452*$D452</f>
        <v>0</v>
      </c>
      <c r="N452" s="13">
        <f>Penjualan!N452*$D452</f>
        <v>0</v>
      </c>
      <c r="O452" s="13">
        <f>Penjualan!O452*$D452</f>
        <v>0</v>
      </c>
      <c r="P452" s="13">
        <f>Penjualan!P452*$D452</f>
        <v>0</v>
      </c>
      <c r="Q452" s="13">
        <f>Penjualan!Q452*$D452</f>
        <v>0</v>
      </c>
      <c r="R452" s="13">
        <f>Penjualan!R452*$D452</f>
        <v>0</v>
      </c>
      <c r="S452" s="13">
        <f>Penjualan!S452*$D452</f>
        <v>15000</v>
      </c>
      <c r="T452" s="13">
        <f>Penjualan!T452*$D452</f>
        <v>0</v>
      </c>
      <c r="U452" s="13">
        <f>Penjualan!U452*$D452</f>
        <v>0</v>
      </c>
      <c r="V452" s="13">
        <f>Penjualan!V452*$D452</f>
        <v>0</v>
      </c>
      <c r="W452" s="13">
        <f>Penjualan!W452*$D452</f>
        <v>0</v>
      </c>
      <c r="X452" s="13">
        <f>Penjualan!X452*$D452</f>
        <v>0</v>
      </c>
      <c r="Y452" s="13">
        <f>Penjualan!Y452*$D452</f>
        <v>0</v>
      </c>
      <c r="Z452" s="13">
        <f>Penjualan!Z452*$D452</f>
        <v>0</v>
      </c>
      <c r="AA452" s="13">
        <f>Penjualan!AA452*$D452</f>
        <v>0</v>
      </c>
      <c r="AB452" s="13">
        <f>Penjualan!AB452*$D452</f>
        <v>0</v>
      </c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>
        <f>Penjualan!AQ452*$D452</f>
        <v>0</v>
      </c>
      <c r="AR452" s="13">
        <f t="shared" si="20"/>
        <v>15000</v>
      </c>
      <c r="AS452" s="14"/>
      <c r="AT452" s="14"/>
      <c r="AU452" s="14"/>
      <c r="AV452" s="14"/>
      <c r="AW452" s="14"/>
    </row>
    <row r="453" spans="1:49" ht="26.25" customHeight="1" x14ac:dyDescent="0.35">
      <c r="A453" s="55">
        <f>Penjualan!A453</f>
        <v>0</v>
      </c>
      <c r="B453" s="2" t="str">
        <f>Penjualan!B453</f>
        <v>Lain2</v>
      </c>
      <c r="C453" s="2" t="str">
        <f>Penjualan!C453</f>
        <v>Lain2</v>
      </c>
      <c r="D453" s="21">
        <f>VLOOKUP(B453,Tabel!$A$6:$F$78,6,FALSE)</f>
        <v>0</v>
      </c>
      <c r="E453" s="13">
        <f>Penjualan!E453*$D453</f>
        <v>0</v>
      </c>
      <c r="F453" s="13">
        <f>Penjualan!F453*$D453</f>
        <v>0</v>
      </c>
      <c r="G453" s="13">
        <f>Penjualan!G453*$D453</f>
        <v>0</v>
      </c>
      <c r="H453" s="13">
        <f>Penjualan!H453*$D453</f>
        <v>0</v>
      </c>
      <c r="I453" s="13">
        <f>Penjualan!I453*$D453</f>
        <v>0</v>
      </c>
      <c r="J453" s="13">
        <f>Penjualan!J453*$D453</f>
        <v>0</v>
      </c>
      <c r="K453" s="13">
        <f>Penjualan!K453*$D453</f>
        <v>0</v>
      </c>
      <c r="L453" s="13">
        <f>Penjualan!L453*$D453</f>
        <v>0</v>
      </c>
      <c r="M453" s="13">
        <f>Penjualan!M453*$D453</f>
        <v>0</v>
      </c>
      <c r="N453" s="13">
        <f>Penjualan!N453*$D453</f>
        <v>0</v>
      </c>
      <c r="O453" s="13">
        <f>Penjualan!O453*$D453</f>
        <v>0</v>
      </c>
      <c r="P453" s="13">
        <f>Penjualan!P453*$D453</f>
        <v>0</v>
      </c>
      <c r="Q453" s="13">
        <f>Penjualan!Q453*$D453</f>
        <v>0</v>
      </c>
      <c r="R453" s="13">
        <f>Penjualan!R453*$D453</f>
        <v>0</v>
      </c>
      <c r="S453" s="13">
        <f>Penjualan!S453*$D453</f>
        <v>0</v>
      </c>
      <c r="T453" s="13">
        <f>Penjualan!T453*$D453</f>
        <v>0</v>
      </c>
      <c r="U453" s="13">
        <f>Penjualan!U453*$D453</f>
        <v>0</v>
      </c>
      <c r="V453" s="13">
        <f>Penjualan!V453*$D453</f>
        <v>0</v>
      </c>
      <c r="W453" s="13">
        <f>Penjualan!W453*$D453</f>
        <v>0</v>
      </c>
      <c r="X453" s="13">
        <f>Penjualan!X453*$D453</f>
        <v>0</v>
      </c>
      <c r="Y453" s="13">
        <f>Penjualan!Y453*$D453</f>
        <v>0</v>
      </c>
      <c r="Z453" s="13">
        <f>Penjualan!Z453*$D453</f>
        <v>0</v>
      </c>
      <c r="AA453" s="13">
        <f>Penjualan!AA453*$D453</f>
        <v>0</v>
      </c>
      <c r="AB453" s="13">
        <f>Penjualan!AB453*$D453</f>
        <v>0</v>
      </c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>
        <f>Penjualan!AQ453*$D453</f>
        <v>0</v>
      </c>
      <c r="AR453" s="13">
        <f t="shared" si="20"/>
        <v>0</v>
      </c>
      <c r="AS453" s="14"/>
      <c r="AT453" s="14"/>
      <c r="AU453" s="14"/>
      <c r="AV453" s="14"/>
      <c r="AW453" s="14"/>
    </row>
    <row r="454" spans="1:49" ht="26.25" customHeight="1" x14ac:dyDescent="0.35">
      <c r="A454" s="55">
        <f>Penjualan!A454</f>
        <v>42267</v>
      </c>
      <c r="B454" s="2" t="str">
        <f>Penjualan!B454</f>
        <v>R01</v>
      </c>
      <c r="C454" s="2" t="str">
        <f>Penjualan!C454</f>
        <v>Rosario kayu</v>
      </c>
      <c r="D454" s="21">
        <f>VLOOKUP(B454,Tabel!$A$6:$F$78,6,FALSE)</f>
        <v>15000</v>
      </c>
      <c r="E454" s="13">
        <f>Penjualan!E454*$D454</f>
        <v>0</v>
      </c>
      <c r="F454" s="13">
        <f>Penjualan!F454*$D454</f>
        <v>15000</v>
      </c>
      <c r="G454" s="13">
        <f>Penjualan!G454*$D454</f>
        <v>0</v>
      </c>
      <c r="H454" s="13">
        <f>Penjualan!H454*$D454</f>
        <v>45000</v>
      </c>
      <c r="I454" s="13">
        <f>Penjualan!I454*$D454</f>
        <v>0</v>
      </c>
      <c r="J454" s="13">
        <f>Penjualan!J454*$D454</f>
        <v>30000</v>
      </c>
      <c r="K454" s="13">
        <f>Penjualan!K454*$D454</f>
        <v>0</v>
      </c>
      <c r="L454" s="13">
        <f>Penjualan!L454*$D454</f>
        <v>0</v>
      </c>
      <c r="M454" s="13">
        <f>Penjualan!M454*$D454</f>
        <v>0</v>
      </c>
      <c r="N454" s="13">
        <f>Penjualan!N454*$D454</f>
        <v>0</v>
      </c>
      <c r="O454" s="13">
        <f>Penjualan!O454*$D454</f>
        <v>0</v>
      </c>
      <c r="P454" s="13">
        <f>Penjualan!P454*$D454</f>
        <v>15000</v>
      </c>
      <c r="Q454" s="13">
        <f>Penjualan!Q454*$D454</f>
        <v>0</v>
      </c>
      <c r="R454" s="13">
        <f>Penjualan!R454*$D454</f>
        <v>0</v>
      </c>
      <c r="S454" s="13">
        <f>Penjualan!S454*$D454</f>
        <v>30000</v>
      </c>
      <c r="T454" s="13">
        <f>Penjualan!T454*$D454</f>
        <v>0</v>
      </c>
      <c r="U454" s="13">
        <f>Penjualan!U454*$D454</f>
        <v>15000</v>
      </c>
      <c r="V454" s="13">
        <f>Penjualan!V454*$D454</f>
        <v>0</v>
      </c>
      <c r="W454" s="13">
        <f>Penjualan!W454*$D454</f>
        <v>30000</v>
      </c>
      <c r="X454" s="13">
        <f>Penjualan!X454*$D454</f>
        <v>0</v>
      </c>
      <c r="Y454" s="13">
        <f>Penjualan!Y454*$D454</f>
        <v>0</v>
      </c>
      <c r="Z454" s="13">
        <f>Penjualan!Z454*$D454</f>
        <v>0</v>
      </c>
      <c r="AA454" s="13">
        <f>Penjualan!AA454*$D454</f>
        <v>30000</v>
      </c>
      <c r="AB454" s="13">
        <f>Penjualan!AB454*$D454</f>
        <v>15000</v>
      </c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>
        <f>Penjualan!AQ454*$D454</f>
        <v>0</v>
      </c>
      <c r="AR454" s="13">
        <f t="shared" si="20"/>
        <v>225000</v>
      </c>
      <c r="AS454" s="14"/>
      <c r="AT454" s="14"/>
      <c r="AU454" s="14"/>
      <c r="AV454" s="14"/>
      <c r="AW454" s="14"/>
    </row>
    <row r="455" spans="1:49" ht="26.25" customHeight="1" x14ac:dyDescent="0.35">
      <c r="A455" s="55" t="str">
        <f>Penjualan!A455</f>
        <v>(Misa I)</v>
      </c>
      <c r="B455" s="2" t="str">
        <f>Penjualan!B455</f>
        <v>GR11</v>
      </c>
      <c r="C455" s="2" t="str">
        <f>Penjualan!C455</f>
        <v>Gelang rosario kristal</v>
      </c>
      <c r="D455" s="21">
        <f>VLOOKUP(B455,Tabel!$A$6:$F$78,6,FALSE)</f>
        <v>15000</v>
      </c>
      <c r="E455" s="13">
        <f>Penjualan!E455*$D455</f>
        <v>0</v>
      </c>
      <c r="F455" s="13">
        <f>Penjualan!F455*$D455</f>
        <v>15000</v>
      </c>
      <c r="G455" s="13">
        <f>Penjualan!G455*$D455</f>
        <v>0</v>
      </c>
      <c r="H455" s="13">
        <f>Penjualan!H455*$D455</f>
        <v>0</v>
      </c>
      <c r="I455" s="13">
        <f>Penjualan!I455*$D455</f>
        <v>0</v>
      </c>
      <c r="J455" s="13">
        <f>Penjualan!J455*$D455</f>
        <v>30000</v>
      </c>
      <c r="K455" s="13">
        <f>Penjualan!K455*$D455</f>
        <v>0</v>
      </c>
      <c r="L455" s="13">
        <f>Penjualan!L455*$D455</f>
        <v>0</v>
      </c>
      <c r="M455" s="13">
        <f>Penjualan!M455*$D455</f>
        <v>75000</v>
      </c>
      <c r="N455" s="13">
        <f>Penjualan!N455*$D455</f>
        <v>0</v>
      </c>
      <c r="O455" s="13">
        <f>Penjualan!O455*$D455</f>
        <v>15000</v>
      </c>
      <c r="P455" s="13">
        <f>Penjualan!P455*$D455</f>
        <v>0</v>
      </c>
      <c r="Q455" s="13">
        <f>Penjualan!Q455*$D455</f>
        <v>0</v>
      </c>
      <c r="R455" s="13">
        <f>Penjualan!R455*$D455</f>
        <v>0</v>
      </c>
      <c r="S455" s="13">
        <f>Penjualan!S455*$D455</f>
        <v>0</v>
      </c>
      <c r="T455" s="13">
        <f>Penjualan!T455*$D455</f>
        <v>15000</v>
      </c>
      <c r="U455" s="13">
        <f>Penjualan!U455*$D455</f>
        <v>0</v>
      </c>
      <c r="V455" s="13">
        <f>Penjualan!V455*$D455</f>
        <v>0</v>
      </c>
      <c r="W455" s="13">
        <f>Penjualan!W455*$D455</f>
        <v>0</v>
      </c>
      <c r="X455" s="13">
        <f>Penjualan!X455*$D455</f>
        <v>0</v>
      </c>
      <c r="Y455" s="13">
        <f>Penjualan!Y455*$D455</f>
        <v>0</v>
      </c>
      <c r="Z455" s="13">
        <f>Penjualan!Z455*$D455</f>
        <v>0</v>
      </c>
      <c r="AA455" s="13">
        <f>Penjualan!AA455*$D455</f>
        <v>0</v>
      </c>
      <c r="AB455" s="13">
        <f>Penjualan!AB455*$D455</f>
        <v>0</v>
      </c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>
        <f>Penjualan!AQ455*$D455</f>
        <v>0</v>
      </c>
      <c r="AR455" s="13">
        <f t="shared" si="20"/>
        <v>150000</v>
      </c>
      <c r="AS455" s="14"/>
      <c r="AT455" s="14"/>
      <c r="AU455" s="14"/>
      <c r="AV455" s="14"/>
      <c r="AW455" s="14"/>
    </row>
    <row r="456" spans="1:49" ht="26.25" customHeight="1" x14ac:dyDescent="0.35">
      <c r="A456" s="55">
        <f>Penjualan!A456</f>
        <v>0</v>
      </c>
      <c r="B456" s="2" t="str">
        <f>Penjualan!B456</f>
        <v>A01</v>
      </c>
      <c r="C456" s="2" t="str">
        <f>Penjualan!C456</f>
        <v>Anting</v>
      </c>
      <c r="D456" s="21">
        <f>VLOOKUP(B456,Tabel!$A$6:$F$78,6,FALSE)</f>
        <v>12000</v>
      </c>
      <c r="E456" s="13">
        <f>Penjualan!E456*$D456</f>
        <v>0</v>
      </c>
      <c r="F456" s="13">
        <f>Penjualan!F456*$D456</f>
        <v>0</v>
      </c>
      <c r="G456" s="13">
        <f>Penjualan!G456*$D456</f>
        <v>0</v>
      </c>
      <c r="H456" s="13">
        <f>Penjualan!H456*$D456</f>
        <v>0</v>
      </c>
      <c r="I456" s="13">
        <f>Penjualan!I456*$D456</f>
        <v>0</v>
      </c>
      <c r="J456" s="13">
        <f>Penjualan!J456*$D456</f>
        <v>0</v>
      </c>
      <c r="K456" s="13">
        <f>Penjualan!K456*$D456</f>
        <v>0</v>
      </c>
      <c r="L456" s="13">
        <f>Penjualan!L456*$D456</f>
        <v>0</v>
      </c>
      <c r="M456" s="13">
        <f>Penjualan!M456*$D456</f>
        <v>12000</v>
      </c>
      <c r="N456" s="13">
        <f>Penjualan!N456*$D456</f>
        <v>0</v>
      </c>
      <c r="O456" s="13">
        <f>Penjualan!O456*$D456</f>
        <v>0</v>
      </c>
      <c r="P456" s="13">
        <f>Penjualan!P456*$D456</f>
        <v>0</v>
      </c>
      <c r="Q456" s="13">
        <f>Penjualan!Q456*$D456</f>
        <v>0</v>
      </c>
      <c r="R456" s="13">
        <f>Penjualan!R456*$D456</f>
        <v>0</v>
      </c>
      <c r="S456" s="13">
        <f>Penjualan!S456*$D456</f>
        <v>0</v>
      </c>
      <c r="T456" s="13">
        <f>Penjualan!T456*$D456</f>
        <v>0</v>
      </c>
      <c r="U456" s="13">
        <f>Penjualan!U456*$D456</f>
        <v>0</v>
      </c>
      <c r="V456" s="13">
        <f>Penjualan!V456*$D456</f>
        <v>0</v>
      </c>
      <c r="W456" s="13">
        <f>Penjualan!W456*$D456</f>
        <v>0</v>
      </c>
      <c r="X456" s="13">
        <f>Penjualan!X456*$D456</f>
        <v>0</v>
      </c>
      <c r="Y456" s="13">
        <f>Penjualan!Y456*$D456</f>
        <v>0</v>
      </c>
      <c r="Z456" s="13">
        <f>Penjualan!Z456*$D456</f>
        <v>0</v>
      </c>
      <c r="AA456" s="13">
        <f>Penjualan!AA456*$D456</f>
        <v>0</v>
      </c>
      <c r="AB456" s="13">
        <f>Penjualan!AB456*$D456</f>
        <v>0</v>
      </c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>
        <f>Penjualan!AQ456*$D456</f>
        <v>0</v>
      </c>
      <c r="AR456" s="13">
        <f t="shared" si="20"/>
        <v>12000</v>
      </c>
      <c r="AS456" s="14"/>
      <c r="AT456" s="14"/>
      <c r="AU456" s="14"/>
      <c r="AV456" s="14"/>
      <c r="AW456" s="14"/>
    </row>
    <row r="457" spans="1:49" ht="26.25" customHeight="1" x14ac:dyDescent="0.35">
      <c r="A457" s="55">
        <f>Penjualan!A457</f>
        <v>0</v>
      </c>
      <c r="B457" s="2" t="str">
        <f>Penjualan!B457</f>
        <v>G01</v>
      </c>
      <c r="C457" s="2" t="str">
        <f>Penjualan!C457</f>
        <v>G.batu magnet</v>
      </c>
      <c r="D457" s="21">
        <f>VLOOKUP(B457,Tabel!$A$6:$F$78,6,FALSE)</f>
        <v>10000</v>
      </c>
      <c r="E457" s="13">
        <f>Penjualan!E457*$D457</f>
        <v>0</v>
      </c>
      <c r="F457" s="13">
        <f>Penjualan!F457*$D457</f>
        <v>0</v>
      </c>
      <c r="G457" s="13">
        <f>Penjualan!G457*$D457</f>
        <v>0</v>
      </c>
      <c r="H457" s="13">
        <f>Penjualan!H457*$D457</f>
        <v>0</v>
      </c>
      <c r="I457" s="13">
        <f>Penjualan!I457*$D457</f>
        <v>0</v>
      </c>
      <c r="J457" s="13">
        <f>Penjualan!J457*$D457</f>
        <v>10000</v>
      </c>
      <c r="K457" s="13">
        <f>Penjualan!K457*$D457</f>
        <v>0</v>
      </c>
      <c r="L457" s="13">
        <f>Penjualan!L457*$D457</f>
        <v>0</v>
      </c>
      <c r="M457" s="13">
        <f>Penjualan!M457*$D457</f>
        <v>0</v>
      </c>
      <c r="N457" s="13">
        <f>Penjualan!N457*$D457</f>
        <v>0</v>
      </c>
      <c r="O457" s="13">
        <f>Penjualan!O457*$D457</f>
        <v>0</v>
      </c>
      <c r="P457" s="13">
        <f>Penjualan!P457*$D457</f>
        <v>0</v>
      </c>
      <c r="Q457" s="13">
        <f>Penjualan!Q457*$D457</f>
        <v>0</v>
      </c>
      <c r="R457" s="13">
        <f>Penjualan!R457*$D457</f>
        <v>0</v>
      </c>
      <c r="S457" s="13">
        <f>Penjualan!S457*$D457</f>
        <v>0</v>
      </c>
      <c r="T457" s="13">
        <f>Penjualan!T457*$D457</f>
        <v>0</v>
      </c>
      <c r="U457" s="13">
        <f>Penjualan!U457*$D457</f>
        <v>0</v>
      </c>
      <c r="V457" s="13">
        <f>Penjualan!V457*$D457</f>
        <v>0</v>
      </c>
      <c r="W457" s="13">
        <f>Penjualan!W457*$D457</f>
        <v>0</v>
      </c>
      <c r="X457" s="13">
        <f>Penjualan!X457*$D457</f>
        <v>0</v>
      </c>
      <c r="Y457" s="13">
        <f>Penjualan!Y457*$D457</f>
        <v>0</v>
      </c>
      <c r="Z457" s="13">
        <f>Penjualan!Z457*$D457</f>
        <v>0</v>
      </c>
      <c r="AA457" s="13">
        <f>Penjualan!AA457*$D457</f>
        <v>0</v>
      </c>
      <c r="AB457" s="13">
        <f>Penjualan!AB457*$D457</f>
        <v>0</v>
      </c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>
        <f>Penjualan!AQ457*$D457</f>
        <v>0</v>
      </c>
      <c r="AR457" s="13">
        <f t="shared" si="20"/>
        <v>10000</v>
      </c>
      <c r="AS457" s="14"/>
      <c r="AT457" s="14"/>
      <c r="AU457" s="14"/>
      <c r="AV457" s="14"/>
      <c r="AW457" s="14"/>
    </row>
    <row r="458" spans="1:49" ht="26.25" customHeight="1" x14ac:dyDescent="0.35">
      <c r="A458" s="55">
        <f>Penjualan!A458</f>
        <v>0</v>
      </c>
      <c r="B458" s="2" t="str">
        <f>Penjualan!B458</f>
        <v>G10</v>
      </c>
      <c r="C458" s="2" t="str">
        <f>Penjualan!C458</f>
        <v>G.tali warna warni</v>
      </c>
      <c r="D458" s="21">
        <f>VLOOKUP(B458,Tabel!$A$6:$F$78,6,FALSE)</f>
        <v>5000</v>
      </c>
      <c r="E458" s="13">
        <f>Penjualan!E458*$D458</f>
        <v>0</v>
      </c>
      <c r="F458" s="13">
        <f>Penjualan!F458*$D458</f>
        <v>0</v>
      </c>
      <c r="G458" s="13">
        <f>Penjualan!G458*$D458</f>
        <v>0</v>
      </c>
      <c r="H458" s="13">
        <f>Penjualan!H458*$D458</f>
        <v>0</v>
      </c>
      <c r="I458" s="13">
        <f>Penjualan!I458*$D458</f>
        <v>0</v>
      </c>
      <c r="J458" s="13">
        <f>Penjualan!J458*$D458</f>
        <v>0</v>
      </c>
      <c r="K458" s="13">
        <f>Penjualan!K458*$D458</f>
        <v>0</v>
      </c>
      <c r="L458" s="13">
        <f>Penjualan!L458*$D458</f>
        <v>0</v>
      </c>
      <c r="M458" s="13">
        <f>Penjualan!M458*$D458</f>
        <v>0</v>
      </c>
      <c r="N458" s="13">
        <f>Penjualan!N458*$D458</f>
        <v>0</v>
      </c>
      <c r="O458" s="13">
        <f>Penjualan!O458*$D458</f>
        <v>0</v>
      </c>
      <c r="P458" s="13">
        <f>Penjualan!P458*$D458</f>
        <v>0</v>
      </c>
      <c r="Q458" s="13">
        <f>Penjualan!Q458*$D458</f>
        <v>0</v>
      </c>
      <c r="R458" s="13">
        <f>Penjualan!R458*$D458</f>
        <v>0</v>
      </c>
      <c r="S458" s="13">
        <f>Penjualan!S458*$D458</f>
        <v>0</v>
      </c>
      <c r="T458" s="13">
        <f>Penjualan!T458*$D458</f>
        <v>0</v>
      </c>
      <c r="U458" s="13">
        <f>Penjualan!U458*$D458</f>
        <v>0</v>
      </c>
      <c r="V458" s="13">
        <f>Penjualan!V458*$D458</f>
        <v>0</v>
      </c>
      <c r="W458" s="13">
        <f>Penjualan!W458*$D458</f>
        <v>0</v>
      </c>
      <c r="X458" s="13">
        <f>Penjualan!X458*$D458</f>
        <v>0</v>
      </c>
      <c r="Y458" s="13">
        <f>Penjualan!Y458*$D458</f>
        <v>5000</v>
      </c>
      <c r="Z458" s="13">
        <f>Penjualan!Z458*$D458</f>
        <v>0</v>
      </c>
      <c r="AA458" s="13">
        <f>Penjualan!AA458*$D458</f>
        <v>0</v>
      </c>
      <c r="AB458" s="13">
        <f>Penjualan!AB458*$D458</f>
        <v>0</v>
      </c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>
        <f>Penjualan!AQ458*$D458</f>
        <v>0</v>
      </c>
      <c r="AR458" s="13">
        <f t="shared" si="20"/>
        <v>5000</v>
      </c>
      <c r="AS458" s="14"/>
      <c r="AT458" s="14"/>
      <c r="AU458" s="14"/>
      <c r="AV458" s="14"/>
      <c r="AW458" s="14"/>
    </row>
    <row r="459" spans="1:49" ht="26.25" customHeight="1" x14ac:dyDescent="0.35">
      <c r="A459" s="55">
        <f>Penjualan!A459</f>
        <v>0</v>
      </c>
      <c r="B459" s="2" t="str">
        <f>Penjualan!B459</f>
        <v>R03</v>
      </c>
      <c r="C459" s="2" t="str">
        <f>Penjualan!C459</f>
        <v>Rosario kristal</v>
      </c>
      <c r="D459" s="21">
        <f>VLOOKUP(B459,Tabel!$A$6:$F$78,6,FALSE)</f>
        <v>30000</v>
      </c>
      <c r="E459" s="13">
        <f>Penjualan!E459*$D459</f>
        <v>0</v>
      </c>
      <c r="F459" s="13">
        <f>Penjualan!F459*$D459</f>
        <v>0</v>
      </c>
      <c r="G459" s="13">
        <f>Penjualan!G459*$D459</f>
        <v>0</v>
      </c>
      <c r="H459" s="13">
        <f>Penjualan!H459*$D459</f>
        <v>0</v>
      </c>
      <c r="I459" s="13">
        <f>Penjualan!I459*$D459</f>
        <v>0</v>
      </c>
      <c r="J459" s="13">
        <f>Penjualan!J459*$D459</f>
        <v>90000</v>
      </c>
      <c r="K459" s="13">
        <f>Penjualan!K459*$D459</f>
        <v>0</v>
      </c>
      <c r="L459" s="13">
        <f>Penjualan!L459*$D459</f>
        <v>0</v>
      </c>
      <c r="M459" s="13">
        <f>Penjualan!M459*$D459</f>
        <v>0</v>
      </c>
      <c r="N459" s="13">
        <f>Penjualan!N459*$D459</f>
        <v>0</v>
      </c>
      <c r="O459" s="13">
        <f>Penjualan!O459*$D459</f>
        <v>0</v>
      </c>
      <c r="P459" s="13">
        <f>Penjualan!P459*$D459</f>
        <v>0</v>
      </c>
      <c r="Q459" s="13">
        <f>Penjualan!Q459*$D459</f>
        <v>0</v>
      </c>
      <c r="R459" s="13">
        <f>Penjualan!R459*$D459</f>
        <v>0</v>
      </c>
      <c r="S459" s="13">
        <f>Penjualan!S459*$D459</f>
        <v>0</v>
      </c>
      <c r="T459" s="13">
        <f>Penjualan!T459*$D459</f>
        <v>0</v>
      </c>
      <c r="U459" s="13">
        <f>Penjualan!U459*$D459</f>
        <v>0</v>
      </c>
      <c r="V459" s="13">
        <f>Penjualan!V459*$D459</f>
        <v>0</v>
      </c>
      <c r="W459" s="13">
        <f>Penjualan!W459*$D459</f>
        <v>0</v>
      </c>
      <c r="X459" s="13">
        <f>Penjualan!X459*$D459</f>
        <v>0</v>
      </c>
      <c r="Y459" s="13">
        <f>Penjualan!Y459*$D459</f>
        <v>0</v>
      </c>
      <c r="Z459" s="13">
        <f>Penjualan!Z459*$D459</f>
        <v>0</v>
      </c>
      <c r="AA459" s="13">
        <f>Penjualan!AA459*$D459</f>
        <v>0</v>
      </c>
      <c r="AB459" s="13">
        <f>Penjualan!AB459*$D459</f>
        <v>0</v>
      </c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>
        <f>Penjualan!AQ459*$D459</f>
        <v>0</v>
      </c>
      <c r="AR459" s="13">
        <f t="shared" si="20"/>
        <v>90000</v>
      </c>
      <c r="AS459" s="14"/>
      <c r="AT459" s="14"/>
      <c r="AU459" s="14"/>
      <c r="AV459" s="14"/>
      <c r="AW459" s="14"/>
    </row>
    <row r="460" spans="1:49" ht="26.25" customHeight="1" x14ac:dyDescent="0.35">
      <c r="A460" s="55">
        <f>Penjualan!A460</f>
        <v>0</v>
      </c>
      <c r="B460" s="2" t="str">
        <f>Penjualan!B460</f>
        <v>KT03</v>
      </c>
      <c r="C460" s="2" t="str">
        <f>Penjualan!C460</f>
        <v>Kalung huruf</v>
      </c>
      <c r="D460" s="21">
        <f>VLOOKUP(B460,Tabel!$A$6:$F$78,6,FALSE)</f>
        <v>3000</v>
      </c>
      <c r="E460" s="13">
        <f>Penjualan!E460*$D460</f>
        <v>0</v>
      </c>
      <c r="F460" s="13">
        <f>Penjualan!F460*$D460</f>
        <v>0</v>
      </c>
      <c r="G460" s="13">
        <f>Penjualan!G460*$D460</f>
        <v>0</v>
      </c>
      <c r="H460" s="13">
        <f>Penjualan!H460*$D460</f>
        <v>0</v>
      </c>
      <c r="I460" s="13">
        <f>Penjualan!I460*$D460</f>
        <v>0</v>
      </c>
      <c r="J460" s="13">
        <f>Penjualan!J460*$D460</f>
        <v>0</v>
      </c>
      <c r="K460" s="13">
        <f>Penjualan!K460*$D460</f>
        <v>0</v>
      </c>
      <c r="L460" s="13">
        <f>Penjualan!L460*$D460</f>
        <v>0</v>
      </c>
      <c r="M460" s="13">
        <f>Penjualan!M460*$D460</f>
        <v>0</v>
      </c>
      <c r="N460" s="13">
        <f>Penjualan!N460*$D460</f>
        <v>0</v>
      </c>
      <c r="O460" s="13">
        <f>Penjualan!O460*$D460</f>
        <v>3000</v>
      </c>
      <c r="P460" s="13">
        <f>Penjualan!P460*$D460</f>
        <v>0</v>
      </c>
      <c r="Q460" s="13">
        <f>Penjualan!Q460*$D460</f>
        <v>0</v>
      </c>
      <c r="R460" s="13">
        <f>Penjualan!R460*$D460</f>
        <v>0</v>
      </c>
      <c r="S460" s="13">
        <f>Penjualan!S460*$D460</f>
        <v>0</v>
      </c>
      <c r="T460" s="13">
        <f>Penjualan!T460*$D460</f>
        <v>0</v>
      </c>
      <c r="U460" s="13">
        <f>Penjualan!U460*$D460</f>
        <v>0</v>
      </c>
      <c r="V460" s="13">
        <f>Penjualan!V460*$D460</f>
        <v>0</v>
      </c>
      <c r="W460" s="13">
        <f>Penjualan!W460*$D460</f>
        <v>0</v>
      </c>
      <c r="X460" s="13">
        <f>Penjualan!X460*$D460</f>
        <v>0</v>
      </c>
      <c r="Y460" s="13">
        <f>Penjualan!Y460*$D460</f>
        <v>0</v>
      </c>
      <c r="Z460" s="13">
        <f>Penjualan!Z460*$D460</f>
        <v>0</v>
      </c>
      <c r="AA460" s="13">
        <f>Penjualan!AA460*$D460</f>
        <v>0</v>
      </c>
      <c r="AB460" s="13">
        <f>Penjualan!AB460*$D460</f>
        <v>0</v>
      </c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>
        <f>Penjualan!AQ460*$D460</f>
        <v>0</v>
      </c>
      <c r="AR460" s="13">
        <f t="shared" si="20"/>
        <v>3000</v>
      </c>
      <c r="AS460" s="14"/>
      <c r="AT460" s="14"/>
      <c r="AU460" s="14"/>
      <c r="AV460" s="14"/>
      <c r="AW460" s="14"/>
    </row>
    <row r="461" spans="1:49" ht="26.25" customHeight="1" x14ac:dyDescent="0.35">
      <c r="A461" s="55">
        <f>Penjualan!A461</f>
        <v>0</v>
      </c>
      <c r="B461" s="2" t="str">
        <f>Penjualan!B461</f>
        <v>GR12</v>
      </c>
      <c r="C461" s="2" t="str">
        <f>Penjualan!C461</f>
        <v>Gelang rosario kristal</v>
      </c>
      <c r="D461" s="21">
        <f>VLOOKUP(B461,Tabel!$A$6:$F$78,6,FALSE)</f>
        <v>15000</v>
      </c>
      <c r="E461" s="13">
        <f>Penjualan!E461*$D461</f>
        <v>0</v>
      </c>
      <c r="F461" s="13">
        <f>Penjualan!F461*$D461</f>
        <v>0</v>
      </c>
      <c r="G461" s="13">
        <f>Penjualan!G461*$D461</f>
        <v>0</v>
      </c>
      <c r="H461" s="13">
        <f>Penjualan!H461*$D461</f>
        <v>0</v>
      </c>
      <c r="I461" s="13">
        <f>Penjualan!I461*$D461</f>
        <v>0</v>
      </c>
      <c r="J461" s="13">
        <f>Penjualan!J461*$D461</f>
        <v>0</v>
      </c>
      <c r="K461" s="13">
        <f>Penjualan!K461*$D461</f>
        <v>0</v>
      </c>
      <c r="L461" s="13">
        <f>Penjualan!L461*$D461</f>
        <v>15000</v>
      </c>
      <c r="M461" s="13">
        <f>Penjualan!M461*$D461</f>
        <v>0</v>
      </c>
      <c r="N461" s="13">
        <f>Penjualan!N461*$D461</f>
        <v>0</v>
      </c>
      <c r="O461" s="13">
        <f>Penjualan!O461*$D461</f>
        <v>0</v>
      </c>
      <c r="P461" s="13">
        <f>Penjualan!P461*$D461</f>
        <v>0</v>
      </c>
      <c r="Q461" s="13">
        <f>Penjualan!Q461*$D461</f>
        <v>0</v>
      </c>
      <c r="R461" s="13">
        <f>Penjualan!R461*$D461</f>
        <v>0</v>
      </c>
      <c r="S461" s="13">
        <f>Penjualan!S461*$D461</f>
        <v>0</v>
      </c>
      <c r="T461" s="13">
        <f>Penjualan!T461*$D461</f>
        <v>0</v>
      </c>
      <c r="U461" s="13">
        <f>Penjualan!U461*$D461</f>
        <v>0</v>
      </c>
      <c r="V461" s="13">
        <f>Penjualan!V461*$D461</f>
        <v>0</v>
      </c>
      <c r="W461" s="13">
        <f>Penjualan!W461*$D461</f>
        <v>0</v>
      </c>
      <c r="X461" s="13">
        <f>Penjualan!X461*$D461</f>
        <v>0</v>
      </c>
      <c r="Y461" s="13">
        <f>Penjualan!Y461*$D461</f>
        <v>0</v>
      </c>
      <c r="Z461" s="13">
        <f>Penjualan!Z461*$D461</f>
        <v>0</v>
      </c>
      <c r="AA461" s="13">
        <f>Penjualan!AA461*$D461</f>
        <v>0</v>
      </c>
      <c r="AB461" s="13">
        <f>Penjualan!AB461*$D461</f>
        <v>0</v>
      </c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>
        <f>Penjualan!AQ461*$D461</f>
        <v>0</v>
      </c>
      <c r="AR461" s="13">
        <f t="shared" si="20"/>
        <v>15000</v>
      </c>
      <c r="AS461" s="14"/>
      <c r="AT461" s="14"/>
      <c r="AU461" s="14"/>
      <c r="AV461" s="14"/>
      <c r="AW461" s="14"/>
    </row>
    <row r="462" spans="1:49" ht="26.25" customHeight="1" x14ac:dyDescent="0.35">
      <c r="A462" s="55">
        <f>Penjualan!A462</f>
        <v>0</v>
      </c>
      <c r="B462" s="2" t="str">
        <f>Penjualan!B462</f>
        <v>G12</v>
      </c>
      <c r="C462" s="2" t="str">
        <f>Penjualan!C462</f>
        <v xml:space="preserve">Gelang plat </v>
      </c>
      <c r="D462" s="21">
        <f>VLOOKUP(B462,Tabel!$A$6:$F$78,6,FALSE)</f>
        <v>5000</v>
      </c>
      <c r="E462" s="13">
        <f>Penjualan!E462*$D462</f>
        <v>0</v>
      </c>
      <c r="F462" s="13">
        <f>Penjualan!F462*$D462</f>
        <v>0</v>
      </c>
      <c r="G462" s="13">
        <f>Penjualan!G462*$D462</f>
        <v>0</v>
      </c>
      <c r="H462" s="13">
        <f>Penjualan!H462*$D462</f>
        <v>0</v>
      </c>
      <c r="I462" s="13">
        <f>Penjualan!I462*$D462</f>
        <v>0</v>
      </c>
      <c r="J462" s="13">
        <f>Penjualan!J462*$D462</f>
        <v>0</v>
      </c>
      <c r="K462" s="13">
        <f>Penjualan!K462*$D462</f>
        <v>0</v>
      </c>
      <c r="L462" s="13">
        <f>Penjualan!L462*$D462</f>
        <v>0</v>
      </c>
      <c r="M462" s="13">
        <f>Penjualan!M462*$D462</f>
        <v>0</v>
      </c>
      <c r="N462" s="13">
        <f>Penjualan!N462*$D462</f>
        <v>0</v>
      </c>
      <c r="O462" s="13">
        <f>Penjualan!O462*$D462</f>
        <v>0</v>
      </c>
      <c r="P462" s="13">
        <f>Penjualan!P462*$D462</f>
        <v>5000</v>
      </c>
      <c r="Q462" s="13">
        <f>Penjualan!Q462*$D462</f>
        <v>0</v>
      </c>
      <c r="R462" s="13">
        <f>Penjualan!R462*$D462</f>
        <v>0</v>
      </c>
      <c r="S462" s="13">
        <f>Penjualan!S462*$D462</f>
        <v>0</v>
      </c>
      <c r="T462" s="13">
        <f>Penjualan!T462*$D462</f>
        <v>0</v>
      </c>
      <c r="U462" s="13">
        <f>Penjualan!U462*$D462</f>
        <v>0</v>
      </c>
      <c r="V462" s="13">
        <f>Penjualan!V462*$D462</f>
        <v>0</v>
      </c>
      <c r="W462" s="13">
        <f>Penjualan!W462*$D462</f>
        <v>0</v>
      </c>
      <c r="X462" s="13">
        <f>Penjualan!X462*$D462</f>
        <v>0</v>
      </c>
      <c r="Y462" s="13">
        <f>Penjualan!Y462*$D462</f>
        <v>0</v>
      </c>
      <c r="Z462" s="13">
        <f>Penjualan!Z462*$D462</f>
        <v>0</v>
      </c>
      <c r="AA462" s="13">
        <f>Penjualan!AA462*$D462</f>
        <v>0</v>
      </c>
      <c r="AB462" s="13">
        <f>Penjualan!AB462*$D462</f>
        <v>0</v>
      </c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>
        <f>Penjualan!AQ462*$D462</f>
        <v>0</v>
      </c>
      <c r="AR462" s="13">
        <f t="shared" si="20"/>
        <v>5000</v>
      </c>
      <c r="AS462" s="14"/>
      <c r="AT462" s="14"/>
      <c r="AU462" s="14"/>
      <c r="AV462" s="14"/>
      <c r="AW462" s="14"/>
    </row>
    <row r="463" spans="1:49" ht="26.25" customHeight="1" x14ac:dyDescent="0.35">
      <c r="A463" s="55" t="str">
        <f>Penjualan!A463</f>
        <v>TEMPAT II</v>
      </c>
      <c r="B463" s="2" t="str">
        <f>Penjualan!B463</f>
        <v>R01</v>
      </c>
      <c r="C463" s="2" t="str">
        <f>Penjualan!C463</f>
        <v>Rosario kayu</v>
      </c>
      <c r="D463" s="21">
        <f>VLOOKUP(B463,Tabel!$A$6:$F$78,6,FALSE)</f>
        <v>15000</v>
      </c>
      <c r="E463" s="13">
        <f>Penjualan!E463*$D463</f>
        <v>0</v>
      </c>
      <c r="F463" s="13">
        <f>Penjualan!F463*$D463</f>
        <v>0</v>
      </c>
      <c r="G463" s="13">
        <f>Penjualan!G463*$D463</f>
        <v>0</v>
      </c>
      <c r="H463" s="13">
        <f>Penjualan!H463*$D463</f>
        <v>45000</v>
      </c>
      <c r="I463" s="13">
        <f>Penjualan!I463*$D463</f>
        <v>0</v>
      </c>
      <c r="J463" s="13">
        <f>Penjualan!J463*$D463</f>
        <v>0</v>
      </c>
      <c r="K463" s="13">
        <f>Penjualan!K463*$D463</f>
        <v>0</v>
      </c>
      <c r="L463" s="13">
        <f>Penjualan!L463*$D463</f>
        <v>0</v>
      </c>
      <c r="M463" s="13">
        <f>Penjualan!M463*$D463</f>
        <v>0</v>
      </c>
      <c r="N463" s="13">
        <f>Penjualan!N463*$D463</f>
        <v>0</v>
      </c>
      <c r="O463" s="13">
        <f>Penjualan!O463*$D463</f>
        <v>15000</v>
      </c>
      <c r="P463" s="13">
        <f>Penjualan!P463*$D463</f>
        <v>0</v>
      </c>
      <c r="Q463" s="13">
        <f>Penjualan!Q463*$D463</f>
        <v>0</v>
      </c>
      <c r="R463" s="13">
        <f>Penjualan!R463*$D463</f>
        <v>0</v>
      </c>
      <c r="S463" s="13">
        <f>Penjualan!S463*$D463</f>
        <v>15000</v>
      </c>
      <c r="T463" s="13">
        <f>Penjualan!T463*$D463</f>
        <v>0</v>
      </c>
      <c r="U463" s="13">
        <f>Penjualan!U463*$D463</f>
        <v>0</v>
      </c>
      <c r="V463" s="13">
        <f>Penjualan!V463*$D463</f>
        <v>0</v>
      </c>
      <c r="W463" s="13">
        <f>Penjualan!W463*$D463</f>
        <v>0</v>
      </c>
      <c r="X463" s="13">
        <f>Penjualan!X463*$D463</f>
        <v>0</v>
      </c>
      <c r="Y463" s="13">
        <f>Penjualan!Y463*$D463</f>
        <v>0</v>
      </c>
      <c r="Z463" s="13">
        <f>Penjualan!Z463*$D463</f>
        <v>0</v>
      </c>
      <c r="AA463" s="13">
        <f>Penjualan!AA463*$D463</f>
        <v>0</v>
      </c>
      <c r="AB463" s="13">
        <f>Penjualan!AB463*$D463</f>
        <v>0</v>
      </c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>
        <f>Penjualan!AQ463*$D463</f>
        <v>0</v>
      </c>
      <c r="AR463" s="13">
        <f t="shared" si="20"/>
        <v>75000</v>
      </c>
      <c r="AS463" s="14"/>
      <c r="AT463" s="14"/>
      <c r="AU463" s="14"/>
      <c r="AV463" s="14"/>
      <c r="AW463" s="14"/>
    </row>
    <row r="464" spans="1:49" ht="26.25" customHeight="1" x14ac:dyDescent="0.35">
      <c r="A464" s="55">
        <f>Penjualan!A464</f>
        <v>0</v>
      </c>
      <c r="B464" s="2" t="str">
        <f>Penjualan!B464</f>
        <v>KT06</v>
      </c>
      <c r="C464" s="2" t="str">
        <f>Penjualan!C464</f>
        <v>Kalung Bunda Maria Medugorje</v>
      </c>
      <c r="D464" s="21">
        <f>VLOOKUP(B464,Tabel!$A$6:$F$78,6,FALSE)</f>
        <v>10000</v>
      </c>
      <c r="E464" s="13">
        <f>Penjualan!E464*$D464</f>
        <v>0</v>
      </c>
      <c r="F464" s="13">
        <f>Penjualan!F464*$D464</f>
        <v>0</v>
      </c>
      <c r="G464" s="13">
        <f>Penjualan!G464*$D464</f>
        <v>0</v>
      </c>
      <c r="H464" s="13">
        <f>Penjualan!H464*$D464</f>
        <v>0</v>
      </c>
      <c r="I464" s="13">
        <f>Penjualan!I464*$D464</f>
        <v>0</v>
      </c>
      <c r="J464" s="13">
        <f>Penjualan!J464*$D464</f>
        <v>0</v>
      </c>
      <c r="K464" s="13">
        <f>Penjualan!K464*$D464</f>
        <v>0</v>
      </c>
      <c r="L464" s="13">
        <f>Penjualan!L464*$D464</f>
        <v>0</v>
      </c>
      <c r="M464" s="13">
        <f>Penjualan!M464*$D464</f>
        <v>0</v>
      </c>
      <c r="N464" s="13">
        <f>Penjualan!N464*$D464</f>
        <v>0</v>
      </c>
      <c r="O464" s="13">
        <f>Penjualan!O464*$D464</f>
        <v>0</v>
      </c>
      <c r="P464" s="13">
        <f>Penjualan!P464*$D464</f>
        <v>0</v>
      </c>
      <c r="Q464" s="13">
        <f>Penjualan!Q464*$D464</f>
        <v>20000</v>
      </c>
      <c r="R464" s="13">
        <f>Penjualan!R464*$D464</f>
        <v>0</v>
      </c>
      <c r="S464" s="13">
        <f>Penjualan!S464*$D464</f>
        <v>0</v>
      </c>
      <c r="T464" s="13">
        <f>Penjualan!T464*$D464</f>
        <v>0</v>
      </c>
      <c r="U464" s="13">
        <f>Penjualan!U464*$D464</f>
        <v>0</v>
      </c>
      <c r="V464" s="13">
        <f>Penjualan!V464*$D464</f>
        <v>0</v>
      </c>
      <c r="W464" s="13">
        <f>Penjualan!W464*$D464</f>
        <v>0</v>
      </c>
      <c r="X464" s="13">
        <f>Penjualan!X464*$D464</f>
        <v>0</v>
      </c>
      <c r="Y464" s="13">
        <f>Penjualan!Y464*$D464</f>
        <v>0</v>
      </c>
      <c r="Z464" s="13">
        <f>Penjualan!Z464*$D464</f>
        <v>0</v>
      </c>
      <c r="AA464" s="13">
        <f>Penjualan!AA464*$D464</f>
        <v>0</v>
      </c>
      <c r="AB464" s="13">
        <f>Penjualan!AB464*$D464</f>
        <v>0</v>
      </c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>
        <f>Penjualan!AQ464*$D464</f>
        <v>0</v>
      </c>
      <c r="AR464" s="13">
        <f t="shared" si="20"/>
        <v>20000</v>
      </c>
      <c r="AS464" s="14"/>
      <c r="AT464" s="14"/>
      <c r="AU464" s="14"/>
      <c r="AV464" s="14"/>
      <c r="AW464" s="14"/>
    </row>
    <row r="465" spans="1:49" ht="26.25" customHeight="1" x14ac:dyDescent="0.35">
      <c r="A465" s="55">
        <f>Penjualan!A465</f>
        <v>0</v>
      </c>
      <c r="B465" s="2" t="str">
        <f>Penjualan!B465</f>
        <v>GR14</v>
      </c>
      <c r="C465" s="2" t="str">
        <f>Penjualan!C465</f>
        <v>Gelang Bunda Maria Medugorje</v>
      </c>
      <c r="D465" s="21">
        <f>VLOOKUP(B465,Tabel!$A$6:$F$78,6,FALSE)</f>
        <v>30000</v>
      </c>
      <c r="E465" s="13">
        <f>Penjualan!E465*$D465</f>
        <v>0</v>
      </c>
      <c r="F465" s="13">
        <f>Penjualan!F465*$D465</f>
        <v>0</v>
      </c>
      <c r="G465" s="13">
        <f>Penjualan!G465*$D465</f>
        <v>0</v>
      </c>
      <c r="H465" s="13">
        <f>Penjualan!H465*$D465</f>
        <v>0</v>
      </c>
      <c r="I465" s="13">
        <f>Penjualan!I465*$D465</f>
        <v>0</v>
      </c>
      <c r="J465" s="13">
        <f>Penjualan!J465*$D465</f>
        <v>0</v>
      </c>
      <c r="K465" s="13">
        <f>Penjualan!K465*$D465</f>
        <v>0</v>
      </c>
      <c r="L465" s="13">
        <f>Penjualan!L465*$D465</f>
        <v>0</v>
      </c>
      <c r="M465" s="13">
        <f>Penjualan!M465*$D465</f>
        <v>0</v>
      </c>
      <c r="N465" s="13">
        <f>Penjualan!N465*$D465</f>
        <v>30000</v>
      </c>
      <c r="O465" s="13">
        <f>Penjualan!O465*$D465</f>
        <v>0</v>
      </c>
      <c r="P465" s="13">
        <f>Penjualan!P465*$D465</f>
        <v>0</v>
      </c>
      <c r="Q465" s="13">
        <f>Penjualan!Q465*$D465</f>
        <v>0</v>
      </c>
      <c r="R465" s="13">
        <f>Penjualan!R465*$D465</f>
        <v>0</v>
      </c>
      <c r="S465" s="13">
        <f>Penjualan!S465*$D465</f>
        <v>0</v>
      </c>
      <c r="T465" s="13">
        <f>Penjualan!T465*$D465</f>
        <v>0</v>
      </c>
      <c r="U465" s="13">
        <f>Penjualan!U465*$D465</f>
        <v>0</v>
      </c>
      <c r="V465" s="13">
        <f>Penjualan!V465*$D465</f>
        <v>0</v>
      </c>
      <c r="W465" s="13">
        <f>Penjualan!W465*$D465</f>
        <v>0</v>
      </c>
      <c r="X465" s="13">
        <f>Penjualan!X465*$D465</f>
        <v>0</v>
      </c>
      <c r="Y465" s="13">
        <f>Penjualan!Y465*$D465</f>
        <v>0</v>
      </c>
      <c r="Z465" s="13">
        <f>Penjualan!Z465*$D465</f>
        <v>0</v>
      </c>
      <c r="AA465" s="13">
        <f>Penjualan!AA465*$D465</f>
        <v>0</v>
      </c>
      <c r="AB465" s="13">
        <f>Penjualan!AB465*$D465</f>
        <v>0</v>
      </c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>
        <f>Penjualan!AQ465*$D465</f>
        <v>0</v>
      </c>
      <c r="AR465" s="13">
        <f t="shared" si="20"/>
        <v>30000</v>
      </c>
      <c r="AS465" s="14"/>
      <c r="AT465" s="14"/>
      <c r="AU465" s="14"/>
      <c r="AV465" s="14"/>
      <c r="AW465" s="14"/>
    </row>
    <row r="466" spans="1:49" ht="26.25" customHeight="1" x14ac:dyDescent="0.35">
      <c r="A466" s="55">
        <f>Penjualan!A466</f>
        <v>0</v>
      </c>
      <c r="B466" s="2" t="str">
        <f>Penjualan!B466</f>
        <v>GKM</v>
      </c>
      <c r="C466" s="2" t="str">
        <f>Penjualan!C466</f>
        <v>G. Mutiara</v>
      </c>
      <c r="D466" s="21">
        <f>VLOOKUP(B466,Tabel!$A$6:$F$78,6,FALSE)</f>
        <v>10000</v>
      </c>
      <c r="E466" s="13">
        <f>Penjualan!E466*$D466</f>
        <v>0</v>
      </c>
      <c r="F466" s="13">
        <f>Penjualan!F466*$D466</f>
        <v>0</v>
      </c>
      <c r="G466" s="13">
        <f>Penjualan!G466*$D466</f>
        <v>0</v>
      </c>
      <c r="H466" s="13">
        <f>Penjualan!H466*$D466</f>
        <v>0</v>
      </c>
      <c r="I466" s="13">
        <f>Penjualan!I466*$D466</f>
        <v>0</v>
      </c>
      <c r="J466" s="13">
        <f>Penjualan!J466*$D466</f>
        <v>0</v>
      </c>
      <c r="K466" s="13">
        <f>Penjualan!K466*$D466</f>
        <v>0</v>
      </c>
      <c r="L466" s="13">
        <f>Penjualan!L466*$D466</f>
        <v>0</v>
      </c>
      <c r="M466" s="13">
        <f>Penjualan!M466*$D466</f>
        <v>0</v>
      </c>
      <c r="N466" s="13">
        <f>Penjualan!N466*$D466</f>
        <v>0</v>
      </c>
      <c r="O466" s="13">
        <f>Penjualan!O466*$D466</f>
        <v>0</v>
      </c>
      <c r="P466" s="13">
        <f>Penjualan!P466*$D466</f>
        <v>0</v>
      </c>
      <c r="Q466" s="13">
        <f>Penjualan!Q466*$D466</f>
        <v>10000</v>
      </c>
      <c r="R466" s="13">
        <f>Penjualan!R466*$D466</f>
        <v>0</v>
      </c>
      <c r="S466" s="13">
        <f>Penjualan!S466*$D466</f>
        <v>0</v>
      </c>
      <c r="T466" s="13">
        <f>Penjualan!T466*$D466</f>
        <v>0</v>
      </c>
      <c r="U466" s="13">
        <f>Penjualan!U466*$D466</f>
        <v>0</v>
      </c>
      <c r="V466" s="13">
        <f>Penjualan!V466*$D466</f>
        <v>0</v>
      </c>
      <c r="W466" s="13">
        <f>Penjualan!W466*$D466</f>
        <v>0</v>
      </c>
      <c r="X466" s="13">
        <f>Penjualan!X466*$D466</f>
        <v>0</v>
      </c>
      <c r="Y466" s="13">
        <f>Penjualan!Y466*$D466</f>
        <v>0</v>
      </c>
      <c r="Z466" s="13">
        <f>Penjualan!Z466*$D466</f>
        <v>0</v>
      </c>
      <c r="AA466" s="13">
        <f>Penjualan!AA466*$D466</f>
        <v>0</v>
      </c>
      <c r="AB466" s="13">
        <f>Penjualan!AB466*$D466</f>
        <v>0</v>
      </c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>
        <f>Penjualan!AQ466*$D466</f>
        <v>0</v>
      </c>
      <c r="AR466" s="13">
        <f t="shared" si="20"/>
        <v>10000</v>
      </c>
      <c r="AS466" s="14"/>
      <c r="AT466" s="14"/>
      <c r="AU466" s="14"/>
      <c r="AV466" s="14"/>
      <c r="AW466" s="14"/>
    </row>
    <row r="467" spans="1:49" ht="26.25" customHeight="1" x14ac:dyDescent="0.35">
      <c r="A467" s="55">
        <f>Penjualan!A467</f>
        <v>0</v>
      </c>
      <c r="B467" s="2" t="str">
        <f>Penjualan!B467</f>
        <v>R03</v>
      </c>
      <c r="C467" s="2" t="str">
        <f>Penjualan!C467</f>
        <v>Rosario kristal</v>
      </c>
      <c r="D467" s="21">
        <f>VLOOKUP(B467,Tabel!$A$6:$F$78,6,FALSE)</f>
        <v>30000</v>
      </c>
      <c r="E467" s="13">
        <f>Penjualan!E467*$D467</f>
        <v>0</v>
      </c>
      <c r="F467" s="13">
        <f>Penjualan!F467*$D467</f>
        <v>0</v>
      </c>
      <c r="G467" s="13">
        <f>Penjualan!G467*$D467</f>
        <v>0</v>
      </c>
      <c r="H467" s="13">
        <f>Penjualan!H467*$D467</f>
        <v>30000</v>
      </c>
      <c r="I467" s="13">
        <f>Penjualan!I467*$D467</f>
        <v>0</v>
      </c>
      <c r="J467" s="13">
        <f>Penjualan!J467*$D467</f>
        <v>0</v>
      </c>
      <c r="K467" s="13">
        <f>Penjualan!K467*$D467</f>
        <v>0</v>
      </c>
      <c r="L467" s="13">
        <f>Penjualan!L467*$D467</f>
        <v>0</v>
      </c>
      <c r="M467" s="13">
        <f>Penjualan!M467*$D467</f>
        <v>0</v>
      </c>
      <c r="N467" s="13">
        <f>Penjualan!N467*$D467</f>
        <v>0</v>
      </c>
      <c r="O467" s="13">
        <f>Penjualan!O467*$D467</f>
        <v>0</v>
      </c>
      <c r="P467" s="13">
        <f>Penjualan!P467*$D467</f>
        <v>0</v>
      </c>
      <c r="Q467" s="13">
        <f>Penjualan!Q467*$D467</f>
        <v>0</v>
      </c>
      <c r="R467" s="13">
        <f>Penjualan!R467*$D467</f>
        <v>0</v>
      </c>
      <c r="S467" s="13">
        <f>Penjualan!S467*$D467</f>
        <v>0</v>
      </c>
      <c r="T467" s="13">
        <f>Penjualan!T467*$D467</f>
        <v>0</v>
      </c>
      <c r="U467" s="13">
        <f>Penjualan!U467*$D467</f>
        <v>0</v>
      </c>
      <c r="V467" s="13">
        <f>Penjualan!V467*$D467</f>
        <v>0</v>
      </c>
      <c r="W467" s="13">
        <f>Penjualan!W467*$D467</f>
        <v>0</v>
      </c>
      <c r="X467" s="13">
        <f>Penjualan!X467*$D467</f>
        <v>0</v>
      </c>
      <c r="Y467" s="13">
        <f>Penjualan!Y467*$D467</f>
        <v>0</v>
      </c>
      <c r="Z467" s="13">
        <f>Penjualan!Z467*$D467</f>
        <v>0</v>
      </c>
      <c r="AA467" s="13">
        <f>Penjualan!AA467*$D467</f>
        <v>0</v>
      </c>
      <c r="AB467" s="13">
        <f>Penjualan!AB467*$D467</f>
        <v>0</v>
      </c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>
        <f>Penjualan!AQ467*$D467</f>
        <v>0</v>
      </c>
      <c r="AR467" s="13">
        <f t="shared" si="20"/>
        <v>30000</v>
      </c>
      <c r="AS467" s="14"/>
      <c r="AT467" s="14"/>
      <c r="AU467" s="14"/>
      <c r="AV467" s="14"/>
      <c r="AW467" s="14"/>
    </row>
    <row r="468" spans="1:49" ht="26.25" customHeight="1" x14ac:dyDescent="0.35">
      <c r="A468" s="55">
        <f>Penjualan!A468</f>
        <v>0</v>
      </c>
      <c r="B468" s="2" t="str">
        <f>Penjualan!B468</f>
        <v>GR12</v>
      </c>
      <c r="C468" s="2" t="str">
        <f>Penjualan!C468</f>
        <v>Gelang rosario kristal</v>
      </c>
      <c r="D468" s="21">
        <f>VLOOKUP(B468,Tabel!$A$6:$F$78,6,FALSE)</f>
        <v>15000</v>
      </c>
      <c r="E468" s="13">
        <f>Penjualan!E468*$D468</f>
        <v>0</v>
      </c>
      <c r="F468" s="13">
        <f>Penjualan!F468*$D468</f>
        <v>0</v>
      </c>
      <c r="G468" s="13">
        <f>Penjualan!G468*$D468</f>
        <v>0</v>
      </c>
      <c r="H468" s="13">
        <f>Penjualan!H468*$D468</f>
        <v>15000</v>
      </c>
      <c r="I468" s="13">
        <f>Penjualan!I468*$D468</f>
        <v>0</v>
      </c>
      <c r="J468" s="13">
        <f>Penjualan!J468*$D468</f>
        <v>30000</v>
      </c>
      <c r="K468" s="13">
        <f>Penjualan!K468*$D468</f>
        <v>0</v>
      </c>
      <c r="L468" s="13">
        <f>Penjualan!L468*$D468</f>
        <v>0</v>
      </c>
      <c r="M468" s="13">
        <f>Penjualan!M468*$D468</f>
        <v>15000</v>
      </c>
      <c r="N468" s="13">
        <f>Penjualan!N468*$D468</f>
        <v>0</v>
      </c>
      <c r="O468" s="13">
        <f>Penjualan!O468*$D468</f>
        <v>0</v>
      </c>
      <c r="P468" s="13">
        <f>Penjualan!P468*$D468</f>
        <v>0</v>
      </c>
      <c r="Q468" s="13">
        <f>Penjualan!Q468*$D468</f>
        <v>0</v>
      </c>
      <c r="R468" s="13">
        <f>Penjualan!R468*$D468</f>
        <v>0</v>
      </c>
      <c r="S468" s="13">
        <f>Penjualan!S468*$D468</f>
        <v>0</v>
      </c>
      <c r="T468" s="13">
        <f>Penjualan!T468*$D468</f>
        <v>0</v>
      </c>
      <c r="U468" s="13">
        <f>Penjualan!U468*$D468</f>
        <v>0</v>
      </c>
      <c r="V468" s="13">
        <f>Penjualan!V468*$D468</f>
        <v>0</v>
      </c>
      <c r="W468" s="13">
        <f>Penjualan!W468*$D468</f>
        <v>0</v>
      </c>
      <c r="X468" s="13">
        <f>Penjualan!X468*$D468</f>
        <v>0</v>
      </c>
      <c r="Y468" s="13">
        <f>Penjualan!Y468*$D468</f>
        <v>0</v>
      </c>
      <c r="Z468" s="13">
        <f>Penjualan!Z468*$D468</f>
        <v>0</v>
      </c>
      <c r="AA468" s="13">
        <f>Penjualan!AA468*$D468</f>
        <v>0</v>
      </c>
      <c r="AB468" s="13">
        <f>Penjualan!AB468*$D468</f>
        <v>0</v>
      </c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>
        <f>Penjualan!AQ468*$D468</f>
        <v>0</v>
      </c>
      <c r="AR468" s="13">
        <f t="shared" si="20"/>
        <v>60000</v>
      </c>
      <c r="AS468" s="14"/>
      <c r="AT468" s="14"/>
      <c r="AU468" s="14"/>
      <c r="AV468" s="14"/>
      <c r="AW468" s="14"/>
    </row>
    <row r="469" spans="1:49" ht="26.25" customHeight="1" x14ac:dyDescent="0.35">
      <c r="A469" s="55">
        <f>Penjualan!A469</f>
        <v>0</v>
      </c>
      <c r="B469" s="2" t="str">
        <f>Penjualan!B469</f>
        <v>KT03</v>
      </c>
      <c r="C469" s="2" t="str">
        <f>Penjualan!C469</f>
        <v>Kalung huruf</v>
      </c>
      <c r="D469" s="21">
        <f>VLOOKUP(B469,Tabel!$A$6:$F$78,6,FALSE)</f>
        <v>3000</v>
      </c>
      <c r="E469" s="13">
        <f>Penjualan!E469*$D469</f>
        <v>0</v>
      </c>
      <c r="F469" s="13">
        <f>Penjualan!F469*$D469</f>
        <v>0</v>
      </c>
      <c r="G469" s="13">
        <f>Penjualan!G469*$D469</f>
        <v>0</v>
      </c>
      <c r="H469" s="13">
        <f>Penjualan!H469*$D469</f>
        <v>0</v>
      </c>
      <c r="I469" s="13">
        <f>Penjualan!I469*$D469</f>
        <v>0</v>
      </c>
      <c r="J469" s="13">
        <f>Penjualan!J469*$D469</f>
        <v>0</v>
      </c>
      <c r="K469" s="13">
        <f>Penjualan!K469*$D469</f>
        <v>0</v>
      </c>
      <c r="L469" s="13">
        <f>Penjualan!L469*$D469</f>
        <v>0</v>
      </c>
      <c r="M469" s="13">
        <f>Penjualan!M469*$D469</f>
        <v>0</v>
      </c>
      <c r="N469" s="13">
        <f>Penjualan!N469*$D469</f>
        <v>6000</v>
      </c>
      <c r="O469" s="13">
        <f>Penjualan!O469*$D469</f>
        <v>0</v>
      </c>
      <c r="P469" s="13">
        <f>Penjualan!P469*$D469</f>
        <v>0</v>
      </c>
      <c r="Q469" s="13">
        <f>Penjualan!Q469*$D469</f>
        <v>0</v>
      </c>
      <c r="R469" s="13">
        <f>Penjualan!R469*$D469</f>
        <v>0</v>
      </c>
      <c r="S469" s="13">
        <f>Penjualan!S469*$D469</f>
        <v>3000</v>
      </c>
      <c r="T469" s="13">
        <f>Penjualan!T469*$D469</f>
        <v>0</v>
      </c>
      <c r="U469" s="13">
        <f>Penjualan!U469*$D469</f>
        <v>0</v>
      </c>
      <c r="V469" s="13">
        <f>Penjualan!V469*$D469</f>
        <v>0</v>
      </c>
      <c r="W469" s="13">
        <f>Penjualan!W469*$D469</f>
        <v>0</v>
      </c>
      <c r="X469" s="13">
        <f>Penjualan!X469*$D469</f>
        <v>0</v>
      </c>
      <c r="Y469" s="13">
        <f>Penjualan!Y469*$D469</f>
        <v>0</v>
      </c>
      <c r="Z469" s="13">
        <f>Penjualan!Z469*$D469</f>
        <v>0</v>
      </c>
      <c r="AA469" s="13">
        <f>Penjualan!AA469*$D469</f>
        <v>0</v>
      </c>
      <c r="AB469" s="13">
        <f>Penjualan!AB469*$D469</f>
        <v>0</v>
      </c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>
        <f>Penjualan!AQ469*$D469</f>
        <v>0</v>
      </c>
      <c r="AR469" s="13">
        <f t="shared" si="20"/>
        <v>9000</v>
      </c>
      <c r="AS469" s="14"/>
      <c r="AT469" s="14"/>
      <c r="AU469" s="14"/>
      <c r="AV469" s="14"/>
      <c r="AW469" s="14"/>
    </row>
    <row r="470" spans="1:49" ht="26.25" customHeight="1" x14ac:dyDescent="0.35">
      <c r="A470" s="55">
        <f>Penjualan!A470</f>
        <v>0</v>
      </c>
      <c r="B470" s="2" t="str">
        <f>Penjualan!B470</f>
        <v>KT04</v>
      </c>
      <c r="C470" s="2" t="str">
        <f>Penjualan!C470</f>
        <v>Kalung bandul</v>
      </c>
      <c r="D470" s="21">
        <f>VLOOKUP(B470,Tabel!$A$6:$F$78,6,FALSE)</f>
        <v>3000</v>
      </c>
      <c r="E470" s="13">
        <f>Penjualan!E470*$D470</f>
        <v>0</v>
      </c>
      <c r="F470" s="13">
        <f>Penjualan!F470*$D470</f>
        <v>0</v>
      </c>
      <c r="G470" s="13">
        <f>Penjualan!G470*$D470</f>
        <v>0</v>
      </c>
      <c r="H470" s="13">
        <f>Penjualan!H470*$D470</f>
        <v>0</v>
      </c>
      <c r="I470" s="13">
        <f>Penjualan!I470*$D470</f>
        <v>0</v>
      </c>
      <c r="J470" s="13">
        <f>Penjualan!J470*$D470</f>
        <v>0</v>
      </c>
      <c r="K470" s="13">
        <f>Penjualan!K470*$D470</f>
        <v>0</v>
      </c>
      <c r="L470" s="13">
        <f>Penjualan!L470*$D470</f>
        <v>0</v>
      </c>
      <c r="M470" s="13">
        <f>Penjualan!M470*$D470</f>
        <v>0</v>
      </c>
      <c r="N470" s="13">
        <f>Penjualan!N470*$D470</f>
        <v>0</v>
      </c>
      <c r="O470" s="13">
        <f>Penjualan!O470*$D470</f>
        <v>0</v>
      </c>
      <c r="P470" s="13">
        <f>Penjualan!P470*$D470</f>
        <v>0</v>
      </c>
      <c r="Q470" s="13">
        <f>Penjualan!Q470*$D470</f>
        <v>3000</v>
      </c>
      <c r="R470" s="13">
        <f>Penjualan!R470*$D470</f>
        <v>0</v>
      </c>
      <c r="S470" s="13">
        <f>Penjualan!S470*$D470</f>
        <v>0</v>
      </c>
      <c r="T470" s="13">
        <f>Penjualan!T470*$D470</f>
        <v>6000</v>
      </c>
      <c r="U470" s="13">
        <f>Penjualan!U470*$D470</f>
        <v>0</v>
      </c>
      <c r="V470" s="13">
        <f>Penjualan!V470*$D470</f>
        <v>0</v>
      </c>
      <c r="W470" s="13">
        <f>Penjualan!W470*$D470</f>
        <v>0</v>
      </c>
      <c r="X470" s="13">
        <f>Penjualan!X470*$D470</f>
        <v>0</v>
      </c>
      <c r="Y470" s="13">
        <f>Penjualan!Y470*$D470</f>
        <v>0</v>
      </c>
      <c r="Z470" s="13">
        <f>Penjualan!Z470*$D470</f>
        <v>0</v>
      </c>
      <c r="AA470" s="13">
        <f>Penjualan!AA470*$D470</f>
        <v>0</v>
      </c>
      <c r="AB470" s="13">
        <f>Penjualan!AB470*$D470</f>
        <v>0</v>
      </c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>
        <f>Penjualan!AQ470*$D470</f>
        <v>0</v>
      </c>
      <c r="AR470" s="13">
        <f t="shared" si="20"/>
        <v>9000</v>
      </c>
      <c r="AS470" s="14"/>
      <c r="AT470" s="14"/>
      <c r="AU470" s="14"/>
      <c r="AV470" s="14"/>
      <c r="AW470" s="14"/>
    </row>
    <row r="471" spans="1:49" ht="26.25" customHeight="1" x14ac:dyDescent="0.35">
      <c r="A471" s="55">
        <f>Penjualan!A471</f>
        <v>0</v>
      </c>
      <c r="B471" s="2" t="str">
        <f>Penjualan!B471</f>
        <v>R06</v>
      </c>
      <c r="C471" s="2" t="str">
        <f>Penjualan!C471</f>
        <v>Rosario tali simpul</v>
      </c>
      <c r="D471" s="21">
        <f>VLOOKUP(B471,Tabel!$A$6:$F$78,6,FALSE)</f>
        <v>12000</v>
      </c>
      <c r="E471" s="13">
        <f>Penjualan!E471*$D471</f>
        <v>0</v>
      </c>
      <c r="F471" s="13">
        <f>Penjualan!F471*$D471</f>
        <v>0</v>
      </c>
      <c r="G471" s="13">
        <f>Penjualan!G471*$D471</f>
        <v>0</v>
      </c>
      <c r="H471" s="13">
        <f>Penjualan!H471*$D471</f>
        <v>0</v>
      </c>
      <c r="I471" s="13">
        <f>Penjualan!I471*$D471</f>
        <v>0</v>
      </c>
      <c r="J471" s="13">
        <f>Penjualan!J471*$D471</f>
        <v>0</v>
      </c>
      <c r="K471" s="13">
        <f>Penjualan!K471*$D471</f>
        <v>0</v>
      </c>
      <c r="L471" s="13">
        <f>Penjualan!L471*$D471</f>
        <v>0</v>
      </c>
      <c r="M471" s="13">
        <f>Penjualan!M471*$D471</f>
        <v>0</v>
      </c>
      <c r="N471" s="13">
        <f>Penjualan!N471*$D471</f>
        <v>0</v>
      </c>
      <c r="O471" s="13">
        <f>Penjualan!O471*$D471</f>
        <v>0</v>
      </c>
      <c r="P471" s="13">
        <f>Penjualan!P471*$D471</f>
        <v>0</v>
      </c>
      <c r="Q471" s="13">
        <f>Penjualan!Q471*$D471</f>
        <v>12000</v>
      </c>
      <c r="R471" s="13">
        <f>Penjualan!R471*$D471</f>
        <v>0</v>
      </c>
      <c r="S471" s="13">
        <f>Penjualan!S471*$D471</f>
        <v>0</v>
      </c>
      <c r="T471" s="13">
        <f>Penjualan!T471*$D471</f>
        <v>0</v>
      </c>
      <c r="U471" s="13">
        <f>Penjualan!U471*$D471</f>
        <v>0</v>
      </c>
      <c r="V471" s="13">
        <f>Penjualan!V471*$D471</f>
        <v>0</v>
      </c>
      <c r="W471" s="13">
        <f>Penjualan!W471*$D471</f>
        <v>0</v>
      </c>
      <c r="X471" s="13">
        <f>Penjualan!X471*$D471</f>
        <v>0</v>
      </c>
      <c r="Y471" s="13">
        <f>Penjualan!Y471*$D471</f>
        <v>0</v>
      </c>
      <c r="Z471" s="13">
        <f>Penjualan!Z471*$D471</f>
        <v>0</v>
      </c>
      <c r="AA471" s="13">
        <f>Penjualan!AA471*$D471</f>
        <v>0</v>
      </c>
      <c r="AB471" s="13">
        <f>Penjualan!AB471*$D471</f>
        <v>0</v>
      </c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>
        <f>Penjualan!AQ471*$D471</f>
        <v>0</v>
      </c>
      <c r="AR471" s="13">
        <f t="shared" si="20"/>
        <v>12000</v>
      </c>
      <c r="AS471" s="14"/>
      <c r="AT471" s="14"/>
      <c r="AU471" s="14"/>
      <c r="AV471" s="14"/>
      <c r="AW471" s="14"/>
    </row>
    <row r="472" spans="1:49" ht="26.25" customHeight="1" x14ac:dyDescent="0.35">
      <c r="A472" s="55">
        <f>Penjualan!A472</f>
        <v>0</v>
      </c>
      <c r="B472" s="2" t="str">
        <f>Penjualan!B472</f>
        <v>G01</v>
      </c>
      <c r="C472" s="2" t="str">
        <f>Penjualan!C472</f>
        <v>G.batu magnet</v>
      </c>
      <c r="D472" s="21">
        <f>VLOOKUP(B472,Tabel!$A$6:$F$78,6,FALSE)</f>
        <v>10000</v>
      </c>
      <c r="E472" s="13">
        <f>Penjualan!E472*$D472</f>
        <v>0</v>
      </c>
      <c r="F472" s="13">
        <f>Penjualan!F472*$D472</f>
        <v>0</v>
      </c>
      <c r="G472" s="13">
        <f>Penjualan!G472*$D472</f>
        <v>0</v>
      </c>
      <c r="H472" s="13">
        <f>Penjualan!H472*$D472</f>
        <v>0</v>
      </c>
      <c r="I472" s="13">
        <f>Penjualan!I472*$D472</f>
        <v>0</v>
      </c>
      <c r="J472" s="13">
        <f>Penjualan!J472*$D472</f>
        <v>0</v>
      </c>
      <c r="K472" s="13">
        <f>Penjualan!K472*$D472</f>
        <v>0</v>
      </c>
      <c r="L472" s="13">
        <f>Penjualan!L472*$D472</f>
        <v>0</v>
      </c>
      <c r="M472" s="13">
        <f>Penjualan!M472*$D472</f>
        <v>0</v>
      </c>
      <c r="N472" s="13">
        <f>Penjualan!N472*$D472</f>
        <v>10000</v>
      </c>
      <c r="O472" s="13">
        <f>Penjualan!O472*$D472</f>
        <v>0</v>
      </c>
      <c r="P472" s="13">
        <f>Penjualan!P472*$D472</f>
        <v>10000</v>
      </c>
      <c r="Q472" s="13">
        <f>Penjualan!Q472*$D472</f>
        <v>0</v>
      </c>
      <c r="R472" s="13">
        <f>Penjualan!R472*$D472</f>
        <v>0</v>
      </c>
      <c r="S472" s="13">
        <f>Penjualan!S472*$D472</f>
        <v>0</v>
      </c>
      <c r="T472" s="13">
        <f>Penjualan!T472*$D472</f>
        <v>0</v>
      </c>
      <c r="U472" s="13">
        <f>Penjualan!U472*$D472</f>
        <v>0</v>
      </c>
      <c r="V472" s="13">
        <f>Penjualan!V472*$D472</f>
        <v>0</v>
      </c>
      <c r="W472" s="13">
        <f>Penjualan!W472*$D472</f>
        <v>0</v>
      </c>
      <c r="X472" s="13">
        <f>Penjualan!X472*$D472</f>
        <v>0</v>
      </c>
      <c r="Y472" s="13">
        <f>Penjualan!Y472*$D472</f>
        <v>0</v>
      </c>
      <c r="Z472" s="13">
        <f>Penjualan!Z472*$D472</f>
        <v>0</v>
      </c>
      <c r="AA472" s="13">
        <f>Penjualan!AA472*$D472</f>
        <v>0</v>
      </c>
      <c r="AB472" s="13">
        <f>Penjualan!AB472*$D472</f>
        <v>0</v>
      </c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>
        <f>Penjualan!AQ472*$D472</f>
        <v>0</v>
      </c>
      <c r="AR472" s="13">
        <f t="shared" si="20"/>
        <v>20000</v>
      </c>
      <c r="AS472" s="14"/>
      <c r="AT472" s="14"/>
      <c r="AU472" s="14"/>
      <c r="AV472" s="14"/>
      <c r="AW472" s="14"/>
    </row>
    <row r="473" spans="1:49" ht="26.25" customHeight="1" x14ac:dyDescent="0.35">
      <c r="A473" s="55">
        <f>Penjualan!A473</f>
        <v>0</v>
      </c>
      <c r="B473" s="2" t="str">
        <f>Penjualan!B473</f>
        <v>G12</v>
      </c>
      <c r="C473" s="2" t="str">
        <f>Penjualan!C473</f>
        <v xml:space="preserve">Gelang plat </v>
      </c>
      <c r="D473" s="21">
        <f>VLOOKUP(B473,Tabel!$A$6:$F$78,6,FALSE)</f>
        <v>5000</v>
      </c>
      <c r="E473" s="13">
        <f>Penjualan!E473*$D473</f>
        <v>0</v>
      </c>
      <c r="F473" s="13">
        <f>Penjualan!F473*$D473</f>
        <v>0</v>
      </c>
      <c r="G473" s="13">
        <f>Penjualan!G473*$D473</f>
        <v>0</v>
      </c>
      <c r="H473" s="13">
        <f>Penjualan!H473*$D473</f>
        <v>5000</v>
      </c>
      <c r="I473" s="13">
        <f>Penjualan!I473*$D473</f>
        <v>0</v>
      </c>
      <c r="J473" s="13">
        <f>Penjualan!J473*$D473</f>
        <v>0</v>
      </c>
      <c r="K473" s="13">
        <f>Penjualan!K473*$D473</f>
        <v>0</v>
      </c>
      <c r="L473" s="13">
        <f>Penjualan!L473*$D473</f>
        <v>0</v>
      </c>
      <c r="M473" s="13">
        <f>Penjualan!M473*$D473</f>
        <v>0</v>
      </c>
      <c r="N473" s="13">
        <f>Penjualan!N473*$D473</f>
        <v>0</v>
      </c>
      <c r="O473" s="13">
        <f>Penjualan!O473*$D473</f>
        <v>0</v>
      </c>
      <c r="P473" s="13">
        <f>Penjualan!P473*$D473</f>
        <v>0</v>
      </c>
      <c r="Q473" s="13">
        <f>Penjualan!Q473*$D473</f>
        <v>0</v>
      </c>
      <c r="R473" s="13">
        <f>Penjualan!R473*$D473</f>
        <v>0</v>
      </c>
      <c r="S473" s="13">
        <f>Penjualan!S473*$D473</f>
        <v>0</v>
      </c>
      <c r="T473" s="13">
        <f>Penjualan!T473*$D473</f>
        <v>0</v>
      </c>
      <c r="U473" s="13">
        <f>Penjualan!U473*$D473</f>
        <v>0</v>
      </c>
      <c r="V473" s="13">
        <f>Penjualan!V473*$D473</f>
        <v>0</v>
      </c>
      <c r="W473" s="13">
        <f>Penjualan!W473*$D473</f>
        <v>0</v>
      </c>
      <c r="X473" s="13">
        <f>Penjualan!X473*$D473</f>
        <v>0</v>
      </c>
      <c r="Y473" s="13">
        <f>Penjualan!Y473*$D473</f>
        <v>0</v>
      </c>
      <c r="Z473" s="13">
        <f>Penjualan!Z473*$D473</f>
        <v>0</v>
      </c>
      <c r="AA473" s="13">
        <f>Penjualan!AA473*$D473</f>
        <v>0</v>
      </c>
      <c r="AB473" s="13">
        <f>Penjualan!AB473*$D473</f>
        <v>0</v>
      </c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>
        <f>Penjualan!AQ473*$D473</f>
        <v>0</v>
      </c>
      <c r="AR473" s="13">
        <f t="shared" si="20"/>
        <v>5000</v>
      </c>
      <c r="AS473" s="14"/>
      <c r="AT473" s="14"/>
      <c r="AU473" s="14"/>
      <c r="AV473" s="14"/>
      <c r="AW473" s="14"/>
    </row>
    <row r="474" spans="1:49" ht="26.25" customHeight="1" x14ac:dyDescent="0.35">
      <c r="A474" s="55">
        <f>Penjualan!A474</f>
        <v>0</v>
      </c>
      <c r="B474" s="2" t="str">
        <f>Penjualan!B474</f>
        <v>A01</v>
      </c>
      <c r="C474" s="2" t="str">
        <f>Penjualan!C474</f>
        <v>Anting</v>
      </c>
      <c r="D474" s="21">
        <f>VLOOKUP(B474,Tabel!$A$6:$F$78,6,FALSE)</f>
        <v>12000</v>
      </c>
      <c r="E474" s="13">
        <f>Penjualan!E474*$D474</f>
        <v>0</v>
      </c>
      <c r="F474" s="13">
        <f>Penjualan!F474*$D474</f>
        <v>0</v>
      </c>
      <c r="G474" s="13">
        <f>Penjualan!G474*$D474</f>
        <v>0</v>
      </c>
      <c r="H474" s="13">
        <f>Penjualan!H474*$D474</f>
        <v>0</v>
      </c>
      <c r="I474" s="13">
        <f>Penjualan!I474*$D474</f>
        <v>0</v>
      </c>
      <c r="J474" s="13">
        <f>Penjualan!J474*$D474</f>
        <v>0</v>
      </c>
      <c r="K474" s="13">
        <f>Penjualan!K474*$D474</f>
        <v>0</v>
      </c>
      <c r="L474" s="13">
        <f>Penjualan!L474*$D474</f>
        <v>12000</v>
      </c>
      <c r="M474" s="13">
        <f>Penjualan!M474*$D474</f>
        <v>0</v>
      </c>
      <c r="N474" s="13">
        <f>Penjualan!N474*$D474</f>
        <v>0</v>
      </c>
      <c r="O474" s="13">
        <f>Penjualan!O474*$D474</f>
        <v>0</v>
      </c>
      <c r="P474" s="13">
        <f>Penjualan!P474*$D474</f>
        <v>0</v>
      </c>
      <c r="Q474" s="13">
        <f>Penjualan!Q474*$D474</f>
        <v>0</v>
      </c>
      <c r="R474" s="13">
        <f>Penjualan!R474*$D474</f>
        <v>0</v>
      </c>
      <c r="S474" s="13">
        <f>Penjualan!S474*$D474</f>
        <v>0</v>
      </c>
      <c r="T474" s="13">
        <f>Penjualan!T474*$D474</f>
        <v>0</v>
      </c>
      <c r="U474" s="13">
        <f>Penjualan!U474*$D474</f>
        <v>0</v>
      </c>
      <c r="V474" s="13">
        <f>Penjualan!V474*$D474</f>
        <v>0</v>
      </c>
      <c r="W474" s="13">
        <f>Penjualan!W474*$D474</f>
        <v>0</v>
      </c>
      <c r="X474" s="13">
        <f>Penjualan!X474*$D474</f>
        <v>0</v>
      </c>
      <c r="Y474" s="13">
        <f>Penjualan!Y474*$D474</f>
        <v>0</v>
      </c>
      <c r="Z474" s="13">
        <f>Penjualan!Z474*$D474</f>
        <v>0</v>
      </c>
      <c r="AA474" s="13">
        <f>Penjualan!AA474*$D474</f>
        <v>0</v>
      </c>
      <c r="AB474" s="13">
        <f>Penjualan!AB474*$D474</f>
        <v>0</v>
      </c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>
        <f>Penjualan!AQ474*$D474</f>
        <v>0</v>
      </c>
      <c r="AR474" s="13">
        <f t="shared" si="20"/>
        <v>12000</v>
      </c>
      <c r="AS474" s="14"/>
      <c r="AT474" s="14"/>
      <c r="AU474" s="14"/>
      <c r="AV474" s="14"/>
      <c r="AW474" s="14"/>
    </row>
    <row r="475" spans="1:49" ht="26.25" customHeight="1" x14ac:dyDescent="0.35">
      <c r="A475" s="55">
        <f>Penjualan!A475</f>
        <v>0</v>
      </c>
      <c r="B475" s="2" t="str">
        <f>Penjualan!B475</f>
        <v>G12</v>
      </c>
      <c r="C475" s="2" t="str">
        <f>Penjualan!C475</f>
        <v xml:space="preserve">Gelang plat </v>
      </c>
      <c r="D475" s="21">
        <f>VLOOKUP(B475,Tabel!$A$6:$F$78,6,FALSE)</f>
        <v>5000</v>
      </c>
      <c r="E475" s="13">
        <f>Penjualan!E475*$D475</f>
        <v>0</v>
      </c>
      <c r="F475" s="13">
        <f>Penjualan!F475*$D475</f>
        <v>0</v>
      </c>
      <c r="G475" s="13">
        <f>Penjualan!G475*$D475</f>
        <v>0</v>
      </c>
      <c r="H475" s="13">
        <f>Penjualan!H475*$D475</f>
        <v>5000</v>
      </c>
      <c r="I475" s="13">
        <f>Penjualan!I475*$D475</f>
        <v>0</v>
      </c>
      <c r="J475" s="13">
        <f>Penjualan!J475*$D475</f>
        <v>0</v>
      </c>
      <c r="K475" s="13">
        <f>Penjualan!K475*$D475</f>
        <v>0</v>
      </c>
      <c r="L475" s="13">
        <f>Penjualan!L475*$D475</f>
        <v>0</v>
      </c>
      <c r="M475" s="13">
        <f>Penjualan!M475*$D475</f>
        <v>0</v>
      </c>
      <c r="N475" s="13">
        <f>Penjualan!N475*$D475</f>
        <v>0</v>
      </c>
      <c r="O475" s="13">
        <f>Penjualan!O475*$D475</f>
        <v>0</v>
      </c>
      <c r="P475" s="13">
        <f>Penjualan!P475*$D475</f>
        <v>0</v>
      </c>
      <c r="Q475" s="13">
        <f>Penjualan!Q475*$D475</f>
        <v>0</v>
      </c>
      <c r="R475" s="13">
        <f>Penjualan!R475*$D475</f>
        <v>0</v>
      </c>
      <c r="S475" s="13">
        <f>Penjualan!S475*$D475</f>
        <v>0</v>
      </c>
      <c r="T475" s="13">
        <f>Penjualan!T475*$D475</f>
        <v>0</v>
      </c>
      <c r="U475" s="13">
        <f>Penjualan!U475*$D475</f>
        <v>0</v>
      </c>
      <c r="V475" s="13">
        <f>Penjualan!V475*$D475</f>
        <v>0</v>
      </c>
      <c r="W475" s="13">
        <f>Penjualan!W475*$D475</f>
        <v>0</v>
      </c>
      <c r="X475" s="13">
        <f>Penjualan!X475*$D475</f>
        <v>0</v>
      </c>
      <c r="Y475" s="13">
        <f>Penjualan!Y475*$D475</f>
        <v>0</v>
      </c>
      <c r="Z475" s="13">
        <f>Penjualan!Z475*$D475</f>
        <v>0</v>
      </c>
      <c r="AA475" s="13">
        <f>Penjualan!AA475*$D475</f>
        <v>0</v>
      </c>
      <c r="AB475" s="13">
        <f>Penjualan!AB475*$D475</f>
        <v>0</v>
      </c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>
        <f>Penjualan!AQ475*$D475</f>
        <v>0</v>
      </c>
      <c r="AR475" s="13">
        <f t="shared" si="20"/>
        <v>5000</v>
      </c>
      <c r="AS475" s="14"/>
      <c r="AT475" s="14"/>
      <c r="AU475" s="14"/>
      <c r="AV475" s="14"/>
      <c r="AW475" s="14"/>
    </row>
    <row r="476" spans="1:49" ht="26.25" customHeight="1" x14ac:dyDescent="0.35">
      <c r="A476" s="55">
        <f>Penjualan!A476</f>
        <v>0</v>
      </c>
      <c r="B476" s="2" t="str">
        <f>Penjualan!B476</f>
        <v>Lain2</v>
      </c>
      <c r="C476" s="2" t="str">
        <f>Penjualan!C476</f>
        <v>Lain2</v>
      </c>
      <c r="D476" s="21">
        <f>VLOOKUP(B476,Tabel!$A$6:$F$78,6,FALSE)</f>
        <v>0</v>
      </c>
      <c r="E476" s="13">
        <f>Penjualan!E476*$D476</f>
        <v>0</v>
      </c>
      <c r="F476" s="13">
        <f>Penjualan!F476*$D476</f>
        <v>0</v>
      </c>
      <c r="G476" s="13">
        <f>Penjualan!G476*$D476</f>
        <v>0</v>
      </c>
      <c r="H476" s="13">
        <f>Penjualan!H476*$D476</f>
        <v>0</v>
      </c>
      <c r="I476" s="13">
        <f>Penjualan!I476*$D476</f>
        <v>0</v>
      </c>
      <c r="J476" s="13">
        <f>Penjualan!J476*$D476</f>
        <v>0</v>
      </c>
      <c r="K476" s="13">
        <f>Penjualan!K476*$D476</f>
        <v>0</v>
      </c>
      <c r="L476" s="13">
        <f>Penjualan!L476*$D476</f>
        <v>0</v>
      </c>
      <c r="M476" s="13">
        <f>Penjualan!M476*$D476</f>
        <v>0</v>
      </c>
      <c r="N476" s="13">
        <f>Penjualan!N476*$D476</f>
        <v>0</v>
      </c>
      <c r="O476" s="13">
        <f>Penjualan!O476*$D476</f>
        <v>0</v>
      </c>
      <c r="P476" s="13">
        <f>Penjualan!P476*$D476</f>
        <v>0</v>
      </c>
      <c r="Q476" s="13">
        <f>Penjualan!Q476*$D476</f>
        <v>0</v>
      </c>
      <c r="R476" s="13">
        <f>Penjualan!R476*$D476</f>
        <v>0</v>
      </c>
      <c r="S476" s="13">
        <f>Penjualan!S476*$D476</f>
        <v>0</v>
      </c>
      <c r="T476" s="13">
        <f>Penjualan!T476*$D476</f>
        <v>0</v>
      </c>
      <c r="U476" s="13">
        <f>Penjualan!U476*$D476</f>
        <v>0</v>
      </c>
      <c r="V476" s="13">
        <f>Penjualan!V476*$D476</f>
        <v>0</v>
      </c>
      <c r="W476" s="13">
        <f>Penjualan!W476*$D476</f>
        <v>0</v>
      </c>
      <c r="X476" s="13">
        <f>Penjualan!X476*$D476</f>
        <v>0</v>
      </c>
      <c r="Y476" s="13">
        <f>Penjualan!Y476*$D476</f>
        <v>0</v>
      </c>
      <c r="Z476" s="13">
        <f>Penjualan!Z476*$D476</f>
        <v>0</v>
      </c>
      <c r="AA476" s="13">
        <f>Penjualan!AA476*$D476</f>
        <v>0</v>
      </c>
      <c r="AB476" s="13">
        <f>Penjualan!AB476*$D476</f>
        <v>0</v>
      </c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>
        <f>Penjualan!AQ476*$D476</f>
        <v>0</v>
      </c>
      <c r="AR476" s="13">
        <f t="shared" si="20"/>
        <v>0</v>
      </c>
      <c r="AS476" s="14"/>
      <c r="AT476" s="14"/>
      <c r="AU476" s="14"/>
      <c r="AV476" s="14"/>
      <c r="AW476" s="14"/>
    </row>
    <row r="477" spans="1:49" ht="26.25" customHeight="1" x14ac:dyDescent="0.35">
      <c r="A477" s="55" t="str">
        <f>Penjualan!A477</f>
        <v>(Misa II)</v>
      </c>
      <c r="B477" s="2" t="str">
        <f>Penjualan!B477</f>
        <v>GR11</v>
      </c>
      <c r="C477" s="2" t="str">
        <f>Penjualan!C477</f>
        <v>Gelang rosario kristal</v>
      </c>
      <c r="D477" s="21">
        <f>VLOOKUP(B477,Tabel!$A$6:$F$78,6,FALSE)</f>
        <v>15000</v>
      </c>
      <c r="E477" s="13">
        <f>Penjualan!E477*$D477</f>
        <v>0</v>
      </c>
      <c r="F477" s="13">
        <f>Penjualan!F477*$D477</f>
        <v>30000</v>
      </c>
      <c r="G477" s="13">
        <f>Penjualan!G477*$D477</f>
        <v>0</v>
      </c>
      <c r="H477" s="13">
        <f>Penjualan!H477*$D477</f>
        <v>0</v>
      </c>
      <c r="I477" s="13">
        <f>Penjualan!I477*$D477</f>
        <v>0</v>
      </c>
      <c r="J477" s="13">
        <f>Penjualan!J477*$D477</f>
        <v>45000</v>
      </c>
      <c r="K477" s="13">
        <f>Penjualan!K477*$D477</f>
        <v>0</v>
      </c>
      <c r="L477" s="13">
        <f>Penjualan!L477*$D477</f>
        <v>0</v>
      </c>
      <c r="M477" s="13">
        <f>Penjualan!M477*$D477</f>
        <v>30000</v>
      </c>
      <c r="N477" s="13">
        <f>Penjualan!N477*$D477</f>
        <v>0</v>
      </c>
      <c r="O477" s="13">
        <f>Penjualan!O477*$D477</f>
        <v>30000</v>
      </c>
      <c r="P477" s="13">
        <f>Penjualan!P477*$D477</f>
        <v>0</v>
      </c>
      <c r="Q477" s="13">
        <f>Penjualan!Q477*$D477</f>
        <v>0</v>
      </c>
      <c r="R477" s="13">
        <f>Penjualan!R477*$D477</f>
        <v>0</v>
      </c>
      <c r="S477" s="13">
        <f>Penjualan!S477*$D477</f>
        <v>0</v>
      </c>
      <c r="T477" s="13">
        <f>Penjualan!T477*$D477</f>
        <v>45000</v>
      </c>
      <c r="U477" s="13">
        <f>Penjualan!U477*$D477</f>
        <v>0</v>
      </c>
      <c r="V477" s="13">
        <f>Penjualan!V477*$D477</f>
        <v>0</v>
      </c>
      <c r="W477" s="13">
        <f>Penjualan!W477*$D477</f>
        <v>0</v>
      </c>
      <c r="X477" s="13">
        <f>Penjualan!X477*$D477</f>
        <v>0</v>
      </c>
      <c r="Y477" s="13">
        <f>Penjualan!Y477*$D477</f>
        <v>0</v>
      </c>
      <c r="Z477" s="13">
        <f>Penjualan!Z477*$D477</f>
        <v>0</v>
      </c>
      <c r="AA477" s="13">
        <f>Penjualan!AA477*$D477</f>
        <v>0</v>
      </c>
      <c r="AB477" s="13">
        <f>Penjualan!AB477*$D477</f>
        <v>0</v>
      </c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>
        <f>Penjualan!AQ477*$D477</f>
        <v>0</v>
      </c>
      <c r="AR477" s="13">
        <f t="shared" si="20"/>
        <v>180000</v>
      </c>
      <c r="AS477" s="14"/>
      <c r="AT477" s="14"/>
      <c r="AU477" s="14"/>
      <c r="AV477" s="14"/>
      <c r="AW477" s="14"/>
    </row>
    <row r="478" spans="1:49" ht="26.25" customHeight="1" x14ac:dyDescent="0.35">
      <c r="A478" s="55">
        <f>Penjualan!A478</f>
        <v>0</v>
      </c>
      <c r="B478" s="2" t="str">
        <f>Penjualan!B478</f>
        <v>R01</v>
      </c>
      <c r="C478" s="2" t="str">
        <f>Penjualan!C478</f>
        <v>Rosario kayu</v>
      </c>
      <c r="D478" s="21">
        <f>VLOOKUP(B478,Tabel!$A$6:$F$78,6,FALSE)</f>
        <v>15000</v>
      </c>
      <c r="E478" s="13">
        <f>Penjualan!E478*$D478</f>
        <v>0</v>
      </c>
      <c r="F478" s="13">
        <f>Penjualan!F478*$D478</f>
        <v>15000</v>
      </c>
      <c r="G478" s="13">
        <f>Penjualan!G478*$D478</f>
        <v>0</v>
      </c>
      <c r="H478" s="13">
        <f>Penjualan!H478*$D478</f>
        <v>0</v>
      </c>
      <c r="I478" s="13">
        <f>Penjualan!I478*$D478</f>
        <v>0</v>
      </c>
      <c r="J478" s="13">
        <f>Penjualan!J478*$D478</f>
        <v>30000</v>
      </c>
      <c r="K478" s="13">
        <f>Penjualan!K478*$D478</f>
        <v>0</v>
      </c>
      <c r="L478" s="13">
        <f>Penjualan!L478*$D478</f>
        <v>0</v>
      </c>
      <c r="M478" s="13">
        <f>Penjualan!M478*$D478</f>
        <v>0</v>
      </c>
      <c r="N478" s="13">
        <f>Penjualan!N478*$D478</f>
        <v>0</v>
      </c>
      <c r="O478" s="13">
        <f>Penjualan!O478*$D478</f>
        <v>0</v>
      </c>
      <c r="P478" s="13">
        <f>Penjualan!P478*$D478</f>
        <v>0</v>
      </c>
      <c r="Q478" s="13">
        <f>Penjualan!Q478*$D478</f>
        <v>0</v>
      </c>
      <c r="R478" s="13">
        <f>Penjualan!R478*$D478</f>
        <v>0</v>
      </c>
      <c r="S478" s="13">
        <f>Penjualan!S478*$D478</f>
        <v>30000</v>
      </c>
      <c r="T478" s="13">
        <f>Penjualan!T478*$D478</f>
        <v>0</v>
      </c>
      <c r="U478" s="13">
        <f>Penjualan!U478*$D478</f>
        <v>0</v>
      </c>
      <c r="V478" s="13">
        <f>Penjualan!V478*$D478</f>
        <v>15000</v>
      </c>
      <c r="W478" s="13">
        <f>Penjualan!W478*$D478</f>
        <v>0</v>
      </c>
      <c r="X478" s="13">
        <f>Penjualan!X478*$D478</f>
        <v>0</v>
      </c>
      <c r="Y478" s="13">
        <f>Penjualan!Y478*$D478</f>
        <v>0</v>
      </c>
      <c r="Z478" s="13">
        <f>Penjualan!Z478*$D478</f>
        <v>0</v>
      </c>
      <c r="AA478" s="13">
        <f>Penjualan!AA478*$D478</f>
        <v>15000</v>
      </c>
      <c r="AB478" s="13">
        <f>Penjualan!AB478*$D478</f>
        <v>0</v>
      </c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>
        <f>Penjualan!AQ478*$D478</f>
        <v>0</v>
      </c>
      <c r="AR478" s="13">
        <f t="shared" si="20"/>
        <v>105000</v>
      </c>
      <c r="AS478" s="14"/>
      <c r="AT478" s="14"/>
      <c r="AU478" s="14"/>
      <c r="AV478" s="14"/>
      <c r="AW478" s="14"/>
    </row>
    <row r="479" spans="1:49" ht="26.25" customHeight="1" x14ac:dyDescent="0.35">
      <c r="A479" s="55">
        <f>Penjualan!A479</f>
        <v>0</v>
      </c>
      <c r="B479" s="2" t="str">
        <f>Penjualan!B479</f>
        <v>G01</v>
      </c>
      <c r="C479" s="2" t="str">
        <f>Penjualan!C479</f>
        <v>G.batu magnet</v>
      </c>
      <c r="D479" s="21">
        <f>VLOOKUP(B479,Tabel!$A$6:$F$78,6,FALSE)</f>
        <v>10000</v>
      </c>
      <c r="E479" s="13">
        <f>Penjualan!E479*$D479</f>
        <v>0</v>
      </c>
      <c r="F479" s="13">
        <f>Penjualan!F479*$D479</f>
        <v>0</v>
      </c>
      <c r="G479" s="13">
        <f>Penjualan!G479*$D479</f>
        <v>0</v>
      </c>
      <c r="H479" s="13">
        <f>Penjualan!H479*$D479</f>
        <v>0</v>
      </c>
      <c r="I479" s="13">
        <f>Penjualan!I479*$D479</f>
        <v>0</v>
      </c>
      <c r="J479" s="13">
        <f>Penjualan!J479*$D479</f>
        <v>10000</v>
      </c>
      <c r="K479" s="13">
        <f>Penjualan!K479*$D479</f>
        <v>0</v>
      </c>
      <c r="L479" s="13">
        <f>Penjualan!L479*$D479</f>
        <v>0</v>
      </c>
      <c r="M479" s="13">
        <f>Penjualan!M479*$D479</f>
        <v>0</v>
      </c>
      <c r="N479" s="13">
        <f>Penjualan!N479*$D479</f>
        <v>0</v>
      </c>
      <c r="O479" s="13">
        <f>Penjualan!O479*$D479</f>
        <v>0</v>
      </c>
      <c r="P479" s="13">
        <f>Penjualan!P479*$D479</f>
        <v>0</v>
      </c>
      <c r="Q479" s="13">
        <f>Penjualan!Q479*$D479</f>
        <v>0</v>
      </c>
      <c r="R479" s="13">
        <f>Penjualan!R479*$D479</f>
        <v>0</v>
      </c>
      <c r="S479" s="13">
        <f>Penjualan!S479*$D479</f>
        <v>0</v>
      </c>
      <c r="T479" s="13">
        <f>Penjualan!T479*$D479</f>
        <v>0</v>
      </c>
      <c r="U479" s="13">
        <f>Penjualan!U479*$D479</f>
        <v>0</v>
      </c>
      <c r="V479" s="13">
        <f>Penjualan!V479*$D479</f>
        <v>0</v>
      </c>
      <c r="W479" s="13">
        <f>Penjualan!W479*$D479</f>
        <v>0</v>
      </c>
      <c r="X479" s="13">
        <f>Penjualan!X479*$D479</f>
        <v>0</v>
      </c>
      <c r="Y479" s="13">
        <f>Penjualan!Y479*$D479</f>
        <v>0</v>
      </c>
      <c r="Z479" s="13">
        <f>Penjualan!Z479*$D479</f>
        <v>0</v>
      </c>
      <c r="AA479" s="13">
        <f>Penjualan!AA479*$D479</f>
        <v>0</v>
      </c>
      <c r="AB479" s="13">
        <f>Penjualan!AB479*$D479</f>
        <v>0</v>
      </c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>
        <f>Penjualan!AQ479*$D479</f>
        <v>0</v>
      </c>
      <c r="AR479" s="13">
        <f t="shared" si="20"/>
        <v>10000</v>
      </c>
      <c r="AS479" s="14"/>
      <c r="AT479" s="14"/>
      <c r="AU479" s="14"/>
      <c r="AV479" s="14"/>
      <c r="AW479" s="14"/>
    </row>
    <row r="480" spans="1:49" ht="26.25" customHeight="1" x14ac:dyDescent="0.35">
      <c r="A480" s="55">
        <f>Penjualan!A480</f>
        <v>0</v>
      </c>
      <c r="B480" s="2" t="str">
        <f>Penjualan!B480</f>
        <v>A01</v>
      </c>
      <c r="C480" s="2" t="str">
        <f>Penjualan!C480</f>
        <v>Anting</v>
      </c>
      <c r="D480" s="21">
        <f>VLOOKUP(B480,Tabel!$A$6:$F$78,6,FALSE)</f>
        <v>12000</v>
      </c>
      <c r="E480" s="13">
        <f>Penjualan!E480*$D480</f>
        <v>0</v>
      </c>
      <c r="F480" s="13">
        <f>Penjualan!F480*$D480</f>
        <v>0</v>
      </c>
      <c r="G480" s="13">
        <f>Penjualan!G480*$D480</f>
        <v>0</v>
      </c>
      <c r="H480" s="13">
        <f>Penjualan!H480*$D480</f>
        <v>0</v>
      </c>
      <c r="I480" s="13">
        <f>Penjualan!I480*$D480</f>
        <v>0</v>
      </c>
      <c r="J480" s="13">
        <f>Penjualan!J480*$D480</f>
        <v>12000</v>
      </c>
      <c r="K480" s="13">
        <f>Penjualan!K480*$D480</f>
        <v>0</v>
      </c>
      <c r="L480" s="13">
        <f>Penjualan!L480*$D480</f>
        <v>0</v>
      </c>
      <c r="M480" s="13">
        <f>Penjualan!M480*$D480</f>
        <v>12000</v>
      </c>
      <c r="N480" s="13">
        <f>Penjualan!N480*$D480</f>
        <v>0</v>
      </c>
      <c r="O480" s="13">
        <f>Penjualan!O480*$D480</f>
        <v>0</v>
      </c>
      <c r="P480" s="13">
        <f>Penjualan!P480*$D480</f>
        <v>0</v>
      </c>
      <c r="Q480" s="13">
        <f>Penjualan!Q480*$D480</f>
        <v>0</v>
      </c>
      <c r="R480" s="13">
        <f>Penjualan!R480*$D480</f>
        <v>0</v>
      </c>
      <c r="S480" s="13">
        <f>Penjualan!S480*$D480</f>
        <v>0</v>
      </c>
      <c r="T480" s="13">
        <f>Penjualan!T480*$D480</f>
        <v>24000</v>
      </c>
      <c r="U480" s="13">
        <f>Penjualan!U480*$D480</f>
        <v>0</v>
      </c>
      <c r="V480" s="13">
        <f>Penjualan!V480*$D480</f>
        <v>0</v>
      </c>
      <c r="W480" s="13">
        <f>Penjualan!W480*$D480</f>
        <v>0</v>
      </c>
      <c r="X480" s="13">
        <f>Penjualan!X480*$D480</f>
        <v>0</v>
      </c>
      <c r="Y480" s="13">
        <f>Penjualan!Y480*$D480</f>
        <v>0</v>
      </c>
      <c r="Z480" s="13">
        <f>Penjualan!Z480*$D480</f>
        <v>0</v>
      </c>
      <c r="AA480" s="13">
        <f>Penjualan!AA480*$D480</f>
        <v>0</v>
      </c>
      <c r="AB480" s="13">
        <f>Penjualan!AB480*$D480</f>
        <v>0</v>
      </c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>
        <f>Penjualan!AQ480*$D480</f>
        <v>0</v>
      </c>
      <c r="AR480" s="13">
        <f t="shared" si="20"/>
        <v>48000</v>
      </c>
      <c r="AS480" s="14"/>
      <c r="AT480" s="14"/>
      <c r="AU480" s="14"/>
      <c r="AV480" s="14"/>
      <c r="AW480" s="14"/>
    </row>
    <row r="481" spans="1:49" ht="26.25" customHeight="1" x14ac:dyDescent="0.35">
      <c r="A481" s="55">
        <f>Penjualan!A481</f>
        <v>0</v>
      </c>
      <c r="B481" s="2" t="str">
        <f>Penjualan!B481</f>
        <v>GKY</v>
      </c>
      <c r="C481" s="2" t="str">
        <f>Penjualan!C481</f>
        <v>Gelang kayu (baru)</v>
      </c>
      <c r="D481" s="21">
        <f>VLOOKUP(B481,Tabel!$A$6:$F$78,6,FALSE)</f>
        <v>8000</v>
      </c>
      <c r="E481" s="13">
        <f>Penjualan!E481*$D481</f>
        <v>0</v>
      </c>
      <c r="F481" s="13">
        <f>Penjualan!F481*$D481</f>
        <v>0</v>
      </c>
      <c r="G481" s="13">
        <f>Penjualan!G481*$D481</f>
        <v>0</v>
      </c>
      <c r="H481" s="13">
        <f>Penjualan!H481*$D481</f>
        <v>0</v>
      </c>
      <c r="I481" s="13">
        <f>Penjualan!I481*$D481</f>
        <v>0</v>
      </c>
      <c r="J481" s="13">
        <f>Penjualan!J481*$D481</f>
        <v>0</v>
      </c>
      <c r="K481" s="13">
        <f>Penjualan!K481*$D481</f>
        <v>0</v>
      </c>
      <c r="L481" s="13">
        <f>Penjualan!L481*$D481</f>
        <v>0</v>
      </c>
      <c r="M481" s="13">
        <f>Penjualan!M481*$D481</f>
        <v>0</v>
      </c>
      <c r="N481" s="13">
        <f>Penjualan!N481*$D481</f>
        <v>0</v>
      </c>
      <c r="O481" s="13">
        <f>Penjualan!O481*$D481</f>
        <v>0</v>
      </c>
      <c r="P481" s="13">
        <f>Penjualan!P481*$D481</f>
        <v>0</v>
      </c>
      <c r="Q481" s="13">
        <f>Penjualan!Q481*$D481</f>
        <v>0</v>
      </c>
      <c r="R481" s="13">
        <f>Penjualan!R481*$D481</f>
        <v>0</v>
      </c>
      <c r="S481" s="13">
        <f>Penjualan!S481*$D481</f>
        <v>0</v>
      </c>
      <c r="T481" s="13">
        <f>Penjualan!T481*$D481</f>
        <v>0</v>
      </c>
      <c r="U481" s="13">
        <f>Penjualan!U481*$D481</f>
        <v>16000</v>
      </c>
      <c r="V481" s="13">
        <f>Penjualan!V481*$D481</f>
        <v>0</v>
      </c>
      <c r="W481" s="13">
        <f>Penjualan!W481*$D481</f>
        <v>0</v>
      </c>
      <c r="X481" s="13">
        <f>Penjualan!X481*$D481</f>
        <v>0</v>
      </c>
      <c r="Y481" s="13">
        <f>Penjualan!Y481*$D481</f>
        <v>0</v>
      </c>
      <c r="Z481" s="13">
        <f>Penjualan!Z481*$D481</f>
        <v>0</v>
      </c>
      <c r="AA481" s="13">
        <f>Penjualan!AA481*$D481</f>
        <v>0</v>
      </c>
      <c r="AB481" s="13">
        <f>Penjualan!AB481*$D481</f>
        <v>0</v>
      </c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>
        <f>Penjualan!AQ481*$D481</f>
        <v>0</v>
      </c>
      <c r="AR481" s="13">
        <f t="shared" si="20"/>
        <v>16000</v>
      </c>
      <c r="AS481" s="14"/>
      <c r="AT481" s="14"/>
      <c r="AU481" s="14"/>
      <c r="AV481" s="14"/>
      <c r="AW481" s="14"/>
    </row>
    <row r="482" spans="1:49" ht="26.25" customHeight="1" x14ac:dyDescent="0.35">
      <c r="A482" s="55">
        <f>Penjualan!A482</f>
        <v>0</v>
      </c>
      <c r="B482" s="2" t="str">
        <f>Penjualan!B482</f>
        <v>G10</v>
      </c>
      <c r="C482" s="2" t="str">
        <f>Penjualan!C482</f>
        <v>G.tali warna warni</v>
      </c>
      <c r="D482" s="21">
        <f>VLOOKUP(B482,Tabel!$A$6:$F$78,6,FALSE)</f>
        <v>5000</v>
      </c>
      <c r="E482" s="13">
        <f>Penjualan!E482*$D482</f>
        <v>0</v>
      </c>
      <c r="F482" s="13">
        <f>Penjualan!F482*$D482</f>
        <v>0</v>
      </c>
      <c r="G482" s="13">
        <f>Penjualan!G482*$D482</f>
        <v>0</v>
      </c>
      <c r="H482" s="13">
        <f>Penjualan!H482*$D482</f>
        <v>0</v>
      </c>
      <c r="I482" s="13">
        <f>Penjualan!I482*$D482</f>
        <v>0</v>
      </c>
      <c r="J482" s="13">
        <f>Penjualan!J482*$D482</f>
        <v>0</v>
      </c>
      <c r="K482" s="13">
        <f>Penjualan!K482*$D482</f>
        <v>0</v>
      </c>
      <c r="L482" s="13">
        <f>Penjualan!L482*$D482</f>
        <v>0</v>
      </c>
      <c r="M482" s="13">
        <f>Penjualan!M482*$D482</f>
        <v>0</v>
      </c>
      <c r="N482" s="13">
        <f>Penjualan!N482*$D482</f>
        <v>0</v>
      </c>
      <c r="O482" s="13">
        <f>Penjualan!O482*$D482</f>
        <v>0</v>
      </c>
      <c r="P482" s="13">
        <f>Penjualan!P482*$D482</f>
        <v>0</v>
      </c>
      <c r="Q482" s="13">
        <f>Penjualan!Q482*$D482</f>
        <v>0</v>
      </c>
      <c r="R482" s="13">
        <f>Penjualan!R482*$D482</f>
        <v>0</v>
      </c>
      <c r="S482" s="13">
        <f>Penjualan!S482*$D482</f>
        <v>0</v>
      </c>
      <c r="T482" s="13">
        <f>Penjualan!T482*$D482</f>
        <v>0</v>
      </c>
      <c r="U482" s="13">
        <f>Penjualan!U482*$D482</f>
        <v>0</v>
      </c>
      <c r="V482" s="13">
        <f>Penjualan!V482*$D482</f>
        <v>0</v>
      </c>
      <c r="W482" s="13">
        <f>Penjualan!W482*$D482</f>
        <v>0</v>
      </c>
      <c r="X482" s="13">
        <f>Penjualan!X482*$D482</f>
        <v>0</v>
      </c>
      <c r="Y482" s="13">
        <f>Penjualan!Y482*$D482</f>
        <v>5000</v>
      </c>
      <c r="Z482" s="13">
        <f>Penjualan!Z482*$D482</f>
        <v>0</v>
      </c>
      <c r="AA482" s="13">
        <f>Penjualan!AA482*$D482</f>
        <v>0</v>
      </c>
      <c r="AB482" s="13">
        <f>Penjualan!AB482*$D482</f>
        <v>0</v>
      </c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>
        <f>Penjualan!AQ482*$D482</f>
        <v>0</v>
      </c>
      <c r="AR482" s="13">
        <f t="shared" si="20"/>
        <v>5000</v>
      </c>
      <c r="AS482" s="14"/>
      <c r="AT482" s="14"/>
      <c r="AU482" s="14"/>
      <c r="AV482" s="14"/>
      <c r="AW482" s="14"/>
    </row>
    <row r="483" spans="1:49" ht="26.25" customHeight="1" x14ac:dyDescent="0.35">
      <c r="A483" s="55">
        <f>Penjualan!A483</f>
        <v>0</v>
      </c>
      <c r="B483" s="2" t="str">
        <f>Penjualan!B483</f>
        <v>KT03</v>
      </c>
      <c r="C483" s="2" t="str">
        <f>Penjualan!C483</f>
        <v>Kalung huruf</v>
      </c>
      <c r="D483" s="21">
        <f>VLOOKUP(B483,Tabel!$A$6:$F$78,6,FALSE)</f>
        <v>3000</v>
      </c>
      <c r="E483" s="13">
        <f>Penjualan!E483*$D483</f>
        <v>0</v>
      </c>
      <c r="F483" s="13">
        <f>Penjualan!F483*$D483</f>
        <v>0</v>
      </c>
      <c r="G483" s="13">
        <f>Penjualan!G483*$D483</f>
        <v>0</v>
      </c>
      <c r="H483" s="13">
        <f>Penjualan!H483*$D483</f>
        <v>0</v>
      </c>
      <c r="I483" s="13">
        <f>Penjualan!I483*$D483</f>
        <v>0</v>
      </c>
      <c r="J483" s="13">
        <f>Penjualan!J483*$D483</f>
        <v>0</v>
      </c>
      <c r="K483" s="13">
        <f>Penjualan!K483*$D483</f>
        <v>0</v>
      </c>
      <c r="L483" s="13">
        <f>Penjualan!L483*$D483</f>
        <v>0</v>
      </c>
      <c r="M483" s="13">
        <f>Penjualan!M483*$D483</f>
        <v>0</v>
      </c>
      <c r="N483" s="13">
        <f>Penjualan!N483*$D483</f>
        <v>0</v>
      </c>
      <c r="O483" s="13">
        <f>Penjualan!O483*$D483</f>
        <v>3000</v>
      </c>
      <c r="P483" s="13">
        <f>Penjualan!P483*$D483</f>
        <v>0</v>
      </c>
      <c r="Q483" s="13">
        <f>Penjualan!Q483*$D483</f>
        <v>0</v>
      </c>
      <c r="R483" s="13">
        <f>Penjualan!R483*$D483</f>
        <v>0</v>
      </c>
      <c r="S483" s="13">
        <f>Penjualan!S483*$D483</f>
        <v>0</v>
      </c>
      <c r="T483" s="13">
        <f>Penjualan!T483*$D483</f>
        <v>0</v>
      </c>
      <c r="U483" s="13">
        <f>Penjualan!U483*$D483</f>
        <v>0</v>
      </c>
      <c r="V483" s="13">
        <f>Penjualan!V483*$D483</f>
        <v>0</v>
      </c>
      <c r="W483" s="13">
        <f>Penjualan!W483*$D483</f>
        <v>0</v>
      </c>
      <c r="X483" s="13">
        <f>Penjualan!X483*$D483</f>
        <v>0</v>
      </c>
      <c r="Y483" s="13">
        <f>Penjualan!Y483*$D483</f>
        <v>0</v>
      </c>
      <c r="Z483" s="13">
        <f>Penjualan!Z483*$D483</f>
        <v>0</v>
      </c>
      <c r="AA483" s="13">
        <f>Penjualan!AA483*$D483</f>
        <v>0</v>
      </c>
      <c r="AB483" s="13">
        <f>Penjualan!AB483*$D483</f>
        <v>0</v>
      </c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>
        <f>Penjualan!AQ483*$D483</f>
        <v>0</v>
      </c>
      <c r="AR483" s="13">
        <f t="shared" si="20"/>
        <v>3000</v>
      </c>
      <c r="AS483" s="14"/>
      <c r="AT483" s="14"/>
      <c r="AU483" s="14"/>
      <c r="AV483" s="14"/>
      <c r="AW483" s="14"/>
    </row>
    <row r="484" spans="1:49" ht="26.25" customHeight="1" x14ac:dyDescent="0.35">
      <c r="A484" s="55">
        <f>Penjualan!A484</f>
        <v>0</v>
      </c>
      <c r="B484" s="2" t="str">
        <f>Penjualan!B484</f>
        <v>G12</v>
      </c>
      <c r="C484" s="2" t="str">
        <f>Penjualan!C484</f>
        <v xml:space="preserve">Gelang plat </v>
      </c>
      <c r="D484" s="21">
        <f>VLOOKUP(B484,Tabel!$A$6:$F$78,6,FALSE)</f>
        <v>5000</v>
      </c>
      <c r="E484" s="13">
        <f>Penjualan!E484*$D484</f>
        <v>0</v>
      </c>
      <c r="F484" s="13">
        <f>Penjualan!F484*$D484</f>
        <v>0</v>
      </c>
      <c r="G484" s="13">
        <f>Penjualan!G484*$D484</f>
        <v>0</v>
      </c>
      <c r="H484" s="13">
        <f>Penjualan!H484*$D484</f>
        <v>0</v>
      </c>
      <c r="I484" s="13">
        <f>Penjualan!I484*$D484</f>
        <v>0</v>
      </c>
      <c r="J484" s="13">
        <f>Penjualan!J484*$D484</f>
        <v>0</v>
      </c>
      <c r="K484" s="13">
        <f>Penjualan!K484*$D484</f>
        <v>0</v>
      </c>
      <c r="L484" s="13">
        <f>Penjualan!L484*$D484</f>
        <v>0</v>
      </c>
      <c r="M484" s="13">
        <f>Penjualan!M484*$D484</f>
        <v>0</v>
      </c>
      <c r="N484" s="13">
        <f>Penjualan!N484*$D484</f>
        <v>10000</v>
      </c>
      <c r="O484" s="13">
        <f>Penjualan!O484*$D484</f>
        <v>0</v>
      </c>
      <c r="P484" s="13">
        <f>Penjualan!P484*$D484</f>
        <v>15000</v>
      </c>
      <c r="Q484" s="13">
        <f>Penjualan!Q484*$D484</f>
        <v>0</v>
      </c>
      <c r="R484" s="13">
        <f>Penjualan!R484*$D484</f>
        <v>0</v>
      </c>
      <c r="S484" s="13">
        <f>Penjualan!S484*$D484</f>
        <v>0</v>
      </c>
      <c r="T484" s="13">
        <f>Penjualan!T484*$D484</f>
        <v>0</v>
      </c>
      <c r="U484" s="13">
        <f>Penjualan!U484*$D484</f>
        <v>0</v>
      </c>
      <c r="V484" s="13">
        <f>Penjualan!V484*$D484</f>
        <v>0</v>
      </c>
      <c r="W484" s="13">
        <f>Penjualan!W484*$D484</f>
        <v>0</v>
      </c>
      <c r="X484" s="13">
        <f>Penjualan!X484*$D484</f>
        <v>0</v>
      </c>
      <c r="Y484" s="13">
        <f>Penjualan!Y484*$D484</f>
        <v>0</v>
      </c>
      <c r="Z484" s="13">
        <f>Penjualan!Z484*$D484</f>
        <v>0</v>
      </c>
      <c r="AA484" s="13">
        <f>Penjualan!AA484*$D484</f>
        <v>0</v>
      </c>
      <c r="AB484" s="13">
        <f>Penjualan!AB484*$D484</f>
        <v>0</v>
      </c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>
        <f>Penjualan!AQ484*$D484</f>
        <v>0</v>
      </c>
      <c r="AR484" s="13">
        <f t="shared" si="20"/>
        <v>25000</v>
      </c>
      <c r="AS484" s="14"/>
      <c r="AT484" s="14"/>
      <c r="AU484" s="14"/>
      <c r="AV484" s="14"/>
      <c r="AW484" s="14"/>
    </row>
    <row r="485" spans="1:49" ht="26.25" customHeight="1" x14ac:dyDescent="0.35">
      <c r="A485" s="55">
        <f>Penjualan!A485</f>
        <v>0</v>
      </c>
      <c r="B485" s="2" t="str">
        <f>Penjualan!B485</f>
        <v>GR13</v>
      </c>
      <c r="C485" s="2" t="str">
        <f>Penjualan!C485</f>
        <v>Gelang rosario kristal</v>
      </c>
      <c r="D485" s="21">
        <f>VLOOKUP(B485,Tabel!$A$6:$F$78,6,FALSE)</f>
        <v>10000</v>
      </c>
      <c r="E485" s="13">
        <f>Penjualan!E485*$D485</f>
        <v>0</v>
      </c>
      <c r="F485" s="13">
        <f>Penjualan!F485*$D485</f>
        <v>0</v>
      </c>
      <c r="G485" s="13">
        <f>Penjualan!G485*$D485</f>
        <v>0</v>
      </c>
      <c r="H485" s="13">
        <f>Penjualan!H485*$D485</f>
        <v>0</v>
      </c>
      <c r="I485" s="13">
        <f>Penjualan!I485*$D485</f>
        <v>0</v>
      </c>
      <c r="J485" s="13">
        <f>Penjualan!J485*$D485</f>
        <v>0</v>
      </c>
      <c r="K485" s="13">
        <f>Penjualan!K485*$D485</f>
        <v>0</v>
      </c>
      <c r="L485" s="13">
        <f>Penjualan!L485*$D485</f>
        <v>0</v>
      </c>
      <c r="M485" s="13">
        <f>Penjualan!M485*$D485</f>
        <v>0</v>
      </c>
      <c r="N485" s="13">
        <f>Penjualan!N485*$D485</f>
        <v>0</v>
      </c>
      <c r="O485" s="13">
        <f>Penjualan!O485*$D485</f>
        <v>0</v>
      </c>
      <c r="P485" s="13">
        <f>Penjualan!P485*$D485</f>
        <v>10000</v>
      </c>
      <c r="Q485" s="13">
        <f>Penjualan!Q485*$D485</f>
        <v>0</v>
      </c>
      <c r="R485" s="13">
        <f>Penjualan!R485*$D485</f>
        <v>0</v>
      </c>
      <c r="S485" s="13">
        <f>Penjualan!S485*$D485</f>
        <v>0</v>
      </c>
      <c r="T485" s="13">
        <f>Penjualan!T485*$D485</f>
        <v>0</v>
      </c>
      <c r="U485" s="13">
        <f>Penjualan!U485*$D485</f>
        <v>0</v>
      </c>
      <c r="V485" s="13">
        <f>Penjualan!V485*$D485</f>
        <v>0</v>
      </c>
      <c r="W485" s="13">
        <f>Penjualan!W485*$D485</f>
        <v>0</v>
      </c>
      <c r="X485" s="13">
        <f>Penjualan!X485*$D485</f>
        <v>0</v>
      </c>
      <c r="Y485" s="13">
        <f>Penjualan!Y485*$D485</f>
        <v>0</v>
      </c>
      <c r="Z485" s="13">
        <f>Penjualan!Z485*$D485</f>
        <v>0</v>
      </c>
      <c r="AA485" s="13">
        <f>Penjualan!AA485*$D485</f>
        <v>0</v>
      </c>
      <c r="AB485" s="13">
        <f>Penjualan!AB485*$D485</f>
        <v>0</v>
      </c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>
        <f>Penjualan!AQ485*$D485</f>
        <v>0</v>
      </c>
      <c r="AR485" s="13">
        <f t="shared" ref="AR485:AR548" si="21">SUM(E485:AQ485)</f>
        <v>10000</v>
      </c>
      <c r="AS485" s="14"/>
      <c r="AT485" s="14"/>
      <c r="AU485" s="14"/>
      <c r="AV485" s="14"/>
      <c r="AW485" s="14"/>
    </row>
    <row r="486" spans="1:49" ht="26.25" customHeight="1" x14ac:dyDescent="0.35">
      <c r="A486" s="55">
        <f>Penjualan!A486</f>
        <v>0</v>
      </c>
      <c r="B486" s="2" t="str">
        <f>Penjualan!B486</f>
        <v>R02</v>
      </c>
      <c r="C486" s="2" t="str">
        <f>Penjualan!C486</f>
        <v>Rosario batu</v>
      </c>
      <c r="D486" s="21">
        <f>VLOOKUP(B486,Tabel!$A$6:$F$78,6,FALSE)</f>
        <v>30000</v>
      </c>
      <c r="E486" s="13">
        <f>Penjualan!E486*$D486</f>
        <v>0</v>
      </c>
      <c r="F486" s="13">
        <f>Penjualan!F486*$D486</f>
        <v>0</v>
      </c>
      <c r="G486" s="13">
        <f>Penjualan!G486*$D486</f>
        <v>0</v>
      </c>
      <c r="H486" s="13">
        <f>Penjualan!H486*$D486</f>
        <v>0</v>
      </c>
      <c r="I486" s="13">
        <f>Penjualan!I486*$D486</f>
        <v>0</v>
      </c>
      <c r="J486" s="13">
        <f>Penjualan!J486*$D486</f>
        <v>0</v>
      </c>
      <c r="K486" s="13">
        <f>Penjualan!K486*$D486</f>
        <v>0</v>
      </c>
      <c r="L486" s="13">
        <f>Penjualan!L486*$D486</f>
        <v>0</v>
      </c>
      <c r="M486" s="13">
        <f>Penjualan!M486*$D486</f>
        <v>60000</v>
      </c>
      <c r="N486" s="13">
        <f>Penjualan!N486*$D486</f>
        <v>0</v>
      </c>
      <c r="O486" s="13">
        <f>Penjualan!O486*$D486</f>
        <v>0</v>
      </c>
      <c r="P486" s="13">
        <f>Penjualan!P486*$D486</f>
        <v>0</v>
      </c>
      <c r="Q486" s="13">
        <f>Penjualan!Q486*$D486</f>
        <v>0</v>
      </c>
      <c r="R486" s="13">
        <f>Penjualan!R486*$D486</f>
        <v>0</v>
      </c>
      <c r="S486" s="13">
        <f>Penjualan!S486*$D486</f>
        <v>0</v>
      </c>
      <c r="T486" s="13">
        <f>Penjualan!T486*$D486</f>
        <v>0</v>
      </c>
      <c r="U486" s="13">
        <f>Penjualan!U486*$D486</f>
        <v>0</v>
      </c>
      <c r="V486" s="13">
        <f>Penjualan!V486*$D486</f>
        <v>0</v>
      </c>
      <c r="W486" s="13">
        <f>Penjualan!W486*$D486</f>
        <v>0</v>
      </c>
      <c r="X486" s="13">
        <f>Penjualan!X486*$D486</f>
        <v>0</v>
      </c>
      <c r="Y486" s="13">
        <f>Penjualan!Y486*$D486</f>
        <v>0</v>
      </c>
      <c r="Z486" s="13">
        <f>Penjualan!Z486*$D486</f>
        <v>0</v>
      </c>
      <c r="AA486" s="13">
        <f>Penjualan!AA486*$D486</f>
        <v>0</v>
      </c>
      <c r="AB486" s="13">
        <f>Penjualan!AB486*$D486</f>
        <v>0</v>
      </c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>
        <f>Penjualan!AQ486*$D486</f>
        <v>0</v>
      </c>
      <c r="AR486" s="13">
        <f t="shared" si="21"/>
        <v>60000</v>
      </c>
      <c r="AS486" s="14"/>
      <c r="AT486" s="14"/>
      <c r="AU486" s="14"/>
      <c r="AV486" s="14"/>
      <c r="AW486" s="14"/>
    </row>
    <row r="487" spans="1:49" ht="26.25" customHeight="1" x14ac:dyDescent="0.35">
      <c r="A487" s="55">
        <f>Penjualan!A487</f>
        <v>0</v>
      </c>
      <c r="B487" s="2" t="str">
        <f>Penjualan!B487</f>
        <v>KT04</v>
      </c>
      <c r="C487" s="2" t="str">
        <f>Penjualan!C487</f>
        <v>Kalung bandul</v>
      </c>
      <c r="D487" s="21">
        <f>VLOOKUP(B487,Tabel!$A$6:$F$78,6,FALSE)</f>
        <v>3000</v>
      </c>
      <c r="E487" s="13">
        <f>Penjualan!E487*$D487</f>
        <v>0</v>
      </c>
      <c r="F487" s="13">
        <f>Penjualan!F487*$D487</f>
        <v>0</v>
      </c>
      <c r="G487" s="13">
        <f>Penjualan!G487*$D487</f>
        <v>0</v>
      </c>
      <c r="H487" s="13">
        <f>Penjualan!H487*$D487</f>
        <v>0</v>
      </c>
      <c r="I487" s="13">
        <f>Penjualan!I487*$D487</f>
        <v>0</v>
      </c>
      <c r="J487" s="13">
        <f>Penjualan!J487*$D487</f>
        <v>0</v>
      </c>
      <c r="K487" s="13">
        <f>Penjualan!K487*$D487</f>
        <v>0</v>
      </c>
      <c r="L487" s="13">
        <f>Penjualan!L487*$D487</f>
        <v>0</v>
      </c>
      <c r="M487" s="13">
        <f>Penjualan!M487*$D487</f>
        <v>0</v>
      </c>
      <c r="N487" s="13">
        <f>Penjualan!N487*$D487</f>
        <v>0</v>
      </c>
      <c r="O487" s="13">
        <f>Penjualan!O487*$D487</f>
        <v>3000</v>
      </c>
      <c r="P487" s="13">
        <f>Penjualan!P487*$D487</f>
        <v>0</v>
      </c>
      <c r="Q487" s="13">
        <f>Penjualan!Q487*$D487</f>
        <v>0</v>
      </c>
      <c r="R487" s="13">
        <f>Penjualan!R487*$D487</f>
        <v>0</v>
      </c>
      <c r="S487" s="13">
        <f>Penjualan!S487*$D487</f>
        <v>0</v>
      </c>
      <c r="T487" s="13">
        <f>Penjualan!T487*$D487</f>
        <v>0</v>
      </c>
      <c r="U487" s="13">
        <f>Penjualan!U487*$D487</f>
        <v>0</v>
      </c>
      <c r="V487" s="13">
        <f>Penjualan!V487*$D487</f>
        <v>0</v>
      </c>
      <c r="W487" s="13">
        <f>Penjualan!W487*$D487</f>
        <v>0</v>
      </c>
      <c r="X487" s="13">
        <f>Penjualan!X487*$D487</f>
        <v>0</v>
      </c>
      <c r="Y487" s="13">
        <f>Penjualan!Y487*$D487</f>
        <v>0</v>
      </c>
      <c r="Z487" s="13">
        <f>Penjualan!Z487*$D487</f>
        <v>0</v>
      </c>
      <c r="AA487" s="13">
        <f>Penjualan!AA487*$D487</f>
        <v>0</v>
      </c>
      <c r="AB487" s="13">
        <f>Penjualan!AB487*$D487</f>
        <v>0</v>
      </c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>
        <f>Penjualan!AQ487*$D487</f>
        <v>0</v>
      </c>
      <c r="AR487" s="13">
        <f t="shared" si="21"/>
        <v>3000</v>
      </c>
      <c r="AS487" s="14"/>
      <c r="AT487" s="14"/>
      <c r="AU487" s="14"/>
      <c r="AV487" s="14"/>
      <c r="AW487" s="14"/>
    </row>
    <row r="488" spans="1:49" ht="26.25" customHeight="1" x14ac:dyDescent="0.35">
      <c r="A488" s="55">
        <f>Penjualan!A488</f>
        <v>0</v>
      </c>
      <c r="B488" s="2" t="str">
        <f>Penjualan!B488</f>
        <v>Lain2</v>
      </c>
      <c r="C488" s="2" t="str">
        <f>Penjualan!C488</f>
        <v>Lain2</v>
      </c>
      <c r="D488" s="21">
        <f>VLOOKUP(B488,Tabel!$A$6:$F$78,6,FALSE)</f>
        <v>0</v>
      </c>
      <c r="E488" s="13">
        <f>Penjualan!E488*$D488</f>
        <v>0</v>
      </c>
      <c r="F488" s="13">
        <f>Penjualan!F488*$D488</f>
        <v>0</v>
      </c>
      <c r="G488" s="13">
        <f>Penjualan!G488*$D488</f>
        <v>0</v>
      </c>
      <c r="H488" s="13">
        <f>Penjualan!H488*$D488</f>
        <v>0</v>
      </c>
      <c r="I488" s="13">
        <f>Penjualan!I488*$D488</f>
        <v>0</v>
      </c>
      <c r="J488" s="13">
        <f>Penjualan!J488*$D488</f>
        <v>0</v>
      </c>
      <c r="K488" s="13">
        <f>Penjualan!K488*$D488</f>
        <v>0</v>
      </c>
      <c r="L488" s="13">
        <f>Penjualan!L488*$D488</f>
        <v>0</v>
      </c>
      <c r="M488" s="13">
        <f>Penjualan!M488*$D488</f>
        <v>0</v>
      </c>
      <c r="N488" s="13">
        <f>Penjualan!N488*$D488</f>
        <v>0</v>
      </c>
      <c r="O488" s="13">
        <f>Penjualan!O488*$D488</f>
        <v>0</v>
      </c>
      <c r="P488" s="13">
        <f>Penjualan!P488*$D488</f>
        <v>0</v>
      </c>
      <c r="Q488" s="13">
        <f>Penjualan!Q488*$D488</f>
        <v>0</v>
      </c>
      <c r="R488" s="13">
        <f>Penjualan!R488*$D488</f>
        <v>0</v>
      </c>
      <c r="S488" s="13">
        <f>Penjualan!S488*$D488</f>
        <v>0</v>
      </c>
      <c r="T488" s="13">
        <f>Penjualan!T488*$D488</f>
        <v>0</v>
      </c>
      <c r="U488" s="13">
        <f>Penjualan!U488*$D488</f>
        <v>0</v>
      </c>
      <c r="V488" s="13">
        <f>Penjualan!V488*$D488</f>
        <v>0</v>
      </c>
      <c r="W488" s="13">
        <f>Penjualan!W488*$D488</f>
        <v>0</v>
      </c>
      <c r="X488" s="13">
        <f>Penjualan!X488*$D488</f>
        <v>0</v>
      </c>
      <c r="Y488" s="13">
        <f>Penjualan!Y488*$D488</f>
        <v>0</v>
      </c>
      <c r="Z488" s="13">
        <f>Penjualan!Z488*$D488</f>
        <v>0</v>
      </c>
      <c r="AA488" s="13">
        <f>Penjualan!AA488*$D488</f>
        <v>0</v>
      </c>
      <c r="AB488" s="13">
        <f>Penjualan!AB488*$D488</f>
        <v>0</v>
      </c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>
        <f>Penjualan!AQ488*$D488</f>
        <v>0</v>
      </c>
      <c r="AR488" s="13">
        <f t="shared" si="21"/>
        <v>0</v>
      </c>
      <c r="AS488" s="14"/>
      <c r="AT488" s="14"/>
      <c r="AU488" s="14"/>
      <c r="AV488" s="14"/>
      <c r="AW488" s="14"/>
    </row>
    <row r="489" spans="1:49" ht="26.25" customHeight="1" x14ac:dyDescent="0.35">
      <c r="A489" s="55" t="str">
        <f>Penjualan!A489</f>
        <v>TEMPAT II</v>
      </c>
      <c r="B489" s="2" t="str">
        <f>Penjualan!B489</f>
        <v>G12</v>
      </c>
      <c r="C489" s="2" t="str">
        <f>Penjualan!C489</f>
        <v xml:space="preserve">Gelang plat </v>
      </c>
      <c r="D489" s="21">
        <f>VLOOKUP(B489,Tabel!$A$6:$F$78,6,FALSE)</f>
        <v>5000</v>
      </c>
      <c r="E489" s="13">
        <f>Penjualan!E489*$D489</f>
        <v>0</v>
      </c>
      <c r="F489" s="13">
        <f>Penjualan!F489*$D489</f>
        <v>0</v>
      </c>
      <c r="G489" s="13">
        <f>Penjualan!G489*$D489</f>
        <v>0</v>
      </c>
      <c r="H489" s="13">
        <f>Penjualan!H489*$D489</f>
        <v>55000</v>
      </c>
      <c r="I489" s="13">
        <f>Penjualan!I489*$D489</f>
        <v>0</v>
      </c>
      <c r="J489" s="13">
        <f>Penjualan!J489*$D489</f>
        <v>0</v>
      </c>
      <c r="K489" s="13">
        <f>Penjualan!K489*$D489</f>
        <v>0</v>
      </c>
      <c r="L489" s="13">
        <f>Penjualan!L489*$D489</f>
        <v>0</v>
      </c>
      <c r="M489" s="13">
        <f>Penjualan!M489*$D489</f>
        <v>0</v>
      </c>
      <c r="N489" s="13">
        <f>Penjualan!N489*$D489</f>
        <v>0</v>
      </c>
      <c r="O489" s="13">
        <f>Penjualan!O489*$D489</f>
        <v>0</v>
      </c>
      <c r="P489" s="13">
        <f>Penjualan!P489*$D489</f>
        <v>25000</v>
      </c>
      <c r="Q489" s="13">
        <f>Penjualan!Q489*$D489</f>
        <v>0</v>
      </c>
      <c r="R489" s="13">
        <f>Penjualan!R489*$D489</f>
        <v>0</v>
      </c>
      <c r="S489" s="13">
        <f>Penjualan!S489*$D489</f>
        <v>0</v>
      </c>
      <c r="T489" s="13">
        <f>Penjualan!T489*$D489</f>
        <v>0</v>
      </c>
      <c r="U489" s="13">
        <f>Penjualan!U489*$D489</f>
        <v>0</v>
      </c>
      <c r="V489" s="13">
        <f>Penjualan!V489*$D489</f>
        <v>30000</v>
      </c>
      <c r="W489" s="13">
        <f>Penjualan!W489*$D489</f>
        <v>0</v>
      </c>
      <c r="X489" s="13">
        <f>Penjualan!X489*$D489</f>
        <v>0</v>
      </c>
      <c r="Y489" s="13">
        <f>Penjualan!Y489*$D489</f>
        <v>0</v>
      </c>
      <c r="Z489" s="13">
        <f>Penjualan!Z489*$D489</f>
        <v>0</v>
      </c>
      <c r="AA489" s="13">
        <f>Penjualan!AA489*$D489</f>
        <v>0</v>
      </c>
      <c r="AB489" s="13">
        <f>Penjualan!AB489*$D489</f>
        <v>0</v>
      </c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>
        <f>Penjualan!AQ489*$D489</f>
        <v>0</v>
      </c>
      <c r="AR489" s="13">
        <f t="shared" si="21"/>
        <v>110000</v>
      </c>
      <c r="AS489" s="14"/>
      <c r="AT489" s="14"/>
      <c r="AU489" s="14"/>
      <c r="AV489" s="14"/>
      <c r="AW489" s="14"/>
    </row>
    <row r="490" spans="1:49" ht="26.25" customHeight="1" x14ac:dyDescent="0.35">
      <c r="A490" s="55">
        <f>Penjualan!A490</f>
        <v>0</v>
      </c>
      <c r="B490" s="2" t="str">
        <f>Penjualan!B490</f>
        <v>GR11</v>
      </c>
      <c r="C490" s="2" t="str">
        <f>Penjualan!C490</f>
        <v>Gelang rosario kristal</v>
      </c>
      <c r="D490" s="21">
        <f>VLOOKUP(B490,Tabel!$A$6:$F$78,6,FALSE)</f>
        <v>15000</v>
      </c>
      <c r="E490" s="13">
        <f>Penjualan!E490*$D490</f>
        <v>0</v>
      </c>
      <c r="F490" s="13">
        <f>Penjualan!F490*$D490</f>
        <v>0</v>
      </c>
      <c r="G490" s="13">
        <f>Penjualan!G490*$D490</f>
        <v>0</v>
      </c>
      <c r="H490" s="13">
        <f>Penjualan!H490*$D490</f>
        <v>0</v>
      </c>
      <c r="I490" s="13">
        <f>Penjualan!I490*$D490</f>
        <v>0</v>
      </c>
      <c r="J490" s="13">
        <f>Penjualan!J490*$D490</f>
        <v>30000</v>
      </c>
      <c r="K490" s="13">
        <f>Penjualan!K490*$D490</f>
        <v>0</v>
      </c>
      <c r="L490" s="13">
        <f>Penjualan!L490*$D490</f>
        <v>0</v>
      </c>
      <c r="M490" s="13">
        <f>Penjualan!M490*$D490</f>
        <v>30000</v>
      </c>
      <c r="N490" s="13">
        <f>Penjualan!N490*$D490</f>
        <v>0</v>
      </c>
      <c r="O490" s="13">
        <f>Penjualan!O490*$D490</f>
        <v>30000</v>
      </c>
      <c r="P490" s="13">
        <f>Penjualan!P490*$D490</f>
        <v>0</v>
      </c>
      <c r="Q490" s="13">
        <f>Penjualan!Q490*$D490</f>
        <v>0</v>
      </c>
      <c r="R490" s="13">
        <f>Penjualan!R490*$D490</f>
        <v>0</v>
      </c>
      <c r="S490" s="13">
        <f>Penjualan!S490*$D490</f>
        <v>0</v>
      </c>
      <c r="T490" s="13">
        <f>Penjualan!T490*$D490</f>
        <v>0</v>
      </c>
      <c r="U490" s="13">
        <f>Penjualan!U490*$D490</f>
        <v>0</v>
      </c>
      <c r="V490" s="13">
        <f>Penjualan!V490*$D490</f>
        <v>0</v>
      </c>
      <c r="W490" s="13">
        <f>Penjualan!W490*$D490</f>
        <v>0</v>
      </c>
      <c r="X490" s="13">
        <f>Penjualan!X490*$D490</f>
        <v>0</v>
      </c>
      <c r="Y490" s="13">
        <f>Penjualan!Y490*$D490</f>
        <v>0</v>
      </c>
      <c r="Z490" s="13">
        <f>Penjualan!Z490*$D490</f>
        <v>0</v>
      </c>
      <c r="AA490" s="13">
        <f>Penjualan!AA490*$D490</f>
        <v>0</v>
      </c>
      <c r="AB490" s="13">
        <f>Penjualan!AB490*$D490</f>
        <v>0</v>
      </c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>
        <f>Penjualan!AQ490*$D490</f>
        <v>0</v>
      </c>
      <c r="AR490" s="13">
        <f t="shared" si="21"/>
        <v>90000</v>
      </c>
      <c r="AS490" s="14"/>
      <c r="AT490" s="14"/>
      <c r="AU490" s="14"/>
      <c r="AV490" s="14"/>
      <c r="AW490" s="14"/>
    </row>
    <row r="491" spans="1:49" ht="26.25" customHeight="1" x14ac:dyDescent="0.35">
      <c r="A491" s="55">
        <f>Penjualan!A491</f>
        <v>0</v>
      </c>
      <c r="B491" s="2" t="str">
        <f>Penjualan!B491</f>
        <v>KT04</v>
      </c>
      <c r="C491" s="2" t="str">
        <f>Penjualan!C491</f>
        <v>Kalung bandul</v>
      </c>
      <c r="D491" s="21">
        <f>VLOOKUP(B491,Tabel!$A$6:$F$78,6,FALSE)</f>
        <v>3000</v>
      </c>
      <c r="E491" s="13">
        <f>Penjualan!E491*$D491</f>
        <v>0</v>
      </c>
      <c r="F491" s="13">
        <f>Penjualan!F491*$D491</f>
        <v>0</v>
      </c>
      <c r="G491" s="13">
        <f>Penjualan!G491*$D491</f>
        <v>0</v>
      </c>
      <c r="H491" s="13">
        <f>Penjualan!H491*$D491</f>
        <v>0</v>
      </c>
      <c r="I491" s="13">
        <f>Penjualan!I491*$D491</f>
        <v>0</v>
      </c>
      <c r="J491" s="13">
        <f>Penjualan!J491*$D491</f>
        <v>0</v>
      </c>
      <c r="K491" s="13">
        <f>Penjualan!K491*$D491</f>
        <v>0</v>
      </c>
      <c r="L491" s="13">
        <f>Penjualan!L491*$D491</f>
        <v>0</v>
      </c>
      <c r="M491" s="13">
        <f>Penjualan!M491*$D491</f>
        <v>0</v>
      </c>
      <c r="N491" s="13">
        <f>Penjualan!N491*$D491</f>
        <v>0</v>
      </c>
      <c r="O491" s="13">
        <f>Penjualan!O491*$D491</f>
        <v>0</v>
      </c>
      <c r="P491" s="13">
        <f>Penjualan!P491*$D491</f>
        <v>0</v>
      </c>
      <c r="Q491" s="13">
        <f>Penjualan!Q491*$D491</f>
        <v>18000</v>
      </c>
      <c r="R491" s="13">
        <f>Penjualan!R491*$D491</f>
        <v>0</v>
      </c>
      <c r="S491" s="13">
        <f>Penjualan!S491*$D491</f>
        <v>0</v>
      </c>
      <c r="T491" s="13">
        <f>Penjualan!T491*$D491</f>
        <v>15000</v>
      </c>
      <c r="U491" s="13">
        <f>Penjualan!U491*$D491</f>
        <v>0</v>
      </c>
      <c r="V491" s="13">
        <f>Penjualan!V491*$D491</f>
        <v>0</v>
      </c>
      <c r="W491" s="13">
        <f>Penjualan!W491*$D491</f>
        <v>0</v>
      </c>
      <c r="X491" s="13">
        <f>Penjualan!X491*$D491</f>
        <v>0</v>
      </c>
      <c r="Y491" s="13">
        <f>Penjualan!Y491*$D491</f>
        <v>0</v>
      </c>
      <c r="Z491" s="13">
        <f>Penjualan!Z491*$D491</f>
        <v>0</v>
      </c>
      <c r="AA491" s="13">
        <f>Penjualan!AA491*$D491</f>
        <v>0</v>
      </c>
      <c r="AB491" s="13">
        <f>Penjualan!AB491*$D491</f>
        <v>0</v>
      </c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>
        <f>Penjualan!AQ491*$D491</f>
        <v>0</v>
      </c>
      <c r="AR491" s="13">
        <f t="shared" si="21"/>
        <v>33000</v>
      </c>
      <c r="AS491" s="14"/>
      <c r="AT491" s="14"/>
      <c r="AU491" s="14"/>
      <c r="AV491" s="14"/>
      <c r="AW491" s="14"/>
    </row>
    <row r="492" spans="1:49" ht="26.25" customHeight="1" x14ac:dyDescent="0.35">
      <c r="A492" s="55">
        <f>Penjualan!A492</f>
        <v>0</v>
      </c>
      <c r="B492" s="2" t="str">
        <f>Penjualan!B492</f>
        <v>S02</v>
      </c>
      <c r="C492" s="2" t="str">
        <f>Penjualan!C492</f>
        <v>Sumbangan pita</v>
      </c>
      <c r="D492" s="21">
        <f>VLOOKUP(B492,Tabel!$A$6:$F$78,6,FALSE)</f>
        <v>0</v>
      </c>
      <c r="E492" s="13">
        <f>Penjualan!E492*$D492</f>
        <v>0</v>
      </c>
      <c r="F492" s="13">
        <f>Penjualan!F492*$D492</f>
        <v>0</v>
      </c>
      <c r="G492" s="13">
        <f>Penjualan!G492*$D492</f>
        <v>0</v>
      </c>
      <c r="H492" s="13">
        <f>Penjualan!H492*$D492</f>
        <v>0</v>
      </c>
      <c r="I492" s="13">
        <f>Penjualan!I492*$D492</f>
        <v>0</v>
      </c>
      <c r="J492" s="13">
        <f>Penjualan!J492*$D492</f>
        <v>0</v>
      </c>
      <c r="K492" s="13">
        <f>Penjualan!K492*$D492</f>
        <v>0</v>
      </c>
      <c r="L492" s="13">
        <f>Penjualan!L492*$D492</f>
        <v>0</v>
      </c>
      <c r="M492" s="13">
        <f>Penjualan!M492*$D492</f>
        <v>0</v>
      </c>
      <c r="N492" s="13">
        <f>Penjualan!N492*$D492</f>
        <v>0</v>
      </c>
      <c r="O492" s="13">
        <f>Penjualan!O492*$D492</f>
        <v>0</v>
      </c>
      <c r="P492" s="13">
        <f>Penjualan!P492*$D492</f>
        <v>0</v>
      </c>
      <c r="Q492" s="13">
        <f>Penjualan!Q492*$D492</f>
        <v>0</v>
      </c>
      <c r="R492" s="13">
        <f>Penjualan!R492*$D492</f>
        <v>0</v>
      </c>
      <c r="S492" s="13">
        <f>Penjualan!S492*$D492</f>
        <v>0</v>
      </c>
      <c r="T492" s="13">
        <f>Penjualan!T492*$D492</f>
        <v>0</v>
      </c>
      <c r="U492" s="13">
        <f>Penjualan!U492*$D492</f>
        <v>0</v>
      </c>
      <c r="V492" s="13">
        <f>Penjualan!V492*$D492</f>
        <v>0</v>
      </c>
      <c r="W492" s="13">
        <f>Penjualan!W492*$D492</f>
        <v>0</v>
      </c>
      <c r="X492" s="13">
        <f>Penjualan!X492*$D492</f>
        <v>0</v>
      </c>
      <c r="Y492" s="13">
        <f>Penjualan!Y492*$D492</f>
        <v>0</v>
      </c>
      <c r="Z492" s="13">
        <f>Penjualan!Z492*$D492</f>
        <v>0</v>
      </c>
      <c r="AA492" s="13">
        <f>Penjualan!AA492*$D492</f>
        <v>0</v>
      </c>
      <c r="AB492" s="13">
        <f>Penjualan!AB492*$D492</f>
        <v>0</v>
      </c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>
        <f>Penjualan!AQ492*$D492</f>
        <v>0</v>
      </c>
      <c r="AR492" s="13">
        <f t="shared" si="21"/>
        <v>0</v>
      </c>
      <c r="AS492" s="14"/>
      <c r="AT492" s="14"/>
      <c r="AU492" s="14"/>
      <c r="AV492" s="14"/>
      <c r="AW492" s="14"/>
    </row>
    <row r="493" spans="1:49" ht="26.25" customHeight="1" x14ac:dyDescent="0.35">
      <c r="A493" s="55">
        <f>Penjualan!A493</f>
        <v>0</v>
      </c>
      <c r="B493" s="2" t="str">
        <f>Penjualan!B493</f>
        <v>R01</v>
      </c>
      <c r="C493" s="2" t="str">
        <f>Penjualan!C493</f>
        <v>Rosario kayu</v>
      </c>
      <c r="D493" s="21">
        <f>VLOOKUP(B493,Tabel!$A$6:$F$78,6,FALSE)</f>
        <v>15000</v>
      </c>
      <c r="E493" s="13">
        <f>Penjualan!E493*$D493</f>
        <v>0</v>
      </c>
      <c r="F493" s="13">
        <f>Penjualan!F493*$D493</f>
        <v>0</v>
      </c>
      <c r="G493" s="13">
        <f>Penjualan!G493*$D493</f>
        <v>0</v>
      </c>
      <c r="H493" s="13">
        <f>Penjualan!H493*$D493</f>
        <v>45000</v>
      </c>
      <c r="I493" s="13">
        <f>Penjualan!I493*$D493</f>
        <v>0</v>
      </c>
      <c r="J493" s="13">
        <f>Penjualan!J493*$D493</f>
        <v>60000</v>
      </c>
      <c r="K493" s="13">
        <f>Penjualan!K493*$D493</f>
        <v>0</v>
      </c>
      <c r="L493" s="13">
        <f>Penjualan!L493*$D493</f>
        <v>0</v>
      </c>
      <c r="M493" s="13">
        <f>Penjualan!M493*$D493</f>
        <v>0</v>
      </c>
      <c r="N493" s="13">
        <f>Penjualan!N493*$D493</f>
        <v>0</v>
      </c>
      <c r="O493" s="13">
        <f>Penjualan!O493*$D493</f>
        <v>45000</v>
      </c>
      <c r="P493" s="13">
        <f>Penjualan!P493*$D493</f>
        <v>0</v>
      </c>
      <c r="Q493" s="13">
        <f>Penjualan!Q493*$D493</f>
        <v>0</v>
      </c>
      <c r="R493" s="13">
        <f>Penjualan!R493*$D493</f>
        <v>0</v>
      </c>
      <c r="S493" s="13">
        <f>Penjualan!S493*$D493</f>
        <v>75000</v>
      </c>
      <c r="T493" s="13">
        <f>Penjualan!T493*$D493</f>
        <v>0</v>
      </c>
      <c r="U493" s="13">
        <f>Penjualan!U493*$D493</f>
        <v>0</v>
      </c>
      <c r="V493" s="13">
        <f>Penjualan!V493*$D493</f>
        <v>0</v>
      </c>
      <c r="W493" s="13">
        <f>Penjualan!W493*$D493</f>
        <v>15000</v>
      </c>
      <c r="X493" s="13">
        <f>Penjualan!X493*$D493</f>
        <v>15000</v>
      </c>
      <c r="Y493" s="13">
        <f>Penjualan!Y493*$D493</f>
        <v>0</v>
      </c>
      <c r="Z493" s="13">
        <f>Penjualan!Z493*$D493</f>
        <v>0</v>
      </c>
      <c r="AA493" s="13">
        <f>Penjualan!AA493*$D493</f>
        <v>30000</v>
      </c>
      <c r="AB493" s="13">
        <f>Penjualan!AB493*$D493</f>
        <v>0</v>
      </c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>
        <f>Penjualan!AQ493*$D493</f>
        <v>0</v>
      </c>
      <c r="AR493" s="13">
        <f t="shared" si="21"/>
        <v>285000</v>
      </c>
      <c r="AS493" s="14"/>
      <c r="AT493" s="14"/>
      <c r="AU493" s="14"/>
      <c r="AV493" s="14"/>
      <c r="AW493" s="14"/>
    </row>
    <row r="494" spans="1:49" ht="26.25" customHeight="1" x14ac:dyDescent="0.35">
      <c r="A494" s="55">
        <f>Penjualan!A494</f>
        <v>0</v>
      </c>
      <c r="B494" s="2" t="str">
        <f>Penjualan!B494</f>
        <v>G01</v>
      </c>
      <c r="C494" s="2" t="str">
        <f>Penjualan!C494</f>
        <v>G.batu magnet</v>
      </c>
      <c r="D494" s="21">
        <f>VLOOKUP(B494,Tabel!$A$6:$F$78,6,FALSE)</f>
        <v>10000</v>
      </c>
      <c r="E494" s="13">
        <f>Penjualan!E494*$D494</f>
        <v>0</v>
      </c>
      <c r="F494" s="13">
        <f>Penjualan!F494*$D494</f>
        <v>0</v>
      </c>
      <c r="G494" s="13">
        <f>Penjualan!G494*$D494</f>
        <v>0</v>
      </c>
      <c r="H494" s="13">
        <f>Penjualan!H494*$D494</f>
        <v>0</v>
      </c>
      <c r="I494" s="13">
        <f>Penjualan!I494*$D494</f>
        <v>0</v>
      </c>
      <c r="J494" s="13">
        <f>Penjualan!J494*$D494</f>
        <v>10000</v>
      </c>
      <c r="K494" s="13">
        <f>Penjualan!K494*$D494</f>
        <v>0</v>
      </c>
      <c r="L494" s="13">
        <f>Penjualan!L494*$D494</f>
        <v>0</v>
      </c>
      <c r="M494" s="13">
        <f>Penjualan!M494*$D494</f>
        <v>0</v>
      </c>
      <c r="N494" s="13">
        <f>Penjualan!N494*$D494</f>
        <v>0</v>
      </c>
      <c r="O494" s="13">
        <f>Penjualan!O494*$D494</f>
        <v>0</v>
      </c>
      <c r="P494" s="13">
        <f>Penjualan!P494*$D494</f>
        <v>10000</v>
      </c>
      <c r="Q494" s="13">
        <f>Penjualan!Q494*$D494</f>
        <v>0</v>
      </c>
      <c r="R494" s="13">
        <f>Penjualan!R494*$D494</f>
        <v>0</v>
      </c>
      <c r="S494" s="13">
        <f>Penjualan!S494*$D494</f>
        <v>0</v>
      </c>
      <c r="T494" s="13">
        <f>Penjualan!T494*$D494</f>
        <v>0</v>
      </c>
      <c r="U494" s="13">
        <f>Penjualan!U494*$D494</f>
        <v>0</v>
      </c>
      <c r="V494" s="13">
        <f>Penjualan!V494*$D494</f>
        <v>0</v>
      </c>
      <c r="W494" s="13">
        <f>Penjualan!W494*$D494</f>
        <v>0</v>
      </c>
      <c r="X494" s="13">
        <f>Penjualan!X494*$D494</f>
        <v>0</v>
      </c>
      <c r="Y494" s="13">
        <f>Penjualan!Y494*$D494</f>
        <v>10000</v>
      </c>
      <c r="Z494" s="13">
        <f>Penjualan!Z494*$D494</f>
        <v>0</v>
      </c>
      <c r="AA494" s="13">
        <f>Penjualan!AA494*$D494</f>
        <v>0</v>
      </c>
      <c r="AB494" s="13">
        <f>Penjualan!AB494*$D494</f>
        <v>0</v>
      </c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>
        <f>Penjualan!AQ494*$D494</f>
        <v>0</v>
      </c>
      <c r="AR494" s="13">
        <f t="shared" si="21"/>
        <v>30000</v>
      </c>
      <c r="AS494" s="14"/>
      <c r="AT494" s="14"/>
      <c r="AU494" s="14"/>
      <c r="AV494" s="14"/>
      <c r="AW494" s="14"/>
    </row>
    <row r="495" spans="1:49" ht="26.25" customHeight="1" x14ac:dyDescent="0.35">
      <c r="A495" s="55">
        <f>Penjualan!A495</f>
        <v>0</v>
      </c>
      <c r="B495" s="2" t="str">
        <f>Penjualan!B495</f>
        <v>R02</v>
      </c>
      <c r="C495" s="2" t="str">
        <f>Penjualan!C495</f>
        <v>Rosario batu</v>
      </c>
      <c r="D495" s="21">
        <f>VLOOKUP(B495,Tabel!$A$6:$F$78,6,FALSE)</f>
        <v>30000</v>
      </c>
      <c r="E495" s="13">
        <f>Penjualan!E495*$D495</f>
        <v>0</v>
      </c>
      <c r="F495" s="13">
        <f>Penjualan!F495*$D495</f>
        <v>0</v>
      </c>
      <c r="G495" s="13">
        <f>Penjualan!G495*$D495</f>
        <v>0</v>
      </c>
      <c r="H495" s="13">
        <f>Penjualan!H495*$D495</f>
        <v>0</v>
      </c>
      <c r="I495" s="13">
        <f>Penjualan!I495*$D495</f>
        <v>0</v>
      </c>
      <c r="J495" s="13">
        <f>Penjualan!J495*$D495</f>
        <v>0</v>
      </c>
      <c r="K495" s="13">
        <f>Penjualan!K495*$D495</f>
        <v>0</v>
      </c>
      <c r="L495" s="13">
        <f>Penjualan!L495*$D495</f>
        <v>0</v>
      </c>
      <c r="M495" s="13">
        <f>Penjualan!M495*$D495</f>
        <v>30000</v>
      </c>
      <c r="N495" s="13">
        <f>Penjualan!N495*$D495</f>
        <v>0</v>
      </c>
      <c r="O495" s="13">
        <f>Penjualan!O495*$D495</f>
        <v>0</v>
      </c>
      <c r="P495" s="13">
        <f>Penjualan!P495*$D495</f>
        <v>0</v>
      </c>
      <c r="Q495" s="13">
        <f>Penjualan!Q495*$D495</f>
        <v>30000</v>
      </c>
      <c r="R495" s="13">
        <f>Penjualan!R495*$D495</f>
        <v>0</v>
      </c>
      <c r="S495" s="13">
        <f>Penjualan!S495*$D495</f>
        <v>0</v>
      </c>
      <c r="T495" s="13">
        <f>Penjualan!T495*$D495</f>
        <v>0</v>
      </c>
      <c r="U495" s="13">
        <f>Penjualan!U495*$D495</f>
        <v>0</v>
      </c>
      <c r="V495" s="13">
        <f>Penjualan!V495*$D495</f>
        <v>0</v>
      </c>
      <c r="W495" s="13">
        <f>Penjualan!W495*$D495</f>
        <v>0</v>
      </c>
      <c r="X495" s="13">
        <f>Penjualan!X495*$D495</f>
        <v>0</v>
      </c>
      <c r="Y495" s="13">
        <f>Penjualan!Y495*$D495</f>
        <v>0</v>
      </c>
      <c r="Z495" s="13">
        <f>Penjualan!Z495*$D495</f>
        <v>0</v>
      </c>
      <c r="AA495" s="13">
        <f>Penjualan!AA495*$D495</f>
        <v>0</v>
      </c>
      <c r="AB495" s="13">
        <f>Penjualan!AB495*$D495</f>
        <v>0</v>
      </c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>
        <f>Penjualan!AQ495*$D495</f>
        <v>0</v>
      </c>
      <c r="AR495" s="13">
        <f t="shared" si="21"/>
        <v>60000</v>
      </c>
      <c r="AS495" s="14"/>
      <c r="AT495" s="14"/>
      <c r="AU495" s="14"/>
      <c r="AV495" s="14"/>
      <c r="AW495" s="14"/>
    </row>
    <row r="496" spans="1:49" ht="26.25" customHeight="1" x14ac:dyDescent="0.35">
      <c r="A496" s="55">
        <f>Penjualan!A496</f>
        <v>0</v>
      </c>
      <c r="B496" s="2" t="str">
        <f>Penjualan!B496</f>
        <v>GKY</v>
      </c>
      <c r="C496" s="2" t="str">
        <f>Penjualan!C496</f>
        <v>Gelang kayu (baru)</v>
      </c>
      <c r="D496" s="21">
        <f>VLOOKUP(B496,Tabel!$A$6:$F$78,6,FALSE)</f>
        <v>8000</v>
      </c>
      <c r="E496" s="13">
        <f>Penjualan!E496*$D496</f>
        <v>0</v>
      </c>
      <c r="F496" s="13">
        <f>Penjualan!F496*$D496</f>
        <v>0</v>
      </c>
      <c r="G496" s="13">
        <f>Penjualan!G496*$D496</f>
        <v>0</v>
      </c>
      <c r="H496" s="13">
        <f>Penjualan!H496*$D496</f>
        <v>0</v>
      </c>
      <c r="I496" s="13">
        <f>Penjualan!I496*$D496</f>
        <v>0</v>
      </c>
      <c r="J496" s="13">
        <f>Penjualan!J496*$D496</f>
        <v>0</v>
      </c>
      <c r="K496" s="13">
        <f>Penjualan!K496*$D496</f>
        <v>0</v>
      </c>
      <c r="L496" s="13">
        <f>Penjualan!L496*$D496</f>
        <v>0</v>
      </c>
      <c r="M496" s="13">
        <f>Penjualan!M496*$D496</f>
        <v>0</v>
      </c>
      <c r="N496" s="13">
        <f>Penjualan!N496*$D496</f>
        <v>0</v>
      </c>
      <c r="O496" s="13">
        <f>Penjualan!O496*$D496</f>
        <v>0</v>
      </c>
      <c r="P496" s="13">
        <f>Penjualan!P496*$D496</f>
        <v>8000</v>
      </c>
      <c r="Q496" s="13">
        <f>Penjualan!Q496*$D496</f>
        <v>0</v>
      </c>
      <c r="R496" s="13">
        <f>Penjualan!R496*$D496</f>
        <v>0</v>
      </c>
      <c r="S496" s="13">
        <f>Penjualan!S496*$D496</f>
        <v>0</v>
      </c>
      <c r="T496" s="13">
        <f>Penjualan!T496*$D496</f>
        <v>0</v>
      </c>
      <c r="U496" s="13">
        <f>Penjualan!U496*$D496</f>
        <v>0</v>
      </c>
      <c r="V496" s="13">
        <f>Penjualan!V496*$D496</f>
        <v>0</v>
      </c>
      <c r="W496" s="13">
        <f>Penjualan!W496*$D496</f>
        <v>0</v>
      </c>
      <c r="X496" s="13">
        <f>Penjualan!X496*$D496</f>
        <v>0</v>
      </c>
      <c r="Y496" s="13">
        <f>Penjualan!Y496*$D496</f>
        <v>0</v>
      </c>
      <c r="Z496" s="13">
        <f>Penjualan!Z496*$D496</f>
        <v>0</v>
      </c>
      <c r="AA496" s="13">
        <f>Penjualan!AA496*$D496</f>
        <v>0</v>
      </c>
      <c r="AB496" s="13">
        <f>Penjualan!AB496*$D496</f>
        <v>0</v>
      </c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>
        <f>Penjualan!AQ496*$D496</f>
        <v>0</v>
      </c>
      <c r="AR496" s="13">
        <f t="shared" si="21"/>
        <v>8000</v>
      </c>
      <c r="AS496" s="14"/>
      <c r="AT496" s="14"/>
      <c r="AU496" s="14"/>
      <c r="AV496" s="14"/>
      <c r="AW496" s="14"/>
    </row>
    <row r="497" spans="1:49" ht="26.25" customHeight="1" x14ac:dyDescent="0.35">
      <c r="A497" s="55">
        <f>Penjualan!A497</f>
        <v>0</v>
      </c>
      <c r="B497" s="2" t="str">
        <f>Penjualan!B497</f>
        <v>G10</v>
      </c>
      <c r="C497" s="2" t="str">
        <f>Penjualan!C497</f>
        <v>G.tali warna warni</v>
      </c>
      <c r="D497" s="21">
        <f>VLOOKUP(B497,Tabel!$A$6:$F$78,6,FALSE)</f>
        <v>5000</v>
      </c>
      <c r="E497" s="13">
        <f>Penjualan!E497*$D497</f>
        <v>0</v>
      </c>
      <c r="F497" s="13">
        <f>Penjualan!F497*$D497</f>
        <v>0</v>
      </c>
      <c r="G497" s="13">
        <f>Penjualan!G497*$D497</f>
        <v>0</v>
      </c>
      <c r="H497" s="13">
        <f>Penjualan!H497*$D497</f>
        <v>0</v>
      </c>
      <c r="I497" s="13">
        <f>Penjualan!I497*$D497</f>
        <v>0</v>
      </c>
      <c r="J497" s="13">
        <f>Penjualan!J497*$D497</f>
        <v>0</v>
      </c>
      <c r="K497" s="13">
        <f>Penjualan!K497*$D497</f>
        <v>0</v>
      </c>
      <c r="L497" s="13">
        <f>Penjualan!L497*$D497</f>
        <v>0</v>
      </c>
      <c r="M497" s="13">
        <f>Penjualan!M497*$D497</f>
        <v>0</v>
      </c>
      <c r="N497" s="13">
        <f>Penjualan!N497*$D497</f>
        <v>0</v>
      </c>
      <c r="O497" s="13">
        <f>Penjualan!O497*$D497</f>
        <v>0</v>
      </c>
      <c r="P497" s="13">
        <f>Penjualan!P497*$D497</f>
        <v>0</v>
      </c>
      <c r="Q497" s="13">
        <f>Penjualan!Q497*$D497</f>
        <v>0</v>
      </c>
      <c r="R497" s="13">
        <f>Penjualan!R497*$D497</f>
        <v>0</v>
      </c>
      <c r="S497" s="13">
        <f>Penjualan!S497*$D497</f>
        <v>0</v>
      </c>
      <c r="T497" s="13">
        <f>Penjualan!T497*$D497</f>
        <v>0</v>
      </c>
      <c r="U497" s="13">
        <f>Penjualan!U497*$D497</f>
        <v>0</v>
      </c>
      <c r="V497" s="13">
        <f>Penjualan!V497*$D497</f>
        <v>0</v>
      </c>
      <c r="W497" s="13">
        <f>Penjualan!W497*$D497</f>
        <v>0</v>
      </c>
      <c r="X497" s="13">
        <f>Penjualan!X497*$D497</f>
        <v>0</v>
      </c>
      <c r="Y497" s="13">
        <f>Penjualan!Y497*$D497</f>
        <v>5000</v>
      </c>
      <c r="Z497" s="13">
        <f>Penjualan!Z497*$D497</f>
        <v>0</v>
      </c>
      <c r="AA497" s="13">
        <f>Penjualan!AA497*$D497</f>
        <v>0</v>
      </c>
      <c r="AB497" s="13">
        <f>Penjualan!AB497*$D497</f>
        <v>0</v>
      </c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>
        <f>Penjualan!AQ497*$D497</f>
        <v>0</v>
      </c>
      <c r="AR497" s="13">
        <f t="shared" si="21"/>
        <v>5000</v>
      </c>
      <c r="AS497" s="14"/>
      <c r="AT497" s="14"/>
      <c r="AU497" s="14"/>
      <c r="AV497" s="14"/>
      <c r="AW497" s="14"/>
    </row>
    <row r="498" spans="1:49" ht="26.25" customHeight="1" x14ac:dyDescent="0.35">
      <c r="A498" s="55">
        <f>Penjualan!A498</f>
        <v>0</v>
      </c>
      <c r="B498" s="2" t="str">
        <f>Penjualan!B498</f>
        <v>R03</v>
      </c>
      <c r="C498" s="2" t="str">
        <f>Penjualan!C498</f>
        <v>Rosario kristal</v>
      </c>
      <c r="D498" s="21">
        <f>VLOOKUP(B498,Tabel!$A$6:$F$78,6,FALSE)</f>
        <v>30000</v>
      </c>
      <c r="E498" s="13">
        <f>Penjualan!E498*$D498</f>
        <v>0</v>
      </c>
      <c r="F498" s="13">
        <f>Penjualan!F498*$D498</f>
        <v>0</v>
      </c>
      <c r="G498" s="13">
        <f>Penjualan!G498*$D498</f>
        <v>0</v>
      </c>
      <c r="H498" s="13">
        <f>Penjualan!H498*$D498</f>
        <v>0</v>
      </c>
      <c r="I498" s="13">
        <f>Penjualan!I498*$D498</f>
        <v>0</v>
      </c>
      <c r="J498" s="13">
        <f>Penjualan!J498*$D498</f>
        <v>30000</v>
      </c>
      <c r="K498" s="13">
        <f>Penjualan!K498*$D498</f>
        <v>0</v>
      </c>
      <c r="L498" s="13">
        <f>Penjualan!L498*$D498</f>
        <v>0</v>
      </c>
      <c r="M498" s="13">
        <f>Penjualan!M498*$D498</f>
        <v>0</v>
      </c>
      <c r="N498" s="13">
        <f>Penjualan!N498*$D498</f>
        <v>0</v>
      </c>
      <c r="O498" s="13">
        <f>Penjualan!O498*$D498</f>
        <v>0</v>
      </c>
      <c r="P498" s="13">
        <f>Penjualan!P498*$D498</f>
        <v>0</v>
      </c>
      <c r="Q498" s="13">
        <f>Penjualan!Q498*$D498</f>
        <v>0</v>
      </c>
      <c r="R498" s="13">
        <f>Penjualan!R498*$D498</f>
        <v>0</v>
      </c>
      <c r="S498" s="13">
        <f>Penjualan!S498*$D498</f>
        <v>0</v>
      </c>
      <c r="T498" s="13">
        <f>Penjualan!T498*$D498</f>
        <v>30000</v>
      </c>
      <c r="U498" s="13">
        <f>Penjualan!U498*$D498</f>
        <v>0</v>
      </c>
      <c r="V498" s="13">
        <f>Penjualan!V498*$D498</f>
        <v>0</v>
      </c>
      <c r="W498" s="13">
        <f>Penjualan!W498*$D498</f>
        <v>0</v>
      </c>
      <c r="X498" s="13">
        <f>Penjualan!X498*$D498</f>
        <v>0</v>
      </c>
      <c r="Y498" s="13">
        <f>Penjualan!Y498*$D498</f>
        <v>0</v>
      </c>
      <c r="Z498" s="13">
        <f>Penjualan!Z498*$D498</f>
        <v>0</v>
      </c>
      <c r="AA498" s="13">
        <f>Penjualan!AA498*$D498</f>
        <v>0</v>
      </c>
      <c r="AB498" s="13">
        <f>Penjualan!AB498*$D498</f>
        <v>0</v>
      </c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>
        <f>Penjualan!AQ498*$D498</f>
        <v>0</v>
      </c>
      <c r="AR498" s="13">
        <f t="shared" si="21"/>
        <v>60000</v>
      </c>
      <c r="AS498" s="14"/>
      <c r="AT498" s="14"/>
      <c r="AU498" s="14"/>
      <c r="AV498" s="14"/>
      <c r="AW498" s="14"/>
    </row>
    <row r="499" spans="1:49" ht="26.25" customHeight="1" x14ac:dyDescent="0.35">
      <c r="A499" s="55">
        <f>Penjualan!A499</f>
        <v>0</v>
      </c>
      <c r="B499" s="2" t="str">
        <f>Penjualan!B499</f>
        <v>KT03</v>
      </c>
      <c r="C499" s="2" t="str">
        <f>Penjualan!C499</f>
        <v>Kalung huruf</v>
      </c>
      <c r="D499" s="21">
        <f>VLOOKUP(B499,Tabel!$A$6:$F$78,6,FALSE)</f>
        <v>3000</v>
      </c>
      <c r="E499" s="13">
        <f>Penjualan!E499*$D499</f>
        <v>0</v>
      </c>
      <c r="F499" s="13">
        <f>Penjualan!F499*$D499</f>
        <v>0</v>
      </c>
      <c r="G499" s="13">
        <f>Penjualan!G499*$D499</f>
        <v>0</v>
      </c>
      <c r="H499" s="13">
        <f>Penjualan!H499*$D499</f>
        <v>0</v>
      </c>
      <c r="I499" s="13">
        <f>Penjualan!I499*$D499</f>
        <v>0</v>
      </c>
      <c r="J499" s="13">
        <f>Penjualan!J499*$D499</f>
        <v>0</v>
      </c>
      <c r="K499" s="13">
        <f>Penjualan!K499*$D499</f>
        <v>0</v>
      </c>
      <c r="L499" s="13">
        <f>Penjualan!L499*$D499</f>
        <v>0</v>
      </c>
      <c r="M499" s="13">
        <f>Penjualan!M499*$D499</f>
        <v>0</v>
      </c>
      <c r="N499" s="13">
        <f>Penjualan!N499*$D499</f>
        <v>0</v>
      </c>
      <c r="O499" s="13">
        <f>Penjualan!O499*$D499</f>
        <v>0</v>
      </c>
      <c r="P499" s="13">
        <f>Penjualan!P499*$D499</f>
        <v>0</v>
      </c>
      <c r="Q499" s="13">
        <f>Penjualan!Q499*$D499</f>
        <v>0</v>
      </c>
      <c r="R499" s="13">
        <f>Penjualan!R499*$D499</f>
        <v>0</v>
      </c>
      <c r="S499" s="13">
        <f>Penjualan!S499*$D499</f>
        <v>3000</v>
      </c>
      <c r="T499" s="13">
        <f>Penjualan!T499*$D499</f>
        <v>0</v>
      </c>
      <c r="U499" s="13">
        <f>Penjualan!U499*$D499</f>
        <v>0</v>
      </c>
      <c r="V499" s="13">
        <f>Penjualan!V499*$D499</f>
        <v>0</v>
      </c>
      <c r="W499" s="13">
        <f>Penjualan!W499*$D499</f>
        <v>0</v>
      </c>
      <c r="X499" s="13">
        <f>Penjualan!X499*$D499</f>
        <v>0</v>
      </c>
      <c r="Y499" s="13">
        <f>Penjualan!Y499*$D499</f>
        <v>0</v>
      </c>
      <c r="Z499" s="13">
        <f>Penjualan!Z499*$D499</f>
        <v>0</v>
      </c>
      <c r="AA499" s="13">
        <f>Penjualan!AA499*$D499</f>
        <v>0</v>
      </c>
      <c r="AB499" s="13">
        <f>Penjualan!AB499*$D499</f>
        <v>0</v>
      </c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>
        <f>Penjualan!AQ499*$D499</f>
        <v>0</v>
      </c>
      <c r="AR499" s="13">
        <f t="shared" si="21"/>
        <v>3000</v>
      </c>
      <c r="AS499" s="14"/>
      <c r="AT499" s="14"/>
      <c r="AU499" s="14"/>
      <c r="AV499" s="14"/>
      <c r="AW499" s="14"/>
    </row>
    <row r="500" spans="1:49" ht="26.25" customHeight="1" x14ac:dyDescent="0.35">
      <c r="A500" s="55">
        <f>Penjualan!A500</f>
        <v>0</v>
      </c>
      <c r="B500" s="2" t="str">
        <f>Penjualan!B500</f>
        <v>GR12</v>
      </c>
      <c r="C500" s="2" t="str">
        <f>Penjualan!C500</f>
        <v>Gelang rosario kristal</v>
      </c>
      <c r="D500" s="21">
        <f>VLOOKUP(B500,Tabel!$A$6:$F$78,6,FALSE)</f>
        <v>15000</v>
      </c>
      <c r="E500" s="13">
        <f>Penjualan!E500*$D500</f>
        <v>0</v>
      </c>
      <c r="F500" s="13">
        <f>Penjualan!F500*$D500</f>
        <v>15000</v>
      </c>
      <c r="G500" s="13">
        <f>Penjualan!G500*$D500</f>
        <v>0</v>
      </c>
      <c r="H500" s="13">
        <f>Penjualan!H500*$D500</f>
        <v>0</v>
      </c>
      <c r="I500" s="13">
        <f>Penjualan!I500*$D500</f>
        <v>0</v>
      </c>
      <c r="J500" s="13">
        <f>Penjualan!J500*$D500</f>
        <v>0</v>
      </c>
      <c r="K500" s="13">
        <f>Penjualan!K500*$D500</f>
        <v>0</v>
      </c>
      <c r="L500" s="13">
        <f>Penjualan!L500*$D500</f>
        <v>0</v>
      </c>
      <c r="M500" s="13">
        <f>Penjualan!M500*$D500</f>
        <v>0</v>
      </c>
      <c r="N500" s="13">
        <f>Penjualan!N500*$D500</f>
        <v>0</v>
      </c>
      <c r="O500" s="13">
        <f>Penjualan!O500*$D500</f>
        <v>0</v>
      </c>
      <c r="P500" s="13">
        <f>Penjualan!P500*$D500</f>
        <v>0</v>
      </c>
      <c r="Q500" s="13">
        <f>Penjualan!Q500*$D500</f>
        <v>0</v>
      </c>
      <c r="R500" s="13">
        <f>Penjualan!R500*$D500</f>
        <v>0</v>
      </c>
      <c r="S500" s="13">
        <f>Penjualan!S500*$D500</f>
        <v>0</v>
      </c>
      <c r="T500" s="13">
        <f>Penjualan!T500*$D500</f>
        <v>0</v>
      </c>
      <c r="U500" s="13">
        <f>Penjualan!U500*$D500</f>
        <v>0</v>
      </c>
      <c r="V500" s="13">
        <f>Penjualan!V500*$D500</f>
        <v>0</v>
      </c>
      <c r="W500" s="13">
        <f>Penjualan!W500*$D500</f>
        <v>0</v>
      </c>
      <c r="X500" s="13">
        <f>Penjualan!X500*$D500</f>
        <v>0</v>
      </c>
      <c r="Y500" s="13">
        <f>Penjualan!Y500*$D500</f>
        <v>0</v>
      </c>
      <c r="Z500" s="13">
        <f>Penjualan!Z500*$D500</f>
        <v>0</v>
      </c>
      <c r="AA500" s="13">
        <f>Penjualan!AA500*$D500</f>
        <v>0</v>
      </c>
      <c r="AB500" s="13">
        <f>Penjualan!AB500*$D500</f>
        <v>0</v>
      </c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>
        <f>Penjualan!AQ500*$D500</f>
        <v>0</v>
      </c>
      <c r="AR500" s="13">
        <f t="shared" si="21"/>
        <v>15000</v>
      </c>
      <c r="AS500" s="14"/>
      <c r="AT500" s="14"/>
      <c r="AU500" s="14"/>
      <c r="AV500" s="14"/>
      <c r="AW500" s="14"/>
    </row>
    <row r="501" spans="1:49" ht="26.25" customHeight="1" x14ac:dyDescent="0.35">
      <c r="A501" s="55">
        <f>Penjualan!A501</f>
        <v>0</v>
      </c>
      <c r="B501" s="2" t="str">
        <f>Penjualan!B501</f>
        <v>G10</v>
      </c>
      <c r="C501" s="2" t="str">
        <f>Penjualan!C501</f>
        <v>G.tali warna warni</v>
      </c>
      <c r="D501" s="21">
        <f>VLOOKUP(B501,Tabel!$A$6:$F$78,6,FALSE)</f>
        <v>5000</v>
      </c>
      <c r="E501" s="13">
        <f>Penjualan!E501*$D501</f>
        <v>0</v>
      </c>
      <c r="F501" s="13">
        <f>Penjualan!F501*$D501</f>
        <v>0</v>
      </c>
      <c r="G501" s="13">
        <f>Penjualan!G501*$D501</f>
        <v>0</v>
      </c>
      <c r="H501" s="13">
        <f>Penjualan!H501*$D501</f>
        <v>0</v>
      </c>
      <c r="I501" s="13">
        <f>Penjualan!I501*$D501</f>
        <v>0</v>
      </c>
      <c r="J501" s="13">
        <f>Penjualan!J501*$D501</f>
        <v>0</v>
      </c>
      <c r="K501" s="13">
        <f>Penjualan!K501*$D501</f>
        <v>0</v>
      </c>
      <c r="L501" s="13">
        <f>Penjualan!L501*$D501</f>
        <v>0</v>
      </c>
      <c r="M501" s="13">
        <f>Penjualan!M501*$D501</f>
        <v>0</v>
      </c>
      <c r="N501" s="13">
        <f>Penjualan!N501*$D501</f>
        <v>0</v>
      </c>
      <c r="O501" s="13">
        <f>Penjualan!O501*$D501</f>
        <v>5000</v>
      </c>
      <c r="P501" s="13">
        <f>Penjualan!P501*$D501</f>
        <v>0</v>
      </c>
      <c r="Q501" s="13">
        <f>Penjualan!Q501*$D501</f>
        <v>0</v>
      </c>
      <c r="R501" s="13">
        <f>Penjualan!R501*$D501</f>
        <v>0</v>
      </c>
      <c r="S501" s="13">
        <f>Penjualan!S501*$D501</f>
        <v>0</v>
      </c>
      <c r="T501" s="13">
        <f>Penjualan!T501*$D501</f>
        <v>0</v>
      </c>
      <c r="U501" s="13">
        <f>Penjualan!U501*$D501</f>
        <v>0</v>
      </c>
      <c r="V501" s="13">
        <f>Penjualan!V501*$D501</f>
        <v>0</v>
      </c>
      <c r="W501" s="13">
        <f>Penjualan!W501*$D501</f>
        <v>0</v>
      </c>
      <c r="X501" s="13">
        <f>Penjualan!X501*$D501</f>
        <v>0</v>
      </c>
      <c r="Y501" s="13">
        <f>Penjualan!Y501*$D501</f>
        <v>5000</v>
      </c>
      <c r="Z501" s="13">
        <f>Penjualan!Z501*$D501</f>
        <v>0</v>
      </c>
      <c r="AA501" s="13">
        <f>Penjualan!AA501*$D501</f>
        <v>0</v>
      </c>
      <c r="AB501" s="13">
        <f>Penjualan!AB501*$D501</f>
        <v>0</v>
      </c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>
        <f>Penjualan!AQ501*$D501</f>
        <v>0</v>
      </c>
      <c r="AR501" s="13">
        <f t="shared" si="21"/>
        <v>10000</v>
      </c>
      <c r="AS501" s="14"/>
      <c r="AT501" s="14"/>
      <c r="AU501" s="14"/>
      <c r="AV501" s="14"/>
      <c r="AW501" s="14"/>
    </row>
    <row r="502" spans="1:49" ht="26.25" customHeight="1" x14ac:dyDescent="0.35">
      <c r="A502" s="55">
        <f>Penjualan!A502</f>
        <v>0</v>
      </c>
      <c r="B502" s="2" t="str">
        <f>Penjualan!B502</f>
        <v>R01</v>
      </c>
      <c r="C502" s="2" t="str">
        <f>Penjualan!C502</f>
        <v>Rosario kayu</v>
      </c>
      <c r="D502" s="21">
        <f>VLOOKUP(B502,Tabel!$A$6:$F$78,6,FALSE)</f>
        <v>15000</v>
      </c>
      <c r="E502" s="13">
        <f>Penjualan!E502*$D502</f>
        <v>0</v>
      </c>
      <c r="F502" s="13">
        <f>Penjualan!F502*$D502</f>
        <v>0</v>
      </c>
      <c r="G502" s="13">
        <f>Penjualan!G502*$D502</f>
        <v>0</v>
      </c>
      <c r="H502" s="13">
        <f>Penjualan!H502*$D502</f>
        <v>30000</v>
      </c>
      <c r="I502" s="13">
        <f>Penjualan!I502*$D502</f>
        <v>0</v>
      </c>
      <c r="J502" s="13">
        <f>Penjualan!J502*$D502</f>
        <v>0</v>
      </c>
      <c r="K502" s="13">
        <f>Penjualan!K502*$D502</f>
        <v>0</v>
      </c>
      <c r="L502" s="13">
        <f>Penjualan!L502*$D502</f>
        <v>0</v>
      </c>
      <c r="M502" s="13">
        <f>Penjualan!M502*$D502</f>
        <v>0</v>
      </c>
      <c r="N502" s="13">
        <f>Penjualan!N502*$D502</f>
        <v>0</v>
      </c>
      <c r="O502" s="13">
        <f>Penjualan!O502*$D502</f>
        <v>0</v>
      </c>
      <c r="P502" s="13">
        <f>Penjualan!P502*$D502</f>
        <v>0</v>
      </c>
      <c r="Q502" s="13">
        <f>Penjualan!Q502*$D502</f>
        <v>0</v>
      </c>
      <c r="R502" s="13">
        <f>Penjualan!R502*$D502</f>
        <v>0</v>
      </c>
      <c r="S502" s="13">
        <f>Penjualan!S502*$D502</f>
        <v>15000</v>
      </c>
      <c r="T502" s="13">
        <f>Penjualan!T502*$D502</f>
        <v>0</v>
      </c>
      <c r="U502" s="13">
        <f>Penjualan!U502*$D502</f>
        <v>0</v>
      </c>
      <c r="V502" s="13">
        <f>Penjualan!V502*$D502</f>
        <v>0</v>
      </c>
      <c r="W502" s="13">
        <f>Penjualan!W502*$D502</f>
        <v>0</v>
      </c>
      <c r="X502" s="13">
        <f>Penjualan!X502*$D502</f>
        <v>0</v>
      </c>
      <c r="Y502" s="13">
        <f>Penjualan!Y502*$D502</f>
        <v>0</v>
      </c>
      <c r="Z502" s="13">
        <f>Penjualan!Z502*$D502</f>
        <v>0</v>
      </c>
      <c r="AA502" s="13">
        <f>Penjualan!AA502*$D502</f>
        <v>0</v>
      </c>
      <c r="AB502" s="13">
        <f>Penjualan!AB502*$D502</f>
        <v>0</v>
      </c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>
        <f>Penjualan!AQ502*$D502</f>
        <v>0</v>
      </c>
      <c r="AR502" s="13">
        <f t="shared" si="21"/>
        <v>45000</v>
      </c>
      <c r="AS502" s="14"/>
      <c r="AT502" s="14"/>
      <c r="AU502" s="14"/>
      <c r="AV502" s="14"/>
      <c r="AW502" s="14"/>
    </row>
    <row r="503" spans="1:49" ht="26.25" customHeight="1" x14ac:dyDescent="0.35">
      <c r="A503" s="55">
        <f>Penjualan!A503</f>
        <v>0</v>
      </c>
      <c r="B503" s="2" t="str">
        <f>Penjualan!B503</f>
        <v>R01</v>
      </c>
      <c r="C503" s="2" t="str">
        <f>Penjualan!C503</f>
        <v>Rosario kayu</v>
      </c>
      <c r="D503" s="21">
        <f>VLOOKUP(B503,Tabel!$A$6:$F$78,6,FALSE)</f>
        <v>15000</v>
      </c>
      <c r="E503" s="13">
        <f>Penjualan!E503*$D503</f>
        <v>0</v>
      </c>
      <c r="F503" s="13">
        <f>Penjualan!F503*$D503</f>
        <v>0</v>
      </c>
      <c r="G503" s="13">
        <f>Penjualan!G503*$D503</f>
        <v>0</v>
      </c>
      <c r="H503" s="13">
        <f>Penjualan!H503*$D503</f>
        <v>0</v>
      </c>
      <c r="I503" s="13">
        <f>Penjualan!I503*$D503</f>
        <v>0</v>
      </c>
      <c r="J503" s="13">
        <f>Penjualan!J503*$D503</f>
        <v>0</v>
      </c>
      <c r="K503" s="13">
        <f>Penjualan!K503*$D503</f>
        <v>0</v>
      </c>
      <c r="L503" s="13">
        <f>Penjualan!L503*$D503</f>
        <v>0</v>
      </c>
      <c r="M503" s="13">
        <f>Penjualan!M503*$D503</f>
        <v>0</v>
      </c>
      <c r="N503" s="13">
        <f>Penjualan!N503*$D503</f>
        <v>0</v>
      </c>
      <c r="O503" s="13">
        <f>Penjualan!O503*$D503</f>
        <v>0</v>
      </c>
      <c r="P503" s="13">
        <f>Penjualan!P503*$D503</f>
        <v>0</v>
      </c>
      <c r="Q503" s="13">
        <f>Penjualan!Q503*$D503</f>
        <v>0</v>
      </c>
      <c r="R503" s="13">
        <f>Penjualan!R503*$D503</f>
        <v>0</v>
      </c>
      <c r="S503" s="13">
        <f>Penjualan!S503*$D503</f>
        <v>15000</v>
      </c>
      <c r="T503" s="13">
        <f>Penjualan!T503*$D503</f>
        <v>0</v>
      </c>
      <c r="U503" s="13">
        <f>Penjualan!U503*$D503</f>
        <v>0</v>
      </c>
      <c r="V503" s="13">
        <f>Penjualan!V503*$D503</f>
        <v>0</v>
      </c>
      <c r="W503" s="13">
        <f>Penjualan!W503*$D503</f>
        <v>0</v>
      </c>
      <c r="X503" s="13">
        <f>Penjualan!X503*$D503</f>
        <v>0</v>
      </c>
      <c r="Y503" s="13">
        <f>Penjualan!Y503*$D503</f>
        <v>0</v>
      </c>
      <c r="Z503" s="13">
        <f>Penjualan!Z503*$D503</f>
        <v>0</v>
      </c>
      <c r="AA503" s="13">
        <f>Penjualan!AA503*$D503</f>
        <v>0</v>
      </c>
      <c r="AB503" s="13">
        <f>Penjualan!AB503*$D503</f>
        <v>0</v>
      </c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>
        <f>Penjualan!AQ503*$D503</f>
        <v>0</v>
      </c>
      <c r="AR503" s="13">
        <f t="shared" si="21"/>
        <v>15000</v>
      </c>
      <c r="AS503" s="14"/>
      <c r="AT503" s="14"/>
      <c r="AU503" s="14"/>
      <c r="AV503" s="14"/>
      <c r="AW503" s="14"/>
    </row>
    <row r="504" spans="1:49" ht="26.25" customHeight="1" x14ac:dyDescent="0.35">
      <c r="A504" s="55">
        <f>Penjualan!A504</f>
        <v>0</v>
      </c>
      <c r="B504" s="2" t="str">
        <f>Penjualan!B504</f>
        <v>Lain2</v>
      </c>
      <c r="C504" s="2" t="str">
        <f>Penjualan!C504</f>
        <v>Lain2</v>
      </c>
      <c r="D504" s="21">
        <f>VLOOKUP(B504,Tabel!$A$6:$F$78,6,FALSE)</f>
        <v>0</v>
      </c>
      <c r="E504" s="13">
        <f>Penjualan!E504*$D504</f>
        <v>0</v>
      </c>
      <c r="F504" s="13">
        <f>Penjualan!F504*$D504</f>
        <v>0</v>
      </c>
      <c r="G504" s="13">
        <f>Penjualan!G504*$D504</f>
        <v>0</v>
      </c>
      <c r="H504" s="13">
        <f>Penjualan!H504*$D504</f>
        <v>0</v>
      </c>
      <c r="I504" s="13">
        <f>Penjualan!I504*$D504</f>
        <v>0</v>
      </c>
      <c r="J504" s="13">
        <f>Penjualan!J504*$D504</f>
        <v>0</v>
      </c>
      <c r="K504" s="13">
        <f>Penjualan!K504*$D504</f>
        <v>0</v>
      </c>
      <c r="L504" s="13">
        <f>Penjualan!L504*$D504</f>
        <v>0</v>
      </c>
      <c r="M504" s="13">
        <f>Penjualan!M504*$D504</f>
        <v>0</v>
      </c>
      <c r="N504" s="13">
        <f>Penjualan!N504*$D504</f>
        <v>0</v>
      </c>
      <c r="O504" s="13">
        <f>Penjualan!O504*$D504</f>
        <v>0</v>
      </c>
      <c r="P504" s="13">
        <f>Penjualan!P504*$D504</f>
        <v>0</v>
      </c>
      <c r="Q504" s="13">
        <f>Penjualan!Q504*$D504</f>
        <v>0</v>
      </c>
      <c r="R504" s="13">
        <f>Penjualan!R504*$D504</f>
        <v>0</v>
      </c>
      <c r="S504" s="13">
        <f>Penjualan!S504*$D504</f>
        <v>0</v>
      </c>
      <c r="T504" s="13">
        <f>Penjualan!T504*$D504</f>
        <v>0</v>
      </c>
      <c r="U504" s="13">
        <f>Penjualan!U504*$D504</f>
        <v>0</v>
      </c>
      <c r="V504" s="13">
        <f>Penjualan!V504*$D504</f>
        <v>0</v>
      </c>
      <c r="W504" s="13">
        <f>Penjualan!W504*$D504</f>
        <v>0</v>
      </c>
      <c r="X504" s="13">
        <f>Penjualan!X504*$D504</f>
        <v>0</v>
      </c>
      <c r="Y504" s="13">
        <f>Penjualan!Y504*$D504</f>
        <v>0</v>
      </c>
      <c r="Z504" s="13">
        <f>Penjualan!Z504*$D504</f>
        <v>0</v>
      </c>
      <c r="AA504" s="13">
        <f>Penjualan!AA504*$D504</f>
        <v>0</v>
      </c>
      <c r="AB504" s="13">
        <f>Penjualan!AB504*$D504</f>
        <v>0</v>
      </c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>
        <f>Penjualan!AQ504*$D504</f>
        <v>0</v>
      </c>
      <c r="AR504" s="13">
        <f t="shared" si="21"/>
        <v>0</v>
      </c>
      <c r="AS504" s="14"/>
      <c r="AT504" s="14"/>
      <c r="AU504" s="14"/>
      <c r="AV504" s="14"/>
      <c r="AW504" s="14"/>
    </row>
    <row r="505" spans="1:49" ht="26.25" customHeight="1" x14ac:dyDescent="0.35">
      <c r="A505" s="55" t="str">
        <f>Penjualan!A505</f>
        <v>(Misa III)</v>
      </c>
      <c r="B505" s="2" t="str">
        <f>Penjualan!B505</f>
        <v>GR11</v>
      </c>
      <c r="C505" s="2" t="str">
        <f>Penjualan!C505</f>
        <v>Gelang rosario kristal</v>
      </c>
      <c r="D505" s="21">
        <f>VLOOKUP(B505,Tabel!$A$6:$F$78,6,FALSE)</f>
        <v>15000</v>
      </c>
      <c r="E505" s="13">
        <f>Penjualan!E505*$D505</f>
        <v>0</v>
      </c>
      <c r="F505" s="13">
        <f>Penjualan!F505*$D505</f>
        <v>0</v>
      </c>
      <c r="G505" s="13">
        <f>Penjualan!G505*$D505</f>
        <v>0</v>
      </c>
      <c r="H505" s="13">
        <f>Penjualan!H505*$D505</f>
        <v>0</v>
      </c>
      <c r="I505" s="13">
        <f>Penjualan!I505*$D505</f>
        <v>0</v>
      </c>
      <c r="J505" s="13">
        <f>Penjualan!J505*$D505</f>
        <v>15000</v>
      </c>
      <c r="K505" s="13">
        <f>Penjualan!K505*$D505</f>
        <v>0</v>
      </c>
      <c r="L505" s="13">
        <f>Penjualan!L505*$D505</f>
        <v>0</v>
      </c>
      <c r="M505" s="13">
        <f>Penjualan!M505*$D505</f>
        <v>0</v>
      </c>
      <c r="N505" s="13">
        <f>Penjualan!N505*$D505</f>
        <v>0</v>
      </c>
      <c r="O505" s="13">
        <f>Penjualan!O505*$D505</f>
        <v>0</v>
      </c>
      <c r="P505" s="13">
        <f>Penjualan!P505*$D505</f>
        <v>15000</v>
      </c>
      <c r="Q505" s="13">
        <f>Penjualan!Q505*$D505</f>
        <v>0</v>
      </c>
      <c r="R505" s="13">
        <f>Penjualan!R505*$D505</f>
        <v>0</v>
      </c>
      <c r="S505" s="13">
        <f>Penjualan!S505*$D505</f>
        <v>0</v>
      </c>
      <c r="T505" s="13">
        <f>Penjualan!T505*$D505</f>
        <v>15000</v>
      </c>
      <c r="U505" s="13">
        <f>Penjualan!U505*$D505</f>
        <v>0</v>
      </c>
      <c r="V505" s="13">
        <f>Penjualan!V505*$D505</f>
        <v>0</v>
      </c>
      <c r="W505" s="13">
        <f>Penjualan!W505*$D505</f>
        <v>0</v>
      </c>
      <c r="X505" s="13">
        <f>Penjualan!X505*$D505</f>
        <v>0</v>
      </c>
      <c r="Y505" s="13">
        <f>Penjualan!Y505*$D505</f>
        <v>0</v>
      </c>
      <c r="Z505" s="13">
        <f>Penjualan!Z505*$D505</f>
        <v>0</v>
      </c>
      <c r="AA505" s="13">
        <f>Penjualan!AA505*$D505</f>
        <v>0</v>
      </c>
      <c r="AB505" s="13">
        <f>Penjualan!AB505*$D505</f>
        <v>0</v>
      </c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>
        <f>Penjualan!AQ505*$D505</f>
        <v>0</v>
      </c>
      <c r="AR505" s="13">
        <f t="shared" si="21"/>
        <v>45000</v>
      </c>
      <c r="AS505" s="14"/>
      <c r="AT505" s="14"/>
      <c r="AU505" s="14"/>
      <c r="AV505" s="14"/>
      <c r="AW505" s="14"/>
    </row>
    <row r="506" spans="1:49" ht="26.25" customHeight="1" x14ac:dyDescent="0.35">
      <c r="A506" s="55">
        <f>Penjualan!A506</f>
        <v>0</v>
      </c>
      <c r="B506" s="2" t="str">
        <f>Penjualan!B506</f>
        <v>R01</v>
      </c>
      <c r="C506" s="2" t="str">
        <f>Penjualan!C506</f>
        <v>Rosario kayu</v>
      </c>
      <c r="D506" s="21">
        <f>VLOOKUP(B506,Tabel!$A$6:$F$78,6,FALSE)</f>
        <v>15000</v>
      </c>
      <c r="E506" s="13">
        <f>Penjualan!E506*$D506</f>
        <v>0</v>
      </c>
      <c r="F506" s="13">
        <f>Penjualan!F506*$D506</f>
        <v>0</v>
      </c>
      <c r="G506" s="13">
        <f>Penjualan!G506*$D506</f>
        <v>0</v>
      </c>
      <c r="H506" s="13">
        <f>Penjualan!H506*$D506</f>
        <v>15000</v>
      </c>
      <c r="I506" s="13">
        <f>Penjualan!I506*$D506</f>
        <v>0</v>
      </c>
      <c r="J506" s="13">
        <f>Penjualan!J506*$D506</f>
        <v>30000</v>
      </c>
      <c r="K506" s="13">
        <f>Penjualan!K506*$D506</f>
        <v>0</v>
      </c>
      <c r="L506" s="13">
        <f>Penjualan!L506*$D506</f>
        <v>0</v>
      </c>
      <c r="M506" s="13">
        <f>Penjualan!M506*$D506</f>
        <v>0</v>
      </c>
      <c r="N506" s="13">
        <f>Penjualan!N506*$D506</f>
        <v>0</v>
      </c>
      <c r="O506" s="13">
        <f>Penjualan!O506*$D506</f>
        <v>30000</v>
      </c>
      <c r="P506" s="13">
        <f>Penjualan!P506*$D506</f>
        <v>15000</v>
      </c>
      <c r="Q506" s="13">
        <f>Penjualan!Q506*$D506</f>
        <v>0</v>
      </c>
      <c r="R506" s="13">
        <f>Penjualan!R506*$D506</f>
        <v>0</v>
      </c>
      <c r="S506" s="13">
        <f>Penjualan!S506*$D506</f>
        <v>45000</v>
      </c>
      <c r="T506" s="13">
        <f>Penjualan!T506*$D506</f>
        <v>0</v>
      </c>
      <c r="U506" s="13">
        <f>Penjualan!U506*$D506</f>
        <v>0</v>
      </c>
      <c r="V506" s="13">
        <f>Penjualan!V506*$D506</f>
        <v>0</v>
      </c>
      <c r="W506" s="13">
        <f>Penjualan!W506*$D506</f>
        <v>0</v>
      </c>
      <c r="X506" s="13">
        <f>Penjualan!X506*$D506</f>
        <v>0</v>
      </c>
      <c r="Y506" s="13">
        <f>Penjualan!Y506*$D506</f>
        <v>0</v>
      </c>
      <c r="Z506" s="13">
        <f>Penjualan!Z506*$D506</f>
        <v>0</v>
      </c>
      <c r="AA506" s="13">
        <f>Penjualan!AA506*$D506</f>
        <v>0</v>
      </c>
      <c r="AB506" s="13">
        <f>Penjualan!AB506*$D506</f>
        <v>0</v>
      </c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>
        <f>Penjualan!AQ506*$D506</f>
        <v>0</v>
      </c>
      <c r="AR506" s="13">
        <f t="shared" si="21"/>
        <v>135000</v>
      </c>
      <c r="AS506" s="14"/>
      <c r="AT506" s="14"/>
      <c r="AU506" s="14"/>
      <c r="AV506" s="14"/>
      <c r="AW506" s="14"/>
    </row>
    <row r="507" spans="1:49" ht="26.25" customHeight="1" x14ac:dyDescent="0.35">
      <c r="A507" s="55">
        <f>Penjualan!A507</f>
        <v>0</v>
      </c>
      <c r="B507" s="2" t="str">
        <f>Penjualan!B507</f>
        <v>R02</v>
      </c>
      <c r="C507" s="2" t="str">
        <f>Penjualan!C507</f>
        <v>Rosario batu</v>
      </c>
      <c r="D507" s="21">
        <f>VLOOKUP(B507,Tabel!$A$6:$F$78,6,FALSE)</f>
        <v>30000</v>
      </c>
      <c r="E507" s="13">
        <f>Penjualan!E507*$D507</f>
        <v>0</v>
      </c>
      <c r="F507" s="13">
        <f>Penjualan!F507*$D507</f>
        <v>0</v>
      </c>
      <c r="G507" s="13">
        <f>Penjualan!G507*$D507</f>
        <v>0</v>
      </c>
      <c r="H507" s="13">
        <f>Penjualan!H507*$D507</f>
        <v>0</v>
      </c>
      <c r="I507" s="13">
        <f>Penjualan!I507*$D507</f>
        <v>0</v>
      </c>
      <c r="J507" s="13">
        <f>Penjualan!J507*$D507</f>
        <v>0</v>
      </c>
      <c r="K507" s="13">
        <f>Penjualan!K507*$D507</f>
        <v>0</v>
      </c>
      <c r="L507" s="13">
        <f>Penjualan!L507*$D507</f>
        <v>0</v>
      </c>
      <c r="M507" s="13">
        <f>Penjualan!M507*$D507</f>
        <v>90000</v>
      </c>
      <c r="N507" s="13">
        <f>Penjualan!N507*$D507</f>
        <v>0</v>
      </c>
      <c r="O507" s="13">
        <f>Penjualan!O507*$D507</f>
        <v>0</v>
      </c>
      <c r="P507" s="13">
        <f>Penjualan!P507*$D507</f>
        <v>0</v>
      </c>
      <c r="Q507" s="13">
        <f>Penjualan!Q507*$D507</f>
        <v>0</v>
      </c>
      <c r="R507" s="13">
        <f>Penjualan!R507*$D507</f>
        <v>0</v>
      </c>
      <c r="S507" s="13">
        <f>Penjualan!S507*$D507</f>
        <v>0</v>
      </c>
      <c r="T507" s="13">
        <f>Penjualan!T507*$D507</f>
        <v>0</v>
      </c>
      <c r="U507" s="13">
        <f>Penjualan!U507*$D507</f>
        <v>0</v>
      </c>
      <c r="V507" s="13">
        <f>Penjualan!V507*$D507</f>
        <v>0</v>
      </c>
      <c r="W507" s="13">
        <f>Penjualan!W507*$D507</f>
        <v>0</v>
      </c>
      <c r="X507" s="13">
        <f>Penjualan!X507*$D507</f>
        <v>0</v>
      </c>
      <c r="Y507" s="13">
        <f>Penjualan!Y507*$D507</f>
        <v>0</v>
      </c>
      <c r="Z507" s="13">
        <f>Penjualan!Z507*$D507</f>
        <v>0</v>
      </c>
      <c r="AA507" s="13">
        <f>Penjualan!AA507*$D507</f>
        <v>0</v>
      </c>
      <c r="AB507" s="13">
        <f>Penjualan!AB507*$D507</f>
        <v>0</v>
      </c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>
        <f>Penjualan!AQ507*$D507</f>
        <v>0</v>
      </c>
      <c r="AR507" s="13">
        <f t="shared" si="21"/>
        <v>90000</v>
      </c>
      <c r="AS507" s="14"/>
      <c r="AT507" s="14"/>
      <c r="AU507" s="14"/>
      <c r="AV507" s="14"/>
      <c r="AW507" s="14"/>
    </row>
    <row r="508" spans="1:49" ht="26.25" customHeight="1" x14ac:dyDescent="0.35">
      <c r="A508" s="55">
        <f>Penjualan!A508</f>
        <v>0</v>
      </c>
      <c r="B508" s="2" t="str">
        <f>Penjualan!B508</f>
        <v>KT04</v>
      </c>
      <c r="C508" s="2" t="str">
        <f>Penjualan!C508</f>
        <v>Kalung bandul</v>
      </c>
      <c r="D508" s="21">
        <f>VLOOKUP(B508,Tabel!$A$6:$F$78,6,FALSE)</f>
        <v>3000</v>
      </c>
      <c r="E508" s="13">
        <f>Penjualan!E508*$D508</f>
        <v>0</v>
      </c>
      <c r="F508" s="13">
        <f>Penjualan!F508*$D508</f>
        <v>0</v>
      </c>
      <c r="G508" s="13">
        <f>Penjualan!G508*$D508</f>
        <v>0</v>
      </c>
      <c r="H508" s="13">
        <f>Penjualan!H508*$D508</f>
        <v>0</v>
      </c>
      <c r="I508" s="13">
        <f>Penjualan!I508*$D508</f>
        <v>0</v>
      </c>
      <c r="J508" s="13">
        <f>Penjualan!J508*$D508</f>
        <v>6000</v>
      </c>
      <c r="K508" s="13">
        <f>Penjualan!K508*$D508</f>
        <v>0</v>
      </c>
      <c r="L508" s="13">
        <f>Penjualan!L508*$D508</f>
        <v>0</v>
      </c>
      <c r="M508" s="13">
        <f>Penjualan!M508*$D508</f>
        <v>0</v>
      </c>
      <c r="N508" s="13">
        <f>Penjualan!N508*$D508</f>
        <v>0</v>
      </c>
      <c r="O508" s="13">
        <f>Penjualan!O508*$D508</f>
        <v>3000</v>
      </c>
      <c r="P508" s="13">
        <f>Penjualan!P508*$D508</f>
        <v>0</v>
      </c>
      <c r="Q508" s="13">
        <f>Penjualan!Q508*$D508</f>
        <v>3000</v>
      </c>
      <c r="R508" s="13">
        <f>Penjualan!R508*$D508</f>
        <v>0</v>
      </c>
      <c r="S508" s="13">
        <f>Penjualan!S508*$D508</f>
        <v>0</v>
      </c>
      <c r="T508" s="13">
        <f>Penjualan!T508*$D508</f>
        <v>6000</v>
      </c>
      <c r="U508" s="13">
        <f>Penjualan!U508*$D508</f>
        <v>0</v>
      </c>
      <c r="V508" s="13">
        <f>Penjualan!V508*$D508</f>
        <v>0</v>
      </c>
      <c r="W508" s="13">
        <f>Penjualan!W508*$D508</f>
        <v>0</v>
      </c>
      <c r="X508" s="13">
        <f>Penjualan!X508*$D508</f>
        <v>0</v>
      </c>
      <c r="Y508" s="13">
        <f>Penjualan!Y508*$D508</f>
        <v>0</v>
      </c>
      <c r="Z508" s="13">
        <f>Penjualan!Z508*$D508</f>
        <v>0</v>
      </c>
      <c r="AA508" s="13">
        <f>Penjualan!AA508*$D508</f>
        <v>0</v>
      </c>
      <c r="AB508" s="13">
        <f>Penjualan!AB508*$D508</f>
        <v>0</v>
      </c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>
        <f>Penjualan!AQ508*$D508</f>
        <v>0</v>
      </c>
      <c r="AR508" s="13">
        <f t="shared" si="21"/>
        <v>18000</v>
      </c>
      <c r="AS508" s="14"/>
      <c r="AT508" s="14"/>
      <c r="AU508" s="14"/>
      <c r="AV508" s="14"/>
      <c r="AW508" s="14"/>
    </row>
    <row r="509" spans="1:49" ht="26.25" customHeight="1" x14ac:dyDescent="0.35">
      <c r="A509" s="55">
        <f>Penjualan!A509</f>
        <v>0</v>
      </c>
      <c r="B509" s="2" t="str">
        <f>Penjualan!B509</f>
        <v>G12</v>
      </c>
      <c r="C509" s="2" t="str">
        <f>Penjualan!C509</f>
        <v xml:space="preserve">Gelang plat </v>
      </c>
      <c r="D509" s="21">
        <f>VLOOKUP(B509,Tabel!$A$6:$F$78,6,FALSE)</f>
        <v>5000</v>
      </c>
      <c r="E509" s="13">
        <f>Penjualan!E509*$D509</f>
        <v>0</v>
      </c>
      <c r="F509" s="13">
        <f>Penjualan!F509*$D509</f>
        <v>30000</v>
      </c>
      <c r="G509" s="13">
        <f>Penjualan!G509*$D509</f>
        <v>0</v>
      </c>
      <c r="H509" s="13">
        <f>Penjualan!H509*$D509</f>
        <v>0</v>
      </c>
      <c r="I509" s="13">
        <f>Penjualan!I509*$D509</f>
        <v>0</v>
      </c>
      <c r="J509" s="13">
        <f>Penjualan!J509*$D509</f>
        <v>0</v>
      </c>
      <c r="K509" s="13">
        <f>Penjualan!K509*$D509</f>
        <v>0</v>
      </c>
      <c r="L509" s="13">
        <f>Penjualan!L509*$D509</f>
        <v>0</v>
      </c>
      <c r="M509" s="13">
        <f>Penjualan!M509*$D509</f>
        <v>0</v>
      </c>
      <c r="N509" s="13">
        <f>Penjualan!N509*$D509</f>
        <v>0</v>
      </c>
      <c r="O509" s="13">
        <f>Penjualan!O509*$D509</f>
        <v>0</v>
      </c>
      <c r="P509" s="13">
        <f>Penjualan!P509*$D509</f>
        <v>45000</v>
      </c>
      <c r="Q509" s="13">
        <f>Penjualan!Q509*$D509</f>
        <v>0</v>
      </c>
      <c r="R509" s="13">
        <f>Penjualan!R509*$D509</f>
        <v>0</v>
      </c>
      <c r="S509" s="13">
        <f>Penjualan!S509*$D509</f>
        <v>0</v>
      </c>
      <c r="T509" s="13">
        <f>Penjualan!T509*$D509</f>
        <v>0</v>
      </c>
      <c r="U509" s="13">
        <f>Penjualan!U509*$D509</f>
        <v>0</v>
      </c>
      <c r="V509" s="13">
        <f>Penjualan!V509*$D509</f>
        <v>0</v>
      </c>
      <c r="W509" s="13">
        <f>Penjualan!W509*$D509</f>
        <v>5000</v>
      </c>
      <c r="X509" s="13">
        <f>Penjualan!X509*$D509</f>
        <v>0</v>
      </c>
      <c r="Y509" s="13">
        <f>Penjualan!Y509*$D509</f>
        <v>0</v>
      </c>
      <c r="Z509" s="13">
        <f>Penjualan!Z509*$D509</f>
        <v>0</v>
      </c>
      <c r="AA509" s="13">
        <f>Penjualan!AA509*$D509</f>
        <v>0</v>
      </c>
      <c r="AB509" s="13">
        <f>Penjualan!AB509*$D509</f>
        <v>0</v>
      </c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>
        <f>Penjualan!AQ509*$D509</f>
        <v>0</v>
      </c>
      <c r="AR509" s="13">
        <f t="shared" si="21"/>
        <v>80000</v>
      </c>
      <c r="AS509" s="14"/>
      <c r="AT509" s="14"/>
      <c r="AU509" s="14"/>
      <c r="AV509" s="14"/>
      <c r="AW509" s="14"/>
    </row>
    <row r="510" spans="1:49" ht="26.25" customHeight="1" x14ac:dyDescent="0.35">
      <c r="A510" s="55">
        <f>Penjualan!A510</f>
        <v>0</v>
      </c>
      <c r="B510" s="2" t="str">
        <f>Penjualan!B510</f>
        <v>GKY</v>
      </c>
      <c r="C510" s="2" t="str">
        <f>Penjualan!C510</f>
        <v>Gelang kayu (baru)</v>
      </c>
      <c r="D510" s="21">
        <f>VLOOKUP(B510,Tabel!$A$6:$F$78,6,FALSE)</f>
        <v>8000</v>
      </c>
      <c r="E510" s="13">
        <f>Penjualan!E510*$D510</f>
        <v>0</v>
      </c>
      <c r="F510" s="13">
        <f>Penjualan!F510*$D510</f>
        <v>0</v>
      </c>
      <c r="G510" s="13">
        <f>Penjualan!G510*$D510</f>
        <v>0</v>
      </c>
      <c r="H510" s="13">
        <f>Penjualan!H510*$D510</f>
        <v>0</v>
      </c>
      <c r="I510" s="13">
        <f>Penjualan!I510*$D510</f>
        <v>0</v>
      </c>
      <c r="J510" s="13">
        <f>Penjualan!J510*$D510</f>
        <v>0</v>
      </c>
      <c r="K510" s="13">
        <f>Penjualan!K510*$D510</f>
        <v>0</v>
      </c>
      <c r="L510" s="13">
        <f>Penjualan!L510*$D510</f>
        <v>0</v>
      </c>
      <c r="M510" s="13">
        <f>Penjualan!M510*$D510</f>
        <v>0</v>
      </c>
      <c r="N510" s="13">
        <f>Penjualan!N510*$D510</f>
        <v>0</v>
      </c>
      <c r="O510" s="13">
        <f>Penjualan!O510*$D510</f>
        <v>0</v>
      </c>
      <c r="P510" s="13">
        <f>Penjualan!P510*$D510</f>
        <v>8000</v>
      </c>
      <c r="Q510" s="13">
        <f>Penjualan!Q510*$D510</f>
        <v>0</v>
      </c>
      <c r="R510" s="13">
        <f>Penjualan!R510*$D510</f>
        <v>0</v>
      </c>
      <c r="S510" s="13">
        <f>Penjualan!S510*$D510</f>
        <v>0</v>
      </c>
      <c r="T510" s="13">
        <f>Penjualan!T510*$D510</f>
        <v>0</v>
      </c>
      <c r="U510" s="13">
        <f>Penjualan!U510*$D510</f>
        <v>0</v>
      </c>
      <c r="V510" s="13">
        <f>Penjualan!V510*$D510</f>
        <v>0</v>
      </c>
      <c r="W510" s="13">
        <f>Penjualan!W510*$D510</f>
        <v>0</v>
      </c>
      <c r="X510" s="13">
        <f>Penjualan!X510*$D510</f>
        <v>0</v>
      </c>
      <c r="Y510" s="13">
        <f>Penjualan!Y510*$D510</f>
        <v>0</v>
      </c>
      <c r="Z510" s="13">
        <f>Penjualan!Z510*$D510</f>
        <v>0</v>
      </c>
      <c r="AA510" s="13">
        <f>Penjualan!AA510*$D510</f>
        <v>0</v>
      </c>
      <c r="AB510" s="13">
        <f>Penjualan!AB510*$D510</f>
        <v>0</v>
      </c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>
        <f>Penjualan!AQ510*$D510</f>
        <v>0</v>
      </c>
      <c r="AR510" s="13">
        <f t="shared" si="21"/>
        <v>8000</v>
      </c>
      <c r="AS510" s="14"/>
      <c r="AT510" s="14"/>
      <c r="AU510" s="14"/>
      <c r="AV510" s="14"/>
      <c r="AW510" s="14"/>
    </row>
    <row r="511" spans="1:49" ht="26.25" customHeight="1" x14ac:dyDescent="0.35">
      <c r="A511" s="55">
        <f>Penjualan!A511</f>
        <v>0</v>
      </c>
      <c r="B511" s="2" t="str">
        <f>Penjualan!B511</f>
        <v>G01</v>
      </c>
      <c r="C511" s="2" t="str">
        <f>Penjualan!C511</f>
        <v>G.batu magnet</v>
      </c>
      <c r="D511" s="21">
        <f>VLOOKUP(B511,Tabel!$A$6:$F$78,6,FALSE)</f>
        <v>10000</v>
      </c>
      <c r="E511" s="13">
        <f>Penjualan!E511*$D511</f>
        <v>0</v>
      </c>
      <c r="F511" s="13">
        <f>Penjualan!F511*$D511</f>
        <v>0</v>
      </c>
      <c r="G511" s="13">
        <f>Penjualan!G511*$D511</f>
        <v>0</v>
      </c>
      <c r="H511" s="13">
        <f>Penjualan!H511*$D511</f>
        <v>0</v>
      </c>
      <c r="I511" s="13">
        <f>Penjualan!I511*$D511</f>
        <v>0</v>
      </c>
      <c r="J511" s="13">
        <f>Penjualan!J511*$D511</f>
        <v>10000</v>
      </c>
      <c r="K511" s="13">
        <f>Penjualan!K511*$D511</f>
        <v>0</v>
      </c>
      <c r="L511" s="13">
        <f>Penjualan!L511*$D511</f>
        <v>0</v>
      </c>
      <c r="M511" s="13">
        <f>Penjualan!M511*$D511</f>
        <v>0</v>
      </c>
      <c r="N511" s="13">
        <f>Penjualan!N511*$D511</f>
        <v>0</v>
      </c>
      <c r="O511" s="13">
        <f>Penjualan!O511*$D511</f>
        <v>0</v>
      </c>
      <c r="P511" s="13">
        <f>Penjualan!P511*$D511</f>
        <v>0</v>
      </c>
      <c r="Q511" s="13">
        <f>Penjualan!Q511*$D511</f>
        <v>0</v>
      </c>
      <c r="R511" s="13">
        <f>Penjualan!R511*$D511</f>
        <v>0</v>
      </c>
      <c r="S511" s="13">
        <f>Penjualan!S511*$D511</f>
        <v>0</v>
      </c>
      <c r="T511" s="13">
        <f>Penjualan!T511*$D511</f>
        <v>0</v>
      </c>
      <c r="U511" s="13">
        <f>Penjualan!U511*$D511</f>
        <v>0</v>
      </c>
      <c r="V511" s="13">
        <f>Penjualan!V511*$D511</f>
        <v>0</v>
      </c>
      <c r="W511" s="13">
        <f>Penjualan!W511*$D511</f>
        <v>0</v>
      </c>
      <c r="X511" s="13">
        <f>Penjualan!X511*$D511</f>
        <v>0</v>
      </c>
      <c r="Y511" s="13">
        <f>Penjualan!Y511*$D511</f>
        <v>0</v>
      </c>
      <c r="Z511" s="13">
        <f>Penjualan!Z511*$D511</f>
        <v>0</v>
      </c>
      <c r="AA511" s="13">
        <f>Penjualan!AA511*$D511</f>
        <v>0</v>
      </c>
      <c r="AB511" s="13">
        <f>Penjualan!AB511*$D511</f>
        <v>0</v>
      </c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>
        <f>Penjualan!AQ511*$D511</f>
        <v>0</v>
      </c>
      <c r="AR511" s="13">
        <f t="shared" si="21"/>
        <v>10000</v>
      </c>
      <c r="AS511" s="14"/>
      <c r="AT511" s="14"/>
      <c r="AU511" s="14"/>
      <c r="AV511" s="14"/>
      <c r="AW511" s="14"/>
    </row>
    <row r="512" spans="1:49" ht="26.25" customHeight="1" x14ac:dyDescent="0.35">
      <c r="A512" s="55">
        <f>Penjualan!A512</f>
        <v>0</v>
      </c>
      <c r="B512" s="2" t="str">
        <f>Penjualan!B512</f>
        <v>G13</v>
      </c>
      <c r="C512" s="2" t="str">
        <f>Penjualan!C512</f>
        <v>Gelang macrame + plat</v>
      </c>
      <c r="D512" s="21">
        <f>VLOOKUP(B512,Tabel!$A$6:$F$78,6,FALSE)</f>
        <v>10000</v>
      </c>
      <c r="E512" s="13">
        <f>Penjualan!E512*$D512</f>
        <v>0</v>
      </c>
      <c r="F512" s="13">
        <f>Penjualan!F512*$D512</f>
        <v>0</v>
      </c>
      <c r="G512" s="13">
        <f>Penjualan!G512*$D512</f>
        <v>0</v>
      </c>
      <c r="H512" s="13">
        <f>Penjualan!H512*$D512</f>
        <v>0</v>
      </c>
      <c r="I512" s="13">
        <f>Penjualan!I512*$D512</f>
        <v>0</v>
      </c>
      <c r="J512" s="13">
        <f>Penjualan!J512*$D512</f>
        <v>0</v>
      </c>
      <c r="K512" s="13">
        <f>Penjualan!K512*$D512</f>
        <v>0</v>
      </c>
      <c r="L512" s="13">
        <f>Penjualan!L512*$D512</f>
        <v>0</v>
      </c>
      <c r="M512" s="13">
        <f>Penjualan!M512*$D512</f>
        <v>0</v>
      </c>
      <c r="N512" s="13">
        <f>Penjualan!N512*$D512</f>
        <v>0</v>
      </c>
      <c r="O512" s="13">
        <f>Penjualan!O512*$D512</f>
        <v>0</v>
      </c>
      <c r="P512" s="13">
        <f>Penjualan!P512*$D512</f>
        <v>0</v>
      </c>
      <c r="Q512" s="13">
        <f>Penjualan!Q512*$D512</f>
        <v>0</v>
      </c>
      <c r="R512" s="13">
        <f>Penjualan!R512*$D512</f>
        <v>0</v>
      </c>
      <c r="S512" s="13">
        <f>Penjualan!S512*$D512</f>
        <v>0</v>
      </c>
      <c r="T512" s="13">
        <f>Penjualan!T512*$D512</f>
        <v>0</v>
      </c>
      <c r="U512" s="13">
        <f>Penjualan!U512*$D512</f>
        <v>0</v>
      </c>
      <c r="V512" s="13">
        <f>Penjualan!V512*$D512</f>
        <v>0</v>
      </c>
      <c r="W512" s="13">
        <f>Penjualan!W512*$D512</f>
        <v>0</v>
      </c>
      <c r="X512" s="13">
        <f>Penjualan!X512*$D512</f>
        <v>0</v>
      </c>
      <c r="Y512" s="13">
        <f>Penjualan!Y512*$D512</f>
        <v>20000</v>
      </c>
      <c r="Z512" s="13">
        <f>Penjualan!Z512*$D512</f>
        <v>0</v>
      </c>
      <c r="AA512" s="13">
        <f>Penjualan!AA512*$D512</f>
        <v>0</v>
      </c>
      <c r="AB512" s="13">
        <f>Penjualan!AB512*$D512</f>
        <v>0</v>
      </c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>
        <f>Penjualan!AQ512*$D512</f>
        <v>0</v>
      </c>
      <c r="AR512" s="13">
        <f t="shared" si="21"/>
        <v>20000</v>
      </c>
      <c r="AS512" s="14"/>
      <c r="AT512" s="14"/>
      <c r="AU512" s="14"/>
      <c r="AV512" s="14"/>
      <c r="AW512" s="14"/>
    </row>
    <row r="513" spans="1:49" ht="26.25" customHeight="1" x14ac:dyDescent="0.35">
      <c r="A513" s="55">
        <f>Penjualan!A513</f>
        <v>0</v>
      </c>
      <c r="B513" s="2" t="str">
        <f>Penjualan!B513</f>
        <v>KT03</v>
      </c>
      <c r="C513" s="2" t="str">
        <f>Penjualan!C513</f>
        <v>Kalung huruf</v>
      </c>
      <c r="D513" s="21">
        <f>VLOOKUP(B513,Tabel!$A$6:$F$78,6,FALSE)</f>
        <v>3000</v>
      </c>
      <c r="E513" s="13">
        <f>Penjualan!E513*$D513</f>
        <v>0</v>
      </c>
      <c r="F513" s="13">
        <f>Penjualan!F513*$D513</f>
        <v>0</v>
      </c>
      <c r="G513" s="13">
        <f>Penjualan!G513*$D513</f>
        <v>0</v>
      </c>
      <c r="H513" s="13">
        <f>Penjualan!H513*$D513</f>
        <v>0</v>
      </c>
      <c r="I513" s="13">
        <f>Penjualan!I513*$D513</f>
        <v>0</v>
      </c>
      <c r="J513" s="13">
        <f>Penjualan!J513*$D513</f>
        <v>0</v>
      </c>
      <c r="K513" s="13">
        <f>Penjualan!K513*$D513</f>
        <v>0</v>
      </c>
      <c r="L513" s="13">
        <f>Penjualan!L513*$D513</f>
        <v>0</v>
      </c>
      <c r="M513" s="13">
        <f>Penjualan!M513*$D513</f>
        <v>0</v>
      </c>
      <c r="N513" s="13">
        <f>Penjualan!N513*$D513</f>
        <v>6000</v>
      </c>
      <c r="O513" s="13">
        <f>Penjualan!O513*$D513</f>
        <v>15000</v>
      </c>
      <c r="P513" s="13">
        <f>Penjualan!P513*$D513</f>
        <v>0</v>
      </c>
      <c r="Q513" s="13">
        <f>Penjualan!Q513*$D513</f>
        <v>0</v>
      </c>
      <c r="R513" s="13">
        <f>Penjualan!R513*$D513</f>
        <v>0</v>
      </c>
      <c r="S513" s="13">
        <f>Penjualan!S513*$D513</f>
        <v>0</v>
      </c>
      <c r="T513" s="13">
        <f>Penjualan!T513*$D513</f>
        <v>0</v>
      </c>
      <c r="U513" s="13">
        <f>Penjualan!U513*$D513</f>
        <v>0</v>
      </c>
      <c r="V513" s="13">
        <f>Penjualan!V513*$D513</f>
        <v>0</v>
      </c>
      <c r="W513" s="13">
        <f>Penjualan!W513*$D513</f>
        <v>0</v>
      </c>
      <c r="X513" s="13">
        <f>Penjualan!X513*$D513</f>
        <v>0</v>
      </c>
      <c r="Y513" s="13">
        <f>Penjualan!Y513*$D513</f>
        <v>0</v>
      </c>
      <c r="Z513" s="13">
        <f>Penjualan!Z513*$D513</f>
        <v>0</v>
      </c>
      <c r="AA513" s="13">
        <f>Penjualan!AA513*$D513</f>
        <v>0</v>
      </c>
      <c r="AB513" s="13">
        <f>Penjualan!AB513*$D513</f>
        <v>0</v>
      </c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>
        <f>Penjualan!AQ513*$D513</f>
        <v>0</v>
      </c>
      <c r="AR513" s="13">
        <f t="shared" si="21"/>
        <v>21000</v>
      </c>
      <c r="AS513" s="14"/>
      <c r="AT513" s="14"/>
      <c r="AU513" s="14"/>
      <c r="AV513" s="14"/>
      <c r="AW513" s="14"/>
    </row>
    <row r="514" spans="1:49" ht="26.25" customHeight="1" x14ac:dyDescent="0.35">
      <c r="A514" s="55">
        <f>Penjualan!A514</f>
        <v>0</v>
      </c>
      <c r="B514" s="2" t="str">
        <f>Penjualan!B514</f>
        <v>GR12</v>
      </c>
      <c r="C514" s="2" t="str">
        <f>Penjualan!C514</f>
        <v>Gelang rosario kristal</v>
      </c>
      <c r="D514" s="21">
        <f>VLOOKUP(B514,Tabel!$A$6:$F$78,6,FALSE)</f>
        <v>15000</v>
      </c>
      <c r="E514" s="13">
        <f>Penjualan!E514*$D514</f>
        <v>0</v>
      </c>
      <c r="F514" s="13">
        <f>Penjualan!F514*$D514</f>
        <v>0</v>
      </c>
      <c r="G514" s="13">
        <f>Penjualan!G514*$D514</f>
        <v>0</v>
      </c>
      <c r="H514" s="13">
        <f>Penjualan!H514*$D514</f>
        <v>0</v>
      </c>
      <c r="I514" s="13">
        <f>Penjualan!I514*$D514</f>
        <v>0</v>
      </c>
      <c r="J514" s="13">
        <f>Penjualan!J514*$D514</f>
        <v>15000</v>
      </c>
      <c r="K514" s="13">
        <f>Penjualan!K514*$D514</f>
        <v>0</v>
      </c>
      <c r="L514" s="13">
        <f>Penjualan!L514*$D514</f>
        <v>0</v>
      </c>
      <c r="M514" s="13">
        <f>Penjualan!M514*$D514</f>
        <v>0</v>
      </c>
      <c r="N514" s="13">
        <f>Penjualan!N514*$D514</f>
        <v>0</v>
      </c>
      <c r="O514" s="13">
        <f>Penjualan!O514*$D514</f>
        <v>0</v>
      </c>
      <c r="P514" s="13">
        <f>Penjualan!P514*$D514</f>
        <v>0</v>
      </c>
      <c r="Q514" s="13">
        <f>Penjualan!Q514*$D514</f>
        <v>0</v>
      </c>
      <c r="R514" s="13">
        <f>Penjualan!R514*$D514</f>
        <v>0</v>
      </c>
      <c r="S514" s="13">
        <f>Penjualan!S514*$D514</f>
        <v>0</v>
      </c>
      <c r="T514" s="13">
        <f>Penjualan!T514*$D514</f>
        <v>0</v>
      </c>
      <c r="U514" s="13">
        <f>Penjualan!U514*$D514</f>
        <v>0</v>
      </c>
      <c r="V514" s="13">
        <f>Penjualan!V514*$D514</f>
        <v>0</v>
      </c>
      <c r="W514" s="13">
        <f>Penjualan!W514*$D514</f>
        <v>0</v>
      </c>
      <c r="X514" s="13">
        <f>Penjualan!X514*$D514</f>
        <v>0</v>
      </c>
      <c r="Y514" s="13">
        <f>Penjualan!Y514*$D514</f>
        <v>0</v>
      </c>
      <c r="Z514" s="13">
        <f>Penjualan!Z514*$D514</f>
        <v>0</v>
      </c>
      <c r="AA514" s="13">
        <f>Penjualan!AA514*$D514</f>
        <v>0</v>
      </c>
      <c r="AB514" s="13">
        <f>Penjualan!AB514*$D514</f>
        <v>0</v>
      </c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>
        <f>Penjualan!AQ514*$D514</f>
        <v>0</v>
      </c>
      <c r="AR514" s="13">
        <f t="shared" si="21"/>
        <v>15000</v>
      </c>
      <c r="AS514" s="14"/>
      <c r="AT514" s="14"/>
      <c r="AU514" s="14"/>
      <c r="AV514" s="14"/>
      <c r="AW514" s="14"/>
    </row>
    <row r="515" spans="1:49" ht="26.25" customHeight="1" x14ac:dyDescent="0.35">
      <c r="A515" s="55">
        <f>Penjualan!A515</f>
        <v>0</v>
      </c>
      <c r="B515" s="2" t="str">
        <f>Penjualan!B515</f>
        <v>Lain2</v>
      </c>
      <c r="C515" s="2" t="str">
        <f>Penjualan!C515</f>
        <v>Lain2</v>
      </c>
      <c r="D515" s="21">
        <f>VLOOKUP(B515,Tabel!$A$6:$F$78,6,FALSE)</f>
        <v>0</v>
      </c>
      <c r="E515" s="13">
        <f>Penjualan!E515*$D515</f>
        <v>0</v>
      </c>
      <c r="F515" s="13">
        <f>Penjualan!F515*$D515</f>
        <v>0</v>
      </c>
      <c r="G515" s="13">
        <f>Penjualan!G515*$D515</f>
        <v>0</v>
      </c>
      <c r="H515" s="13">
        <f>Penjualan!H515*$D515</f>
        <v>0</v>
      </c>
      <c r="I515" s="13">
        <f>Penjualan!I515*$D515</f>
        <v>0</v>
      </c>
      <c r="J515" s="13">
        <f>Penjualan!J515*$D515</f>
        <v>0</v>
      </c>
      <c r="K515" s="13">
        <f>Penjualan!K515*$D515</f>
        <v>0</v>
      </c>
      <c r="L515" s="13">
        <f>Penjualan!L515*$D515</f>
        <v>0</v>
      </c>
      <c r="M515" s="13">
        <f>Penjualan!M515*$D515</f>
        <v>0</v>
      </c>
      <c r="N515" s="13">
        <f>Penjualan!N515*$D515</f>
        <v>0</v>
      </c>
      <c r="O515" s="13">
        <f>Penjualan!O515*$D515</f>
        <v>0</v>
      </c>
      <c r="P515" s="13">
        <f>Penjualan!P515*$D515</f>
        <v>0</v>
      </c>
      <c r="Q515" s="13">
        <f>Penjualan!Q515*$D515</f>
        <v>0</v>
      </c>
      <c r="R515" s="13">
        <f>Penjualan!R515*$D515</f>
        <v>0</v>
      </c>
      <c r="S515" s="13">
        <f>Penjualan!S515*$D515</f>
        <v>0</v>
      </c>
      <c r="T515" s="13">
        <f>Penjualan!T515*$D515</f>
        <v>0</v>
      </c>
      <c r="U515" s="13">
        <f>Penjualan!U515*$D515</f>
        <v>0</v>
      </c>
      <c r="V515" s="13">
        <f>Penjualan!V515*$D515</f>
        <v>0</v>
      </c>
      <c r="W515" s="13">
        <f>Penjualan!W515*$D515</f>
        <v>0</v>
      </c>
      <c r="X515" s="13">
        <f>Penjualan!X515*$D515</f>
        <v>0</v>
      </c>
      <c r="Y515" s="13">
        <f>Penjualan!Y515*$D515</f>
        <v>0</v>
      </c>
      <c r="Z515" s="13">
        <f>Penjualan!Z515*$D515</f>
        <v>0</v>
      </c>
      <c r="AA515" s="13">
        <f>Penjualan!AA515*$D515</f>
        <v>0</v>
      </c>
      <c r="AB515" s="13">
        <f>Penjualan!AB515*$D515</f>
        <v>0</v>
      </c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>
        <f>Penjualan!AQ515*$D515</f>
        <v>0</v>
      </c>
      <c r="AR515" s="13">
        <f t="shared" si="21"/>
        <v>0</v>
      </c>
      <c r="AS515" s="14"/>
      <c r="AT515" s="14"/>
      <c r="AU515" s="14"/>
      <c r="AV515" s="14"/>
      <c r="AW515" s="14"/>
    </row>
    <row r="516" spans="1:49" ht="26.25" customHeight="1" x14ac:dyDescent="0.35">
      <c r="A516" s="55" t="str">
        <f>Penjualan!A516</f>
        <v>TEMPAT II</v>
      </c>
      <c r="B516" s="2" t="str">
        <f>Penjualan!B516</f>
        <v>KT04</v>
      </c>
      <c r="C516" s="2" t="str">
        <f>Penjualan!C516</f>
        <v>Kalung bandul</v>
      </c>
      <c r="D516" s="21">
        <f>VLOOKUP(B516,Tabel!$A$6:$F$78,6,FALSE)</f>
        <v>3000</v>
      </c>
      <c r="E516" s="13">
        <f>Penjualan!E516*$D516</f>
        <v>0</v>
      </c>
      <c r="F516" s="13">
        <f>Penjualan!F516*$D516</f>
        <v>0</v>
      </c>
      <c r="G516" s="13">
        <f>Penjualan!G516*$D516</f>
        <v>0</v>
      </c>
      <c r="H516" s="13">
        <f>Penjualan!H516*$D516</f>
        <v>0</v>
      </c>
      <c r="I516" s="13">
        <f>Penjualan!I516*$D516</f>
        <v>0</v>
      </c>
      <c r="J516" s="13">
        <f>Penjualan!J516*$D516</f>
        <v>0</v>
      </c>
      <c r="K516" s="13">
        <f>Penjualan!K516*$D516</f>
        <v>0</v>
      </c>
      <c r="L516" s="13">
        <f>Penjualan!L516*$D516</f>
        <v>0</v>
      </c>
      <c r="M516" s="13">
        <f>Penjualan!M516*$D516</f>
        <v>0</v>
      </c>
      <c r="N516" s="13">
        <f>Penjualan!N516*$D516</f>
        <v>0</v>
      </c>
      <c r="O516" s="13">
        <f>Penjualan!O516*$D516</f>
        <v>0</v>
      </c>
      <c r="P516" s="13">
        <f>Penjualan!P516*$D516</f>
        <v>0</v>
      </c>
      <c r="Q516" s="13">
        <f>Penjualan!Q516*$D516</f>
        <v>0</v>
      </c>
      <c r="R516" s="13">
        <f>Penjualan!R516*$D516</f>
        <v>0</v>
      </c>
      <c r="S516" s="13">
        <f>Penjualan!S516*$D516</f>
        <v>3000</v>
      </c>
      <c r="T516" s="13">
        <f>Penjualan!T516*$D516</f>
        <v>3000</v>
      </c>
      <c r="U516" s="13">
        <f>Penjualan!U516*$D516</f>
        <v>0</v>
      </c>
      <c r="V516" s="13">
        <f>Penjualan!V516*$D516</f>
        <v>0</v>
      </c>
      <c r="W516" s="13">
        <f>Penjualan!W516*$D516</f>
        <v>0</v>
      </c>
      <c r="X516" s="13">
        <f>Penjualan!X516*$D516</f>
        <v>0</v>
      </c>
      <c r="Y516" s="13">
        <f>Penjualan!Y516*$D516</f>
        <v>0</v>
      </c>
      <c r="Z516" s="13">
        <f>Penjualan!Z516*$D516</f>
        <v>0</v>
      </c>
      <c r="AA516" s="13">
        <f>Penjualan!AA516*$D516</f>
        <v>0</v>
      </c>
      <c r="AB516" s="13">
        <f>Penjualan!AB516*$D516</f>
        <v>0</v>
      </c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>
        <f>Penjualan!AQ516*$D516</f>
        <v>0</v>
      </c>
      <c r="AR516" s="13">
        <f t="shared" si="21"/>
        <v>6000</v>
      </c>
      <c r="AS516" s="14"/>
      <c r="AT516" s="14"/>
      <c r="AU516" s="14"/>
      <c r="AV516" s="14"/>
      <c r="AW516" s="14"/>
    </row>
    <row r="517" spans="1:49" ht="26.25" customHeight="1" x14ac:dyDescent="0.35">
      <c r="A517" s="55">
        <f>Penjualan!A517</f>
        <v>0</v>
      </c>
      <c r="B517" s="2" t="str">
        <f>Penjualan!B517</f>
        <v>A01</v>
      </c>
      <c r="C517" s="2" t="str">
        <f>Penjualan!C517</f>
        <v>Anting</v>
      </c>
      <c r="D517" s="21">
        <f>VLOOKUP(B517,Tabel!$A$6:$F$78,6,FALSE)</f>
        <v>12000</v>
      </c>
      <c r="E517" s="13">
        <f>Penjualan!E517*$D517</f>
        <v>0</v>
      </c>
      <c r="F517" s="13">
        <f>Penjualan!F517*$D517</f>
        <v>0</v>
      </c>
      <c r="G517" s="13">
        <f>Penjualan!G517*$D517</f>
        <v>0</v>
      </c>
      <c r="H517" s="13">
        <f>Penjualan!H517*$D517</f>
        <v>0</v>
      </c>
      <c r="I517" s="13">
        <f>Penjualan!I517*$D517</f>
        <v>0</v>
      </c>
      <c r="J517" s="13">
        <f>Penjualan!J517*$D517</f>
        <v>0</v>
      </c>
      <c r="K517" s="13">
        <f>Penjualan!K517*$D517</f>
        <v>0</v>
      </c>
      <c r="L517" s="13">
        <f>Penjualan!L517*$D517</f>
        <v>0</v>
      </c>
      <c r="M517" s="13">
        <f>Penjualan!M517*$D517</f>
        <v>0</v>
      </c>
      <c r="N517" s="13">
        <f>Penjualan!N517*$D517</f>
        <v>0</v>
      </c>
      <c r="O517" s="13">
        <f>Penjualan!O517*$D517</f>
        <v>0</v>
      </c>
      <c r="P517" s="13">
        <f>Penjualan!P517*$D517</f>
        <v>0</v>
      </c>
      <c r="Q517" s="13">
        <f>Penjualan!Q517*$D517</f>
        <v>12000</v>
      </c>
      <c r="R517" s="13">
        <f>Penjualan!R517*$D517</f>
        <v>0</v>
      </c>
      <c r="S517" s="13">
        <f>Penjualan!S517*$D517</f>
        <v>0</v>
      </c>
      <c r="T517" s="13">
        <f>Penjualan!T517*$D517</f>
        <v>0</v>
      </c>
      <c r="U517" s="13">
        <f>Penjualan!U517*$D517</f>
        <v>0</v>
      </c>
      <c r="V517" s="13">
        <f>Penjualan!V517*$D517</f>
        <v>0</v>
      </c>
      <c r="W517" s="13">
        <f>Penjualan!W517*$D517</f>
        <v>0</v>
      </c>
      <c r="X517" s="13">
        <f>Penjualan!X517*$D517</f>
        <v>0</v>
      </c>
      <c r="Y517" s="13">
        <f>Penjualan!Y517*$D517</f>
        <v>0</v>
      </c>
      <c r="Z517" s="13">
        <f>Penjualan!Z517*$D517</f>
        <v>0</v>
      </c>
      <c r="AA517" s="13">
        <f>Penjualan!AA517*$D517</f>
        <v>0</v>
      </c>
      <c r="AB517" s="13">
        <f>Penjualan!AB517*$D517</f>
        <v>0</v>
      </c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>
        <f>Penjualan!AQ517*$D517</f>
        <v>0</v>
      </c>
      <c r="AR517" s="13">
        <f t="shared" si="21"/>
        <v>12000</v>
      </c>
      <c r="AS517" s="14"/>
      <c r="AT517" s="14"/>
      <c r="AU517" s="14"/>
      <c r="AV517" s="14"/>
      <c r="AW517" s="14"/>
    </row>
    <row r="518" spans="1:49" ht="26.25" customHeight="1" x14ac:dyDescent="0.35">
      <c r="A518" s="55">
        <f>Penjualan!A518</f>
        <v>0</v>
      </c>
      <c r="B518" s="2" t="str">
        <f>Penjualan!B518</f>
        <v>S02</v>
      </c>
      <c r="C518" s="2" t="str">
        <f>Penjualan!C518</f>
        <v>Sumbangan pita</v>
      </c>
      <c r="D518" s="21">
        <f>VLOOKUP(B518,Tabel!$A$6:$F$78,6,FALSE)</f>
        <v>0</v>
      </c>
      <c r="E518" s="13">
        <f>Penjualan!E518*$D518</f>
        <v>0</v>
      </c>
      <c r="F518" s="13">
        <f>Penjualan!F518*$D518</f>
        <v>0</v>
      </c>
      <c r="G518" s="13">
        <f>Penjualan!G518*$D518</f>
        <v>0</v>
      </c>
      <c r="H518" s="13">
        <f>Penjualan!H518*$D518</f>
        <v>0</v>
      </c>
      <c r="I518" s="13">
        <f>Penjualan!I518*$D518</f>
        <v>0</v>
      </c>
      <c r="J518" s="13">
        <f>Penjualan!J518*$D518</f>
        <v>0</v>
      </c>
      <c r="K518" s="13">
        <f>Penjualan!K518*$D518</f>
        <v>0</v>
      </c>
      <c r="L518" s="13">
        <f>Penjualan!L518*$D518</f>
        <v>0</v>
      </c>
      <c r="M518" s="13">
        <f>Penjualan!M518*$D518</f>
        <v>0</v>
      </c>
      <c r="N518" s="13">
        <f>Penjualan!N518*$D518</f>
        <v>0</v>
      </c>
      <c r="O518" s="13">
        <f>Penjualan!O518*$D518</f>
        <v>0</v>
      </c>
      <c r="P518" s="13">
        <f>Penjualan!P518*$D518</f>
        <v>0</v>
      </c>
      <c r="Q518" s="13">
        <f>Penjualan!Q518*$D518</f>
        <v>0</v>
      </c>
      <c r="R518" s="13">
        <f>Penjualan!R518*$D518</f>
        <v>0</v>
      </c>
      <c r="S518" s="13">
        <f>Penjualan!S518*$D518</f>
        <v>0</v>
      </c>
      <c r="T518" s="13">
        <f>Penjualan!T518*$D518</f>
        <v>0</v>
      </c>
      <c r="U518" s="13">
        <f>Penjualan!U518*$D518</f>
        <v>0</v>
      </c>
      <c r="V518" s="13">
        <f>Penjualan!V518*$D518</f>
        <v>0</v>
      </c>
      <c r="W518" s="13">
        <f>Penjualan!W518*$D518</f>
        <v>0</v>
      </c>
      <c r="X518" s="13">
        <f>Penjualan!X518*$D518</f>
        <v>0</v>
      </c>
      <c r="Y518" s="13">
        <f>Penjualan!Y518*$D518</f>
        <v>0</v>
      </c>
      <c r="Z518" s="13">
        <f>Penjualan!Z518*$D518</f>
        <v>0</v>
      </c>
      <c r="AA518" s="13">
        <f>Penjualan!AA518*$D518</f>
        <v>0</v>
      </c>
      <c r="AB518" s="13">
        <f>Penjualan!AB518*$D518</f>
        <v>0</v>
      </c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>
        <f>Penjualan!AQ518*$D518</f>
        <v>0</v>
      </c>
      <c r="AR518" s="13">
        <f t="shared" si="21"/>
        <v>0</v>
      </c>
      <c r="AS518" s="14"/>
      <c r="AT518" s="14"/>
      <c r="AU518" s="14"/>
      <c r="AV518" s="14"/>
      <c r="AW518" s="14"/>
    </row>
    <row r="519" spans="1:49" ht="26.25" customHeight="1" x14ac:dyDescent="0.35">
      <c r="A519" s="55">
        <f>Penjualan!A519</f>
        <v>0</v>
      </c>
      <c r="B519" s="2" t="str">
        <f>Penjualan!B519</f>
        <v>G01</v>
      </c>
      <c r="C519" s="2" t="str">
        <f>Penjualan!C519</f>
        <v>G.batu magnet</v>
      </c>
      <c r="D519" s="21">
        <f>VLOOKUP(B519,Tabel!$A$6:$F$78,6,FALSE)</f>
        <v>10000</v>
      </c>
      <c r="E519" s="13">
        <f>Penjualan!E519*$D519</f>
        <v>0</v>
      </c>
      <c r="F519" s="13">
        <f>Penjualan!F519*$D519</f>
        <v>0</v>
      </c>
      <c r="G519" s="13">
        <f>Penjualan!G519*$D519</f>
        <v>0</v>
      </c>
      <c r="H519" s="13">
        <f>Penjualan!H519*$D519</f>
        <v>0</v>
      </c>
      <c r="I519" s="13">
        <f>Penjualan!I519*$D519</f>
        <v>0</v>
      </c>
      <c r="J519" s="13">
        <f>Penjualan!J519*$D519</f>
        <v>20000</v>
      </c>
      <c r="K519" s="13">
        <f>Penjualan!K519*$D519</f>
        <v>0</v>
      </c>
      <c r="L519" s="13">
        <f>Penjualan!L519*$D519</f>
        <v>0</v>
      </c>
      <c r="M519" s="13">
        <f>Penjualan!M519*$D519</f>
        <v>0</v>
      </c>
      <c r="N519" s="13">
        <f>Penjualan!N519*$D519</f>
        <v>0</v>
      </c>
      <c r="O519" s="13">
        <f>Penjualan!O519*$D519</f>
        <v>0</v>
      </c>
      <c r="P519" s="13">
        <f>Penjualan!P519*$D519</f>
        <v>0</v>
      </c>
      <c r="Q519" s="13">
        <f>Penjualan!Q519*$D519</f>
        <v>0</v>
      </c>
      <c r="R519" s="13">
        <f>Penjualan!R519*$D519</f>
        <v>0</v>
      </c>
      <c r="S519" s="13">
        <f>Penjualan!S519*$D519</f>
        <v>0</v>
      </c>
      <c r="T519" s="13">
        <f>Penjualan!T519*$D519</f>
        <v>0</v>
      </c>
      <c r="U519" s="13">
        <f>Penjualan!U519*$D519</f>
        <v>0</v>
      </c>
      <c r="V519" s="13">
        <f>Penjualan!V519*$D519</f>
        <v>0</v>
      </c>
      <c r="W519" s="13">
        <f>Penjualan!W519*$D519</f>
        <v>0</v>
      </c>
      <c r="X519" s="13">
        <f>Penjualan!X519*$D519</f>
        <v>0</v>
      </c>
      <c r="Y519" s="13">
        <f>Penjualan!Y519*$D519</f>
        <v>0</v>
      </c>
      <c r="Z519" s="13">
        <f>Penjualan!Z519*$D519</f>
        <v>0</v>
      </c>
      <c r="AA519" s="13">
        <f>Penjualan!AA519*$D519</f>
        <v>0</v>
      </c>
      <c r="AB519" s="13">
        <f>Penjualan!AB519*$D519</f>
        <v>0</v>
      </c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>
        <f>Penjualan!AQ519*$D519</f>
        <v>0</v>
      </c>
      <c r="AR519" s="13">
        <f t="shared" si="21"/>
        <v>20000</v>
      </c>
      <c r="AS519" s="14"/>
      <c r="AT519" s="14"/>
      <c r="AU519" s="14"/>
      <c r="AV519" s="14"/>
      <c r="AW519" s="14"/>
    </row>
    <row r="520" spans="1:49" ht="26.25" customHeight="1" x14ac:dyDescent="0.35">
      <c r="A520" s="55">
        <f>Penjualan!A520</f>
        <v>0</v>
      </c>
      <c r="B520" s="2" t="str">
        <f>Penjualan!B520</f>
        <v>G12</v>
      </c>
      <c r="C520" s="2" t="str">
        <f>Penjualan!C520</f>
        <v xml:space="preserve">Gelang plat </v>
      </c>
      <c r="D520" s="21">
        <f>VLOOKUP(B520,Tabel!$A$6:$F$78,6,FALSE)</f>
        <v>5000</v>
      </c>
      <c r="E520" s="13">
        <f>Penjualan!E520*$D520</f>
        <v>0</v>
      </c>
      <c r="F520" s="13">
        <f>Penjualan!F520*$D520</f>
        <v>20000</v>
      </c>
      <c r="G520" s="13">
        <f>Penjualan!G520*$D520</f>
        <v>0</v>
      </c>
      <c r="H520" s="13">
        <f>Penjualan!H520*$D520</f>
        <v>55000</v>
      </c>
      <c r="I520" s="13">
        <f>Penjualan!I520*$D520</f>
        <v>0</v>
      </c>
      <c r="J520" s="13">
        <f>Penjualan!J520*$D520</f>
        <v>0</v>
      </c>
      <c r="K520" s="13">
        <f>Penjualan!K520*$D520</f>
        <v>0</v>
      </c>
      <c r="L520" s="13">
        <f>Penjualan!L520*$D520</f>
        <v>0</v>
      </c>
      <c r="M520" s="13">
        <f>Penjualan!M520*$D520</f>
        <v>0</v>
      </c>
      <c r="N520" s="13">
        <f>Penjualan!N520*$D520</f>
        <v>0</v>
      </c>
      <c r="O520" s="13">
        <f>Penjualan!O520*$D520</f>
        <v>0</v>
      </c>
      <c r="P520" s="13">
        <f>Penjualan!P520*$D520</f>
        <v>30000</v>
      </c>
      <c r="Q520" s="13">
        <f>Penjualan!Q520*$D520</f>
        <v>0</v>
      </c>
      <c r="R520" s="13">
        <f>Penjualan!R520*$D520</f>
        <v>0</v>
      </c>
      <c r="S520" s="13">
        <f>Penjualan!S520*$D520</f>
        <v>0</v>
      </c>
      <c r="T520" s="13">
        <f>Penjualan!T520*$D520</f>
        <v>0</v>
      </c>
      <c r="U520" s="13">
        <f>Penjualan!U520*$D520</f>
        <v>0</v>
      </c>
      <c r="V520" s="13">
        <f>Penjualan!V520*$D520</f>
        <v>15000</v>
      </c>
      <c r="W520" s="13">
        <f>Penjualan!W520*$D520</f>
        <v>0</v>
      </c>
      <c r="X520" s="13">
        <f>Penjualan!X520*$D520</f>
        <v>0</v>
      </c>
      <c r="Y520" s="13">
        <f>Penjualan!Y520*$D520</f>
        <v>0</v>
      </c>
      <c r="Z520" s="13">
        <f>Penjualan!Z520*$D520</f>
        <v>0</v>
      </c>
      <c r="AA520" s="13">
        <f>Penjualan!AA520*$D520</f>
        <v>0</v>
      </c>
      <c r="AB520" s="13">
        <f>Penjualan!AB520*$D520</f>
        <v>0</v>
      </c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>
        <f>Penjualan!AQ520*$D520</f>
        <v>0</v>
      </c>
      <c r="AR520" s="13">
        <f t="shared" si="21"/>
        <v>120000</v>
      </c>
      <c r="AS520" s="14"/>
      <c r="AT520" s="14"/>
      <c r="AU520" s="14"/>
      <c r="AV520" s="14"/>
      <c r="AW520" s="14"/>
    </row>
    <row r="521" spans="1:49" ht="26.25" customHeight="1" x14ac:dyDescent="0.35">
      <c r="A521" s="55">
        <f>Penjualan!A521</f>
        <v>0</v>
      </c>
      <c r="B521" s="2" t="str">
        <f>Penjualan!B521</f>
        <v>R01</v>
      </c>
      <c r="C521" s="2" t="str">
        <f>Penjualan!C521</f>
        <v>Rosario kayu</v>
      </c>
      <c r="D521" s="21">
        <f>VLOOKUP(B521,Tabel!$A$6:$F$78,6,FALSE)</f>
        <v>15000</v>
      </c>
      <c r="E521" s="13">
        <f>Penjualan!E521*$D521</f>
        <v>0</v>
      </c>
      <c r="F521" s="13">
        <f>Penjualan!F521*$D521</f>
        <v>15000</v>
      </c>
      <c r="G521" s="13">
        <f>Penjualan!G521*$D521</f>
        <v>0</v>
      </c>
      <c r="H521" s="13">
        <f>Penjualan!H521*$D521</f>
        <v>45000</v>
      </c>
      <c r="I521" s="13">
        <f>Penjualan!I521*$D521</f>
        <v>0</v>
      </c>
      <c r="J521" s="13">
        <f>Penjualan!J521*$D521</f>
        <v>60000</v>
      </c>
      <c r="K521" s="13">
        <f>Penjualan!K521*$D521</f>
        <v>0</v>
      </c>
      <c r="L521" s="13">
        <f>Penjualan!L521*$D521</f>
        <v>0</v>
      </c>
      <c r="M521" s="13">
        <f>Penjualan!M521*$D521</f>
        <v>0</v>
      </c>
      <c r="N521" s="13">
        <f>Penjualan!N521*$D521</f>
        <v>0</v>
      </c>
      <c r="O521" s="13">
        <f>Penjualan!O521*$D521</f>
        <v>45000</v>
      </c>
      <c r="P521" s="13">
        <f>Penjualan!P521*$D521</f>
        <v>0</v>
      </c>
      <c r="Q521" s="13">
        <f>Penjualan!Q521*$D521</f>
        <v>0</v>
      </c>
      <c r="R521" s="13">
        <f>Penjualan!R521*$D521</f>
        <v>0</v>
      </c>
      <c r="S521" s="13">
        <f>Penjualan!S521*$D521</f>
        <v>150000</v>
      </c>
      <c r="T521" s="13">
        <f>Penjualan!T521*$D521</f>
        <v>0</v>
      </c>
      <c r="U521" s="13">
        <f>Penjualan!U521*$D521</f>
        <v>60000</v>
      </c>
      <c r="V521" s="13">
        <f>Penjualan!V521*$D521</f>
        <v>0</v>
      </c>
      <c r="W521" s="13">
        <f>Penjualan!W521*$D521</f>
        <v>0</v>
      </c>
      <c r="X521" s="13">
        <f>Penjualan!X521*$D521</f>
        <v>15000</v>
      </c>
      <c r="Y521" s="13">
        <f>Penjualan!Y521*$D521</f>
        <v>0</v>
      </c>
      <c r="Z521" s="13">
        <f>Penjualan!Z521*$D521</f>
        <v>0</v>
      </c>
      <c r="AA521" s="13">
        <f>Penjualan!AA521*$D521</f>
        <v>0</v>
      </c>
      <c r="AB521" s="13">
        <f>Penjualan!AB521*$D521</f>
        <v>15000</v>
      </c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>
        <f>Penjualan!AQ521*$D521</f>
        <v>0</v>
      </c>
      <c r="AR521" s="13">
        <f t="shared" si="21"/>
        <v>405000</v>
      </c>
      <c r="AS521" s="14"/>
      <c r="AT521" s="14"/>
      <c r="AU521" s="14"/>
      <c r="AV521" s="14"/>
      <c r="AW521" s="14"/>
    </row>
    <row r="522" spans="1:49" ht="26.25" customHeight="1" x14ac:dyDescent="0.35">
      <c r="A522" s="55">
        <f>Penjualan!A522</f>
        <v>0</v>
      </c>
      <c r="B522" s="2" t="str">
        <f>Penjualan!B522</f>
        <v>KT06</v>
      </c>
      <c r="C522" s="2" t="str">
        <f>Penjualan!C522</f>
        <v>Kalung Bunda Maria Medugorje</v>
      </c>
      <c r="D522" s="21">
        <f>VLOOKUP(B522,Tabel!$A$6:$F$78,6,FALSE)</f>
        <v>10000</v>
      </c>
      <c r="E522" s="13">
        <f>Penjualan!E522*$D522</f>
        <v>0</v>
      </c>
      <c r="F522" s="13">
        <f>Penjualan!F522*$D522</f>
        <v>0</v>
      </c>
      <c r="G522" s="13">
        <f>Penjualan!G522*$D522</f>
        <v>0</v>
      </c>
      <c r="H522" s="13">
        <f>Penjualan!H522*$D522</f>
        <v>0</v>
      </c>
      <c r="I522" s="13">
        <f>Penjualan!I522*$D522</f>
        <v>0</v>
      </c>
      <c r="J522" s="13">
        <f>Penjualan!J522*$D522</f>
        <v>0</v>
      </c>
      <c r="K522" s="13">
        <f>Penjualan!K522*$D522</f>
        <v>0</v>
      </c>
      <c r="L522" s="13">
        <f>Penjualan!L522*$D522</f>
        <v>0</v>
      </c>
      <c r="M522" s="13">
        <f>Penjualan!M522*$D522</f>
        <v>0</v>
      </c>
      <c r="N522" s="13">
        <f>Penjualan!N522*$D522</f>
        <v>0</v>
      </c>
      <c r="O522" s="13">
        <f>Penjualan!O522*$D522</f>
        <v>0</v>
      </c>
      <c r="P522" s="13">
        <f>Penjualan!P522*$D522</f>
        <v>0</v>
      </c>
      <c r="Q522" s="13">
        <f>Penjualan!Q522*$D522</f>
        <v>10000</v>
      </c>
      <c r="R522" s="13">
        <f>Penjualan!R522*$D522</f>
        <v>0</v>
      </c>
      <c r="S522" s="13">
        <f>Penjualan!S522*$D522</f>
        <v>0</v>
      </c>
      <c r="T522" s="13">
        <f>Penjualan!T522*$D522</f>
        <v>0</v>
      </c>
      <c r="U522" s="13">
        <f>Penjualan!U522*$D522</f>
        <v>0</v>
      </c>
      <c r="V522" s="13">
        <f>Penjualan!V522*$D522</f>
        <v>0</v>
      </c>
      <c r="W522" s="13">
        <f>Penjualan!W522*$D522</f>
        <v>0</v>
      </c>
      <c r="X522" s="13">
        <f>Penjualan!X522*$D522</f>
        <v>0</v>
      </c>
      <c r="Y522" s="13">
        <f>Penjualan!Y522*$D522</f>
        <v>0</v>
      </c>
      <c r="Z522" s="13">
        <f>Penjualan!Z522*$D522</f>
        <v>0</v>
      </c>
      <c r="AA522" s="13">
        <f>Penjualan!AA522*$D522</f>
        <v>0</v>
      </c>
      <c r="AB522" s="13">
        <f>Penjualan!AB522*$D522</f>
        <v>0</v>
      </c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>
        <f>Penjualan!AQ522*$D522</f>
        <v>0</v>
      </c>
      <c r="AR522" s="13">
        <f t="shared" si="21"/>
        <v>10000</v>
      </c>
      <c r="AS522" s="14"/>
      <c r="AT522" s="14"/>
      <c r="AU522" s="14"/>
      <c r="AV522" s="14"/>
      <c r="AW522" s="14"/>
    </row>
    <row r="523" spans="1:49" ht="26.25" customHeight="1" x14ac:dyDescent="0.35">
      <c r="A523" s="55">
        <f>Penjualan!A523</f>
        <v>0</v>
      </c>
      <c r="B523" s="2" t="str">
        <f>Penjualan!B523</f>
        <v>G12</v>
      </c>
      <c r="C523" s="2" t="str">
        <f>Penjualan!C523</f>
        <v xml:space="preserve">Gelang plat </v>
      </c>
      <c r="D523" s="21">
        <f>VLOOKUP(B523,Tabel!$A$6:$F$78,6,FALSE)</f>
        <v>5000</v>
      </c>
      <c r="E523" s="13">
        <f>Penjualan!E523*$D523</f>
        <v>0</v>
      </c>
      <c r="F523" s="13">
        <f>Penjualan!F523*$D523</f>
        <v>0</v>
      </c>
      <c r="G523" s="13">
        <f>Penjualan!G523*$D523</f>
        <v>0</v>
      </c>
      <c r="H523" s="13">
        <f>Penjualan!H523*$D523</f>
        <v>10000</v>
      </c>
      <c r="I523" s="13">
        <f>Penjualan!I523*$D523</f>
        <v>0</v>
      </c>
      <c r="J523" s="13">
        <f>Penjualan!J523*$D523</f>
        <v>0</v>
      </c>
      <c r="K523" s="13">
        <f>Penjualan!K523*$D523</f>
        <v>0</v>
      </c>
      <c r="L523" s="13">
        <f>Penjualan!L523*$D523</f>
        <v>0</v>
      </c>
      <c r="M523" s="13">
        <f>Penjualan!M523*$D523</f>
        <v>0</v>
      </c>
      <c r="N523" s="13">
        <f>Penjualan!N523*$D523</f>
        <v>0</v>
      </c>
      <c r="O523" s="13">
        <f>Penjualan!O523*$D523</f>
        <v>0</v>
      </c>
      <c r="P523" s="13">
        <f>Penjualan!P523*$D523</f>
        <v>0</v>
      </c>
      <c r="Q523" s="13">
        <f>Penjualan!Q523*$D523</f>
        <v>0</v>
      </c>
      <c r="R523" s="13">
        <f>Penjualan!R523*$D523</f>
        <v>0</v>
      </c>
      <c r="S523" s="13">
        <f>Penjualan!S523*$D523</f>
        <v>0</v>
      </c>
      <c r="T523" s="13">
        <f>Penjualan!T523*$D523</f>
        <v>0</v>
      </c>
      <c r="U523" s="13">
        <f>Penjualan!U523*$D523</f>
        <v>0</v>
      </c>
      <c r="V523" s="13">
        <f>Penjualan!V523*$D523</f>
        <v>0</v>
      </c>
      <c r="W523" s="13">
        <f>Penjualan!W523*$D523</f>
        <v>0</v>
      </c>
      <c r="X523" s="13">
        <f>Penjualan!X523*$D523</f>
        <v>0</v>
      </c>
      <c r="Y523" s="13">
        <f>Penjualan!Y523*$D523</f>
        <v>0</v>
      </c>
      <c r="Z523" s="13">
        <f>Penjualan!Z523*$D523</f>
        <v>0</v>
      </c>
      <c r="AA523" s="13">
        <f>Penjualan!AA523*$D523</f>
        <v>0</v>
      </c>
      <c r="AB523" s="13">
        <f>Penjualan!AB523*$D523</f>
        <v>0</v>
      </c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>
        <f>Penjualan!AQ523*$D523</f>
        <v>0</v>
      </c>
      <c r="AR523" s="13">
        <f t="shared" si="21"/>
        <v>10000</v>
      </c>
      <c r="AS523" s="14"/>
      <c r="AT523" s="14"/>
      <c r="AU523" s="14"/>
      <c r="AV523" s="14"/>
      <c r="AW523" s="14"/>
    </row>
    <row r="524" spans="1:49" ht="26.25" customHeight="1" x14ac:dyDescent="0.35">
      <c r="A524" s="55">
        <f>Penjualan!A524</f>
        <v>0</v>
      </c>
      <c r="B524" s="2" t="str">
        <f>Penjualan!B524</f>
        <v>G12</v>
      </c>
      <c r="C524" s="2" t="str">
        <f>Penjualan!C524</f>
        <v xml:space="preserve">Gelang plat </v>
      </c>
      <c r="D524" s="21">
        <f>VLOOKUP(B524,Tabel!$A$6:$F$78,6,FALSE)</f>
        <v>5000</v>
      </c>
      <c r="E524" s="13">
        <f>Penjualan!E524*$D524</f>
        <v>0</v>
      </c>
      <c r="F524" s="13">
        <f>Penjualan!F524*$D524</f>
        <v>0</v>
      </c>
      <c r="G524" s="13">
        <f>Penjualan!G524*$D524</f>
        <v>0</v>
      </c>
      <c r="H524" s="13">
        <f>Penjualan!H524*$D524</f>
        <v>5000</v>
      </c>
      <c r="I524" s="13">
        <f>Penjualan!I524*$D524</f>
        <v>0</v>
      </c>
      <c r="J524" s="13">
        <f>Penjualan!J524*$D524</f>
        <v>0</v>
      </c>
      <c r="K524" s="13">
        <f>Penjualan!K524*$D524</f>
        <v>0</v>
      </c>
      <c r="L524" s="13">
        <f>Penjualan!L524*$D524</f>
        <v>0</v>
      </c>
      <c r="M524" s="13">
        <f>Penjualan!M524*$D524</f>
        <v>0</v>
      </c>
      <c r="N524" s="13">
        <f>Penjualan!N524*$D524</f>
        <v>0</v>
      </c>
      <c r="O524" s="13">
        <f>Penjualan!O524*$D524</f>
        <v>0</v>
      </c>
      <c r="P524" s="13">
        <f>Penjualan!P524*$D524</f>
        <v>0</v>
      </c>
      <c r="Q524" s="13">
        <f>Penjualan!Q524*$D524</f>
        <v>0</v>
      </c>
      <c r="R524" s="13">
        <f>Penjualan!R524*$D524</f>
        <v>0</v>
      </c>
      <c r="S524" s="13">
        <f>Penjualan!S524*$D524</f>
        <v>0</v>
      </c>
      <c r="T524" s="13">
        <f>Penjualan!T524*$D524</f>
        <v>0</v>
      </c>
      <c r="U524" s="13">
        <f>Penjualan!U524*$D524</f>
        <v>0</v>
      </c>
      <c r="V524" s="13">
        <f>Penjualan!V524*$D524</f>
        <v>0</v>
      </c>
      <c r="W524" s="13">
        <f>Penjualan!W524*$D524</f>
        <v>0</v>
      </c>
      <c r="X524" s="13">
        <f>Penjualan!X524*$D524</f>
        <v>0</v>
      </c>
      <c r="Y524" s="13">
        <f>Penjualan!Y524*$D524</f>
        <v>0</v>
      </c>
      <c r="Z524" s="13">
        <f>Penjualan!Z524*$D524</f>
        <v>0</v>
      </c>
      <c r="AA524" s="13">
        <f>Penjualan!AA524*$D524</f>
        <v>0</v>
      </c>
      <c r="AB524" s="13">
        <f>Penjualan!AB524*$D524</f>
        <v>0</v>
      </c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>
        <f>Penjualan!AQ524*$D524</f>
        <v>0</v>
      </c>
      <c r="AR524" s="13">
        <f t="shared" si="21"/>
        <v>5000</v>
      </c>
      <c r="AS524" s="14"/>
      <c r="AT524" s="14"/>
      <c r="AU524" s="14"/>
      <c r="AV524" s="14"/>
      <c r="AW524" s="14"/>
    </row>
    <row r="525" spans="1:49" ht="26.25" customHeight="1" x14ac:dyDescent="0.35">
      <c r="A525" s="55">
        <f>Penjualan!A525</f>
        <v>0</v>
      </c>
      <c r="B525" s="2" t="str">
        <f>Penjualan!B525</f>
        <v>G12</v>
      </c>
      <c r="C525" s="2" t="str">
        <f>Penjualan!C525</f>
        <v xml:space="preserve">Gelang plat </v>
      </c>
      <c r="D525" s="21">
        <f>VLOOKUP(B525,Tabel!$A$6:$F$78,6,FALSE)</f>
        <v>5000</v>
      </c>
      <c r="E525" s="13">
        <f>Penjualan!E525*$D525</f>
        <v>0</v>
      </c>
      <c r="F525" s="13">
        <f>Penjualan!F525*$D525</f>
        <v>0</v>
      </c>
      <c r="G525" s="13">
        <f>Penjualan!G525*$D525</f>
        <v>0</v>
      </c>
      <c r="H525" s="13">
        <f>Penjualan!H525*$D525</f>
        <v>5000</v>
      </c>
      <c r="I525" s="13">
        <f>Penjualan!I525*$D525</f>
        <v>0</v>
      </c>
      <c r="J525" s="13">
        <f>Penjualan!J525*$D525</f>
        <v>0</v>
      </c>
      <c r="K525" s="13">
        <f>Penjualan!K525*$D525</f>
        <v>0</v>
      </c>
      <c r="L525" s="13">
        <f>Penjualan!L525*$D525</f>
        <v>0</v>
      </c>
      <c r="M525" s="13">
        <f>Penjualan!M525*$D525</f>
        <v>0</v>
      </c>
      <c r="N525" s="13">
        <f>Penjualan!N525*$D525</f>
        <v>0</v>
      </c>
      <c r="O525" s="13">
        <f>Penjualan!O525*$D525</f>
        <v>0</v>
      </c>
      <c r="P525" s="13">
        <f>Penjualan!P525*$D525</f>
        <v>0</v>
      </c>
      <c r="Q525" s="13">
        <f>Penjualan!Q525*$D525</f>
        <v>0</v>
      </c>
      <c r="R525" s="13">
        <f>Penjualan!R525*$D525</f>
        <v>0</v>
      </c>
      <c r="S525" s="13">
        <f>Penjualan!S525*$D525</f>
        <v>0</v>
      </c>
      <c r="T525" s="13">
        <f>Penjualan!T525*$D525</f>
        <v>0</v>
      </c>
      <c r="U525" s="13">
        <f>Penjualan!U525*$D525</f>
        <v>0</v>
      </c>
      <c r="V525" s="13">
        <f>Penjualan!V525*$D525</f>
        <v>0</v>
      </c>
      <c r="W525" s="13">
        <f>Penjualan!W525*$D525</f>
        <v>0</v>
      </c>
      <c r="X525" s="13">
        <f>Penjualan!X525*$D525</f>
        <v>0</v>
      </c>
      <c r="Y525" s="13">
        <f>Penjualan!Y525*$D525</f>
        <v>0</v>
      </c>
      <c r="Z525" s="13">
        <f>Penjualan!Z525*$D525</f>
        <v>0</v>
      </c>
      <c r="AA525" s="13">
        <f>Penjualan!AA525*$D525</f>
        <v>0</v>
      </c>
      <c r="AB525" s="13">
        <f>Penjualan!AB525*$D525</f>
        <v>0</v>
      </c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>
        <f>Penjualan!AQ525*$D525</f>
        <v>0</v>
      </c>
      <c r="AR525" s="13">
        <f t="shared" si="21"/>
        <v>5000</v>
      </c>
      <c r="AS525" s="14"/>
      <c r="AT525" s="14"/>
      <c r="AU525" s="14"/>
      <c r="AV525" s="14"/>
      <c r="AW525" s="14"/>
    </row>
    <row r="526" spans="1:49" ht="26.25" customHeight="1" x14ac:dyDescent="0.35">
      <c r="A526" s="55">
        <f>Penjualan!A526</f>
        <v>0</v>
      </c>
      <c r="B526" s="2" t="str">
        <f>Penjualan!B526</f>
        <v>R03</v>
      </c>
      <c r="C526" s="2" t="str">
        <f>Penjualan!C526</f>
        <v>Rosario kristal</v>
      </c>
      <c r="D526" s="21">
        <f>VLOOKUP(B526,Tabel!$A$6:$F$78,6,FALSE)</f>
        <v>30000</v>
      </c>
      <c r="E526" s="13">
        <f>Penjualan!E526*$D526</f>
        <v>0</v>
      </c>
      <c r="F526" s="13">
        <f>Penjualan!F526*$D526</f>
        <v>0</v>
      </c>
      <c r="G526" s="13">
        <f>Penjualan!G526*$D526</f>
        <v>0</v>
      </c>
      <c r="H526" s="13">
        <f>Penjualan!H526*$D526</f>
        <v>0</v>
      </c>
      <c r="I526" s="13">
        <f>Penjualan!I526*$D526</f>
        <v>0</v>
      </c>
      <c r="J526" s="13">
        <f>Penjualan!J526*$D526</f>
        <v>30000</v>
      </c>
      <c r="K526" s="13">
        <f>Penjualan!K526*$D526</f>
        <v>0</v>
      </c>
      <c r="L526" s="13">
        <f>Penjualan!L526*$D526</f>
        <v>0</v>
      </c>
      <c r="M526" s="13">
        <f>Penjualan!M526*$D526</f>
        <v>0</v>
      </c>
      <c r="N526" s="13">
        <f>Penjualan!N526*$D526</f>
        <v>0</v>
      </c>
      <c r="O526" s="13">
        <f>Penjualan!O526*$D526</f>
        <v>0</v>
      </c>
      <c r="P526" s="13">
        <f>Penjualan!P526*$D526</f>
        <v>0</v>
      </c>
      <c r="Q526" s="13">
        <f>Penjualan!Q526*$D526</f>
        <v>0</v>
      </c>
      <c r="R526" s="13">
        <f>Penjualan!R526*$D526</f>
        <v>0</v>
      </c>
      <c r="S526" s="13">
        <f>Penjualan!S526*$D526</f>
        <v>0</v>
      </c>
      <c r="T526" s="13">
        <f>Penjualan!T526*$D526</f>
        <v>0</v>
      </c>
      <c r="U526" s="13">
        <f>Penjualan!U526*$D526</f>
        <v>0</v>
      </c>
      <c r="V526" s="13">
        <f>Penjualan!V526*$D526</f>
        <v>0</v>
      </c>
      <c r="W526" s="13">
        <f>Penjualan!W526*$D526</f>
        <v>0</v>
      </c>
      <c r="X526" s="13">
        <f>Penjualan!X526*$D526</f>
        <v>0</v>
      </c>
      <c r="Y526" s="13">
        <f>Penjualan!Y526*$D526</f>
        <v>0</v>
      </c>
      <c r="Z526" s="13">
        <f>Penjualan!Z526*$D526</f>
        <v>0</v>
      </c>
      <c r="AA526" s="13">
        <f>Penjualan!AA526*$D526</f>
        <v>0</v>
      </c>
      <c r="AB526" s="13">
        <f>Penjualan!AB526*$D526</f>
        <v>0</v>
      </c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>
        <f>Penjualan!AQ526*$D526</f>
        <v>0</v>
      </c>
      <c r="AR526" s="13">
        <f t="shared" si="21"/>
        <v>30000</v>
      </c>
      <c r="AS526" s="14"/>
      <c r="AT526" s="14"/>
      <c r="AU526" s="14"/>
      <c r="AV526" s="14"/>
      <c r="AW526" s="14"/>
    </row>
    <row r="527" spans="1:49" ht="26.25" customHeight="1" x14ac:dyDescent="0.35">
      <c r="A527" s="55">
        <f>Penjualan!A527</f>
        <v>0</v>
      </c>
      <c r="B527" s="2" t="str">
        <f>Penjualan!B527</f>
        <v>GR12</v>
      </c>
      <c r="C527" s="2" t="str">
        <f>Penjualan!C527</f>
        <v>Gelang rosario kristal</v>
      </c>
      <c r="D527" s="21">
        <f>VLOOKUP(B527,Tabel!$A$6:$F$78,6,FALSE)</f>
        <v>15000</v>
      </c>
      <c r="E527" s="13">
        <f>Penjualan!E527*$D527</f>
        <v>0</v>
      </c>
      <c r="F527" s="13">
        <f>Penjualan!F527*$D527</f>
        <v>0</v>
      </c>
      <c r="G527" s="13">
        <f>Penjualan!G527*$D527</f>
        <v>0</v>
      </c>
      <c r="H527" s="13">
        <f>Penjualan!H527*$D527</f>
        <v>0</v>
      </c>
      <c r="I527" s="13">
        <f>Penjualan!I527*$D527</f>
        <v>0</v>
      </c>
      <c r="J527" s="13">
        <f>Penjualan!J527*$D527</f>
        <v>0</v>
      </c>
      <c r="K527" s="13">
        <f>Penjualan!K527*$D527</f>
        <v>0</v>
      </c>
      <c r="L527" s="13">
        <f>Penjualan!L527*$D527</f>
        <v>0</v>
      </c>
      <c r="M527" s="13">
        <f>Penjualan!M527*$D527</f>
        <v>15000</v>
      </c>
      <c r="N527" s="13">
        <f>Penjualan!N527*$D527</f>
        <v>0</v>
      </c>
      <c r="O527" s="13">
        <f>Penjualan!O527*$D527</f>
        <v>0</v>
      </c>
      <c r="P527" s="13">
        <f>Penjualan!P527*$D527</f>
        <v>0</v>
      </c>
      <c r="Q527" s="13">
        <f>Penjualan!Q527*$D527</f>
        <v>0</v>
      </c>
      <c r="R527" s="13">
        <f>Penjualan!R527*$D527</f>
        <v>0</v>
      </c>
      <c r="S527" s="13">
        <f>Penjualan!S527*$D527</f>
        <v>0</v>
      </c>
      <c r="T527" s="13">
        <f>Penjualan!T527*$D527</f>
        <v>0</v>
      </c>
      <c r="U527" s="13">
        <f>Penjualan!U527*$D527</f>
        <v>0</v>
      </c>
      <c r="V527" s="13">
        <f>Penjualan!V527*$D527</f>
        <v>0</v>
      </c>
      <c r="W527" s="13">
        <f>Penjualan!W527*$D527</f>
        <v>0</v>
      </c>
      <c r="X527" s="13">
        <f>Penjualan!X527*$D527</f>
        <v>0</v>
      </c>
      <c r="Y527" s="13">
        <f>Penjualan!Y527*$D527</f>
        <v>0</v>
      </c>
      <c r="Z527" s="13">
        <f>Penjualan!Z527*$D527</f>
        <v>0</v>
      </c>
      <c r="AA527" s="13">
        <f>Penjualan!AA527*$D527</f>
        <v>0</v>
      </c>
      <c r="AB527" s="13">
        <f>Penjualan!AB527*$D527</f>
        <v>0</v>
      </c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>
        <f>Penjualan!AQ527*$D527</f>
        <v>0</v>
      </c>
      <c r="AR527" s="13">
        <f t="shared" si="21"/>
        <v>15000</v>
      </c>
      <c r="AS527" s="14"/>
      <c r="AT527" s="14"/>
      <c r="AU527" s="14"/>
      <c r="AV527" s="14"/>
      <c r="AW527" s="14"/>
    </row>
    <row r="528" spans="1:49" ht="26.25" customHeight="1" x14ac:dyDescent="0.35">
      <c r="A528" s="55">
        <f>Penjualan!A528</f>
        <v>0</v>
      </c>
      <c r="B528" s="2" t="str">
        <f>Penjualan!B528</f>
        <v>KT03</v>
      </c>
      <c r="C528" s="2" t="str">
        <f>Penjualan!C528</f>
        <v>Kalung huruf</v>
      </c>
      <c r="D528" s="21">
        <f>VLOOKUP(B528,Tabel!$A$6:$F$78,6,FALSE)</f>
        <v>3000</v>
      </c>
      <c r="E528" s="13">
        <f>Penjualan!E528*$D528</f>
        <v>0</v>
      </c>
      <c r="F528" s="13">
        <f>Penjualan!F528*$D528</f>
        <v>0</v>
      </c>
      <c r="G528" s="13">
        <f>Penjualan!G528*$D528</f>
        <v>0</v>
      </c>
      <c r="H528" s="13">
        <f>Penjualan!H528*$D528</f>
        <v>0</v>
      </c>
      <c r="I528" s="13">
        <f>Penjualan!I528*$D528</f>
        <v>0</v>
      </c>
      <c r="J528" s="13">
        <f>Penjualan!J528*$D528</f>
        <v>0</v>
      </c>
      <c r="K528" s="13">
        <f>Penjualan!K528*$D528</f>
        <v>0</v>
      </c>
      <c r="L528" s="13">
        <f>Penjualan!L528*$D528</f>
        <v>0</v>
      </c>
      <c r="M528" s="13">
        <f>Penjualan!M528*$D528</f>
        <v>0</v>
      </c>
      <c r="N528" s="13">
        <f>Penjualan!N528*$D528</f>
        <v>6000</v>
      </c>
      <c r="O528" s="13">
        <f>Penjualan!O528*$D528</f>
        <v>0</v>
      </c>
      <c r="P528" s="13">
        <f>Penjualan!P528*$D528</f>
        <v>0</v>
      </c>
      <c r="Q528" s="13">
        <f>Penjualan!Q528*$D528</f>
        <v>0</v>
      </c>
      <c r="R528" s="13">
        <f>Penjualan!R528*$D528</f>
        <v>0</v>
      </c>
      <c r="S528" s="13">
        <f>Penjualan!S528*$D528</f>
        <v>3000</v>
      </c>
      <c r="T528" s="13">
        <f>Penjualan!T528*$D528</f>
        <v>0</v>
      </c>
      <c r="U528" s="13">
        <f>Penjualan!U528*$D528</f>
        <v>0</v>
      </c>
      <c r="V528" s="13">
        <f>Penjualan!V528*$D528</f>
        <v>0</v>
      </c>
      <c r="W528" s="13">
        <f>Penjualan!W528*$D528</f>
        <v>0</v>
      </c>
      <c r="X528" s="13">
        <f>Penjualan!X528*$D528</f>
        <v>0</v>
      </c>
      <c r="Y528" s="13">
        <f>Penjualan!Y528*$D528</f>
        <v>0</v>
      </c>
      <c r="Z528" s="13">
        <f>Penjualan!Z528*$D528</f>
        <v>0</v>
      </c>
      <c r="AA528" s="13">
        <f>Penjualan!AA528*$D528</f>
        <v>0</v>
      </c>
      <c r="AB528" s="13">
        <f>Penjualan!AB528*$D528</f>
        <v>0</v>
      </c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>
        <f>Penjualan!AQ528*$D528</f>
        <v>0</v>
      </c>
      <c r="AR528" s="13">
        <f t="shared" si="21"/>
        <v>9000</v>
      </c>
      <c r="AS528" s="14"/>
      <c r="AT528" s="14"/>
      <c r="AU528" s="14"/>
      <c r="AV528" s="14"/>
      <c r="AW528" s="14"/>
    </row>
    <row r="529" spans="1:49" ht="26.25" customHeight="1" x14ac:dyDescent="0.35">
      <c r="A529" s="55">
        <f>Penjualan!A529</f>
        <v>0</v>
      </c>
      <c r="B529" s="2" t="str">
        <f>Penjualan!B529</f>
        <v>G01</v>
      </c>
      <c r="C529" s="2" t="str">
        <f>Penjualan!C529</f>
        <v>G.batu magnet</v>
      </c>
      <c r="D529" s="21">
        <f>VLOOKUP(B529,Tabel!$A$6:$F$78,6,FALSE)</f>
        <v>10000</v>
      </c>
      <c r="E529" s="13">
        <f>Penjualan!E529*$D529</f>
        <v>0</v>
      </c>
      <c r="F529" s="13">
        <f>Penjualan!F529*$D529</f>
        <v>0</v>
      </c>
      <c r="G529" s="13">
        <f>Penjualan!G529*$D529</f>
        <v>0</v>
      </c>
      <c r="H529" s="13">
        <f>Penjualan!H529*$D529</f>
        <v>0</v>
      </c>
      <c r="I529" s="13">
        <f>Penjualan!I529*$D529</f>
        <v>0</v>
      </c>
      <c r="J529" s="13">
        <f>Penjualan!J529*$D529</f>
        <v>0</v>
      </c>
      <c r="K529" s="13">
        <f>Penjualan!K529*$D529</f>
        <v>0</v>
      </c>
      <c r="L529" s="13">
        <f>Penjualan!L529*$D529</f>
        <v>0</v>
      </c>
      <c r="M529" s="13">
        <f>Penjualan!M529*$D529</f>
        <v>0</v>
      </c>
      <c r="N529" s="13">
        <f>Penjualan!N529*$D529</f>
        <v>0</v>
      </c>
      <c r="O529" s="13">
        <f>Penjualan!O529*$D529</f>
        <v>0</v>
      </c>
      <c r="P529" s="13">
        <f>Penjualan!P529*$D529</f>
        <v>0</v>
      </c>
      <c r="Q529" s="13">
        <f>Penjualan!Q529*$D529</f>
        <v>0</v>
      </c>
      <c r="R529" s="13">
        <f>Penjualan!R529*$D529</f>
        <v>0</v>
      </c>
      <c r="S529" s="13">
        <f>Penjualan!S529*$D529</f>
        <v>0</v>
      </c>
      <c r="T529" s="13">
        <f>Penjualan!T529*$D529</f>
        <v>0</v>
      </c>
      <c r="U529" s="13">
        <f>Penjualan!U529*$D529</f>
        <v>0</v>
      </c>
      <c r="V529" s="13">
        <f>Penjualan!V529*$D529</f>
        <v>0</v>
      </c>
      <c r="W529" s="13">
        <f>Penjualan!W529*$D529</f>
        <v>0</v>
      </c>
      <c r="X529" s="13">
        <f>Penjualan!X529*$D529</f>
        <v>0</v>
      </c>
      <c r="Y529" s="13">
        <f>Penjualan!Y529*$D529</f>
        <v>0</v>
      </c>
      <c r="Z529" s="13">
        <f>Penjualan!Z529*$D529</f>
        <v>0</v>
      </c>
      <c r="AA529" s="13">
        <f>Penjualan!AA529*$D529</f>
        <v>0</v>
      </c>
      <c r="AB529" s="13">
        <f>Penjualan!AB529*$D529</f>
        <v>0</v>
      </c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>
        <f>Penjualan!AQ529*$D529</f>
        <v>10000</v>
      </c>
      <c r="AR529" s="13">
        <f t="shared" si="21"/>
        <v>10000</v>
      </c>
      <c r="AS529" s="14"/>
      <c r="AT529" s="14"/>
      <c r="AU529" s="14">
        <f>AQ529</f>
        <v>10000</v>
      </c>
      <c r="AV529" s="14"/>
      <c r="AW529" s="14"/>
    </row>
    <row r="530" spans="1:49" ht="26.25" customHeight="1" x14ac:dyDescent="0.35">
      <c r="A530" s="55">
        <f>Penjualan!A530</f>
        <v>0</v>
      </c>
      <c r="B530" s="2" t="str">
        <f>Penjualan!B530</f>
        <v>GR11</v>
      </c>
      <c r="C530" s="2" t="str">
        <f>Penjualan!C530</f>
        <v>Gelang rosario kristal</v>
      </c>
      <c r="D530" s="21">
        <f>VLOOKUP(B530,Tabel!$A$6:$F$78,6,FALSE)</f>
        <v>15000</v>
      </c>
      <c r="E530" s="13">
        <f>Penjualan!E530*$D530</f>
        <v>0</v>
      </c>
      <c r="F530" s="13">
        <f>Penjualan!F530*$D530</f>
        <v>0</v>
      </c>
      <c r="G530" s="13">
        <f>Penjualan!G530*$D530</f>
        <v>0</v>
      </c>
      <c r="H530" s="13">
        <f>Penjualan!H530*$D530</f>
        <v>0</v>
      </c>
      <c r="I530" s="13">
        <f>Penjualan!I530*$D530</f>
        <v>0</v>
      </c>
      <c r="J530" s="13">
        <f>Penjualan!J530*$D530</f>
        <v>0</v>
      </c>
      <c r="K530" s="13">
        <f>Penjualan!K530*$D530</f>
        <v>0</v>
      </c>
      <c r="L530" s="13">
        <f>Penjualan!L530*$D530</f>
        <v>0</v>
      </c>
      <c r="M530" s="13">
        <f>Penjualan!M530*$D530</f>
        <v>15000</v>
      </c>
      <c r="N530" s="13">
        <f>Penjualan!N530*$D530</f>
        <v>0</v>
      </c>
      <c r="O530" s="13">
        <f>Penjualan!O530*$D530</f>
        <v>0</v>
      </c>
      <c r="P530" s="13">
        <f>Penjualan!P530*$D530</f>
        <v>0</v>
      </c>
      <c r="Q530" s="13">
        <f>Penjualan!Q530*$D530</f>
        <v>0</v>
      </c>
      <c r="R530" s="13">
        <f>Penjualan!R530*$D530</f>
        <v>0</v>
      </c>
      <c r="S530" s="13">
        <f>Penjualan!S530*$D530</f>
        <v>0</v>
      </c>
      <c r="T530" s="13">
        <f>Penjualan!T530*$D530</f>
        <v>0</v>
      </c>
      <c r="U530" s="13">
        <f>Penjualan!U530*$D530</f>
        <v>0</v>
      </c>
      <c r="V530" s="13">
        <f>Penjualan!V530*$D530</f>
        <v>0</v>
      </c>
      <c r="W530" s="13">
        <f>Penjualan!W530*$D530</f>
        <v>0</v>
      </c>
      <c r="X530" s="13">
        <f>Penjualan!X530*$D530</f>
        <v>0</v>
      </c>
      <c r="Y530" s="13">
        <f>Penjualan!Y530*$D530</f>
        <v>0</v>
      </c>
      <c r="Z530" s="13">
        <f>Penjualan!Z530*$D530</f>
        <v>0</v>
      </c>
      <c r="AA530" s="13">
        <f>Penjualan!AA530*$D530</f>
        <v>0</v>
      </c>
      <c r="AB530" s="13">
        <f>Penjualan!AB530*$D530</f>
        <v>0</v>
      </c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>
        <f>Penjualan!AQ530*$D530</f>
        <v>0</v>
      </c>
      <c r="AR530" s="13">
        <f t="shared" si="21"/>
        <v>15000</v>
      </c>
      <c r="AS530" s="14"/>
      <c r="AT530" s="14"/>
      <c r="AU530" s="14"/>
      <c r="AV530" s="14"/>
      <c r="AW530" s="14"/>
    </row>
    <row r="531" spans="1:49" ht="26.25" customHeight="1" x14ac:dyDescent="0.35">
      <c r="A531" s="55">
        <f>Penjualan!A531</f>
        <v>0</v>
      </c>
      <c r="B531" s="2" t="str">
        <f>Penjualan!B531</f>
        <v>KT03</v>
      </c>
      <c r="C531" s="2" t="str">
        <f>Penjualan!C531</f>
        <v>Kalung huruf</v>
      </c>
      <c r="D531" s="21">
        <f>VLOOKUP(B531,Tabel!$A$6:$F$78,6,FALSE)</f>
        <v>3000</v>
      </c>
      <c r="E531" s="13">
        <f>Penjualan!E531*$D531</f>
        <v>0</v>
      </c>
      <c r="F531" s="13">
        <f>Penjualan!F531*$D531</f>
        <v>0</v>
      </c>
      <c r="G531" s="13">
        <f>Penjualan!G531*$D531</f>
        <v>0</v>
      </c>
      <c r="H531" s="13">
        <f>Penjualan!H531*$D531</f>
        <v>0</v>
      </c>
      <c r="I531" s="13">
        <f>Penjualan!I531*$D531</f>
        <v>0</v>
      </c>
      <c r="J531" s="13">
        <f>Penjualan!J531*$D531</f>
        <v>0</v>
      </c>
      <c r="K531" s="13">
        <f>Penjualan!K531*$D531</f>
        <v>0</v>
      </c>
      <c r="L531" s="13">
        <f>Penjualan!L531*$D531</f>
        <v>0</v>
      </c>
      <c r="M531" s="13">
        <f>Penjualan!M531*$D531</f>
        <v>0</v>
      </c>
      <c r="N531" s="13">
        <f>Penjualan!N531*$D531</f>
        <v>3000</v>
      </c>
      <c r="O531" s="13">
        <f>Penjualan!O531*$D531</f>
        <v>0</v>
      </c>
      <c r="P531" s="13">
        <f>Penjualan!P531*$D531</f>
        <v>0</v>
      </c>
      <c r="Q531" s="13">
        <f>Penjualan!Q531*$D531</f>
        <v>0</v>
      </c>
      <c r="R531" s="13">
        <f>Penjualan!R531*$D531</f>
        <v>0</v>
      </c>
      <c r="S531" s="13">
        <f>Penjualan!S531*$D531</f>
        <v>0</v>
      </c>
      <c r="T531" s="13">
        <f>Penjualan!T531*$D531</f>
        <v>0</v>
      </c>
      <c r="U531" s="13">
        <f>Penjualan!U531*$D531</f>
        <v>0</v>
      </c>
      <c r="V531" s="13">
        <f>Penjualan!V531*$D531</f>
        <v>0</v>
      </c>
      <c r="W531" s="13">
        <f>Penjualan!W531*$D531</f>
        <v>0</v>
      </c>
      <c r="X531" s="13">
        <f>Penjualan!X531*$D531</f>
        <v>0</v>
      </c>
      <c r="Y531" s="13">
        <f>Penjualan!Y531*$D531</f>
        <v>0</v>
      </c>
      <c r="Z531" s="13">
        <f>Penjualan!Z531*$D531</f>
        <v>0</v>
      </c>
      <c r="AA531" s="13">
        <f>Penjualan!AA531*$D531</f>
        <v>0</v>
      </c>
      <c r="AB531" s="13">
        <f>Penjualan!AB531*$D531</f>
        <v>0</v>
      </c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>
        <f>Penjualan!AQ531*$D531</f>
        <v>0</v>
      </c>
      <c r="AR531" s="13">
        <f t="shared" si="21"/>
        <v>3000</v>
      </c>
      <c r="AS531" s="14"/>
      <c r="AT531" s="14"/>
      <c r="AU531" s="14"/>
      <c r="AV531" s="14"/>
      <c r="AW531" s="14"/>
    </row>
    <row r="532" spans="1:49" ht="26.25" customHeight="1" x14ac:dyDescent="0.35">
      <c r="A532" s="55">
        <f>Penjualan!A532</f>
        <v>0</v>
      </c>
      <c r="B532" s="2" t="str">
        <f>Penjualan!B532</f>
        <v>R01</v>
      </c>
      <c r="C532" s="2" t="str">
        <f>Penjualan!C532</f>
        <v>Rosario kayu</v>
      </c>
      <c r="D532" s="21">
        <f>VLOOKUP(B532,Tabel!$A$6:$F$78,6,FALSE)</f>
        <v>15000</v>
      </c>
      <c r="E532" s="13">
        <f>Penjualan!E532*$D532</f>
        <v>0</v>
      </c>
      <c r="F532" s="13">
        <f>Penjualan!F532*$D532</f>
        <v>0</v>
      </c>
      <c r="G532" s="13">
        <f>Penjualan!G532*$D532</f>
        <v>0</v>
      </c>
      <c r="H532" s="13">
        <f>Penjualan!H532*$D532</f>
        <v>0</v>
      </c>
      <c r="I532" s="13">
        <f>Penjualan!I532*$D532</f>
        <v>0</v>
      </c>
      <c r="J532" s="13">
        <f>Penjualan!J532*$D532</f>
        <v>15000</v>
      </c>
      <c r="K532" s="13">
        <f>Penjualan!K532*$D532</f>
        <v>0</v>
      </c>
      <c r="L532" s="13">
        <f>Penjualan!L532*$D532</f>
        <v>0</v>
      </c>
      <c r="M532" s="13">
        <f>Penjualan!M532*$D532</f>
        <v>0</v>
      </c>
      <c r="N532" s="13">
        <f>Penjualan!N532*$D532</f>
        <v>0</v>
      </c>
      <c r="O532" s="13">
        <f>Penjualan!O532*$D532</f>
        <v>0</v>
      </c>
      <c r="P532" s="13">
        <f>Penjualan!P532*$D532</f>
        <v>0</v>
      </c>
      <c r="Q532" s="13">
        <f>Penjualan!Q532*$D532</f>
        <v>0</v>
      </c>
      <c r="R532" s="13">
        <f>Penjualan!R532*$D532</f>
        <v>0</v>
      </c>
      <c r="S532" s="13">
        <f>Penjualan!S532*$D532</f>
        <v>0</v>
      </c>
      <c r="T532" s="13">
        <f>Penjualan!T532*$D532</f>
        <v>0</v>
      </c>
      <c r="U532" s="13">
        <f>Penjualan!U532*$D532</f>
        <v>0</v>
      </c>
      <c r="V532" s="13">
        <f>Penjualan!V532*$D532</f>
        <v>0</v>
      </c>
      <c r="W532" s="13">
        <f>Penjualan!W532*$D532</f>
        <v>0</v>
      </c>
      <c r="X532" s="13">
        <f>Penjualan!X532*$D532</f>
        <v>0</v>
      </c>
      <c r="Y532" s="13">
        <f>Penjualan!Y532*$D532</f>
        <v>0</v>
      </c>
      <c r="Z532" s="13">
        <f>Penjualan!Z532*$D532</f>
        <v>0</v>
      </c>
      <c r="AA532" s="13">
        <f>Penjualan!AA532*$D532</f>
        <v>0</v>
      </c>
      <c r="AB532" s="13">
        <f>Penjualan!AB532*$D532</f>
        <v>0</v>
      </c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>
        <f>Penjualan!AQ532*$D532</f>
        <v>0</v>
      </c>
      <c r="AR532" s="13">
        <f t="shared" si="21"/>
        <v>15000</v>
      </c>
      <c r="AS532" s="14"/>
      <c r="AT532" s="14"/>
      <c r="AU532" s="14"/>
      <c r="AV532" s="14"/>
      <c r="AW532" s="14"/>
    </row>
    <row r="533" spans="1:49" ht="26.25" customHeight="1" x14ac:dyDescent="0.35">
      <c r="A533" s="55">
        <f>Penjualan!A533</f>
        <v>0</v>
      </c>
      <c r="B533" s="2" t="str">
        <f>Penjualan!B533</f>
        <v>A04</v>
      </c>
      <c r="C533" s="2" t="str">
        <f>Penjualan!C533</f>
        <v>Anting</v>
      </c>
      <c r="D533" s="21">
        <f>VLOOKUP(B533,Tabel!$A$6:$F$78,6,FALSE)</f>
        <v>15000</v>
      </c>
      <c r="E533" s="13">
        <f>Penjualan!E533*$D533</f>
        <v>0</v>
      </c>
      <c r="F533" s="13">
        <f>Penjualan!F533*$D533</f>
        <v>0</v>
      </c>
      <c r="G533" s="13">
        <f>Penjualan!G533*$D533</f>
        <v>0</v>
      </c>
      <c r="H533" s="13">
        <f>Penjualan!H533*$D533</f>
        <v>0</v>
      </c>
      <c r="I533" s="13">
        <f>Penjualan!I533*$D533</f>
        <v>0</v>
      </c>
      <c r="J533" s="13">
        <f>Penjualan!J533*$D533</f>
        <v>0</v>
      </c>
      <c r="K533" s="13">
        <f>Penjualan!K533*$D533</f>
        <v>0</v>
      </c>
      <c r="L533" s="13">
        <f>Penjualan!L533*$D533</f>
        <v>0</v>
      </c>
      <c r="M533" s="13">
        <f>Penjualan!M533*$D533</f>
        <v>0</v>
      </c>
      <c r="N533" s="13">
        <f>Penjualan!N533*$D533</f>
        <v>0</v>
      </c>
      <c r="O533" s="13">
        <f>Penjualan!O533*$D533</f>
        <v>0</v>
      </c>
      <c r="P533" s="13">
        <f>Penjualan!P533*$D533</f>
        <v>0</v>
      </c>
      <c r="Q533" s="13">
        <f>Penjualan!Q533*$D533</f>
        <v>0</v>
      </c>
      <c r="R533" s="13">
        <f>Penjualan!R533*$D533</f>
        <v>0</v>
      </c>
      <c r="S533" s="13">
        <f>Penjualan!S533*$D533</f>
        <v>0</v>
      </c>
      <c r="T533" s="13">
        <f>Penjualan!T533*$D533</f>
        <v>15000</v>
      </c>
      <c r="U533" s="13">
        <f>Penjualan!U533*$D533</f>
        <v>0</v>
      </c>
      <c r="V533" s="13">
        <f>Penjualan!V533*$D533</f>
        <v>0</v>
      </c>
      <c r="W533" s="13">
        <f>Penjualan!W533*$D533</f>
        <v>0</v>
      </c>
      <c r="X533" s="13">
        <f>Penjualan!X533*$D533</f>
        <v>0</v>
      </c>
      <c r="Y533" s="13">
        <f>Penjualan!Y533*$D533</f>
        <v>0</v>
      </c>
      <c r="Z533" s="13">
        <f>Penjualan!Z533*$D533</f>
        <v>0</v>
      </c>
      <c r="AA533" s="13">
        <f>Penjualan!AA533*$D533</f>
        <v>0</v>
      </c>
      <c r="AB533" s="13">
        <f>Penjualan!AB533*$D533</f>
        <v>0</v>
      </c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>
        <f>Penjualan!AQ533*$D533</f>
        <v>0</v>
      </c>
      <c r="AR533" s="13">
        <f t="shared" si="21"/>
        <v>15000</v>
      </c>
      <c r="AS533" s="14"/>
      <c r="AT533" s="14"/>
      <c r="AU533" s="14"/>
      <c r="AV533" s="14"/>
      <c r="AW533" s="14"/>
    </row>
    <row r="534" spans="1:49" ht="26.25" customHeight="1" x14ac:dyDescent="0.35">
      <c r="A534" s="55">
        <f>Penjualan!A534</f>
        <v>0</v>
      </c>
      <c r="B534" s="2" t="str">
        <f>Penjualan!B534</f>
        <v>G12</v>
      </c>
      <c r="C534" s="2" t="str">
        <f>Penjualan!C534</f>
        <v xml:space="preserve">Gelang plat </v>
      </c>
      <c r="D534" s="21">
        <f>VLOOKUP(B534,Tabel!$A$6:$F$78,6,FALSE)</f>
        <v>5000</v>
      </c>
      <c r="E534" s="13">
        <f>Penjualan!E534*$D534</f>
        <v>0</v>
      </c>
      <c r="F534" s="13">
        <f>Penjualan!F534*$D534</f>
        <v>0</v>
      </c>
      <c r="G534" s="13">
        <f>Penjualan!G534*$D534</f>
        <v>0</v>
      </c>
      <c r="H534" s="13">
        <f>Penjualan!H534*$D534</f>
        <v>0</v>
      </c>
      <c r="I534" s="13">
        <f>Penjualan!I534*$D534</f>
        <v>0</v>
      </c>
      <c r="J534" s="13">
        <f>Penjualan!J534*$D534</f>
        <v>0</v>
      </c>
      <c r="K534" s="13">
        <f>Penjualan!K534*$D534</f>
        <v>0</v>
      </c>
      <c r="L534" s="13">
        <f>Penjualan!L534*$D534</f>
        <v>0</v>
      </c>
      <c r="M534" s="13">
        <f>Penjualan!M534*$D534</f>
        <v>0</v>
      </c>
      <c r="N534" s="13">
        <f>Penjualan!N534*$D534</f>
        <v>0</v>
      </c>
      <c r="O534" s="13">
        <f>Penjualan!O534*$D534</f>
        <v>0</v>
      </c>
      <c r="P534" s="13">
        <f>Penjualan!P534*$D534</f>
        <v>0</v>
      </c>
      <c r="Q534" s="13">
        <f>Penjualan!Q534*$D534</f>
        <v>5000</v>
      </c>
      <c r="R534" s="13">
        <f>Penjualan!R534*$D534</f>
        <v>0</v>
      </c>
      <c r="S534" s="13">
        <f>Penjualan!S534*$D534</f>
        <v>0</v>
      </c>
      <c r="T534" s="13">
        <f>Penjualan!T534*$D534</f>
        <v>0</v>
      </c>
      <c r="U534" s="13">
        <f>Penjualan!U534*$D534</f>
        <v>0</v>
      </c>
      <c r="V534" s="13">
        <f>Penjualan!V534*$D534</f>
        <v>0</v>
      </c>
      <c r="W534" s="13">
        <f>Penjualan!W534*$D534</f>
        <v>0</v>
      </c>
      <c r="X534" s="13">
        <f>Penjualan!X534*$D534</f>
        <v>0</v>
      </c>
      <c r="Y534" s="13">
        <f>Penjualan!Y534*$D534</f>
        <v>0</v>
      </c>
      <c r="Z534" s="13">
        <f>Penjualan!Z534*$D534</f>
        <v>0</v>
      </c>
      <c r="AA534" s="13">
        <f>Penjualan!AA534*$D534</f>
        <v>0</v>
      </c>
      <c r="AB534" s="13">
        <f>Penjualan!AB534*$D534</f>
        <v>0</v>
      </c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>
        <f>Penjualan!AQ534*$D534</f>
        <v>0</v>
      </c>
      <c r="AR534" s="13">
        <f t="shared" si="21"/>
        <v>5000</v>
      </c>
      <c r="AS534" s="14"/>
      <c r="AT534" s="14"/>
      <c r="AU534" s="14"/>
      <c r="AV534" s="14"/>
      <c r="AW534" s="14"/>
    </row>
    <row r="535" spans="1:49" ht="26.25" customHeight="1" x14ac:dyDescent="0.35">
      <c r="A535" s="55">
        <f>Penjualan!A535</f>
        <v>0</v>
      </c>
      <c r="B535" s="2" t="str">
        <f>Penjualan!B535</f>
        <v>G12</v>
      </c>
      <c r="C535" s="2" t="str">
        <f>Penjualan!C535</f>
        <v xml:space="preserve">Gelang plat </v>
      </c>
      <c r="D535" s="21">
        <f>VLOOKUP(B535,Tabel!$A$6:$F$78,6,FALSE)</f>
        <v>5000</v>
      </c>
      <c r="E535" s="13">
        <f>Penjualan!E535*$D535</f>
        <v>0</v>
      </c>
      <c r="F535" s="13">
        <f>Penjualan!F535*$D535</f>
        <v>0</v>
      </c>
      <c r="G535" s="13">
        <f>Penjualan!G535*$D535</f>
        <v>0</v>
      </c>
      <c r="H535" s="13">
        <f>Penjualan!H535*$D535</f>
        <v>0</v>
      </c>
      <c r="I535" s="13">
        <f>Penjualan!I535*$D535</f>
        <v>0</v>
      </c>
      <c r="J535" s="13">
        <f>Penjualan!J535*$D535</f>
        <v>0</v>
      </c>
      <c r="K535" s="13">
        <f>Penjualan!K535*$D535</f>
        <v>0</v>
      </c>
      <c r="L535" s="13">
        <f>Penjualan!L535*$D535</f>
        <v>0</v>
      </c>
      <c r="M535" s="13">
        <f>Penjualan!M535*$D535</f>
        <v>0</v>
      </c>
      <c r="N535" s="13">
        <f>Penjualan!N535*$D535</f>
        <v>0</v>
      </c>
      <c r="O535" s="13">
        <f>Penjualan!O535*$D535</f>
        <v>0</v>
      </c>
      <c r="P535" s="13">
        <f>Penjualan!P535*$D535</f>
        <v>5000</v>
      </c>
      <c r="Q535" s="13">
        <f>Penjualan!Q535*$D535</f>
        <v>0</v>
      </c>
      <c r="R535" s="13">
        <f>Penjualan!R535*$D535</f>
        <v>0</v>
      </c>
      <c r="S535" s="13">
        <f>Penjualan!S535*$D535</f>
        <v>0</v>
      </c>
      <c r="T535" s="13">
        <f>Penjualan!T535*$D535</f>
        <v>0</v>
      </c>
      <c r="U535" s="13">
        <f>Penjualan!U535*$D535</f>
        <v>0</v>
      </c>
      <c r="V535" s="13">
        <f>Penjualan!V535*$D535</f>
        <v>0</v>
      </c>
      <c r="W535" s="13">
        <f>Penjualan!W535*$D535</f>
        <v>0</v>
      </c>
      <c r="X535" s="13">
        <f>Penjualan!X535*$D535</f>
        <v>0</v>
      </c>
      <c r="Y535" s="13">
        <f>Penjualan!Y535*$D535</f>
        <v>0</v>
      </c>
      <c r="Z535" s="13">
        <f>Penjualan!Z535*$D535</f>
        <v>0</v>
      </c>
      <c r="AA535" s="13">
        <f>Penjualan!AA535*$D535</f>
        <v>0</v>
      </c>
      <c r="AB535" s="13">
        <f>Penjualan!AB535*$D535</f>
        <v>0</v>
      </c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>
        <f>Penjualan!AQ535*$D535</f>
        <v>0</v>
      </c>
      <c r="AR535" s="13">
        <f t="shared" si="21"/>
        <v>5000</v>
      </c>
      <c r="AS535" s="14"/>
      <c r="AT535" s="14"/>
      <c r="AU535" s="14"/>
      <c r="AV535" s="14"/>
      <c r="AW535" s="14"/>
    </row>
    <row r="536" spans="1:49" ht="26.25" customHeight="1" x14ac:dyDescent="0.35">
      <c r="A536" s="55">
        <f>Penjualan!A536</f>
        <v>0</v>
      </c>
      <c r="B536" s="2" t="str">
        <f>Penjualan!B536</f>
        <v>R01</v>
      </c>
      <c r="C536" s="2" t="str">
        <f>Penjualan!C536</f>
        <v>Rosario kayu</v>
      </c>
      <c r="D536" s="21">
        <f>VLOOKUP(B536,Tabel!$A$6:$F$78,6,FALSE)</f>
        <v>15000</v>
      </c>
      <c r="E536" s="13">
        <f>Penjualan!E536*$D536</f>
        <v>0</v>
      </c>
      <c r="F536" s="13">
        <f>Penjualan!F536*$D536</f>
        <v>0</v>
      </c>
      <c r="G536" s="13">
        <f>Penjualan!G536*$D536</f>
        <v>0</v>
      </c>
      <c r="H536" s="13">
        <f>Penjualan!H536*$D536</f>
        <v>0</v>
      </c>
      <c r="I536" s="13">
        <f>Penjualan!I536*$D536</f>
        <v>0</v>
      </c>
      <c r="J536" s="13">
        <f>Penjualan!J536*$D536</f>
        <v>0</v>
      </c>
      <c r="K536" s="13">
        <f>Penjualan!K536*$D536</f>
        <v>0</v>
      </c>
      <c r="L536" s="13">
        <f>Penjualan!L536*$D536</f>
        <v>0</v>
      </c>
      <c r="M536" s="13">
        <f>Penjualan!M536*$D536</f>
        <v>0</v>
      </c>
      <c r="N536" s="13">
        <f>Penjualan!N536*$D536</f>
        <v>0</v>
      </c>
      <c r="O536" s="13">
        <f>Penjualan!O536*$D536</f>
        <v>0</v>
      </c>
      <c r="P536" s="13">
        <f>Penjualan!P536*$D536</f>
        <v>0</v>
      </c>
      <c r="Q536" s="13">
        <f>Penjualan!Q536*$D536</f>
        <v>0</v>
      </c>
      <c r="R536" s="13">
        <f>Penjualan!R536*$D536</f>
        <v>0</v>
      </c>
      <c r="S536" s="13">
        <f>Penjualan!S536*$D536</f>
        <v>15000</v>
      </c>
      <c r="T536" s="13">
        <f>Penjualan!T536*$D536</f>
        <v>0</v>
      </c>
      <c r="U536" s="13">
        <f>Penjualan!U536*$D536</f>
        <v>0</v>
      </c>
      <c r="V536" s="13">
        <f>Penjualan!V536*$D536</f>
        <v>0</v>
      </c>
      <c r="W536" s="13">
        <f>Penjualan!W536*$D536</f>
        <v>0</v>
      </c>
      <c r="X536" s="13">
        <f>Penjualan!X536*$D536</f>
        <v>0</v>
      </c>
      <c r="Y536" s="13">
        <f>Penjualan!Y536*$D536</f>
        <v>0</v>
      </c>
      <c r="Z536" s="13">
        <f>Penjualan!Z536*$D536</f>
        <v>0</v>
      </c>
      <c r="AA536" s="13">
        <f>Penjualan!AA536*$D536</f>
        <v>0</v>
      </c>
      <c r="AB536" s="13">
        <f>Penjualan!AB536*$D536</f>
        <v>0</v>
      </c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>
        <f>Penjualan!AQ536*$D536</f>
        <v>0</v>
      </c>
      <c r="AR536" s="13">
        <f t="shared" si="21"/>
        <v>15000</v>
      </c>
      <c r="AS536" s="14"/>
      <c r="AT536" s="14"/>
      <c r="AU536" s="14"/>
      <c r="AV536" s="14"/>
      <c r="AW536" s="14"/>
    </row>
    <row r="537" spans="1:49" ht="26.25" customHeight="1" x14ac:dyDescent="0.35">
      <c r="A537" s="55">
        <f>Penjualan!A537</f>
        <v>0</v>
      </c>
      <c r="B537" s="2" t="str">
        <f>Penjualan!B537</f>
        <v>Lain2</v>
      </c>
      <c r="C537" s="2" t="str">
        <f>Penjualan!C537</f>
        <v>Lain2</v>
      </c>
      <c r="D537" s="21">
        <f>VLOOKUP(B537,Tabel!$A$6:$F$78,6,FALSE)</f>
        <v>0</v>
      </c>
      <c r="E537" s="13">
        <f>Penjualan!E537*$D537</f>
        <v>0</v>
      </c>
      <c r="F537" s="13">
        <f>Penjualan!F537*$D537</f>
        <v>0</v>
      </c>
      <c r="G537" s="13">
        <f>Penjualan!G537*$D537</f>
        <v>0</v>
      </c>
      <c r="H537" s="13">
        <f>Penjualan!H537*$D537</f>
        <v>0</v>
      </c>
      <c r="I537" s="13">
        <f>Penjualan!I537*$D537</f>
        <v>0</v>
      </c>
      <c r="J537" s="13">
        <f>Penjualan!J537*$D537</f>
        <v>0</v>
      </c>
      <c r="K537" s="13">
        <f>Penjualan!K537*$D537</f>
        <v>0</v>
      </c>
      <c r="L537" s="13">
        <f>Penjualan!L537*$D537</f>
        <v>0</v>
      </c>
      <c r="M537" s="13">
        <f>Penjualan!M537*$D537</f>
        <v>0</v>
      </c>
      <c r="N537" s="13">
        <f>Penjualan!N537*$D537</f>
        <v>0</v>
      </c>
      <c r="O537" s="13">
        <f>Penjualan!O537*$D537</f>
        <v>0</v>
      </c>
      <c r="P537" s="13">
        <f>Penjualan!P537*$D537</f>
        <v>0</v>
      </c>
      <c r="Q537" s="13">
        <f>Penjualan!Q537*$D537</f>
        <v>0</v>
      </c>
      <c r="R537" s="13">
        <f>Penjualan!R537*$D537</f>
        <v>0</v>
      </c>
      <c r="S537" s="13">
        <f>Penjualan!S537*$D537</f>
        <v>0</v>
      </c>
      <c r="T537" s="13">
        <f>Penjualan!T537*$D537</f>
        <v>0</v>
      </c>
      <c r="U537" s="13">
        <f>Penjualan!U537*$D537</f>
        <v>0</v>
      </c>
      <c r="V537" s="13">
        <f>Penjualan!V537*$D537</f>
        <v>0</v>
      </c>
      <c r="W537" s="13">
        <f>Penjualan!W537*$D537</f>
        <v>0</v>
      </c>
      <c r="X537" s="13">
        <f>Penjualan!X537*$D537</f>
        <v>0</v>
      </c>
      <c r="Y537" s="13">
        <f>Penjualan!Y537*$D537</f>
        <v>0</v>
      </c>
      <c r="Z537" s="13">
        <f>Penjualan!Z537*$D537</f>
        <v>0</v>
      </c>
      <c r="AA537" s="13">
        <f>Penjualan!AA537*$D537</f>
        <v>0</v>
      </c>
      <c r="AB537" s="13">
        <f>Penjualan!AB537*$D537</f>
        <v>0</v>
      </c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>
        <f>Penjualan!AQ537*$D537</f>
        <v>0</v>
      </c>
      <c r="AR537" s="13">
        <f t="shared" si="21"/>
        <v>0</v>
      </c>
      <c r="AS537" s="14"/>
      <c r="AT537" s="14"/>
      <c r="AU537" s="14"/>
      <c r="AV537" s="14"/>
      <c r="AW537" s="14"/>
    </row>
    <row r="538" spans="1:49" ht="26.25" customHeight="1" x14ac:dyDescent="0.35">
      <c r="A538" s="55" t="str">
        <f>Penjualan!A538</f>
        <v>(Misa IV)</v>
      </c>
      <c r="B538" s="2" t="str">
        <f>Penjualan!B538</f>
        <v>G12</v>
      </c>
      <c r="C538" s="2" t="str">
        <f>Penjualan!C538</f>
        <v xml:space="preserve">Gelang plat </v>
      </c>
      <c r="D538" s="21">
        <f>VLOOKUP(B538,Tabel!$A$6:$F$78,6,FALSE)</f>
        <v>5000</v>
      </c>
      <c r="E538" s="13">
        <f>Penjualan!E538*$D538</f>
        <v>0</v>
      </c>
      <c r="F538" s="13">
        <f>Penjualan!F538*$D538</f>
        <v>20000</v>
      </c>
      <c r="G538" s="13">
        <f>Penjualan!G538*$D538</f>
        <v>0</v>
      </c>
      <c r="H538" s="13">
        <f>Penjualan!H538*$D538</f>
        <v>0</v>
      </c>
      <c r="I538" s="13">
        <f>Penjualan!I538*$D538</f>
        <v>0</v>
      </c>
      <c r="J538" s="13">
        <f>Penjualan!J538*$D538</f>
        <v>0</v>
      </c>
      <c r="K538" s="13">
        <f>Penjualan!K538*$D538</f>
        <v>0</v>
      </c>
      <c r="L538" s="13">
        <f>Penjualan!L538*$D538</f>
        <v>0</v>
      </c>
      <c r="M538" s="13">
        <f>Penjualan!M538*$D538</f>
        <v>0</v>
      </c>
      <c r="N538" s="13">
        <f>Penjualan!N538*$D538</f>
        <v>20000</v>
      </c>
      <c r="O538" s="13">
        <f>Penjualan!O538*$D538</f>
        <v>0</v>
      </c>
      <c r="P538" s="13">
        <f>Penjualan!P538*$D538</f>
        <v>20000</v>
      </c>
      <c r="Q538" s="13">
        <f>Penjualan!Q538*$D538</f>
        <v>0</v>
      </c>
      <c r="R538" s="13">
        <f>Penjualan!R538*$D538</f>
        <v>0</v>
      </c>
      <c r="S538" s="13">
        <f>Penjualan!S538*$D538</f>
        <v>0</v>
      </c>
      <c r="T538" s="13">
        <f>Penjualan!T538*$D538</f>
        <v>0</v>
      </c>
      <c r="U538" s="13">
        <f>Penjualan!U538*$D538</f>
        <v>0</v>
      </c>
      <c r="V538" s="13">
        <f>Penjualan!V538*$D538</f>
        <v>0</v>
      </c>
      <c r="W538" s="13">
        <f>Penjualan!W538*$D538</f>
        <v>0</v>
      </c>
      <c r="X538" s="13">
        <f>Penjualan!X538*$D538</f>
        <v>0</v>
      </c>
      <c r="Y538" s="13">
        <f>Penjualan!Y538*$D538</f>
        <v>0</v>
      </c>
      <c r="Z538" s="13">
        <f>Penjualan!Z538*$D538</f>
        <v>0</v>
      </c>
      <c r="AA538" s="13">
        <f>Penjualan!AA538*$D538</f>
        <v>0</v>
      </c>
      <c r="AB538" s="13">
        <f>Penjualan!AB538*$D538</f>
        <v>0</v>
      </c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>
        <f>Penjualan!AQ538*$D538</f>
        <v>0</v>
      </c>
      <c r="AR538" s="13">
        <f t="shared" si="21"/>
        <v>60000</v>
      </c>
      <c r="AS538" s="14"/>
      <c r="AT538" s="14"/>
      <c r="AU538" s="14"/>
      <c r="AV538" s="14"/>
      <c r="AW538" s="14"/>
    </row>
    <row r="539" spans="1:49" ht="26.25" customHeight="1" x14ac:dyDescent="0.35">
      <c r="A539" s="55">
        <f>Penjualan!A539</f>
        <v>0</v>
      </c>
      <c r="B539" s="2" t="str">
        <f>Penjualan!B539</f>
        <v>R01</v>
      </c>
      <c r="C539" s="2" t="str">
        <f>Penjualan!C539</f>
        <v>Rosario kayu</v>
      </c>
      <c r="D539" s="21">
        <f>VLOOKUP(B539,Tabel!$A$6:$F$78,6,FALSE)</f>
        <v>15000</v>
      </c>
      <c r="E539" s="13">
        <f>Penjualan!E539*$D539</f>
        <v>0</v>
      </c>
      <c r="F539" s="13">
        <f>Penjualan!F539*$D539</f>
        <v>0</v>
      </c>
      <c r="G539" s="13">
        <f>Penjualan!G539*$D539</f>
        <v>0</v>
      </c>
      <c r="H539" s="13">
        <f>Penjualan!H539*$D539</f>
        <v>15000</v>
      </c>
      <c r="I539" s="13">
        <f>Penjualan!I539*$D539</f>
        <v>0</v>
      </c>
      <c r="J539" s="13">
        <f>Penjualan!J539*$D539</f>
        <v>45000</v>
      </c>
      <c r="K539" s="13">
        <f>Penjualan!K539*$D539</f>
        <v>0</v>
      </c>
      <c r="L539" s="13">
        <f>Penjualan!L539*$D539</f>
        <v>0</v>
      </c>
      <c r="M539" s="13">
        <f>Penjualan!M539*$D539</f>
        <v>0</v>
      </c>
      <c r="N539" s="13">
        <f>Penjualan!N539*$D539</f>
        <v>0</v>
      </c>
      <c r="O539" s="13">
        <f>Penjualan!O539*$D539</f>
        <v>30000</v>
      </c>
      <c r="P539" s="13">
        <f>Penjualan!P539*$D539</f>
        <v>0</v>
      </c>
      <c r="Q539" s="13">
        <f>Penjualan!Q539*$D539</f>
        <v>0</v>
      </c>
      <c r="R539" s="13">
        <f>Penjualan!R539*$D539</f>
        <v>0</v>
      </c>
      <c r="S539" s="13">
        <f>Penjualan!S539*$D539</f>
        <v>0</v>
      </c>
      <c r="T539" s="13">
        <f>Penjualan!T539*$D539</f>
        <v>0</v>
      </c>
      <c r="U539" s="13">
        <f>Penjualan!U539*$D539</f>
        <v>0</v>
      </c>
      <c r="V539" s="13">
        <f>Penjualan!V539*$D539</f>
        <v>0</v>
      </c>
      <c r="W539" s="13">
        <f>Penjualan!W539*$D539</f>
        <v>0</v>
      </c>
      <c r="X539" s="13">
        <f>Penjualan!X539*$D539</f>
        <v>0</v>
      </c>
      <c r="Y539" s="13">
        <f>Penjualan!Y539*$D539</f>
        <v>0</v>
      </c>
      <c r="Z539" s="13">
        <f>Penjualan!Z539*$D539</f>
        <v>0</v>
      </c>
      <c r="AA539" s="13">
        <f>Penjualan!AA539*$D539</f>
        <v>0</v>
      </c>
      <c r="AB539" s="13">
        <f>Penjualan!AB539*$D539</f>
        <v>0</v>
      </c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>
        <f>Penjualan!AQ539*$D539</f>
        <v>0</v>
      </c>
      <c r="AR539" s="13">
        <f t="shared" si="21"/>
        <v>90000</v>
      </c>
      <c r="AS539" s="14"/>
      <c r="AT539" s="14"/>
      <c r="AU539" s="14"/>
      <c r="AV539" s="14"/>
      <c r="AW539" s="14"/>
    </row>
    <row r="540" spans="1:49" ht="26.25" customHeight="1" x14ac:dyDescent="0.35">
      <c r="A540" s="55">
        <f>Penjualan!A540</f>
        <v>0</v>
      </c>
      <c r="B540" s="2" t="str">
        <f>Penjualan!B540</f>
        <v>G01</v>
      </c>
      <c r="C540" s="2" t="str">
        <f>Penjualan!C540</f>
        <v>G.batu magnet</v>
      </c>
      <c r="D540" s="21">
        <f>VLOOKUP(B540,Tabel!$A$6:$F$78,6,FALSE)</f>
        <v>10000</v>
      </c>
      <c r="E540" s="13">
        <f>Penjualan!E540*$D540</f>
        <v>0</v>
      </c>
      <c r="F540" s="13">
        <f>Penjualan!F540*$D540</f>
        <v>0</v>
      </c>
      <c r="G540" s="13">
        <f>Penjualan!G540*$D540</f>
        <v>0</v>
      </c>
      <c r="H540" s="13">
        <f>Penjualan!H540*$D540</f>
        <v>0</v>
      </c>
      <c r="I540" s="13">
        <f>Penjualan!I540*$D540</f>
        <v>0</v>
      </c>
      <c r="J540" s="13">
        <f>Penjualan!J540*$D540</f>
        <v>10000</v>
      </c>
      <c r="K540" s="13">
        <f>Penjualan!K540*$D540</f>
        <v>0</v>
      </c>
      <c r="L540" s="13">
        <f>Penjualan!L540*$D540</f>
        <v>0</v>
      </c>
      <c r="M540" s="13">
        <f>Penjualan!M540*$D540</f>
        <v>0</v>
      </c>
      <c r="N540" s="13">
        <f>Penjualan!N540*$D540</f>
        <v>0</v>
      </c>
      <c r="O540" s="13">
        <f>Penjualan!O540*$D540</f>
        <v>0</v>
      </c>
      <c r="P540" s="13">
        <f>Penjualan!P540*$D540</f>
        <v>0</v>
      </c>
      <c r="Q540" s="13">
        <f>Penjualan!Q540*$D540</f>
        <v>0</v>
      </c>
      <c r="R540" s="13">
        <f>Penjualan!R540*$D540</f>
        <v>0</v>
      </c>
      <c r="S540" s="13">
        <f>Penjualan!S540*$D540</f>
        <v>0</v>
      </c>
      <c r="T540" s="13">
        <f>Penjualan!T540*$D540</f>
        <v>0</v>
      </c>
      <c r="U540" s="13">
        <f>Penjualan!U540*$D540</f>
        <v>0</v>
      </c>
      <c r="V540" s="13">
        <f>Penjualan!V540*$D540</f>
        <v>0</v>
      </c>
      <c r="W540" s="13">
        <f>Penjualan!W540*$D540</f>
        <v>0</v>
      </c>
      <c r="X540" s="13">
        <f>Penjualan!X540*$D540</f>
        <v>0</v>
      </c>
      <c r="Y540" s="13">
        <f>Penjualan!Y540*$D540</f>
        <v>0</v>
      </c>
      <c r="Z540" s="13">
        <f>Penjualan!Z540*$D540</f>
        <v>0</v>
      </c>
      <c r="AA540" s="13">
        <f>Penjualan!AA540*$D540</f>
        <v>0</v>
      </c>
      <c r="AB540" s="13">
        <f>Penjualan!AB540*$D540</f>
        <v>0</v>
      </c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>
        <f>Penjualan!AQ540*$D540</f>
        <v>0</v>
      </c>
      <c r="AR540" s="13">
        <f t="shared" si="21"/>
        <v>10000</v>
      </c>
      <c r="AS540" s="14"/>
      <c r="AT540" s="14"/>
      <c r="AU540" s="14"/>
      <c r="AV540" s="14"/>
      <c r="AW540" s="14"/>
    </row>
    <row r="541" spans="1:49" ht="26.25" customHeight="1" x14ac:dyDescent="0.35">
      <c r="A541" s="55">
        <f>Penjualan!A541</f>
        <v>0</v>
      </c>
      <c r="B541" s="2" t="str">
        <f>Penjualan!B541</f>
        <v>KT04</v>
      </c>
      <c r="C541" s="2" t="str">
        <f>Penjualan!C541</f>
        <v>Kalung bandul</v>
      </c>
      <c r="D541" s="21">
        <f>VLOOKUP(B541,Tabel!$A$6:$F$78,6,FALSE)</f>
        <v>3000</v>
      </c>
      <c r="E541" s="13">
        <f>Penjualan!E541*$D541</f>
        <v>0</v>
      </c>
      <c r="F541" s="13">
        <f>Penjualan!F541*$D541</f>
        <v>0</v>
      </c>
      <c r="G541" s="13">
        <f>Penjualan!G541*$D541</f>
        <v>0</v>
      </c>
      <c r="H541" s="13">
        <f>Penjualan!H541*$D541</f>
        <v>0</v>
      </c>
      <c r="I541" s="13">
        <f>Penjualan!I541*$D541</f>
        <v>0</v>
      </c>
      <c r="J541" s="13">
        <f>Penjualan!J541*$D541</f>
        <v>0</v>
      </c>
      <c r="K541" s="13">
        <f>Penjualan!K541*$D541</f>
        <v>0</v>
      </c>
      <c r="L541" s="13">
        <f>Penjualan!L541*$D541</f>
        <v>0</v>
      </c>
      <c r="M541" s="13">
        <f>Penjualan!M541*$D541</f>
        <v>0</v>
      </c>
      <c r="N541" s="13">
        <f>Penjualan!N541*$D541</f>
        <v>0</v>
      </c>
      <c r="O541" s="13">
        <f>Penjualan!O541*$D541</f>
        <v>0</v>
      </c>
      <c r="P541" s="13">
        <f>Penjualan!P541*$D541</f>
        <v>0</v>
      </c>
      <c r="Q541" s="13">
        <f>Penjualan!Q541*$D541</f>
        <v>3000</v>
      </c>
      <c r="R541" s="13">
        <f>Penjualan!R541*$D541</f>
        <v>0</v>
      </c>
      <c r="S541" s="13">
        <f>Penjualan!S541*$D541</f>
        <v>0</v>
      </c>
      <c r="T541" s="13">
        <f>Penjualan!T541*$D541</f>
        <v>0</v>
      </c>
      <c r="U541" s="13">
        <f>Penjualan!U541*$D541</f>
        <v>0</v>
      </c>
      <c r="V541" s="13">
        <f>Penjualan!V541*$D541</f>
        <v>0</v>
      </c>
      <c r="W541" s="13">
        <f>Penjualan!W541*$D541</f>
        <v>0</v>
      </c>
      <c r="X541" s="13">
        <f>Penjualan!X541*$D541</f>
        <v>0</v>
      </c>
      <c r="Y541" s="13">
        <f>Penjualan!Y541*$D541</f>
        <v>0</v>
      </c>
      <c r="Z541" s="13">
        <f>Penjualan!Z541*$D541</f>
        <v>0</v>
      </c>
      <c r="AA541" s="13">
        <f>Penjualan!AA541*$D541</f>
        <v>0</v>
      </c>
      <c r="AB541" s="13">
        <f>Penjualan!AB541*$D541</f>
        <v>0</v>
      </c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>
        <f>Penjualan!AQ541*$D541</f>
        <v>0</v>
      </c>
      <c r="AR541" s="13">
        <f t="shared" si="21"/>
        <v>3000</v>
      </c>
      <c r="AS541" s="14"/>
      <c r="AT541" s="14"/>
      <c r="AU541" s="14"/>
      <c r="AV541" s="14"/>
      <c r="AW541" s="14"/>
    </row>
    <row r="542" spans="1:49" ht="26.25" customHeight="1" x14ac:dyDescent="0.35">
      <c r="A542" s="55">
        <f>Penjualan!A542</f>
        <v>0</v>
      </c>
      <c r="B542" s="2" t="str">
        <f>Penjualan!B542</f>
        <v>GR11</v>
      </c>
      <c r="C542" s="2" t="str">
        <f>Penjualan!C542</f>
        <v>Gelang rosario kristal</v>
      </c>
      <c r="D542" s="21">
        <f>VLOOKUP(B542,Tabel!$A$6:$F$78,6,FALSE)</f>
        <v>15000</v>
      </c>
      <c r="E542" s="13">
        <f>Penjualan!E542*$D542</f>
        <v>0</v>
      </c>
      <c r="F542" s="13">
        <f>Penjualan!F542*$D542</f>
        <v>0</v>
      </c>
      <c r="G542" s="13">
        <f>Penjualan!G542*$D542</f>
        <v>0</v>
      </c>
      <c r="H542" s="13">
        <f>Penjualan!H542*$D542</f>
        <v>0</v>
      </c>
      <c r="I542" s="13">
        <f>Penjualan!I542*$D542</f>
        <v>0</v>
      </c>
      <c r="J542" s="13">
        <f>Penjualan!J542*$D542</f>
        <v>0</v>
      </c>
      <c r="K542" s="13">
        <f>Penjualan!K542*$D542</f>
        <v>0</v>
      </c>
      <c r="L542" s="13">
        <f>Penjualan!L542*$D542</f>
        <v>0</v>
      </c>
      <c r="M542" s="13">
        <f>Penjualan!M542*$D542</f>
        <v>15000</v>
      </c>
      <c r="N542" s="13">
        <f>Penjualan!N542*$D542</f>
        <v>0</v>
      </c>
      <c r="O542" s="13">
        <f>Penjualan!O542*$D542</f>
        <v>0</v>
      </c>
      <c r="P542" s="13">
        <f>Penjualan!P542*$D542</f>
        <v>0</v>
      </c>
      <c r="Q542" s="13">
        <f>Penjualan!Q542*$D542</f>
        <v>0</v>
      </c>
      <c r="R542" s="13">
        <f>Penjualan!R542*$D542</f>
        <v>0</v>
      </c>
      <c r="S542" s="13">
        <f>Penjualan!S542*$D542</f>
        <v>0</v>
      </c>
      <c r="T542" s="13">
        <f>Penjualan!T542*$D542</f>
        <v>0</v>
      </c>
      <c r="U542" s="13">
        <f>Penjualan!U542*$D542</f>
        <v>0</v>
      </c>
      <c r="V542" s="13">
        <f>Penjualan!V542*$D542</f>
        <v>0</v>
      </c>
      <c r="W542" s="13">
        <f>Penjualan!W542*$D542</f>
        <v>0</v>
      </c>
      <c r="X542" s="13">
        <f>Penjualan!X542*$D542</f>
        <v>0</v>
      </c>
      <c r="Y542" s="13">
        <f>Penjualan!Y542*$D542</f>
        <v>0</v>
      </c>
      <c r="Z542" s="13">
        <f>Penjualan!Z542*$D542</f>
        <v>0</v>
      </c>
      <c r="AA542" s="13">
        <f>Penjualan!AA542*$D542</f>
        <v>0</v>
      </c>
      <c r="AB542" s="13">
        <f>Penjualan!AB542*$D542</f>
        <v>0</v>
      </c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>
        <f>Penjualan!AQ542*$D542</f>
        <v>0</v>
      </c>
      <c r="AR542" s="13">
        <f t="shared" si="21"/>
        <v>15000</v>
      </c>
      <c r="AS542" s="14"/>
      <c r="AT542" s="14"/>
      <c r="AU542" s="14"/>
      <c r="AV542" s="14"/>
      <c r="AW542" s="14"/>
    </row>
    <row r="543" spans="1:49" ht="26.25" customHeight="1" x14ac:dyDescent="0.35">
      <c r="A543" s="55">
        <f>Penjualan!A543</f>
        <v>0</v>
      </c>
      <c r="B543" s="2" t="str">
        <f>Penjualan!B543</f>
        <v>GR12</v>
      </c>
      <c r="C543" s="2" t="str">
        <f>Penjualan!C543</f>
        <v>Gelang rosario kristal</v>
      </c>
      <c r="D543" s="21">
        <f>VLOOKUP(B543,Tabel!$A$6:$F$78,6,FALSE)</f>
        <v>15000</v>
      </c>
      <c r="E543" s="13">
        <f>Penjualan!E543*$D543</f>
        <v>0</v>
      </c>
      <c r="F543" s="13">
        <f>Penjualan!F543*$D543</f>
        <v>0</v>
      </c>
      <c r="G543" s="13">
        <f>Penjualan!G543*$D543</f>
        <v>0</v>
      </c>
      <c r="H543" s="13">
        <f>Penjualan!H543*$D543</f>
        <v>0</v>
      </c>
      <c r="I543" s="13">
        <f>Penjualan!I543*$D543</f>
        <v>0</v>
      </c>
      <c r="J543" s="13">
        <f>Penjualan!J543*$D543</f>
        <v>0</v>
      </c>
      <c r="K543" s="13">
        <f>Penjualan!K543*$D543</f>
        <v>0</v>
      </c>
      <c r="L543" s="13">
        <f>Penjualan!L543*$D543</f>
        <v>0</v>
      </c>
      <c r="M543" s="13">
        <f>Penjualan!M543*$D543</f>
        <v>0</v>
      </c>
      <c r="N543" s="13">
        <f>Penjualan!N543*$D543</f>
        <v>0</v>
      </c>
      <c r="O543" s="13">
        <f>Penjualan!O543*$D543</f>
        <v>0</v>
      </c>
      <c r="P543" s="13">
        <f>Penjualan!P543*$D543</f>
        <v>0</v>
      </c>
      <c r="Q543" s="13">
        <f>Penjualan!Q543*$D543</f>
        <v>0</v>
      </c>
      <c r="R543" s="13">
        <f>Penjualan!R543*$D543</f>
        <v>0</v>
      </c>
      <c r="S543" s="13">
        <f>Penjualan!S543*$D543</f>
        <v>0</v>
      </c>
      <c r="T543" s="13">
        <f>Penjualan!T543*$D543</f>
        <v>15000</v>
      </c>
      <c r="U543" s="13">
        <f>Penjualan!U543*$D543</f>
        <v>0</v>
      </c>
      <c r="V543" s="13">
        <f>Penjualan!V543*$D543</f>
        <v>0</v>
      </c>
      <c r="W543" s="13">
        <f>Penjualan!W543*$D543</f>
        <v>0</v>
      </c>
      <c r="X543" s="13">
        <f>Penjualan!X543*$D543</f>
        <v>0</v>
      </c>
      <c r="Y543" s="13">
        <f>Penjualan!Y543*$D543</f>
        <v>0</v>
      </c>
      <c r="Z543" s="13">
        <f>Penjualan!Z543*$D543</f>
        <v>0</v>
      </c>
      <c r="AA543" s="13">
        <f>Penjualan!AA543*$D543</f>
        <v>0</v>
      </c>
      <c r="AB543" s="13">
        <f>Penjualan!AB543*$D543</f>
        <v>0</v>
      </c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>
        <f>Penjualan!AQ543*$D543</f>
        <v>0</v>
      </c>
      <c r="AR543" s="13">
        <f t="shared" si="21"/>
        <v>15000</v>
      </c>
      <c r="AS543" s="14"/>
      <c r="AT543" s="14"/>
      <c r="AU543" s="14"/>
      <c r="AV543" s="14"/>
      <c r="AW543" s="14"/>
    </row>
    <row r="544" spans="1:49" ht="26.25" customHeight="1" x14ac:dyDescent="0.35">
      <c r="A544" s="55">
        <f>Penjualan!A544</f>
        <v>0</v>
      </c>
      <c r="B544" s="2" t="str">
        <f>Penjualan!B544</f>
        <v>KT03</v>
      </c>
      <c r="C544" s="2" t="str">
        <f>Penjualan!C544</f>
        <v>Kalung huruf</v>
      </c>
      <c r="D544" s="21">
        <f>VLOOKUP(B544,Tabel!$A$6:$F$78,6,FALSE)</f>
        <v>3000</v>
      </c>
      <c r="E544" s="13">
        <f>Penjualan!E544*$D544</f>
        <v>0</v>
      </c>
      <c r="F544" s="13">
        <f>Penjualan!F544*$D544</f>
        <v>0</v>
      </c>
      <c r="G544" s="13">
        <f>Penjualan!G544*$D544</f>
        <v>0</v>
      </c>
      <c r="H544" s="13">
        <f>Penjualan!H544*$D544</f>
        <v>0</v>
      </c>
      <c r="I544" s="13">
        <f>Penjualan!I544*$D544</f>
        <v>0</v>
      </c>
      <c r="J544" s="13">
        <f>Penjualan!J544*$D544</f>
        <v>0</v>
      </c>
      <c r="K544" s="13">
        <f>Penjualan!K544*$D544</f>
        <v>0</v>
      </c>
      <c r="L544" s="13">
        <f>Penjualan!L544*$D544</f>
        <v>0</v>
      </c>
      <c r="M544" s="13">
        <f>Penjualan!M544*$D544</f>
        <v>0</v>
      </c>
      <c r="N544" s="13">
        <f>Penjualan!N544*$D544</f>
        <v>3000</v>
      </c>
      <c r="O544" s="13">
        <f>Penjualan!O544*$D544</f>
        <v>0</v>
      </c>
      <c r="P544" s="13">
        <f>Penjualan!P544*$D544</f>
        <v>3000</v>
      </c>
      <c r="Q544" s="13">
        <f>Penjualan!Q544*$D544</f>
        <v>0</v>
      </c>
      <c r="R544" s="13">
        <f>Penjualan!R544*$D544</f>
        <v>0</v>
      </c>
      <c r="S544" s="13">
        <f>Penjualan!S544*$D544</f>
        <v>0</v>
      </c>
      <c r="T544" s="13">
        <f>Penjualan!T544*$D544</f>
        <v>0</v>
      </c>
      <c r="U544" s="13">
        <f>Penjualan!U544*$D544</f>
        <v>0</v>
      </c>
      <c r="V544" s="13">
        <f>Penjualan!V544*$D544</f>
        <v>0</v>
      </c>
      <c r="W544" s="13">
        <f>Penjualan!W544*$D544</f>
        <v>0</v>
      </c>
      <c r="X544" s="13">
        <f>Penjualan!X544*$D544</f>
        <v>0</v>
      </c>
      <c r="Y544" s="13">
        <f>Penjualan!Y544*$D544</f>
        <v>0</v>
      </c>
      <c r="Z544" s="13">
        <f>Penjualan!Z544*$D544</f>
        <v>0</v>
      </c>
      <c r="AA544" s="13">
        <f>Penjualan!AA544*$D544</f>
        <v>0</v>
      </c>
      <c r="AB544" s="13">
        <f>Penjualan!AB544*$D544</f>
        <v>0</v>
      </c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>
        <f>Penjualan!AQ544*$D544</f>
        <v>0</v>
      </c>
      <c r="AR544" s="13">
        <f t="shared" si="21"/>
        <v>6000</v>
      </c>
      <c r="AS544" s="14"/>
      <c r="AT544" s="14"/>
      <c r="AU544" s="14"/>
      <c r="AV544" s="14"/>
      <c r="AW544" s="14"/>
    </row>
    <row r="545" spans="1:49" ht="26.25" customHeight="1" x14ac:dyDescent="0.35">
      <c r="A545" s="55">
        <f>Penjualan!A545</f>
        <v>0</v>
      </c>
      <c r="B545" s="2" t="str">
        <f>Penjualan!B545</f>
        <v>G01</v>
      </c>
      <c r="C545" s="2" t="str">
        <f>Penjualan!C545</f>
        <v>G.batu magnet</v>
      </c>
      <c r="D545" s="21">
        <f>VLOOKUP(B545,Tabel!$A$6:$F$78,6,FALSE)</f>
        <v>10000</v>
      </c>
      <c r="E545" s="13">
        <f>Penjualan!E545*$D545</f>
        <v>0</v>
      </c>
      <c r="F545" s="13">
        <f>Penjualan!F545*$D545</f>
        <v>0</v>
      </c>
      <c r="G545" s="13">
        <f>Penjualan!G545*$D545</f>
        <v>0</v>
      </c>
      <c r="H545" s="13">
        <f>Penjualan!H545*$D545</f>
        <v>0</v>
      </c>
      <c r="I545" s="13">
        <f>Penjualan!I545*$D545</f>
        <v>0</v>
      </c>
      <c r="J545" s="13">
        <f>Penjualan!J545*$D545</f>
        <v>0</v>
      </c>
      <c r="K545" s="13">
        <f>Penjualan!K545*$D545</f>
        <v>0</v>
      </c>
      <c r="L545" s="13">
        <f>Penjualan!L545*$D545</f>
        <v>0</v>
      </c>
      <c r="M545" s="13">
        <f>Penjualan!M545*$D545</f>
        <v>0</v>
      </c>
      <c r="N545" s="13">
        <f>Penjualan!N545*$D545</f>
        <v>0</v>
      </c>
      <c r="O545" s="13">
        <f>Penjualan!O545*$D545</f>
        <v>0</v>
      </c>
      <c r="P545" s="13">
        <f>Penjualan!P545*$D545</f>
        <v>10000</v>
      </c>
      <c r="Q545" s="13">
        <f>Penjualan!Q545*$D545</f>
        <v>0</v>
      </c>
      <c r="R545" s="13">
        <f>Penjualan!R545*$D545</f>
        <v>0</v>
      </c>
      <c r="S545" s="13">
        <f>Penjualan!S545*$D545</f>
        <v>0</v>
      </c>
      <c r="T545" s="13">
        <f>Penjualan!T545*$D545</f>
        <v>0</v>
      </c>
      <c r="U545" s="13">
        <f>Penjualan!U545*$D545</f>
        <v>0</v>
      </c>
      <c r="V545" s="13">
        <f>Penjualan!V545*$D545</f>
        <v>0</v>
      </c>
      <c r="W545" s="13">
        <f>Penjualan!W545*$D545</f>
        <v>0</v>
      </c>
      <c r="X545" s="13">
        <f>Penjualan!X545*$D545</f>
        <v>0</v>
      </c>
      <c r="Y545" s="13">
        <f>Penjualan!Y545*$D545</f>
        <v>0</v>
      </c>
      <c r="Z545" s="13">
        <f>Penjualan!Z545*$D545</f>
        <v>0</v>
      </c>
      <c r="AA545" s="13">
        <f>Penjualan!AA545*$D545</f>
        <v>0</v>
      </c>
      <c r="AB545" s="13">
        <f>Penjualan!AB545*$D545</f>
        <v>0</v>
      </c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>
        <f>Penjualan!AQ545*$D545</f>
        <v>0</v>
      </c>
      <c r="AR545" s="13">
        <f t="shared" si="21"/>
        <v>10000</v>
      </c>
      <c r="AS545" s="14"/>
      <c r="AT545" s="14"/>
      <c r="AU545" s="14"/>
      <c r="AV545" s="14"/>
      <c r="AW545" s="14"/>
    </row>
    <row r="546" spans="1:49" ht="26.25" customHeight="1" x14ac:dyDescent="0.35">
      <c r="A546" s="55">
        <f>Penjualan!A546</f>
        <v>0</v>
      </c>
      <c r="B546" s="2" t="str">
        <f>Penjualan!B546</f>
        <v>S01</v>
      </c>
      <c r="C546" s="2" t="str">
        <f>Penjualan!C546</f>
        <v>Sumbangan pita</v>
      </c>
      <c r="D546" s="21">
        <f>VLOOKUP(B546,Tabel!$A$6:$F$78,6,FALSE)</f>
        <v>0</v>
      </c>
      <c r="E546" s="13">
        <f>Penjualan!E546*$D546</f>
        <v>0</v>
      </c>
      <c r="F546" s="13">
        <f>Penjualan!F546*$D546</f>
        <v>0</v>
      </c>
      <c r="G546" s="13">
        <f>Penjualan!G546*$D546</f>
        <v>0</v>
      </c>
      <c r="H546" s="13">
        <f>Penjualan!H546*$D546</f>
        <v>0</v>
      </c>
      <c r="I546" s="13">
        <f>Penjualan!I546*$D546</f>
        <v>0</v>
      </c>
      <c r="J546" s="13">
        <f>Penjualan!J546*$D546</f>
        <v>0</v>
      </c>
      <c r="K546" s="13">
        <f>Penjualan!K546*$D546</f>
        <v>0</v>
      </c>
      <c r="L546" s="13">
        <f>Penjualan!L546*$D546</f>
        <v>0</v>
      </c>
      <c r="M546" s="13">
        <f>Penjualan!M546*$D546</f>
        <v>0</v>
      </c>
      <c r="N546" s="13">
        <f>Penjualan!N546*$D546</f>
        <v>0</v>
      </c>
      <c r="O546" s="13">
        <f>Penjualan!O546*$D546</f>
        <v>0</v>
      </c>
      <c r="P546" s="13">
        <f>Penjualan!P546*$D546</f>
        <v>0</v>
      </c>
      <c r="Q546" s="13">
        <f>Penjualan!Q546*$D546</f>
        <v>0</v>
      </c>
      <c r="R546" s="13">
        <f>Penjualan!R546*$D546</f>
        <v>0</v>
      </c>
      <c r="S546" s="13">
        <f>Penjualan!S546*$D546</f>
        <v>0</v>
      </c>
      <c r="T546" s="13">
        <f>Penjualan!T546*$D546</f>
        <v>0</v>
      </c>
      <c r="U546" s="13">
        <f>Penjualan!U546*$D546</f>
        <v>0</v>
      </c>
      <c r="V546" s="13">
        <f>Penjualan!V546*$D546</f>
        <v>0</v>
      </c>
      <c r="W546" s="13">
        <f>Penjualan!W546*$D546</f>
        <v>0</v>
      </c>
      <c r="X546" s="13">
        <f>Penjualan!X546*$D546</f>
        <v>0</v>
      </c>
      <c r="Y546" s="13">
        <f>Penjualan!Y546*$D546</f>
        <v>0</v>
      </c>
      <c r="Z546" s="13">
        <f>Penjualan!Z546*$D546</f>
        <v>0</v>
      </c>
      <c r="AA546" s="13">
        <f>Penjualan!AA546*$D546</f>
        <v>0</v>
      </c>
      <c r="AB546" s="13">
        <f>Penjualan!AB546*$D546</f>
        <v>0</v>
      </c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>
        <f>Penjualan!AQ546*$D546</f>
        <v>0</v>
      </c>
      <c r="AR546" s="13">
        <f t="shared" si="21"/>
        <v>0</v>
      </c>
      <c r="AS546" s="14"/>
      <c r="AT546" s="14"/>
      <c r="AU546" s="14"/>
      <c r="AV546" s="14"/>
      <c r="AW546" s="14"/>
    </row>
    <row r="547" spans="1:49" ht="26.25" customHeight="1" x14ac:dyDescent="0.35">
      <c r="A547" s="55">
        <f>Penjualan!A547</f>
        <v>0</v>
      </c>
      <c r="B547" s="2" t="str">
        <f>Penjualan!B547</f>
        <v>R01</v>
      </c>
      <c r="C547" s="2" t="str">
        <f>Penjualan!C547</f>
        <v>Rosario kayu</v>
      </c>
      <c r="D547" s="21">
        <f>VLOOKUP(B547,Tabel!$A$6:$F$78,6,FALSE)</f>
        <v>15000</v>
      </c>
      <c r="E547" s="13">
        <f>Penjualan!E547*$D547</f>
        <v>0</v>
      </c>
      <c r="F547" s="13">
        <f>Penjualan!F547*$D547</f>
        <v>0</v>
      </c>
      <c r="G547" s="13">
        <f>Penjualan!G547*$D547</f>
        <v>0</v>
      </c>
      <c r="H547" s="13">
        <f>Penjualan!H547*$D547</f>
        <v>30000</v>
      </c>
      <c r="I547" s="13">
        <f>Penjualan!I547*$D547</f>
        <v>0</v>
      </c>
      <c r="J547" s="13">
        <f>Penjualan!J547*$D547</f>
        <v>0</v>
      </c>
      <c r="K547" s="13">
        <f>Penjualan!K547*$D547</f>
        <v>0</v>
      </c>
      <c r="L547" s="13">
        <f>Penjualan!L547*$D547</f>
        <v>0</v>
      </c>
      <c r="M547" s="13">
        <f>Penjualan!M547*$D547</f>
        <v>0</v>
      </c>
      <c r="N547" s="13">
        <f>Penjualan!N547*$D547</f>
        <v>0</v>
      </c>
      <c r="O547" s="13">
        <f>Penjualan!O547*$D547</f>
        <v>0</v>
      </c>
      <c r="P547" s="13">
        <f>Penjualan!P547*$D547</f>
        <v>0</v>
      </c>
      <c r="Q547" s="13">
        <f>Penjualan!Q547*$D547</f>
        <v>0</v>
      </c>
      <c r="R547" s="13">
        <f>Penjualan!R547*$D547</f>
        <v>0</v>
      </c>
      <c r="S547" s="13">
        <f>Penjualan!S547*$D547</f>
        <v>0</v>
      </c>
      <c r="T547" s="13">
        <f>Penjualan!T547*$D547</f>
        <v>0</v>
      </c>
      <c r="U547" s="13">
        <f>Penjualan!U547*$D547</f>
        <v>0</v>
      </c>
      <c r="V547" s="13">
        <f>Penjualan!V547*$D547</f>
        <v>0</v>
      </c>
      <c r="W547" s="13">
        <f>Penjualan!W547*$D547</f>
        <v>0</v>
      </c>
      <c r="X547" s="13">
        <f>Penjualan!X547*$D547</f>
        <v>0</v>
      </c>
      <c r="Y547" s="13">
        <f>Penjualan!Y547*$D547</f>
        <v>0</v>
      </c>
      <c r="Z547" s="13">
        <f>Penjualan!Z547*$D547</f>
        <v>0</v>
      </c>
      <c r="AA547" s="13">
        <f>Penjualan!AA547*$D547</f>
        <v>0</v>
      </c>
      <c r="AB547" s="13">
        <f>Penjualan!AB547*$D547</f>
        <v>0</v>
      </c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>
        <f>Penjualan!AQ547*$D547</f>
        <v>0</v>
      </c>
      <c r="AR547" s="13">
        <f t="shared" si="21"/>
        <v>30000</v>
      </c>
      <c r="AS547" s="14"/>
      <c r="AT547" s="14"/>
      <c r="AU547" s="14"/>
      <c r="AV547" s="14"/>
      <c r="AW547" s="14"/>
    </row>
    <row r="548" spans="1:49" ht="26.25" customHeight="1" x14ac:dyDescent="0.35">
      <c r="A548" s="55">
        <f>Penjualan!A548</f>
        <v>0</v>
      </c>
      <c r="B548" s="2" t="str">
        <f>Penjualan!B548</f>
        <v>KT03</v>
      </c>
      <c r="C548" s="2" t="str">
        <f>Penjualan!C548</f>
        <v>Kalung huruf</v>
      </c>
      <c r="D548" s="21">
        <f>VLOOKUP(B548,Tabel!$A$6:$F$78,6,FALSE)</f>
        <v>3000</v>
      </c>
      <c r="E548" s="13">
        <f>Penjualan!E548*$D548</f>
        <v>0</v>
      </c>
      <c r="F548" s="13">
        <f>Penjualan!F548*$D548</f>
        <v>0</v>
      </c>
      <c r="G548" s="13">
        <f>Penjualan!G548*$D548</f>
        <v>0</v>
      </c>
      <c r="H548" s="13">
        <f>Penjualan!H548*$D548</f>
        <v>0</v>
      </c>
      <c r="I548" s="13">
        <f>Penjualan!I548*$D548</f>
        <v>0</v>
      </c>
      <c r="J548" s="13">
        <f>Penjualan!J548*$D548</f>
        <v>0</v>
      </c>
      <c r="K548" s="13">
        <f>Penjualan!K548*$D548</f>
        <v>0</v>
      </c>
      <c r="L548" s="13">
        <f>Penjualan!L548*$D548</f>
        <v>0</v>
      </c>
      <c r="M548" s="13">
        <f>Penjualan!M548*$D548</f>
        <v>0</v>
      </c>
      <c r="N548" s="13">
        <f>Penjualan!N548*$D548</f>
        <v>0</v>
      </c>
      <c r="O548" s="13">
        <f>Penjualan!O548*$D548</f>
        <v>0</v>
      </c>
      <c r="P548" s="13">
        <f>Penjualan!P548*$D548</f>
        <v>3000</v>
      </c>
      <c r="Q548" s="13">
        <f>Penjualan!Q548*$D548</f>
        <v>0</v>
      </c>
      <c r="R548" s="13">
        <f>Penjualan!R548*$D548</f>
        <v>0</v>
      </c>
      <c r="S548" s="13">
        <f>Penjualan!S548*$D548</f>
        <v>0</v>
      </c>
      <c r="T548" s="13">
        <f>Penjualan!T548*$D548</f>
        <v>0</v>
      </c>
      <c r="U548" s="13">
        <f>Penjualan!U548*$D548</f>
        <v>0</v>
      </c>
      <c r="V548" s="13">
        <f>Penjualan!V548*$D548</f>
        <v>0</v>
      </c>
      <c r="W548" s="13">
        <f>Penjualan!W548*$D548</f>
        <v>0</v>
      </c>
      <c r="X548" s="13">
        <f>Penjualan!X548*$D548</f>
        <v>0</v>
      </c>
      <c r="Y548" s="13">
        <f>Penjualan!Y548*$D548</f>
        <v>0</v>
      </c>
      <c r="Z548" s="13">
        <f>Penjualan!Z548*$D548</f>
        <v>0</v>
      </c>
      <c r="AA548" s="13">
        <f>Penjualan!AA548*$D548</f>
        <v>0</v>
      </c>
      <c r="AB548" s="13">
        <f>Penjualan!AB548*$D548</f>
        <v>0</v>
      </c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>
        <f>Penjualan!AQ548*$D548</f>
        <v>0</v>
      </c>
      <c r="AR548" s="13">
        <f t="shared" si="21"/>
        <v>3000</v>
      </c>
      <c r="AS548" s="14"/>
      <c r="AT548" s="14"/>
      <c r="AU548" s="14"/>
      <c r="AV548" s="14"/>
      <c r="AW548" s="14"/>
    </row>
    <row r="549" spans="1:49" ht="26.25" customHeight="1" x14ac:dyDescent="0.35">
      <c r="A549" s="55">
        <f>Penjualan!A549</f>
        <v>0</v>
      </c>
      <c r="B549" s="2" t="str">
        <f>Penjualan!B549</f>
        <v>R01</v>
      </c>
      <c r="C549" s="2" t="str">
        <f>Penjualan!C549</f>
        <v>Rosario kayu</v>
      </c>
      <c r="D549" s="21">
        <f>VLOOKUP(B549,Tabel!$A$6:$F$78,6,FALSE)</f>
        <v>15000</v>
      </c>
      <c r="E549" s="13">
        <f>Penjualan!E549*$D549</f>
        <v>0</v>
      </c>
      <c r="F549" s="13">
        <f>Penjualan!F549*$D549</f>
        <v>30000</v>
      </c>
      <c r="G549" s="13">
        <f>Penjualan!G549*$D549</f>
        <v>0</v>
      </c>
      <c r="H549" s="13">
        <f>Penjualan!H549*$D549</f>
        <v>45000</v>
      </c>
      <c r="I549" s="13">
        <f>Penjualan!I549*$D549</f>
        <v>0</v>
      </c>
      <c r="J549" s="13">
        <f>Penjualan!J549*$D549</f>
        <v>210000</v>
      </c>
      <c r="K549" s="13">
        <f>Penjualan!K549*$D549</f>
        <v>0</v>
      </c>
      <c r="L549" s="13">
        <f>Penjualan!L549*$D549</f>
        <v>0</v>
      </c>
      <c r="M549" s="13">
        <f>Penjualan!M549*$D549</f>
        <v>0</v>
      </c>
      <c r="N549" s="13">
        <f>Penjualan!N549*$D549</f>
        <v>0</v>
      </c>
      <c r="O549" s="13">
        <f>Penjualan!O549*$D549</f>
        <v>30000</v>
      </c>
      <c r="P549" s="13">
        <f>Penjualan!P549*$D549</f>
        <v>15000</v>
      </c>
      <c r="Q549" s="13">
        <f>Penjualan!Q549*$D549</f>
        <v>0</v>
      </c>
      <c r="R549" s="13">
        <f>Penjualan!R549*$D549</f>
        <v>0</v>
      </c>
      <c r="S549" s="13">
        <f>Penjualan!S549*$D549</f>
        <v>30000</v>
      </c>
      <c r="T549" s="13">
        <f>Penjualan!T549*$D549</f>
        <v>0</v>
      </c>
      <c r="U549" s="13">
        <f>Penjualan!U549*$D549</f>
        <v>0</v>
      </c>
      <c r="V549" s="13">
        <f>Penjualan!V549*$D549</f>
        <v>0</v>
      </c>
      <c r="W549" s="13">
        <f>Penjualan!W549*$D549</f>
        <v>30000</v>
      </c>
      <c r="X549" s="13">
        <f>Penjualan!X549*$D549</f>
        <v>0</v>
      </c>
      <c r="Y549" s="13">
        <f>Penjualan!Y549*$D549</f>
        <v>0</v>
      </c>
      <c r="Z549" s="13">
        <f>Penjualan!Z549*$D549</f>
        <v>0</v>
      </c>
      <c r="AA549" s="13">
        <f>Penjualan!AA549*$D549</f>
        <v>15000</v>
      </c>
      <c r="AB549" s="13">
        <f>Penjualan!AB549*$D549</f>
        <v>0</v>
      </c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>
        <f>Penjualan!AQ549*$D549</f>
        <v>15000</v>
      </c>
      <c r="AR549" s="13">
        <f t="shared" ref="AR549:AR612" si="22">SUM(E549:AQ549)</f>
        <v>420000</v>
      </c>
      <c r="AS549" s="14"/>
      <c r="AT549" s="14"/>
      <c r="AU549" s="14">
        <f>AQ549</f>
        <v>15000</v>
      </c>
      <c r="AV549" s="14"/>
      <c r="AW549" s="14"/>
    </row>
    <row r="550" spans="1:49" ht="26.25" customHeight="1" x14ac:dyDescent="0.35">
      <c r="A550" s="55">
        <f>Penjualan!A550</f>
        <v>0</v>
      </c>
      <c r="B550" s="2" t="str">
        <f>Penjualan!B550</f>
        <v>G12</v>
      </c>
      <c r="C550" s="2" t="str">
        <f>Penjualan!C550</f>
        <v xml:space="preserve">Gelang plat </v>
      </c>
      <c r="D550" s="21">
        <f>VLOOKUP(B550,Tabel!$A$6:$F$78,6,FALSE)</f>
        <v>5000</v>
      </c>
      <c r="E550" s="13">
        <f>Penjualan!E550*$D550</f>
        <v>0</v>
      </c>
      <c r="F550" s="13">
        <f>Penjualan!F550*$D550</f>
        <v>5000</v>
      </c>
      <c r="G550" s="13">
        <f>Penjualan!G550*$D550</f>
        <v>0</v>
      </c>
      <c r="H550" s="13">
        <f>Penjualan!H550*$D550</f>
        <v>0</v>
      </c>
      <c r="I550" s="13">
        <f>Penjualan!I550*$D550</f>
        <v>0</v>
      </c>
      <c r="J550" s="13">
        <f>Penjualan!J550*$D550</f>
        <v>0</v>
      </c>
      <c r="K550" s="13">
        <f>Penjualan!K550*$D550</f>
        <v>0</v>
      </c>
      <c r="L550" s="13">
        <f>Penjualan!L550*$D550</f>
        <v>5000</v>
      </c>
      <c r="M550" s="13">
        <f>Penjualan!M550*$D550</f>
        <v>0</v>
      </c>
      <c r="N550" s="13">
        <f>Penjualan!N550*$D550</f>
        <v>10000</v>
      </c>
      <c r="O550" s="13">
        <f>Penjualan!O550*$D550</f>
        <v>0</v>
      </c>
      <c r="P550" s="13">
        <f>Penjualan!P550*$D550</f>
        <v>35000</v>
      </c>
      <c r="Q550" s="13">
        <f>Penjualan!Q550*$D550</f>
        <v>0</v>
      </c>
      <c r="R550" s="13">
        <f>Penjualan!R550*$D550</f>
        <v>0</v>
      </c>
      <c r="S550" s="13">
        <f>Penjualan!S550*$D550</f>
        <v>0</v>
      </c>
      <c r="T550" s="13">
        <f>Penjualan!T550*$D550</f>
        <v>0</v>
      </c>
      <c r="U550" s="13">
        <f>Penjualan!U550*$D550</f>
        <v>0</v>
      </c>
      <c r="V550" s="13">
        <f>Penjualan!V550*$D550</f>
        <v>0</v>
      </c>
      <c r="W550" s="13">
        <f>Penjualan!W550*$D550</f>
        <v>10000</v>
      </c>
      <c r="X550" s="13">
        <f>Penjualan!X550*$D550</f>
        <v>0</v>
      </c>
      <c r="Y550" s="13">
        <f>Penjualan!Y550*$D550</f>
        <v>0</v>
      </c>
      <c r="Z550" s="13">
        <f>Penjualan!Z550*$D550</f>
        <v>0</v>
      </c>
      <c r="AA550" s="13">
        <f>Penjualan!AA550*$D550</f>
        <v>0</v>
      </c>
      <c r="AB550" s="13">
        <f>Penjualan!AB550*$D550</f>
        <v>0</v>
      </c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>
        <f>Penjualan!AQ550*$D550</f>
        <v>0</v>
      </c>
      <c r="AR550" s="13">
        <f t="shared" si="22"/>
        <v>65000</v>
      </c>
      <c r="AS550" s="14"/>
      <c r="AT550" s="14"/>
      <c r="AU550" s="14"/>
      <c r="AV550" s="14"/>
      <c r="AW550" s="14"/>
    </row>
    <row r="551" spans="1:49" ht="26.25" customHeight="1" x14ac:dyDescent="0.35">
      <c r="A551" s="55">
        <f>Penjualan!A551</f>
        <v>0</v>
      </c>
      <c r="B551" s="2" t="str">
        <f>Penjualan!B551</f>
        <v>GKY</v>
      </c>
      <c r="C551" s="2" t="str">
        <f>Penjualan!C551</f>
        <v>Gelang kayu (baru)</v>
      </c>
      <c r="D551" s="21">
        <f>VLOOKUP(B551,Tabel!$A$6:$F$78,6,FALSE)</f>
        <v>8000</v>
      </c>
      <c r="E551" s="13">
        <f>Penjualan!E551*$D551</f>
        <v>0</v>
      </c>
      <c r="F551" s="13">
        <f>Penjualan!F551*$D551</f>
        <v>0</v>
      </c>
      <c r="G551" s="13">
        <f>Penjualan!G551*$D551</f>
        <v>0</v>
      </c>
      <c r="H551" s="13">
        <f>Penjualan!H551*$D551</f>
        <v>0</v>
      </c>
      <c r="I551" s="13">
        <f>Penjualan!I551*$D551</f>
        <v>0</v>
      </c>
      <c r="J551" s="13">
        <f>Penjualan!J551*$D551</f>
        <v>0</v>
      </c>
      <c r="K551" s="13">
        <f>Penjualan!K551*$D551</f>
        <v>0</v>
      </c>
      <c r="L551" s="13">
        <f>Penjualan!L551*$D551</f>
        <v>0</v>
      </c>
      <c r="M551" s="13">
        <f>Penjualan!M551*$D551</f>
        <v>0</v>
      </c>
      <c r="N551" s="13">
        <f>Penjualan!N551*$D551</f>
        <v>0</v>
      </c>
      <c r="O551" s="13">
        <f>Penjualan!O551*$D551</f>
        <v>0</v>
      </c>
      <c r="P551" s="13">
        <f>Penjualan!P551*$D551</f>
        <v>8000</v>
      </c>
      <c r="Q551" s="13">
        <f>Penjualan!Q551*$D551</f>
        <v>0</v>
      </c>
      <c r="R551" s="13">
        <f>Penjualan!R551*$D551</f>
        <v>0</v>
      </c>
      <c r="S551" s="13">
        <f>Penjualan!S551*$D551</f>
        <v>0</v>
      </c>
      <c r="T551" s="13">
        <f>Penjualan!T551*$D551</f>
        <v>0</v>
      </c>
      <c r="U551" s="13">
        <f>Penjualan!U551*$D551</f>
        <v>0</v>
      </c>
      <c r="V551" s="13">
        <f>Penjualan!V551*$D551</f>
        <v>0</v>
      </c>
      <c r="W551" s="13">
        <f>Penjualan!W551*$D551</f>
        <v>0</v>
      </c>
      <c r="X551" s="13">
        <f>Penjualan!X551*$D551</f>
        <v>0</v>
      </c>
      <c r="Y551" s="13">
        <f>Penjualan!Y551*$D551</f>
        <v>0</v>
      </c>
      <c r="Z551" s="13">
        <f>Penjualan!Z551*$D551</f>
        <v>0</v>
      </c>
      <c r="AA551" s="13">
        <f>Penjualan!AA551*$D551</f>
        <v>0</v>
      </c>
      <c r="AB551" s="13">
        <f>Penjualan!AB551*$D551</f>
        <v>0</v>
      </c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>
        <f>Penjualan!AQ551*$D551</f>
        <v>0</v>
      </c>
      <c r="AR551" s="13">
        <f t="shared" si="22"/>
        <v>8000</v>
      </c>
      <c r="AS551" s="14"/>
      <c r="AT551" s="14"/>
      <c r="AU551" s="14"/>
      <c r="AV551" s="14"/>
      <c r="AW551" s="14"/>
    </row>
    <row r="552" spans="1:49" ht="26.25" customHeight="1" x14ac:dyDescent="0.35">
      <c r="A552" s="55">
        <f>Penjualan!A552</f>
        <v>0</v>
      </c>
      <c r="B552" s="2" t="str">
        <f>Penjualan!B552</f>
        <v>KT03</v>
      </c>
      <c r="C552" s="2" t="str">
        <f>Penjualan!C552</f>
        <v>Kalung huruf</v>
      </c>
      <c r="D552" s="21">
        <f>VLOOKUP(B552,Tabel!$A$6:$F$78,6,FALSE)</f>
        <v>3000</v>
      </c>
      <c r="E552" s="13">
        <f>Penjualan!E552*$D552</f>
        <v>0</v>
      </c>
      <c r="F552" s="13">
        <f>Penjualan!F552*$D552</f>
        <v>0</v>
      </c>
      <c r="G552" s="13">
        <f>Penjualan!G552*$D552</f>
        <v>0</v>
      </c>
      <c r="H552" s="13">
        <f>Penjualan!H552*$D552</f>
        <v>0</v>
      </c>
      <c r="I552" s="13">
        <f>Penjualan!I552*$D552</f>
        <v>0</v>
      </c>
      <c r="J552" s="13">
        <f>Penjualan!J552*$D552</f>
        <v>0</v>
      </c>
      <c r="K552" s="13">
        <f>Penjualan!K552*$D552</f>
        <v>0</v>
      </c>
      <c r="L552" s="13">
        <f>Penjualan!L552*$D552</f>
        <v>0</v>
      </c>
      <c r="M552" s="13">
        <f>Penjualan!M552*$D552</f>
        <v>0</v>
      </c>
      <c r="N552" s="13">
        <f>Penjualan!N552*$D552</f>
        <v>9000</v>
      </c>
      <c r="O552" s="13">
        <f>Penjualan!O552*$D552</f>
        <v>3000</v>
      </c>
      <c r="P552" s="13">
        <f>Penjualan!P552*$D552</f>
        <v>3000</v>
      </c>
      <c r="Q552" s="13">
        <f>Penjualan!Q552*$D552</f>
        <v>0</v>
      </c>
      <c r="R552" s="13">
        <f>Penjualan!R552*$D552</f>
        <v>0</v>
      </c>
      <c r="S552" s="13">
        <f>Penjualan!S552*$D552</f>
        <v>3000</v>
      </c>
      <c r="T552" s="13">
        <f>Penjualan!T552*$D552</f>
        <v>0</v>
      </c>
      <c r="U552" s="13">
        <f>Penjualan!U552*$D552</f>
        <v>0</v>
      </c>
      <c r="V552" s="13">
        <f>Penjualan!V552*$D552</f>
        <v>0</v>
      </c>
      <c r="W552" s="13">
        <f>Penjualan!W552*$D552</f>
        <v>0</v>
      </c>
      <c r="X552" s="13">
        <f>Penjualan!X552*$D552</f>
        <v>0</v>
      </c>
      <c r="Y552" s="13">
        <f>Penjualan!Y552*$D552</f>
        <v>0</v>
      </c>
      <c r="Z552" s="13">
        <f>Penjualan!Z552*$D552</f>
        <v>0</v>
      </c>
      <c r="AA552" s="13">
        <f>Penjualan!AA552*$D552</f>
        <v>0</v>
      </c>
      <c r="AB552" s="13">
        <f>Penjualan!AB552*$D552</f>
        <v>0</v>
      </c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>
        <f>Penjualan!AQ552*$D552</f>
        <v>0</v>
      </c>
      <c r="AR552" s="13">
        <f t="shared" si="22"/>
        <v>18000</v>
      </c>
      <c r="AS552" s="14"/>
      <c r="AT552" s="14"/>
      <c r="AU552" s="14"/>
      <c r="AV552" s="14"/>
      <c r="AW552" s="14"/>
    </row>
    <row r="553" spans="1:49" ht="26.25" customHeight="1" x14ac:dyDescent="0.35">
      <c r="A553" s="55">
        <f>Penjualan!A553</f>
        <v>0</v>
      </c>
      <c r="B553" s="2" t="str">
        <f>Penjualan!B553</f>
        <v>KT04</v>
      </c>
      <c r="C553" s="2" t="str">
        <f>Penjualan!C553</f>
        <v>Kalung bandul</v>
      </c>
      <c r="D553" s="21">
        <f>VLOOKUP(B553,Tabel!$A$6:$F$78,6,FALSE)</f>
        <v>3000</v>
      </c>
      <c r="E553" s="13">
        <f>Penjualan!E553*$D553</f>
        <v>0</v>
      </c>
      <c r="F553" s="13">
        <f>Penjualan!F553*$D553</f>
        <v>0</v>
      </c>
      <c r="G553" s="13">
        <f>Penjualan!G553*$D553</f>
        <v>0</v>
      </c>
      <c r="H553" s="13">
        <f>Penjualan!H553*$D553</f>
        <v>0</v>
      </c>
      <c r="I553" s="13">
        <f>Penjualan!I553*$D553</f>
        <v>0</v>
      </c>
      <c r="J553" s="13">
        <f>Penjualan!J553*$D553</f>
        <v>0</v>
      </c>
      <c r="K553" s="13">
        <f>Penjualan!K553*$D553</f>
        <v>0</v>
      </c>
      <c r="L553" s="13">
        <f>Penjualan!L553*$D553</f>
        <v>0</v>
      </c>
      <c r="M553" s="13">
        <f>Penjualan!M553*$D553</f>
        <v>3000</v>
      </c>
      <c r="N553" s="13">
        <f>Penjualan!N553*$D553</f>
        <v>0</v>
      </c>
      <c r="O553" s="13">
        <f>Penjualan!O553*$D553</f>
        <v>9000</v>
      </c>
      <c r="P553" s="13">
        <f>Penjualan!P553*$D553</f>
        <v>0</v>
      </c>
      <c r="Q553" s="13">
        <f>Penjualan!Q553*$D553</f>
        <v>6000</v>
      </c>
      <c r="R553" s="13">
        <f>Penjualan!R553*$D553</f>
        <v>0</v>
      </c>
      <c r="S553" s="13">
        <f>Penjualan!S553*$D553</f>
        <v>0</v>
      </c>
      <c r="T553" s="13">
        <f>Penjualan!T553*$D553</f>
        <v>0</v>
      </c>
      <c r="U553" s="13">
        <f>Penjualan!U553*$D553</f>
        <v>0</v>
      </c>
      <c r="V553" s="13">
        <f>Penjualan!V553*$D553</f>
        <v>0</v>
      </c>
      <c r="W553" s="13">
        <f>Penjualan!W553*$D553</f>
        <v>0</v>
      </c>
      <c r="X553" s="13">
        <f>Penjualan!X553*$D553</f>
        <v>0</v>
      </c>
      <c r="Y553" s="13">
        <f>Penjualan!Y553*$D553</f>
        <v>0</v>
      </c>
      <c r="Z553" s="13">
        <f>Penjualan!Z553*$D553</f>
        <v>0</v>
      </c>
      <c r="AA553" s="13">
        <f>Penjualan!AA553*$D553</f>
        <v>0</v>
      </c>
      <c r="AB553" s="13">
        <f>Penjualan!AB553*$D553</f>
        <v>0</v>
      </c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>
        <f>Penjualan!AQ553*$D553</f>
        <v>6000</v>
      </c>
      <c r="AR553" s="13">
        <f t="shared" si="22"/>
        <v>24000</v>
      </c>
      <c r="AS553" s="14"/>
      <c r="AT553" s="14"/>
      <c r="AU553" s="14">
        <f>AQ553</f>
        <v>6000</v>
      </c>
      <c r="AV553" s="14"/>
      <c r="AW553" s="14"/>
    </row>
    <row r="554" spans="1:49" ht="26.25" customHeight="1" x14ac:dyDescent="0.35">
      <c r="A554" s="55">
        <f>Penjualan!A554</f>
        <v>0</v>
      </c>
      <c r="B554" s="2" t="str">
        <f>Penjualan!B554</f>
        <v>G01</v>
      </c>
      <c r="C554" s="2" t="str">
        <f>Penjualan!C554</f>
        <v>G.batu magnet</v>
      </c>
      <c r="D554" s="21">
        <f>VLOOKUP(B554,Tabel!$A$6:$F$78,6,FALSE)</f>
        <v>10000</v>
      </c>
      <c r="E554" s="13">
        <f>Penjualan!E554*$D554</f>
        <v>0</v>
      </c>
      <c r="F554" s="13">
        <f>Penjualan!F554*$D554</f>
        <v>0</v>
      </c>
      <c r="G554" s="13">
        <f>Penjualan!G554*$D554</f>
        <v>0</v>
      </c>
      <c r="H554" s="13">
        <f>Penjualan!H554*$D554</f>
        <v>0</v>
      </c>
      <c r="I554" s="13">
        <f>Penjualan!I554*$D554</f>
        <v>0</v>
      </c>
      <c r="J554" s="13">
        <f>Penjualan!J554*$D554</f>
        <v>20000</v>
      </c>
      <c r="K554" s="13">
        <f>Penjualan!K554*$D554</f>
        <v>0</v>
      </c>
      <c r="L554" s="13">
        <f>Penjualan!L554*$D554</f>
        <v>0</v>
      </c>
      <c r="M554" s="13">
        <f>Penjualan!M554*$D554</f>
        <v>0</v>
      </c>
      <c r="N554" s="13">
        <f>Penjualan!N554*$D554</f>
        <v>0</v>
      </c>
      <c r="O554" s="13">
        <f>Penjualan!O554*$D554</f>
        <v>0</v>
      </c>
      <c r="P554" s="13">
        <f>Penjualan!P554*$D554</f>
        <v>10000</v>
      </c>
      <c r="Q554" s="13">
        <f>Penjualan!Q554*$D554</f>
        <v>0</v>
      </c>
      <c r="R554" s="13">
        <f>Penjualan!R554*$D554</f>
        <v>0</v>
      </c>
      <c r="S554" s="13">
        <f>Penjualan!S554*$D554</f>
        <v>0</v>
      </c>
      <c r="T554" s="13">
        <f>Penjualan!T554*$D554</f>
        <v>0</v>
      </c>
      <c r="U554" s="13">
        <f>Penjualan!U554*$D554</f>
        <v>0</v>
      </c>
      <c r="V554" s="13">
        <f>Penjualan!V554*$D554</f>
        <v>0</v>
      </c>
      <c r="W554" s="13">
        <f>Penjualan!W554*$D554</f>
        <v>0</v>
      </c>
      <c r="X554" s="13">
        <f>Penjualan!X554*$D554</f>
        <v>0</v>
      </c>
      <c r="Y554" s="13">
        <f>Penjualan!Y554*$D554</f>
        <v>0</v>
      </c>
      <c r="Z554" s="13">
        <f>Penjualan!Z554*$D554</f>
        <v>0</v>
      </c>
      <c r="AA554" s="13">
        <f>Penjualan!AA554*$D554</f>
        <v>0</v>
      </c>
      <c r="AB554" s="13">
        <f>Penjualan!AB554*$D554</f>
        <v>0</v>
      </c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>
        <f>Penjualan!AQ554*$D554</f>
        <v>0</v>
      </c>
      <c r="AR554" s="13">
        <f t="shared" si="22"/>
        <v>30000</v>
      </c>
      <c r="AS554" s="14"/>
      <c r="AT554" s="14"/>
      <c r="AU554" s="14"/>
      <c r="AV554" s="14"/>
      <c r="AW554" s="14"/>
    </row>
    <row r="555" spans="1:49" ht="26.25" customHeight="1" x14ac:dyDescent="0.35">
      <c r="A555" s="55">
        <f>Penjualan!A555</f>
        <v>0</v>
      </c>
      <c r="B555" s="2" t="str">
        <f>Penjualan!B555</f>
        <v>KT04</v>
      </c>
      <c r="C555" s="2" t="str">
        <f>Penjualan!C555</f>
        <v>Kalung bandul</v>
      </c>
      <c r="D555" s="21">
        <f>VLOOKUP(B555,Tabel!$A$6:$F$78,6,FALSE)</f>
        <v>3000</v>
      </c>
      <c r="E555" s="13">
        <f>Penjualan!E555*$D555</f>
        <v>0</v>
      </c>
      <c r="F555" s="13">
        <f>Penjualan!F555*$D555</f>
        <v>0</v>
      </c>
      <c r="G555" s="13">
        <f>Penjualan!G555*$D555</f>
        <v>0</v>
      </c>
      <c r="H555" s="13">
        <f>Penjualan!H555*$D555</f>
        <v>0</v>
      </c>
      <c r="I555" s="13">
        <f>Penjualan!I555*$D555</f>
        <v>0</v>
      </c>
      <c r="J555" s="13">
        <f>Penjualan!J555*$D555</f>
        <v>3000</v>
      </c>
      <c r="K555" s="13">
        <f>Penjualan!K555*$D555</f>
        <v>0</v>
      </c>
      <c r="L555" s="13">
        <f>Penjualan!L555*$D555</f>
        <v>0</v>
      </c>
      <c r="M555" s="13">
        <f>Penjualan!M555*$D555</f>
        <v>0</v>
      </c>
      <c r="N555" s="13">
        <f>Penjualan!N555*$D555</f>
        <v>0</v>
      </c>
      <c r="O555" s="13">
        <f>Penjualan!O555*$D555</f>
        <v>0</v>
      </c>
      <c r="P555" s="13">
        <f>Penjualan!P555*$D555</f>
        <v>0</v>
      </c>
      <c r="Q555" s="13">
        <f>Penjualan!Q555*$D555</f>
        <v>3000</v>
      </c>
      <c r="R555" s="13">
        <f>Penjualan!R555*$D555</f>
        <v>0</v>
      </c>
      <c r="S555" s="13">
        <f>Penjualan!S555*$D555</f>
        <v>0</v>
      </c>
      <c r="T555" s="13">
        <f>Penjualan!T555*$D555</f>
        <v>3000</v>
      </c>
      <c r="U555" s="13">
        <f>Penjualan!U555*$D555</f>
        <v>0</v>
      </c>
      <c r="V555" s="13">
        <f>Penjualan!V555*$D555</f>
        <v>0</v>
      </c>
      <c r="W555" s="13">
        <f>Penjualan!W555*$D555</f>
        <v>0</v>
      </c>
      <c r="X555" s="13">
        <f>Penjualan!X555*$D555</f>
        <v>0</v>
      </c>
      <c r="Y555" s="13">
        <f>Penjualan!Y555*$D555</f>
        <v>0</v>
      </c>
      <c r="Z555" s="13">
        <f>Penjualan!Z555*$D555</f>
        <v>0</v>
      </c>
      <c r="AA555" s="13">
        <f>Penjualan!AA555*$D555</f>
        <v>0</v>
      </c>
      <c r="AB555" s="13">
        <f>Penjualan!AB555*$D555</f>
        <v>0</v>
      </c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>
        <f>Penjualan!AQ555*$D555</f>
        <v>0</v>
      </c>
      <c r="AR555" s="13">
        <f t="shared" si="22"/>
        <v>9000</v>
      </c>
      <c r="AS555" s="14"/>
      <c r="AT555" s="14"/>
      <c r="AU555" s="14"/>
      <c r="AV555" s="14"/>
      <c r="AW555" s="14"/>
    </row>
    <row r="556" spans="1:49" ht="26.25" customHeight="1" x14ac:dyDescent="0.35">
      <c r="A556" s="55">
        <f>Penjualan!A556</f>
        <v>0</v>
      </c>
      <c r="B556" s="2" t="str">
        <f>Penjualan!B556</f>
        <v>KT03</v>
      </c>
      <c r="C556" s="2" t="str">
        <f>Penjualan!C556</f>
        <v>Kalung huruf</v>
      </c>
      <c r="D556" s="21">
        <f>VLOOKUP(B556,Tabel!$A$6:$F$78,6,FALSE)</f>
        <v>3000</v>
      </c>
      <c r="E556" s="13">
        <f>Penjualan!E556*$D556</f>
        <v>0</v>
      </c>
      <c r="F556" s="13">
        <f>Penjualan!F556*$D556</f>
        <v>0</v>
      </c>
      <c r="G556" s="13">
        <f>Penjualan!G556*$D556</f>
        <v>0</v>
      </c>
      <c r="H556" s="13">
        <f>Penjualan!H556*$D556</f>
        <v>0</v>
      </c>
      <c r="I556" s="13">
        <f>Penjualan!I556*$D556</f>
        <v>0</v>
      </c>
      <c r="J556" s="13">
        <f>Penjualan!J556*$D556</f>
        <v>0</v>
      </c>
      <c r="K556" s="13">
        <f>Penjualan!K556*$D556</f>
        <v>0</v>
      </c>
      <c r="L556" s="13">
        <f>Penjualan!L556*$D556</f>
        <v>0</v>
      </c>
      <c r="M556" s="13">
        <f>Penjualan!M556*$D556</f>
        <v>0</v>
      </c>
      <c r="N556" s="13">
        <f>Penjualan!N556*$D556</f>
        <v>3000</v>
      </c>
      <c r="O556" s="13">
        <f>Penjualan!O556*$D556</f>
        <v>0</v>
      </c>
      <c r="P556" s="13">
        <f>Penjualan!P556*$D556</f>
        <v>0</v>
      </c>
      <c r="Q556" s="13">
        <f>Penjualan!Q556*$D556</f>
        <v>0</v>
      </c>
      <c r="R556" s="13">
        <f>Penjualan!R556*$D556</f>
        <v>0</v>
      </c>
      <c r="S556" s="13">
        <f>Penjualan!S556*$D556</f>
        <v>0</v>
      </c>
      <c r="T556" s="13">
        <f>Penjualan!T556*$D556</f>
        <v>0</v>
      </c>
      <c r="U556" s="13">
        <f>Penjualan!U556*$D556</f>
        <v>0</v>
      </c>
      <c r="V556" s="13">
        <f>Penjualan!V556*$D556</f>
        <v>0</v>
      </c>
      <c r="W556" s="13">
        <f>Penjualan!W556*$D556</f>
        <v>0</v>
      </c>
      <c r="X556" s="13">
        <f>Penjualan!X556*$D556</f>
        <v>0</v>
      </c>
      <c r="Y556" s="13">
        <f>Penjualan!Y556*$D556</f>
        <v>0</v>
      </c>
      <c r="Z556" s="13">
        <f>Penjualan!Z556*$D556</f>
        <v>0</v>
      </c>
      <c r="AA556" s="13">
        <f>Penjualan!AA556*$D556</f>
        <v>0</v>
      </c>
      <c r="AB556" s="13">
        <f>Penjualan!AB556*$D556</f>
        <v>0</v>
      </c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>
        <f>Penjualan!AQ556*$D556</f>
        <v>0</v>
      </c>
      <c r="AR556" s="13">
        <f t="shared" si="22"/>
        <v>3000</v>
      </c>
      <c r="AS556" s="14"/>
      <c r="AT556" s="14"/>
      <c r="AU556" s="14"/>
      <c r="AV556" s="14"/>
      <c r="AW556" s="14"/>
    </row>
    <row r="557" spans="1:49" ht="26.25" customHeight="1" x14ac:dyDescent="0.35">
      <c r="A557" s="55">
        <f>Penjualan!A557</f>
        <v>0</v>
      </c>
      <c r="B557" s="2" t="str">
        <f>Penjualan!B557</f>
        <v>S01</v>
      </c>
      <c r="C557" s="2" t="str">
        <f>Penjualan!C557</f>
        <v>Sumbangan pita</v>
      </c>
      <c r="D557" s="21">
        <f>VLOOKUP(B557,Tabel!$A$6:$F$78,6,FALSE)</f>
        <v>0</v>
      </c>
      <c r="E557" s="13">
        <f>Penjualan!E557*$D557</f>
        <v>0</v>
      </c>
      <c r="F557" s="13">
        <f>Penjualan!F557*$D557</f>
        <v>0</v>
      </c>
      <c r="G557" s="13">
        <f>Penjualan!G557*$D557</f>
        <v>0</v>
      </c>
      <c r="H557" s="13">
        <f>Penjualan!H557*$D557</f>
        <v>0</v>
      </c>
      <c r="I557" s="13">
        <f>Penjualan!I557*$D557</f>
        <v>0</v>
      </c>
      <c r="J557" s="13">
        <f>Penjualan!J557*$D557</f>
        <v>0</v>
      </c>
      <c r="K557" s="13">
        <f>Penjualan!K557*$D557</f>
        <v>0</v>
      </c>
      <c r="L557" s="13">
        <f>Penjualan!L557*$D557</f>
        <v>0</v>
      </c>
      <c r="M557" s="13">
        <f>Penjualan!M557*$D557</f>
        <v>0</v>
      </c>
      <c r="N557" s="13">
        <f>Penjualan!N557*$D557</f>
        <v>0</v>
      </c>
      <c r="O557" s="13">
        <f>Penjualan!O557*$D557</f>
        <v>0</v>
      </c>
      <c r="P557" s="13">
        <f>Penjualan!P557*$D557</f>
        <v>0</v>
      </c>
      <c r="Q557" s="13">
        <f>Penjualan!Q557*$D557</f>
        <v>0</v>
      </c>
      <c r="R557" s="13">
        <f>Penjualan!R557*$D557</f>
        <v>0</v>
      </c>
      <c r="S557" s="13">
        <f>Penjualan!S557*$D557</f>
        <v>0</v>
      </c>
      <c r="T557" s="13">
        <f>Penjualan!T557*$D557</f>
        <v>0</v>
      </c>
      <c r="U557" s="13">
        <f>Penjualan!U557*$D557</f>
        <v>0</v>
      </c>
      <c r="V557" s="13">
        <f>Penjualan!V557*$D557</f>
        <v>0</v>
      </c>
      <c r="W557" s="13">
        <f>Penjualan!W557*$D557</f>
        <v>0</v>
      </c>
      <c r="X557" s="13">
        <f>Penjualan!X557*$D557</f>
        <v>0</v>
      </c>
      <c r="Y557" s="13">
        <f>Penjualan!Y557*$D557</f>
        <v>0</v>
      </c>
      <c r="Z557" s="13">
        <f>Penjualan!Z557*$D557</f>
        <v>0</v>
      </c>
      <c r="AA557" s="13">
        <f>Penjualan!AA557*$D557</f>
        <v>0</v>
      </c>
      <c r="AB557" s="13">
        <f>Penjualan!AB557*$D557</f>
        <v>0</v>
      </c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>
        <f>Penjualan!AQ557*$D557</f>
        <v>0</v>
      </c>
      <c r="AR557" s="13">
        <f t="shared" si="22"/>
        <v>0</v>
      </c>
      <c r="AS557" s="14"/>
      <c r="AT557" s="14"/>
      <c r="AU557" s="14"/>
      <c r="AV557" s="14"/>
      <c r="AW557" s="14"/>
    </row>
    <row r="558" spans="1:49" ht="26.25" customHeight="1" x14ac:dyDescent="0.35">
      <c r="A558" s="55">
        <f>Penjualan!A558</f>
        <v>0</v>
      </c>
      <c r="B558" s="2" t="str">
        <f>Penjualan!B558</f>
        <v>G10</v>
      </c>
      <c r="C558" s="2" t="str">
        <f>Penjualan!C558</f>
        <v>G.tali warna warni</v>
      </c>
      <c r="D558" s="21">
        <f>VLOOKUP(B558,Tabel!$A$6:$F$78,6,FALSE)</f>
        <v>5000</v>
      </c>
      <c r="E558" s="13">
        <f>Penjualan!E558*$D558</f>
        <v>0</v>
      </c>
      <c r="F558" s="13">
        <f>Penjualan!F558*$D558</f>
        <v>0</v>
      </c>
      <c r="G558" s="13">
        <f>Penjualan!G558*$D558</f>
        <v>0</v>
      </c>
      <c r="H558" s="13">
        <f>Penjualan!H558*$D558</f>
        <v>0</v>
      </c>
      <c r="I558" s="13">
        <f>Penjualan!I558*$D558</f>
        <v>0</v>
      </c>
      <c r="J558" s="13">
        <f>Penjualan!J558*$D558</f>
        <v>0</v>
      </c>
      <c r="K558" s="13">
        <f>Penjualan!K558*$D558</f>
        <v>0</v>
      </c>
      <c r="L558" s="13">
        <f>Penjualan!L558*$D558</f>
        <v>0</v>
      </c>
      <c r="M558" s="13">
        <f>Penjualan!M558*$D558</f>
        <v>0</v>
      </c>
      <c r="N558" s="13">
        <f>Penjualan!N558*$D558</f>
        <v>0</v>
      </c>
      <c r="O558" s="13">
        <f>Penjualan!O558*$D558</f>
        <v>5000</v>
      </c>
      <c r="P558" s="13">
        <f>Penjualan!P558*$D558</f>
        <v>0</v>
      </c>
      <c r="Q558" s="13">
        <f>Penjualan!Q558*$D558</f>
        <v>0</v>
      </c>
      <c r="R558" s="13">
        <f>Penjualan!R558*$D558</f>
        <v>0</v>
      </c>
      <c r="S558" s="13">
        <f>Penjualan!S558*$D558</f>
        <v>0</v>
      </c>
      <c r="T558" s="13">
        <f>Penjualan!T558*$D558</f>
        <v>0</v>
      </c>
      <c r="U558" s="13">
        <f>Penjualan!U558*$D558</f>
        <v>0</v>
      </c>
      <c r="V558" s="13">
        <f>Penjualan!V558*$D558</f>
        <v>0</v>
      </c>
      <c r="W558" s="13">
        <f>Penjualan!W558*$D558</f>
        <v>0</v>
      </c>
      <c r="X558" s="13">
        <f>Penjualan!X558*$D558</f>
        <v>0</v>
      </c>
      <c r="Y558" s="13">
        <f>Penjualan!Y558*$D558</f>
        <v>0</v>
      </c>
      <c r="Z558" s="13">
        <f>Penjualan!Z558*$D558</f>
        <v>0</v>
      </c>
      <c r="AA558" s="13">
        <f>Penjualan!AA558*$D558</f>
        <v>0</v>
      </c>
      <c r="AB558" s="13">
        <f>Penjualan!AB558*$D558</f>
        <v>0</v>
      </c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>
        <f>Penjualan!AQ558*$D558</f>
        <v>0</v>
      </c>
      <c r="AR558" s="13">
        <f t="shared" si="22"/>
        <v>5000</v>
      </c>
      <c r="AS558" s="14"/>
      <c r="AT558" s="14"/>
      <c r="AU558" s="14"/>
      <c r="AV558" s="14"/>
      <c r="AW558" s="14"/>
    </row>
    <row r="559" spans="1:49" ht="26.25" customHeight="1" x14ac:dyDescent="0.35">
      <c r="A559" s="55">
        <f>Penjualan!A559</f>
        <v>0</v>
      </c>
      <c r="B559" s="2" t="str">
        <f>Penjualan!B559</f>
        <v>R01</v>
      </c>
      <c r="C559" s="2" t="str">
        <f>Penjualan!C559</f>
        <v>Rosario kayu</v>
      </c>
      <c r="D559" s="21">
        <f>VLOOKUP(B559,Tabel!$A$6:$F$78,6,FALSE)</f>
        <v>15000</v>
      </c>
      <c r="E559" s="13">
        <f>Penjualan!E559*$D559</f>
        <v>0</v>
      </c>
      <c r="F559" s="13">
        <f>Penjualan!F559*$D559</f>
        <v>0</v>
      </c>
      <c r="G559" s="13">
        <f>Penjualan!G559*$D559</f>
        <v>0</v>
      </c>
      <c r="H559" s="13">
        <f>Penjualan!H559*$D559</f>
        <v>0</v>
      </c>
      <c r="I559" s="13">
        <f>Penjualan!I559*$D559</f>
        <v>0</v>
      </c>
      <c r="J559" s="13">
        <f>Penjualan!J559*$D559</f>
        <v>0</v>
      </c>
      <c r="K559" s="13">
        <f>Penjualan!K559*$D559</f>
        <v>0</v>
      </c>
      <c r="L559" s="13">
        <f>Penjualan!L559*$D559</f>
        <v>0</v>
      </c>
      <c r="M559" s="13">
        <f>Penjualan!M559*$D559</f>
        <v>0</v>
      </c>
      <c r="N559" s="13">
        <f>Penjualan!N559*$D559</f>
        <v>0</v>
      </c>
      <c r="O559" s="13">
        <f>Penjualan!O559*$D559</f>
        <v>15000</v>
      </c>
      <c r="P559" s="13">
        <f>Penjualan!P559*$D559</f>
        <v>0</v>
      </c>
      <c r="Q559" s="13">
        <f>Penjualan!Q559*$D559</f>
        <v>0</v>
      </c>
      <c r="R559" s="13">
        <f>Penjualan!R559*$D559</f>
        <v>0</v>
      </c>
      <c r="S559" s="13">
        <f>Penjualan!S559*$D559</f>
        <v>15000</v>
      </c>
      <c r="T559" s="13">
        <f>Penjualan!T559*$D559</f>
        <v>0</v>
      </c>
      <c r="U559" s="13">
        <f>Penjualan!U559*$D559</f>
        <v>0</v>
      </c>
      <c r="V559" s="13">
        <f>Penjualan!V559*$D559</f>
        <v>0</v>
      </c>
      <c r="W559" s="13">
        <f>Penjualan!W559*$D559</f>
        <v>0</v>
      </c>
      <c r="X559" s="13">
        <f>Penjualan!X559*$D559</f>
        <v>0</v>
      </c>
      <c r="Y559" s="13">
        <f>Penjualan!Y559*$D559</f>
        <v>0</v>
      </c>
      <c r="Z559" s="13">
        <f>Penjualan!Z559*$D559</f>
        <v>0</v>
      </c>
      <c r="AA559" s="13">
        <f>Penjualan!AA559*$D559</f>
        <v>0</v>
      </c>
      <c r="AB559" s="13">
        <f>Penjualan!AB559*$D559</f>
        <v>0</v>
      </c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>
        <f>Penjualan!AQ559*$D559</f>
        <v>0</v>
      </c>
      <c r="AR559" s="13">
        <f t="shared" si="22"/>
        <v>30000</v>
      </c>
      <c r="AS559" s="14"/>
      <c r="AT559" s="14"/>
      <c r="AU559" s="14"/>
      <c r="AV559" s="14"/>
      <c r="AW559" s="14"/>
    </row>
    <row r="560" spans="1:49" ht="26.25" customHeight="1" x14ac:dyDescent="0.35">
      <c r="A560" s="55">
        <f>Penjualan!A560</f>
        <v>0</v>
      </c>
      <c r="B560" s="2" t="str">
        <f>Penjualan!B560</f>
        <v>KT03</v>
      </c>
      <c r="C560" s="2" t="str">
        <f>Penjualan!C560</f>
        <v>Kalung huruf</v>
      </c>
      <c r="D560" s="21">
        <f>VLOOKUP(B560,Tabel!$A$6:$F$78,6,FALSE)</f>
        <v>3000</v>
      </c>
      <c r="E560" s="13">
        <f>Penjualan!E560*$D560</f>
        <v>0</v>
      </c>
      <c r="F560" s="13">
        <f>Penjualan!F560*$D560</f>
        <v>0</v>
      </c>
      <c r="G560" s="13">
        <f>Penjualan!G560*$D560</f>
        <v>0</v>
      </c>
      <c r="H560" s="13">
        <f>Penjualan!H560*$D560</f>
        <v>0</v>
      </c>
      <c r="I560" s="13">
        <f>Penjualan!I560*$D560</f>
        <v>0</v>
      </c>
      <c r="J560" s="13">
        <f>Penjualan!J560*$D560</f>
        <v>0</v>
      </c>
      <c r="K560" s="13">
        <f>Penjualan!K560*$D560</f>
        <v>0</v>
      </c>
      <c r="L560" s="13">
        <f>Penjualan!L560*$D560</f>
        <v>0</v>
      </c>
      <c r="M560" s="13">
        <f>Penjualan!M560*$D560</f>
        <v>0</v>
      </c>
      <c r="N560" s="13">
        <f>Penjualan!N560*$D560</f>
        <v>3000</v>
      </c>
      <c r="O560" s="13">
        <f>Penjualan!O560*$D560</f>
        <v>3000</v>
      </c>
      <c r="P560" s="13">
        <f>Penjualan!P560*$D560</f>
        <v>0</v>
      </c>
      <c r="Q560" s="13">
        <f>Penjualan!Q560*$D560</f>
        <v>0</v>
      </c>
      <c r="R560" s="13">
        <f>Penjualan!R560*$D560</f>
        <v>0</v>
      </c>
      <c r="S560" s="13">
        <f>Penjualan!S560*$D560</f>
        <v>0</v>
      </c>
      <c r="T560" s="13">
        <f>Penjualan!T560*$D560</f>
        <v>0</v>
      </c>
      <c r="U560" s="13">
        <f>Penjualan!U560*$D560</f>
        <v>0</v>
      </c>
      <c r="V560" s="13">
        <f>Penjualan!V560*$D560</f>
        <v>0</v>
      </c>
      <c r="W560" s="13">
        <f>Penjualan!W560*$D560</f>
        <v>0</v>
      </c>
      <c r="X560" s="13">
        <f>Penjualan!X560*$D560</f>
        <v>0</v>
      </c>
      <c r="Y560" s="13">
        <f>Penjualan!Y560*$D560</f>
        <v>0</v>
      </c>
      <c r="Z560" s="13">
        <f>Penjualan!Z560*$D560</f>
        <v>0</v>
      </c>
      <c r="AA560" s="13">
        <f>Penjualan!AA560*$D560</f>
        <v>0</v>
      </c>
      <c r="AB560" s="13">
        <f>Penjualan!AB560*$D560</f>
        <v>0</v>
      </c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>
        <f>Penjualan!AQ560*$D560</f>
        <v>0</v>
      </c>
      <c r="AR560" s="13">
        <f t="shared" si="22"/>
        <v>6000</v>
      </c>
      <c r="AS560" s="14"/>
      <c r="AT560" s="14"/>
      <c r="AU560" s="14"/>
      <c r="AV560" s="14"/>
      <c r="AW560" s="14"/>
    </row>
    <row r="561" spans="1:49" ht="26.25" customHeight="1" x14ac:dyDescent="0.35">
      <c r="A561" s="55">
        <f>Penjualan!A561</f>
        <v>0</v>
      </c>
      <c r="B561" s="2" t="str">
        <f>Penjualan!B561</f>
        <v>Lain2</v>
      </c>
      <c r="C561" s="2" t="str">
        <f>Penjualan!C561</f>
        <v>Lain2</v>
      </c>
      <c r="D561" s="21">
        <f>VLOOKUP(B561,Tabel!$A$6:$F$78,6,FALSE)</f>
        <v>0</v>
      </c>
      <c r="E561" s="13">
        <f>Penjualan!E561*$D561</f>
        <v>0</v>
      </c>
      <c r="F561" s="13">
        <f>Penjualan!F561*$D561</f>
        <v>0</v>
      </c>
      <c r="G561" s="13">
        <f>Penjualan!G561*$D561</f>
        <v>0</v>
      </c>
      <c r="H561" s="13">
        <f>Penjualan!H561*$D561</f>
        <v>0</v>
      </c>
      <c r="I561" s="13">
        <f>Penjualan!I561*$D561</f>
        <v>0</v>
      </c>
      <c r="J561" s="13">
        <f>Penjualan!J561*$D561</f>
        <v>0</v>
      </c>
      <c r="K561" s="13">
        <f>Penjualan!K561*$D561</f>
        <v>0</v>
      </c>
      <c r="L561" s="13">
        <f>Penjualan!L561*$D561</f>
        <v>0</v>
      </c>
      <c r="M561" s="13">
        <f>Penjualan!M561*$D561</f>
        <v>0</v>
      </c>
      <c r="N561" s="13">
        <f>Penjualan!N561*$D561</f>
        <v>0</v>
      </c>
      <c r="O561" s="13">
        <f>Penjualan!O561*$D561</f>
        <v>0</v>
      </c>
      <c r="P561" s="13">
        <f>Penjualan!P561*$D561</f>
        <v>0</v>
      </c>
      <c r="Q561" s="13">
        <f>Penjualan!Q561*$D561</f>
        <v>0</v>
      </c>
      <c r="R561" s="13">
        <f>Penjualan!R561*$D561</f>
        <v>0</v>
      </c>
      <c r="S561" s="13">
        <f>Penjualan!S561*$D561</f>
        <v>0</v>
      </c>
      <c r="T561" s="13">
        <f>Penjualan!T561*$D561</f>
        <v>0</v>
      </c>
      <c r="U561" s="13">
        <f>Penjualan!U561*$D561</f>
        <v>0</v>
      </c>
      <c r="V561" s="13">
        <f>Penjualan!V561*$D561</f>
        <v>0</v>
      </c>
      <c r="W561" s="13">
        <f>Penjualan!W561*$D561</f>
        <v>0</v>
      </c>
      <c r="X561" s="13">
        <f>Penjualan!X561*$D561</f>
        <v>0</v>
      </c>
      <c r="Y561" s="13">
        <f>Penjualan!Y561*$D561</f>
        <v>0</v>
      </c>
      <c r="Z561" s="13">
        <f>Penjualan!Z561*$D561</f>
        <v>0</v>
      </c>
      <c r="AA561" s="13">
        <f>Penjualan!AA561*$D561</f>
        <v>0</v>
      </c>
      <c r="AB561" s="13">
        <f>Penjualan!AB561*$D561</f>
        <v>0</v>
      </c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>
        <f>Penjualan!AQ561*$D561</f>
        <v>0</v>
      </c>
      <c r="AR561" s="13">
        <f t="shared" si="22"/>
        <v>0</v>
      </c>
      <c r="AS561" s="14"/>
      <c r="AT561" s="14"/>
      <c r="AU561" s="14"/>
      <c r="AV561" s="14"/>
      <c r="AW561" s="14"/>
    </row>
    <row r="562" spans="1:49" ht="26.25" customHeight="1" x14ac:dyDescent="0.35">
      <c r="A562" s="55">
        <f>Penjualan!A562</f>
        <v>42273</v>
      </c>
      <c r="B562" s="2" t="str">
        <f>Penjualan!B562</f>
        <v>R01</v>
      </c>
      <c r="C562" s="2" t="str">
        <f>Penjualan!C562</f>
        <v>Rosario kayu</v>
      </c>
      <c r="D562" s="21">
        <f>VLOOKUP(B562,Tabel!$A$6:$F$78,6,FALSE)</f>
        <v>15000</v>
      </c>
      <c r="E562" s="13">
        <f>Penjualan!E562*$D562</f>
        <v>0</v>
      </c>
      <c r="F562" s="13">
        <f>Penjualan!F562*$D562</f>
        <v>0</v>
      </c>
      <c r="G562" s="13">
        <f>Penjualan!G562*$D562</f>
        <v>0</v>
      </c>
      <c r="H562" s="13">
        <f>Penjualan!H562*$D562</f>
        <v>0</v>
      </c>
      <c r="I562" s="13">
        <f>Penjualan!I562*$D562</f>
        <v>0</v>
      </c>
      <c r="J562" s="13">
        <f>Penjualan!J562*$D562</f>
        <v>15000</v>
      </c>
      <c r="K562" s="13">
        <f>Penjualan!K562*$D562</f>
        <v>0</v>
      </c>
      <c r="L562" s="13">
        <f>Penjualan!L562*$D562</f>
        <v>0</v>
      </c>
      <c r="M562" s="13">
        <f>Penjualan!M562*$D562</f>
        <v>0</v>
      </c>
      <c r="N562" s="13">
        <f>Penjualan!N562*$D562</f>
        <v>15000</v>
      </c>
      <c r="O562" s="13">
        <f>Penjualan!O562*$D562</f>
        <v>15000</v>
      </c>
      <c r="P562" s="13">
        <f>Penjualan!P562*$D562</f>
        <v>0</v>
      </c>
      <c r="Q562" s="13">
        <f>Penjualan!Q562*$D562</f>
        <v>0</v>
      </c>
      <c r="R562" s="13">
        <f>Penjualan!R562*$D562</f>
        <v>0</v>
      </c>
      <c r="S562" s="13">
        <f>Penjualan!S562*$D562</f>
        <v>15000</v>
      </c>
      <c r="T562" s="13">
        <f>Penjualan!T562*$D562</f>
        <v>0</v>
      </c>
      <c r="U562" s="13">
        <f>Penjualan!U562*$D562</f>
        <v>15000</v>
      </c>
      <c r="V562" s="13">
        <f>Penjualan!V562*$D562</f>
        <v>0</v>
      </c>
      <c r="W562" s="13">
        <f>Penjualan!W562*$D562</f>
        <v>0</v>
      </c>
      <c r="X562" s="13">
        <f>Penjualan!X562*$D562</f>
        <v>0</v>
      </c>
      <c r="Y562" s="13">
        <f>Penjualan!Y562*$D562</f>
        <v>0</v>
      </c>
      <c r="Z562" s="13">
        <f>Penjualan!Z562*$D562</f>
        <v>0</v>
      </c>
      <c r="AA562" s="13">
        <f>Penjualan!AA562*$D562</f>
        <v>0</v>
      </c>
      <c r="AB562" s="13">
        <f>Penjualan!AB562*$D562</f>
        <v>0</v>
      </c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>
        <f>Penjualan!AQ562*$D562</f>
        <v>0</v>
      </c>
      <c r="AR562" s="13">
        <f t="shared" si="22"/>
        <v>75000</v>
      </c>
      <c r="AS562" s="14"/>
      <c r="AT562" s="14"/>
      <c r="AU562" s="14"/>
      <c r="AV562" s="14"/>
      <c r="AW562" s="14"/>
    </row>
    <row r="563" spans="1:49" ht="26.25" customHeight="1" x14ac:dyDescent="0.35">
      <c r="A563" s="55" t="str">
        <f>Penjualan!A563</f>
        <v>Panti Fair</v>
      </c>
      <c r="B563" s="2" t="str">
        <f>Penjualan!B563</f>
        <v>G10</v>
      </c>
      <c r="C563" s="2" t="str">
        <f>Penjualan!C563</f>
        <v>G.tali warna warni</v>
      </c>
      <c r="D563" s="21">
        <f>VLOOKUP(B563,Tabel!$A$6:$F$78,6,FALSE)</f>
        <v>5000</v>
      </c>
      <c r="E563" s="13">
        <f>Penjualan!E563*$D563</f>
        <v>0</v>
      </c>
      <c r="F563" s="13">
        <f>Penjualan!F563*$D563</f>
        <v>0</v>
      </c>
      <c r="G563" s="13">
        <f>Penjualan!G563*$D563</f>
        <v>0</v>
      </c>
      <c r="H563" s="13">
        <f>Penjualan!H563*$D563</f>
        <v>0</v>
      </c>
      <c r="I563" s="13">
        <f>Penjualan!I563*$D563</f>
        <v>0</v>
      </c>
      <c r="J563" s="13">
        <f>Penjualan!J563*$D563</f>
        <v>0</v>
      </c>
      <c r="K563" s="13">
        <f>Penjualan!K563*$D563</f>
        <v>0</v>
      </c>
      <c r="L563" s="13">
        <f>Penjualan!L563*$D563</f>
        <v>10000</v>
      </c>
      <c r="M563" s="13">
        <f>Penjualan!M563*$D563</f>
        <v>0</v>
      </c>
      <c r="N563" s="13">
        <f>Penjualan!N563*$D563</f>
        <v>0</v>
      </c>
      <c r="O563" s="13">
        <f>Penjualan!O563*$D563</f>
        <v>0</v>
      </c>
      <c r="P563" s="13">
        <f>Penjualan!P563*$D563</f>
        <v>0</v>
      </c>
      <c r="Q563" s="13">
        <f>Penjualan!Q563*$D563</f>
        <v>0</v>
      </c>
      <c r="R563" s="13">
        <f>Penjualan!R563*$D563</f>
        <v>0</v>
      </c>
      <c r="S563" s="13">
        <f>Penjualan!S563*$D563</f>
        <v>0</v>
      </c>
      <c r="T563" s="13">
        <f>Penjualan!T563*$D563</f>
        <v>0</v>
      </c>
      <c r="U563" s="13">
        <f>Penjualan!U563*$D563</f>
        <v>0</v>
      </c>
      <c r="V563" s="13">
        <f>Penjualan!V563*$D563</f>
        <v>0</v>
      </c>
      <c r="W563" s="13">
        <f>Penjualan!W563*$D563</f>
        <v>5000</v>
      </c>
      <c r="X563" s="13">
        <f>Penjualan!X563*$D563</f>
        <v>0</v>
      </c>
      <c r="Y563" s="13">
        <f>Penjualan!Y563*$D563</f>
        <v>5000</v>
      </c>
      <c r="Z563" s="13">
        <f>Penjualan!Z563*$D563</f>
        <v>0</v>
      </c>
      <c r="AA563" s="13">
        <f>Penjualan!AA563*$D563</f>
        <v>0</v>
      </c>
      <c r="AB563" s="13">
        <f>Penjualan!AB563*$D563</f>
        <v>0</v>
      </c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>
        <f>Penjualan!AQ563*$D563</f>
        <v>0</v>
      </c>
      <c r="AR563" s="13">
        <f t="shared" si="22"/>
        <v>20000</v>
      </c>
      <c r="AS563" s="14"/>
      <c r="AT563" s="14"/>
      <c r="AU563" s="14"/>
      <c r="AV563" s="14"/>
      <c r="AW563" s="14"/>
    </row>
    <row r="564" spans="1:49" ht="26.25" customHeight="1" x14ac:dyDescent="0.35">
      <c r="A564" s="55">
        <f>Penjualan!A564</f>
        <v>0</v>
      </c>
      <c r="B564" s="2" t="str">
        <f>Penjualan!B564</f>
        <v>G12</v>
      </c>
      <c r="C564" s="2" t="str">
        <f>Penjualan!C564</f>
        <v xml:space="preserve">Gelang plat </v>
      </c>
      <c r="D564" s="21">
        <f>VLOOKUP(B564,Tabel!$A$6:$F$78,6,FALSE)</f>
        <v>5000</v>
      </c>
      <c r="E564" s="13">
        <f>Penjualan!E564*$D564</f>
        <v>0</v>
      </c>
      <c r="F564" s="13">
        <f>Penjualan!F564*$D564</f>
        <v>0</v>
      </c>
      <c r="G564" s="13">
        <f>Penjualan!G564*$D564</f>
        <v>0</v>
      </c>
      <c r="H564" s="13">
        <f>Penjualan!H564*$D564</f>
        <v>0</v>
      </c>
      <c r="I564" s="13">
        <f>Penjualan!I564*$D564</f>
        <v>0</v>
      </c>
      <c r="J564" s="13">
        <f>Penjualan!J564*$D564</f>
        <v>0</v>
      </c>
      <c r="K564" s="13">
        <f>Penjualan!K564*$D564</f>
        <v>0</v>
      </c>
      <c r="L564" s="13">
        <f>Penjualan!L564*$D564</f>
        <v>0</v>
      </c>
      <c r="M564" s="13">
        <f>Penjualan!M564*$D564</f>
        <v>0</v>
      </c>
      <c r="N564" s="13">
        <f>Penjualan!N564*$D564</f>
        <v>15000</v>
      </c>
      <c r="O564" s="13">
        <f>Penjualan!O564*$D564</f>
        <v>0</v>
      </c>
      <c r="P564" s="13">
        <f>Penjualan!P564*$D564</f>
        <v>25000</v>
      </c>
      <c r="Q564" s="13">
        <f>Penjualan!Q564*$D564</f>
        <v>10000</v>
      </c>
      <c r="R564" s="13">
        <f>Penjualan!R564*$D564</f>
        <v>0</v>
      </c>
      <c r="S564" s="13">
        <f>Penjualan!S564*$D564</f>
        <v>0</v>
      </c>
      <c r="T564" s="13">
        <f>Penjualan!T564*$D564</f>
        <v>0</v>
      </c>
      <c r="U564" s="13">
        <f>Penjualan!U564*$D564</f>
        <v>0</v>
      </c>
      <c r="V564" s="13">
        <f>Penjualan!V564*$D564</f>
        <v>0</v>
      </c>
      <c r="W564" s="13">
        <f>Penjualan!W564*$D564</f>
        <v>5000</v>
      </c>
      <c r="X564" s="13">
        <f>Penjualan!X564*$D564</f>
        <v>0</v>
      </c>
      <c r="Y564" s="13">
        <f>Penjualan!Y564*$D564</f>
        <v>0</v>
      </c>
      <c r="Z564" s="13">
        <f>Penjualan!Z564*$D564</f>
        <v>0</v>
      </c>
      <c r="AA564" s="13">
        <f>Penjualan!AA564*$D564</f>
        <v>0</v>
      </c>
      <c r="AB564" s="13">
        <f>Penjualan!AB564*$D564</f>
        <v>5000</v>
      </c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>
        <f>Penjualan!AQ564*$D564</f>
        <v>0</v>
      </c>
      <c r="AR564" s="13">
        <f t="shared" si="22"/>
        <v>60000</v>
      </c>
      <c r="AS564" s="14"/>
      <c r="AT564" s="14"/>
      <c r="AU564" s="14"/>
      <c r="AV564" s="14"/>
      <c r="AW564" s="14"/>
    </row>
    <row r="565" spans="1:49" ht="26.25" customHeight="1" x14ac:dyDescent="0.35">
      <c r="A565" s="55">
        <f>Penjualan!A565</f>
        <v>0</v>
      </c>
      <c r="B565" s="2" t="str">
        <f>Penjualan!B565</f>
        <v>G12</v>
      </c>
      <c r="C565" s="2" t="str">
        <f>Penjualan!C565</f>
        <v xml:space="preserve">Gelang plat </v>
      </c>
      <c r="D565" s="21">
        <f>VLOOKUP(B565,Tabel!$A$6:$F$78,6,FALSE)</f>
        <v>5000</v>
      </c>
      <c r="E565" s="13">
        <f>Penjualan!E565*$D565</f>
        <v>0</v>
      </c>
      <c r="F565" s="13">
        <f>Penjualan!F565*$D565</f>
        <v>0</v>
      </c>
      <c r="G565" s="13">
        <f>Penjualan!G565*$D565</f>
        <v>0</v>
      </c>
      <c r="H565" s="13">
        <f>Penjualan!H565*$D565</f>
        <v>0</v>
      </c>
      <c r="I565" s="13">
        <f>Penjualan!I565*$D565</f>
        <v>0</v>
      </c>
      <c r="J565" s="13">
        <f>Penjualan!J565*$D565</f>
        <v>0</v>
      </c>
      <c r="K565" s="13">
        <f>Penjualan!K565*$D565</f>
        <v>0</v>
      </c>
      <c r="L565" s="13">
        <f>Penjualan!L565*$D565</f>
        <v>0</v>
      </c>
      <c r="M565" s="13">
        <f>Penjualan!M565*$D565</f>
        <v>0</v>
      </c>
      <c r="N565" s="13">
        <f>Penjualan!N565*$D565</f>
        <v>0</v>
      </c>
      <c r="O565" s="13">
        <f>Penjualan!O565*$D565</f>
        <v>0</v>
      </c>
      <c r="P565" s="13">
        <f>Penjualan!P565*$D565</f>
        <v>0</v>
      </c>
      <c r="Q565" s="13">
        <f>Penjualan!Q565*$D565</f>
        <v>5000</v>
      </c>
      <c r="R565" s="13">
        <f>Penjualan!R565*$D565</f>
        <v>0</v>
      </c>
      <c r="S565" s="13">
        <f>Penjualan!S565*$D565</f>
        <v>0</v>
      </c>
      <c r="T565" s="13">
        <f>Penjualan!T565*$D565</f>
        <v>0</v>
      </c>
      <c r="U565" s="13">
        <f>Penjualan!U565*$D565</f>
        <v>0</v>
      </c>
      <c r="V565" s="13">
        <f>Penjualan!V565*$D565</f>
        <v>0</v>
      </c>
      <c r="W565" s="13">
        <f>Penjualan!W565*$D565</f>
        <v>0</v>
      </c>
      <c r="X565" s="13">
        <f>Penjualan!X565*$D565</f>
        <v>0</v>
      </c>
      <c r="Y565" s="13">
        <f>Penjualan!Y565*$D565</f>
        <v>0</v>
      </c>
      <c r="Z565" s="13">
        <f>Penjualan!Z565*$D565</f>
        <v>0</v>
      </c>
      <c r="AA565" s="13">
        <f>Penjualan!AA565*$D565</f>
        <v>0</v>
      </c>
      <c r="AB565" s="13">
        <f>Penjualan!AB565*$D565</f>
        <v>0</v>
      </c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>
        <f>Penjualan!AQ565*$D565</f>
        <v>0</v>
      </c>
      <c r="AR565" s="13">
        <f t="shared" si="22"/>
        <v>5000</v>
      </c>
      <c r="AS565" s="14"/>
      <c r="AT565" s="14"/>
      <c r="AU565" s="14"/>
      <c r="AV565" s="14"/>
      <c r="AW565" s="14"/>
    </row>
    <row r="566" spans="1:49" ht="26.25" customHeight="1" x14ac:dyDescent="0.35">
      <c r="A566" s="55">
        <f>Penjualan!A566</f>
        <v>0</v>
      </c>
      <c r="B566" s="2" t="str">
        <f>Penjualan!B566</f>
        <v>G12</v>
      </c>
      <c r="C566" s="2" t="str">
        <f>Penjualan!C566</f>
        <v xml:space="preserve">Gelang plat </v>
      </c>
      <c r="D566" s="21">
        <f>VLOOKUP(B566,Tabel!$A$6:$F$78,6,FALSE)</f>
        <v>5000</v>
      </c>
      <c r="E566" s="13">
        <f>Penjualan!E566*$D566</f>
        <v>0</v>
      </c>
      <c r="F566" s="13">
        <f>Penjualan!F566*$D566</f>
        <v>0</v>
      </c>
      <c r="G566" s="13">
        <f>Penjualan!G566*$D566</f>
        <v>0</v>
      </c>
      <c r="H566" s="13">
        <f>Penjualan!H566*$D566</f>
        <v>0</v>
      </c>
      <c r="I566" s="13">
        <f>Penjualan!I566*$D566</f>
        <v>0</v>
      </c>
      <c r="J566" s="13">
        <f>Penjualan!J566*$D566</f>
        <v>0</v>
      </c>
      <c r="K566" s="13">
        <f>Penjualan!K566*$D566</f>
        <v>0</v>
      </c>
      <c r="L566" s="13">
        <f>Penjualan!L566*$D566</f>
        <v>0</v>
      </c>
      <c r="M566" s="13">
        <f>Penjualan!M566*$D566</f>
        <v>0</v>
      </c>
      <c r="N566" s="13">
        <f>Penjualan!N566*$D566</f>
        <v>15000</v>
      </c>
      <c r="O566" s="13">
        <f>Penjualan!O566*$D566</f>
        <v>0</v>
      </c>
      <c r="P566" s="13">
        <f>Penjualan!P566*$D566</f>
        <v>10000</v>
      </c>
      <c r="Q566" s="13">
        <f>Penjualan!Q566*$D566</f>
        <v>0</v>
      </c>
      <c r="R566" s="13">
        <f>Penjualan!R566*$D566</f>
        <v>0</v>
      </c>
      <c r="S566" s="13">
        <f>Penjualan!S566*$D566</f>
        <v>0</v>
      </c>
      <c r="T566" s="13">
        <f>Penjualan!T566*$D566</f>
        <v>0</v>
      </c>
      <c r="U566" s="13">
        <f>Penjualan!U566*$D566</f>
        <v>0</v>
      </c>
      <c r="V566" s="13">
        <f>Penjualan!V566*$D566</f>
        <v>0</v>
      </c>
      <c r="W566" s="13">
        <f>Penjualan!W566*$D566</f>
        <v>0</v>
      </c>
      <c r="X566" s="13">
        <f>Penjualan!X566*$D566</f>
        <v>0</v>
      </c>
      <c r="Y566" s="13">
        <f>Penjualan!Y566*$D566</f>
        <v>0</v>
      </c>
      <c r="Z566" s="13">
        <f>Penjualan!Z566*$D566</f>
        <v>0</v>
      </c>
      <c r="AA566" s="13">
        <f>Penjualan!AA566*$D566</f>
        <v>0</v>
      </c>
      <c r="AB566" s="13">
        <f>Penjualan!AB566*$D566</f>
        <v>0</v>
      </c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>
        <f>Penjualan!AQ566*$D566</f>
        <v>0</v>
      </c>
      <c r="AR566" s="13">
        <f t="shared" si="22"/>
        <v>25000</v>
      </c>
      <c r="AS566" s="14"/>
      <c r="AT566" s="14"/>
      <c r="AU566" s="14"/>
      <c r="AV566" s="14"/>
      <c r="AW566" s="14"/>
    </row>
    <row r="567" spans="1:49" ht="26.25" customHeight="1" x14ac:dyDescent="0.35">
      <c r="A567" s="55">
        <f>Penjualan!A567</f>
        <v>0</v>
      </c>
      <c r="B567" s="2" t="str">
        <f>Penjualan!B567</f>
        <v>R02</v>
      </c>
      <c r="C567" s="2" t="str">
        <f>Penjualan!C567</f>
        <v>Rosario batu</v>
      </c>
      <c r="D567" s="21">
        <f>VLOOKUP(B567,Tabel!$A$6:$F$78,6,FALSE)</f>
        <v>30000</v>
      </c>
      <c r="E567" s="13">
        <f>Penjualan!E567*$D567</f>
        <v>0</v>
      </c>
      <c r="F567" s="13">
        <f>Penjualan!F567*$D567</f>
        <v>0</v>
      </c>
      <c r="G567" s="13">
        <f>Penjualan!G567*$D567</f>
        <v>0</v>
      </c>
      <c r="H567" s="13">
        <f>Penjualan!H567*$D567</f>
        <v>0</v>
      </c>
      <c r="I567" s="13">
        <f>Penjualan!I567*$D567</f>
        <v>0</v>
      </c>
      <c r="J567" s="13">
        <f>Penjualan!J567*$D567</f>
        <v>0</v>
      </c>
      <c r="K567" s="13">
        <f>Penjualan!K567*$D567</f>
        <v>0</v>
      </c>
      <c r="L567" s="13">
        <f>Penjualan!L567*$D567</f>
        <v>0</v>
      </c>
      <c r="M567" s="13">
        <f>Penjualan!M567*$D567</f>
        <v>30000</v>
      </c>
      <c r="N567" s="13">
        <f>Penjualan!N567*$D567</f>
        <v>0</v>
      </c>
      <c r="O567" s="13">
        <f>Penjualan!O567*$D567</f>
        <v>0</v>
      </c>
      <c r="P567" s="13">
        <f>Penjualan!P567*$D567</f>
        <v>0</v>
      </c>
      <c r="Q567" s="13">
        <f>Penjualan!Q567*$D567</f>
        <v>0</v>
      </c>
      <c r="R567" s="13">
        <f>Penjualan!R567*$D567</f>
        <v>0</v>
      </c>
      <c r="S567" s="13">
        <f>Penjualan!S567*$D567</f>
        <v>0</v>
      </c>
      <c r="T567" s="13">
        <f>Penjualan!T567*$D567</f>
        <v>0</v>
      </c>
      <c r="U567" s="13">
        <f>Penjualan!U567*$D567</f>
        <v>0</v>
      </c>
      <c r="V567" s="13">
        <f>Penjualan!V567*$D567</f>
        <v>0</v>
      </c>
      <c r="W567" s="13">
        <f>Penjualan!W567*$D567</f>
        <v>0</v>
      </c>
      <c r="X567" s="13">
        <f>Penjualan!X567*$D567</f>
        <v>0</v>
      </c>
      <c r="Y567" s="13">
        <f>Penjualan!Y567*$D567</f>
        <v>0</v>
      </c>
      <c r="Z567" s="13">
        <f>Penjualan!Z567*$D567</f>
        <v>0</v>
      </c>
      <c r="AA567" s="13">
        <f>Penjualan!AA567*$D567</f>
        <v>0</v>
      </c>
      <c r="AB567" s="13">
        <f>Penjualan!AB567*$D567</f>
        <v>0</v>
      </c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>
        <f>Penjualan!AQ567*$D567</f>
        <v>0</v>
      </c>
      <c r="AR567" s="13">
        <f t="shared" si="22"/>
        <v>30000</v>
      </c>
      <c r="AS567" s="14"/>
      <c r="AT567" s="14"/>
      <c r="AU567" s="14"/>
      <c r="AV567" s="14"/>
      <c r="AW567" s="14"/>
    </row>
    <row r="568" spans="1:49" ht="26.25" customHeight="1" x14ac:dyDescent="0.35">
      <c r="A568" s="55">
        <f>Penjualan!A568</f>
        <v>0</v>
      </c>
      <c r="B568" s="2" t="str">
        <f>Penjualan!B568</f>
        <v>R01</v>
      </c>
      <c r="C568" s="2" t="str">
        <f>Penjualan!C568</f>
        <v>Rosario kayu</v>
      </c>
      <c r="D568" s="21">
        <f>VLOOKUP(B568,Tabel!$A$6:$F$78,6,FALSE)</f>
        <v>15000</v>
      </c>
      <c r="E568" s="13">
        <f>Penjualan!E568*$D568</f>
        <v>0</v>
      </c>
      <c r="F568" s="13">
        <f>Penjualan!F568*$D568</f>
        <v>0</v>
      </c>
      <c r="G568" s="13">
        <f>Penjualan!G568*$D568</f>
        <v>0</v>
      </c>
      <c r="H568" s="13">
        <f>Penjualan!H568*$D568</f>
        <v>0</v>
      </c>
      <c r="I568" s="13">
        <f>Penjualan!I568*$D568</f>
        <v>0</v>
      </c>
      <c r="J568" s="13">
        <f>Penjualan!J568*$D568</f>
        <v>0</v>
      </c>
      <c r="K568" s="13">
        <f>Penjualan!K568*$D568</f>
        <v>0</v>
      </c>
      <c r="L568" s="13">
        <f>Penjualan!L568*$D568</f>
        <v>0</v>
      </c>
      <c r="M568" s="13">
        <f>Penjualan!M568*$D568</f>
        <v>0</v>
      </c>
      <c r="N568" s="13">
        <f>Penjualan!N568*$D568</f>
        <v>0</v>
      </c>
      <c r="O568" s="13">
        <f>Penjualan!O568*$D568</f>
        <v>0</v>
      </c>
      <c r="P568" s="13">
        <f>Penjualan!P568*$D568</f>
        <v>0</v>
      </c>
      <c r="Q568" s="13">
        <f>Penjualan!Q568*$D568</f>
        <v>15000</v>
      </c>
      <c r="R568" s="13">
        <f>Penjualan!R568*$D568</f>
        <v>0</v>
      </c>
      <c r="S568" s="13">
        <f>Penjualan!S568*$D568</f>
        <v>0</v>
      </c>
      <c r="T568" s="13">
        <f>Penjualan!T568*$D568</f>
        <v>0</v>
      </c>
      <c r="U568" s="13">
        <f>Penjualan!U568*$D568</f>
        <v>0</v>
      </c>
      <c r="V568" s="13">
        <f>Penjualan!V568*$D568</f>
        <v>0</v>
      </c>
      <c r="W568" s="13">
        <f>Penjualan!W568*$D568</f>
        <v>0</v>
      </c>
      <c r="X568" s="13">
        <f>Penjualan!X568*$D568</f>
        <v>0</v>
      </c>
      <c r="Y568" s="13">
        <f>Penjualan!Y568*$D568</f>
        <v>0</v>
      </c>
      <c r="Z568" s="13">
        <f>Penjualan!Z568*$D568</f>
        <v>0</v>
      </c>
      <c r="AA568" s="13">
        <f>Penjualan!AA568*$D568</f>
        <v>0</v>
      </c>
      <c r="AB568" s="13">
        <f>Penjualan!AB568*$D568</f>
        <v>0</v>
      </c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>
        <f>Penjualan!AQ568*$D568</f>
        <v>0</v>
      </c>
      <c r="AR568" s="13">
        <f t="shared" si="22"/>
        <v>15000</v>
      </c>
      <c r="AS568" s="14"/>
      <c r="AT568" s="14"/>
      <c r="AU568" s="14"/>
      <c r="AV568" s="14"/>
      <c r="AW568" s="14"/>
    </row>
    <row r="569" spans="1:49" ht="26.25" customHeight="1" x14ac:dyDescent="0.35">
      <c r="A569" s="55">
        <f>Penjualan!A569</f>
        <v>0</v>
      </c>
      <c r="B569" s="2" t="str">
        <f>Penjualan!B569</f>
        <v>G01</v>
      </c>
      <c r="C569" s="2" t="str">
        <f>Penjualan!C569</f>
        <v>G.batu magnet</v>
      </c>
      <c r="D569" s="21">
        <f>VLOOKUP(B569,Tabel!$A$6:$F$78,6,FALSE)</f>
        <v>10000</v>
      </c>
      <c r="E569" s="13">
        <f>Penjualan!E569*$D569</f>
        <v>0</v>
      </c>
      <c r="F569" s="13">
        <f>Penjualan!F569*$D569</f>
        <v>10000</v>
      </c>
      <c r="G569" s="13">
        <f>Penjualan!G569*$D569</f>
        <v>0</v>
      </c>
      <c r="H569" s="13">
        <f>Penjualan!H569*$D569</f>
        <v>0</v>
      </c>
      <c r="I569" s="13">
        <f>Penjualan!I569*$D569</f>
        <v>0</v>
      </c>
      <c r="J569" s="13">
        <f>Penjualan!J569*$D569</f>
        <v>0</v>
      </c>
      <c r="K569" s="13">
        <f>Penjualan!K569*$D569</f>
        <v>0</v>
      </c>
      <c r="L569" s="13">
        <f>Penjualan!L569*$D569</f>
        <v>0</v>
      </c>
      <c r="M569" s="13">
        <f>Penjualan!M569*$D569</f>
        <v>0</v>
      </c>
      <c r="N569" s="13">
        <f>Penjualan!N569*$D569</f>
        <v>0</v>
      </c>
      <c r="O569" s="13">
        <f>Penjualan!O569*$D569</f>
        <v>0</v>
      </c>
      <c r="P569" s="13">
        <f>Penjualan!P569*$D569</f>
        <v>0</v>
      </c>
      <c r="Q569" s="13">
        <f>Penjualan!Q569*$D569</f>
        <v>0</v>
      </c>
      <c r="R569" s="13">
        <f>Penjualan!R569*$D569</f>
        <v>0</v>
      </c>
      <c r="S569" s="13">
        <f>Penjualan!S569*$D569</f>
        <v>0</v>
      </c>
      <c r="T569" s="13">
        <f>Penjualan!T569*$D569</f>
        <v>0</v>
      </c>
      <c r="U569" s="13">
        <f>Penjualan!U569*$D569</f>
        <v>0</v>
      </c>
      <c r="V569" s="13">
        <f>Penjualan!V569*$D569</f>
        <v>0</v>
      </c>
      <c r="W569" s="13">
        <f>Penjualan!W569*$D569</f>
        <v>0</v>
      </c>
      <c r="X569" s="13">
        <f>Penjualan!X569*$D569</f>
        <v>0</v>
      </c>
      <c r="Y569" s="13">
        <f>Penjualan!Y569*$D569</f>
        <v>0</v>
      </c>
      <c r="Z569" s="13">
        <f>Penjualan!Z569*$D569</f>
        <v>0</v>
      </c>
      <c r="AA569" s="13">
        <f>Penjualan!AA569*$D569</f>
        <v>0</v>
      </c>
      <c r="AB569" s="13">
        <f>Penjualan!AB569*$D569</f>
        <v>0</v>
      </c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>
        <f>Penjualan!AQ569*$D569</f>
        <v>0</v>
      </c>
      <c r="AR569" s="13">
        <f t="shared" si="22"/>
        <v>10000</v>
      </c>
      <c r="AS569" s="14"/>
      <c r="AT569" s="14"/>
      <c r="AU569" s="14"/>
      <c r="AV569" s="14"/>
      <c r="AW569" s="14"/>
    </row>
    <row r="570" spans="1:49" ht="26.25" customHeight="1" x14ac:dyDescent="0.35">
      <c r="A570" s="55">
        <f>Penjualan!A570</f>
        <v>0</v>
      </c>
      <c r="B570" s="2" t="str">
        <f>Penjualan!B570</f>
        <v>Lain2</v>
      </c>
      <c r="C570" s="2" t="str">
        <f>Penjualan!C570</f>
        <v>Lain2</v>
      </c>
      <c r="D570" s="21">
        <f>VLOOKUP(B570,Tabel!$A$6:$F$78,6,FALSE)</f>
        <v>0</v>
      </c>
      <c r="E570" s="13">
        <f>Penjualan!E570*$D570</f>
        <v>0</v>
      </c>
      <c r="F570" s="13">
        <f>Penjualan!F570*$D570</f>
        <v>0</v>
      </c>
      <c r="G570" s="13">
        <f>Penjualan!G570*$D570</f>
        <v>0</v>
      </c>
      <c r="H570" s="13">
        <f>Penjualan!H570*$D570</f>
        <v>0</v>
      </c>
      <c r="I570" s="13">
        <f>Penjualan!I570*$D570</f>
        <v>0</v>
      </c>
      <c r="J570" s="13">
        <f>Penjualan!J570*$D570</f>
        <v>0</v>
      </c>
      <c r="K570" s="13">
        <f>Penjualan!K570*$D570</f>
        <v>0</v>
      </c>
      <c r="L570" s="13">
        <f>Penjualan!L570*$D570</f>
        <v>0</v>
      </c>
      <c r="M570" s="13">
        <f>Penjualan!M570*$D570</f>
        <v>0</v>
      </c>
      <c r="N570" s="13">
        <f>Penjualan!N570*$D570</f>
        <v>0</v>
      </c>
      <c r="O570" s="13">
        <f>Penjualan!O570*$D570</f>
        <v>0</v>
      </c>
      <c r="P570" s="13">
        <f>Penjualan!P570*$D570</f>
        <v>0</v>
      </c>
      <c r="Q570" s="13">
        <f>Penjualan!Q570*$D570</f>
        <v>0</v>
      </c>
      <c r="R570" s="13">
        <f>Penjualan!R570*$D570</f>
        <v>0</v>
      </c>
      <c r="S570" s="13">
        <f>Penjualan!S570*$D570</f>
        <v>0</v>
      </c>
      <c r="T570" s="13">
        <f>Penjualan!T570*$D570</f>
        <v>0</v>
      </c>
      <c r="U570" s="13">
        <f>Penjualan!U570*$D570</f>
        <v>0</v>
      </c>
      <c r="V570" s="13">
        <f>Penjualan!V570*$D570</f>
        <v>0</v>
      </c>
      <c r="W570" s="13">
        <f>Penjualan!W570*$D570</f>
        <v>0</v>
      </c>
      <c r="X570" s="13">
        <f>Penjualan!X570*$D570</f>
        <v>0</v>
      </c>
      <c r="Y570" s="13">
        <f>Penjualan!Y570*$D570</f>
        <v>0</v>
      </c>
      <c r="Z570" s="13">
        <f>Penjualan!Z570*$D570</f>
        <v>0</v>
      </c>
      <c r="AA570" s="13">
        <f>Penjualan!AA570*$D570</f>
        <v>0</v>
      </c>
      <c r="AB570" s="13">
        <f>Penjualan!AB570*$D570</f>
        <v>0</v>
      </c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>
        <f>Penjualan!AQ570*$D570</f>
        <v>0</v>
      </c>
      <c r="AR570" s="13">
        <f t="shared" si="22"/>
        <v>0</v>
      </c>
      <c r="AS570" s="14"/>
      <c r="AT570" s="14"/>
      <c r="AU570" s="14"/>
      <c r="AV570" s="14"/>
      <c r="AW570" s="14"/>
    </row>
    <row r="571" spans="1:49" ht="26.25" customHeight="1" x14ac:dyDescent="0.35">
      <c r="A571" s="55">
        <f>Penjualan!A571</f>
        <v>0</v>
      </c>
      <c r="B571" s="2" t="str">
        <f>Penjualan!B571</f>
        <v>R02</v>
      </c>
      <c r="C571" s="2" t="str">
        <f>Penjualan!C571</f>
        <v>Rosario batu</v>
      </c>
      <c r="D571" s="21">
        <f>VLOOKUP(B571,Tabel!$A$6:$F$78,6,FALSE)</f>
        <v>30000</v>
      </c>
      <c r="E571" s="13">
        <f>Penjualan!E571*$D571</f>
        <v>0</v>
      </c>
      <c r="F571" s="13">
        <f>Penjualan!F571*$D571</f>
        <v>0</v>
      </c>
      <c r="G571" s="13">
        <f>Penjualan!G571*$D571</f>
        <v>0</v>
      </c>
      <c r="H571" s="13">
        <f>Penjualan!H571*$D571</f>
        <v>0</v>
      </c>
      <c r="I571" s="13">
        <f>Penjualan!I571*$D571</f>
        <v>0</v>
      </c>
      <c r="J571" s="13">
        <f>Penjualan!J571*$D571</f>
        <v>0</v>
      </c>
      <c r="K571" s="13">
        <f>Penjualan!K571*$D571</f>
        <v>0</v>
      </c>
      <c r="L571" s="13">
        <f>Penjualan!L571*$D571</f>
        <v>0</v>
      </c>
      <c r="M571" s="13">
        <f>Penjualan!M571*$D571</f>
        <v>0</v>
      </c>
      <c r="N571" s="13">
        <f>Penjualan!N571*$D571</f>
        <v>0</v>
      </c>
      <c r="O571" s="13">
        <f>Penjualan!O571*$D571</f>
        <v>30000</v>
      </c>
      <c r="P571" s="13">
        <f>Penjualan!P571*$D571</f>
        <v>0</v>
      </c>
      <c r="Q571" s="13">
        <f>Penjualan!Q571*$D571</f>
        <v>0</v>
      </c>
      <c r="R571" s="13">
        <f>Penjualan!R571*$D571</f>
        <v>0</v>
      </c>
      <c r="S571" s="13">
        <f>Penjualan!S571*$D571</f>
        <v>0</v>
      </c>
      <c r="T571" s="13">
        <f>Penjualan!T571*$D571</f>
        <v>0</v>
      </c>
      <c r="U571" s="13">
        <f>Penjualan!U571*$D571</f>
        <v>0</v>
      </c>
      <c r="V571" s="13">
        <f>Penjualan!V571*$D571</f>
        <v>0</v>
      </c>
      <c r="W571" s="13">
        <f>Penjualan!W571*$D571</f>
        <v>0</v>
      </c>
      <c r="X571" s="13">
        <f>Penjualan!X571*$D571</f>
        <v>0</v>
      </c>
      <c r="Y571" s="13">
        <f>Penjualan!Y571*$D571</f>
        <v>0</v>
      </c>
      <c r="Z571" s="13">
        <f>Penjualan!Z571*$D571</f>
        <v>0</v>
      </c>
      <c r="AA571" s="13">
        <f>Penjualan!AA571*$D571</f>
        <v>0</v>
      </c>
      <c r="AB571" s="13">
        <f>Penjualan!AB571*$D571</f>
        <v>0</v>
      </c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>
        <f>Penjualan!AQ571*$D571</f>
        <v>0</v>
      </c>
      <c r="AR571" s="13">
        <f t="shared" si="22"/>
        <v>30000</v>
      </c>
      <c r="AS571" s="14"/>
      <c r="AT571" s="14"/>
      <c r="AU571" s="14"/>
      <c r="AV571" s="14"/>
      <c r="AW571" s="14"/>
    </row>
    <row r="572" spans="1:49" ht="26.25" customHeight="1" x14ac:dyDescent="0.35">
      <c r="A572" s="55">
        <f>Penjualan!A572</f>
        <v>0</v>
      </c>
      <c r="B572" s="2" t="str">
        <f>Penjualan!B572</f>
        <v>R03</v>
      </c>
      <c r="C572" s="2" t="str">
        <f>Penjualan!C572</f>
        <v>Rosario kristal</v>
      </c>
      <c r="D572" s="21">
        <f>VLOOKUP(B572,Tabel!$A$6:$F$78,6,FALSE)</f>
        <v>30000</v>
      </c>
      <c r="E572" s="13">
        <f>Penjualan!E572*$D572</f>
        <v>0</v>
      </c>
      <c r="F572" s="13">
        <f>Penjualan!F572*$D572</f>
        <v>0</v>
      </c>
      <c r="G572" s="13">
        <f>Penjualan!G572*$D572</f>
        <v>0</v>
      </c>
      <c r="H572" s="13">
        <f>Penjualan!H572*$D572</f>
        <v>0</v>
      </c>
      <c r="I572" s="13">
        <f>Penjualan!I572*$D572</f>
        <v>0</v>
      </c>
      <c r="J572" s="13">
        <f>Penjualan!J572*$D572</f>
        <v>30000</v>
      </c>
      <c r="K572" s="13">
        <f>Penjualan!K572*$D572</f>
        <v>0</v>
      </c>
      <c r="L572" s="13">
        <f>Penjualan!L572*$D572</f>
        <v>0</v>
      </c>
      <c r="M572" s="13">
        <f>Penjualan!M572*$D572</f>
        <v>0</v>
      </c>
      <c r="N572" s="13">
        <f>Penjualan!N572*$D572</f>
        <v>0</v>
      </c>
      <c r="O572" s="13">
        <f>Penjualan!O572*$D572</f>
        <v>30000</v>
      </c>
      <c r="P572" s="13">
        <f>Penjualan!P572*$D572</f>
        <v>0</v>
      </c>
      <c r="Q572" s="13">
        <f>Penjualan!Q572*$D572</f>
        <v>0</v>
      </c>
      <c r="R572" s="13">
        <f>Penjualan!R572*$D572</f>
        <v>0</v>
      </c>
      <c r="S572" s="13">
        <f>Penjualan!S572*$D572</f>
        <v>0</v>
      </c>
      <c r="T572" s="13">
        <f>Penjualan!T572*$D572</f>
        <v>0</v>
      </c>
      <c r="U572" s="13">
        <f>Penjualan!U572*$D572</f>
        <v>0</v>
      </c>
      <c r="V572" s="13">
        <f>Penjualan!V572*$D572</f>
        <v>0</v>
      </c>
      <c r="W572" s="13">
        <f>Penjualan!W572*$D572</f>
        <v>0</v>
      </c>
      <c r="X572" s="13">
        <f>Penjualan!X572*$D572</f>
        <v>0</v>
      </c>
      <c r="Y572" s="13">
        <f>Penjualan!Y572*$D572</f>
        <v>0</v>
      </c>
      <c r="Z572" s="13">
        <f>Penjualan!Z572*$D572</f>
        <v>0</v>
      </c>
      <c r="AA572" s="13">
        <f>Penjualan!AA572*$D572</f>
        <v>0</v>
      </c>
      <c r="AB572" s="13">
        <f>Penjualan!AB572*$D572</f>
        <v>0</v>
      </c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>
        <f>Penjualan!AQ572*$D572</f>
        <v>0</v>
      </c>
      <c r="AR572" s="13">
        <f t="shared" si="22"/>
        <v>60000</v>
      </c>
      <c r="AS572" s="14"/>
      <c r="AT572" s="14"/>
      <c r="AU572" s="14"/>
      <c r="AV572" s="14"/>
      <c r="AW572" s="14"/>
    </row>
    <row r="573" spans="1:49" ht="26.25" customHeight="1" x14ac:dyDescent="0.35">
      <c r="A573" s="55">
        <f>Penjualan!A573</f>
        <v>0</v>
      </c>
      <c r="B573" s="2" t="str">
        <f>Penjualan!B573</f>
        <v>G01</v>
      </c>
      <c r="C573" s="2" t="str">
        <f>Penjualan!C573</f>
        <v>G.batu magnet</v>
      </c>
      <c r="D573" s="21">
        <f>VLOOKUP(B573,Tabel!$A$6:$F$78,6,FALSE)</f>
        <v>10000</v>
      </c>
      <c r="E573" s="13">
        <f>Penjualan!E573*$D573</f>
        <v>0</v>
      </c>
      <c r="F573" s="13">
        <f>Penjualan!F573*$D573</f>
        <v>0</v>
      </c>
      <c r="G573" s="13">
        <f>Penjualan!G573*$D573</f>
        <v>0</v>
      </c>
      <c r="H573" s="13">
        <f>Penjualan!H573*$D573</f>
        <v>0</v>
      </c>
      <c r="I573" s="13">
        <f>Penjualan!I573*$D573</f>
        <v>0</v>
      </c>
      <c r="J573" s="13">
        <f>Penjualan!J573*$D573</f>
        <v>0</v>
      </c>
      <c r="K573" s="13">
        <f>Penjualan!K573*$D573</f>
        <v>0</v>
      </c>
      <c r="L573" s="13">
        <f>Penjualan!L573*$D573</f>
        <v>0</v>
      </c>
      <c r="M573" s="13">
        <f>Penjualan!M573*$D573</f>
        <v>0</v>
      </c>
      <c r="N573" s="13">
        <f>Penjualan!N573*$D573</f>
        <v>0</v>
      </c>
      <c r="O573" s="13">
        <f>Penjualan!O573*$D573</f>
        <v>0</v>
      </c>
      <c r="P573" s="13">
        <f>Penjualan!P573*$D573</f>
        <v>0</v>
      </c>
      <c r="Q573" s="13">
        <f>Penjualan!Q573*$D573</f>
        <v>0</v>
      </c>
      <c r="R573" s="13">
        <f>Penjualan!R573*$D573</f>
        <v>0</v>
      </c>
      <c r="S573" s="13">
        <f>Penjualan!S573*$D573</f>
        <v>0</v>
      </c>
      <c r="T573" s="13">
        <f>Penjualan!T573*$D573</f>
        <v>0</v>
      </c>
      <c r="U573" s="13">
        <f>Penjualan!U573*$D573</f>
        <v>0</v>
      </c>
      <c r="V573" s="13">
        <f>Penjualan!V573*$D573</f>
        <v>0</v>
      </c>
      <c r="W573" s="13">
        <f>Penjualan!W573*$D573</f>
        <v>0</v>
      </c>
      <c r="X573" s="13">
        <f>Penjualan!X573*$D573</f>
        <v>0</v>
      </c>
      <c r="Y573" s="13">
        <f>Penjualan!Y573*$D573</f>
        <v>10000</v>
      </c>
      <c r="Z573" s="13">
        <f>Penjualan!Z573*$D573</f>
        <v>0</v>
      </c>
      <c r="AA573" s="13">
        <f>Penjualan!AA573*$D573</f>
        <v>0</v>
      </c>
      <c r="AB573" s="13">
        <f>Penjualan!AB573*$D573</f>
        <v>20000</v>
      </c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>
        <f>Penjualan!AQ573*$D573</f>
        <v>0</v>
      </c>
      <c r="AR573" s="13">
        <f t="shared" si="22"/>
        <v>30000</v>
      </c>
      <c r="AS573" s="14"/>
      <c r="AT573" s="14"/>
      <c r="AU573" s="14"/>
      <c r="AV573" s="14"/>
      <c r="AW573" s="14"/>
    </row>
    <row r="574" spans="1:49" ht="26.25" customHeight="1" x14ac:dyDescent="0.35">
      <c r="A574" s="55">
        <f>Penjualan!A574</f>
        <v>0</v>
      </c>
      <c r="B574" s="2" t="str">
        <f>Penjualan!B574</f>
        <v>KT03</v>
      </c>
      <c r="C574" s="2" t="str">
        <f>Penjualan!C574</f>
        <v>Kalung huruf</v>
      </c>
      <c r="D574" s="21">
        <f>VLOOKUP(B574,Tabel!$A$6:$F$78,6,FALSE)</f>
        <v>3000</v>
      </c>
      <c r="E574" s="13">
        <f>Penjualan!E574*$D574</f>
        <v>0</v>
      </c>
      <c r="F574" s="13">
        <f>Penjualan!F574*$D574</f>
        <v>0</v>
      </c>
      <c r="G574" s="13">
        <f>Penjualan!G574*$D574</f>
        <v>0</v>
      </c>
      <c r="H574" s="13">
        <f>Penjualan!H574*$D574</f>
        <v>0</v>
      </c>
      <c r="I574" s="13">
        <f>Penjualan!I574*$D574</f>
        <v>0</v>
      </c>
      <c r="J574" s="13">
        <f>Penjualan!J574*$D574</f>
        <v>0</v>
      </c>
      <c r="K574" s="13">
        <f>Penjualan!K574*$D574</f>
        <v>0</v>
      </c>
      <c r="L574" s="13">
        <f>Penjualan!L574*$D574</f>
        <v>0</v>
      </c>
      <c r="M574" s="13">
        <f>Penjualan!M574*$D574</f>
        <v>0</v>
      </c>
      <c r="N574" s="13">
        <f>Penjualan!N574*$D574</f>
        <v>6000</v>
      </c>
      <c r="O574" s="13">
        <f>Penjualan!O574*$D574</f>
        <v>0</v>
      </c>
      <c r="P574" s="13">
        <f>Penjualan!P574*$D574</f>
        <v>0</v>
      </c>
      <c r="Q574" s="13">
        <f>Penjualan!Q574*$D574</f>
        <v>0</v>
      </c>
      <c r="R574" s="13">
        <f>Penjualan!R574*$D574</f>
        <v>0</v>
      </c>
      <c r="S574" s="13">
        <f>Penjualan!S574*$D574</f>
        <v>0</v>
      </c>
      <c r="T574" s="13">
        <f>Penjualan!T574*$D574</f>
        <v>0</v>
      </c>
      <c r="U574" s="13">
        <f>Penjualan!U574*$D574</f>
        <v>0</v>
      </c>
      <c r="V574" s="13">
        <f>Penjualan!V574*$D574</f>
        <v>0</v>
      </c>
      <c r="W574" s="13">
        <f>Penjualan!W574*$D574</f>
        <v>0</v>
      </c>
      <c r="X574" s="13">
        <f>Penjualan!X574*$D574</f>
        <v>0</v>
      </c>
      <c r="Y574" s="13">
        <f>Penjualan!Y574*$D574</f>
        <v>0</v>
      </c>
      <c r="Z574" s="13">
        <f>Penjualan!Z574*$D574</f>
        <v>0</v>
      </c>
      <c r="AA574" s="13">
        <f>Penjualan!AA574*$D574</f>
        <v>0</v>
      </c>
      <c r="AB574" s="13">
        <f>Penjualan!AB574*$D574</f>
        <v>0</v>
      </c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>
        <f>Penjualan!AQ574*$D574</f>
        <v>0</v>
      </c>
      <c r="AR574" s="13">
        <f t="shared" si="22"/>
        <v>6000</v>
      </c>
      <c r="AS574" s="14"/>
      <c r="AT574" s="14"/>
      <c r="AU574" s="14"/>
      <c r="AV574" s="14"/>
      <c r="AW574" s="14"/>
    </row>
    <row r="575" spans="1:49" ht="26.25" customHeight="1" x14ac:dyDescent="0.35">
      <c r="A575" s="55">
        <f>Penjualan!A575</f>
        <v>0</v>
      </c>
      <c r="B575" s="2" t="str">
        <f>Penjualan!B575</f>
        <v>GKY</v>
      </c>
      <c r="C575" s="2" t="str">
        <f>Penjualan!C575</f>
        <v>Gelang kayu (baru)</v>
      </c>
      <c r="D575" s="21">
        <f>VLOOKUP(B575,Tabel!$A$6:$F$78,6,FALSE)</f>
        <v>8000</v>
      </c>
      <c r="E575" s="13">
        <f>Penjualan!E575*$D575</f>
        <v>0</v>
      </c>
      <c r="F575" s="13">
        <f>Penjualan!F575*$D575</f>
        <v>0</v>
      </c>
      <c r="G575" s="13">
        <f>Penjualan!G575*$D575</f>
        <v>0</v>
      </c>
      <c r="H575" s="13">
        <f>Penjualan!H575*$D575</f>
        <v>0</v>
      </c>
      <c r="I575" s="13">
        <f>Penjualan!I575*$D575</f>
        <v>0</v>
      </c>
      <c r="J575" s="13">
        <f>Penjualan!J575*$D575</f>
        <v>0</v>
      </c>
      <c r="K575" s="13">
        <f>Penjualan!K575*$D575</f>
        <v>0</v>
      </c>
      <c r="L575" s="13">
        <f>Penjualan!L575*$D575</f>
        <v>0</v>
      </c>
      <c r="M575" s="13">
        <f>Penjualan!M575*$D575</f>
        <v>0</v>
      </c>
      <c r="N575" s="13">
        <f>Penjualan!N575*$D575</f>
        <v>0</v>
      </c>
      <c r="O575" s="13">
        <f>Penjualan!O575*$D575</f>
        <v>0</v>
      </c>
      <c r="P575" s="13">
        <f>Penjualan!P575*$D575</f>
        <v>0</v>
      </c>
      <c r="Q575" s="13">
        <f>Penjualan!Q575*$D575</f>
        <v>0</v>
      </c>
      <c r="R575" s="13">
        <f>Penjualan!R575*$D575</f>
        <v>0</v>
      </c>
      <c r="S575" s="13">
        <f>Penjualan!S575*$D575</f>
        <v>0</v>
      </c>
      <c r="T575" s="13">
        <f>Penjualan!T575*$D575</f>
        <v>0</v>
      </c>
      <c r="U575" s="13">
        <f>Penjualan!U575*$D575</f>
        <v>0</v>
      </c>
      <c r="V575" s="13">
        <f>Penjualan!V575*$D575</f>
        <v>0</v>
      </c>
      <c r="W575" s="13">
        <f>Penjualan!W575*$D575</f>
        <v>0</v>
      </c>
      <c r="X575" s="13">
        <f>Penjualan!X575*$D575</f>
        <v>0</v>
      </c>
      <c r="Y575" s="13">
        <f>Penjualan!Y575*$D575</f>
        <v>0</v>
      </c>
      <c r="Z575" s="13">
        <f>Penjualan!Z575*$D575</f>
        <v>0</v>
      </c>
      <c r="AA575" s="13">
        <f>Penjualan!AA575*$D575</f>
        <v>0</v>
      </c>
      <c r="AB575" s="13">
        <f>Penjualan!AB575*$D575</f>
        <v>32000</v>
      </c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>
        <f>Penjualan!AQ575*$D575</f>
        <v>0</v>
      </c>
      <c r="AR575" s="13">
        <f t="shared" si="22"/>
        <v>32000</v>
      </c>
      <c r="AS575" s="14"/>
      <c r="AT575" s="14"/>
      <c r="AU575" s="14"/>
      <c r="AV575" s="14"/>
      <c r="AW575" s="14"/>
    </row>
    <row r="576" spans="1:49" ht="26.25" customHeight="1" x14ac:dyDescent="0.35">
      <c r="A576" s="55">
        <f>Penjualan!A576</f>
        <v>0</v>
      </c>
      <c r="B576" s="2" t="str">
        <f>Penjualan!B576</f>
        <v>R03</v>
      </c>
      <c r="C576" s="2" t="str">
        <f>Penjualan!C576</f>
        <v>Rosario kristal</v>
      </c>
      <c r="D576" s="21">
        <f>VLOOKUP(B576,Tabel!$A$6:$F$78,6,FALSE)</f>
        <v>30000</v>
      </c>
      <c r="E576" s="13">
        <f>Penjualan!E576*$D576</f>
        <v>0</v>
      </c>
      <c r="F576" s="13">
        <f>Penjualan!F576*$D576</f>
        <v>0</v>
      </c>
      <c r="G576" s="13">
        <f>Penjualan!G576*$D576</f>
        <v>0</v>
      </c>
      <c r="H576" s="13">
        <f>Penjualan!H576*$D576</f>
        <v>0</v>
      </c>
      <c r="I576" s="13">
        <f>Penjualan!I576*$D576</f>
        <v>0</v>
      </c>
      <c r="J576" s="13">
        <f>Penjualan!J576*$D576</f>
        <v>0</v>
      </c>
      <c r="K576" s="13">
        <f>Penjualan!K576*$D576</f>
        <v>0</v>
      </c>
      <c r="L576" s="13">
        <f>Penjualan!L576*$D576</f>
        <v>0</v>
      </c>
      <c r="M576" s="13">
        <f>Penjualan!M576*$D576</f>
        <v>0</v>
      </c>
      <c r="N576" s="13">
        <f>Penjualan!N576*$D576</f>
        <v>0</v>
      </c>
      <c r="O576" s="13">
        <f>Penjualan!O576*$D576</f>
        <v>0</v>
      </c>
      <c r="P576" s="13">
        <f>Penjualan!P576*$D576</f>
        <v>0</v>
      </c>
      <c r="Q576" s="13">
        <f>Penjualan!Q576*$D576</f>
        <v>0</v>
      </c>
      <c r="R576" s="13">
        <f>Penjualan!R576*$D576</f>
        <v>0</v>
      </c>
      <c r="S576" s="13">
        <f>Penjualan!S576*$D576</f>
        <v>0</v>
      </c>
      <c r="T576" s="13">
        <f>Penjualan!T576*$D576</f>
        <v>0</v>
      </c>
      <c r="U576" s="13">
        <f>Penjualan!U576*$D576</f>
        <v>0</v>
      </c>
      <c r="V576" s="13">
        <f>Penjualan!V576*$D576</f>
        <v>0</v>
      </c>
      <c r="W576" s="13">
        <f>Penjualan!W576*$D576</f>
        <v>30000</v>
      </c>
      <c r="X576" s="13">
        <f>Penjualan!X576*$D576</f>
        <v>0</v>
      </c>
      <c r="Y576" s="13">
        <f>Penjualan!Y576*$D576</f>
        <v>0</v>
      </c>
      <c r="Z576" s="13">
        <f>Penjualan!Z576*$D576</f>
        <v>0</v>
      </c>
      <c r="AA576" s="13">
        <f>Penjualan!AA576*$D576</f>
        <v>0</v>
      </c>
      <c r="AB576" s="13">
        <f>Penjualan!AB576*$D576</f>
        <v>0</v>
      </c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>
        <f>Penjualan!AQ576*$D576</f>
        <v>0</v>
      </c>
      <c r="AR576" s="13">
        <f t="shared" si="22"/>
        <v>30000</v>
      </c>
      <c r="AS576" s="14"/>
      <c r="AT576" s="14"/>
      <c r="AU576" s="14"/>
      <c r="AV576" s="14"/>
      <c r="AW576" s="14"/>
    </row>
    <row r="577" spans="1:49" ht="26.25" customHeight="1" x14ac:dyDescent="0.35">
      <c r="A577" s="55">
        <f>Penjualan!A577</f>
        <v>0</v>
      </c>
      <c r="B577" s="2" t="str">
        <f>Penjualan!B577</f>
        <v>R01</v>
      </c>
      <c r="C577" s="2" t="str">
        <f>Penjualan!C577</f>
        <v>Rosario kayu</v>
      </c>
      <c r="D577" s="21">
        <f>VLOOKUP(B577,Tabel!$A$6:$F$78,6,FALSE)</f>
        <v>15000</v>
      </c>
      <c r="E577" s="13">
        <f>Penjualan!E577*$D577</f>
        <v>0</v>
      </c>
      <c r="F577" s="13">
        <f>Penjualan!F577*$D577</f>
        <v>15000</v>
      </c>
      <c r="G577" s="13">
        <f>Penjualan!G577*$D577</f>
        <v>0</v>
      </c>
      <c r="H577" s="13">
        <f>Penjualan!H577*$D577</f>
        <v>15000</v>
      </c>
      <c r="I577" s="13">
        <f>Penjualan!I577*$D577</f>
        <v>0</v>
      </c>
      <c r="J577" s="13">
        <f>Penjualan!J577*$D577</f>
        <v>0</v>
      </c>
      <c r="K577" s="13">
        <f>Penjualan!K577*$D577</f>
        <v>0</v>
      </c>
      <c r="L577" s="13">
        <f>Penjualan!L577*$D577</f>
        <v>0</v>
      </c>
      <c r="M577" s="13">
        <f>Penjualan!M577*$D577</f>
        <v>0</v>
      </c>
      <c r="N577" s="13">
        <f>Penjualan!N577*$D577</f>
        <v>0</v>
      </c>
      <c r="O577" s="13">
        <f>Penjualan!O577*$D577</f>
        <v>0</v>
      </c>
      <c r="P577" s="13">
        <f>Penjualan!P577*$D577</f>
        <v>0</v>
      </c>
      <c r="Q577" s="13">
        <f>Penjualan!Q577*$D577</f>
        <v>0</v>
      </c>
      <c r="R577" s="13">
        <f>Penjualan!R577*$D577</f>
        <v>0</v>
      </c>
      <c r="S577" s="13">
        <f>Penjualan!S577*$D577</f>
        <v>0</v>
      </c>
      <c r="T577" s="13">
        <f>Penjualan!T577*$D577</f>
        <v>0</v>
      </c>
      <c r="U577" s="13">
        <f>Penjualan!U577*$D577</f>
        <v>0</v>
      </c>
      <c r="V577" s="13">
        <f>Penjualan!V577*$D577</f>
        <v>0</v>
      </c>
      <c r="W577" s="13">
        <f>Penjualan!W577*$D577</f>
        <v>0</v>
      </c>
      <c r="X577" s="13">
        <f>Penjualan!X577*$D577</f>
        <v>0</v>
      </c>
      <c r="Y577" s="13">
        <f>Penjualan!Y577*$D577</f>
        <v>0</v>
      </c>
      <c r="Z577" s="13">
        <f>Penjualan!Z577*$D577</f>
        <v>0</v>
      </c>
      <c r="AA577" s="13">
        <f>Penjualan!AA577*$D577</f>
        <v>0</v>
      </c>
      <c r="AB577" s="13">
        <f>Penjualan!AB577*$D577</f>
        <v>0</v>
      </c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>
        <f>Penjualan!AQ577*$D577</f>
        <v>0</v>
      </c>
      <c r="AR577" s="13">
        <f t="shared" si="22"/>
        <v>30000</v>
      </c>
      <c r="AS577" s="14"/>
      <c r="AT577" s="14"/>
      <c r="AU577" s="14"/>
      <c r="AV577" s="14"/>
      <c r="AW577" s="14"/>
    </row>
    <row r="578" spans="1:49" ht="26.25" customHeight="1" x14ac:dyDescent="0.35">
      <c r="A578" s="55">
        <f>Penjualan!A578</f>
        <v>0</v>
      </c>
      <c r="B578" s="2" t="str">
        <f>Penjualan!B578</f>
        <v>G12</v>
      </c>
      <c r="C578" s="2" t="str">
        <f>Penjualan!C578</f>
        <v xml:space="preserve">Gelang plat </v>
      </c>
      <c r="D578" s="21">
        <f>VLOOKUP(B578,Tabel!$A$6:$F$78,6,FALSE)</f>
        <v>5000</v>
      </c>
      <c r="E578" s="13">
        <f>Penjualan!E578*$D578</f>
        <v>0</v>
      </c>
      <c r="F578" s="13">
        <f>Penjualan!F578*$D578</f>
        <v>0</v>
      </c>
      <c r="G578" s="13">
        <f>Penjualan!G578*$D578</f>
        <v>0</v>
      </c>
      <c r="H578" s="13">
        <f>Penjualan!H578*$D578</f>
        <v>0</v>
      </c>
      <c r="I578" s="13">
        <f>Penjualan!I578*$D578</f>
        <v>0</v>
      </c>
      <c r="J578" s="13">
        <f>Penjualan!J578*$D578</f>
        <v>0</v>
      </c>
      <c r="K578" s="13">
        <f>Penjualan!K578*$D578</f>
        <v>0</v>
      </c>
      <c r="L578" s="13">
        <f>Penjualan!L578*$D578</f>
        <v>0</v>
      </c>
      <c r="M578" s="13">
        <f>Penjualan!M578*$D578</f>
        <v>0</v>
      </c>
      <c r="N578" s="13">
        <f>Penjualan!N578*$D578</f>
        <v>15000</v>
      </c>
      <c r="O578" s="13">
        <f>Penjualan!O578*$D578</f>
        <v>0</v>
      </c>
      <c r="P578" s="13">
        <f>Penjualan!P578*$D578</f>
        <v>40000</v>
      </c>
      <c r="Q578" s="13">
        <f>Penjualan!Q578*$D578</f>
        <v>0</v>
      </c>
      <c r="R578" s="13">
        <f>Penjualan!R578*$D578</f>
        <v>0</v>
      </c>
      <c r="S578" s="13">
        <f>Penjualan!S578*$D578</f>
        <v>0</v>
      </c>
      <c r="T578" s="13">
        <f>Penjualan!T578*$D578</f>
        <v>0</v>
      </c>
      <c r="U578" s="13">
        <f>Penjualan!U578*$D578</f>
        <v>0</v>
      </c>
      <c r="V578" s="13">
        <f>Penjualan!V578*$D578</f>
        <v>0</v>
      </c>
      <c r="W578" s="13">
        <f>Penjualan!W578*$D578</f>
        <v>25000</v>
      </c>
      <c r="X578" s="13">
        <f>Penjualan!X578*$D578</f>
        <v>0</v>
      </c>
      <c r="Y578" s="13">
        <f>Penjualan!Y578*$D578</f>
        <v>0</v>
      </c>
      <c r="Z578" s="13">
        <f>Penjualan!Z578*$D578</f>
        <v>0</v>
      </c>
      <c r="AA578" s="13">
        <f>Penjualan!AA578*$D578</f>
        <v>0</v>
      </c>
      <c r="AB578" s="13">
        <f>Penjualan!AB578*$D578</f>
        <v>0</v>
      </c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>
        <f>Penjualan!AQ578*$D578</f>
        <v>0</v>
      </c>
      <c r="AR578" s="13">
        <f t="shared" si="22"/>
        <v>80000</v>
      </c>
      <c r="AS578" s="14"/>
      <c r="AT578" s="14"/>
      <c r="AU578" s="14"/>
      <c r="AV578" s="14"/>
      <c r="AW578" s="14"/>
    </row>
    <row r="579" spans="1:49" ht="26.25" customHeight="1" x14ac:dyDescent="0.35">
      <c r="A579" s="55">
        <f>Penjualan!A579</f>
        <v>0</v>
      </c>
      <c r="B579" s="2" t="str">
        <f>Penjualan!B579</f>
        <v>KT04</v>
      </c>
      <c r="C579" s="2" t="str">
        <f>Penjualan!C579</f>
        <v>Kalung bandul</v>
      </c>
      <c r="D579" s="21">
        <f>VLOOKUP(B579,Tabel!$A$6:$F$78,6,FALSE)</f>
        <v>3000</v>
      </c>
      <c r="E579" s="13">
        <f>Penjualan!E579*$D579</f>
        <v>0</v>
      </c>
      <c r="F579" s="13">
        <f>Penjualan!F579*$D579</f>
        <v>0</v>
      </c>
      <c r="G579" s="13">
        <f>Penjualan!G579*$D579</f>
        <v>0</v>
      </c>
      <c r="H579" s="13">
        <f>Penjualan!H579*$D579</f>
        <v>0</v>
      </c>
      <c r="I579" s="13">
        <f>Penjualan!I579*$D579</f>
        <v>0</v>
      </c>
      <c r="J579" s="13">
        <f>Penjualan!J579*$D579</f>
        <v>0</v>
      </c>
      <c r="K579" s="13">
        <f>Penjualan!K579*$D579</f>
        <v>0</v>
      </c>
      <c r="L579" s="13">
        <f>Penjualan!L579*$D579</f>
        <v>0</v>
      </c>
      <c r="M579" s="13">
        <f>Penjualan!M579*$D579</f>
        <v>0</v>
      </c>
      <c r="N579" s="13">
        <f>Penjualan!N579*$D579</f>
        <v>0</v>
      </c>
      <c r="O579" s="13">
        <f>Penjualan!O579*$D579</f>
        <v>3000</v>
      </c>
      <c r="P579" s="13">
        <f>Penjualan!P579*$D579</f>
        <v>0</v>
      </c>
      <c r="Q579" s="13">
        <f>Penjualan!Q579*$D579</f>
        <v>0</v>
      </c>
      <c r="R579" s="13">
        <f>Penjualan!R579*$D579</f>
        <v>0</v>
      </c>
      <c r="S579" s="13">
        <f>Penjualan!S579*$D579</f>
        <v>0</v>
      </c>
      <c r="T579" s="13">
        <f>Penjualan!T579*$D579</f>
        <v>0</v>
      </c>
      <c r="U579" s="13">
        <f>Penjualan!U579*$D579</f>
        <v>0</v>
      </c>
      <c r="V579" s="13">
        <f>Penjualan!V579*$D579</f>
        <v>0</v>
      </c>
      <c r="W579" s="13">
        <f>Penjualan!W579*$D579</f>
        <v>0</v>
      </c>
      <c r="X579" s="13">
        <f>Penjualan!X579*$D579</f>
        <v>0</v>
      </c>
      <c r="Y579" s="13">
        <f>Penjualan!Y579*$D579</f>
        <v>0</v>
      </c>
      <c r="Z579" s="13">
        <f>Penjualan!Z579*$D579</f>
        <v>0</v>
      </c>
      <c r="AA579" s="13">
        <f>Penjualan!AA579*$D579</f>
        <v>0</v>
      </c>
      <c r="AB579" s="13">
        <f>Penjualan!AB579*$D579</f>
        <v>0</v>
      </c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>
        <f>Penjualan!AQ579*$D579</f>
        <v>0</v>
      </c>
      <c r="AR579" s="13">
        <f t="shared" si="22"/>
        <v>3000</v>
      </c>
      <c r="AS579" s="14"/>
      <c r="AT579" s="14"/>
      <c r="AU579" s="14"/>
      <c r="AV579" s="14"/>
      <c r="AW579" s="14"/>
    </row>
    <row r="580" spans="1:49" ht="26.25" customHeight="1" x14ac:dyDescent="0.35">
      <c r="A580" s="55">
        <f>Penjualan!A580</f>
        <v>0</v>
      </c>
      <c r="B580" s="2" t="str">
        <f>Penjualan!B580</f>
        <v>G07</v>
      </c>
      <c r="C580" s="2" t="str">
        <f>Penjualan!C580</f>
        <v>G.tali single bandul silver</v>
      </c>
      <c r="D580" s="21">
        <f>VLOOKUP(B580,Tabel!$A$6:$F$78,6,FALSE)</f>
        <v>5000</v>
      </c>
      <c r="E580" s="13">
        <f>Penjualan!E580*$D580</f>
        <v>0</v>
      </c>
      <c r="F580" s="13">
        <f>Penjualan!F580*$D580</f>
        <v>0</v>
      </c>
      <c r="G580" s="13">
        <f>Penjualan!G580*$D580</f>
        <v>0</v>
      </c>
      <c r="H580" s="13">
        <f>Penjualan!H580*$D580</f>
        <v>0</v>
      </c>
      <c r="I580" s="13">
        <f>Penjualan!I580*$D580</f>
        <v>0</v>
      </c>
      <c r="J580" s="13">
        <f>Penjualan!J580*$D580</f>
        <v>0</v>
      </c>
      <c r="K580" s="13">
        <f>Penjualan!K580*$D580</f>
        <v>0</v>
      </c>
      <c r="L580" s="13">
        <f>Penjualan!L580*$D580</f>
        <v>0</v>
      </c>
      <c r="M580" s="13">
        <f>Penjualan!M580*$D580</f>
        <v>0</v>
      </c>
      <c r="N580" s="13">
        <f>Penjualan!N580*$D580</f>
        <v>0</v>
      </c>
      <c r="O580" s="13">
        <f>Penjualan!O580*$D580</f>
        <v>0</v>
      </c>
      <c r="P580" s="13">
        <f>Penjualan!P580*$D580</f>
        <v>0</v>
      </c>
      <c r="Q580" s="13">
        <f>Penjualan!Q580*$D580</f>
        <v>5000</v>
      </c>
      <c r="R580" s="13">
        <f>Penjualan!R580*$D580</f>
        <v>0</v>
      </c>
      <c r="S580" s="13">
        <f>Penjualan!S580*$D580</f>
        <v>0</v>
      </c>
      <c r="T580" s="13">
        <f>Penjualan!T580*$D580</f>
        <v>0</v>
      </c>
      <c r="U580" s="13">
        <f>Penjualan!U580*$D580</f>
        <v>0</v>
      </c>
      <c r="V580" s="13">
        <f>Penjualan!V580*$D580</f>
        <v>0</v>
      </c>
      <c r="W580" s="13">
        <f>Penjualan!W580*$D580</f>
        <v>0</v>
      </c>
      <c r="X580" s="13">
        <f>Penjualan!X580*$D580</f>
        <v>0</v>
      </c>
      <c r="Y580" s="13">
        <f>Penjualan!Y580*$D580</f>
        <v>0</v>
      </c>
      <c r="Z580" s="13">
        <f>Penjualan!Z580*$D580</f>
        <v>0</v>
      </c>
      <c r="AA580" s="13">
        <f>Penjualan!AA580*$D580</f>
        <v>0</v>
      </c>
      <c r="AB580" s="13">
        <f>Penjualan!AB580*$D580</f>
        <v>0</v>
      </c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>
        <f>Penjualan!AQ580*$D580</f>
        <v>0</v>
      </c>
      <c r="AR580" s="13">
        <f t="shared" si="22"/>
        <v>5000</v>
      </c>
      <c r="AS580" s="14"/>
      <c r="AT580" s="14"/>
      <c r="AU580" s="14"/>
      <c r="AV580" s="14"/>
      <c r="AW580" s="14"/>
    </row>
    <row r="581" spans="1:49" ht="26.25" customHeight="1" x14ac:dyDescent="0.35">
      <c r="A581" s="55">
        <f>Penjualan!A581</f>
        <v>0</v>
      </c>
      <c r="B581" s="2" t="str">
        <f>Penjualan!B581</f>
        <v>A01</v>
      </c>
      <c r="C581" s="2" t="str">
        <f>Penjualan!C581</f>
        <v>Anting</v>
      </c>
      <c r="D581" s="21">
        <f>VLOOKUP(B581,Tabel!$A$6:$F$78,6,FALSE)</f>
        <v>12000</v>
      </c>
      <c r="E581" s="13">
        <f>Penjualan!E581*$D581</f>
        <v>0</v>
      </c>
      <c r="F581" s="13">
        <f>Penjualan!F581*$D581</f>
        <v>0</v>
      </c>
      <c r="G581" s="13">
        <f>Penjualan!G581*$D581</f>
        <v>0</v>
      </c>
      <c r="H581" s="13">
        <f>Penjualan!H581*$D581</f>
        <v>0</v>
      </c>
      <c r="I581" s="13">
        <f>Penjualan!I581*$D581</f>
        <v>0</v>
      </c>
      <c r="J581" s="13">
        <f>Penjualan!J581*$D581</f>
        <v>0</v>
      </c>
      <c r="K581" s="13">
        <f>Penjualan!K581*$D581</f>
        <v>0</v>
      </c>
      <c r="L581" s="13">
        <f>Penjualan!L581*$D581</f>
        <v>0</v>
      </c>
      <c r="M581" s="13">
        <f>Penjualan!M581*$D581</f>
        <v>0</v>
      </c>
      <c r="N581" s="13">
        <f>Penjualan!N581*$D581</f>
        <v>12000</v>
      </c>
      <c r="O581" s="13">
        <f>Penjualan!O581*$D581</f>
        <v>12000</v>
      </c>
      <c r="P581" s="13">
        <f>Penjualan!P581*$D581</f>
        <v>24000</v>
      </c>
      <c r="Q581" s="13">
        <f>Penjualan!Q581*$D581</f>
        <v>0</v>
      </c>
      <c r="R581" s="13">
        <f>Penjualan!R581*$D581</f>
        <v>0</v>
      </c>
      <c r="S581" s="13">
        <f>Penjualan!S581*$D581</f>
        <v>0</v>
      </c>
      <c r="T581" s="13">
        <f>Penjualan!T581*$D581</f>
        <v>0</v>
      </c>
      <c r="U581" s="13">
        <f>Penjualan!U581*$D581</f>
        <v>0</v>
      </c>
      <c r="V581" s="13">
        <f>Penjualan!V581*$D581</f>
        <v>0</v>
      </c>
      <c r="W581" s="13">
        <f>Penjualan!W581*$D581</f>
        <v>0</v>
      </c>
      <c r="X581" s="13">
        <f>Penjualan!X581*$D581</f>
        <v>0</v>
      </c>
      <c r="Y581" s="13">
        <f>Penjualan!Y581*$D581</f>
        <v>0</v>
      </c>
      <c r="Z581" s="13">
        <f>Penjualan!Z581*$D581</f>
        <v>0</v>
      </c>
      <c r="AA581" s="13">
        <f>Penjualan!AA581*$D581</f>
        <v>0</v>
      </c>
      <c r="AB581" s="13">
        <f>Penjualan!AB581*$D581</f>
        <v>0</v>
      </c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>
        <f>Penjualan!AQ581*$D581</f>
        <v>0</v>
      </c>
      <c r="AR581" s="13">
        <f t="shared" si="22"/>
        <v>48000</v>
      </c>
      <c r="AS581" s="14"/>
      <c r="AT581" s="14"/>
      <c r="AU581" s="14"/>
      <c r="AV581" s="14"/>
      <c r="AW581" s="14"/>
    </row>
    <row r="582" spans="1:49" ht="26.25" customHeight="1" x14ac:dyDescent="0.35">
      <c r="A582" s="55">
        <f>Penjualan!A582</f>
        <v>0</v>
      </c>
      <c r="B582" s="2" t="str">
        <f>Penjualan!B582</f>
        <v>G01</v>
      </c>
      <c r="C582" s="2" t="str">
        <f>Penjualan!C582</f>
        <v>G.batu magnet</v>
      </c>
      <c r="D582" s="21">
        <f>VLOOKUP(B582,Tabel!$A$6:$F$78,6,FALSE)</f>
        <v>10000</v>
      </c>
      <c r="E582" s="13">
        <f>Penjualan!E582*$D582</f>
        <v>0</v>
      </c>
      <c r="F582" s="13">
        <f>Penjualan!F582*$D582</f>
        <v>0</v>
      </c>
      <c r="G582" s="13">
        <f>Penjualan!G582*$D582</f>
        <v>0</v>
      </c>
      <c r="H582" s="13">
        <f>Penjualan!H582*$D582</f>
        <v>0</v>
      </c>
      <c r="I582" s="13">
        <f>Penjualan!I582*$D582</f>
        <v>0</v>
      </c>
      <c r="J582" s="13">
        <f>Penjualan!J582*$D582</f>
        <v>0</v>
      </c>
      <c r="K582" s="13">
        <f>Penjualan!K582*$D582</f>
        <v>0</v>
      </c>
      <c r="L582" s="13">
        <f>Penjualan!L582*$D582</f>
        <v>0</v>
      </c>
      <c r="M582" s="13">
        <f>Penjualan!M582*$D582</f>
        <v>0</v>
      </c>
      <c r="N582" s="13">
        <f>Penjualan!N582*$D582</f>
        <v>0</v>
      </c>
      <c r="O582" s="13">
        <f>Penjualan!O582*$D582</f>
        <v>0</v>
      </c>
      <c r="P582" s="13">
        <f>Penjualan!P582*$D582</f>
        <v>0</v>
      </c>
      <c r="Q582" s="13">
        <f>Penjualan!Q582*$D582</f>
        <v>0</v>
      </c>
      <c r="R582" s="13">
        <f>Penjualan!R582*$D582</f>
        <v>0</v>
      </c>
      <c r="S582" s="13">
        <f>Penjualan!S582*$D582</f>
        <v>0</v>
      </c>
      <c r="T582" s="13">
        <f>Penjualan!T582*$D582</f>
        <v>0</v>
      </c>
      <c r="U582" s="13">
        <f>Penjualan!U582*$D582</f>
        <v>0</v>
      </c>
      <c r="V582" s="13">
        <f>Penjualan!V582*$D582</f>
        <v>0</v>
      </c>
      <c r="W582" s="13">
        <f>Penjualan!W582*$D582</f>
        <v>0</v>
      </c>
      <c r="X582" s="13">
        <f>Penjualan!X582*$D582</f>
        <v>0</v>
      </c>
      <c r="Y582" s="13">
        <f>Penjualan!Y582*$D582</f>
        <v>10000</v>
      </c>
      <c r="Z582" s="13">
        <f>Penjualan!Z582*$D582</f>
        <v>0</v>
      </c>
      <c r="AA582" s="13">
        <f>Penjualan!AA582*$D582</f>
        <v>0</v>
      </c>
      <c r="AB582" s="13">
        <f>Penjualan!AB582*$D582</f>
        <v>0</v>
      </c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>
        <f>Penjualan!AQ582*$D582</f>
        <v>0</v>
      </c>
      <c r="AR582" s="13">
        <f t="shared" si="22"/>
        <v>10000</v>
      </c>
      <c r="AS582" s="14"/>
      <c r="AT582" s="14"/>
      <c r="AU582" s="14"/>
      <c r="AV582" s="14"/>
      <c r="AW582" s="14"/>
    </row>
    <row r="583" spans="1:49" ht="26.25" customHeight="1" x14ac:dyDescent="0.35">
      <c r="A583" s="55">
        <f>Penjualan!A583</f>
        <v>0</v>
      </c>
      <c r="B583" s="2" t="str">
        <f>Penjualan!B583</f>
        <v>R01</v>
      </c>
      <c r="C583" s="2" t="str">
        <f>Penjualan!C583</f>
        <v>Rosario kayu</v>
      </c>
      <c r="D583" s="21">
        <f>VLOOKUP(B583,Tabel!$A$6:$F$78,6,FALSE)</f>
        <v>15000</v>
      </c>
      <c r="E583" s="13">
        <f>Penjualan!E583*$D583</f>
        <v>0</v>
      </c>
      <c r="F583" s="13">
        <f>Penjualan!F583*$D583</f>
        <v>0</v>
      </c>
      <c r="G583" s="13">
        <f>Penjualan!G583*$D583</f>
        <v>0</v>
      </c>
      <c r="H583" s="13">
        <f>Penjualan!H583*$D583</f>
        <v>0</v>
      </c>
      <c r="I583" s="13">
        <f>Penjualan!I583*$D583</f>
        <v>0</v>
      </c>
      <c r="J583" s="13">
        <f>Penjualan!J583*$D583</f>
        <v>0</v>
      </c>
      <c r="K583" s="13">
        <f>Penjualan!K583*$D583</f>
        <v>0</v>
      </c>
      <c r="L583" s="13">
        <f>Penjualan!L583*$D583</f>
        <v>0</v>
      </c>
      <c r="M583" s="13">
        <f>Penjualan!M583*$D583</f>
        <v>0</v>
      </c>
      <c r="N583" s="13">
        <f>Penjualan!N583*$D583</f>
        <v>0</v>
      </c>
      <c r="O583" s="13">
        <f>Penjualan!O583*$D583</f>
        <v>30000</v>
      </c>
      <c r="P583" s="13">
        <f>Penjualan!P583*$D583</f>
        <v>0</v>
      </c>
      <c r="Q583" s="13">
        <f>Penjualan!Q583*$D583</f>
        <v>0</v>
      </c>
      <c r="R583" s="13">
        <f>Penjualan!R583*$D583</f>
        <v>0</v>
      </c>
      <c r="S583" s="13">
        <f>Penjualan!S583*$D583</f>
        <v>0</v>
      </c>
      <c r="T583" s="13">
        <f>Penjualan!T583*$D583</f>
        <v>0</v>
      </c>
      <c r="U583" s="13">
        <f>Penjualan!U583*$D583</f>
        <v>0</v>
      </c>
      <c r="V583" s="13">
        <f>Penjualan!V583*$D583</f>
        <v>0</v>
      </c>
      <c r="W583" s="13">
        <f>Penjualan!W583*$D583</f>
        <v>0</v>
      </c>
      <c r="X583" s="13">
        <f>Penjualan!X583*$D583</f>
        <v>0</v>
      </c>
      <c r="Y583" s="13">
        <f>Penjualan!Y583*$D583</f>
        <v>0</v>
      </c>
      <c r="Z583" s="13">
        <f>Penjualan!Z583*$D583</f>
        <v>0</v>
      </c>
      <c r="AA583" s="13">
        <f>Penjualan!AA583*$D583</f>
        <v>0</v>
      </c>
      <c r="AB583" s="13">
        <f>Penjualan!AB583*$D583</f>
        <v>0</v>
      </c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>
        <f>Penjualan!AQ583*$D583</f>
        <v>0</v>
      </c>
      <c r="AR583" s="13">
        <f t="shared" si="22"/>
        <v>30000</v>
      </c>
      <c r="AS583" s="14"/>
      <c r="AT583" s="14"/>
      <c r="AU583" s="14"/>
      <c r="AV583" s="14"/>
      <c r="AW583" s="14"/>
    </row>
    <row r="584" spans="1:49" ht="26.25" customHeight="1" x14ac:dyDescent="0.35">
      <c r="A584" s="55">
        <f>Penjualan!A584</f>
        <v>0</v>
      </c>
      <c r="B584" s="2" t="str">
        <f>Penjualan!B584</f>
        <v>GR12</v>
      </c>
      <c r="C584" s="2" t="str">
        <f>Penjualan!C584</f>
        <v>Gelang rosario kristal</v>
      </c>
      <c r="D584" s="21">
        <f>VLOOKUP(B584,Tabel!$A$6:$F$78,6,FALSE)</f>
        <v>15000</v>
      </c>
      <c r="E584" s="13">
        <f>Penjualan!E584*$D584</f>
        <v>0</v>
      </c>
      <c r="F584" s="13">
        <f>Penjualan!F584*$D584</f>
        <v>0</v>
      </c>
      <c r="G584" s="13">
        <f>Penjualan!G584*$D584</f>
        <v>0</v>
      </c>
      <c r="H584" s="13">
        <f>Penjualan!H584*$D584</f>
        <v>0</v>
      </c>
      <c r="I584" s="13">
        <f>Penjualan!I584*$D584</f>
        <v>0</v>
      </c>
      <c r="J584" s="13">
        <f>Penjualan!J584*$D584</f>
        <v>0</v>
      </c>
      <c r="K584" s="13">
        <f>Penjualan!K584*$D584</f>
        <v>0</v>
      </c>
      <c r="L584" s="13">
        <f>Penjualan!L584*$D584</f>
        <v>0</v>
      </c>
      <c r="M584" s="13">
        <f>Penjualan!M584*$D584</f>
        <v>0</v>
      </c>
      <c r="N584" s="13">
        <f>Penjualan!N584*$D584</f>
        <v>0</v>
      </c>
      <c r="O584" s="13">
        <f>Penjualan!O584*$D584</f>
        <v>0</v>
      </c>
      <c r="P584" s="13">
        <f>Penjualan!P584*$D584</f>
        <v>0</v>
      </c>
      <c r="Q584" s="13">
        <f>Penjualan!Q584*$D584</f>
        <v>15000</v>
      </c>
      <c r="R584" s="13">
        <f>Penjualan!R584*$D584</f>
        <v>0</v>
      </c>
      <c r="S584" s="13">
        <f>Penjualan!S584*$D584</f>
        <v>0</v>
      </c>
      <c r="T584" s="13">
        <f>Penjualan!T584*$D584</f>
        <v>0</v>
      </c>
      <c r="U584" s="13">
        <f>Penjualan!U584*$D584</f>
        <v>0</v>
      </c>
      <c r="V584" s="13">
        <f>Penjualan!V584*$D584</f>
        <v>0</v>
      </c>
      <c r="W584" s="13">
        <f>Penjualan!W584*$D584</f>
        <v>0</v>
      </c>
      <c r="X584" s="13">
        <f>Penjualan!X584*$D584</f>
        <v>0</v>
      </c>
      <c r="Y584" s="13">
        <f>Penjualan!Y584*$D584</f>
        <v>0</v>
      </c>
      <c r="Z584" s="13">
        <f>Penjualan!Z584*$D584</f>
        <v>0</v>
      </c>
      <c r="AA584" s="13">
        <f>Penjualan!AA584*$D584</f>
        <v>0</v>
      </c>
      <c r="AB584" s="13">
        <f>Penjualan!AB584*$D584</f>
        <v>0</v>
      </c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>
        <f>Penjualan!AQ584*$D584</f>
        <v>0</v>
      </c>
      <c r="AR584" s="13">
        <f t="shared" si="22"/>
        <v>15000</v>
      </c>
      <c r="AS584" s="14"/>
      <c r="AT584" s="14"/>
      <c r="AU584" s="14"/>
      <c r="AV584" s="14"/>
      <c r="AW584" s="14"/>
    </row>
    <row r="585" spans="1:49" ht="26.25" customHeight="1" x14ac:dyDescent="0.35">
      <c r="A585" s="55">
        <f>Penjualan!A585</f>
        <v>0</v>
      </c>
      <c r="B585" s="2" t="str">
        <f>Penjualan!B585</f>
        <v>Lain2</v>
      </c>
      <c r="C585" s="2" t="str">
        <f>Penjualan!C585</f>
        <v>Lain2</v>
      </c>
      <c r="D585" s="21">
        <f>VLOOKUP(B585,Tabel!$A$6:$F$78,6,FALSE)</f>
        <v>0</v>
      </c>
      <c r="E585" s="13">
        <f>Penjualan!E585*$D585</f>
        <v>0</v>
      </c>
      <c r="F585" s="13">
        <f>Penjualan!F585*$D585</f>
        <v>0</v>
      </c>
      <c r="G585" s="13">
        <f>Penjualan!G585*$D585</f>
        <v>0</v>
      </c>
      <c r="H585" s="13">
        <f>Penjualan!H585*$D585</f>
        <v>0</v>
      </c>
      <c r="I585" s="13">
        <f>Penjualan!I585*$D585</f>
        <v>0</v>
      </c>
      <c r="J585" s="13">
        <f>Penjualan!J585*$D585</f>
        <v>0</v>
      </c>
      <c r="K585" s="13">
        <f>Penjualan!K585*$D585</f>
        <v>0</v>
      </c>
      <c r="L585" s="13">
        <f>Penjualan!L585*$D585</f>
        <v>0</v>
      </c>
      <c r="M585" s="13">
        <f>Penjualan!M585*$D585</f>
        <v>0</v>
      </c>
      <c r="N585" s="13">
        <f>Penjualan!N585*$D585</f>
        <v>0</v>
      </c>
      <c r="O585" s="13">
        <f>Penjualan!O585*$D585</f>
        <v>0</v>
      </c>
      <c r="P585" s="13">
        <f>Penjualan!P585*$D585</f>
        <v>0</v>
      </c>
      <c r="Q585" s="13">
        <f>Penjualan!Q585*$D585</f>
        <v>0</v>
      </c>
      <c r="R585" s="13">
        <f>Penjualan!R585*$D585</f>
        <v>0</v>
      </c>
      <c r="S585" s="13">
        <f>Penjualan!S585*$D585</f>
        <v>0</v>
      </c>
      <c r="T585" s="13">
        <f>Penjualan!T585*$D585</f>
        <v>0</v>
      </c>
      <c r="U585" s="13">
        <f>Penjualan!U585*$D585</f>
        <v>0</v>
      </c>
      <c r="V585" s="13">
        <f>Penjualan!V585*$D585</f>
        <v>0</v>
      </c>
      <c r="W585" s="13">
        <f>Penjualan!W585*$D585</f>
        <v>0</v>
      </c>
      <c r="X585" s="13">
        <f>Penjualan!X585*$D585</f>
        <v>0</v>
      </c>
      <c r="Y585" s="13">
        <f>Penjualan!Y585*$D585</f>
        <v>0</v>
      </c>
      <c r="Z585" s="13">
        <f>Penjualan!Z585*$D585</f>
        <v>0</v>
      </c>
      <c r="AA585" s="13">
        <f>Penjualan!AA585*$D585</f>
        <v>0</v>
      </c>
      <c r="AB585" s="13">
        <f>Penjualan!AB585*$D585</f>
        <v>0</v>
      </c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>
        <f>Penjualan!AQ585*$D585</f>
        <v>0</v>
      </c>
      <c r="AR585" s="13">
        <f t="shared" si="22"/>
        <v>0</v>
      </c>
      <c r="AS585" s="14"/>
      <c r="AT585" s="14"/>
      <c r="AU585" s="14"/>
      <c r="AV585" s="14"/>
      <c r="AW585" s="14"/>
    </row>
    <row r="586" spans="1:49" ht="26.25" customHeight="1" x14ac:dyDescent="0.35">
      <c r="A586" s="55">
        <f>Penjualan!A586</f>
        <v>0</v>
      </c>
      <c r="B586" s="2" t="str">
        <f>Penjualan!B586</f>
        <v>GR11</v>
      </c>
      <c r="C586" s="2" t="str">
        <f>Penjualan!C586</f>
        <v>Gelang rosario kristal</v>
      </c>
      <c r="D586" s="21">
        <f>VLOOKUP(B586,Tabel!$A$6:$F$78,6,FALSE)</f>
        <v>15000</v>
      </c>
      <c r="E586" s="13">
        <f>Penjualan!E586*$D586</f>
        <v>0</v>
      </c>
      <c r="F586" s="13">
        <f>Penjualan!F586*$D586</f>
        <v>15000</v>
      </c>
      <c r="G586" s="13">
        <f>Penjualan!G586*$D586</f>
        <v>0</v>
      </c>
      <c r="H586" s="13">
        <f>Penjualan!H586*$D586</f>
        <v>0</v>
      </c>
      <c r="I586" s="13">
        <f>Penjualan!I586*$D586</f>
        <v>0</v>
      </c>
      <c r="J586" s="13">
        <f>Penjualan!J586*$D586</f>
        <v>0</v>
      </c>
      <c r="K586" s="13">
        <f>Penjualan!K586*$D586</f>
        <v>0</v>
      </c>
      <c r="L586" s="13">
        <f>Penjualan!L586*$D586</f>
        <v>0</v>
      </c>
      <c r="M586" s="13">
        <f>Penjualan!M586*$D586</f>
        <v>0</v>
      </c>
      <c r="N586" s="13">
        <f>Penjualan!N586*$D586</f>
        <v>0</v>
      </c>
      <c r="O586" s="13">
        <f>Penjualan!O586*$D586</f>
        <v>0</v>
      </c>
      <c r="P586" s="13">
        <f>Penjualan!P586*$D586</f>
        <v>0</v>
      </c>
      <c r="Q586" s="13">
        <f>Penjualan!Q586*$D586</f>
        <v>0</v>
      </c>
      <c r="R586" s="13">
        <f>Penjualan!R586*$D586</f>
        <v>0</v>
      </c>
      <c r="S586" s="13">
        <f>Penjualan!S586*$D586</f>
        <v>0</v>
      </c>
      <c r="T586" s="13">
        <f>Penjualan!T586*$D586</f>
        <v>0</v>
      </c>
      <c r="U586" s="13">
        <f>Penjualan!U586*$D586</f>
        <v>0</v>
      </c>
      <c r="V586" s="13">
        <f>Penjualan!V586*$D586</f>
        <v>0</v>
      </c>
      <c r="W586" s="13">
        <f>Penjualan!W586*$D586</f>
        <v>0</v>
      </c>
      <c r="X586" s="13">
        <f>Penjualan!X586*$D586</f>
        <v>0</v>
      </c>
      <c r="Y586" s="13">
        <f>Penjualan!Y586*$D586</f>
        <v>0</v>
      </c>
      <c r="Z586" s="13">
        <f>Penjualan!Z586*$D586</f>
        <v>0</v>
      </c>
      <c r="AA586" s="13">
        <f>Penjualan!AA586*$D586</f>
        <v>0</v>
      </c>
      <c r="AB586" s="13">
        <f>Penjualan!AB586*$D586</f>
        <v>0</v>
      </c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>
        <f>Penjualan!AQ586*$D586</f>
        <v>0</v>
      </c>
      <c r="AR586" s="13">
        <f t="shared" si="22"/>
        <v>15000</v>
      </c>
      <c r="AS586" s="14"/>
      <c r="AT586" s="14"/>
      <c r="AU586" s="14"/>
      <c r="AV586" s="14"/>
      <c r="AW586" s="14"/>
    </row>
    <row r="587" spans="1:49" ht="26.25" customHeight="1" x14ac:dyDescent="0.35">
      <c r="A587" s="55">
        <f>Penjualan!A587</f>
        <v>0</v>
      </c>
      <c r="B587" s="2" t="str">
        <f>Penjualan!B587</f>
        <v>R01</v>
      </c>
      <c r="C587" s="2" t="str">
        <f>Penjualan!C587</f>
        <v>Rosario kayu</v>
      </c>
      <c r="D587" s="21">
        <f>VLOOKUP(B587,Tabel!$A$6:$F$78,6,FALSE)</f>
        <v>15000</v>
      </c>
      <c r="E587" s="13">
        <f>Penjualan!E587*$D587</f>
        <v>0</v>
      </c>
      <c r="F587" s="13">
        <f>Penjualan!F587*$D587</f>
        <v>0</v>
      </c>
      <c r="G587" s="13">
        <f>Penjualan!G587*$D587</f>
        <v>0</v>
      </c>
      <c r="H587" s="13">
        <f>Penjualan!H587*$D587</f>
        <v>0</v>
      </c>
      <c r="I587" s="13">
        <f>Penjualan!I587*$D587</f>
        <v>0</v>
      </c>
      <c r="J587" s="13">
        <f>Penjualan!J587*$D587</f>
        <v>0</v>
      </c>
      <c r="K587" s="13">
        <f>Penjualan!K587*$D587</f>
        <v>0</v>
      </c>
      <c r="L587" s="13">
        <f>Penjualan!L587*$D587</f>
        <v>0</v>
      </c>
      <c r="M587" s="13">
        <f>Penjualan!M587*$D587</f>
        <v>0</v>
      </c>
      <c r="N587" s="13">
        <f>Penjualan!N587*$D587</f>
        <v>0</v>
      </c>
      <c r="O587" s="13">
        <f>Penjualan!O587*$D587</f>
        <v>0</v>
      </c>
      <c r="P587" s="13">
        <f>Penjualan!P587*$D587</f>
        <v>15000</v>
      </c>
      <c r="Q587" s="13">
        <f>Penjualan!Q587*$D587</f>
        <v>0</v>
      </c>
      <c r="R587" s="13">
        <f>Penjualan!R587*$D587</f>
        <v>0</v>
      </c>
      <c r="S587" s="13">
        <f>Penjualan!S587*$D587</f>
        <v>0</v>
      </c>
      <c r="T587" s="13">
        <f>Penjualan!T587*$D587</f>
        <v>0</v>
      </c>
      <c r="U587" s="13">
        <f>Penjualan!U587*$D587</f>
        <v>0</v>
      </c>
      <c r="V587" s="13">
        <f>Penjualan!V587*$D587</f>
        <v>0</v>
      </c>
      <c r="W587" s="13">
        <f>Penjualan!W587*$D587</f>
        <v>0</v>
      </c>
      <c r="X587" s="13">
        <f>Penjualan!X587*$D587</f>
        <v>0</v>
      </c>
      <c r="Y587" s="13">
        <f>Penjualan!Y587*$D587</f>
        <v>0</v>
      </c>
      <c r="Z587" s="13">
        <f>Penjualan!Z587*$D587</f>
        <v>0</v>
      </c>
      <c r="AA587" s="13">
        <f>Penjualan!AA587*$D587</f>
        <v>0</v>
      </c>
      <c r="AB587" s="13">
        <f>Penjualan!AB587*$D587</f>
        <v>0</v>
      </c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>
        <f>Penjualan!AQ587*$D587</f>
        <v>0</v>
      </c>
      <c r="AR587" s="13">
        <f t="shared" si="22"/>
        <v>15000</v>
      </c>
      <c r="AS587" s="14"/>
      <c r="AT587" s="14"/>
      <c r="AU587" s="14"/>
      <c r="AV587" s="14"/>
      <c r="AW587" s="14"/>
    </row>
    <row r="588" spans="1:49" ht="26.25" customHeight="1" x14ac:dyDescent="0.35">
      <c r="A588" s="55">
        <f>Penjualan!A588</f>
        <v>42274</v>
      </c>
      <c r="B588" s="2" t="str">
        <f>Penjualan!B588</f>
        <v>GR12</v>
      </c>
      <c r="C588" s="2" t="str">
        <f>Penjualan!C588</f>
        <v>Gelang rosario kristal</v>
      </c>
      <c r="D588" s="21">
        <f>VLOOKUP(B588,Tabel!$A$6:$F$78,6,FALSE)</f>
        <v>15000</v>
      </c>
      <c r="E588" s="13">
        <f>Penjualan!E588*$D588</f>
        <v>0</v>
      </c>
      <c r="F588" s="13">
        <f>Penjualan!F588*$D588</f>
        <v>0</v>
      </c>
      <c r="G588" s="13">
        <f>Penjualan!G588*$D588</f>
        <v>0</v>
      </c>
      <c r="H588" s="13">
        <f>Penjualan!H588*$D588</f>
        <v>0</v>
      </c>
      <c r="I588" s="13">
        <f>Penjualan!I588*$D588</f>
        <v>0</v>
      </c>
      <c r="J588" s="13">
        <f>Penjualan!J588*$D588</f>
        <v>0</v>
      </c>
      <c r="K588" s="13">
        <f>Penjualan!K588*$D588</f>
        <v>0</v>
      </c>
      <c r="L588" s="13">
        <f>Penjualan!L588*$D588</f>
        <v>0</v>
      </c>
      <c r="M588" s="13">
        <f>Penjualan!M588*$D588</f>
        <v>0</v>
      </c>
      <c r="N588" s="13">
        <f>Penjualan!N588*$D588</f>
        <v>0</v>
      </c>
      <c r="O588" s="13">
        <f>Penjualan!O588*$D588</f>
        <v>0</v>
      </c>
      <c r="P588" s="13">
        <f>Penjualan!P588*$D588</f>
        <v>0</v>
      </c>
      <c r="Q588" s="13">
        <f>Penjualan!Q588*$D588</f>
        <v>15000</v>
      </c>
      <c r="R588" s="13">
        <f>Penjualan!R588*$D588</f>
        <v>0</v>
      </c>
      <c r="S588" s="13">
        <f>Penjualan!S588*$D588</f>
        <v>0</v>
      </c>
      <c r="T588" s="13">
        <f>Penjualan!T588*$D588</f>
        <v>0</v>
      </c>
      <c r="U588" s="13">
        <f>Penjualan!U588*$D588</f>
        <v>0</v>
      </c>
      <c r="V588" s="13">
        <f>Penjualan!V588*$D588</f>
        <v>0</v>
      </c>
      <c r="W588" s="13">
        <f>Penjualan!W588*$D588</f>
        <v>0</v>
      </c>
      <c r="X588" s="13">
        <f>Penjualan!X588*$D588</f>
        <v>0</v>
      </c>
      <c r="Y588" s="13">
        <f>Penjualan!Y588*$D588</f>
        <v>0</v>
      </c>
      <c r="Z588" s="13">
        <f>Penjualan!Z588*$D588</f>
        <v>0</v>
      </c>
      <c r="AA588" s="13">
        <f>Penjualan!AA588*$D588</f>
        <v>0</v>
      </c>
      <c r="AB588" s="13">
        <f>Penjualan!AB588*$D588</f>
        <v>0</v>
      </c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>
        <f>Penjualan!AQ588*$D588</f>
        <v>0</v>
      </c>
      <c r="AR588" s="13">
        <f t="shared" si="22"/>
        <v>15000</v>
      </c>
      <c r="AS588" s="14"/>
      <c r="AT588" s="14"/>
      <c r="AU588" s="14"/>
      <c r="AV588" s="14"/>
      <c r="AW588" s="14"/>
    </row>
    <row r="589" spans="1:49" ht="26.25" customHeight="1" x14ac:dyDescent="0.35">
      <c r="A589" s="55">
        <f>Penjualan!A589</f>
        <v>0</v>
      </c>
      <c r="B589" s="2" t="str">
        <f>Penjualan!B589</f>
        <v>R06</v>
      </c>
      <c r="C589" s="2" t="str">
        <f>Penjualan!C589</f>
        <v>Rosario tali simpul</v>
      </c>
      <c r="D589" s="21">
        <f>VLOOKUP(B589,Tabel!$A$6:$F$78,6,FALSE)</f>
        <v>12000</v>
      </c>
      <c r="E589" s="13">
        <f>Penjualan!E589*$D589</f>
        <v>0</v>
      </c>
      <c r="F589" s="13">
        <f>Penjualan!F589*$D589</f>
        <v>0</v>
      </c>
      <c r="G589" s="13">
        <f>Penjualan!G589*$D589</f>
        <v>0</v>
      </c>
      <c r="H589" s="13">
        <f>Penjualan!H589*$D589</f>
        <v>0</v>
      </c>
      <c r="I589" s="13">
        <f>Penjualan!I589*$D589</f>
        <v>0</v>
      </c>
      <c r="J589" s="13">
        <f>Penjualan!J589*$D589</f>
        <v>12000</v>
      </c>
      <c r="K589" s="13">
        <f>Penjualan!K589*$D589</f>
        <v>0</v>
      </c>
      <c r="L589" s="13">
        <f>Penjualan!L589*$D589</f>
        <v>0</v>
      </c>
      <c r="M589" s="13">
        <f>Penjualan!M589*$D589</f>
        <v>0</v>
      </c>
      <c r="N589" s="13">
        <f>Penjualan!N589*$D589</f>
        <v>0</v>
      </c>
      <c r="O589" s="13">
        <f>Penjualan!O589*$D589</f>
        <v>0</v>
      </c>
      <c r="P589" s="13">
        <f>Penjualan!P589*$D589</f>
        <v>0</v>
      </c>
      <c r="Q589" s="13">
        <f>Penjualan!Q589*$D589</f>
        <v>0</v>
      </c>
      <c r="R589" s="13">
        <f>Penjualan!R589*$D589</f>
        <v>0</v>
      </c>
      <c r="S589" s="13">
        <f>Penjualan!S589*$D589</f>
        <v>0</v>
      </c>
      <c r="T589" s="13">
        <f>Penjualan!T589*$D589</f>
        <v>0</v>
      </c>
      <c r="U589" s="13">
        <f>Penjualan!U589*$D589</f>
        <v>0</v>
      </c>
      <c r="V589" s="13">
        <f>Penjualan!V589*$D589</f>
        <v>0</v>
      </c>
      <c r="W589" s="13">
        <f>Penjualan!W589*$D589</f>
        <v>0</v>
      </c>
      <c r="X589" s="13">
        <f>Penjualan!X589*$D589</f>
        <v>0</v>
      </c>
      <c r="Y589" s="13">
        <f>Penjualan!Y589*$D589</f>
        <v>0</v>
      </c>
      <c r="Z589" s="13">
        <f>Penjualan!Z589*$D589</f>
        <v>0</v>
      </c>
      <c r="AA589" s="13">
        <f>Penjualan!AA589*$D589</f>
        <v>0</v>
      </c>
      <c r="AB589" s="13">
        <f>Penjualan!AB589*$D589</f>
        <v>0</v>
      </c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>
        <f>Penjualan!AQ589*$D589</f>
        <v>0</v>
      </c>
      <c r="AR589" s="13">
        <f t="shared" si="22"/>
        <v>12000</v>
      </c>
      <c r="AS589" s="14"/>
      <c r="AT589" s="14"/>
      <c r="AU589" s="14"/>
      <c r="AV589" s="14"/>
      <c r="AW589" s="14"/>
    </row>
    <row r="590" spans="1:49" ht="26.25" customHeight="1" x14ac:dyDescent="0.35">
      <c r="A590" s="55">
        <f>Penjualan!A590</f>
        <v>0</v>
      </c>
      <c r="B590" s="2" t="str">
        <f>Penjualan!B590</f>
        <v>R01</v>
      </c>
      <c r="C590" s="2" t="str">
        <f>Penjualan!C590</f>
        <v>Rosario kayu</v>
      </c>
      <c r="D590" s="21">
        <f>VLOOKUP(B590,Tabel!$A$6:$F$78,6,FALSE)</f>
        <v>15000</v>
      </c>
      <c r="E590" s="13">
        <f>Penjualan!E590*$D590</f>
        <v>0</v>
      </c>
      <c r="F590" s="13">
        <f>Penjualan!F590*$D590</f>
        <v>0</v>
      </c>
      <c r="G590" s="13">
        <f>Penjualan!G590*$D590</f>
        <v>0</v>
      </c>
      <c r="H590" s="13">
        <f>Penjualan!H590*$D590</f>
        <v>0</v>
      </c>
      <c r="I590" s="13">
        <f>Penjualan!I590*$D590</f>
        <v>0</v>
      </c>
      <c r="J590" s="13">
        <f>Penjualan!J590*$D590</f>
        <v>15000</v>
      </c>
      <c r="K590" s="13">
        <f>Penjualan!K590*$D590</f>
        <v>0</v>
      </c>
      <c r="L590" s="13">
        <f>Penjualan!L590*$D590</f>
        <v>0</v>
      </c>
      <c r="M590" s="13">
        <f>Penjualan!M590*$D590</f>
        <v>0</v>
      </c>
      <c r="N590" s="13">
        <f>Penjualan!N590*$D590</f>
        <v>0</v>
      </c>
      <c r="O590" s="13">
        <f>Penjualan!O590*$D590</f>
        <v>15000</v>
      </c>
      <c r="P590" s="13">
        <f>Penjualan!P590*$D590</f>
        <v>0</v>
      </c>
      <c r="Q590" s="13">
        <f>Penjualan!Q590*$D590</f>
        <v>0</v>
      </c>
      <c r="R590" s="13">
        <f>Penjualan!R590*$D590</f>
        <v>0</v>
      </c>
      <c r="S590" s="13">
        <f>Penjualan!S590*$D590</f>
        <v>0</v>
      </c>
      <c r="T590" s="13">
        <f>Penjualan!T590*$D590</f>
        <v>0</v>
      </c>
      <c r="U590" s="13">
        <f>Penjualan!U590*$D590</f>
        <v>15000</v>
      </c>
      <c r="V590" s="13">
        <f>Penjualan!V590*$D590</f>
        <v>0</v>
      </c>
      <c r="W590" s="13">
        <f>Penjualan!W590*$D590</f>
        <v>0</v>
      </c>
      <c r="X590" s="13">
        <f>Penjualan!X590*$D590</f>
        <v>0</v>
      </c>
      <c r="Y590" s="13">
        <f>Penjualan!Y590*$D590</f>
        <v>0</v>
      </c>
      <c r="Z590" s="13">
        <f>Penjualan!Z590*$D590</f>
        <v>0</v>
      </c>
      <c r="AA590" s="13">
        <f>Penjualan!AA590*$D590</f>
        <v>0</v>
      </c>
      <c r="AB590" s="13">
        <f>Penjualan!AB590*$D590</f>
        <v>0</v>
      </c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>
        <f>Penjualan!AQ590*$D590</f>
        <v>0</v>
      </c>
      <c r="AR590" s="13">
        <f t="shared" si="22"/>
        <v>45000</v>
      </c>
      <c r="AS590" s="14"/>
      <c r="AT590" s="14"/>
      <c r="AU590" s="14"/>
      <c r="AV590" s="14"/>
      <c r="AW590" s="14"/>
    </row>
    <row r="591" spans="1:49" ht="26.25" customHeight="1" x14ac:dyDescent="0.35">
      <c r="A591" s="55">
        <f>Penjualan!A591</f>
        <v>0</v>
      </c>
      <c r="B591" s="2" t="str">
        <f>Penjualan!B591</f>
        <v>G12</v>
      </c>
      <c r="C591" s="2" t="str">
        <f>Penjualan!C591</f>
        <v xml:space="preserve">Gelang plat </v>
      </c>
      <c r="D591" s="21">
        <f>VLOOKUP(B591,Tabel!$A$6:$F$78,6,FALSE)</f>
        <v>5000</v>
      </c>
      <c r="E591" s="13">
        <f>Penjualan!E591*$D591</f>
        <v>0</v>
      </c>
      <c r="F591" s="13">
        <f>Penjualan!F591*$D591</f>
        <v>0</v>
      </c>
      <c r="G591" s="13">
        <f>Penjualan!G591*$D591</f>
        <v>0</v>
      </c>
      <c r="H591" s="13">
        <f>Penjualan!H591*$D591</f>
        <v>0</v>
      </c>
      <c r="I591" s="13">
        <f>Penjualan!I591*$D591</f>
        <v>0</v>
      </c>
      <c r="J591" s="13">
        <f>Penjualan!J591*$D591</f>
        <v>0</v>
      </c>
      <c r="K591" s="13">
        <f>Penjualan!K591*$D591</f>
        <v>0</v>
      </c>
      <c r="L591" s="13">
        <f>Penjualan!L591*$D591</f>
        <v>0</v>
      </c>
      <c r="M591" s="13">
        <f>Penjualan!M591*$D591</f>
        <v>0</v>
      </c>
      <c r="N591" s="13">
        <f>Penjualan!N591*$D591</f>
        <v>5000</v>
      </c>
      <c r="O591" s="13">
        <f>Penjualan!O591*$D591</f>
        <v>0</v>
      </c>
      <c r="P591" s="13">
        <f>Penjualan!P591*$D591</f>
        <v>10000</v>
      </c>
      <c r="Q591" s="13">
        <f>Penjualan!Q591*$D591</f>
        <v>0</v>
      </c>
      <c r="R591" s="13">
        <f>Penjualan!R591*$D591</f>
        <v>0</v>
      </c>
      <c r="S591" s="13">
        <f>Penjualan!S591*$D591</f>
        <v>0</v>
      </c>
      <c r="T591" s="13">
        <f>Penjualan!T591*$D591</f>
        <v>0</v>
      </c>
      <c r="U591" s="13">
        <f>Penjualan!U591*$D591</f>
        <v>0</v>
      </c>
      <c r="V591" s="13">
        <f>Penjualan!V591*$D591</f>
        <v>0</v>
      </c>
      <c r="W591" s="13">
        <f>Penjualan!W591*$D591</f>
        <v>0</v>
      </c>
      <c r="X591" s="13">
        <f>Penjualan!X591*$D591</f>
        <v>0</v>
      </c>
      <c r="Y591" s="13">
        <f>Penjualan!Y591*$D591</f>
        <v>0</v>
      </c>
      <c r="Z591" s="13">
        <f>Penjualan!Z591*$D591</f>
        <v>0</v>
      </c>
      <c r="AA591" s="13">
        <f>Penjualan!AA591*$D591</f>
        <v>0</v>
      </c>
      <c r="AB591" s="13">
        <f>Penjualan!AB591*$D591</f>
        <v>0</v>
      </c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>
        <f>Penjualan!AQ591*$D591</f>
        <v>0</v>
      </c>
      <c r="AR591" s="13">
        <f t="shared" si="22"/>
        <v>15000</v>
      </c>
      <c r="AS591" s="14"/>
      <c r="AT591" s="14"/>
      <c r="AU591" s="14"/>
      <c r="AV591" s="14"/>
      <c r="AW591" s="14"/>
    </row>
    <row r="592" spans="1:49" ht="26.25" customHeight="1" x14ac:dyDescent="0.35">
      <c r="A592" s="55">
        <f>Penjualan!A592</f>
        <v>0</v>
      </c>
      <c r="B592" s="2" t="str">
        <f>Penjualan!B592</f>
        <v>KT03</v>
      </c>
      <c r="C592" s="2" t="str">
        <f>Penjualan!C592</f>
        <v>Kalung huruf</v>
      </c>
      <c r="D592" s="21">
        <f>VLOOKUP(B592,Tabel!$A$6:$F$78,6,FALSE)</f>
        <v>3000</v>
      </c>
      <c r="E592" s="13">
        <f>Penjualan!E592*$D592</f>
        <v>0</v>
      </c>
      <c r="F592" s="13">
        <f>Penjualan!F592*$D592</f>
        <v>0</v>
      </c>
      <c r="G592" s="13">
        <f>Penjualan!G592*$D592</f>
        <v>0</v>
      </c>
      <c r="H592" s="13">
        <f>Penjualan!H592*$D592</f>
        <v>0</v>
      </c>
      <c r="I592" s="13">
        <f>Penjualan!I592*$D592</f>
        <v>0</v>
      </c>
      <c r="J592" s="13">
        <f>Penjualan!J592*$D592</f>
        <v>0</v>
      </c>
      <c r="K592" s="13">
        <f>Penjualan!K592*$D592</f>
        <v>0</v>
      </c>
      <c r="L592" s="13">
        <f>Penjualan!L592*$D592</f>
        <v>0</v>
      </c>
      <c r="M592" s="13">
        <f>Penjualan!M592*$D592</f>
        <v>0</v>
      </c>
      <c r="N592" s="13">
        <f>Penjualan!N592*$D592</f>
        <v>0</v>
      </c>
      <c r="O592" s="13">
        <f>Penjualan!O592*$D592</f>
        <v>3000</v>
      </c>
      <c r="P592" s="13">
        <f>Penjualan!P592*$D592</f>
        <v>0</v>
      </c>
      <c r="Q592" s="13">
        <f>Penjualan!Q592*$D592</f>
        <v>0</v>
      </c>
      <c r="R592" s="13">
        <f>Penjualan!R592*$D592</f>
        <v>0</v>
      </c>
      <c r="S592" s="13">
        <f>Penjualan!S592*$D592</f>
        <v>0</v>
      </c>
      <c r="T592" s="13">
        <f>Penjualan!T592*$D592</f>
        <v>0</v>
      </c>
      <c r="U592" s="13">
        <f>Penjualan!U592*$D592</f>
        <v>0</v>
      </c>
      <c r="V592" s="13">
        <f>Penjualan!V592*$D592</f>
        <v>0</v>
      </c>
      <c r="W592" s="13">
        <f>Penjualan!W592*$D592</f>
        <v>0</v>
      </c>
      <c r="X592" s="13">
        <f>Penjualan!X592*$D592</f>
        <v>0</v>
      </c>
      <c r="Y592" s="13">
        <f>Penjualan!Y592*$D592</f>
        <v>0</v>
      </c>
      <c r="Z592" s="13">
        <f>Penjualan!Z592*$D592</f>
        <v>0</v>
      </c>
      <c r="AA592" s="13">
        <f>Penjualan!AA592*$D592</f>
        <v>0</v>
      </c>
      <c r="AB592" s="13">
        <f>Penjualan!AB592*$D592</f>
        <v>0</v>
      </c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>
        <f>Penjualan!AQ592*$D592</f>
        <v>0</v>
      </c>
      <c r="AR592" s="13">
        <f t="shared" si="22"/>
        <v>3000</v>
      </c>
      <c r="AS592" s="14"/>
      <c r="AT592" s="14"/>
      <c r="AU592" s="14"/>
      <c r="AV592" s="14"/>
      <c r="AW592" s="14"/>
    </row>
    <row r="593" spans="1:49" ht="26.25" customHeight="1" x14ac:dyDescent="0.35">
      <c r="A593" s="55">
        <f>Penjualan!A593</f>
        <v>0</v>
      </c>
      <c r="B593" s="2" t="str">
        <f>Penjualan!B593</f>
        <v>S02</v>
      </c>
      <c r="C593" s="2" t="str">
        <f>Penjualan!C593</f>
        <v>Sumbangan pita</v>
      </c>
      <c r="D593" s="21">
        <f>VLOOKUP(B593,Tabel!$A$6:$F$78,6,FALSE)</f>
        <v>0</v>
      </c>
      <c r="E593" s="13">
        <f>Penjualan!E593*$D593</f>
        <v>0</v>
      </c>
      <c r="F593" s="13">
        <f>Penjualan!F593*$D593</f>
        <v>0</v>
      </c>
      <c r="G593" s="13">
        <f>Penjualan!G593*$D593</f>
        <v>0</v>
      </c>
      <c r="H593" s="13">
        <f>Penjualan!H593*$D593</f>
        <v>0</v>
      </c>
      <c r="I593" s="13">
        <f>Penjualan!I593*$D593</f>
        <v>0</v>
      </c>
      <c r="J593" s="13">
        <f>Penjualan!J593*$D593</f>
        <v>0</v>
      </c>
      <c r="K593" s="13">
        <f>Penjualan!K593*$D593</f>
        <v>0</v>
      </c>
      <c r="L593" s="13">
        <f>Penjualan!L593*$D593</f>
        <v>0</v>
      </c>
      <c r="M593" s="13">
        <f>Penjualan!M593*$D593</f>
        <v>0</v>
      </c>
      <c r="N593" s="13">
        <f>Penjualan!N593*$D593</f>
        <v>0</v>
      </c>
      <c r="O593" s="13">
        <f>Penjualan!O593*$D593</f>
        <v>0</v>
      </c>
      <c r="P593" s="13">
        <f>Penjualan!P593*$D593</f>
        <v>0</v>
      </c>
      <c r="Q593" s="13">
        <f>Penjualan!Q593*$D593</f>
        <v>0</v>
      </c>
      <c r="R593" s="13">
        <f>Penjualan!R593*$D593</f>
        <v>0</v>
      </c>
      <c r="S593" s="13">
        <f>Penjualan!S593*$D593</f>
        <v>0</v>
      </c>
      <c r="T593" s="13">
        <f>Penjualan!T593*$D593</f>
        <v>0</v>
      </c>
      <c r="U593" s="13">
        <f>Penjualan!U593*$D593</f>
        <v>0</v>
      </c>
      <c r="V593" s="13">
        <f>Penjualan!V593*$D593</f>
        <v>0</v>
      </c>
      <c r="W593" s="13">
        <f>Penjualan!W593*$D593</f>
        <v>0</v>
      </c>
      <c r="X593" s="13">
        <f>Penjualan!X593*$D593</f>
        <v>0</v>
      </c>
      <c r="Y593" s="13">
        <f>Penjualan!Y593*$D593</f>
        <v>0</v>
      </c>
      <c r="Z593" s="13">
        <f>Penjualan!Z593*$D593</f>
        <v>0</v>
      </c>
      <c r="AA593" s="13">
        <f>Penjualan!AA593*$D593</f>
        <v>0</v>
      </c>
      <c r="AB593" s="13">
        <f>Penjualan!AB593*$D593</f>
        <v>0</v>
      </c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>
        <f>Penjualan!AQ593*$D593</f>
        <v>0</v>
      </c>
      <c r="AR593" s="13">
        <f t="shared" si="22"/>
        <v>0</v>
      </c>
      <c r="AS593" s="14"/>
      <c r="AT593" s="14"/>
      <c r="AU593" s="14"/>
      <c r="AV593" s="14"/>
      <c r="AW593" s="14"/>
    </row>
    <row r="594" spans="1:49" ht="26.25" customHeight="1" x14ac:dyDescent="0.35">
      <c r="A594" s="55">
        <f>Penjualan!A594</f>
        <v>0</v>
      </c>
      <c r="B594" s="2" t="str">
        <f>Penjualan!B594</f>
        <v>G12</v>
      </c>
      <c r="C594" s="2" t="str">
        <f>Penjualan!C594</f>
        <v xml:space="preserve">Gelang plat </v>
      </c>
      <c r="D594" s="21">
        <f>VLOOKUP(B594,Tabel!$A$6:$F$78,6,FALSE)</f>
        <v>5000</v>
      </c>
      <c r="E594" s="13">
        <f>Penjualan!E594*$D594</f>
        <v>0</v>
      </c>
      <c r="F594" s="13">
        <f>Penjualan!F594*$D594</f>
        <v>0</v>
      </c>
      <c r="G594" s="13">
        <f>Penjualan!G594*$D594</f>
        <v>0</v>
      </c>
      <c r="H594" s="13">
        <f>Penjualan!H594*$D594</f>
        <v>0</v>
      </c>
      <c r="I594" s="13">
        <f>Penjualan!I594*$D594</f>
        <v>0</v>
      </c>
      <c r="J594" s="13">
        <f>Penjualan!J594*$D594</f>
        <v>0</v>
      </c>
      <c r="K594" s="13">
        <f>Penjualan!K594*$D594</f>
        <v>0</v>
      </c>
      <c r="L594" s="13">
        <f>Penjualan!L594*$D594</f>
        <v>0</v>
      </c>
      <c r="M594" s="13">
        <f>Penjualan!M594*$D594</f>
        <v>0</v>
      </c>
      <c r="N594" s="13">
        <f>Penjualan!N594*$D594</f>
        <v>0</v>
      </c>
      <c r="O594" s="13">
        <f>Penjualan!O594*$D594</f>
        <v>0</v>
      </c>
      <c r="P594" s="13">
        <f>Penjualan!P594*$D594</f>
        <v>10000</v>
      </c>
      <c r="Q594" s="13">
        <f>Penjualan!Q594*$D594</f>
        <v>0</v>
      </c>
      <c r="R594" s="13">
        <f>Penjualan!R594*$D594</f>
        <v>0</v>
      </c>
      <c r="S594" s="13">
        <f>Penjualan!S594*$D594</f>
        <v>0</v>
      </c>
      <c r="T594" s="13">
        <f>Penjualan!T594*$D594</f>
        <v>0</v>
      </c>
      <c r="U594" s="13">
        <f>Penjualan!U594*$D594</f>
        <v>0</v>
      </c>
      <c r="V594" s="13">
        <f>Penjualan!V594*$D594</f>
        <v>0</v>
      </c>
      <c r="W594" s="13">
        <f>Penjualan!W594*$D594</f>
        <v>0</v>
      </c>
      <c r="X594" s="13">
        <f>Penjualan!X594*$D594</f>
        <v>0</v>
      </c>
      <c r="Y594" s="13">
        <f>Penjualan!Y594*$D594</f>
        <v>0</v>
      </c>
      <c r="Z594" s="13">
        <f>Penjualan!Z594*$D594</f>
        <v>0</v>
      </c>
      <c r="AA594" s="13">
        <f>Penjualan!AA594*$D594</f>
        <v>0</v>
      </c>
      <c r="AB594" s="13">
        <f>Penjualan!AB594*$D594</f>
        <v>0</v>
      </c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>
        <f>Penjualan!AQ594*$D594</f>
        <v>0</v>
      </c>
      <c r="AR594" s="13">
        <f t="shared" si="22"/>
        <v>10000</v>
      </c>
      <c r="AS594" s="14"/>
      <c r="AT594" s="14"/>
      <c r="AU594" s="14"/>
      <c r="AV594" s="14"/>
      <c r="AW594" s="14"/>
    </row>
    <row r="595" spans="1:49" ht="26.25" customHeight="1" x14ac:dyDescent="0.35">
      <c r="A595" s="55">
        <f>Penjualan!A595</f>
        <v>0</v>
      </c>
      <c r="B595" s="2" t="str">
        <f>Penjualan!B595</f>
        <v>G01</v>
      </c>
      <c r="C595" s="2" t="str">
        <f>Penjualan!C595</f>
        <v>G.batu magnet</v>
      </c>
      <c r="D595" s="21">
        <f>VLOOKUP(B595,Tabel!$A$6:$F$78,6,FALSE)</f>
        <v>10000</v>
      </c>
      <c r="E595" s="13">
        <f>Penjualan!E595*$D595</f>
        <v>0</v>
      </c>
      <c r="F595" s="13">
        <f>Penjualan!F595*$D595</f>
        <v>0</v>
      </c>
      <c r="G595" s="13">
        <f>Penjualan!G595*$D595</f>
        <v>0</v>
      </c>
      <c r="H595" s="13">
        <f>Penjualan!H595*$D595</f>
        <v>0</v>
      </c>
      <c r="I595" s="13">
        <f>Penjualan!I595*$D595</f>
        <v>0</v>
      </c>
      <c r="J595" s="13">
        <f>Penjualan!J595*$D595</f>
        <v>0</v>
      </c>
      <c r="K595" s="13">
        <f>Penjualan!K595*$D595</f>
        <v>0</v>
      </c>
      <c r="L595" s="13">
        <f>Penjualan!L595*$D595</f>
        <v>0</v>
      </c>
      <c r="M595" s="13">
        <f>Penjualan!M595*$D595</f>
        <v>0</v>
      </c>
      <c r="N595" s="13">
        <f>Penjualan!N595*$D595</f>
        <v>0</v>
      </c>
      <c r="O595" s="13">
        <f>Penjualan!O595*$D595</f>
        <v>0</v>
      </c>
      <c r="P595" s="13">
        <f>Penjualan!P595*$D595</f>
        <v>0</v>
      </c>
      <c r="Q595" s="13">
        <f>Penjualan!Q595*$D595</f>
        <v>0</v>
      </c>
      <c r="R595" s="13">
        <f>Penjualan!R595*$D595</f>
        <v>0</v>
      </c>
      <c r="S595" s="13">
        <f>Penjualan!S595*$D595</f>
        <v>0</v>
      </c>
      <c r="T595" s="13">
        <f>Penjualan!T595*$D595</f>
        <v>0</v>
      </c>
      <c r="U595" s="13">
        <f>Penjualan!U595*$D595</f>
        <v>0</v>
      </c>
      <c r="V595" s="13">
        <f>Penjualan!V595*$D595</f>
        <v>0</v>
      </c>
      <c r="W595" s="13">
        <f>Penjualan!W595*$D595</f>
        <v>0</v>
      </c>
      <c r="X595" s="13">
        <f>Penjualan!X595*$D595</f>
        <v>0</v>
      </c>
      <c r="Y595" s="13">
        <f>Penjualan!Y595*$D595</f>
        <v>0</v>
      </c>
      <c r="Z595" s="13">
        <f>Penjualan!Z595*$D595</f>
        <v>0</v>
      </c>
      <c r="AA595" s="13">
        <f>Penjualan!AA595*$D595</f>
        <v>0</v>
      </c>
      <c r="AB595" s="13">
        <f>Penjualan!AB595*$D595</f>
        <v>10000</v>
      </c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>
        <f>Penjualan!AQ595*$D595</f>
        <v>0</v>
      </c>
      <c r="AR595" s="13">
        <f t="shared" si="22"/>
        <v>10000</v>
      </c>
      <c r="AS595" s="14"/>
      <c r="AT595" s="14"/>
      <c r="AU595" s="14"/>
      <c r="AV595" s="14"/>
      <c r="AW595" s="14"/>
    </row>
    <row r="596" spans="1:49" ht="26.25" customHeight="1" x14ac:dyDescent="0.35">
      <c r="A596" s="55">
        <f>Penjualan!A596</f>
        <v>0</v>
      </c>
      <c r="B596" s="2" t="str">
        <f>Penjualan!B596</f>
        <v>G12</v>
      </c>
      <c r="C596" s="2" t="str">
        <f>Penjualan!C596</f>
        <v xml:space="preserve">Gelang plat </v>
      </c>
      <c r="D596" s="21">
        <f>VLOOKUP(B596,Tabel!$A$6:$F$78,6,FALSE)</f>
        <v>5000</v>
      </c>
      <c r="E596" s="13">
        <f>Penjualan!E596*$D596</f>
        <v>0</v>
      </c>
      <c r="F596" s="13">
        <f>Penjualan!F596*$D596</f>
        <v>5000</v>
      </c>
      <c r="G596" s="13">
        <f>Penjualan!G596*$D596</f>
        <v>0</v>
      </c>
      <c r="H596" s="13">
        <f>Penjualan!H596*$D596</f>
        <v>5000</v>
      </c>
      <c r="I596" s="13">
        <f>Penjualan!I596*$D596</f>
        <v>0</v>
      </c>
      <c r="J596" s="13">
        <f>Penjualan!J596*$D596</f>
        <v>5000</v>
      </c>
      <c r="K596" s="13">
        <f>Penjualan!K596*$D596</f>
        <v>0</v>
      </c>
      <c r="L596" s="13">
        <f>Penjualan!L596*$D596</f>
        <v>0</v>
      </c>
      <c r="M596" s="13">
        <f>Penjualan!M596*$D596</f>
        <v>0</v>
      </c>
      <c r="N596" s="13">
        <f>Penjualan!N596*$D596</f>
        <v>55000</v>
      </c>
      <c r="O596" s="13">
        <f>Penjualan!O596*$D596</f>
        <v>0</v>
      </c>
      <c r="P596" s="13">
        <f>Penjualan!P596*$D596</f>
        <v>110000</v>
      </c>
      <c r="Q596" s="13">
        <f>Penjualan!Q596*$D596</f>
        <v>5000</v>
      </c>
      <c r="R596" s="13">
        <f>Penjualan!R596*$D596</f>
        <v>0</v>
      </c>
      <c r="S596" s="13">
        <f>Penjualan!S596*$D596</f>
        <v>0</v>
      </c>
      <c r="T596" s="13">
        <f>Penjualan!T596*$D596</f>
        <v>0</v>
      </c>
      <c r="U596" s="13">
        <f>Penjualan!U596*$D596</f>
        <v>0</v>
      </c>
      <c r="V596" s="13">
        <f>Penjualan!V596*$D596</f>
        <v>0</v>
      </c>
      <c r="W596" s="13">
        <f>Penjualan!W596*$D596</f>
        <v>15000</v>
      </c>
      <c r="X596" s="13">
        <f>Penjualan!X596*$D596</f>
        <v>0</v>
      </c>
      <c r="Y596" s="13">
        <f>Penjualan!Y596*$D596</f>
        <v>0</v>
      </c>
      <c r="Z596" s="13">
        <f>Penjualan!Z596*$D596</f>
        <v>0</v>
      </c>
      <c r="AA596" s="13">
        <f>Penjualan!AA596*$D596</f>
        <v>5000</v>
      </c>
      <c r="AB596" s="13">
        <f>Penjualan!AB596*$D596</f>
        <v>0</v>
      </c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>
        <f>Penjualan!AQ596*$D596</f>
        <v>0</v>
      </c>
      <c r="AR596" s="13">
        <f t="shared" si="22"/>
        <v>205000</v>
      </c>
      <c r="AS596" s="14"/>
      <c r="AT596" s="14"/>
      <c r="AU596" s="14"/>
      <c r="AV596" s="14"/>
      <c r="AW596" s="14"/>
    </row>
    <row r="597" spans="1:49" ht="26.25" customHeight="1" x14ac:dyDescent="0.35">
      <c r="A597" s="55">
        <f>Penjualan!A597</f>
        <v>0</v>
      </c>
      <c r="B597" s="2" t="str">
        <f>Penjualan!B597</f>
        <v>A01</v>
      </c>
      <c r="C597" s="2" t="str">
        <f>Penjualan!C597</f>
        <v>Anting</v>
      </c>
      <c r="D597" s="21">
        <f>VLOOKUP(B597,Tabel!$A$6:$F$78,6,FALSE)</f>
        <v>12000</v>
      </c>
      <c r="E597" s="13">
        <f>Penjualan!E597*$D597</f>
        <v>0</v>
      </c>
      <c r="F597" s="13">
        <f>Penjualan!F597*$D597</f>
        <v>0</v>
      </c>
      <c r="G597" s="13">
        <f>Penjualan!G597*$D597</f>
        <v>0</v>
      </c>
      <c r="H597" s="13">
        <f>Penjualan!H597*$D597</f>
        <v>0</v>
      </c>
      <c r="I597" s="13">
        <f>Penjualan!I597*$D597</f>
        <v>0</v>
      </c>
      <c r="J597" s="13">
        <f>Penjualan!J597*$D597</f>
        <v>12000</v>
      </c>
      <c r="K597" s="13">
        <f>Penjualan!K597*$D597</f>
        <v>0</v>
      </c>
      <c r="L597" s="13">
        <f>Penjualan!L597*$D597</f>
        <v>0</v>
      </c>
      <c r="M597" s="13">
        <f>Penjualan!M597*$D597</f>
        <v>0</v>
      </c>
      <c r="N597" s="13">
        <f>Penjualan!N597*$D597</f>
        <v>24000</v>
      </c>
      <c r="O597" s="13">
        <f>Penjualan!O597*$D597</f>
        <v>0</v>
      </c>
      <c r="P597" s="13">
        <f>Penjualan!P597*$D597</f>
        <v>0</v>
      </c>
      <c r="Q597" s="13">
        <f>Penjualan!Q597*$D597</f>
        <v>0</v>
      </c>
      <c r="R597" s="13">
        <f>Penjualan!R597*$D597</f>
        <v>0</v>
      </c>
      <c r="S597" s="13">
        <f>Penjualan!S597*$D597</f>
        <v>0</v>
      </c>
      <c r="T597" s="13">
        <f>Penjualan!T597*$D597</f>
        <v>0</v>
      </c>
      <c r="U597" s="13">
        <f>Penjualan!U597*$D597</f>
        <v>0</v>
      </c>
      <c r="V597" s="13">
        <f>Penjualan!V597*$D597</f>
        <v>0</v>
      </c>
      <c r="W597" s="13">
        <f>Penjualan!W597*$D597</f>
        <v>0</v>
      </c>
      <c r="X597" s="13">
        <f>Penjualan!X597*$D597</f>
        <v>0</v>
      </c>
      <c r="Y597" s="13">
        <f>Penjualan!Y597*$D597</f>
        <v>0</v>
      </c>
      <c r="Z597" s="13">
        <f>Penjualan!Z597*$D597</f>
        <v>0</v>
      </c>
      <c r="AA597" s="13">
        <f>Penjualan!AA597*$D597</f>
        <v>0</v>
      </c>
      <c r="AB597" s="13">
        <f>Penjualan!AB597*$D597</f>
        <v>0</v>
      </c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>
        <f>Penjualan!AQ597*$D597</f>
        <v>0</v>
      </c>
      <c r="AR597" s="13">
        <f t="shared" si="22"/>
        <v>36000</v>
      </c>
      <c r="AS597" s="14"/>
      <c r="AT597" s="14"/>
      <c r="AU597" s="14"/>
      <c r="AV597" s="14"/>
      <c r="AW597" s="14"/>
    </row>
    <row r="598" spans="1:49" ht="26.25" customHeight="1" x14ac:dyDescent="0.35">
      <c r="A598" s="55">
        <f>Penjualan!A598</f>
        <v>0</v>
      </c>
      <c r="B598" s="2" t="str">
        <f>Penjualan!B598</f>
        <v>R01</v>
      </c>
      <c r="C598" s="2" t="str">
        <f>Penjualan!C598</f>
        <v>Rosario kayu</v>
      </c>
      <c r="D598" s="21">
        <f>VLOOKUP(B598,Tabel!$A$6:$F$78,6,FALSE)</f>
        <v>15000</v>
      </c>
      <c r="E598" s="13">
        <f>Penjualan!E598*$D598</f>
        <v>0</v>
      </c>
      <c r="F598" s="13">
        <f>Penjualan!F598*$D598</f>
        <v>30000</v>
      </c>
      <c r="G598" s="13">
        <f>Penjualan!G598*$D598</f>
        <v>0</v>
      </c>
      <c r="H598" s="13">
        <f>Penjualan!H598*$D598</f>
        <v>0</v>
      </c>
      <c r="I598" s="13">
        <f>Penjualan!I598*$D598</f>
        <v>0</v>
      </c>
      <c r="J598" s="13">
        <f>Penjualan!J598*$D598</f>
        <v>30000</v>
      </c>
      <c r="K598" s="13">
        <f>Penjualan!K598*$D598</f>
        <v>0</v>
      </c>
      <c r="L598" s="13">
        <f>Penjualan!L598*$D598</f>
        <v>0</v>
      </c>
      <c r="M598" s="13">
        <f>Penjualan!M598*$D598</f>
        <v>0</v>
      </c>
      <c r="N598" s="13">
        <f>Penjualan!N598*$D598</f>
        <v>0</v>
      </c>
      <c r="O598" s="13">
        <f>Penjualan!O598*$D598</f>
        <v>30000</v>
      </c>
      <c r="P598" s="13">
        <f>Penjualan!P598*$D598</f>
        <v>15000</v>
      </c>
      <c r="Q598" s="13">
        <f>Penjualan!Q598*$D598</f>
        <v>45000</v>
      </c>
      <c r="R598" s="13">
        <f>Penjualan!R598*$D598</f>
        <v>0</v>
      </c>
      <c r="S598" s="13">
        <f>Penjualan!S598*$D598</f>
        <v>60000</v>
      </c>
      <c r="T598" s="13">
        <f>Penjualan!T598*$D598</f>
        <v>0</v>
      </c>
      <c r="U598" s="13">
        <f>Penjualan!U598*$D598</f>
        <v>15000</v>
      </c>
      <c r="V598" s="13">
        <f>Penjualan!V598*$D598</f>
        <v>15000</v>
      </c>
      <c r="W598" s="13">
        <f>Penjualan!W598*$D598</f>
        <v>0</v>
      </c>
      <c r="X598" s="13">
        <f>Penjualan!X598*$D598</f>
        <v>0</v>
      </c>
      <c r="Y598" s="13">
        <f>Penjualan!Y598*$D598</f>
        <v>0</v>
      </c>
      <c r="Z598" s="13">
        <f>Penjualan!Z598*$D598</f>
        <v>0</v>
      </c>
      <c r="AA598" s="13">
        <f>Penjualan!AA598*$D598</f>
        <v>0</v>
      </c>
      <c r="AB598" s="13">
        <f>Penjualan!AB598*$D598</f>
        <v>0</v>
      </c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>
        <f>Penjualan!AQ598*$D598</f>
        <v>15000</v>
      </c>
      <c r="AR598" s="13">
        <f t="shared" si="22"/>
        <v>255000</v>
      </c>
      <c r="AS598" s="14"/>
      <c r="AT598" s="14"/>
      <c r="AU598" s="14">
        <f>AQ598</f>
        <v>15000</v>
      </c>
      <c r="AV598" s="14"/>
      <c r="AW598" s="14"/>
    </row>
    <row r="599" spans="1:49" ht="26.25" customHeight="1" x14ac:dyDescent="0.35">
      <c r="A599" s="55">
        <f>Penjualan!A599</f>
        <v>0</v>
      </c>
      <c r="B599" s="2" t="str">
        <f>Penjualan!B599</f>
        <v>GR11</v>
      </c>
      <c r="C599" s="2" t="str">
        <f>Penjualan!C599</f>
        <v>Gelang rosario kristal</v>
      </c>
      <c r="D599" s="21">
        <f>VLOOKUP(B599,Tabel!$A$6:$F$78,6,FALSE)</f>
        <v>15000</v>
      </c>
      <c r="E599" s="13">
        <f>Penjualan!E599*$D599</f>
        <v>0</v>
      </c>
      <c r="F599" s="13">
        <f>Penjualan!F599*$D599</f>
        <v>0</v>
      </c>
      <c r="G599" s="13">
        <f>Penjualan!G599*$D599</f>
        <v>0</v>
      </c>
      <c r="H599" s="13">
        <f>Penjualan!H599*$D599</f>
        <v>0</v>
      </c>
      <c r="I599" s="13">
        <f>Penjualan!I599*$D599</f>
        <v>0</v>
      </c>
      <c r="J599" s="13">
        <f>Penjualan!J599*$D599</f>
        <v>0</v>
      </c>
      <c r="K599" s="13">
        <f>Penjualan!K599*$D599</f>
        <v>0</v>
      </c>
      <c r="L599" s="13">
        <f>Penjualan!L599*$D599</f>
        <v>0</v>
      </c>
      <c r="M599" s="13">
        <f>Penjualan!M599*$D599</f>
        <v>15000</v>
      </c>
      <c r="N599" s="13">
        <f>Penjualan!N599*$D599</f>
        <v>0</v>
      </c>
      <c r="O599" s="13">
        <f>Penjualan!O599*$D599</f>
        <v>30000</v>
      </c>
      <c r="P599" s="13">
        <f>Penjualan!P599*$D599</f>
        <v>0</v>
      </c>
      <c r="Q599" s="13">
        <f>Penjualan!Q599*$D599</f>
        <v>0</v>
      </c>
      <c r="R599" s="13">
        <f>Penjualan!R599*$D599</f>
        <v>0</v>
      </c>
      <c r="S599" s="13">
        <f>Penjualan!S599*$D599</f>
        <v>0</v>
      </c>
      <c r="T599" s="13">
        <f>Penjualan!T599*$D599</f>
        <v>0</v>
      </c>
      <c r="U599" s="13">
        <f>Penjualan!U599*$D599</f>
        <v>0</v>
      </c>
      <c r="V599" s="13">
        <f>Penjualan!V599*$D599</f>
        <v>0</v>
      </c>
      <c r="W599" s="13">
        <f>Penjualan!W599*$D599</f>
        <v>0</v>
      </c>
      <c r="X599" s="13">
        <f>Penjualan!X599*$D599</f>
        <v>0</v>
      </c>
      <c r="Y599" s="13">
        <f>Penjualan!Y599*$D599</f>
        <v>0</v>
      </c>
      <c r="Z599" s="13">
        <f>Penjualan!Z599*$D599</f>
        <v>0</v>
      </c>
      <c r="AA599" s="13">
        <f>Penjualan!AA599*$D599</f>
        <v>0</v>
      </c>
      <c r="AB599" s="13">
        <f>Penjualan!AB599*$D599</f>
        <v>0</v>
      </c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>
        <f>Penjualan!AQ599*$D599</f>
        <v>0</v>
      </c>
      <c r="AR599" s="13">
        <f t="shared" si="22"/>
        <v>45000</v>
      </c>
      <c r="AS599" s="14"/>
      <c r="AT599" s="14"/>
      <c r="AU599" s="14"/>
      <c r="AV599" s="14"/>
      <c r="AW599" s="14"/>
    </row>
    <row r="600" spans="1:49" ht="26.25" customHeight="1" x14ac:dyDescent="0.35">
      <c r="A600" s="55">
        <f>Penjualan!A600</f>
        <v>0</v>
      </c>
      <c r="B600" s="2" t="str">
        <f>Penjualan!B600</f>
        <v>G01</v>
      </c>
      <c r="C600" s="2" t="str">
        <f>Penjualan!C600</f>
        <v>G.batu magnet</v>
      </c>
      <c r="D600" s="21">
        <f>VLOOKUP(B600,Tabel!$A$6:$F$78,6,FALSE)</f>
        <v>10000</v>
      </c>
      <c r="E600" s="13">
        <f>Penjualan!E600*$D600</f>
        <v>0</v>
      </c>
      <c r="F600" s="13">
        <f>Penjualan!F600*$D600</f>
        <v>0</v>
      </c>
      <c r="G600" s="13">
        <f>Penjualan!G600*$D600</f>
        <v>0</v>
      </c>
      <c r="H600" s="13">
        <f>Penjualan!H600*$D600</f>
        <v>0</v>
      </c>
      <c r="I600" s="13">
        <f>Penjualan!I600*$D600</f>
        <v>0</v>
      </c>
      <c r="J600" s="13">
        <f>Penjualan!J600*$D600</f>
        <v>0</v>
      </c>
      <c r="K600" s="13">
        <f>Penjualan!K600*$D600</f>
        <v>0</v>
      </c>
      <c r="L600" s="13">
        <f>Penjualan!L600*$D600</f>
        <v>10000</v>
      </c>
      <c r="M600" s="13">
        <f>Penjualan!M600*$D600</f>
        <v>10000</v>
      </c>
      <c r="N600" s="13">
        <f>Penjualan!N600*$D600</f>
        <v>0</v>
      </c>
      <c r="O600" s="13">
        <f>Penjualan!O600*$D600</f>
        <v>0</v>
      </c>
      <c r="P600" s="13">
        <f>Penjualan!P600*$D600</f>
        <v>20000</v>
      </c>
      <c r="Q600" s="13">
        <f>Penjualan!Q600*$D600</f>
        <v>0</v>
      </c>
      <c r="R600" s="13">
        <f>Penjualan!R600*$D600</f>
        <v>0</v>
      </c>
      <c r="S600" s="13">
        <f>Penjualan!S600*$D600</f>
        <v>0</v>
      </c>
      <c r="T600" s="13">
        <f>Penjualan!T600*$D600</f>
        <v>0</v>
      </c>
      <c r="U600" s="13">
        <f>Penjualan!U600*$D600</f>
        <v>0</v>
      </c>
      <c r="V600" s="13">
        <f>Penjualan!V600*$D600</f>
        <v>0</v>
      </c>
      <c r="W600" s="13">
        <f>Penjualan!W600*$D600</f>
        <v>10000</v>
      </c>
      <c r="X600" s="13">
        <f>Penjualan!X600*$D600</f>
        <v>0</v>
      </c>
      <c r="Y600" s="13">
        <f>Penjualan!Y600*$D600</f>
        <v>20000</v>
      </c>
      <c r="Z600" s="13">
        <f>Penjualan!Z600*$D600</f>
        <v>0</v>
      </c>
      <c r="AA600" s="13">
        <f>Penjualan!AA600*$D600</f>
        <v>0</v>
      </c>
      <c r="AB600" s="13">
        <f>Penjualan!AB600*$D600</f>
        <v>0</v>
      </c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>
        <f>Penjualan!AQ600*$D600</f>
        <v>0</v>
      </c>
      <c r="AR600" s="13">
        <f t="shared" si="22"/>
        <v>70000</v>
      </c>
      <c r="AS600" s="14"/>
      <c r="AT600" s="14"/>
      <c r="AU600" s="14"/>
      <c r="AV600" s="14"/>
      <c r="AW600" s="14"/>
    </row>
    <row r="601" spans="1:49" ht="26.25" customHeight="1" x14ac:dyDescent="0.35">
      <c r="A601" s="55">
        <f>Penjualan!A601</f>
        <v>0</v>
      </c>
      <c r="B601" s="2" t="str">
        <f>Penjualan!B601</f>
        <v>R06</v>
      </c>
      <c r="C601" s="2" t="str">
        <f>Penjualan!C601</f>
        <v>Rosario tali simpul</v>
      </c>
      <c r="D601" s="21">
        <f>VLOOKUP(B601,Tabel!$A$6:$F$78,6,FALSE)</f>
        <v>12000</v>
      </c>
      <c r="E601" s="13">
        <f>Penjualan!E601*$D601</f>
        <v>0</v>
      </c>
      <c r="F601" s="13">
        <f>Penjualan!F601*$D601</f>
        <v>0</v>
      </c>
      <c r="G601" s="13">
        <f>Penjualan!G601*$D601</f>
        <v>0</v>
      </c>
      <c r="H601" s="13">
        <f>Penjualan!H601*$D601</f>
        <v>0</v>
      </c>
      <c r="I601" s="13">
        <f>Penjualan!I601*$D601</f>
        <v>0</v>
      </c>
      <c r="J601" s="13">
        <f>Penjualan!J601*$D601</f>
        <v>12000</v>
      </c>
      <c r="K601" s="13">
        <f>Penjualan!K601*$D601</f>
        <v>0</v>
      </c>
      <c r="L601" s="13">
        <f>Penjualan!L601*$D601</f>
        <v>0</v>
      </c>
      <c r="M601" s="13">
        <f>Penjualan!M601*$D601</f>
        <v>0</v>
      </c>
      <c r="N601" s="13">
        <f>Penjualan!N601*$D601</f>
        <v>0</v>
      </c>
      <c r="O601" s="13">
        <f>Penjualan!O601*$D601</f>
        <v>0</v>
      </c>
      <c r="P601" s="13">
        <f>Penjualan!P601*$D601</f>
        <v>0</v>
      </c>
      <c r="Q601" s="13">
        <f>Penjualan!Q601*$D601</f>
        <v>0</v>
      </c>
      <c r="R601" s="13">
        <f>Penjualan!R601*$D601</f>
        <v>0</v>
      </c>
      <c r="S601" s="13">
        <f>Penjualan!S601*$D601</f>
        <v>0</v>
      </c>
      <c r="T601" s="13">
        <f>Penjualan!T601*$D601</f>
        <v>0</v>
      </c>
      <c r="U601" s="13">
        <f>Penjualan!U601*$D601</f>
        <v>0</v>
      </c>
      <c r="V601" s="13">
        <f>Penjualan!V601*$D601</f>
        <v>0</v>
      </c>
      <c r="W601" s="13">
        <f>Penjualan!W601*$D601</f>
        <v>0</v>
      </c>
      <c r="X601" s="13">
        <f>Penjualan!X601*$D601</f>
        <v>0</v>
      </c>
      <c r="Y601" s="13">
        <f>Penjualan!Y601*$D601</f>
        <v>0</v>
      </c>
      <c r="Z601" s="13">
        <f>Penjualan!Z601*$D601</f>
        <v>0</v>
      </c>
      <c r="AA601" s="13">
        <f>Penjualan!AA601*$D601</f>
        <v>0</v>
      </c>
      <c r="AB601" s="13">
        <f>Penjualan!AB601*$D601</f>
        <v>0</v>
      </c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>
        <f>Penjualan!AQ601*$D601</f>
        <v>0</v>
      </c>
      <c r="AR601" s="13">
        <f t="shared" si="22"/>
        <v>12000</v>
      </c>
      <c r="AS601" s="14"/>
      <c r="AT601" s="14"/>
      <c r="AU601" s="14"/>
      <c r="AV601" s="14"/>
      <c r="AW601" s="14"/>
    </row>
    <row r="602" spans="1:49" ht="26.25" customHeight="1" x14ac:dyDescent="0.35">
      <c r="A602" s="55">
        <f>Penjualan!A602</f>
        <v>0</v>
      </c>
      <c r="B602" s="2" t="str">
        <f>Penjualan!B602</f>
        <v>G10</v>
      </c>
      <c r="C602" s="2" t="str">
        <f>Penjualan!C602</f>
        <v>G.tali warna warni</v>
      </c>
      <c r="D602" s="21">
        <f>VLOOKUP(B602,Tabel!$A$6:$F$78,6,FALSE)</f>
        <v>5000</v>
      </c>
      <c r="E602" s="13">
        <f>Penjualan!E602*$D602</f>
        <v>0</v>
      </c>
      <c r="F602" s="13">
        <f>Penjualan!F602*$D602</f>
        <v>0</v>
      </c>
      <c r="G602" s="13">
        <f>Penjualan!G602*$D602</f>
        <v>0</v>
      </c>
      <c r="H602" s="13">
        <f>Penjualan!H602*$D602</f>
        <v>0</v>
      </c>
      <c r="I602" s="13">
        <f>Penjualan!I602*$D602</f>
        <v>0</v>
      </c>
      <c r="J602" s="13">
        <f>Penjualan!J602*$D602</f>
        <v>10000</v>
      </c>
      <c r="K602" s="13">
        <f>Penjualan!K602*$D602</f>
        <v>0</v>
      </c>
      <c r="L602" s="13">
        <f>Penjualan!L602*$D602</f>
        <v>0</v>
      </c>
      <c r="M602" s="13">
        <f>Penjualan!M602*$D602</f>
        <v>10000</v>
      </c>
      <c r="N602" s="13">
        <f>Penjualan!N602*$D602</f>
        <v>15000</v>
      </c>
      <c r="O602" s="13">
        <f>Penjualan!O602*$D602</f>
        <v>0</v>
      </c>
      <c r="P602" s="13">
        <f>Penjualan!P602*$D602</f>
        <v>5000</v>
      </c>
      <c r="Q602" s="13">
        <f>Penjualan!Q602*$D602</f>
        <v>5000</v>
      </c>
      <c r="R602" s="13">
        <f>Penjualan!R602*$D602</f>
        <v>0</v>
      </c>
      <c r="S602" s="13">
        <f>Penjualan!S602*$D602</f>
        <v>0</v>
      </c>
      <c r="T602" s="13">
        <f>Penjualan!T602*$D602</f>
        <v>0</v>
      </c>
      <c r="U602" s="13">
        <f>Penjualan!U602*$D602</f>
        <v>0</v>
      </c>
      <c r="V602" s="13">
        <f>Penjualan!V602*$D602</f>
        <v>0</v>
      </c>
      <c r="W602" s="13">
        <f>Penjualan!W602*$D602</f>
        <v>0</v>
      </c>
      <c r="X602" s="13">
        <f>Penjualan!X602*$D602</f>
        <v>0</v>
      </c>
      <c r="Y602" s="13">
        <f>Penjualan!Y602*$D602</f>
        <v>0</v>
      </c>
      <c r="Z602" s="13">
        <f>Penjualan!Z602*$D602</f>
        <v>0</v>
      </c>
      <c r="AA602" s="13">
        <f>Penjualan!AA602*$D602</f>
        <v>0</v>
      </c>
      <c r="AB602" s="13">
        <f>Penjualan!AB602*$D602</f>
        <v>0</v>
      </c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>
        <f>Penjualan!AQ602*$D602</f>
        <v>0</v>
      </c>
      <c r="AR602" s="13">
        <f t="shared" si="22"/>
        <v>45000</v>
      </c>
      <c r="AS602" s="14"/>
      <c r="AT602" s="14"/>
      <c r="AU602" s="14"/>
      <c r="AV602" s="14"/>
      <c r="AW602" s="14"/>
    </row>
    <row r="603" spans="1:49" ht="26.25" customHeight="1" x14ac:dyDescent="0.35">
      <c r="A603" s="55">
        <f>Penjualan!A603</f>
        <v>0</v>
      </c>
      <c r="B603" s="2" t="str">
        <f>Penjualan!B603</f>
        <v>KT03</v>
      </c>
      <c r="C603" s="2" t="str">
        <f>Penjualan!C603</f>
        <v>Kalung huruf</v>
      </c>
      <c r="D603" s="21">
        <f>VLOOKUP(B603,Tabel!$A$6:$F$78,6,FALSE)</f>
        <v>3000</v>
      </c>
      <c r="E603" s="13">
        <f>Penjualan!E603*$D603</f>
        <v>0</v>
      </c>
      <c r="F603" s="13">
        <f>Penjualan!F603*$D603</f>
        <v>0</v>
      </c>
      <c r="G603" s="13">
        <f>Penjualan!G603*$D603</f>
        <v>0</v>
      </c>
      <c r="H603" s="13">
        <f>Penjualan!H603*$D603</f>
        <v>0</v>
      </c>
      <c r="I603" s="13">
        <f>Penjualan!I603*$D603</f>
        <v>0</v>
      </c>
      <c r="J603" s="13">
        <f>Penjualan!J603*$D603</f>
        <v>0</v>
      </c>
      <c r="K603" s="13">
        <f>Penjualan!K603*$D603</f>
        <v>0</v>
      </c>
      <c r="L603" s="13">
        <f>Penjualan!L603*$D603</f>
        <v>0</v>
      </c>
      <c r="M603" s="13">
        <f>Penjualan!M603*$D603</f>
        <v>0</v>
      </c>
      <c r="N603" s="13">
        <f>Penjualan!N603*$D603</f>
        <v>9000</v>
      </c>
      <c r="O603" s="13">
        <f>Penjualan!O603*$D603</f>
        <v>9000</v>
      </c>
      <c r="P603" s="13">
        <f>Penjualan!P603*$D603</f>
        <v>0</v>
      </c>
      <c r="Q603" s="13">
        <f>Penjualan!Q603*$D603</f>
        <v>0</v>
      </c>
      <c r="R603" s="13">
        <f>Penjualan!R603*$D603</f>
        <v>0</v>
      </c>
      <c r="S603" s="13">
        <f>Penjualan!S603*$D603</f>
        <v>0</v>
      </c>
      <c r="T603" s="13">
        <f>Penjualan!T603*$D603</f>
        <v>0</v>
      </c>
      <c r="U603" s="13">
        <f>Penjualan!U603*$D603</f>
        <v>0</v>
      </c>
      <c r="V603" s="13">
        <f>Penjualan!V603*$D603</f>
        <v>0</v>
      </c>
      <c r="W603" s="13">
        <f>Penjualan!W603*$D603</f>
        <v>0</v>
      </c>
      <c r="X603" s="13">
        <f>Penjualan!X603*$D603</f>
        <v>0</v>
      </c>
      <c r="Y603" s="13">
        <f>Penjualan!Y603*$D603</f>
        <v>0</v>
      </c>
      <c r="Z603" s="13">
        <f>Penjualan!Z603*$D603</f>
        <v>0</v>
      </c>
      <c r="AA603" s="13">
        <f>Penjualan!AA603*$D603</f>
        <v>0</v>
      </c>
      <c r="AB603" s="13">
        <f>Penjualan!AB603*$D603</f>
        <v>0</v>
      </c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>
        <f>Penjualan!AQ603*$D603</f>
        <v>0</v>
      </c>
      <c r="AR603" s="13">
        <f t="shared" si="22"/>
        <v>18000</v>
      </c>
      <c r="AS603" s="14"/>
      <c r="AT603" s="14"/>
      <c r="AU603" s="14"/>
      <c r="AV603" s="14"/>
      <c r="AW603" s="14"/>
    </row>
    <row r="604" spans="1:49" ht="26.25" customHeight="1" x14ac:dyDescent="0.35">
      <c r="A604" s="55">
        <f>Penjualan!A604</f>
        <v>0</v>
      </c>
      <c r="B604" s="2" t="str">
        <f>Penjualan!B604</f>
        <v>GR12</v>
      </c>
      <c r="C604" s="2" t="str">
        <f>Penjualan!C604</f>
        <v>Gelang rosario kristal</v>
      </c>
      <c r="D604" s="21">
        <f>VLOOKUP(B604,Tabel!$A$6:$F$78,6,FALSE)</f>
        <v>15000</v>
      </c>
      <c r="E604" s="13">
        <f>Penjualan!E604*$D604</f>
        <v>0</v>
      </c>
      <c r="F604" s="13">
        <f>Penjualan!F604*$D604</f>
        <v>0</v>
      </c>
      <c r="G604" s="13">
        <f>Penjualan!G604*$D604</f>
        <v>0</v>
      </c>
      <c r="H604" s="13">
        <f>Penjualan!H604*$D604</f>
        <v>0</v>
      </c>
      <c r="I604" s="13">
        <f>Penjualan!I604*$D604</f>
        <v>0</v>
      </c>
      <c r="J604" s="13">
        <f>Penjualan!J604*$D604</f>
        <v>0</v>
      </c>
      <c r="K604" s="13">
        <f>Penjualan!K604*$D604</f>
        <v>0</v>
      </c>
      <c r="L604" s="13">
        <f>Penjualan!L604*$D604</f>
        <v>0</v>
      </c>
      <c r="M604" s="13">
        <f>Penjualan!M604*$D604</f>
        <v>0</v>
      </c>
      <c r="N604" s="13">
        <f>Penjualan!N604*$D604</f>
        <v>0</v>
      </c>
      <c r="O604" s="13">
        <f>Penjualan!O604*$D604</f>
        <v>15000</v>
      </c>
      <c r="P604" s="13">
        <f>Penjualan!P604*$D604</f>
        <v>0</v>
      </c>
      <c r="Q604" s="13">
        <f>Penjualan!Q604*$D604</f>
        <v>0</v>
      </c>
      <c r="R604" s="13">
        <f>Penjualan!R604*$D604</f>
        <v>0</v>
      </c>
      <c r="S604" s="13">
        <f>Penjualan!S604*$D604</f>
        <v>0</v>
      </c>
      <c r="T604" s="13">
        <f>Penjualan!T604*$D604</f>
        <v>0</v>
      </c>
      <c r="U604" s="13">
        <f>Penjualan!U604*$D604</f>
        <v>0</v>
      </c>
      <c r="V604" s="13">
        <f>Penjualan!V604*$D604</f>
        <v>0</v>
      </c>
      <c r="W604" s="13">
        <f>Penjualan!W604*$D604</f>
        <v>0</v>
      </c>
      <c r="X604" s="13">
        <f>Penjualan!X604*$D604</f>
        <v>0</v>
      </c>
      <c r="Y604" s="13">
        <f>Penjualan!Y604*$D604</f>
        <v>0</v>
      </c>
      <c r="Z604" s="13">
        <f>Penjualan!Z604*$D604</f>
        <v>0</v>
      </c>
      <c r="AA604" s="13">
        <f>Penjualan!AA604*$D604</f>
        <v>0</v>
      </c>
      <c r="AB604" s="13">
        <f>Penjualan!AB604*$D604</f>
        <v>0</v>
      </c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>
        <f>Penjualan!AQ604*$D604</f>
        <v>0</v>
      </c>
      <c r="AR604" s="13">
        <f t="shared" si="22"/>
        <v>15000</v>
      </c>
      <c r="AS604" s="14"/>
      <c r="AT604" s="14"/>
      <c r="AU604" s="14"/>
      <c r="AV604" s="14"/>
      <c r="AW604" s="14"/>
    </row>
    <row r="605" spans="1:49" ht="26.25" customHeight="1" x14ac:dyDescent="0.35">
      <c r="A605" s="55">
        <f>Penjualan!A605</f>
        <v>0</v>
      </c>
      <c r="B605" s="2" t="str">
        <f>Penjualan!B605</f>
        <v>KT04</v>
      </c>
      <c r="C605" s="2" t="str">
        <f>Penjualan!C605</f>
        <v>Kalung bandul</v>
      </c>
      <c r="D605" s="21">
        <f>VLOOKUP(B605,Tabel!$A$6:$F$78,6,FALSE)</f>
        <v>3000</v>
      </c>
      <c r="E605" s="13">
        <f>Penjualan!E605*$D605</f>
        <v>0</v>
      </c>
      <c r="F605" s="13">
        <f>Penjualan!F605*$D605</f>
        <v>0</v>
      </c>
      <c r="G605" s="13">
        <f>Penjualan!G605*$D605</f>
        <v>0</v>
      </c>
      <c r="H605" s="13">
        <f>Penjualan!H605*$D605</f>
        <v>0</v>
      </c>
      <c r="I605" s="13">
        <f>Penjualan!I605*$D605</f>
        <v>0</v>
      </c>
      <c r="J605" s="13">
        <f>Penjualan!J605*$D605</f>
        <v>0</v>
      </c>
      <c r="K605" s="13">
        <f>Penjualan!K605*$D605</f>
        <v>0</v>
      </c>
      <c r="L605" s="13">
        <f>Penjualan!L605*$D605</f>
        <v>0</v>
      </c>
      <c r="M605" s="13">
        <f>Penjualan!M605*$D605</f>
        <v>0</v>
      </c>
      <c r="N605" s="13">
        <f>Penjualan!N605*$D605</f>
        <v>0</v>
      </c>
      <c r="O605" s="13">
        <f>Penjualan!O605*$D605</f>
        <v>12000</v>
      </c>
      <c r="P605" s="13">
        <f>Penjualan!P605*$D605</f>
        <v>0</v>
      </c>
      <c r="Q605" s="13">
        <f>Penjualan!Q605*$D605</f>
        <v>0</v>
      </c>
      <c r="R605" s="13">
        <f>Penjualan!R605*$D605</f>
        <v>0</v>
      </c>
      <c r="S605" s="13">
        <f>Penjualan!S605*$D605</f>
        <v>0</v>
      </c>
      <c r="T605" s="13">
        <f>Penjualan!T605*$D605</f>
        <v>0</v>
      </c>
      <c r="U605" s="13">
        <f>Penjualan!U605*$D605</f>
        <v>0</v>
      </c>
      <c r="V605" s="13">
        <f>Penjualan!V605*$D605</f>
        <v>0</v>
      </c>
      <c r="W605" s="13">
        <f>Penjualan!W605*$D605</f>
        <v>0</v>
      </c>
      <c r="X605" s="13">
        <f>Penjualan!X605*$D605</f>
        <v>0</v>
      </c>
      <c r="Y605" s="13">
        <f>Penjualan!Y605*$D605</f>
        <v>0</v>
      </c>
      <c r="Z605" s="13">
        <f>Penjualan!Z605*$D605</f>
        <v>0</v>
      </c>
      <c r="AA605" s="13">
        <f>Penjualan!AA605*$D605</f>
        <v>0</v>
      </c>
      <c r="AB605" s="13">
        <f>Penjualan!AB605*$D605</f>
        <v>0</v>
      </c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>
        <f>Penjualan!AQ605*$D605</f>
        <v>0</v>
      </c>
      <c r="AR605" s="13">
        <f t="shared" si="22"/>
        <v>12000</v>
      </c>
      <c r="AS605" s="14"/>
      <c r="AT605" s="14"/>
      <c r="AU605" s="14"/>
      <c r="AV605" s="14"/>
      <c r="AW605" s="14"/>
    </row>
    <row r="606" spans="1:49" ht="26.25" customHeight="1" x14ac:dyDescent="0.35">
      <c r="A606" s="55">
        <f>Penjualan!A606</f>
        <v>0</v>
      </c>
      <c r="B606" s="2" t="str">
        <f>Penjualan!B606</f>
        <v>R06</v>
      </c>
      <c r="C606" s="2" t="str">
        <f>Penjualan!C606</f>
        <v>Rosario tali simpul</v>
      </c>
      <c r="D606" s="21">
        <f>VLOOKUP(B606,Tabel!$A$6:$F$78,6,FALSE)</f>
        <v>12000</v>
      </c>
      <c r="E606" s="13">
        <f>Penjualan!E606*$D606</f>
        <v>0</v>
      </c>
      <c r="F606" s="13">
        <f>Penjualan!F606*$D606</f>
        <v>0</v>
      </c>
      <c r="G606" s="13">
        <f>Penjualan!G606*$D606</f>
        <v>0</v>
      </c>
      <c r="H606" s="13">
        <f>Penjualan!H606*$D606</f>
        <v>12000</v>
      </c>
      <c r="I606" s="13">
        <f>Penjualan!I606*$D606</f>
        <v>0</v>
      </c>
      <c r="J606" s="13">
        <f>Penjualan!J606*$D606</f>
        <v>0</v>
      </c>
      <c r="K606" s="13">
        <f>Penjualan!K606*$D606</f>
        <v>0</v>
      </c>
      <c r="L606" s="13">
        <f>Penjualan!L606*$D606</f>
        <v>0</v>
      </c>
      <c r="M606" s="13">
        <f>Penjualan!M606*$D606</f>
        <v>0</v>
      </c>
      <c r="N606" s="13">
        <f>Penjualan!N606*$D606</f>
        <v>0</v>
      </c>
      <c r="O606" s="13">
        <f>Penjualan!O606*$D606</f>
        <v>0</v>
      </c>
      <c r="P606" s="13">
        <f>Penjualan!P606*$D606</f>
        <v>0</v>
      </c>
      <c r="Q606" s="13">
        <f>Penjualan!Q606*$D606</f>
        <v>0</v>
      </c>
      <c r="R606" s="13">
        <f>Penjualan!R606*$D606</f>
        <v>0</v>
      </c>
      <c r="S606" s="13">
        <f>Penjualan!S606*$D606</f>
        <v>0</v>
      </c>
      <c r="T606" s="13">
        <f>Penjualan!T606*$D606</f>
        <v>0</v>
      </c>
      <c r="U606" s="13">
        <f>Penjualan!U606*$D606</f>
        <v>0</v>
      </c>
      <c r="V606" s="13">
        <f>Penjualan!V606*$D606</f>
        <v>0</v>
      </c>
      <c r="W606" s="13">
        <f>Penjualan!W606*$D606</f>
        <v>0</v>
      </c>
      <c r="X606" s="13">
        <f>Penjualan!X606*$D606</f>
        <v>0</v>
      </c>
      <c r="Y606" s="13">
        <f>Penjualan!Y606*$D606</f>
        <v>0</v>
      </c>
      <c r="Z606" s="13">
        <f>Penjualan!Z606*$D606</f>
        <v>0</v>
      </c>
      <c r="AA606" s="13">
        <f>Penjualan!AA606*$D606</f>
        <v>0</v>
      </c>
      <c r="AB606" s="13">
        <f>Penjualan!AB606*$D606</f>
        <v>0</v>
      </c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>
        <f>Penjualan!AQ606*$D606</f>
        <v>0</v>
      </c>
      <c r="AR606" s="13">
        <f t="shared" si="22"/>
        <v>12000</v>
      </c>
      <c r="AS606" s="14"/>
      <c r="AT606" s="14"/>
      <c r="AU606" s="14"/>
      <c r="AV606" s="14"/>
      <c r="AW606" s="14"/>
    </row>
    <row r="607" spans="1:49" ht="26.25" customHeight="1" x14ac:dyDescent="0.35">
      <c r="A607" s="55">
        <f>Penjualan!A607</f>
        <v>0</v>
      </c>
      <c r="B607" s="2" t="str">
        <f>Penjualan!B607</f>
        <v>Lain2</v>
      </c>
      <c r="C607" s="2" t="str">
        <f>Penjualan!C607</f>
        <v>Pin</v>
      </c>
      <c r="D607" s="21">
        <f>VLOOKUP(B607,Tabel!$A$6:$F$78,6,FALSE)</f>
        <v>0</v>
      </c>
      <c r="E607" s="13">
        <f>Penjualan!E607*$D607</f>
        <v>0</v>
      </c>
      <c r="F607" s="13">
        <f>Penjualan!F607*$D607</f>
        <v>0</v>
      </c>
      <c r="G607" s="13">
        <f>Penjualan!G607*$D607</f>
        <v>0</v>
      </c>
      <c r="H607" s="13">
        <f>Penjualan!H607*$D607</f>
        <v>0</v>
      </c>
      <c r="I607" s="13">
        <f>Penjualan!I607*$D607</f>
        <v>0</v>
      </c>
      <c r="J607" s="13">
        <f>Penjualan!J607*$D607</f>
        <v>0</v>
      </c>
      <c r="K607" s="13">
        <f>Penjualan!K607*$D607</f>
        <v>0</v>
      </c>
      <c r="L607" s="13">
        <f>Penjualan!L607*$D607</f>
        <v>0</v>
      </c>
      <c r="M607" s="13">
        <f>Penjualan!M607*$D607</f>
        <v>0</v>
      </c>
      <c r="N607" s="13">
        <f>Penjualan!N607*$D607</f>
        <v>0</v>
      </c>
      <c r="O607" s="13">
        <f>Penjualan!O607*$D607</f>
        <v>0</v>
      </c>
      <c r="P607" s="13">
        <f>Penjualan!P607*$D607</f>
        <v>0</v>
      </c>
      <c r="Q607" s="13">
        <f>Penjualan!Q607*$D607</f>
        <v>0</v>
      </c>
      <c r="R607" s="13">
        <f>Penjualan!R607*$D607</f>
        <v>0</v>
      </c>
      <c r="S607" s="13">
        <f>Penjualan!S607*$D607</f>
        <v>0</v>
      </c>
      <c r="T607" s="13">
        <f>Penjualan!T607*$D607</f>
        <v>0</v>
      </c>
      <c r="U607" s="13">
        <f>Penjualan!U607*$D607</f>
        <v>0</v>
      </c>
      <c r="V607" s="13">
        <f>Penjualan!V607*$D607</f>
        <v>0</v>
      </c>
      <c r="W607" s="13">
        <f>Penjualan!W607*$D607</f>
        <v>0</v>
      </c>
      <c r="X607" s="13">
        <f>Penjualan!X607*$D607</f>
        <v>0</v>
      </c>
      <c r="Y607" s="13">
        <f>Penjualan!Y607*$D607</f>
        <v>0</v>
      </c>
      <c r="Z607" s="13">
        <f>Penjualan!Z607*$D607</f>
        <v>0</v>
      </c>
      <c r="AA607" s="13">
        <f>Penjualan!AA607*$D607</f>
        <v>0</v>
      </c>
      <c r="AB607" s="13">
        <f>Penjualan!AB607*$D607</f>
        <v>0</v>
      </c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>
        <f>Penjualan!AQ607*$D607</f>
        <v>0</v>
      </c>
      <c r="AR607" s="13">
        <f t="shared" si="22"/>
        <v>0</v>
      </c>
      <c r="AS607" s="14"/>
      <c r="AT607" s="14"/>
      <c r="AU607" s="14"/>
      <c r="AV607" s="14"/>
      <c r="AW607" s="14"/>
    </row>
    <row r="608" spans="1:49" ht="26.25" customHeight="1" x14ac:dyDescent="0.35">
      <c r="A608" s="55">
        <f>Penjualan!A608</f>
        <v>0</v>
      </c>
      <c r="B608" s="2" t="str">
        <f>Penjualan!B608</f>
        <v>Lain2</v>
      </c>
      <c r="C608" s="2" t="str">
        <f>Penjualan!C608</f>
        <v>Lain2</v>
      </c>
      <c r="D608" s="21">
        <f>VLOOKUP(B608,Tabel!$A$6:$F$78,6,FALSE)</f>
        <v>0</v>
      </c>
      <c r="E608" s="13">
        <f>Penjualan!E608*$D608</f>
        <v>0</v>
      </c>
      <c r="F608" s="13">
        <f>Penjualan!F608*$D608</f>
        <v>0</v>
      </c>
      <c r="G608" s="13">
        <f>Penjualan!G608*$D608</f>
        <v>0</v>
      </c>
      <c r="H608" s="13">
        <f>Penjualan!H608*$D608</f>
        <v>0</v>
      </c>
      <c r="I608" s="13">
        <f>Penjualan!I608*$D608</f>
        <v>0</v>
      </c>
      <c r="J608" s="13">
        <f>Penjualan!J608*$D608</f>
        <v>0</v>
      </c>
      <c r="K608" s="13">
        <f>Penjualan!K608*$D608</f>
        <v>0</v>
      </c>
      <c r="L608" s="13">
        <f>Penjualan!L608*$D608</f>
        <v>0</v>
      </c>
      <c r="M608" s="13">
        <f>Penjualan!M608*$D608</f>
        <v>0</v>
      </c>
      <c r="N608" s="13">
        <f>Penjualan!N608*$D608</f>
        <v>0</v>
      </c>
      <c r="O608" s="13">
        <f>Penjualan!O608*$D608</f>
        <v>0</v>
      </c>
      <c r="P608" s="13">
        <f>Penjualan!P608*$D608</f>
        <v>0</v>
      </c>
      <c r="Q608" s="13">
        <f>Penjualan!Q608*$D608</f>
        <v>0</v>
      </c>
      <c r="R608" s="13">
        <f>Penjualan!R608*$D608</f>
        <v>0</v>
      </c>
      <c r="S608" s="13">
        <f>Penjualan!S608*$D608</f>
        <v>0</v>
      </c>
      <c r="T608" s="13">
        <f>Penjualan!T608*$D608</f>
        <v>0</v>
      </c>
      <c r="U608" s="13">
        <f>Penjualan!U608*$D608</f>
        <v>0</v>
      </c>
      <c r="V608" s="13">
        <f>Penjualan!V608*$D608</f>
        <v>0</v>
      </c>
      <c r="W608" s="13">
        <f>Penjualan!W608*$D608</f>
        <v>0</v>
      </c>
      <c r="X608" s="13">
        <f>Penjualan!X608*$D608</f>
        <v>0</v>
      </c>
      <c r="Y608" s="13">
        <f>Penjualan!Y608*$D608</f>
        <v>0</v>
      </c>
      <c r="Z608" s="13">
        <f>Penjualan!Z608*$D608</f>
        <v>0</v>
      </c>
      <c r="AA608" s="13">
        <f>Penjualan!AA608*$D608</f>
        <v>0</v>
      </c>
      <c r="AB608" s="13">
        <f>Penjualan!AB608*$D608</f>
        <v>0</v>
      </c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>
        <f>Penjualan!AQ608*$D608</f>
        <v>0</v>
      </c>
      <c r="AR608" s="13">
        <f t="shared" si="22"/>
        <v>0</v>
      </c>
      <c r="AS608" s="14"/>
      <c r="AT608" s="14"/>
      <c r="AU608" s="14"/>
      <c r="AV608" s="14"/>
      <c r="AW608" s="14"/>
    </row>
    <row r="609" spans="1:49" ht="26.25" customHeight="1" x14ac:dyDescent="0.35">
      <c r="A609" s="55" t="str">
        <f>Penjualan!A609</f>
        <v>Utk</v>
      </c>
      <c r="B609" s="2" t="str">
        <f>Penjualan!B609</f>
        <v>G12</v>
      </c>
      <c r="C609" s="2" t="str">
        <f>Penjualan!C609</f>
        <v xml:space="preserve">Gelang plat </v>
      </c>
      <c r="D609" s="21">
        <f>VLOOKUP(B609,Tabel!$A$6:$F$78,6,FALSE)</f>
        <v>5000</v>
      </c>
      <c r="E609" s="13">
        <f>Penjualan!E609*$D609</f>
        <v>0</v>
      </c>
      <c r="F609" s="13">
        <f>Penjualan!F609*$D609</f>
        <v>5000</v>
      </c>
      <c r="G609" s="13">
        <f>Penjualan!G609*$D609</f>
        <v>0</v>
      </c>
      <c r="H609" s="13">
        <f>Penjualan!H609*$D609</f>
        <v>0</v>
      </c>
      <c r="I609" s="13">
        <f>Penjualan!I609*$D609</f>
        <v>0</v>
      </c>
      <c r="J609" s="13">
        <f>Penjualan!J609*$D609</f>
        <v>0</v>
      </c>
      <c r="K609" s="13">
        <f>Penjualan!K609*$D609</f>
        <v>0</v>
      </c>
      <c r="L609" s="13">
        <f>Penjualan!L609*$D609</f>
        <v>0</v>
      </c>
      <c r="M609" s="13">
        <f>Penjualan!M609*$D609</f>
        <v>0</v>
      </c>
      <c r="N609" s="13">
        <f>Penjualan!N609*$D609</f>
        <v>0</v>
      </c>
      <c r="O609" s="13">
        <f>Penjualan!O609*$D609</f>
        <v>0</v>
      </c>
      <c r="P609" s="13">
        <f>Penjualan!P609*$D609</f>
        <v>5000</v>
      </c>
      <c r="Q609" s="13">
        <f>Penjualan!Q609*$D609</f>
        <v>0</v>
      </c>
      <c r="R609" s="13">
        <f>Penjualan!R609*$D609</f>
        <v>0</v>
      </c>
      <c r="S609" s="13">
        <f>Penjualan!S609*$D609</f>
        <v>0</v>
      </c>
      <c r="T609" s="13">
        <f>Penjualan!T609*$D609</f>
        <v>0</v>
      </c>
      <c r="U609" s="13">
        <f>Penjualan!U609*$D609</f>
        <v>0</v>
      </c>
      <c r="V609" s="13">
        <f>Penjualan!V609*$D609</f>
        <v>0</v>
      </c>
      <c r="W609" s="13">
        <f>Penjualan!W609*$D609</f>
        <v>0</v>
      </c>
      <c r="X609" s="13">
        <f>Penjualan!X609*$D609</f>
        <v>0</v>
      </c>
      <c r="Y609" s="13">
        <f>Penjualan!Y609*$D609</f>
        <v>0</v>
      </c>
      <c r="Z609" s="13">
        <f>Penjualan!Z609*$D609</f>
        <v>0</v>
      </c>
      <c r="AA609" s="13">
        <f>Penjualan!AA609*$D609</f>
        <v>0</v>
      </c>
      <c r="AB609" s="13">
        <f>Penjualan!AB609*$D609</f>
        <v>0</v>
      </c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>
        <f>Penjualan!AQ609*$D609</f>
        <v>0</v>
      </c>
      <c r="AR609" s="13">
        <f t="shared" si="22"/>
        <v>10000</v>
      </c>
      <c r="AS609" s="14"/>
      <c r="AT609" s="14"/>
      <c r="AU609" s="14"/>
      <c r="AV609" s="14"/>
      <c r="AW609" s="14"/>
    </row>
    <row r="610" spans="1:49" ht="26.25" customHeight="1" x14ac:dyDescent="0.35">
      <c r="A610" s="55" t="str">
        <f>Penjualan!A610</f>
        <v>Persembahan</v>
      </c>
      <c r="B610" s="2" t="str">
        <f>Penjualan!B610</f>
        <v>G01</v>
      </c>
      <c r="C610" s="2" t="str">
        <f>Penjualan!C610</f>
        <v>G.batu magnet</v>
      </c>
      <c r="D610" s="21">
        <f>VLOOKUP(B610,Tabel!$A$6:$F$78,6,FALSE)</f>
        <v>10000</v>
      </c>
      <c r="E610" s="13">
        <f>Penjualan!E610*$D610</f>
        <v>0</v>
      </c>
      <c r="F610" s="13">
        <f>Penjualan!F610*$D610</f>
        <v>0</v>
      </c>
      <c r="G610" s="13">
        <f>Penjualan!G610*$D610</f>
        <v>0</v>
      </c>
      <c r="H610" s="13">
        <f>Penjualan!H610*$D610</f>
        <v>0</v>
      </c>
      <c r="I610" s="13">
        <f>Penjualan!I610*$D610</f>
        <v>0</v>
      </c>
      <c r="J610" s="13">
        <f>Penjualan!J610*$D610</f>
        <v>0</v>
      </c>
      <c r="K610" s="13">
        <f>Penjualan!K610*$D610</f>
        <v>0</v>
      </c>
      <c r="L610" s="13">
        <f>Penjualan!L610*$D610</f>
        <v>0</v>
      </c>
      <c r="M610" s="13">
        <f>Penjualan!M610*$D610</f>
        <v>0</v>
      </c>
      <c r="N610" s="13">
        <f>Penjualan!N610*$D610</f>
        <v>0</v>
      </c>
      <c r="O610" s="13">
        <f>Penjualan!O610*$D610</f>
        <v>0</v>
      </c>
      <c r="P610" s="13">
        <f>Penjualan!P610*$D610</f>
        <v>0</v>
      </c>
      <c r="Q610" s="13">
        <f>Penjualan!Q610*$D610</f>
        <v>0</v>
      </c>
      <c r="R610" s="13">
        <f>Penjualan!R610*$D610</f>
        <v>0</v>
      </c>
      <c r="S610" s="13">
        <f>Penjualan!S610*$D610</f>
        <v>0</v>
      </c>
      <c r="T610" s="13">
        <f>Penjualan!T610*$D610</f>
        <v>0</v>
      </c>
      <c r="U610" s="13">
        <f>Penjualan!U610*$D610</f>
        <v>0</v>
      </c>
      <c r="V610" s="13">
        <f>Penjualan!V610*$D610</f>
        <v>0</v>
      </c>
      <c r="W610" s="13">
        <f>Penjualan!W610*$D610</f>
        <v>10000</v>
      </c>
      <c r="X610" s="13">
        <f>Penjualan!X610*$D610</f>
        <v>0</v>
      </c>
      <c r="Y610" s="13">
        <f>Penjualan!Y610*$D610</f>
        <v>0</v>
      </c>
      <c r="Z610" s="13">
        <f>Penjualan!Z610*$D610</f>
        <v>0</v>
      </c>
      <c r="AA610" s="13">
        <f>Penjualan!AA610*$D610</f>
        <v>0</v>
      </c>
      <c r="AB610" s="13">
        <f>Penjualan!AB610*$D610</f>
        <v>10000</v>
      </c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>
        <f>Penjualan!AQ610*$D610</f>
        <v>0</v>
      </c>
      <c r="AR610" s="13">
        <f t="shared" si="22"/>
        <v>20000</v>
      </c>
      <c r="AS610" s="14"/>
      <c r="AT610" s="14"/>
      <c r="AU610" s="14"/>
      <c r="AV610" s="14"/>
      <c r="AW610" s="14"/>
    </row>
    <row r="611" spans="1:49" ht="26.25" customHeight="1" x14ac:dyDescent="0.35">
      <c r="A611" s="55">
        <f>Penjualan!A611</f>
        <v>0</v>
      </c>
      <c r="B611" s="2" t="str">
        <f>Penjualan!B611</f>
        <v>R01</v>
      </c>
      <c r="C611" s="2" t="str">
        <f>Penjualan!C611</f>
        <v>Rosario kayu</v>
      </c>
      <c r="D611" s="21">
        <f>VLOOKUP(B611,Tabel!$A$6:$F$78,6,FALSE)</f>
        <v>15000</v>
      </c>
      <c r="E611" s="13">
        <f>Penjualan!E611*$D611</f>
        <v>0</v>
      </c>
      <c r="F611" s="13">
        <f>Penjualan!F611*$D611</f>
        <v>0</v>
      </c>
      <c r="G611" s="13">
        <f>Penjualan!G611*$D611</f>
        <v>0</v>
      </c>
      <c r="H611" s="13">
        <f>Penjualan!H611*$D611</f>
        <v>0</v>
      </c>
      <c r="I611" s="13">
        <f>Penjualan!I611*$D611</f>
        <v>0</v>
      </c>
      <c r="J611" s="13">
        <f>Penjualan!J611*$D611</f>
        <v>0</v>
      </c>
      <c r="K611" s="13">
        <f>Penjualan!K611*$D611</f>
        <v>0</v>
      </c>
      <c r="L611" s="13">
        <f>Penjualan!L611*$D611</f>
        <v>0</v>
      </c>
      <c r="M611" s="13">
        <f>Penjualan!M611*$D611</f>
        <v>0</v>
      </c>
      <c r="N611" s="13">
        <f>Penjualan!N611*$D611</f>
        <v>0</v>
      </c>
      <c r="O611" s="13">
        <f>Penjualan!O611*$D611</f>
        <v>15000</v>
      </c>
      <c r="P611" s="13">
        <f>Penjualan!P611*$D611</f>
        <v>0</v>
      </c>
      <c r="Q611" s="13">
        <f>Penjualan!Q611*$D611</f>
        <v>0</v>
      </c>
      <c r="R611" s="13">
        <f>Penjualan!R611*$D611</f>
        <v>0</v>
      </c>
      <c r="S611" s="13">
        <f>Penjualan!S611*$D611</f>
        <v>0</v>
      </c>
      <c r="T611" s="13">
        <f>Penjualan!T611*$D611</f>
        <v>0</v>
      </c>
      <c r="U611" s="13">
        <f>Penjualan!U611*$D611</f>
        <v>0</v>
      </c>
      <c r="V611" s="13">
        <f>Penjualan!V611*$D611</f>
        <v>0</v>
      </c>
      <c r="W611" s="13">
        <f>Penjualan!W611*$D611</f>
        <v>0</v>
      </c>
      <c r="X611" s="13">
        <f>Penjualan!X611*$D611</f>
        <v>0</v>
      </c>
      <c r="Y611" s="13">
        <f>Penjualan!Y611*$D611</f>
        <v>0</v>
      </c>
      <c r="Z611" s="13">
        <f>Penjualan!Z611*$D611</f>
        <v>0</v>
      </c>
      <c r="AA611" s="13">
        <f>Penjualan!AA611*$D611</f>
        <v>0</v>
      </c>
      <c r="AB611" s="13">
        <f>Penjualan!AB611*$D611</f>
        <v>0</v>
      </c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>
        <f>Penjualan!AQ611*$D611</f>
        <v>0</v>
      </c>
      <c r="AR611" s="13">
        <f t="shared" si="22"/>
        <v>15000</v>
      </c>
      <c r="AS611" s="14"/>
      <c r="AT611" s="14"/>
      <c r="AU611" s="14"/>
      <c r="AV611" s="14"/>
      <c r="AW611" s="14"/>
    </row>
    <row r="612" spans="1:49" ht="26.25" customHeight="1" x14ac:dyDescent="0.35">
      <c r="A612" s="55">
        <f>Penjualan!A612</f>
        <v>0</v>
      </c>
      <c r="B612" s="2" t="str">
        <f>Penjualan!B612</f>
        <v>KT03</v>
      </c>
      <c r="C612" s="2" t="str">
        <f>Penjualan!C612</f>
        <v>Kalung huruf</v>
      </c>
      <c r="D612" s="21">
        <f>VLOOKUP(B612,Tabel!$A$6:$F$78,6,FALSE)</f>
        <v>3000</v>
      </c>
      <c r="E612" s="13">
        <f>Penjualan!E612*$D612</f>
        <v>0</v>
      </c>
      <c r="F612" s="13">
        <f>Penjualan!F612*$D612</f>
        <v>0</v>
      </c>
      <c r="G612" s="13">
        <f>Penjualan!G612*$D612</f>
        <v>0</v>
      </c>
      <c r="H612" s="13">
        <f>Penjualan!H612*$D612</f>
        <v>0</v>
      </c>
      <c r="I612" s="13">
        <f>Penjualan!I612*$D612</f>
        <v>0</v>
      </c>
      <c r="J612" s="13">
        <f>Penjualan!J612*$D612</f>
        <v>0</v>
      </c>
      <c r="K612" s="13">
        <f>Penjualan!K612*$D612</f>
        <v>0</v>
      </c>
      <c r="L612" s="13">
        <f>Penjualan!L612*$D612</f>
        <v>0</v>
      </c>
      <c r="M612" s="13">
        <f>Penjualan!M612*$D612</f>
        <v>0</v>
      </c>
      <c r="N612" s="13">
        <f>Penjualan!N612*$D612</f>
        <v>0</v>
      </c>
      <c r="O612" s="13">
        <f>Penjualan!O612*$D612</f>
        <v>0</v>
      </c>
      <c r="P612" s="13">
        <f>Penjualan!P612*$D612</f>
        <v>0</v>
      </c>
      <c r="Q612" s="13">
        <f>Penjualan!Q612*$D612</f>
        <v>0</v>
      </c>
      <c r="R612" s="13">
        <f>Penjualan!R612*$D612</f>
        <v>0</v>
      </c>
      <c r="S612" s="13">
        <f>Penjualan!S612*$D612</f>
        <v>3000</v>
      </c>
      <c r="T612" s="13">
        <f>Penjualan!T612*$D612</f>
        <v>0</v>
      </c>
      <c r="U612" s="13">
        <f>Penjualan!U612*$D612</f>
        <v>0</v>
      </c>
      <c r="V612" s="13">
        <f>Penjualan!V612*$D612</f>
        <v>0</v>
      </c>
      <c r="W612" s="13">
        <f>Penjualan!W612*$D612</f>
        <v>0</v>
      </c>
      <c r="X612" s="13">
        <f>Penjualan!X612*$D612</f>
        <v>0</v>
      </c>
      <c r="Y612" s="13">
        <f>Penjualan!Y612*$D612</f>
        <v>0</v>
      </c>
      <c r="Z612" s="13">
        <f>Penjualan!Z612*$D612</f>
        <v>0</v>
      </c>
      <c r="AA612" s="13">
        <f>Penjualan!AA612*$D612</f>
        <v>0</v>
      </c>
      <c r="AB612" s="13">
        <f>Penjualan!AB612*$D612</f>
        <v>0</v>
      </c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>
        <f>Penjualan!AQ612*$D612</f>
        <v>0</v>
      </c>
      <c r="AR612" s="13">
        <f t="shared" si="22"/>
        <v>3000</v>
      </c>
      <c r="AS612" s="14"/>
      <c r="AT612" s="14"/>
      <c r="AU612" s="14"/>
      <c r="AV612" s="14"/>
      <c r="AW612" s="14"/>
    </row>
    <row r="613" spans="1:49" ht="26.25" customHeight="1" x14ac:dyDescent="0.35">
      <c r="A613" s="55">
        <f>Penjualan!A613</f>
        <v>0</v>
      </c>
      <c r="B613" s="2" t="str">
        <f>Penjualan!B613</f>
        <v>KT04</v>
      </c>
      <c r="C613" s="2" t="str">
        <f>Penjualan!C613</f>
        <v>Kalung bandul</v>
      </c>
      <c r="D613" s="21">
        <f>VLOOKUP(B613,Tabel!$A$6:$F$78,6,FALSE)</f>
        <v>3000</v>
      </c>
      <c r="E613" s="13">
        <f>Penjualan!E613*$D613</f>
        <v>0</v>
      </c>
      <c r="F613" s="13">
        <f>Penjualan!F613*$D613</f>
        <v>0</v>
      </c>
      <c r="G613" s="13">
        <f>Penjualan!G613*$D613</f>
        <v>0</v>
      </c>
      <c r="H613" s="13">
        <f>Penjualan!H613*$D613</f>
        <v>0</v>
      </c>
      <c r="I613" s="13">
        <f>Penjualan!I613*$D613</f>
        <v>0</v>
      </c>
      <c r="J613" s="13">
        <f>Penjualan!J613*$D613</f>
        <v>0</v>
      </c>
      <c r="K613" s="13">
        <f>Penjualan!K613*$D613</f>
        <v>0</v>
      </c>
      <c r="L613" s="13">
        <f>Penjualan!L613*$D613</f>
        <v>0</v>
      </c>
      <c r="M613" s="13">
        <f>Penjualan!M613*$D613</f>
        <v>0</v>
      </c>
      <c r="N613" s="13">
        <f>Penjualan!N613*$D613</f>
        <v>0</v>
      </c>
      <c r="O613" s="13">
        <f>Penjualan!O613*$D613</f>
        <v>3000</v>
      </c>
      <c r="P613" s="13">
        <f>Penjualan!P613*$D613</f>
        <v>0</v>
      </c>
      <c r="Q613" s="13">
        <f>Penjualan!Q613*$D613</f>
        <v>0</v>
      </c>
      <c r="R613" s="13">
        <f>Penjualan!R613*$D613</f>
        <v>0</v>
      </c>
      <c r="S613" s="13">
        <f>Penjualan!S613*$D613</f>
        <v>0</v>
      </c>
      <c r="T613" s="13">
        <f>Penjualan!T613*$D613</f>
        <v>0</v>
      </c>
      <c r="U613" s="13">
        <f>Penjualan!U613*$D613</f>
        <v>0</v>
      </c>
      <c r="V613" s="13">
        <f>Penjualan!V613*$D613</f>
        <v>0</v>
      </c>
      <c r="W613" s="13">
        <f>Penjualan!W613*$D613</f>
        <v>0</v>
      </c>
      <c r="X613" s="13">
        <f>Penjualan!X613*$D613</f>
        <v>0</v>
      </c>
      <c r="Y613" s="13">
        <f>Penjualan!Y613*$D613</f>
        <v>0</v>
      </c>
      <c r="Z613" s="13">
        <f>Penjualan!Z613*$D613</f>
        <v>0</v>
      </c>
      <c r="AA613" s="13">
        <f>Penjualan!AA613*$D613</f>
        <v>0</v>
      </c>
      <c r="AB613" s="13">
        <f>Penjualan!AB613*$D613</f>
        <v>0</v>
      </c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>
        <f>Penjualan!AQ613*$D613</f>
        <v>0</v>
      </c>
      <c r="AR613" s="13">
        <f t="shared" ref="AR613:AR681" si="23">SUM(E613:AQ613)</f>
        <v>3000</v>
      </c>
      <c r="AS613" s="14"/>
      <c r="AT613" s="14"/>
      <c r="AU613" s="14"/>
      <c r="AV613" s="14"/>
      <c r="AW613" s="14"/>
    </row>
    <row r="614" spans="1:49" ht="26.25" customHeight="1" x14ac:dyDescent="0.35">
      <c r="A614" s="55">
        <f>Penjualan!A614</f>
        <v>0</v>
      </c>
      <c r="B614" s="2" t="str">
        <f>Penjualan!B614</f>
        <v>G15</v>
      </c>
      <c r="C614" s="2" t="str">
        <f>Penjualan!C614</f>
        <v>Gelang Fransiskus</v>
      </c>
      <c r="D614" s="21">
        <f>VLOOKUP(B614,Tabel!$A$6:$F$78,6,FALSE)</f>
        <v>20000</v>
      </c>
      <c r="E614" s="13">
        <f>Penjualan!E614*$D614</f>
        <v>0</v>
      </c>
      <c r="F614" s="13">
        <f>Penjualan!F614*$D614</f>
        <v>0</v>
      </c>
      <c r="G614" s="13">
        <f>Penjualan!G614*$D614</f>
        <v>0</v>
      </c>
      <c r="H614" s="13">
        <f>Penjualan!H614*$D614</f>
        <v>0</v>
      </c>
      <c r="I614" s="13">
        <f>Penjualan!I614*$D614</f>
        <v>0</v>
      </c>
      <c r="J614" s="13">
        <f>Penjualan!J614*$D614</f>
        <v>0</v>
      </c>
      <c r="K614" s="13">
        <f>Penjualan!K614*$D614</f>
        <v>0</v>
      </c>
      <c r="L614" s="13">
        <f>Penjualan!L614*$D614</f>
        <v>0</v>
      </c>
      <c r="M614" s="13">
        <f>Penjualan!M614*$D614</f>
        <v>0</v>
      </c>
      <c r="N614" s="13">
        <f>Penjualan!N614*$D614</f>
        <v>0</v>
      </c>
      <c r="O614" s="13">
        <f>Penjualan!O614*$D614</f>
        <v>0</v>
      </c>
      <c r="P614" s="13">
        <f>Penjualan!P614*$D614</f>
        <v>0</v>
      </c>
      <c r="Q614" s="13">
        <f>Penjualan!Q614*$D614</f>
        <v>20000</v>
      </c>
      <c r="R614" s="13">
        <f>Penjualan!R614*$D614</f>
        <v>0</v>
      </c>
      <c r="S614" s="13">
        <f>Penjualan!S614*$D614</f>
        <v>0</v>
      </c>
      <c r="T614" s="13">
        <f>Penjualan!T614*$D614</f>
        <v>0</v>
      </c>
      <c r="U614" s="13">
        <f>Penjualan!U614*$D614</f>
        <v>0</v>
      </c>
      <c r="V614" s="13">
        <f>Penjualan!V614*$D614</f>
        <v>0</v>
      </c>
      <c r="W614" s="13">
        <f>Penjualan!W614*$D614</f>
        <v>0</v>
      </c>
      <c r="X614" s="13">
        <f>Penjualan!X614*$D614</f>
        <v>0</v>
      </c>
      <c r="Y614" s="13">
        <f>Penjualan!Y614*$D614</f>
        <v>0</v>
      </c>
      <c r="Z614" s="13">
        <f>Penjualan!Z614*$D614</f>
        <v>0</v>
      </c>
      <c r="AA614" s="13">
        <f>Penjualan!AA614*$D614</f>
        <v>0</v>
      </c>
      <c r="AB614" s="13">
        <f>Penjualan!AB614*$D614</f>
        <v>0</v>
      </c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>
        <f>Penjualan!AQ614*$D614</f>
        <v>0</v>
      </c>
      <c r="AR614" s="13">
        <f t="shared" si="23"/>
        <v>20000</v>
      </c>
      <c r="AS614" s="14"/>
      <c r="AT614" s="14"/>
      <c r="AU614" s="14"/>
      <c r="AV614" s="14"/>
      <c r="AW614" s="14"/>
    </row>
    <row r="615" spans="1:49" ht="26.25" customHeight="1" x14ac:dyDescent="0.35">
      <c r="A615" s="55">
        <f>Penjualan!A615</f>
        <v>0</v>
      </c>
      <c r="B615" s="2" t="str">
        <f>Penjualan!B615</f>
        <v>A01</v>
      </c>
      <c r="C615" s="2" t="str">
        <f>Penjualan!C615</f>
        <v>Anting</v>
      </c>
      <c r="D615" s="21">
        <f>VLOOKUP(B615,Tabel!$A$6:$F$78,6,FALSE)</f>
        <v>12000</v>
      </c>
      <c r="E615" s="13">
        <f>Penjualan!E615*$D615</f>
        <v>0</v>
      </c>
      <c r="F615" s="13">
        <f>Penjualan!F615*$D615</f>
        <v>0</v>
      </c>
      <c r="G615" s="13">
        <f>Penjualan!G615*$D615</f>
        <v>0</v>
      </c>
      <c r="H615" s="13">
        <f>Penjualan!H615*$D615</f>
        <v>0</v>
      </c>
      <c r="I615" s="13">
        <f>Penjualan!I615*$D615</f>
        <v>0</v>
      </c>
      <c r="J615" s="13">
        <f>Penjualan!J615*$D615</f>
        <v>0</v>
      </c>
      <c r="K615" s="13">
        <f>Penjualan!K615*$D615</f>
        <v>0</v>
      </c>
      <c r="L615" s="13">
        <f>Penjualan!L615*$D615</f>
        <v>0</v>
      </c>
      <c r="M615" s="13">
        <f>Penjualan!M615*$D615</f>
        <v>0</v>
      </c>
      <c r="N615" s="13">
        <f>Penjualan!N615*$D615</f>
        <v>12000</v>
      </c>
      <c r="O615" s="13">
        <f>Penjualan!O615*$D615</f>
        <v>0</v>
      </c>
      <c r="P615" s="13">
        <f>Penjualan!P615*$D615</f>
        <v>0</v>
      </c>
      <c r="Q615" s="13">
        <f>Penjualan!Q615*$D615</f>
        <v>0</v>
      </c>
      <c r="R615" s="13">
        <f>Penjualan!R615*$D615</f>
        <v>0</v>
      </c>
      <c r="S615" s="13">
        <f>Penjualan!S615*$D615</f>
        <v>0</v>
      </c>
      <c r="T615" s="13">
        <f>Penjualan!T615*$D615</f>
        <v>0</v>
      </c>
      <c r="U615" s="13">
        <f>Penjualan!U615*$D615</f>
        <v>0</v>
      </c>
      <c r="V615" s="13">
        <f>Penjualan!V615*$D615</f>
        <v>0</v>
      </c>
      <c r="W615" s="13">
        <f>Penjualan!W615*$D615</f>
        <v>0</v>
      </c>
      <c r="X615" s="13">
        <f>Penjualan!X615*$D615</f>
        <v>0</v>
      </c>
      <c r="Y615" s="13">
        <f>Penjualan!Y615*$D615</f>
        <v>0</v>
      </c>
      <c r="Z615" s="13">
        <f>Penjualan!Z615*$D615</f>
        <v>0</v>
      </c>
      <c r="AA615" s="13">
        <f>Penjualan!AA615*$D615</f>
        <v>0</v>
      </c>
      <c r="AB615" s="13">
        <f>Penjualan!AB615*$D615</f>
        <v>0</v>
      </c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>
        <f>Penjualan!AQ615*$D615</f>
        <v>0</v>
      </c>
      <c r="AR615" s="13">
        <f t="shared" si="23"/>
        <v>12000</v>
      </c>
      <c r="AS615" s="14"/>
      <c r="AT615" s="14"/>
      <c r="AU615" s="14"/>
      <c r="AV615" s="14"/>
      <c r="AW615" s="14"/>
    </row>
    <row r="616" spans="1:49" ht="26.25" customHeight="1" x14ac:dyDescent="0.35">
      <c r="A616" s="55" t="str">
        <f>Penjualan!A616</f>
        <v>Rosari</v>
      </c>
      <c r="B616" s="2" t="str">
        <f>Penjualan!B616</f>
        <v>R01A</v>
      </c>
      <c r="C616" s="2" t="str">
        <f>Penjualan!C616</f>
        <v>Tasbih</v>
      </c>
      <c r="D616" s="21">
        <f>VLOOKUP(B616,Tabel!$A$6:$F$78,6,FALSE)</f>
        <v>15000</v>
      </c>
      <c r="E616" s="13">
        <f>Penjualan!E616*$D616</f>
        <v>0</v>
      </c>
      <c r="F616" s="13">
        <f>Penjualan!F616*$D616</f>
        <v>0</v>
      </c>
      <c r="G616" s="13">
        <f>Penjualan!G616*$D616</f>
        <v>0</v>
      </c>
      <c r="H616" s="13">
        <f>Penjualan!H616*$D616</f>
        <v>0</v>
      </c>
      <c r="I616" s="13">
        <f>Penjualan!I616*$D616</f>
        <v>0</v>
      </c>
      <c r="J616" s="13">
        <f>Penjualan!J616*$D616</f>
        <v>0</v>
      </c>
      <c r="K616" s="13">
        <f>Penjualan!K616*$D616</f>
        <v>0</v>
      </c>
      <c r="L616" s="13">
        <f>Penjualan!L616*$D616</f>
        <v>0</v>
      </c>
      <c r="M616" s="13">
        <f>Penjualan!M616*$D616</f>
        <v>0</v>
      </c>
      <c r="N616" s="13">
        <f>Penjualan!N616*$D616</f>
        <v>0</v>
      </c>
      <c r="O616" s="13">
        <f>Penjualan!O616*$D616</f>
        <v>0</v>
      </c>
      <c r="P616" s="13">
        <f>Penjualan!P616*$D616</f>
        <v>0</v>
      </c>
      <c r="Q616" s="13">
        <f>Penjualan!Q616*$D616</f>
        <v>0</v>
      </c>
      <c r="R616" s="13">
        <f>Penjualan!R616*$D616</f>
        <v>0</v>
      </c>
      <c r="S616" s="13">
        <f>Penjualan!S616*$D616</f>
        <v>0</v>
      </c>
      <c r="T616" s="13">
        <f>Penjualan!T616*$D616</f>
        <v>0</v>
      </c>
      <c r="U616" s="13">
        <f>Penjualan!U616*$D616</f>
        <v>0</v>
      </c>
      <c r="V616" s="13">
        <f>Penjualan!V616*$D616</f>
        <v>0</v>
      </c>
      <c r="W616" s="13">
        <f>Penjualan!W616*$D616</f>
        <v>0</v>
      </c>
      <c r="X616" s="13">
        <f>Penjualan!X616*$D616</f>
        <v>0</v>
      </c>
      <c r="Y616" s="13">
        <f>Penjualan!Y616*$D616</f>
        <v>0</v>
      </c>
      <c r="Z616" s="13">
        <f>Penjualan!Z616*$D616</f>
        <v>0</v>
      </c>
      <c r="AA616" s="13">
        <f>Penjualan!AA616*$D616</f>
        <v>15000</v>
      </c>
      <c r="AB616" s="13">
        <f>Penjualan!AB616*$D616</f>
        <v>0</v>
      </c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>
        <f>Penjualan!AQ616*$D616</f>
        <v>0</v>
      </c>
      <c r="AR616" s="13">
        <f t="shared" ref="AR616:AR617" si="24">SUM(E616:AQ616)</f>
        <v>15000</v>
      </c>
      <c r="AS616" s="14"/>
      <c r="AT616" s="14"/>
      <c r="AU616" s="14"/>
      <c r="AV616" s="14"/>
      <c r="AW616" s="14"/>
    </row>
    <row r="617" spans="1:49" ht="26.25" customHeight="1" x14ac:dyDescent="0.35">
      <c r="A617" s="55" t="str">
        <f>Penjualan!A617</f>
        <v>15Okt - Sri Ina</v>
      </c>
      <c r="B617" s="2" t="str">
        <f>Penjualan!B617</f>
        <v>R01</v>
      </c>
      <c r="C617" s="2" t="str">
        <f>Penjualan!C617</f>
        <v>Rosario kayu</v>
      </c>
      <c r="D617" s="21">
        <f>VLOOKUP(B617,Tabel!$A$6:$F$78,5,FALSE)</f>
        <v>15000</v>
      </c>
      <c r="E617" s="13">
        <f>Penjualan!E617*$D617</f>
        <v>0</v>
      </c>
      <c r="F617" s="13">
        <f>Penjualan!F617*$D617</f>
        <v>105000</v>
      </c>
      <c r="G617" s="13">
        <f>Penjualan!G617*$D617</f>
        <v>0</v>
      </c>
      <c r="H617" s="13">
        <f>Penjualan!H617*$D617</f>
        <v>0</v>
      </c>
      <c r="I617" s="13">
        <f>Penjualan!I617*$D617</f>
        <v>0</v>
      </c>
      <c r="J617" s="13">
        <f>Penjualan!J617*$D617</f>
        <v>75000</v>
      </c>
      <c r="K617" s="13">
        <f>Penjualan!K617*$D617</f>
        <v>0</v>
      </c>
      <c r="L617" s="13">
        <f>Penjualan!L617*$D617</f>
        <v>15000</v>
      </c>
      <c r="M617" s="13">
        <f>Penjualan!M617*$D617</f>
        <v>0</v>
      </c>
      <c r="N617" s="13">
        <f>Penjualan!N617*$D617</f>
        <v>0</v>
      </c>
      <c r="O617" s="13">
        <f>Penjualan!O617*$D617</f>
        <v>300000</v>
      </c>
      <c r="P617" s="13">
        <f>Penjualan!P617*$D617</f>
        <v>165000</v>
      </c>
      <c r="Q617" s="13">
        <f>Penjualan!Q617*$D617</f>
        <v>0</v>
      </c>
      <c r="R617" s="13">
        <f>Penjualan!R617*$D617</f>
        <v>0</v>
      </c>
      <c r="S617" s="13">
        <f>Penjualan!S617*$D617</f>
        <v>0</v>
      </c>
      <c r="T617" s="13">
        <f>Penjualan!T617*$D617</f>
        <v>0</v>
      </c>
      <c r="U617" s="13">
        <f>Penjualan!U617*$D617</f>
        <v>0</v>
      </c>
      <c r="V617" s="13">
        <f>Penjualan!V617*$D617</f>
        <v>0</v>
      </c>
      <c r="W617" s="13">
        <f>Penjualan!W617*$D617</f>
        <v>45000</v>
      </c>
      <c r="X617" s="13">
        <f>Penjualan!X617*$D617</f>
        <v>0</v>
      </c>
      <c r="Y617" s="13">
        <f>Penjualan!Y617*$D617</f>
        <v>0</v>
      </c>
      <c r="Z617" s="13">
        <f>Penjualan!Z617*$D617</f>
        <v>0</v>
      </c>
      <c r="AA617" s="13">
        <f>Penjualan!AA617*$D617</f>
        <v>45000</v>
      </c>
      <c r="AB617" s="13">
        <f>Penjualan!AB617*$D617</f>
        <v>0</v>
      </c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>
        <f>Penjualan!AQ617*$D617</f>
        <v>0</v>
      </c>
      <c r="AR617" s="13">
        <f t="shared" si="24"/>
        <v>750000</v>
      </c>
      <c r="AS617" s="14"/>
      <c r="AT617" s="14"/>
      <c r="AU617" s="14"/>
      <c r="AV617" s="14"/>
      <c r="AW617" s="14"/>
    </row>
    <row r="618" spans="1:49" ht="26.25" customHeight="1" x14ac:dyDescent="0.35">
      <c r="A618" s="55" t="str">
        <f>Penjualan!A618</f>
        <v>15Okt - Wil. Asisi PIK</v>
      </c>
      <c r="B618" s="2" t="str">
        <f>Penjualan!B618</f>
        <v>GR17</v>
      </c>
      <c r="C618" s="2" t="str">
        <f>Penjualan!C618</f>
        <v>Gelang Rosario Lilit</v>
      </c>
      <c r="D618" s="21">
        <f>VLOOKUP(B618,Tabel!$A$6:$F$78,5,FALSE)</f>
        <v>7500</v>
      </c>
      <c r="E618" s="13">
        <f>Penjualan!E618*$D618</f>
        <v>0</v>
      </c>
      <c r="F618" s="13">
        <f>Penjualan!F618*$D618</f>
        <v>30000</v>
      </c>
      <c r="G618" s="13">
        <f>Penjualan!G618*$D618</f>
        <v>0</v>
      </c>
      <c r="H618" s="13">
        <f>Penjualan!H618*$D618</f>
        <v>52500</v>
      </c>
      <c r="I618" s="13">
        <f>Penjualan!I618*$D618</f>
        <v>0</v>
      </c>
      <c r="J618" s="13">
        <f>Penjualan!J618*$D618</f>
        <v>165000</v>
      </c>
      <c r="K618" s="13">
        <f>Penjualan!K618*$D618</f>
        <v>0</v>
      </c>
      <c r="L618" s="13">
        <f>Penjualan!L618*$D618</f>
        <v>15000</v>
      </c>
      <c r="M618" s="13">
        <f>Penjualan!M618*$D618</f>
        <v>45000</v>
      </c>
      <c r="N618" s="13">
        <f>Penjualan!N618*$D618</f>
        <v>150000</v>
      </c>
      <c r="O618" s="13">
        <f>Penjualan!O618*$D618</f>
        <v>30000</v>
      </c>
      <c r="P618" s="13">
        <f>Penjualan!P618*$D618</f>
        <v>0</v>
      </c>
      <c r="Q618" s="13">
        <f>Penjualan!Q618*$D618</f>
        <v>112500</v>
      </c>
      <c r="R618" s="13">
        <f>Penjualan!R618*$D618</f>
        <v>0</v>
      </c>
      <c r="S618" s="13">
        <f>Penjualan!S618*$D618</f>
        <v>60000</v>
      </c>
      <c r="T618" s="13">
        <f>Penjualan!T618*$D618</f>
        <v>127500</v>
      </c>
      <c r="U618" s="13">
        <f>Penjualan!U618*$D618</f>
        <v>97500</v>
      </c>
      <c r="V618" s="13">
        <f>Penjualan!V618*$D618</f>
        <v>0</v>
      </c>
      <c r="W618" s="13">
        <f>Penjualan!W618*$D618</f>
        <v>0</v>
      </c>
      <c r="X618" s="13">
        <f>Penjualan!X618*$D618</f>
        <v>90000</v>
      </c>
      <c r="Y618" s="13">
        <f>Penjualan!Y618*$D618</f>
        <v>0</v>
      </c>
      <c r="Z618" s="13">
        <f>Penjualan!Z618*$D618</f>
        <v>0</v>
      </c>
      <c r="AA618" s="13">
        <f>Penjualan!AA618*$D618</f>
        <v>90000</v>
      </c>
      <c r="AB618" s="13">
        <f>Penjualan!AB618*$D618</f>
        <v>60000</v>
      </c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>
        <f>Penjualan!AQ618*$D618</f>
        <v>0</v>
      </c>
      <c r="AR618" s="13">
        <f t="shared" ref="AR618:AR619" si="25">SUM(E618:AQ618)</f>
        <v>1125000</v>
      </c>
      <c r="AS618" s="14"/>
      <c r="AT618" s="14"/>
      <c r="AU618" s="14"/>
      <c r="AV618" s="14"/>
      <c r="AW618" s="14"/>
    </row>
    <row r="619" spans="1:49" ht="26.25" customHeight="1" x14ac:dyDescent="0.35">
      <c r="A619" s="55" t="str">
        <f>Penjualan!A619</f>
        <v>15Okt - Susie</v>
      </c>
      <c r="B619" s="2" t="str">
        <f>Penjualan!B619</f>
        <v>R06</v>
      </c>
      <c r="C619" s="2" t="str">
        <f>Penjualan!C619</f>
        <v>Rosario tali simpul</v>
      </c>
      <c r="D619" s="21">
        <f>VLOOKUP(B619,Tabel!$A$6:$F$78,5,FALSE)</f>
        <v>9000</v>
      </c>
      <c r="E619" s="13">
        <f>Penjualan!E619*$D619</f>
        <v>0</v>
      </c>
      <c r="F619" s="13">
        <f>Penjualan!F619*$D619</f>
        <v>0</v>
      </c>
      <c r="G619" s="13">
        <f>Penjualan!G619*$D619</f>
        <v>0</v>
      </c>
      <c r="H619" s="13">
        <f>Penjualan!H619*$D619</f>
        <v>0</v>
      </c>
      <c r="I619" s="13">
        <f>Penjualan!I619*$D619</f>
        <v>0</v>
      </c>
      <c r="J619" s="13">
        <f>Penjualan!J619*$D619</f>
        <v>27000</v>
      </c>
      <c r="K619" s="13">
        <f>Penjualan!K619*$D619</f>
        <v>0</v>
      </c>
      <c r="L619" s="13">
        <f>Penjualan!L619*$D619</f>
        <v>0</v>
      </c>
      <c r="M619" s="13">
        <f>Penjualan!M619*$D619</f>
        <v>45000</v>
      </c>
      <c r="N619" s="13">
        <f>Penjualan!N619*$D619</f>
        <v>0</v>
      </c>
      <c r="O619" s="13">
        <f>Penjualan!O619*$D619</f>
        <v>0</v>
      </c>
      <c r="P619" s="13">
        <f>Penjualan!P619*$D619</f>
        <v>0</v>
      </c>
      <c r="Q619" s="13">
        <f>Penjualan!Q619*$D619</f>
        <v>0</v>
      </c>
      <c r="R619" s="13">
        <f>Penjualan!R619*$D619</f>
        <v>0</v>
      </c>
      <c r="S619" s="13">
        <f>Penjualan!S619*$D619</f>
        <v>0</v>
      </c>
      <c r="T619" s="13">
        <f>Penjualan!T619*$D619</f>
        <v>0</v>
      </c>
      <c r="U619" s="13">
        <f>Penjualan!U619*$D619</f>
        <v>0</v>
      </c>
      <c r="V619" s="13">
        <f>Penjualan!V619*$D619</f>
        <v>0</v>
      </c>
      <c r="W619" s="13">
        <f>Penjualan!W619*$D619</f>
        <v>0</v>
      </c>
      <c r="X619" s="13">
        <f>Penjualan!X619*$D619</f>
        <v>0</v>
      </c>
      <c r="Y619" s="13">
        <f>Penjualan!Y619*$D619</f>
        <v>0</v>
      </c>
      <c r="Z619" s="13">
        <f>Penjualan!Z619*$D619</f>
        <v>0</v>
      </c>
      <c r="AA619" s="13">
        <f>Penjualan!AA619*$D619</f>
        <v>0</v>
      </c>
      <c r="AB619" s="13">
        <f>Penjualan!AB619*$D619</f>
        <v>0</v>
      </c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>
        <f>Penjualan!AQ619*$D619</f>
        <v>0</v>
      </c>
      <c r="AR619" s="13">
        <f t="shared" si="25"/>
        <v>72000</v>
      </c>
      <c r="AS619" s="14"/>
      <c r="AT619" s="14"/>
      <c r="AU619" s="14"/>
      <c r="AV619" s="14"/>
      <c r="AW619" s="14"/>
    </row>
    <row r="620" spans="1:49" ht="26.25" customHeight="1" x14ac:dyDescent="0.35">
      <c r="A620" s="55">
        <f>Penjualan!A620</f>
        <v>42280</v>
      </c>
      <c r="B620" s="2" t="str">
        <f>Penjualan!B620</f>
        <v>Lain2</v>
      </c>
      <c r="C620" s="2" t="str">
        <f>Penjualan!C620</f>
        <v>Lain2</v>
      </c>
      <c r="D620" s="21">
        <f>VLOOKUP(B620,Tabel!$A$6:$F$78,6,FALSE)</f>
        <v>0</v>
      </c>
      <c r="E620" s="13">
        <f>Penjualan!E620*$D620</f>
        <v>0</v>
      </c>
      <c r="F620" s="13">
        <f>Penjualan!F620*$D620</f>
        <v>0</v>
      </c>
      <c r="G620" s="13">
        <f>Penjualan!G620*$D620</f>
        <v>0</v>
      </c>
      <c r="H620" s="13">
        <f>Penjualan!H620*$D620</f>
        <v>0</v>
      </c>
      <c r="I620" s="13">
        <f>Penjualan!I620*$D620</f>
        <v>0</v>
      </c>
      <c r="J620" s="13">
        <f>Penjualan!J620*$D620</f>
        <v>0</v>
      </c>
      <c r="K620" s="13">
        <f>Penjualan!K620*$D620</f>
        <v>0</v>
      </c>
      <c r="L620" s="13">
        <f>Penjualan!L620*$D620</f>
        <v>0</v>
      </c>
      <c r="M620" s="13">
        <f>Penjualan!M620*$D620</f>
        <v>0</v>
      </c>
      <c r="N620" s="13">
        <f>Penjualan!N620*$D620</f>
        <v>0</v>
      </c>
      <c r="O620" s="13">
        <f>Penjualan!O620*$D620</f>
        <v>0</v>
      </c>
      <c r="P620" s="13">
        <f>Penjualan!P620*$D620</f>
        <v>0</v>
      </c>
      <c r="Q620" s="13">
        <f>Penjualan!Q620*$D620</f>
        <v>0</v>
      </c>
      <c r="R620" s="13">
        <f>Penjualan!R620*$D620</f>
        <v>0</v>
      </c>
      <c r="S620" s="13">
        <f>Penjualan!S620*$D620</f>
        <v>0</v>
      </c>
      <c r="T620" s="13">
        <f>Penjualan!T620*$D620</f>
        <v>0</v>
      </c>
      <c r="U620" s="13">
        <f>Penjualan!U620*$D620</f>
        <v>0</v>
      </c>
      <c r="V620" s="13">
        <f>Penjualan!V620*$D620</f>
        <v>0</v>
      </c>
      <c r="W620" s="13">
        <f>Penjualan!W620*$D620</f>
        <v>0</v>
      </c>
      <c r="X620" s="13">
        <f>Penjualan!X620*$D620</f>
        <v>0</v>
      </c>
      <c r="Y620" s="13">
        <f>Penjualan!Y620*$D620</f>
        <v>0</v>
      </c>
      <c r="Z620" s="13">
        <f>Penjualan!Z620*$D620</f>
        <v>0</v>
      </c>
      <c r="AA620" s="13">
        <f>Penjualan!AA620*$D620</f>
        <v>0</v>
      </c>
      <c r="AB620" s="13">
        <f>Penjualan!AB620*$D620</f>
        <v>0</v>
      </c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>
        <f>Penjualan!AQ620*$D620</f>
        <v>0</v>
      </c>
      <c r="AR620" s="13">
        <f t="shared" si="23"/>
        <v>0</v>
      </c>
      <c r="AS620" s="14"/>
      <c r="AT620" s="14"/>
      <c r="AU620" s="14"/>
      <c r="AV620" s="14"/>
      <c r="AW620" s="14"/>
    </row>
    <row r="621" spans="1:49" ht="26.25" customHeight="1" x14ac:dyDescent="0.35">
      <c r="A621" s="55">
        <f>Penjualan!A621</f>
        <v>42284</v>
      </c>
      <c r="B621" s="2" t="str">
        <f>Penjualan!B621</f>
        <v>GR18</v>
      </c>
      <c r="C621" s="2" t="str">
        <f>Penjualan!C621</f>
        <v>Gelang Rosario Putih</v>
      </c>
      <c r="D621" s="21">
        <f>VLOOKUP(B621,Tabel!$A$6:$F$78,6,FALSE)</f>
        <v>15000</v>
      </c>
      <c r="E621" s="13">
        <f>Penjualan!E621*$D621</f>
        <v>0</v>
      </c>
      <c r="F621" s="13">
        <f>Penjualan!F621*$D621</f>
        <v>0</v>
      </c>
      <c r="G621" s="13">
        <f>Penjualan!G621*$D621</f>
        <v>0</v>
      </c>
      <c r="H621" s="13">
        <f>Penjualan!H621*$D621</f>
        <v>0</v>
      </c>
      <c r="I621" s="13">
        <f>Penjualan!I621*$D621</f>
        <v>0</v>
      </c>
      <c r="J621" s="13">
        <f>Penjualan!J621*$D621</f>
        <v>15000</v>
      </c>
      <c r="K621" s="13">
        <f>Penjualan!K621*$D621</f>
        <v>0</v>
      </c>
      <c r="L621" s="13">
        <f>Penjualan!L621*$D621</f>
        <v>0</v>
      </c>
      <c r="M621" s="13">
        <f>Penjualan!M621*$D621</f>
        <v>0</v>
      </c>
      <c r="N621" s="13">
        <f>Penjualan!N621*$D621</f>
        <v>0</v>
      </c>
      <c r="O621" s="13">
        <f>Penjualan!O621*$D621</f>
        <v>0</v>
      </c>
      <c r="P621" s="13">
        <f>Penjualan!P621*$D621</f>
        <v>0</v>
      </c>
      <c r="Q621" s="13">
        <f>Penjualan!Q621*$D621</f>
        <v>0</v>
      </c>
      <c r="R621" s="13">
        <f>Penjualan!R621*$D621</f>
        <v>0</v>
      </c>
      <c r="S621" s="13">
        <f>Penjualan!S621*$D621</f>
        <v>0</v>
      </c>
      <c r="T621" s="13">
        <f>Penjualan!T621*$D621</f>
        <v>0</v>
      </c>
      <c r="U621" s="13">
        <f>Penjualan!U621*$D621</f>
        <v>0</v>
      </c>
      <c r="V621" s="13">
        <f>Penjualan!V621*$D621</f>
        <v>0</v>
      </c>
      <c r="W621" s="13">
        <f>Penjualan!W621*$D621</f>
        <v>0</v>
      </c>
      <c r="X621" s="13">
        <f>Penjualan!X621*$D621</f>
        <v>0</v>
      </c>
      <c r="Y621" s="13">
        <f>Penjualan!Y621*$D621</f>
        <v>0</v>
      </c>
      <c r="Z621" s="13">
        <f>Penjualan!Z621*$D621</f>
        <v>0</v>
      </c>
      <c r="AA621" s="13">
        <f>Penjualan!AA621*$D621</f>
        <v>0</v>
      </c>
      <c r="AB621" s="13">
        <f>Penjualan!AB621*$D621</f>
        <v>0</v>
      </c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>
        <f>Penjualan!AQ621*$D621</f>
        <v>0</v>
      </c>
      <c r="AR621" s="13">
        <f t="shared" si="23"/>
        <v>15000</v>
      </c>
      <c r="AS621" s="14"/>
      <c r="AT621" s="14"/>
      <c r="AU621" s="14"/>
      <c r="AV621" s="14"/>
      <c r="AW621" s="14"/>
    </row>
    <row r="622" spans="1:49" ht="26.25" customHeight="1" x14ac:dyDescent="0.35">
      <c r="A622" s="55">
        <f>Penjualan!A622</f>
        <v>0</v>
      </c>
      <c r="B622" s="2" t="str">
        <f>Penjualan!B622</f>
        <v>GR11</v>
      </c>
      <c r="C622" s="2" t="str">
        <f>Penjualan!C622</f>
        <v>Gelang rosario kristal</v>
      </c>
      <c r="D622" s="21">
        <f>VLOOKUP(B622,Tabel!$A$6:$F$78,6,FALSE)</f>
        <v>15000</v>
      </c>
      <c r="E622" s="13">
        <f>Penjualan!E622*$D622</f>
        <v>0</v>
      </c>
      <c r="F622" s="13">
        <f>Penjualan!F622*$D622</f>
        <v>0</v>
      </c>
      <c r="G622" s="13">
        <f>Penjualan!G622*$D622</f>
        <v>0</v>
      </c>
      <c r="H622" s="13">
        <f>Penjualan!H622*$D622</f>
        <v>0</v>
      </c>
      <c r="I622" s="13">
        <f>Penjualan!I622*$D622</f>
        <v>0</v>
      </c>
      <c r="J622" s="13">
        <f>Penjualan!J622*$D622</f>
        <v>15000</v>
      </c>
      <c r="K622" s="13">
        <f>Penjualan!K622*$D622</f>
        <v>0</v>
      </c>
      <c r="L622" s="13">
        <f>Penjualan!L622*$D622</f>
        <v>0</v>
      </c>
      <c r="M622" s="13">
        <f>Penjualan!M622*$D622</f>
        <v>0</v>
      </c>
      <c r="N622" s="13">
        <f>Penjualan!N622*$D622</f>
        <v>0</v>
      </c>
      <c r="O622" s="13">
        <f>Penjualan!O622*$D622</f>
        <v>0</v>
      </c>
      <c r="P622" s="13">
        <f>Penjualan!P622*$D622</f>
        <v>0</v>
      </c>
      <c r="Q622" s="13">
        <f>Penjualan!Q622*$D622</f>
        <v>0</v>
      </c>
      <c r="R622" s="13">
        <f>Penjualan!R622*$D622</f>
        <v>0</v>
      </c>
      <c r="S622" s="13">
        <f>Penjualan!S622*$D622</f>
        <v>0</v>
      </c>
      <c r="T622" s="13">
        <f>Penjualan!T622*$D622</f>
        <v>0</v>
      </c>
      <c r="U622" s="13">
        <f>Penjualan!U622*$D622</f>
        <v>0</v>
      </c>
      <c r="V622" s="13">
        <f>Penjualan!V622*$D622</f>
        <v>0</v>
      </c>
      <c r="W622" s="13">
        <f>Penjualan!W622*$D622</f>
        <v>0</v>
      </c>
      <c r="X622" s="13">
        <f>Penjualan!X622*$D622</f>
        <v>0</v>
      </c>
      <c r="Y622" s="13">
        <f>Penjualan!Y622*$D622</f>
        <v>0</v>
      </c>
      <c r="Z622" s="13">
        <f>Penjualan!Z622*$D622</f>
        <v>0</v>
      </c>
      <c r="AA622" s="13">
        <f>Penjualan!AA622*$D622</f>
        <v>0</v>
      </c>
      <c r="AB622" s="13">
        <f>Penjualan!AB622*$D622</f>
        <v>0</v>
      </c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>
        <f>Penjualan!AQ622*$D622</f>
        <v>0</v>
      </c>
      <c r="AR622" s="13">
        <f t="shared" si="23"/>
        <v>15000</v>
      </c>
      <c r="AS622" s="14"/>
      <c r="AT622" s="14"/>
      <c r="AU622" s="14"/>
      <c r="AV622" s="14"/>
      <c r="AW622" s="14"/>
    </row>
    <row r="623" spans="1:49" ht="26.25" customHeight="1" x14ac:dyDescent="0.35">
      <c r="A623" s="55">
        <f>Penjualan!A623</f>
        <v>0</v>
      </c>
      <c r="B623" s="2" t="str">
        <f>Penjualan!B623</f>
        <v>R06</v>
      </c>
      <c r="C623" s="2" t="str">
        <f>Penjualan!C623</f>
        <v>Rosario tali simpul</v>
      </c>
      <c r="D623" s="21">
        <f>VLOOKUP(B623,Tabel!$A$6:$F$78,6,FALSE)</f>
        <v>12000</v>
      </c>
      <c r="E623" s="13">
        <f>Penjualan!E623*$D623</f>
        <v>0</v>
      </c>
      <c r="F623" s="13">
        <f>Penjualan!F623*$D623</f>
        <v>0</v>
      </c>
      <c r="G623" s="13">
        <f>Penjualan!G623*$D623</f>
        <v>0</v>
      </c>
      <c r="H623" s="13">
        <f>Penjualan!H623*$D623</f>
        <v>0</v>
      </c>
      <c r="I623" s="13">
        <f>Penjualan!I623*$D623</f>
        <v>0</v>
      </c>
      <c r="J623" s="13">
        <f>Penjualan!J623*$D623</f>
        <v>24000</v>
      </c>
      <c r="K623" s="13">
        <f>Penjualan!K623*$D623</f>
        <v>0</v>
      </c>
      <c r="L623" s="13">
        <f>Penjualan!L623*$D623</f>
        <v>0</v>
      </c>
      <c r="M623" s="13">
        <f>Penjualan!M623*$D623</f>
        <v>0</v>
      </c>
      <c r="N623" s="13">
        <f>Penjualan!N623*$D623</f>
        <v>0</v>
      </c>
      <c r="O623" s="13">
        <f>Penjualan!O623*$D623</f>
        <v>0</v>
      </c>
      <c r="P623" s="13">
        <f>Penjualan!P623*$D623</f>
        <v>0</v>
      </c>
      <c r="Q623" s="13">
        <f>Penjualan!Q623*$D623</f>
        <v>0</v>
      </c>
      <c r="R623" s="13">
        <f>Penjualan!R623*$D623</f>
        <v>0</v>
      </c>
      <c r="S623" s="13">
        <f>Penjualan!S623*$D623</f>
        <v>0</v>
      </c>
      <c r="T623" s="13">
        <f>Penjualan!T623*$D623</f>
        <v>0</v>
      </c>
      <c r="U623" s="13">
        <f>Penjualan!U623*$D623</f>
        <v>0</v>
      </c>
      <c r="V623" s="13">
        <f>Penjualan!V623*$D623</f>
        <v>0</v>
      </c>
      <c r="W623" s="13">
        <f>Penjualan!W623*$D623</f>
        <v>0</v>
      </c>
      <c r="X623" s="13">
        <f>Penjualan!X623*$D623</f>
        <v>0</v>
      </c>
      <c r="Y623" s="13">
        <f>Penjualan!Y623*$D623</f>
        <v>0</v>
      </c>
      <c r="Z623" s="13">
        <f>Penjualan!Z623*$D623</f>
        <v>0</v>
      </c>
      <c r="AA623" s="13">
        <f>Penjualan!AA623*$D623</f>
        <v>0</v>
      </c>
      <c r="AB623" s="13">
        <f>Penjualan!AB623*$D623</f>
        <v>0</v>
      </c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>
        <f>Penjualan!AQ623*$D623</f>
        <v>0</v>
      </c>
      <c r="AR623" s="13">
        <f t="shared" si="23"/>
        <v>24000</v>
      </c>
      <c r="AS623" s="14"/>
      <c r="AT623" s="14"/>
      <c r="AU623" s="14"/>
      <c r="AV623" s="14"/>
      <c r="AW623" s="14"/>
    </row>
    <row r="624" spans="1:49" ht="26.25" customHeight="1" x14ac:dyDescent="0.35">
      <c r="A624" s="55">
        <f>Penjualan!A624</f>
        <v>42293</v>
      </c>
      <c r="B624" s="2" t="str">
        <f>Penjualan!B624</f>
        <v>A01</v>
      </c>
      <c r="C624" s="2" t="str">
        <f>Penjualan!C624</f>
        <v>Anting</v>
      </c>
      <c r="D624" s="21">
        <f>VLOOKUP(B624,Tabel!$A$6:$F$78,6,FALSE)</f>
        <v>12000</v>
      </c>
      <c r="E624" s="13">
        <f>Penjualan!E624*$D624</f>
        <v>0</v>
      </c>
      <c r="F624" s="13">
        <f>Penjualan!F624*$D624</f>
        <v>12000</v>
      </c>
      <c r="G624" s="13">
        <f>Penjualan!G624*$D624</f>
        <v>0</v>
      </c>
      <c r="H624" s="13">
        <f>Penjualan!H624*$D624</f>
        <v>0</v>
      </c>
      <c r="I624" s="13">
        <f>Penjualan!I624*$D624</f>
        <v>0</v>
      </c>
      <c r="J624" s="13">
        <f>Penjualan!J624*$D624</f>
        <v>12000</v>
      </c>
      <c r="K624" s="13">
        <f>Penjualan!K624*$D624</f>
        <v>0</v>
      </c>
      <c r="L624" s="13">
        <f>Penjualan!L624*$D624</f>
        <v>0</v>
      </c>
      <c r="M624" s="13">
        <f>Penjualan!M624*$D624</f>
        <v>0</v>
      </c>
      <c r="N624" s="13">
        <f>Penjualan!N624*$D624</f>
        <v>0</v>
      </c>
      <c r="O624" s="13">
        <f>Penjualan!O624*$D624</f>
        <v>0</v>
      </c>
      <c r="P624" s="13">
        <f>Penjualan!P624*$D624</f>
        <v>0</v>
      </c>
      <c r="Q624" s="13">
        <f>Penjualan!Q624*$D624</f>
        <v>0</v>
      </c>
      <c r="R624" s="13">
        <f>Penjualan!R624*$D624</f>
        <v>0</v>
      </c>
      <c r="S624" s="13">
        <f>Penjualan!S624*$D624</f>
        <v>0</v>
      </c>
      <c r="T624" s="13">
        <f>Penjualan!T624*$D624</f>
        <v>0</v>
      </c>
      <c r="U624" s="13">
        <f>Penjualan!U624*$D624</f>
        <v>0</v>
      </c>
      <c r="V624" s="13">
        <f>Penjualan!V624*$D624</f>
        <v>0</v>
      </c>
      <c r="W624" s="13">
        <f>Penjualan!W624*$D624</f>
        <v>0</v>
      </c>
      <c r="X624" s="13">
        <f>Penjualan!X624*$D624</f>
        <v>0</v>
      </c>
      <c r="Y624" s="13">
        <f>Penjualan!Y624*$D624</f>
        <v>0</v>
      </c>
      <c r="Z624" s="13">
        <f>Penjualan!Z624*$D624</f>
        <v>0</v>
      </c>
      <c r="AA624" s="13">
        <f>Penjualan!AA624*$D624</f>
        <v>0</v>
      </c>
      <c r="AB624" s="13">
        <f>Penjualan!AB624*$D624</f>
        <v>0</v>
      </c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>
        <f>Penjualan!AQ624*$D624</f>
        <v>0</v>
      </c>
      <c r="AR624" s="13">
        <f t="shared" si="23"/>
        <v>24000</v>
      </c>
      <c r="AS624" s="14"/>
      <c r="AT624" s="14"/>
      <c r="AU624" s="14"/>
      <c r="AV624" s="14"/>
      <c r="AW624" s="14"/>
    </row>
    <row r="625" spans="1:49" ht="26.25" customHeight="1" x14ac:dyDescent="0.35">
      <c r="A625" s="55">
        <f>Penjualan!A625</f>
        <v>0</v>
      </c>
      <c r="B625" s="2" t="str">
        <f>Penjualan!B625</f>
        <v>G01</v>
      </c>
      <c r="C625" s="2" t="str">
        <f>Penjualan!C625</f>
        <v>G.batu magnet</v>
      </c>
      <c r="D625" s="21">
        <f>VLOOKUP(B625,Tabel!$A$6:$F$78,6,FALSE)</f>
        <v>10000</v>
      </c>
      <c r="E625" s="13">
        <f>Penjualan!E625*$D625</f>
        <v>0</v>
      </c>
      <c r="F625" s="13">
        <f>Penjualan!F625*$D625</f>
        <v>10000</v>
      </c>
      <c r="G625" s="13">
        <f>Penjualan!G625*$D625</f>
        <v>0</v>
      </c>
      <c r="H625" s="13">
        <f>Penjualan!H625*$D625</f>
        <v>0</v>
      </c>
      <c r="I625" s="13">
        <f>Penjualan!I625*$D625</f>
        <v>0</v>
      </c>
      <c r="J625" s="13">
        <f>Penjualan!J625*$D625</f>
        <v>0</v>
      </c>
      <c r="K625" s="13">
        <f>Penjualan!K625*$D625</f>
        <v>0</v>
      </c>
      <c r="L625" s="13">
        <f>Penjualan!L625*$D625</f>
        <v>0</v>
      </c>
      <c r="M625" s="13">
        <f>Penjualan!M625*$D625</f>
        <v>0</v>
      </c>
      <c r="N625" s="13">
        <f>Penjualan!N625*$D625</f>
        <v>0</v>
      </c>
      <c r="O625" s="13">
        <f>Penjualan!O625*$D625</f>
        <v>0</v>
      </c>
      <c r="P625" s="13">
        <f>Penjualan!P625*$D625</f>
        <v>10000</v>
      </c>
      <c r="Q625" s="13">
        <f>Penjualan!Q625*$D625</f>
        <v>0</v>
      </c>
      <c r="R625" s="13">
        <f>Penjualan!R625*$D625</f>
        <v>0</v>
      </c>
      <c r="S625" s="13">
        <f>Penjualan!S625*$D625</f>
        <v>0</v>
      </c>
      <c r="T625" s="13">
        <f>Penjualan!T625*$D625</f>
        <v>0</v>
      </c>
      <c r="U625" s="13">
        <f>Penjualan!U625*$D625</f>
        <v>0</v>
      </c>
      <c r="V625" s="13">
        <f>Penjualan!V625*$D625</f>
        <v>0</v>
      </c>
      <c r="W625" s="13">
        <f>Penjualan!W625*$D625</f>
        <v>0</v>
      </c>
      <c r="X625" s="13">
        <f>Penjualan!X625*$D625</f>
        <v>0</v>
      </c>
      <c r="Y625" s="13">
        <f>Penjualan!Y625*$D625</f>
        <v>0</v>
      </c>
      <c r="Z625" s="13">
        <f>Penjualan!Z625*$D625</f>
        <v>0</v>
      </c>
      <c r="AA625" s="13">
        <f>Penjualan!AA625*$D625</f>
        <v>0</v>
      </c>
      <c r="AB625" s="13">
        <f>Penjualan!AB625*$D625</f>
        <v>0</v>
      </c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>
        <f>Penjualan!AQ625*$D625</f>
        <v>0</v>
      </c>
      <c r="AR625" s="13">
        <f t="shared" si="23"/>
        <v>20000</v>
      </c>
      <c r="AS625" s="14"/>
      <c r="AT625" s="14"/>
      <c r="AU625" s="14"/>
      <c r="AV625" s="14"/>
      <c r="AW625" s="14"/>
    </row>
    <row r="626" spans="1:49" ht="26.25" customHeight="1" x14ac:dyDescent="0.35">
      <c r="A626" s="55">
        <f>Penjualan!A626</f>
        <v>42300</v>
      </c>
      <c r="B626" s="2" t="str">
        <f>Penjualan!B626</f>
        <v>R01</v>
      </c>
      <c r="C626" s="2" t="str">
        <f>Penjualan!C626</f>
        <v>Rosario kayu</v>
      </c>
      <c r="D626" s="21">
        <f>VLOOKUP(B626,Tabel!$A$6:$F$78,6,FALSE)</f>
        <v>15000</v>
      </c>
      <c r="E626" s="13">
        <f>Penjualan!E626*$D626</f>
        <v>0</v>
      </c>
      <c r="F626" s="13">
        <f>Penjualan!F626*$D626</f>
        <v>0</v>
      </c>
      <c r="G626" s="13">
        <f>Penjualan!G626*$D626</f>
        <v>0</v>
      </c>
      <c r="H626" s="13">
        <f>Penjualan!H626*$D626</f>
        <v>0</v>
      </c>
      <c r="I626" s="13">
        <f>Penjualan!I626*$D626</f>
        <v>0</v>
      </c>
      <c r="J626" s="13">
        <f>Penjualan!J626*$D626</f>
        <v>0</v>
      </c>
      <c r="K626" s="13">
        <f>Penjualan!K626*$D626</f>
        <v>0</v>
      </c>
      <c r="L626" s="13">
        <f>Penjualan!L626*$D626</f>
        <v>0</v>
      </c>
      <c r="M626" s="13">
        <f>Penjualan!M626*$D626</f>
        <v>0</v>
      </c>
      <c r="N626" s="13">
        <f>Penjualan!N626*$D626</f>
        <v>0</v>
      </c>
      <c r="O626" s="13">
        <f>Penjualan!O626*$D626</f>
        <v>0</v>
      </c>
      <c r="P626" s="13">
        <f>Penjualan!P626*$D626</f>
        <v>0</v>
      </c>
      <c r="Q626" s="13">
        <f>Penjualan!Q626*$D626</f>
        <v>0</v>
      </c>
      <c r="R626" s="13">
        <f>Penjualan!R626*$D626</f>
        <v>0</v>
      </c>
      <c r="S626" s="13">
        <f>Penjualan!S626*$D626</f>
        <v>0</v>
      </c>
      <c r="T626" s="13">
        <f>Penjualan!T626*$D626</f>
        <v>0</v>
      </c>
      <c r="U626" s="13">
        <f>Penjualan!U626*$D626</f>
        <v>0</v>
      </c>
      <c r="V626" s="13">
        <f>Penjualan!V626*$D626</f>
        <v>0</v>
      </c>
      <c r="W626" s="13">
        <f>Penjualan!W626*$D626</f>
        <v>0</v>
      </c>
      <c r="X626" s="13">
        <f>Penjualan!X626*$D626</f>
        <v>0</v>
      </c>
      <c r="Y626" s="13">
        <f>Penjualan!Y626*$D626</f>
        <v>0</v>
      </c>
      <c r="Z626" s="13">
        <f>Penjualan!Z626*$D626</f>
        <v>0</v>
      </c>
      <c r="AA626" s="13">
        <f>Penjualan!AA626*$D626</f>
        <v>15000</v>
      </c>
      <c r="AB626" s="13">
        <f>Penjualan!AB626*$D626</f>
        <v>0</v>
      </c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>
        <f>Penjualan!AQ626*$D626</f>
        <v>0</v>
      </c>
      <c r="AR626" s="13">
        <f t="shared" si="23"/>
        <v>15000</v>
      </c>
      <c r="AS626" s="14"/>
      <c r="AT626" s="14"/>
      <c r="AU626" s="14"/>
      <c r="AV626" s="14"/>
      <c r="AW626" s="14"/>
    </row>
    <row r="627" spans="1:49" ht="26.25" customHeight="1" x14ac:dyDescent="0.35">
      <c r="A627" s="55">
        <f>Penjualan!A627</f>
        <v>42302</v>
      </c>
      <c r="B627" s="2" t="str">
        <f>Penjualan!B627</f>
        <v>R01</v>
      </c>
      <c r="C627" s="2" t="str">
        <f>Penjualan!C627</f>
        <v>Rosario kayu</v>
      </c>
      <c r="D627" s="21">
        <f>VLOOKUP(B627,Tabel!$A$6:$F$78,6,FALSE)</f>
        <v>15000</v>
      </c>
      <c r="E627" s="13">
        <f>Penjualan!E627*$D627</f>
        <v>0</v>
      </c>
      <c r="F627" s="13">
        <f>Penjualan!F627*$D627</f>
        <v>0</v>
      </c>
      <c r="G627" s="13">
        <f>Penjualan!G627*$D627</f>
        <v>0</v>
      </c>
      <c r="H627" s="13">
        <f>Penjualan!H627*$D627</f>
        <v>0</v>
      </c>
      <c r="I627" s="13">
        <f>Penjualan!I627*$D627</f>
        <v>0</v>
      </c>
      <c r="J627" s="13">
        <f>Penjualan!J627*$D627</f>
        <v>60000</v>
      </c>
      <c r="K627" s="13">
        <f>Penjualan!K627*$D627</f>
        <v>0</v>
      </c>
      <c r="L627" s="13">
        <f>Penjualan!L627*$D627</f>
        <v>0</v>
      </c>
      <c r="M627" s="13">
        <f>Penjualan!M627*$D627</f>
        <v>60000</v>
      </c>
      <c r="N627" s="13">
        <f>Penjualan!N627*$D627</f>
        <v>0</v>
      </c>
      <c r="O627" s="13">
        <f>Penjualan!O627*$D627</f>
        <v>0</v>
      </c>
      <c r="P627" s="13">
        <f>Penjualan!P627*$D627</f>
        <v>0</v>
      </c>
      <c r="Q627" s="13">
        <f>Penjualan!Q627*$D627</f>
        <v>0</v>
      </c>
      <c r="R627" s="13">
        <f>Penjualan!R627*$D627</f>
        <v>0</v>
      </c>
      <c r="S627" s="13">
        <f>Penjualan!S627*$D627</f>
        <v>0</v>
      </c>
      <c r="T627" s="13">
        <f>Penjualan!T627*$D627</f>
        <v>0</v>
      </c>
      <c r="U627" s="13">
        <f>Penjualan!U627*$D627</f>
        <v>0</v>
      </c>
      <c r="V627" s="13">
        <f>Penjualan!V627*$D627</f>
        <v>0</v>
      </c>
      <c r="W627" s="13">
        <f>Penjualan!W627*$D627</f>
        <v>15000</v>
      </c>
      <c r="X627" s="13">
        <f>Penjualan!X627*$D627</f>
        <v>0</v>
      </c>
      <c r="Y627" s="13">
        <f>Penjualan!Y627*$D627</f>
        <v>0</v>
      </c>
      <c r="Z627" s="13">
        <f>Penjualan!Z627*$D627</f>
        <v>0</v>
      </c>
      <c r="AA627" s="13">
        <f>Penjualan!AA627*$D627</f>
        <v>0</v>
      </c>
      <c r="AB627" s="13">
        <f>Penjualan!AB627*$D627</f>
        <v>0</v>
      </c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>
        <f>Penjualan!AQ627*$D627</f>
        <v>0</v>
      </c>
      <c r="AR627" s="13">
        <f t="shared" si="23"/>
        <v>135000</v>
      </c>
      <c r="AS627" s="14"/>
      <c r="AT627" s="14"/>
      <c r="AU627" s="14"/>
      <c r="AV627" s="14"/>
      <c r="AW627" s="14"/>
    </row>
    <row r="628" spans="1:49" ht="26.25" customHeight="1" x14ac:dyDescent="0.35">
      <c r="A628" s="55" t="str">
        <f>Penjualan!A628</f>
        <v>Cijantung</v>
      </c>
      <c r="B628" s="2" t="str">
        <f>Penjualan!B628</f>
        <v>GR12</v>
      </c>
      <c r="C628" s="2" t="str">
        <f>Penjualan!C628</f>
        <v>Gelang rosario kristal</v>
      </c>
      <c r="D628" s="21">
        <f>VLOOKUP(B628,Tabel!$A$6:$F$78,6,FALSE)</f>
        <v>15000</v>
      </c>
      <c r="E628" s="13">
        <f>Penjualan!E628*$D628</f>
        <v>0</v>
      </c>
      <c r="F628" s="13">
        <f>Penjualan!F628*$D628</f>
        <v>0</v>
      </c>
      <c r="G628" s="13">
        <f>Penjualan!G628*$D628</f>
        <v>0</v>
      </c>
      <c r="H628" s="13">
        <f>Penjualan!H628*$D628</f>
        <v>0</v>
      </c>
      <c r="I628" s="13">
        <f>Penjualan!I628*$D628</f>
        <v>0</v>
      </c>
      <c r="J628" s="13">
        <f>Penjualan!J628*$D628</f>
        <v>15000</v>
      </c>
      <c r="K628" s="13">
        <f>Penjualan!K628*$D628</f>
        <v>0</v>
      </c>
      <c r="L628" s="13">
        <f>Penjualan!L628*$D628</f>
        <v>0</v>
      </c>
      <c r="M628" s="13">
        <f>Penjualan!M628*$D628</f>
        <v>0</v>
      </c>
      <c r="N628" s="13">
        <f>Penjualan!N628*$D628</f>
        <v>0</v>
      </c>
      <c r="O628" s="13">
        <f>Penjualan!O628*$D628</f>
        <v>0</v>
      </c>
      <c r="P628" s="13">
        <f>Penjualan!P628*$D628</f>
        <v>0</v>
      </c>
      <c r="Q628" s="13">
        <f>Penjualan!Q628*$D628</f>
        <v>0</v>
      </c>
      <c r="R628" s="13">
        <f>Penjualan!R628*$D628</f>
        <v>0</v>
      </c>
      <c r="S628" s="13">
        <f>Penjualan!S628*$D628</f>
        <v>0</v>
      </c>
      <c r="T628" s="13">
        <f>Penjualan!T628*$D628</f>
        <v>0</v>
      </c>
      <c r="U628" s="13">
        <f>Penjualan!U628*$D628</f>
        <v>0</v>
      </c>
      <c r="V628" s="13">
        <f>Penjualan!V628*$D628</f>
        <v>0</v>
      </c>
      <c r="W628" s="13">
        <f>Penjualan!W628*$D628</f>
        <v>15000</v>
      </c>
      <c r="X628" s="13">
        <f>Penjualan!X628*$D628</f>
        <v>0</v>
      </c>
      <c r="Y628" s="13">
        <f>Penjualan!Y628*$D628</f>
        <v>0</v>
      </c>
      <c r="Z628" s="13">
        <f>Penjualan!Z628*$D628</f>
        <v>0</v>
      </c>
      <c r="AA628" s="13">
        <f>Penjualan!AA628*$D628</f>
        <v>0</v>
      </c>
      <c r="AB628" s="13">
        <f>Penjualan!AB628*$D628</f>
        <v>15000</v>
      </c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>
        <f>Penjualan!AQ628*$D628</f>
        <v>0</v>
      </c>
      <c r="AR628" s="13">
        <f t="shared" si="23"/>
        <v>45000</v>
      </c>
      <c r="AS628" s="14"/>
      <c r="AT628" s="14"/>
      <c r="AU628" s="14"/>
      <c r="AV628" s="14"/>
      <c r="AW628" s="14"/>
    </row>
    <row r="629" spans="1:49" ht="26.25" customHeight="1" x14ac:dyDescent="0.35">
      <c r="A629" s="55" t="str">
        <f>Penjualan!A629</f>
        <v>(Misa I)</v>
      </c>
      <c r="B629" s="2" t="str">
        <f>Penjualan!B629</f>
        <v>GR11</v>
      </c>
      <c r="C629" s="2" t="str">
        <f>Penjualan!C629</f>
        <v>Gelang rosario kristal</v>
      </c>
      <c r="D629" s="21">
        <f>VLOOKUP(B629,Tabel!$A$6:$F$78,6,FALSE)</f>
        <v>15000</v>
      </c>
      <c r="E629" s="13">
        <f>Penjualan!E629*$D629</f>
        <v>0</v>
      </c>
      <c r="F629" s="13">
        <f>Penjualan!F629*$D629</f>
        <v>0</v>
      </c>
      <c r="G629" s="13">
        <f>Penjualan!G629*$D629</f>
        <v>0</v>
      </c>
      <c r="H629" s="13">
        <f>Penjualan!H629*$D629</f>
        <v>0</v>
      </c>
      <c r="I629" s="13">
        <f>Penjualan!I629*$D629</f>
        <v>0</v>
      </c>
      <c r="J629" s="13">
        <f>Penjualan!J629*$D629</f>
        <v>0</v>
      </c>
      <c r="K629" s="13">
        <f>Penjualan!K629*$D629</f>
        <v>0</v>
      </c>
      <c r="L629" s="13">
        <f>Penjualan!L629*$D629</f>
        <v>0</v>
      </c>
      <c r="M629" s="13">
        <f>Penjualan!M629*$D629</f>
        <v>0</v>
      </c>
      <c r="N629" s="13">
        <f>Penjualan!N629*$D629</f>
        <v>0</v>
      </c>
      <c r="O629" s="13">
        <f>Penjualan!O629*$D629</f>
        <v>0</v>
      </c>
      <c r="P629" s="13">
        <f>Penjualan!P629*$D629</f>
        <v>0</v>
      </c>
      <c r="Q629" s="13">
        <f>Penjualan!Q629*$D629</f>
        <v>0</v>
      </c>
      <c r="R629" s="13">
        <f>Penjualan!R629*$D629</f>
        <v>0</v>
      </c>
      <c r="S629" s="13">
        <f>Penjualan!S629*$D629</f>
        <v>0</v>
      </c>
      <c r="T629" s="13">
        <f>Penjualan!T629*$D629</f>
        <v>0</v>
      </c>
      <c r="U629" s="13">
        <f>Penjualan!U629*$D629</f>
        <v>0</v>
      </c>
      <c r="V629" s="13">
        <f>Penjualan!V629*$D629</f>
        <v>0</v>
      </c>
      <c r="W629" s="13">
        <f>Penjualan!W629*$D629</f>
        <v>15000</v>
      </c>
      <c r="X629" s="13">
        <f>Penjualan!X629*$D629</f>
        <v>0</v>
      </c>
      <c r="Y629" s="13">
        <f>Penjualan!Y629*$D629</f>
        <v>0</v>
      </c>
      <c r="Z629" s="13">
        <f>Penjualan!Z629*$D629</f>
        <v>0</v>
      </c>
      <c r="AA629" s="13">
        <f>Penjualan!AA629*$D629</f>
        <v>0</v>
      </c>
      <c r="AB629" s="13">
        <f>Penjualan!AB629*$D629</f>
        <v>15000</v>
      </c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>
        <f>Penjualan!AQ629*$D629</f>
        <v>0</v>
      </c>
      <c r="AR629" s="13">
        <f t="shared" si="23"/>
        <v>30000</v>
      </c>
      <c r="AS629" s="14"/>
      <c r="AT629" s="14"/>
      <c r="AU629" s="14"/>
      <c r="AV629" s="14"/>
      <c r="AW629" s="14"/>
    </row>
    <row r="630" spans="1:49" ht="26.25" customHeight="1" x14ac:dyDescent="0.35">
      <c r="A630" s="55">
        <f>Penjualan!A630</f>
        <v>0</v>
      </c>
      <c r="B630" s="2" t="str">
        <f>Penjualan!B630</f>
        <v>G12</v>
      </c>
      <c r="C630" s="2" t="str">
        <f>Penjualan!C630</f>
        <v xml:space="preserve">Gelang plat </v>
      </c>
      <c r="D630" s="21">
        <f>VLOOKUP(B630,Tabel!$A$6:$F$78,6,FALSE)</f>
        <v>5000</v>
      </c>
      <c r="E630" s="13">
        <f>Penjualan!E630*$D630</f>
        <v>0</v>
      </c>
      <c r="F630" s="13">
        <f>Penjualan!F630*$D630</f>
        <v>0</v>
      </c>
      <c r="G630" s="13">
        <f>Penjualan!G630*$D630</f>
        <v>0</v>
      </c>
      <c r="H630" s="13">
        <f>Penjualan!H630*$D630</f>
        <v>0</v>
      </c>
      <c r="I630" s="13">
        <f>Penjualan!I630*$D630</f>
        <v>0</v>
      </c>
      <c r="J630" s="13">
        <f>Penjualan!J630*$D630</f>
        <v>0</v>
      </c>
      <c r="K630" s="13">
        <f>Penjualan!K630*$D630</f>
        <v>0</v>
      </c>
      <c r="L630" s="13">
        <f>Penjualan!L630*$D630</f>
        <v>0</v>
      </c>
      <c r="M630" s="13">
        <f>Penjualan!M630*$D630</f>
        <v>0</v>
      </c>
      <c r="N630" s="13">
        <f>Penjualan!N630*$D630</f>
        <v>0</v>
      </c>
      <c r="O630" s="13">
        <f>Penjualan!O630*$D630</f>
        <v>0</v>
      </c>
      <c r="P630" s="13">
        <f>Penjualan!P630*$D630</f>
        <v>0</v>
      </c>
      <c r="Q630" s="13">
        <f>Penjualan!Q630*$D630</f>
        <v>0</v>
      </c>
      <c r="R630" s="13">
        <f>Penjualan!R630*$D630</f>
        <v>0</v>
      </c>
      <c r="S630" s="13">
        <f>Penjualan!S630*$D630</f>
        <v>0</v>
      </c>
      <c r="T630" s="13">
        <f>Penjualan!T630*$D630</f>
        <v>0</v>
      </c>
      <c r="U630" s="13">
        <f>Penjualan!U630*$D630</f>
        <v>0</v>
      </c>
      <c r="V630" s="13">
        <f>Penjualan!V630*$D630</f>
        <v>0</v>
      </c>
      <c r="W630" s="13">
        <f>Penjualan!W630*$D630</f>
        <v>40000</v>
      </c>
      <c r="X630" s="13">
        <f>Penjualan!X630*$D630</f>
        <v>0</v>
      </c>
      <c r="Y630" s="13">
        <f>Penjualan!Y630*$D630</f>
        <v>0</v>
      </c>
      <c r="Z630" s="13">
        <f>Penjualan!Z630*$D630</f>
        <v>0</v>
      </c>
      <c r="AA630" s="13">
        <f>Penjualan!AA630*$D630</f>
        <v>0</v>
      </c>
      <c r="AB630" s="13">
        <f>Penjualan!AB630*$D630</f>
        <v>0</v>
      </c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>
        <f>Penjualan!AQ630*$D630</f>
        <v>0</v>
      </c>
      <c r="AR630" s="13">
        <f t="shared" si="23"/>
        <v>40000</v>
      </c>
      <c r="AS630" s="14"/>
      <c r="AT630" s="14"/>
      <c r="AU630" s="14"/>
      <c r="AV630" s="14"/>
      <c r="AW630" s="14"/>
    </row>
    <row r="631" spans="1:49" ht="26.25" customHeight="1" x14ac:dyDescent="0.35">
      <c r="A631" s="55">
        <f>Penjualan!A631</f>
        <v>0</v>
      </c>
      <c r="B631" s="2" t="str">
        <f>Penjualan!B631</f>
        <v>R03</v>
      </c>
      <c r="C631" s="2" t="str">
        <f>Penjualan!C631</f>
        <v>Rosario kristal</v>
      </c>
      <c r="D631" s="21">
        <f>VLOOKUP(B631,Tabel!$A$6:$F$78,6,FALSE)</f>
        <v>30000</v>
      </c>
      <c r="E631" s="13">
        <f>Penjualan!E631*$D631</f>
        <v>0</v>
      </c>
      <c r="F631" s="13">
        <f>Penjualan!F631*$D631</f>
        <v>0</v>
      </c>
      <c r="G631" s="13">
        <f>Penjualan!G631*$D631</f>
        <v>0</v>
      </c>
      <c r="H631" s="13">
        <f>Penjualan!H631*$D631</f>
        <v>0</v>
      </c>
      <c r="I631" s="13">
        <f>Penjualan!I631*$D631</f>
        <v>0</v>
      </c>
      <c r="J631" s="13">
        <f>Penjualan!J631*$D631</f>
        <v>0</v>
      </c>
      <c r="K631" s="13">
        <f>Penjualan!K631*$D631</f>
        <v>0</v>
      </c>
      <c r="L631" s="13">
        <f>Penjualan!L631*$D631</f>
        <v>0</v>
      </c>
      <c r="M631" s="13">
        <f>Penjualan!M631*$D631</f>
        <v>0</v>
      </c>
      <c r="N631" s="13">
        <f>Penjualan!N631*$D631</f>
        <v>0</v>
      </c>
      <c r="O631" s="13">
        <f>Penjualan!O631*$D631</f>
        <v>0</v>
      </c>
      <c r="P631" s="13">
        <f>Penjualan!P631*$D631</f>
        <v>0</v>
      </c>
      <c r="Q631" s="13">
        <f>Penjualan!Q631*$D631</f>
        <v>0</v>
      </c>
      <c r="R631" s="13">
        <f>Penjualan!R631*$D631</f>
        <v>0</v>
      </c>
      <c r="S631" s="13">
        <f>Penjualan!S631*$D631</f>
        <v>0</v>
      </c>
      <c r="T631" s="13">
        <f>Penjualan!T631*$D631</f>
        <v>30000</v>
      </c>
      <c r="U631" s="13">
        <f>Penjualan!U631*$D631</f>
        <v>0</v>
      </c>
      <c r="V631" s="13">
        <f>Penjualan!V631*$D631</f>
        <v>0</v>
      </c>
      <c r="W631" s="13">
        <f>Penjualan!W631*$D631</f>
        <v>0</v>
      </c>
      <c r="X631" s="13">
        <f>Penjualan!X631*$D631</f>
        <v>0</v>
      </c>
      <c r="Y631" s="13">
        <f>Penjualan!Y631*$D631</f>
        <v>0</v>
      </c>
      <c r="Z631" s="13">
        <f>Penjualan!Z631*$D631</f>
        <v>0</v>
      </c>
      <c r="AA631" s="13">
        <f>Penjualan!AA631*$D631</f>
        <v>0</v>
      </c>
      <c r="AB631" s="13">
        <f>Penjualan!AB631*$D631</f>
        <v>30000</v>
      </c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>
        <f>Penjualan!AQ631*$D631</f>
        <v>0</v>
      </c>
      <c r="AR631" s="13">
        <f t="shared" si="23"/>
        <v>60000</v>
      </c>
      <c r="AS631" s="14"/>
      <c r="AT631" s="14"/>
      <c r="AU631" s="14"/>
      <c r="AV631" s="14"/>
      <c r="AW631" s="14"/>
    </row>
    <row r="632" spans="1:49" ht="26.25" customHeight="1" x14ac:dyDescent="0.35">
      <c r="A632" s="55">
        <f>Penjualan!A632</f>
        <v>0</v>
      </c>
      <c r="B632" s="2" t="str">
        <f>Penjualan!B632</f>
        <v>R06</v>
      </c>
      <c r="C632" s="2" t="str">
        <f>Penjualan!C632</f>
        <v>Rosario tali simpul</v>
      </c>
      <c r="D632" s="21">
        <f>VLOOKUP(B632,Tabel!$A$6:$F$78,6,FALSE)</f>
        <v>12000</v>
      </c>
      <c r="E632" s="13">
        <f>Penjualan!E632*$D632</f>
        <v>0</v>
      </c>
      <c r="F632" s="13">
        <f>Penjualan!F632*$D632</f>
        <v>0</v>
      </c>
      <c r="G632" s="13">
        <f>Penjualan!G632*$D632</f>
        <v>0</v>
      </c>
      <c r="H632" s="13">
        <f>Penjualan!H632*$D632</f>
        <v>0</v>
      </c>
      <c r="I632" s="13">
        <f>Penjualan!I632*$D632</f>
        <v>0</v>
      </c>
      <c r="J632" s="13">
        <f>Penjualan!J632*$D632</f>
        <v>24000</v>
      </c>
      <c r="K632" s="13">
        <f>Penjualan!K632*$D632</f>
        <v>0</v>
      </c>
      <c r="L632" s="13">
        <f>Penjualan!L632*$D632</f>
        <v>0</v>
      </c>
      <c r="M632" s="13">
        <f>Penjualan!M632*$D632</f>
        <v>12000</v>
      </c>
      <c r="N632" s="13">
        <f>Penjualan!N632*$D632</f>
        <v>0</v>
      </c>
      <c r="O632" s="13">
        <f>Penjualan!O632*$D632</f>
        <v>0</v>
      </c>
      <c r="P632" s="13">
        <f>Penjualan!P632*$D632</f>
        <v>0</v>
      </c>
      <c r="Q632" s="13">
        <f>Penjualan!Q632*$D632</f>
        <v>0</v>
      </c>
      <c r="R632" s="13">
        <f>Penjualan!R632*$D632</f>
        <v>0</v>
      </c>
      <c r="S632" s="13">
        <f>Penjualan!S632*$D632</f>
        <v>0</v>
      </c>
      <c r="T632" s="13">
        <f>Penjualan!T632*$D632</f>
        <v>0</v>
      </c>
      <c r="U632" s="13">
        <f>Penjualan!U632*$D632</f>
        <v>0</v>
      </c>
      <c r="V632" s="13">
        <f>Penjualan!V632*$D632</f>
        <v>0</v>
      </c>
      <c r="W632" s="13">
        <f>Penjualan!W632*$D632</f>
        <v>0</v>
      </c>
      <c r="X632" s="13">
        <f>Penjualan!X632*$D632</f>
        <v>0</v>
      </c>
      <c r="Y632" s="13">
        <f>Penjualan!Y632*$D632</f>
        <v>0</v>
      </c>
      <c r="Z632" s="13">
        <f>Penjualan!Z632*$D632</f>
        <v>0</v>
      </c>
      <c r="AA632" s="13">
        <f>Penjualan!AA632*$D632</f>
        <v>0</v>
      </c>
      <c r="AB632" s="13">
        <f>Penjualan!AB632*$D632</f>
        <v>0</v>
      </c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>
        <f>Penjualan!AQ632*$D632</f>
        <v>0</v>
      </c>
      <c r="AR632" s="13">
        <f t="shared" si="23"/>
        <v>36000</v>
      </c>
      <c r="AS632" s="14"/>
      <c r="AT632" s="14"/>
      <c r="AU632" s="14"/>
      <c r="AV632" s="14"/>
      <c r="AW632" s="14"/>
    </row>
    <row r="633" spans="1:49" ht="26.25" customHeight="1" x14ac:dyDescent="0.35">
      <c r="A633" s="55">
        <f>Penjualan!A633</f>
        <v>0</v>
      </c>
      <c r="B633" s="2" t="str">
        <f>Penjualan!B633</f>
        <v>A04</v>
      </c>
      <c r="C633" s="2" t="str">
        <f>Penjualan!C633</f>
        <v>Anting</v>
      </c>
      <c r="D633" s="21">
        <f>VLOOKUP(B633,Tabel!$A$6:$F$78,6,FALSE)</f>
        <v>15000</v>
      </c>
      <c r="E633" s="13">
        <f>Penjualan!E633*$D633</f>
        <v>0</v>
      </c>
      <c r="F633" s="13">
        <f>Penjualan!F633*$D633</f>
        <v>0</v>
      </c>
      <c r="G633" s="13">
        <f>Penjualan!G633*$D633</f>
        <v>0</v>
      </c>
      <c r="H633" s="13">
        <f>Penjualan!H633*$D633</f>
        <v>0</v>
      </c>
      <c r="I633" s="13">
        <f>Penjualan!I633*$D633</f>
        <v>0</v>
      </c>
      <c r="J633" s="13">
        <f>Penjualan!J633*$D633</f>
        <v>15000</v>
      </c>
      <c r="K633" s="13">
        <f>Penjualan!K633*$D633</f>
        <v>0</v>
      </c>
      <c r="L633" s="13">
        <f>Penjualan!L633*$D633</f>
        <v>0</v>
      </c>
      <c r="M633" s="13">
        <f>Penjualan!M633*$D633</f>
        <v>15000</v>
      </c>
      <c r="N633" s="13">
        <f>Penjualan!N633*$D633</f>
        <v>0</v>
      </c>
      <c r="O633" s="13">
        <f>Penjualan!O633*$D633</f>
        <v>0</v>
      </c>
      <c r="P633" s="13">
        <f>Penjualan!P633*$D633</f>
        <v>0</v>
      </c>
      <c r="Q633" s="13">
        <f>Penjualan!Q633*$D633</f>
        <v>0</v>
      </c>
      <c r="R633" s="13">
        <f>Penjualan!R633*$D633</f>
        <v>0</v>
      </c>
      <c r="S633" s="13">
        <f>Penjualan!S633*$D633</f>
        <v>0</v>
      </c>
      <c r="T633" s="13">
        <f>Penjualan!T633*$D633</f>
        <v>0</v>
      </c>
      <c r="U633" s="13">
        <f>Penjualan!U633*$D633</f>
        <v>0</v>
      </c>
      <c r="V633" s="13">
        <f>Penjualan!V633*$D633</f>
        <v>0</v>
      </c>
      <c r="W633" s="13">
        <f>Penjualan!W633*$D633</f>
        <v>0</v>
      </c>
      <c r="X633" s="13">
        <f>Penjualan!X633*$D633</f>
        <v>0</v>
      </c>
      <c r="Y633" s="13">
        <f>Penjualan!Y633*$D633</f>
        <v>0</v>
      </c>
      <c r="Z633" s="13">
        <f>Penjualan!Z633*$D633</f>
        <v>0</v>
      </c>
      <c r="AA633" s="13">
        <f>Penjualan!AA633*$D633</f>
        <v>0</v>
      </c>
      <c r="AB633" s="13">
        <f>Penjualan!AB633*$D633</f>
        <v>0</v>
      </c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>
        <f>Penjualan!AQ633*$D633</f>
        <v>0</v>
      </c>
      <c r="AR633" s="13">
        <f t="shared" si="23"/>
        <v>30000</v>
      </c>
      <c r="AS633" s="14"/>
      <c r="AT633" s="14"/>
      <c r="AU633" s="14"/>
      <c r="AV633" s="14"/>
      <c r="AW633" s="14"/>
    </row>
    <row r="634" spans="1:49" ht="26.25" customHeight="1" x14ac:dyDescent="0.35">
      <c r="A634" s="55">
        <f>Penjualan!A634</f>
        <v>0</v>
      </c>
      <c r="B634" s="2" t="str">
        <f>Penjualan!B634</f>
        <v>G16</v>
      </c>
      <c r="C634" s="2" t="str">
        <f>Penjualan!C634</f>
        <v>Gelang batu warna/i</v>
      </c>
      <c r="D634" s="21">
        <f>VLOOKUP(B634,Tabel!$A$6:$F$78,6,FALSE)</f>
        <v>8000</v>
      </c>
      <c r="E634" s="13">
        <f>Penjualan!E634*$D634</f>
        <v>0</v>
      </c>
      <c r="F634" s="13">
        <f>Penjualan!F634*$D634</f>
        <v>0</v>
      </c>
      <c r="G634" s="13">
        <f>Penjualan!G634*$D634</f>
        <v>0</v>
      </c>
      <c r="H634" s="13">
        <f>Penjualan!H634*$D634</f>
        <v>0</v>
      </c>
      <c r="I634" s="13">
        <f>Penjualan!I634*$D634</f>
        <v>0</v>
      </c>
      <c r="J634" s="13">
        <f>Penjualan!J634*$D634</f>
        <v>0</v>
      </c>
      <c r="K634" s="13">
        <f>Penjualan!K634*$D634</f>
        <v>0</v>
      </c>
      <c r="L634" s="13">
        <f>Penjualan!L634*$D634</f>
        <v>0</v>
      </c>
      <c r="M634" s="13">
        <f>Penjualan!M634*$D634</f>
        <v>0</v>
      </c>
      <c r="N634" s="13">
        <f>Penjualan!N634*$D634</f>
        <v>0</v>
      </c>
      <c r="O634" s="13">
        <f>Penjualan!O634*$D634</f>
        <v>0</v>
      </c>
      <c r="P634" s="13">
        <f>Penjualan!P634*$D634</f>
        <v>0</v>
      </c>
      <c r="Q634" s="13">
        <f>Penjualan!Q634*$D634</f>
        <v>8000</v>
      </c>
      <c r="R634" s="13">
        <f>Penjualan!R634*$D634</f>
        <v>0</v>
      </c>
      <c r="S634" s="13">
        <f>Penjualan!S634*$D634</f>
        <v>0</v>
      </c>
      <c r="T634" s="13">
        <f>Penjualan!T634*$D634</f>
        <v>0</v>
      </c>
      <c r="U634" s="13">
        <f>Penjualan!U634*$D634</f>
        <v>0</v>
      </c>
      <c r="V634" s="13">
        <f>Penjualan!V634*$D634</f>
        <v>0</v>
      </c>
      <c r="W634" s="13">
        <f>Penjualan!W634*$D634</f>
        <v>0</v>
      </c>
      <c r="X634" s="13">
        <f>Penjualan!X634*$D634</f>
        <v>0</v>
      </c>
      <c r="Y634" s="13">
        <f>Penjualan!Y634*$D634</f>
        <v>0</v>
      </c>
      <c r="Z634" s="13">
        <f>Penjualan!Z634*$D634</f>
        <v>0</v>
      </c>
      <c r="AA634" s="13">
        <f>Penjualan!AA634*$D634</f>
        <v>0</v>
      </c>
      <c r="AB634" s="13">
        <f>Penjualan!AB634*$D634</f>
        <v>0</v>
      </c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>
        <f>Penjualan!AQ634*$D634</f>
        <v>0</v>
      </c>
      <c r="AR634" s="13">
        <f t="shared" si="23"/>
        <v>8000</v>
      </c>
      <c r="AS634" s="14"/>
      <c r="AT634" s="14"/>
      <c r="AU634" s="14"/>
      <c r="AV634" s="14"/>
      <c r="AW634" s="14"/>
    </row>
    <row r="635" spans="1:49" ht="26.25" customHeight="1" x14ac:dyDescent="0.35">
      <c r="A635" s="55">
        <f>Penjualan!A635</f>
        <v>0</v>
      </c>
      <c r="B635" s="2" t="str">
        <f>Penjualan!B635</f>
        <v>GKM</v>
      </c>
      <c r="C635" s="2" t="str">
        <f>Penjualan!C635</f>
        <v>G. Mutiara</v>
      </c>
      <c r="D635" s="21">
        <f>VLOOKUP(B635,Tabel!$A$6:$F$78,6,FALSE)</f>
        <v>10000</v>
      </c>
      <c r="E635" s="13">
        <f>Penjualan!E635*$D635</f>
        <v>0</v>
      </c>
      <c r="F635" s="13">
        <f>Penjualan!F635*$D635</f>
        <v>0</v>
      </c>
      <c r="G635" s="13">
        <f>Penjualan!G635*$D635</f>
        <v>0</v>
      </c>
      <c r="H635" s="13">
        <f>Penjualan!H635*$D635</f>
        <v>0</v>
      </c>
      <c r="I635" s="13">
        <f>Penjualan!I635*$D635</f>
        <v>0</v>
      </c>
      <c r="J635" s="13">
        <f>Penjualan!J635*$D635</f>
        <v>0</v>
      </c>
      <c r="K635" s="13">
        <f>Penjualan!K635*$D635</f>
        <v>0</v>
      </c>
      <c r="L635" s="13">
        <f>Penjualan!L635*$D635</f>
        <v>0</v>
      </c>
      <c r="M635" s="13">
        <f>Penjualan!M635*$D635</f>
        <v>0</v>
      </c>
      <c r="N635" s="13">
        <f>Penjualan!N635*$D635</f>
        <v>0</v>
      </c>
      <c r="O635" s="13">
        <f>Penjualan!O635*$D635</f>
        <v>0</v>
      </c>
      <c r="P635" s="13">
        <f>Penjualan!P635*$D635</f>
        <v>0</v>
      </c>
      <c r="Q635" s="13">
        <f>Penjualan!Q635*$D635</f>
        <v>0</v>
      </c>
      <c r="R635" s="13">
        <f>Penjualan!R635*$D635</f>
        <v>0</v>
      </c>
      <c r="S635" s="13">
        <f>Penjualan!S635*$D635</f>
        <v>0</v>
      </c>
      <c r="T635" s="13">
        <f>Penjualan!T635*$D635</f>
        <v>0</v>
      </c>
      <c r="U635" s="13">
        <f>Penjualan!U635*$D635</f>
        <v>0</v>
      </c>
      <c r="V635" s="13">
        <f>Penjualan!V635*$D635</f>
        <v>0</v>
      </c>
      <c r="W635" s="13">
        <f>Penjualan!W635*$D635</f>
        <v>20000</v>
      </c>
      <c r="X635" s="13">
        <f>Penjualan!X635*$D635</f>
        <v>0</v>
      </c>
      <c r="Y635" s="13">
        <f>Penjualan!Y635*$D635</f>
        <v>0</v>
      </c>
      <c r="Z635" s="13">
        <f>Penjualan!Z635*$D635</f>
        <v>0</v>
      </c>
      <c r="AA635" s="13">
        <f>Penjualan!AA635*$D635</f>
        <v>0</v>
      </c>
      <c r="AB635" s="13">
        <f>Penjualan!AB635*$D635</f>
        <v>0</v>
      </c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>
        <f>Penjualan!AQ635*$D635</f>
        <v>0</v>
      </c>
      <c r="AR635" s="13">
        <f t="shared" si="23"/>
        <v>20000</v>
      </c>
      <c r="AS635" s="14"/>
      <c r="AT635" s="14"/>
      <c r="AU635" s="14"/>
      <c r="AV635" s="14"/>
      <c r="AW635" s="14"/>
    </row>
    <row r="636" spans="1:49" ht="26.25" customHeight="1" x14ac:dyDescent="0.35">
      <c r="A636" s="55">
        <f>Penjualan!A636</f>
        <v>0</v>
      </c>
      <c r="B636" s="2" t="str">
        <f>Penjualan!B636</f>
        <v>KT03</v>
      </c>
      <c r="C636" s="2" t="str">
        <f>Penjualan!C636</f>
        <v>Kalung huruf</v>
      </c>
      <c r="D636" s="21">
        <f>VLOOKUP(B636,Tabel!$A$6:$F$78,6,FALSE)</f>
        <v>3000</v>
      </c>
      <c r="E636" s="13">
        <f>Penjualan!E636*$D636</f>
        <v>0</v>
      </c>
      <c r="F636" s="13">
        <f>Penjualan!F636*$D636</f>
        <v>0</v>
      </c>
      <c r="G636" s="13">
        <f>Penjualan!G636*$D636</f>
        <v>0</v>
      </c>
      <c r="H636" s="13">
        <f>Penjualan!H636*$D636</f>
        <v>0</v>
      </c>
      <c r="I636" s="13">
        <f>Penjualan!I636*$D636</f>
        <v>0</v>
      </c>
      <c r="J636" s="13">
        <f>Penjualan!J636*$D636</f>
        <v>0</v>
      </c>
      <c r="K636" s="13">
        <f>Penjualan!K636*$D636</f>
        <v>0</v>
      </c>
      <c r="L636" s="13">
        <f>Penjualan!L636*$D636</f>
        <v>0</v>
      </c>
      <c r="M636" s="13">
        <f>Penjualan!M636*$D636</f>
        <v>0</v>
      </c>
      <c r="N636" s="13">
        <f>Penjualan!N636*$D636</f>
        <v>0</v>
      </c>
      <c r="O636" s="13">
        <f>Penjualan!O636*$D636</f>
        <v>6000</v>
      </c>
      <c r="P636" s="13">
        <f>Penjualan!P636*$D636</f>
        <v>0</v>
      </c>
      <c r="Q636" s="13">
        <f>Penjualan!Q636*$D636</f>
        <v>0</v>
      </c>
      <c r="R636" s="13">
        <f>Penjualan!R636*$D636</f>
        <v>0</v>
      </c>
      <c r="S636" s="13">
        <f>Penjualan!S636*$D636</f>
        <v>0</v>
      </c>
      <c r="T636" s="13">
        <f>Penjualan!T636*$D636</f>
        <v>0</v>
      </c>
      <c r="U636" s="13">
        <f>Penjualan!U636*$D636</f>
        <v>0</v>
      </c>
      <c r="V636" s="13">
        <f>Penjualan!V636*$D636</f>
        <v>0</v>
      </c>
      <c r="W636" s="13">
        <f>Penjualan!W636*$D636</f>
        <v>0</v>
      </c>
      <c r="X636" s="13">
        <f>Penjualan!X636*$D636</f>
        <v>0</v>
      </c>
      <c r="Y636" s="13">
        <f>Penjualan!Y636*$D636</f>
        <v>0</v>
      </c>
      <c r="Z636" s="13">
        <f>Penjualan!Z636*$D636</f>
        <v>0</v>
      </c>
      <c r="AA636" s="13">
        <f>Penjualan!AA636*$D636</f>
        <v>0</v>
      </c>
      <c r="AB636" s="13">
        <f>Penjualan!AB636*$D636</f>
        <v>0</v>
      </c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>
        <f>Penjualan!AQ636*$D636</f>
        <v>0</v>
      </c>
      <c r="AR636" s="13">
        <f t="shared" si="23"/>
        <v>6000</v>
      </c>
      <c r="AS636" s="14"/>
      <c r="AT636" s="14"/>
      <c r="AU636" s="14"/>
      <c r="AV636" s="14"/>
      <c r="AW636" s="14"/>
    </row>
    <row r="637" spans="1:49" ht="26.25" customHeight="1" x14ac:dyDescent="0.35">
      <c r="A637" s="55">
        <f>Penjualan!A637</f>
        <v>0</v>
      </c>
      <c r="B637" s="2" t="str">
        <f>Penjualan!B637</f>
        <v>R04</v>
      </c>
      <c r="C637" s="2" t="str">
        <f>Penjualan!C637</f>
        <v xml:space="preserve">Rosario kristal </v>
      </c>
      <c r="D637" s="21">
        <f>VLOOKUP(B637,Tabel!$A$6:$F$78,6,FALSE)</f>
        <v>30000</v>
      </c>
      <c r="E637" s="13">
        <f>Penjualan!E637*$D637</f>
        <v>0</v>
      </c>
      <c r="F637" s="13">
        <f>Penjualan!F637*$D637</f>
        <v>0</v>
      </c>
      <c r="G637" s="13">
        <f>Penjualan!G637*$D637</f>
        <v>0</v>
      </c>
      <c r="H637" s="13">
        <f>Penjualan!H637*$D637</f>
        <v>0</v>
      </c>
      <c r="I637" s="13">
        <f>Penjualan!I637*$D637</f>
        <v>0</v>
      </c>
      <c r="J637" s="13">
        <f>Penjualan!J637*$D637</f>
        <v>0</v>
      </c>
      <c r="K637" s="13">
        <f>Penjualan!K637*$D637</f>
        <v>0</v>
      </c>
      <c r="L637" s="13">
        <f>Penjualan!L637*$D637</f>
        <v>0</v>
      </c>
      <c r="M637" s="13">
        <f>Penjualan!M637*$D637</f>
        <v>0</v>
      </c>
      <c r="N637" s="13">
        <f>Penjualan!N637*$D637</f>
        <v>0</v>
      </c>
      <c r="O637" s="13">
        <f>Penjualan!O637*$D637</f>
        <v>30000</v>
      </c>
      <c r="P637" s="13">
        <f>Penjualan!P637*$D637</f>
        <v>0</v>
      </c>
      <c r="Q637" s="13">
        <f>Penjualan!Q637*$D637</f>
        <v>0</v>
      </c>
      <c r="R637" s="13">
        <f>Penjualan!R637*$D637</f>
        <v>0</v>
      </c>
      <c r="S637" s="13">
        <f>Penjualan!S637*$D637</f>
        <v>0</v>
      </c>
      <c r="T637" s="13">
        <f>Penjualan!T637*$D637</f>
        <v>0</v>
      </c>
      <c r="U637" s="13">
        <f>Penjualan!U637*$D637</f>
        <v>0</v>
      </c>
      <c r="V637" s="13">
        <f>Penjualan!V637*$D637</f>
        <v>0</v>
      </c>
      <c r="W637" s="13">
        <f>Penjualan!W637*$D637</f>
        <v>0</v>
      </c>
      <c r="X637" s="13">
        <f>Penjualan!X637*$D637</f>
        <v>0</v>
      </c>
      <c r="Y637" s="13">
        <f>Penjualan!Y637*$D637</f>
        <v>0</v>
      </c>
      <c r="Z637" s="13">
        <f>Penjualan!Z637*$D637</f>
        <v>0</v>
      </c>
      <c r="AA637" s="13">
        <f>Penjualan!AA637*$D637</f>
        <v>0</v>
      </c>
      <c r="AB637" s="13">
        <f>Penjualan!AB637*$D637</f>
        <v>0</v>
      </c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>
        <f>Penjualan!AQ637*$D637</f>
        <v>0</v>
      </c>
      <c r="AR637" s="13">
        <f t="shared" si="23"/>
        <v>30000</v>
      </c>
      <c r="AS637" s="14"/>
      <c r="AT637" s="14"/>
      <c r="AU637" s="14"/>
      <c r="AV637" s="14"/>
      <c r="AW637" s="14"/>
    </row>
    <row r="638" spans="1:49" ht="26.25" customHeight="1" x14ac:dyDescent="0.35">
      <c r="A638" s="55">
        <f>Penjualan!A638</f>
        <v>0</v>
      </c>
      <c r="B638" s="2" t="str">
        <f>Penjualan!B638</f>
        <v>Lain2</v>
      </c>
      <c r="C638" s="2" t="str">
        <f>Penjualan!C638</f>
        <v>Lain2</v>
      </c>
      <c r="D638" s="21">
        <f>VLOOKUP(B638,Tabel!$A$6:$F$78,6,FALSE)</f>
        <v>0</v>
      </c>
      <c r="E638" s="13">
        <f>Penjualan!E638*$D638</f>
        <v>0</v>
      </c>
      <c r="F638" s="13">
        <f>Penjualan!F638*$D638</f>
        <v>0</v>
      </c>
      <c r="G638" s="13">
        <f>Penjualan!G638*$D638</f>
        <v>0</v>
      </c>
      <c r="H638" s="13">
        <f>Penjualan!H638*$D638</f>
        <v>0</v>
      </c>
      <c r="I638" s="13">
        <f>Penjualan!I638*$D638</f>
        <v>0</v>
      </c>
      <c r="J638" s="13">
        <f>Penjualan!J638*$D638</f>
        <v>0</v>
      </c>
      <c r="K638" s="13">
        <f>Penjualan!K638*$D638</f>
        <v>0</v>
      </c>
      <c r="L638" s="13">
        <f>Penjualan!L638*$D638</f>
        <v>0</v>
      </c>
      <c r="M638" s="13">
        <f>Penjualan!M638*$D638</f>
        <v>0</v>
      </c>
      <c r="N638" s="13">
        <f>Penjualan!N638*$D638</f>
        <v>0</v>
      </c>
      <c r="O638" s="13">
        <f>Penjualan!O638*$D638</f>
        <v>0</v>
      </c>
      <c r="P638" s="13">
        <f>Penjualan!P638*$D638</f>
        <v>0</v>
      </c>
      <c r="Q638" s="13">
        <f>Penjualan!Q638*$D638</f>
        <v>0</v>
      </c>
      <c r="R638" s="13">
        <f>Penjualan!R638*$D638</f>
        <v>0</v>
      </c>
      <c r="S638" s="13">
        <f>Penjualan!S638*$D638</f>
        <v>0</v>
      </c>
      <c r="T638" s="13">
        <f>Penjualan!T638*$D638</f>
        <v>0</v>
      </c>
      <c r="U638" s="13">
        <f>Penjualan!U638*$D638</f>
        <v>0</v>
      </c>
      <c r="V638" s="13">
        <f>Penjualan!V638*$D638</f>
        <v>0</v>
      </c>
      <c r="W638" s="13">
        <f>Penjualan!W638*$D638</f>
        <v>0</v>
      </c>
      <c r="X638" s="13">
        <f>Penjualan!X638*$D638</f>
        <v>0</v>
      </c>
      <c r="Y638" s="13">
        <f>Penjualan!Y638*$D638</f>
        <v>0</v>
      </c>
      <c r="Z638" s="13">
        <f>Penjualan!Z638*$D638</f>
        <v>0</v>
      </c>
      <c r="AA638" s="13">
        <f>Penjualan!AA638*$D638</f>
        <v>0</v>
      </c>
      <c r="AB638" s="13">
        <f>Penjualan!AB638*$D638</f>
        <v>0</v>
      </c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>
        <f>Penjualan!AQ638*$D638</f>
        <v>0</v>
      </c>
      <c r="AR638" s="13">
        <f t="shared" si="23"/>
        <v>0</v>
      </c>
      <c r="AS638" s="14"/>
      <c r="AT638" s="14"/>
      <c r="AU638" s="14"/>
      <c r="AV638" s="14"/>
      <c r="AW638" s="14"/>
    </row>
    <row r="639" spans="1:49" ht="26.25" customHeight="1" x14ac:dyDescent="0.35">
      <c r="A639" s="55" t="str">
        <f>Penjualan!A639</f>
        <v>(Misa II)</v>
      </c>
      <c r="B639" s="2" t="str">
        <f>Penjualan!B639</f>
        <v>S02</v>
      </c>
      <c r="C639" s="2" t="str">
        <f>Penjualan!C639</f>
        <v>Sumbangan pita</v>
      </c>
      <c r="D639" s="21">
        <f>VLOOKUP(B639,Tabel!$A$6:$F$78,6,FALSE)</f>
        <v>0</v>
      </c>
      <c r="E639" s="13">
        <f>Penjualan!E639*$D639</f>
        <v>0</v>
      </c>
      <c r="F639" s="13">
        <f>Penjualan!F639*$D639</f>
        <v>0</v>
      </c>
      <c r="G639" s="13">
        <f>Penjualan!G639*$D639</f>
        <v>0</v>
      </c>
      <c r="H639" s="13">
        <f>Penjualan!H639*$D639</f>
        <v>0</v>
      </c>
      <c r="I639" s="13">
        <f>Penjualan!I639*$D639</f>
        <v>0</v>
      </c>
      <c r="J639" s="13">
        <f>Penjualan!J639*$D639</f>
        <v>0</v>
      </c>
      <c r="K639" s="13">
        <f>Penjualan!K639*$D639</f>
        <v>0</v>
      </c>
      <c r="L639" s="13">
        <f>Penjualan!L639*$D639</f>
        <v>0</v>
      </c>
      <c r="M639" s="13">
        <f>Penjualan!M639*$D639</f>
        <v>0</v>
      </c>
      <c r="N639" s="13">
        <f>Penjualan!N639*$D639</f>
        <v>0</v>
      </c>
      <c r="O639" s="13">
        <f>Penjualan!O639*$D639</f>
        <v>0</v>
      </c>
      <c r="P639" s="13">
        <f>Penjualan!P639*$D639</f>
        <v>0</v>
      </c>
      <c r="Q639" s="13">
        <f>Penjualan!Q639*$D639</f>
        <v>0</v>
      </c>
      <c r="R639" s="13">
        <f>Penjualan!R639*$D639</f>
        <v>0</v>
      </c>
      <c r="S639" s="13">
        <f>Penjualan!S639*$D639</f>
        <v>0</v>
      </c>
      <c r="T639" s="13">
        <f>Penjualan!T639*$D639</f>
        <v>0</v>
      </c>
      <c r="U639" s="13">
        <f>Penjualan!U639*$D639</f>
        <v>0</v>
      </c>
      <c r="V639" s="13">
        <f>Penjualan!V639*$D639</f>
        <v>0</v>
      </c>
      <c r="W639" s="13">
        <f>Penjualan!W639*$D639</f>
        <v>0</v>
      </c>
      <c r="X639" s="13">
        <f>Penjualan!X639*$D639</f>
        <v>0</v>
      </c>
      <c r="Y639" s="13">
        <f>Penjualan!Y639*$D639</f>
        <v>0</v>
      </c>
      <c r="Z639" s="13">
        <f>Penjualan!Z639*$D639</f>
        <v>0</v>
      </c>
      <c r="AA639" s="13">
        <f>Penjualan!AA639*$D639</f>
        <v>0</v>
      </c>
      <c r="AB639" s="13">
        <f>Penjualan!AB639*$D639</f>
        <v>0</v>
      </c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>
        <f>Penjualan!AQ639*$D639</f>
        <v>0</v>
      </c>
      <c r="AR639" s="13">
        <f t="shared" si="23"/>
        <v>0</v>
      </c>
      <c r="AS639" s="14"/>
      <c r="AT639" s="14"/>
      <c r="AU639" s="14"/>
      <c r="AV639" s="14"/>
      <c r="AW639" s="14"/>
    </row>
    <row r="640" spans="1:49" ht="26.25" customHeight="1" x14ac:dyDescent="0.35">
      <c r="A640" s="55">
        <f>Penjualan!A640</f>
        <v>0</v>
      </c>
      <c r="B640" s="2" t="str">
        <f>Penjualan!B640</f>
        <v>KT03</v>
      </c>
      <c r="C640" s="2" t="str">
        <f>Penjualan!C640</f>
        <v>Kalung huruf</v>
      </c>
      <c r="D640" s="21">
        <f>VLOOKUP(B640,Tabel!$A$6:$F$78,6,FALSE)</f>
        <v>3000</v>
      </c>
      <c r="E640" s="13">
        <f>Penjualan!E640*$D640</f>
        <v>0</v>
      </c>
      <c r="F640" s="13">
        <f>Penjualan!F640*$D640</f>
        <v>0</v>
      </c>
      <c r="G640" s="13">
        <f>Penjualan!G640*$D640</f>
        <v>0</v>
      </c>
      <c r="H640" s="13">
        <f>Penjualan!H640*$D640</f>
        <v>0</v>
      </c>
      <c r="I640" s="13">
        <f>Penjualan!I640*$D640</f>
        <v>0</v>
      </c>
      <c r="J640" s="13">
        <f>Penjualan!J640*$D640</f>
        <v>0</v>
      </c>
      <c r="K640" s="13">
        <f>Penjualan!K640*$D640</f>
        <v>0</v>
      </c>
      <c r="L640" s="13">
        <f>Penjualan!L640*$D640</f>
        <v>0</v>
      </c>
      <c r="M640" s="13">
        <f>Penjualan!M640*$D640</f>
        <v>0</v>
      </c>
      <c r="N640" s="13">
        <f>Penjualan!N640*$D640</f>
        <v>3000</v>
      </c>
      <c r="O640" s="13">
        <f>Penjualan!O640*$D640</f>
        <v>0</v>
      </c>
      <c r="P640" s="13">
        <f>Penjualan!P640*$D640</f>
        <v>0</v>
      </c>
      <c r="Q640" s="13">
        <f>Penjualan!Q640*$D640</f>
        <v>0</v>
      </c>
      <c r="R640" s="13">
        <f>Penjualan!R640*$D640</f>
        <v>0</v>
      </c>
      <c r="S640" s="13">
        <f>Penjualan!S640*$D640</f>
        <v>3000</v>
      </c>
      <c r="T640" s="13">
        <f>Penjualan!T640*$D640</f>
        <v>0</v>
      </c>
      <c r="U640" s="13">
        <f>Penjualan!U640*$D640</f>
        <v>0</v>
      </c>
      <c r="V640" s="13">
        <f>Penjualan!V640*$D640</f>
        <v>0</v>
      </c>
      <c r="W640" s="13">
        <f>Penjualan!W640*$D640</f>
        <v>0</v>
      </c>
      <c r="X640" s="13">
        <f>Penjualan!X640*$D640</f>
        <v>0</v>
      </c>
      <c r="Y640" s="13">
        <f>Penjualan!Y640*$D640</f>
        <v>0</v>
      </c>
      <c r="Z640" s="13">
        <f>Penjualan!Z640*$D640</f>
        <v>0</v>
      </c>
      <c r="AA640" s="13">
        <f>Penjualan!AA640*$D640</f>
        <v>0</v>
      </c>
      <c r="AB640" s="13">
        <f>Penjualan!AB640*$D640</f>
        <v>0</v>
      </c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>
        <f>Penjualan!AQ640*$D640</f>
        <v>0</v>
      </c>
      <c r="AR640" s="13">
        <f t="shared" si="23"/>
        <v>6000</v>
      </c>
      <c r="AS640" s="14"/>
      <c r="AT640" s="14"/>
      <c r="AU640" s="14"/>
      <c r="AV640" s="14"/>
      <c r="AW640" s="14"/>
    </row>
    <row r="641" spans="1:49" ht="26.25" customHeight="1" x14ac:dyDescent="0.35">
      <c r="A641" s="55">
        <f>Penjualan!A641</f>
        <v>0</v>
      </c>
      <c r="B641" s="2" t="str">
        <f>Penjualan!B641</f>
        <v>G16</v>
      </c>
      <c r="C641" s="2" t="str">
        <f>Penjualan!C641</f>
        <v>Gelang batu warna/i</v>
      </c>
      <c r="D641" s="21">
        <f>VLOOKUP(B641,Tabel!$A$6:$F$78,6,FALSE)</f>
        <v>8000</v>
      </c>
      <c r="E641" s="13">
        <f>Penjualan!E641*$D641</f>
        <v>0</v>
      </c>
      <c r="F641" s="13">
        <f>Penjualan!F641*$D641</f>
        <v>0</v>
      </c>
      <c r="G641" s="13">
        <f>Penjualan!G641*$D641</f>
        <v>0</v>
      </c>
      <c r="H641" s="13">
        <f>Penjualan!H641*$D641</f>
        <v>0</v>
      </c>
      <c r="I641" s="13">
        <f>Penjualan!I641*$D641</f>
        <v>0</v>
      </c>
      <c r="J641" s="13">
        <f>Penjualan!J641*$D641</f>
        <v>0</v>
      </c>
      <c r="K641" s="13">
        <f>Penjualan!K641*$D641</f>
        <v>0</v>
      </c>
      <c r="L641" s="13">
        <f>Penjualan!L641*$D641</f>
        <v>0</v>
      </c>
      <c r="M641" s="13">
        <f>Penjualan!M641*$D641</f>
        <v>0</v>
      </c>
      <c r="N641" s="13">
        <f>Penjualan!N641*$D641</f>
        <v>0</v>
      </c>
      <c r="O641" s="13">
        <f>Penjualan!O641*$D641</f>
        <v>0</v>
      </c>
      <c r="P641" s="13">
        <f>Penjualan!P641*$D641</f>
        <v>0</v>
      </c>
      <c r="Q641" s="13">
        <f>Penjualan!Q641*$D641</f>
        <v>32000</v>
      </c>
      <c r="R641" s="13">
        <f>Penjualan!R641*$D641</f>
        <v>0</v>
      </c>
      <c r="S641" s="13">
        <f>Penjualan!S641*$D641</f>
        <v>0</v>
      </c>
      <c r="T641" s="13">
        <f>Penjualan!T641*$D641</f>
        <v>0</v>
      </c>
      <c r="U641" s="13">
        <f>Penjualan!U641*$D641</f>
        <v>0</v>
      </c>
      <c r="V641" s="13">
        <f>Penjualan!V641*$D641</f>
        <v>0</v>
      </c>
      <c r="W641" s="13">
        <f>Penjualan!W641*$D641</f>
        <v>0</v>
      </c>
      <c r="X641" s="13">
        <f>Penjualan!X641*$D641</f>
        <v>0</v>
      </c>
      <c r="Y641" s="13">
        <f>Penjualan!Y641*$D641</f>
        <v>0</v>
      </c>
      <c r="Z641" s="13">
        <f>Penjualan!Z641*$D641</f>
        <v>0</v>
      </c>
      <c r="AA641" s="13">
        <f>Penjualan!AA641*$D641</f>
        <v>0</v>
      </c>
      <c r="AB641" s="13">
        <f>Penjualan!AB641*$D641</f>
        <v>0</v>
      </c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>
        <f>Penjualan!AQ641*$D641</f>
        <v>0</v>
      </c>
      <c r="AR641" s="13">
        <f t="shared" si="23"/>
        <v>32000</v>
      </c>
      <c r="AS641" s="14"/>
      <c r="AT641" s="14"/>
      <c r="AU641" s="14"/>
      <c r="AV641" s="14"/>
      <c r="AW641" s="14"/>
    </row>
    <row r="642" spans="1:49" ht="26.25" customHeight="1" x14ac:dyDescent="0.35">
      <c r="A642" s="55">
        <f>Penjualan!A642</f>
        <v>0</v>
      </c>
      <c r="B642" s="2" t="str">
        <f>Penjualan!B642</f>
        <v>R01</v>
      </c>
      <c r="C642" s="2" t="str">
        <f>Penjualan!C642</f>
        <v>Rosario kayu</v>
      </c>
      <c r="D642" s="21">
        <f>VLOOKUP(B642,Tabel!$A$6:$F$78,6,FALSE)</f>
        <v>15000</v>
      </c>
      <c r="E642" s="13">
        <f>Penjualan!E642*$D642</f>
        <v>0</v>
      </c>
      <c r="F642" s="13">
        <f>Penjualan!F642*$D642</f>
        <v>15000</v>
      </c>
      <c r="G642" s="13">
        <f>Penjualan!G642*$D642</f>
        <v>0</v>
      </c>
      <c r="H642" s="13">
        <f>Penjualan!H642*$D642</f>
        <v>0</v>
      </c>
      <c r="I642" s="13">
        <f>Penjualan!I642*$D642</f>
        <v>0</v>
      </c>
      <c r="J642" s="13">
        <f>Penjualan!J642*$D642</f>
        <v>15000</v>
      </c>
      <c r="K642" s="13">
        <f>Penjualan!K642*$D642</f>
        <v>0</v>
      </c>
      <c r="L642" s="13">
        <f>Penjualan!L642*$D642</f>
        <v>0</v>
      </c>
      <c r="M642" s="13">
        <f>Penjualan!M642*$D642</f>
        <v>0</v>
      </c>
      <c r="N642" s="13">
        <f>Penjualan!N642*$D642</f>
        <v>0</v>
      </c>
      <c r="O642" s="13">
        <f>Penjualan!O642*$D642</f>
        <v>0</v>
      </c>
      <c r="P642" s="13">
        <f>Penjualan!P642*$D642</f>
        <v>0</v>
      </c>
      <c r="Q642" s="13">
        <f>Penjualan!Q642*$D642</f>
        <v>0</v>
      </c>
      <c r="R642" s="13">
        <f>Penjualan!R642*$D642</f>
        <v>0</v>
      </c>
      <c r="S642" s="13">
        <f>Penjualan!S642*$D642</f>
        <v>0</v>
      </c>
      <c r="T642" s="13">
        <f>Penjualan!T642*$D642</f>
        <v>0</v>
      </c>
      <c r="U642" s="13">
        <f>Penjualan!U642*$D642</f>
        <v>0</v>
      </c>
      <c r="V642" s="13">
        <f>Penjualan!V642*$D642</f>
        <v>0</v>
      </c>
      <c r="W642" s="13">
        <f>Penjualan!W642*$D642</f>
        <v>0</v>
      </c>
      <c r="X642" s="13">
        <f>Penjualan!X642*$D642</f>
        <v>0</v>
      </c>
      <c r="Y642" s="13">
        <f>Penjualan!Y642*$D642</f>
        <v>0</v>
      </c>
      <c r="Z642" s="13">
        <f>Penjualan!Z642*$D642</f>
        <v>0</v>
      </c>
      <c r="AA642" s="13">
        <f>Penjualan!AA642*$D642</f>
        <v>0</v>
      </c>
      <c r="AB642" s="13">
        <f>Penjualan!AB642*$D642</f>
        <v>0</v>
      </c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>
        <f>Penjualan!AQ642*$D642</f>
        <v>0</v>
      </c>
      <c r="AR642" s="13">
        <f t="shared" si="23"/>
        <v>30000</v>
      </c>
      <c r="AS642" s="14"/>
      <c r="AT642" s="14"/>
      <c r="AU642" s="14"/>
      <c r="AV642" s="14"/>
      <c r="AW642" s="14"/>
    </row>
    <row r="643" spans="1:49" ht="26.25" customHeight="1" x14ac:dyDescent="0.35">
      <c r="A643" s="55">
        <f>Penjualan!A643</f>
        <v>0</v>
      </c>
      <c r="B643" s="2" t="str">
        <f>Penjualan!B643</f>
        <v>KT04</v>
      </c>
      <c r="C643" s="2" t="str">
        <f>Penjualan!C643</f>
        <v>Kalung bandul</v>
      </c>
      <c r="D643" s="21">
        <f>VLOOKUP(B643,Tabel!$A$6:$F$78,6,FALSE)</f>
        <v>3000</v>
      </c>
      <c r="E643" s="13">
        <f>Penjualan!E643*$D643</f>
        <v>0</v>
      </c>
      <c r="F643" s="13">
        <f>Penjualan!F643*$D643</f>
        <v>0</v>
      </c>
      <c r="G643" s="13">
        <f>Penjualan!G643*$D643</f>
        <v>0</v>
      </c>
      <c r="H643" s="13">
        <f>Penjualan!H643*$D643</f>
        <v>3000</v>
      </c>
      <c r="I643" s="13">
        <f>Penjualan!I643*$D643</f>
        <v>0</v>
      </c>
      <c r="J643" s="13">
        <f>Penjualan!J643*$D643</f>
        <v>0</v>
      </c>
      <c r="K643" s="13">
        <f>Penjualan!K643*$D643</f>
        <v>0</v>
      </c>
      <c r="L643" s="13">
        <f>Penjualan!L643*$D643</f>
        <v>0</v>
      </c>
      <c r="M643" s="13">
        <f>Penjualan!M643*$D643</f>
        <v>0</v>
      </c>
      <c r="N643" s="13">
        <f>Penjualan!N643*$D643</f>
        <v>0</v>
      </c>
      <c r="O643" s="13">
        <f>Penjualan!O643*$D643</f>
        <v>3000</v>
      </c>
      <c r="P643" s="13">
        <f>Penjualan!P643*$D643</f>
        <v>0</v>
      </c>
      <c r="Q643" s="13">
        <f>Penjualan!Q643*$D643</f>
        <v>0</v>
      </c>
      <c r="R643" s="13">
        <f>Penjualan!R643*$D643</f>
        <v>0</v>
      </c>
      <c r="S643" s="13">
        <f>Penjualan!S643*$D643</f>
        <v>0</v>
      </c>
      <c r="T643" s="13">
        <f>Penjualan!T643*$D643</f>
        <v>0</v>
      </c>
      <c r="U643" s="13">
        <f>Penjualan!U643*$D643</f>
        <v>0</v>
      </c>
      <c r="V643" s="13">
        <f>Penjualan!V643*$D643</f>
        <v>0</v>
      </c>
      <c r="W643" s="13">
        <f>Penjualan!W643*$D643</f>
        <v>0</v>
      </c>
      <c r="X643" s="13">
        <f>Penjualan!X643*$D643</f>
        <v>0</v>
      </c>
      <c r="Y643" s="13">
        <f>Penjualan!Y643*$D643</f>
        <v>0</v>
      </c>
      <c r="Z643" s="13">
        <f>Penjualan!Z643*$D643</f>
        <v>0</v>
      </c>
      <c r="AA643" s="13">
        <f>Penjualan!AA643*$D643</f>
        <v>0</v>
      </c>
      <c r="AB643" s="13">
        <f>Penjualan!AB643*$D643</f>
        <v>0</v>
      </c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>
        <f>Penjualan!AQ643*$D643</f>
        <v>0</v>
      </c>
      <c r="AR643" s="13">
        <f t="shared" si="23"/>
        <v>6000</v>
      </c>
      <c r="AS643" s="14"/>
      <c r="AT643" s="14"/>
      <c r="AU643" s="14"/>
      <c r="AV643" s="14"/>
      <c r="AW643" s="14"/>
    </row>
    <row r="644" spans="1:49" ht="26.25" customHeight="1" x14ac:dyDescent="0.35">
      <c r="A644" s="55">
        <f>Penjualan!A644</f>
        <v>0</v>
      </c>
      <c r="B644" s="2" t="str">
        <f>Penjualan!B644</f>
        <v>G01</v>
      </c>
      <c r="C644" s="2" t="str">
        <f>Penjualan!C644</f>
        <v>G.batu magnet</v>
      </c>
      <c r="D644" s="21">
        <f>VLOOKUP(B644,Tabel!$A$6:$F$78,6,FALSE)</f>
        <v>10000</v>
      </c>
      <c r="E644" s="13">
        <f>Penjualan!E644*$D644</f>
        <v>0</v>
      </c>
      <c r="F644" s="13">
        <f>Penjualan!F644*$D644</f>
        <v>10000</v>
      </c>
      <c r="G644" s="13">
        <f>Penjualan!G644*$D644</f>
        <v>0</v>
      </c>
      <c r="H644" s="13">
        <f>Penjualan!H644*$D644</f>
        <v>0</v>
      </c>
      <c r="I644" s="13">
        <f>Penjualan!I644*$D644</f>
        <v>0</v>
      </c>
      <c r="J644" s="13">
        <f>Penjualan!J644*$D644</f>
        <v>0</v>
      </c>
      <c r="K644" s="13">
        <f>Penjualan!K644*$D644</f>
        <v>0</v>
      </c>
      <c r="L644" s="13">
        <f>Penjualan!L644*$D644</f>
        <v>0</v>
      </c>
      <c r="M644" s="13">
        <f>Penjualan!M644*$D644</f>
        <v>0</v>
      </c>
      <c r="N644" s="13">
        <f>Penjualan!N644*$D644</f>
        <v>0</v>
      </c>
      <c r="O644" s="13">
        <f>Penjualan!O644*$D644</f>
        <v>0</v>
      </c>
      <c r="P644" s="13">
        <f>Penjualan!P644*$D644</f>
        <v>0</v>
      </c>
      <c r="Q644" s="13">
        <f>Penjualan!Q644*$D644</f>
        <v>0</v>
      </c>
      <c r="R644" s="13">
        <f>Penjualan!R644*$D644</f>
        <v>0</v>
      </c>
      <c r="S644" s="13">
        <f>Penjualan!S644*$D644</f>
        <v>0</v>
      </c>
      <c r="T644" s="13">
        <f>Penjualan!T644*$D644</f>
        <v>0</v>
      </c>
      <c r="U644" s="13">
        <f>Penjualan!U644*$D644</f>
        <v>0</v>
      </c>
      <c r="V644" s="13">
        <f>Penjualan!V644*$D644</f>
        <v>0</v>
      </c>
      <c r="W644" s="13">
        <f>Penjualan!W644*$D644</f>
        <v>0</v>
      </c>
      <c r="X644" s="13">
        <f>Penjualan!X644*$D644</f>
        <v>0</v>
      </c>
      <c r="Y644" s="13">
        <f>Penjualan!Y644*$D644</f>
        <v>0</v>
      </c>
      <c r="Z644" s="13">
        <f>Penjualan!Z644*$D644</f>
        <v>0</v>
      </c>
      <c r="AA644" s="13">
        <f>Penjualan!AA644*$D644</f>
        <v>0</v>
      </c>
      <c r="AB644" s="13">
        <f>Penjualan!AB644*$D644</f>
        <v>0</v>
      </c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>
        <f>Penjualan!AQ644*$D644</f>
        <v>0</v>
      </c>
      <c r="AR644" s="13">
        <f t="shared" si="23"/>
        <v>10000</v>
      </c>
      <c r="AS644" s="14"/>
      <c r="AT644" s="14"/>
      <c r="AU644" s="14"/>
      <c r="AV644" s="14"/>
      <c r="AW644" s="14"/>
    </row>
    <row r="645" spans="1:49" ht="26.25" customHeight="1" x14ac:dyDescent="0.35">
      <c r="A645" s="55">
        <f>Penjualan!A645</f>
        <v>0</v>
      </c>
      <c r="B645" s="2" t="str">
        <f>Penjualan!B645</f>
        <v>GR11</v>
      </c>
      <c r="C645" s="2" t="str">
        <f>Penjualan!C645</f>
        <v>Gelang rosario kristal</v>
      </c>
      <c r="D645" s="21">
        <f>VLOOKUP(B645,Tabel!$A$6:$F$78,6,FALSE)</f>
        <v>15000</v>
      </c>
      <c r="E645" s="13">
        <f>Penjualan!E645*$D645</f>
        <v>0</v>
      </c>
      <c r="F645" s="13">
        <f>Penjualan!F645*$D645</f>
        <v>0</v>
      </c>
      <c r="G645" s="13">
        <f>Penjualan!G645*$D645</f>
        <v>0</v>
      </c>
      <c r="H645" s="13">
        <f>Penjualan!H645*$D645</f>
        <v>0</v>
      </c>
      <c r="I645" s="13">
        <f>Penjualan!I645*$D645</f>
        <v>0</v>
      </c>
      <c r="J645" s="13">
        <f>Penjualan!J645*$D645</f>
        <v>0</v>
      </c>
      <c r="K645" s="13">
        <f>Penjualan!K645*$D645</f>
        <v>0</v>
      </c>
      <c r="L645" s="13">
        <f>Penjualan!L645*$D645</f>
        <v>0</v>
      </c>
      <c r="M645" s="13">
        <f>Penjualan!M645*$D645</f>
        <v>15000</v>
      </c>
      <c r="N645" s="13">
        <f>Penjualan!N645*$D645</f>
        <v>0</v>
      </c>
      <c r="O645" s="13">
        <f>Penjualan!O645*$D645</f>
        <v>0</v>
      </c>
      <c r="P645" s="13">
        <f>Penjualan!P645*$D645</f>
        <v>0</v>
      </c>
      <c r="Q645" s="13">
        <f>Penjualan!Q645*$D645</f>
        <v>0</v>
      </c>
      <c r="R645" s="13">
        <f>Penjualan!R645*$D645</f>
        <v>0</v>
      </c>
      <c r="S645" s="13">
        <f>Penjualan!S645*$D645</f>
        <v>0</v>
      </c>
      <c r="T645" s="13">
        <f>Penjualan!T645*$D645</f>
        <v>15000</v>
      </c>
      <c r="U645" s="13">
        <f>Penjualan!U645*$D645</f>
        <v>0</v>
      </c>
      <c r="V645" s="13">
        <f>Penjualan!V645*$D645</f>
        <v>0</v>
      </c>
      <c r="W645" s="13">
        <f>Penjualan!W645*$D645</f>
        <v>0</v>
      </c>
      <c r="X645" s="13">
        <f>Penjualan!X645*$D645</f>
        <v>0</v>
      </c>
      <c r="Y645" s="13">
        <f>Penjualan!Y645*$D645</f>
        <v>0</v>
      </c>
      <c r="Z645" s="13">
        <f>Penjualan!Z645*$D645</f>
        <v>0</v>
      </c>
      <c r="AA645" s="13">
        <f>Penjualan!AA645*$D645</f>
        <v>0</v>
      </c>
      <c r="AB645" s="13">
        <f>Penjualan!AB645*$D645</f>
        <v>30000</v>
      </c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>
        <f>Penjualan!AQ645*$D645</f>
        <v>0</v>
      </c>
      <c r="AR645" s="13">
        <f t="shared" si="23"/>
        <v>60000</v>
      </c>
      <c r="AS645" s="14"/>
      <c r="AT645" s="14"/>
      <c r="AU645" s="14"/>
      <c r="AV645" s="14"/>
      <c r="AW645" s="14"/>
    </row>
    <row r="646" spans="1:49" ht="26.25" customHeight="1" x14ac:dyDescent="0.35">
      <c r="A646" s="55">
        <f>Penjualan!A646</f>
        <v>0</v>
      </c>
      <c r="B646" s="2" t="str">
        <f>Penjualan!B646</f>
        <v>R06</v>
      </c>
      <c r="C646" s="2" t="str">
        <f>Penjualan!C646</f>
        <v>Rosario tali simpul</v>
      </c>
      <c r="D646" s="21">
        <f>VLOOKUP(B646,Tabel!$A$6:$F$78,6,FALSE)</f>
        <v>12000</v>
      </c>
      <c r="E646" s="13">
        <f>Penjualan!E646*$D646</f>
        <v>0</v>
      </c>
      <c r="F646" s="13">
        <f>Penjualan!F646*$D646</f>
        <v>0</v>
      </c>
      <c r="G646" s="13">
        <f>Penjualan!G646*$D646</f>
        <v>0</v>
      </c>
      <c r="H646" s="13">
        <f>Penjualan!H646*$D646</f>
        <v>0</v>
      </c>
      <c r="I646" s="13">
        <f>Penjualan!I646*$D646</f>
        <v>0</v>
      </c>
      <c r="J646" s="13">
        <f>Penjualan!J646*$D646</f>
        <v>0</v>
      </c>
      <c r="K646" s="13">
        <f>Penjualan!K646*$D646</f>
        <v>0</v>
      </c>
      <c r="L646" s="13">
        <f>Penjualan!L646*$D646</f>
        <v>0</v>
      </c>
      <c r="M646" s="13">
        <f>Penjualan!M646*$D646</f>
        <v>12000</v>
      </c>
      <c r="N646" s="13">
        <f>Penjualan!N646*$D646</f>
        <v>0</v>
      </c>
      <c r="O646" s="13">
        <f>Penjualan!O646*$D646</f>
        <v>0</v>
      </c>
      <c r="P646" s="13">
        <f>Penjualan!P646*$D646</f>
        <v>0</v>
      </c>
      <c r="Q646" s="13">
        <f>Penjualan!Q646*$D646</f>
        <v>0</v>
      </c>
      <c r="R646" s="13">
        <f>Penjualan!R646*$D646</f>
        <v>0</v>
      </c>
      <c r="S646" s="13">
        <f>Penjualan!S646*$D646</f>
        <v>0</v>
      </c>
      <c r="T646" s="13">
        <f>Penjualan!T646*$D646</f>
        <v>0</v>
      </c>
      <c r="U646" s="13">
        <f>Penjualan!U646*$D646</f>
        <v>0</v>
      </c>
      <c r="V646" s="13">
        <f>Penjualan!V646*$D646</f>
        <v>0</v>
      </c>
      <c r="W646" s="13">
        <f>Penjualan!W646*$D646</f>
        <v>0</v>
      </c>
      <c r="X646" s="13">
        <f>Penjualan!X646*$D646</f>
        <v>0</v>
      </c>
      <c r="Y646" s="13">
        <f>Penjualan!Y646*$D646</f>
        <v>0</v>
      </c>
      <c r="Z646" s="13">
        <f>Penjualan!Z646*$D646</f>
        <v>0</v>
      </c>
      <c r="AA646" s="13">
        <f>Penjualan!AA646*$D646</f>
        <v>0</v>
      </c>
      <c r="AB646" s="13">
        <f>Penjualan!AB646*$D646</f>
        <v>0</v>
      </c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>
        <f>Penjualan!AQ646*$D646</f>
        <v>0</v>
      </c>
      <c r="AR646" s="13">
        <f t="shared" si="23"/>
        <v>12000</v>
      </c>
      <c r="AS646" s="14"/>
      <c r="AT646" s="14"/>
      <c r="AU646" s="14"/>
      <c r="AV646" s="14"/>
      <c r="AW646" s="14"/>
    </row>
    <row r="647" spans="1:49" ht="26.25" customHeight="1" x14ac:dyDescent="0.35">
      <c r="A647" s="55">
        <f>Penjualan!A647</f>
        <v>0</v>
      </c>
      <c r="B647" s="2" t="str">
        <f>Penjualan!B647</f>
        <v>GR12</v>
      </c>
      <c r="C647" s="2" t="str">
        <f>Penjualan!C647</f>
        <v>Gelang rosario kristal</v>
      </c>
      <c r="D647" s="21">
        <f>VLOOKUP(B647,Tabel!$A$6:$F$78,6,FALSE)</f>
        <v>15000</v>
      </c>
      <c r="E647" s="13">
        <f>Penjualan!E647*$D647</f>
        <v>0</v>
      </c>
      <c r="F647" s="13">
        <f>Penjualan!F647*$D647</f>
        <v>0</v>
      </c>
      <c r="G647" s="13">
        <f>Penjualan!G647*$D647</f>
        <v>0</v>
      </c>
      <c r="H647" s="13">
        <f>Penjualan!H647*$D647</f>
        <v>0</v>
      </c>
      <c r="I647" s="13">
        <f>Penjualan!I647*$D647</f>
        <v>0</v>
      </c>
      <c r="J647" s="13">
        <f>Penjualan!J647*$D647</f>
        <v>0</v>
      </c>
      <c r="K647" s="13">
        <f>Penjualan!K647*$D647</f>
        <v>0</v>
      </c>
      <c r="L647" s="13">
        <f>Penjualan!L647*$D647</f>
        <v>0</v>
      </c>
      <c r="M647" s="13">
        <f>Penjualan!M647*$D647</f>
        <v>15000</v>
      </c>
      <c r="N647" s="13">
        <f>Penjualan!N647*$D647</f>
        <v>0</v>
      </c>
      <c r="O647" s="13">
        <f>Penjualan!O647*$D647</f>
        <v>0</v>
      </c>
      <c r="P647" s="13">
        <f>Penjualan!P647*$D647</f>
        <v>0</v>
      </c>
      <c r="Q647" s="13">
        <f>Penjualan!Q647*$D647</f>
        <v>0</v>
      </c>
      <c r="R647" s="13">
        <f>Penjualan!R647*$D647</f>
        <v>0</v>
      </c>
      <c r="S647" s="13">
        <f>Penjualan!S647*$D647</f>
        <v>0</v>
      </c>
      <c r="T647" s="13">
        <f>Penjualan!T647*$D647</f>
        <v>0</v>
      </c>
      <c r="U647" s="13">
        <f>Penjualan!U647*$D647</f>
        <v>0</v>
      </c>
      <c r="V647" s="13">
        <f>Penjualan!V647*$D647</f>
        <v>0</v>
      </c>
      <c r="W647" s="13">
        <f>Penjualan!W647*$D647</f>
        <v>0</v>
      </c>
      <c r="X647" s="13">
        <f>Penjualan!X647*$D647</f>
        <v>0</v>
      </c>
      <c r="Y647" s="13">
        <f>Penjualan!Y647*$D647</f>
        <v>0</v>
      </c>
      <c r="Z647" s="13">
        <f>Penjualan!Z647*$D647</f>
        <v>0</v>
      </c>
      <c r="AA647" s="13">
        <f>Penjualan!AA647*$D647</f>
        <v>0</v>
      </c>
      <c r="AB647" s="13">
        <f>Penjualan!AB647*$D647</f>
        <v>0</v>
      </c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>
        <f>Penjualan!AQ647*$D647</f>
        <v>0</v>
      </c>
      <c r="AR647" s="13">
        <f t="shared" si="23"/>
        <v>15000</v>
      </c>
      <c r="AS647" s="14"/>
      <c r="AT647" s="14"/>
      <c r="AU647" s="14"/>
      <c r="AV647" s="14"/>
      <c r="AW647" s="14"/>
    </row>
    <row r="648" spans="1:49" ht="26.25" customHeight="1" x14ac:dyDescent="0.35">
      <c r="A648" s="55">
        <f>Penjualan!A648</f>
        <v>0</v>
      </c>
      <c r="B648" s="2" t="str">
        <f>Penjualan!B648</f>
        <v>R01</v>
      </c>
      <c r="C648" s="2" t="str">
        <f>Penjualan!C648</f>
        <v>Rosario kayu</v>
      </c>
      <c r="D648" s="21">
        <f>VLOOKUP(B648,Tabel!$A$6:$F$78,6,FALSE)</f>
        <v>15000</v>
      </c>
      <c r="E648" s="13">
        <f>Penjualan!E648*$D648</f>
        <v>0</v>
      </c>
      <c r="F648" s="13">
        <f>Penjualan!F648*$D648</f>
        <v>0</v>
      </c>
      <c r="G648" s="13">
        <f>Penjualan!G648*$D648</f>
        <v>0</v>
      </c>
      <c r="H648" s="13">
        <f>Penjualan!H648*$D648</f>
        <v>0</v>
      </c>
      <c r="I648" s="13">
        <f>Penjualan!I648*$D648</f>
        <v>0</v>
      </c>
      <c r="J648" s="13">
        <f>Penjualan!J648*$D648</f>
        <v>75000</v>
      </c>
      <c r="K648" s="13">
        <f>Penjualan!K648*$D648</f>
        <v>0</v>
      </c>
      <c r="L648" s="13">
        <f>Penjualan!L648*$D648</f>
        <v>0</v>
      </c>
      <c r="M648" s="13">
        <f>Penjualan!M648*$D648</f>
        <v>15000</v>
      </c>
      <c r="N648" s="13">
        <f>Penjualan!N648*$D648</f>
        <v>0</v>
      </c>
      <c r="O648" s="13">
        <f>Penjualan!O648*$D648</f>
        <v>15000</v>
      </c>
      <c r="P648" s="13">
        <f>Penjualan!P648*$D648</f>
        <v>45000</v>
      </c>
      <c r="Q648" s="13">
        <f>Penjualan!Q648*$D648</f>
        <v>0</v>
      </c>
      <c r="R648" s="13">
        <f>Penjualan!R648*$D648</f>
        <v>0</v>
      </c>
      <c r="S648" s="13">
        <f>Penjualan!S648*$D648</f>
        <v>0</v>
      </c>
      <c r="T648" s="13">
        <f>Penjualan!T648*$D648</f>
        <v>0</v>
      </c>
      <c r="U648" s="13">
        <f>Penjualan!U648*$D648</f>
        <v>0</v>
      </c>
      <c r="V648" s="13">
        <f>Penjualan!V648*$D648</f>
        <v>0</v>
      </c>
      <c r="W648" s="13">
        <f>Penjualan!W648*$D648</f>
        <v>0</v>
      </c>
      <c r="X648" s="13">
        <f>Penjualan!X648*$D648</f>
        <v>0</v>
      </c>
      <c r="Y648" s="13">
        <f>Penjualan!Y648*$D648</f>
        <v>0</v>
      </c>
      <c r="Z648" s="13">
        <f>Penjualan!Z648*$D648</f>
        <v>0</v>
      </c>
      <c r="AA648" s="13">
        <f>Penjualan!AA648*$D648</f>
        <v>0</v>
      </c>
      <c r="AB648" s="13">
        <f>Penjualan!AB648*$D648</f>
        <v>15000</v>
      </c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>
        <f>Penjualan!AQ648*$D648</f>
        <v>0</v>
      </c>
      <c r="AR648" s="13">
        <f t="shared" si="23"/>
        <v>165000</v>
      </c>
      <c r="AS648" s="14"/>
      <c r="AT648" s="14"/>
      <c r="AU648" s="14"/>
      <c r="AV648" s="14"/>
      <c r="AW648" s="14"/>
    </row>
    <row r="649" spans="1:49" ht="26.25" customHeight="1" x14ac:dyDescent="0.35">
      <c r="A649" s="55">
        <f>Penjualan!A649</f>
        <v>0</v>
      </c>
      <c r="B649" s="2" t="str">
        <f>Penjualan!B649</f>
        <v>R03</v>
      </c>
      <c r="C649" s="2" t="str">
        <f>Penjualan!C649</f>
        <v>Rosario kristal</v>
      </c>
      <c r="D649" s="21">
        <f>VLOOKUP(B649,Tabel!$A$6:$F$78,6,FALSE)</f>
        <v>30000</v>
      </c>
      <c r="E649" s="13">
        <f>Penjualan!E649*$D649</f>
        <v>0</v>
      </c>
      <c r="F649" s="13">
        <f>Penjualan!F649*$D649</f>
        <v>0</v>
      </c>
      <c r="G649" s="13">
        <f>Penjualan!G649*$D649</f>
        <v>0</v>
      </c>
      <c r="H649" s="13">
        <f>Penjualan!H649*$D649</f>
        <v>0</v>
      </c>
      <c r="I649" s="13">
        <f>Penjualan!I649*$D649</f>
        <v>0</v>
      </c>
      <c r="J649" s="13">
        <f>Penjualan!J649*$D649</f>
        <v>30000</v>
      </c>
      <c r="K649" s="13">
        <f>Penjualan!K649*$D649</f>
        <v>0</v>
      </c>
      <c r="L649" s="13">
        <f>Penjualan!L649*$D649</f>
        <v>0</v>
      </c>
      <c r="M649" s="13">
        <f>Penjualan!M649*$D649</f>
        <v>0</v>
      </c>
      <c r="N649" s="13">
        <f>Penjualan!N649*$D649</f>
        <v>0</v>
      </c>
      <c r="O649" s="13">
        <f>Penjualan!O649*$D649</f>
        <v>0</v>
      </c>
      <c r="P649" s="13">
        <f>Penjualan!P649*$D649</f>
        <v>0</v>
      </c>
      <c r="Q649" s="13">
        <f>Penjualan!Q649*$D649</f>
        <v>0</v>
      </c>
      <c r="R649" s="13">
        <f>Penjualan!R649*$D649</f>
        <v>0</v>
      </c>
      <c r="S649" s="13">
        <f>Penjualan!S649*$D649</f>
        <v>0</v>
      </c>
      <c r="T649" s="13">
        <f>Penjualan!T649*$D649</f>
        <v>90000</v>
      </c>
      <c r="U649" s="13">
        <f>Penjualan!U649*$D649</f>
        <v>0</v>
      </c>
      <c r="V649" s="13">
        <f>Penjualan!V649*$D649</f>
        <v>0</v>
      </c>
      <c r="W649" s="13">
        <f>Penjualan!W649*$D649</f>
        <v>0</v>
      </c>
      <c r="X649" s="13">
        <f>Penjualan!X649*$D649</f>
        <v>0</v>
      </c>
      <c r="Y649" s="13">
        <f>Penjualan!Y649*$D649</f>
        <v>0</v>
      </c>
      <c r="Z649" s="13">
        <f>Penjualan!Z649*$D649</f>
        <v>0</v>
      </c>
      <c r="AA649" s="13">
        <f>Penjualan!AA649*$D649</f>
        <v>0</v>
      </c>
      <c r="AB649" s="13">
        <f>Penjualan!AB649*$D649</f>
        <v>30000</v>
      </c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>
        <f>Penjualan!AQ649*$D649</f>
        <v>0</v>
      </c>
      <c r="AR649" s="13">
        <f t="shared" si="23"/>
        <v>150000</v>
      </c>
      <c r="AS649" s="14"/>
      <c r="AT649" s="14"/>
      <c r="AU649" s="14"/>
      <c r="AV649" s="14"/>
      <c r="AW649" s="14"/>
    </row>
    <row r="650" spans="1:49" ht="26.25" customHeight="1" x14ac:dyDescent="0.35">
      <c r="A650" s="55">
        <f>Penjualan!A650</f>
        <v>0</v>
      </c>
      <c r="B650" s="2" t="str">
        <f>Penjualan!B650</f>
        <v>R04</v>
      </c>
      <c r="C650" s="2" t="str">
        <f>Penjualan!C650</f>
        <v xml:space="preserve">Rosario kristal </v>
      </c>
      <c r="D650" s="21">
        <f>VLOOKUP(B650,Tabel!$A$6:$F$78,6,FALSE)</f>
        <v>30000</v>
      </c>
      <c r="E650" s="13">
        <f>Penjualan!E650*$D650</f>
        <v>0</v>
      </c>
      <c r="F650" s="13">
        <f>Penjualan!F650*$D650</f>
        <v>0</v>
      </c>
      <c r="G650" s="13">
        <f>Penjualan!G650*$D650</f>
        <v>0</v>
      </c>
      <c r="H650" s="13">
        <f>Penjualan!H650*$D650</f>
        <v>0</v>
      </c>
      <c r="I650" s="13">
        <f>Penjualan!I650*$D650</f>
        <v>0</v>
      </c>
      <c r="J650" s="13">
        <f>Penjualan!J650*$D650</f>
        <v>0</v>
      </c>
      <c r="K650" s="13">
        <f>Penjualan!K650*$D650</f>
        <v>0</v>
      </c>
      <c r="L650" s="13">
        <f>Penjualan!L650*$D650</f>
        <v>0</v>
      </c>
      <c r="M650" s="13">
        <f>Penjualan!M650*$D650</f>
        <v>0</v>
      </c>
      <c r="N650" s="13">
        <f>Penjualan!N650*$D650</f>
        <v>0</v>
      </c>
      <c r="O650" s="13">
        <f>Penjualan!O650*$D650</f>
        <v>90000</v>
      </c>
      <c r="P650" s="13">
        <f>Penjualan!P650*$D650</f>
        <v>0</v>
      </c>
      <c r="Q650" s="13">
        <f>Penjualan!Q650*$D650</f>
        <v>0</v>
      </c>
      <c r="R650" s="13">
        <f>Penjualan!R650*$D650</f>
        <v>0</v>
      </c>
      <c r="S650" s="13">
        <f>Penjualan!S650*$D650</f>
        <v>0</v>
      </c>
      <c r="T650" s="13">
        <f>Penjualan!T650*$D650</f>
        <v>0</v>
      </c>
      <c r="U650" s="13">
        <f>Penjualan!U650*$D650</f>
        <v>0</v>
      </c>
      <c r="V650" s="13">
        <f>Penjualan!V650*$D650</f>
        <v>0</v>
      </c>
      <c r="W650" s="13">
        <f>Penjualan!W650*$D650</f>
        <v>0</v>
      </c>
      <c r="X650" s="13">
        <f>Penjualan!X650*$D650</f>
        <v>0</v>
      </c>
      <c r="Y650" s="13">
        <f>Penjualan!Y650*$D650</f>
        <v>0</v>
      </c>
      <c r="Z650" s="13">
        <f>Penjualan!Z650*$D650</f>
        <v>0</v>
      </c>
      <c r="AA650" s="13">
        <f>Penjualan!AA650*$D650</f>
        <v>0</v>
      </c>
      <c r="AB650" s="13">
        <f>Penjualan!AB650*$D650</f>
        <v>0</v>
      </c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>
        <f>Penjualan!AQ650*$D650</f>
        <v>0</v>
      </c>
      <c r="AR650" s="13">
        <f t="shared" si="23"/>
        <v>90000</v>
      </c>
      <c r="AS650" s="14"/>
      <c r="AT650" s="14"/>
      <c r="AU650" s="14"/>
      <c r="AV650" s="14"/>
      <c r="AW650" s="14"/>
    </row>
    <row r="651" spans="1:49" ht="26.25" customHeight="1" x14ac:dyDescent="0.35">
      <c r="A651" s="55">
        <f>Penjualan!A651</f>
        <v>0</v>
      </c>
      <c r="B651" s="2" t="str">
        <f>Penjualan!B651</f>
        <v>G12</v>
      </c>
      <c r="C651" s="2" t="str">
        <f>Penjualan!C651</f>
        <v xml:space="preserve">Gelang plat </v>
      </c>
      <c r="D651" s="21">
        <f>VLOOKUP(B651,Tabel!$A$6:$F$78,6,FALSE)</f>
        <v>5000</v>
      </c>
      <c r="E651" s="13">
        <f>Penjualan!E651*$D651</f>
        <v>0</v>
      </c>
      <c r="F651" s="13">
        <f>Penjualan!F651*$D651</f>
        <v>0</v>
      </c>
      <c r="G651" s="13">
        <f>Penjualan!G651*$D651</f>
        <v>0</v>
      </c>
      <c r="H651" s="13">
        <f>Penjualan!H651*$D651</f>
        <v>0</v>
      </c>
      <c r="I651" s="13">
        <f>Penjualan!I651*$D651</f>
        <v>0</v>
      </c>
      <c r="J651" s="13">
        <f>Penjualan!J651*$D651</f>
        <v>0</v>
      </c>
      <c r="K651" s="13">
        <f>Penjualan!K651*$D651</f>
        <v>0</v>
      </c>
      <c r="L651" s="13">
        <f>Penjualan!L651*$D651</f>
        <v>0</v>
      </c>
      <c r="M651" s="13">
        <f>Penjualan!M651*$D651</f>
        <v>0</v>
      </c>
      <c r="N651" s="13">
        <f>Penjualan!N651*$D651</f>
        <v>0</v>
      </c>
      <c r="O651" s="13">
        <f>Penjualan!O651*$D651</f>
        <v>0</v>
      </c>
      <c r="P651" s="13">
        <f>Penjualan!P651*$D651</f>
        <v>25000</v>
      </c>
      <c r="Q651" s="13">
        <f>Penjualan!Q651*$D651</f>
        <v>0</v>
      </c>
      <c r="R651" s="13">
        <f>Penjualan!R651*$D651</f>
        <v>0</v>
      </c>
      <c r="S651" s="13">
        <f>Penjualan!S651*$D651</f>
        <v>0</v>
      </c>
      <c r="T651" s="13">
        <f>Penjualan!T651*$D651</f>
        <v>0</v>
      </c>
      <c r="U651" s="13">
        <f>Penjualan!U651*$D651</f>
        <v>0</v>
      </c>
      <c r="V651" s="13">
        <f>Penjualan!V651*$D651</f>
        <v>0</v>
      </c>
      <c r="W651" s="13">
        <f>Penjualan!W651*$D651</f>
        <v>45000</v>
      </c>
      <c r="X651" s="13">
        <f>Penjualan!X651*$D651</f>
        <v>0</v>
      </c>
      <c r="Y651" s="13">
        <f>Penjualan!Y651*$D651</f>
        <v>0</v>
      </c>
      <c r="Z651" s="13">
        <f>Penjualan!Z651*$D651</f>
        <v>0</v>
      </c>
      <c r="AA651" s="13">
        <f>Penjualan!AA651*$D651</f>
        <v>0</v>
      </c>
      <c r="AB651" s="13">
        <f>Penjualan!AB651*$D651</f>
        <v>0</v>
      </c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>
        <f>Penjualan!AQ651*$D651</f>
        <v>0</v>
      </c>
      <c r="AR651" s="13">
        <f t="shared" si="23"/>
        <v>70000</v>
      </c>
      <c r="AS651" s="14"/>
      <c r="AT651" s="14"/>
      <c r="AU651" s="14"/>
      <c r="AV651" s="14"/>
      <c r="AW651" s="14"/>
    </row>
    <row r="652" spans="1:49" ht="26.25" customHeight="1" x14ac:dyDescent="0.35">
      <c r="A652" s="55">
        <f>Penjualan!A652</f>
        <v>0</v>
      </c>
      <c r="B652" s="2" t="str">
        <f>Penjualan!B652</f>
        <v>A01</v>
      </c>
      <c r="C652" s="2" t="str">
        <f>Penjualan!C652</f>
        <v>Anting</v>
      </c>
      <c r="D652" s="21">
        <f>VLOOKUP(B652,Tabel!$A$6:$F$78,6,FALSE)</f>
        <v>12000</v>
      </c>
      <c r="E652" s="13">
        <f>Penjualan!E652*$D652</f>
        <v>0</v>
      </c>
      <c r="F652" s="13">
        <f>Penjualan!F652*$D652</f>
        <v>0</v>
      </c>
      <c r="G652" s="13">
        <f>Penjualan!G652*$D652</f>
        <v>0</v>
      </c>
      <c r="H652" s="13">
        <f>Penjualan!H652*$D652</f>
        <v>0</v>
      </c>
      <c r="I652" s="13">
        <f>Penjualan!I652*$D652</f>
        <v>0</v>
      </c>
      <c r="J652" s="13">
        <f>Penjualan!J652*$D652</f>
        <v>0</v>
      </c>
      <c r="K652" s="13">
        <f>Penjualan!K652*$D652</f>
        <v>0</v>
      </c>
      <c r="L652" s="13">
        <f>Penjualan!L652*$D652</f>
        <v>0</v>
      </c>
      <c r="M652" s="13">
        <f>Penjualan!M652*$D652</f>
        <v>0</v>
      </c>
      <c r="N652" s="13">
        <f>Penjualan!N652*$D652</f>
        <v>0</v>
      </c>
      <c r="O652" s="13">
        <f>Penjualan!O652*$D652</f>
        <v>0</v>
      </c>
      <c r="P652" s="13">
        <f>Penjualan!P652*$D652</f>
        <v>0</v>
      </c>
      <c r="Q652" s="13">
        <f>Penjualan!Q652*$D652</f>
        <v>0</v>
      </c>
      <c r="R652" s="13">
        <f>Penjualan!R652*$D652</f>
        <v>0</v>
      </c>
      <c r="S652" s="13">
        <f>Penjualan!S652*$D652</f>
        <v>0</v>
      </c>
      <c r="T652" s="13">
        <f>Penjualan!T652*$D652</f>
        <v>0</v>
      </c>
      <c r="U652" s="13">
        <f>Penjualan!U652*$D652</f>
        <v>0</v>
      </c>
      <c r="V652" s="13">
        <f>Penjualan!V652*$D652</f>
        <v>0</v>
      </c>
      <c r="W652" s="13">
        <f>Penjualan!W652*$D652</f>
        <v>12000</v>
      </c>
      <c r="X652" s="13">
        <f>Penjualan!X652*$D652</f>
        <v>0</v>
      </c>
      <c r="Y652" s="13">
        <f>Penjualan!Y652*$D652</f>
        <v>0</v>
      </c>
      <c r="Z652" s="13">
        <f>Penjualan!Z652*$D652</f>
        <v>0</v>
      </c>
      <c r="AA652" s="13">
        <f>Penjualan!AA652*$D652</f>
        <v>0</v>
      </c>
      <c r="AB652" s="13">
        <f>Penjualan!AB652*$D652</f>
        <v>0</v>
      </c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>
        <f>Penjualan!AQ652*$D652</f>
        <v>0</v>
      </c>
      <c r="AR652" s="13">
        <f t="shared" si="23"/>
        <v>12000</v>
      </c>
      <c r="AS652" s="14"/>
      <c r="AT652" s="14"/>
      <c r="AU652" s="14"/>
      <c r="AV652" s="14"/>
      <c r="AW652" s="14"/>
    </row>
    <row r="653" spans="1:49" ht="26.25" customHeight="1" x14ac:dyDescent="0.35">
      <c r="A653" s="55">
        <f>Penjualan!A653</f>
        <v>0</v>
      </c>
      <c r="B653" s="2" t="str">
        <f>Penjualan!B653</f>
        <v>R02</v>
      </c>
      <c r="C653" s="2" t="str">
        <f>Penjualan!C653</f>
        <v>Rosario batu</v>
      </c>
      <c r="D653" s="21">
        <f>VLOOKUP(B653,Tabel!$A$6:$F$78,6,FALSE)</f>
        <v>30000</v>
      </c>
      <c r="E653" s="13">
        <f>Penjualan!E653*$D653</f>
        <v>0</v>
      </c>
      <c r="F653" s="13">
        <f>Penjualan!F653*$D653</f>
        <v>0</v>
      </c>
      <c r="G653" s="13">
        <f>Penjualan!G653*$D653</f>
        <v>0</v>
      </c>
      <c r="H653" s="13">
        <f>Penjualan!H653*$D653</f>
        <v>0</v>
      </c>
      <c r="I653" s="13">
        <f>Penjualan!I653*$D653</f>
        <v>0</v>
      </c>
      <c r="J653" s="13">
        <f>Penjualan!J653*$D653</f>
        <v>0</v>
      </c>
      <c r="K653" s="13">
        <f>Penjualan!K653*$D653</f>
        <v>0</v>
      </c>
      <c r="L653" s="13">
        <f>Penjualan!L653*$D653</f>
        <v>0</v>
      </c>
      <c r="M653" s="13">
        <f>Penjualan!M653*$D653</f>
        <v>0</v>
      </c>
      <c r="N653" s="13">
        <f>Penjualan!N653*$D653</f>
        <v>0</v>
      </c>
      <c r="O653" s="13">
        <f>Penjualan!O653*$D653</f>
        <v>0</v>
      </c>
      <c r="P653" s="13">
        <f>Penjualan!P653*$D653</f>
        <v>0</v>
      </c>
      <c r="Q653" s="13">
        <f>Penjualan!Q653*$D653</f>
        <v>0</v>
      </c>
      <c r="R653" s="13">
        <f>Penjualan!R653*$D653</f>
        <v>0</v>
      </c>
      <c r="S653" s="13">
        <f>Penjualan!S653*$D653</f>
        <v>0</v>
      </c>
      <c r="T653" s="13">
        <f>Penjualan!T653*$D653</f>
        <v>0</v>
      </c>
      <c r="U653" s="13">
        <f>Penjualan!U653*$D653</f>
        <v>0</v>
      </c>
      <c r="V653" s="13">
        <f>Penjualan!V653*$D653</f>
        <v>0</v>
      </c>
      <c r="W653" s="13">
        <f>Penjualan!W653*$D653</f>
        <v>0</v>
      </c>
      <c r="X653" s="13">
        <f>Penjualan!X653*$D653</f>
        <v>0</v>
      </c>
      <c r="Y653" s="13">
        <f>Penjualan!Y653*$D653</f>
        <v>0</v>
      </c>
      <c r="Z653" s="13">
        <f>Penjualan!Z653*$D653</f>
        <v>0</v>
      </c>
      <c r="AA653" s="13">
        <f>Penjualan!AA653*$D653</f>
        <v>0</v>
      </c>
      <c r="AB653" s="13">
        <f>Penjualan!AB653*$D653</f>
        <v>30000</v>
      </c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>
        <f>Penjualan!AQ653*$D653</f>
        <v>0</v>
      </c>
      <c r="AR653" s="13">
        <f t="shared" si="23"/>
        <v>30000</v>
      </c>
      <c r="AS653" s="14"/>
      <c r="AT653" s="14"/>
      <c r="AU653" s="14"/>
      <c r="AV653" s="14"/>
      <c r="AW653" s="14"/>
    </row>
    <row r="654" spans="1:49" ht="26.25" customHeight="1" x14ac:dyDescent="0.35">
      <c r="A654" s="55">
        <f>Penjualan!A654</f>
        <v>0</v>
      </c>
      <c r="B654" s="2" t="str">
        <f>Penjualan!B654</f>
        <v>A04</v>
      </c>
      <c r="C654" s="2" t="str">
        <f>Penjualan!C654</f>
        <v>Anting</v>
      </c>
      <c r="D654" s="21">
        <f>VLOOKUP(B654,Tabel!$A$6:$F$78,6,FALSE)</f>
        <v>15000</v>
      </c>
      <c r="E654" s="13">
        <f>Penjualan!E654*$D654</f>
        <v>0</v>
      </c>
      <c r="F654" s="13">
        <f>Penjualan!F654*$D654</f>
        <v>0</v>
      </c>
      <c r="G654" s="13">
        <f>Penjualan!G654*$D654</f>
        <v>0</v>
      </c>
      <c r="H654" s="13">
        <f>Penjualan!H654*$D654</f>
        <v>0</v>
      </c>
      <c r="I654" s="13">
        <f>Penjualan!I654*$D654</f>
        <v>0</v>
      </c>
      <c r="J654" s="13">
        <f>Penjualan!J654*$D654</f>
        <v>0</v>
      </c>
      <c r="K654" s="13">
        <f>Penjualan!K654*$D654</f>
        <v>0</v>
      </c>
      <c r="L654" s="13">
        <f>Penjualan!L654*$D654</f>
        <v>0</v>
      </c>
      <c r="M654" s="13">
        <f>Penjualan!M654*$D654</f>
        <v>15000</v>
      </c>
      <c r="N654" s="13">
        <f>Penjualan!N654*$D654</f>
        <v>0</v>
      </c>
      <c r="O654" s="13">
        <f>Penjualan!O654*$D654</f>
        <v>0</v>
      </c>
      <c r="P654" s="13">
        <f>Penjualan!P654*$D654</f>
        <v>0</v>
      </c>
      <c r="Q654" s="13">
        <f>Penjualan!Q654*$D654</f>
        <v>0</v>
      </c>
      <c r="R654" s="13">
        <f>Penjualan!R654*$D654</f>
        <v>0</v>
      </c>
      <c r="S654" s="13">
        <f>Penjualan!S654*$D654</f>
        <v>0</v>
      </c>
      <c r="T654" s="13">
        <f>Penjualan!T654*$D654</f>
        <v>0</v>
      </c>
      <c r="U654" s="13">
        <f>Penjualan!U654*$D654</f>
        <v>0</v>
      </c>
      <c r="V654" s="13">
        <f>Penjualan!V654*$D654</f>
        <v>0</v>
      </c>
      <c r="W654" s="13">
        <f>Penjualan!W654*$D654</f>
        <v>0</v>
      </c>
      <c r="X654" s="13">
        <f>Penjualan!X654*$D654</f>
        <v>0</v>
      </c>
      <c r="Y654" s="13">
        <f>Penjualan!Y654*$D654</f>
        <v>0</v>
      </c>
      <c r="Z654" s="13">
        <f>Penjualan!Z654*$D654</f>
        <v>0</v>
      </c>
      <c r="AA654" s="13">
        <f>Penjualan!AA654*$D654</f>
        <v>0</v>
      </c>
      <c r="AB654" s="13">
        <f>Penjualan!AB654*$D654</f>
        <v>0</v>
      </c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>
        <f>Penjualan!AQ654*$D654</f>
        <v>0</v>
      </c>
      <c r="AR654" s="13">
        <f t="shared" si="23"/>
        <v>15000</v>
      </c>
      <c r="AS654" s="14"/>
      <c r="AT654" s="14"/>
      <c r="AU654" s="14"/>
      <c r="AV654" s="14"/>
      <c r="AW654" s="14"/>
    </row>
    <row r="655" spans="1:49" ht="26.25" customHeight="1" x14ac:dyDescent="0.35">
      <c r="A655" s="55">
        <f>Penjualan!A655</f>
        <v>0</v>
      </c>
      <c r="B655" s="2" t="str">
        <f>Penjualan!B655</f>
        <v>Lain2</v>
      </c>
      <c r="C655" s="2" t="str">
        <f>Penjualan!C655</f>
        <v>Lain2</v>
      </c>
      <c r="D655" s="21">
        <f>VLOOKUP(B655,Tabel!$A$6:$F$78,6,FALSE)</f>
        <v>0</v>
      </c>
      <c r="E655" s="13">
        <f>Penjualan!E655*$D655</f>
        <v>0</v>
      </c>
      <c r="F655" s="13">
        <f>Penjualan!F655*$D655</f>
        <v>0</v>
      </c>
      <c r="G655" s="13">
        <f>Penjualan!G655*$D655</f>
        <v>0</v>
      </c>
      <c r="H655" s="13">
        <f>Penjualan!H655*$D655</f>
        <v>0</v>
      </c>
      <c r="I655" s="13">
        <f>Penjualan!I655*$D655</f>
        <v>0</v>
      </c>
      <c r="J655" s="13">
        <f>Penjualan!J655*$D655</f>
        <v>0</v>
      </c>
      <c r="K655" s="13">
        <f>Penjualan!K655*$D655</f>
        <v>0</v>
      </c>
      <c r="L655" s="13">
        <f>Penjualan!L655*$D655</f>
        <v>0</v>
      </c>
      <c r="M655" s="13">
        <f>Penjualan!M655*$D655</f>
        <v>0</v>
      </c>
      <c r="N655" s="13">
        <f>Penjualan!N655*$D655</f>
        <v>0</v>
      </c>
      <c r="O655" s="13">
        <f>Penjualan!O655*$D655</f>
        <v>0</v>
      </c>
      <c r="P655" s="13">
        <f>Penjualan!P655*$D655</f>
        <v>0</v>
      </c>
      <c r="Q655" s="13">
        <f>Penjualan!Q655*$D655</f>
        <v>0</v>
      </c>
      <c r="R655" s="13">
        <f>Penjualan!R655*$D655</f>
        <v>0</v>
      </c>
      <c r="S655" s="13">
        <f>Penjualan!S655*$D655</f>
        <v>0</v>
      </c>
      <c r="T655" s="13">
        <f>Penjualan!T655*$D655</f>
        <v>0</v>
      </c>
      <c r="U655" s="13">
        <f>Penjualan!U655*$D655</f>
        <v>0</v>
      </c>
      <c r="V655" s="13">
        <f>Penjualan!V655*$D655</f>
        <v>0</v>
      </c>
      <c r="W655" s="13">
        <f>Penjualan!W655*$D655</f>
        <v>0</v>
      </c>
      <c r="X655" s="13">
        <f>Penjualan!X655*$D655</f>
        <v>0</v>
      </c>
      <c r="Y655" s="13">
        <f>Penjualan!Y655*$D655</f>
        <v>0</v>
      </c>
      <c r="Z655" s="13">
        <f>Penjualan!Z655*$D655</f>
        <v>0</v>
      </c>
      <c r="AA655" s="13">
        <f>Penjualan!AA655*$D655</f>
        <v>0</v>
      </c>
      <c r="AB655" s="13">
        <f>Penjualan!AB655*$D655</f>
        <v>0</v>
      </c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>
        <f>Penjualan!AQ655*$D655</f>
        <v>0</v>
      </c>
      <c r="AR655" s="13">
        <f t="shared" si="23"/>
        <v>0</v>
      </c>
      <c r="AS655" s="14"/>
      <c r="AT655" s="14"/>
      <c r="AU655" s="14"/>
      <c r="AV655" s="14"/>
      <c r="AW655" s="14"/>
    </row>
    <row r="656" spans="1:49" ht="26.25" customHeight="1" x14ac:dyDescent="0.35">
      <c r="A656" s="55">
        <f>Penjualan!A656</f>
        <v>42303</v>
      </c>
      <c r="B656" s="2" t="str">
        <f>Penjualan!B656</f>
        <v>Lain2</v>
      </c>
      <c r="C656" s="2" t="str">
        <f>Penjualan!C656</f>
        <v>Lain2</v>
      </c>
      <c r="D656" s="21">
        <f>VLOOKUP(B656,Tabel!$A$6:$F$78,6,FALSE)</f>
        <v>0</v>
      </c>
      <c r="E656" s="13">
        <f>Penjualan!E656*$D656</f>
        <v>0</v>
      </c>
      <c r="F656" s="13">
        <f>Penjualan!F656*$D656</f>
        <v>0</v>
      </c>
      <c r="G656" s="13">
        <f>Penjualan!G656*$D656</f>
        <v>0</v>
      </c>
      <c r="H656" s="13">
        <f>Penjualan!H656*$D656</f>
        <v>0</v>
      </c>
      <c r="I656" s="13">
        <f>Penjualan!I656*$D656</f>
        <v>0</v>
      </c>
      <c r="J656" s="13">
        <f>Penjualan!J656*$D656</f>
        <v>0</v>
      </c>
      <c r="K656" s="13">
        <f>Penjualan!K656*$D656</f>
        <v>0</v>
      </c>
      <c r="L656" s="13">
        <f>Penjualan!L656*$D656</f>
        <v>0</v>
      </c>
      <c r="M656" s="13">
        <f>Penjualan!M656*$D656</f>
        <v>0</v>
      </c>
      <c r="N656" s="13">
        <f>Penjualan!N656*$D656</f>
        <v>0</v>
      </c>
      <c r="O656" s="13">
        <f>Penjualan!O656*$D656</f>
        <v>0</v>
      </c>
      <c r="P656" s="13">
        <f>Penjualan!P656*$D656</f>
        <v>0</v>
      </c>
      <c r="Q656" s="13">
        <f>Penjualan!Q656*$D656</f>
        <v>0</v>
      </c>
      <c r="R656" s="13">
        <f>Penjualan!R656*$D656</f>
        <v>0</v>
      </c>
      <c r="S656" s="13">
        <f>Penjualan!S656*$D656</f>
        <v>0</v>
      </c>
      <c r="T656" s="13">
        <f>Penjualan!T656*$D656</f>
        <v>0</v>
      </c>
      <c r="U656" s="13">
        <f>Penjualan!U656*$D656</f>
        <v>0</v>
      </c>
      <c r="V656" s="13">
        <f>Penjualan!V656*$D656</f>
        <v>0</v>
      </c>
      <c r="W656" s="13">
        <f>Penjualan!W656*$D656</f>
        <v>0</v>
      </c>
      <c r="X656" s="13">
        <f>Penjualan!X656*$D656</f>
        <v>0</v>
      </c>
      <c r="Y656" s="13">
        <f>Penjualan!Y656*$D656</f>
        <v>0</v>
      </c>
      <c r="Z656" s="13">
        <f>Penjualan!Z656*$D656</f>
        <v>0</v>
      </c>
      <c r="AA656" s="13">
        <f>Penjualan!AA656*$D656</f>
        <v>0</v>
      </c>
      <c r="AB656" s="13">
        <f>Penjualan!AB656*$D656</f>
        <v>0</v>
      </c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>
        <f>Penjualan!AQ656*$D656</f>
        <v>0</v>
      </c>
      <c r="AR656" s="13">
        <f t="shared" ref="AR656" si="26">SUM(E656:AQ656)</f>
        <v>0</v>
      </c>
      <c r="AS656" s="14"/>
      <c r="AT656" s="14"/>
      <c r="AU656" s="14"/>
      <c r="AV656" s="14"/>
      <c r="AW656" s="14"/>
    </row>
    <row r="657" spans="1:49" ht="26.25" customHeight="1" x14ac:dyDescent="0.35">
      <c r="A657" s="55">
        <f>Penjualan!A657</f>
        <v>42321</v>
      </c>
      <c r="B657" s="2" t="str">
        <f>Penjualan!B657</f>
        <v>R01</v>
      </c>
      <c r="C657" s="2" t="str">
        <f>Penjualan!C657</f>
        <v>Rosario kayu</v>
      </c>
      <c r="D657" s="21">
        <f>VLOOKUP(B657,Tabel!$A$6:$F$78,6,FALSE)</f>
        <v>15000</v>
      </c>
      <c r="E657" s="13">
        <f>Penjualan!E657*$D657</f>
        <v>0</v>
      </c>
      <c r="F657" s="13">
        <f>Penjualan!F657*$D657</f>
        <v>0</v>
      </c>
      <c r="G657" s="13">
        <f>Penjualan!G657*$D657</f>
        <v>0</v>
      </c>
      <c r="H657" s="13">
        <f>Penjualan!H657*$D657</f>
        <v>225000</v>
      </c>
      <c r="I657" s="13">
        <f>Penjualan!I657*$D657</f>
        <v>0</v>
      </c>
      <c r="J657" s="13">
        <f>Penjualan!J657*$D657</f>
        <v>120000</v>
      </c>
      <c r="K657" s="13">
        <f>Penjualan!K657*$D657</f>
        <v>0</v>
      </c>
      <c r="L657" s="13">
        <f>Penjualan!L657*$D657</f>
        <v>0</v>
      </c>
      <c r="M657" s="13">
        <f>Penjualan!M657*$D657</f>
        <v>45000</v>
      </c>
      <c r="N657" s="13">
        <f>Penjualan!N657*$D657</f>
        <v>0</v>
      </c>
      <c r="O657" s="13">
        <f>Penjualan!O657*$D657</f>
        <v>45000</v>
      </c>
      <c r="P657" s="13">
        <f>Penjualan!P657*$D657</f>
        <v>90000</v>
      </c>
      <c r="Q657" s="13">
        <f>Penjualan!Q657*$D657</f>
        <v>45000</v>
      </c>
      <c r="R657" s="13">
        <f>Penjualan!R657*$D657</f>
        <v>0</v>
      </c>
      <c r="S657" s="13">
        <f>Penjualan!S657*$D657</f>
        <v>0</v>
      </c>
      <c r="T657" s="13">
        <f>Penjualan!T657*$D657</f>
        <v>0</v>
      </c>
      <c r="U657" s="13">
        <f>Penjualan!U657*$D657</f>
        <v>15000</v>
      </c>
      <c r="V657" s="13">
        <f>Penjualan!V657*$D657</f>
        <v>0</v>
      </c>
      <c r="W657" s="13">
        <f>Penjualan!W657*$D657</f>
        <v>0</v>
      </c>
      <c r="X657" s="13">
        <f>Penjualan!X657*$D657</f>
        <v>0</v>
      </c>
      <c r="Y657" s="13">
        <f>Penjualan!Y657*$D657</f>
        <v>0</v>
      </c>
      <c r="Z657" s="13">
        <f>Penjualan!Z657*$D657</f>
        <v>0</v>
      </c>
      <c r="AA657" s="13">
        <f>Penjualan!AA657*$D657</f>
        <v>30000</v>
      </c>
      <c r="AB657" s="13">
        <f>Penjualan!AB657*$D657</f>
        <v>0</v>
      </c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>
        <f>Penjualan!AQ657*$D657</f>
        <v>0</v>
      </c>
      <c r="AR657" s="13">
        <f t="shared" si="23"/>
        <v>615000</v>
      </c>
      <c r="AS657" s="14"/>
      <c r="AT657" s="14"/>
      <c r="AU657" s="14"/>
      <c r="AV657" s="14"/>
      <c r="AW657" s="14"/>
    </row>
    <row r="658" spans="1:49" ht="26.25" customHeight="1" x14ac:dyDescent="0.35">
      <c r="A658" s="55" t="str">
        <f>Penjualan!A658</f>
        <v>PESANAN</v>
      </c>
      <c r="B658" s="2" t="str">
        <f>Penjualan!B658</f>
        <v>R05</v>
      </c>
      <c r="C658" s="2" t="str">
        <f>Penjualan!C658</f>
        <v>Rosario tali bercorak</v>
      </c>
      <c r="D658" s="21">
        <f>VLOOKUP(B658,Tabel!$A$6:$F$78,6,FALSE)</f>
        <v>15000</v>
      </c>
      <c r="E658" s="13">
        <f>Penjualan!E658*$D658</f>
        <v>0</v>
      </c>
      <c r="F658" s="13">
        <f>Penjualan!F658*$D658</f>
        <v>0</v>
      </c>
      <c r="G658" s="13">
        <f>Penjualan!G658*$D658</f>
        <v>0</v>
      </c>
      <c r="H658" s="13">
        <f>Penjualan!H658*$D658</f>
        <v>0</v>
      </c>
      <c r="I658" s="13">
        <f>Penjualan!I658*$D658</f>
        <v>0</v>
      </c>
      <c r="J658" s="13">
        <f>Penjualan!J658*$D658</f>
        <v>0</v>
      </c>
      <c r="K658" s="13">
        <f>Penjualan!K658*$D658</f>
        <v>0</v>
      </c>
      <c r="L658" s="13">
        <f>Penjualan!L658*$D658</f>
        <v>45000</v>
      </c>
      <c r="M658" s="13">
        <f>Penjualan!M658*$D658</f>
        <v>0</v>
      </c>
      <c r="N658" s="13">
        <f>Penjualan!N658*$D658</f>
        <v>0</v>
      </c>
      <c r="O658" s="13">
        <f>Penjualan!O658*$D658</f>
        <v>0</v>
      </c>
      <c r="P658" s="13">
        <f>Penjualan!P658*$D658</f>
        <v>15000</v>
      </c>
      <c r="Q658" s="13">
        <f>Penjualan!Q658*$D658</f>
        <v>15000</v>
      </c>
      <c r="R658" s="13">
        <f>Penjualan!R658*$D658</f>
        <v>0</v>
      </c>
      <c r="S658" s="13">
        <f>Penjualan!S658*$D658</f>
        <v>45000</v>
      </c>
      <c r="T658" s="13">
        <f>Penjualan!T658*$D658</f>
        <v>0</v>
      </c>
      <c r="U658" s="13">
        <f>Penjualan!U658*$D658</f>
        <v>0</v>
      </c>
      <c r="V658" s="13">
        <f>Penjualan!V658*$D658</f>
        <v>0</v>
      </c>
      <c r="W658" s="13">
        <f>Penjualan!W658*$D658</f>
        <v>0</v>
      </c>
      <c r="X658" s="13">
        <f>Penjualan!X658*$D658</f>
        <v>0</v>
      </c>
      <c r="Y658" s="13">
        <f>Penjualan!Y658*$D658</f>
        <v>0</v>
      </c>
      <c r="Z658" s="13">
        <f>Penjualan!Z658*$D658</f>
        <v>0</v>
      </c>
      <c r="AA658" s="13">
        <f>Penjualan!AA658*$D658</f>
        <v>15000</v>
      </c>
      <c r="AB658" s="13">
        <f>Penjualan!AB658*$D658</f>
        <v>0</v>
      </c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>
        <f>Penjualan!AQ658*$D658</f>
        <v>0</v>
      </c>
      <c r="AR658" s="13">
        <f t="shared" si="23"/>
        <v>135000</v>
      </c>
      <c r="AS658" s="14"/>
      <c r="AT658" s="14"/>
      <c r="AU658" s="14"/>
      <c r="AV658" s="14"/>
      <c r="AW658" s="14"/>
    </row>
    <row r="659" spans="1:49" ht="26.25" customHeight="1" x14ac:dyDescent="0.35">
      <c r="A659" s="55">
        <f>Penjualan!A659</f>
        <v>0</v>
      </c>
      <c r="B659" s="2" t="str">
        <f>Penjualan!B659</f>
        <v>Lain2</v>
      </c>
      <c r="C659" s="2" t="str">
        <f>Penjualan!C659</f>
        <v>Lain2</v>
      </c>
      <c r="D659" s="21">
        <f>VLOOKUP(B659,Tabel!$A$6:$F$78,6,FALSE)</f>
        <v>0</v>
      </c>
      <c r="E659" s="13">
        <f>Penjualan!E659*$D659</f>
        <v>0</v>
      </c>
      <c r="F659" s="13">
        <f>Penjualan!F659*$D659</f>
        <v>0</v>
      </c>
      <c r="G659" s="13">
        <f>Penjualan!G659*$D659</f>
        <v>0</v>
      </c>
      <c r="H659" s="13">
        <f>Penjualan!H659*$D659</f>
        <v>0</v>
      </c>
      <c r="I659" s="13">
        <f>Penjualan!I659*$D659</f>
        <v>0</v>
      </c>
      <c r="J659" s="13">
        <f>Penjualan!J659*$D659</f>
        <v>0</v>
      </c>
      <c r="K659" s="13">
        <f>Penjualan!K659*$D659</f>
        <v>0</v>
      </c>
      <c r="L659" s="13">
        <f>Penjualan!L659*$D659</f>
        <v>0</v>
      </c>
      <c r="M659" s="13">
        <f>Penjualan!M659*$D659</f>
        <v>0</v>
      </c>
      <c r="N659" s="13">
        <f>Penjualan!N659*$D659</f>
        <v>0</v>
      </c>
      <c r="O659" s="13">
        <f>Penjualan!O659*$D659</f>
        <v>0</v>
      </c>
      <c r="P659" s="13">
        <f>Penjualan!P659*$D659</f>
        <v>0</v>
      </c>
      <c r="Q659" s="13">
        <f>Penjualan!Q659*$D659</f>
        <v>0</v>
      </c>
      <c r="R659" s="13">
        <f>Penjualan!R659*$D659</f>
        <v>0</v>
      </c>
      <c r="S659" s="13">
        <f>Penjualan!S659*$D659</f>
        <v>0</v>
      </c>
      <c r="T659" s="13">
        <f>Penjualan!T659*$D659</f>
        <v>0</v>
      </c>
      <c r="U659" s="13">
        <f>Penjualan!U659*$D659</f>
        <v>0</v>
      </c>
      <c r="V659" s="13">
        <f>Penjualan!V659*$D659</f>
        <v>0</v>
      </c>
      <c r="W659" s="13">
        <f>Penjualan!W659*$D659</f>
        <v>0</v>
      </c>
      <c r="X659" s="13">
        <f>Penjualan!X659*$D659</f>
        <v>0</v>
      </c>
      <c r="Y659" s="13">
        <f>Penjualan!Y659*$D659</f>
        <v>0</v>
      </c>
      <c r="Z659" s="13">
        <f>Penjualan!Z659*$D659</f>
        <v>0</v>
      </c>
      <c r="AA659" s="13">
        <f>Penjualan!AA659*$D659</f>
        <v>0</v>
      </c>
      <c r="AB659" s="13">
        <f>Penjualan!AB659*$D659</f>
        <v>0</v>
      </c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>
        <f>Penjualan!AQ659*$D659</f>
        <v>0</v>
      </c>
      <c r="AR659" s="13">
        <f t="shared" si="23"/>
        <v>0</v>
      </c>
      <c r="AS659" s="14"/>
      <c r="AT659" s="14"/>
      <c r="AU659" s="14"/>
      <c r="AV659" s="14"/>
      <c r="AW659" s="14"/>
    </row>
    <row r="660" spans="1:49" ht="26.25" customHeight="1" x14ac:dyDescent="0.35">
      <c r="A660" s="55">
        <f>Penjualan!A660</f>
        <v>42323</v>
      </c>
      <c r="B660" s="2" t="str">
        <f>Penjualan!B660</f>
        <v>R02</v>
      </c>
      <c r="C660" s="2" t="str">
        <f>Penjualan!C660</f>
        <v>Rosario batu</v>
      </c>
      <c r="D660" s="21">
        <f>VLOOKUP(B660,Tabel!$A$6:$F$78,6,FALSE)</f>
        <v>30000</v>
      </c>
      <c r="E660" s="13">
        <f>Penjualan!E660*$D660</f>
        <v>0</v>
      </c>
      <c r="F660" s="13">
        <f>Penjualan!F660*$D660</f>
        <v>0</v>
      </c>
      <c r="G660" s="13">
        <f>Penjualan!G660*$D660</f>
        <v>0</v>
      </c>
      <c r="H660" s="13">
        <f>Penjualan!H660*$D660</f>
        <v>0</v>
      </c>
      <c r="I660" s="13">
        <f>Penjualan!I660*$D660</f>
        <v>0</v>
      </c>
      <c r="J660" s="13">
        <f>Penjualan!J660*$D660</f>
        <v>60000</v>
      </c>
      <c r="K660" s="13">
        <f>Penjualan!K660*$D660</f>
        <v>0</v>
      </c>
      <c r="L660" s="13">
        <f>Penjualan!L660*$D660</f>
        <v>0</v>
      </c>
      <c r="M660" s="13">
        <f>Penjualan!M660*$D660</f>
        <v>150000</v>
      </c>
      <c r="N660" s="13">
        <f>Penjualan!N660*$D660</f>
        <v>0</v>
      </c>
      <c r="O660" s="13">
        <f>Penjualan!O660*$D660</f>
        <v>0</v>
      </c>
      <c r="P660" s="13">
        <f>Penjualan!P660*$D660</f>
        <v>0</v>
      </c>
      <c r="Q660" s="13">
        <f>Penjualan!Q660*$D660</f>
        <v>30000</v>
      </c>
      <c r="R660" s="13">
        <f>Penjualan!R660*$D660</f>
        <v>0</v>
      </c>
      <c r="S660" s="13">
        <f>Penjualan!S660*$D660</f>
        <v>0</v>
      </c>
      <c r="T660" s="13">
        <f>Penjualan!T660*$D660</f>
        <v>0</v>
      </c>
      <c r="U660" s="13">
        <f>Penjualan!U660*$D660</f>
        <v>0</v>
      </c>
      <c r="V660" s="13">
        <f>Penjualan!V660*$D660</f>
        <v>0</v>
      </c>
      <c r="W660" s="13">
        <f>Penjualan!W660*$D660</f>
        <v>0</v>
      </c>
      <c r="X660" s="13">
        <f>Penjualan!X660*$D660</f>
        <v>0</v>
      </c>
      <c r="Y660" s="13">
        <f>Penjualan!Y660*$D660</f>
        <v>0</v>
      </c>
      <c r="Z660" s="13">
        <f>Penjualan!Z660*$D660</f>
        <v>0</v>
      </c>
      <c r="AA660" s="13">
        <f>Penjualan!AA660*$D660</f>
        <v>30000</v>
      </c>
      <c r="AB660" s="13">
        <f>Penjualan!AB660*$D660</f>
        <v>0</v>
      </c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>
        <f>Penjualan!AQ660*$D660</f>
        <v>30000</v>
      </c>
      <c r="AR660" s="13">
        <f t="shared" si="23"/>
        <v>300000</v>
      </c>
      <c r="AS660" s="14"/>
      <c r="AT660" s="14"/>
      <c r="AU660" s="14">
        <f>AQ660</f>
        <v>30000</v>
      </c>
      <c r="AV660" s="14"/>
      <c r="AW660" s="14"/>
    </row>
    <row r="661" spans="1:49" ht="26.25" customHeight="1" x14ac:dyDescent="0.35">
      <c r="A661" s="55" t="str">
        <f>Penjualan!A661</f>
        <v>Misa I</v>
      </c>
      <c r="B661" s="2" t="str">
        <f>Penjualan!B661</f>
        <v>R05</v>
      </c>
      <c r="C661" s="2" t="str">
        <f>Penjualan!C661</f>
        <v>Rosario tali bercorak</v>
      </c>
      <c r="D661" s="21">
        <f>VLOOKUP(B661,Tabel!$A$6:$F$78,6,FALSE)</f>
        <v>15000</v>
      </c>
      <c r="E661" s="13">
        <f>Penjualan!E661*$D661</f>
        <v>0</v>
      </c>
      <c r="F661" s="13">
        <f>Penjualan!F661*$D661</f>
        <v>0</v>
      </c>
      <c r="G661" s="13">
        <f>Penjualan!G661*$D661</f>
        <v>0</v>
      </c>
      <c r="H661" s="13">
        <f>Penjualan!H661*$D661</f>
        <v>0</v>
      </c>
      <c r="I661" s="13">
        <f>Penjualan!I661*$D661</f>
        <v>0</v>
      </c>
      <c r="J661" s="13">
        <f>Penjualan!J661*$D661</f>
        <v>0</v>
      </c>
      <c r="K661" s="13">
        <f>Penjualan!K661*$D661</f>
        <v>0</v>
      </c>
      <c r="L661" s="13">
        <f>Penjualan!L661*$D661</f>
        <v>0</v>
      </c>
      <c r="M661" s="13">
        <f>Penjualan!M661*$D661</f>
        <v>0</v>
      </c>
      <c r="N661" s="13">
        <f>Penjualan!N661*$D661</f>
        <v>0</v>
      </c>
      <c r="O661" s="13">
        <f>Penjualan!O661*$D661</f>
        <v>0</v>
      </c>
      <c r="P661" s="13">
        <f>Penjualan!P661*$D661</f>
        <v>0</v>
      </c>
      <c r="Q661" s="13">
        <f>Penjualan!Q661*$D661</f>
        <v>0</v>
      </c>
      <c r="R661" s="13">
        <f>Penjualan!R661*$D661</f>
        <v>0</v>
      </c>
      <c r="S661" s="13">
        <f>Penjualan!S661*$D661</f>
        <v>45000</v>
      </c>
      <c r="T661" s="13">
        <f>Penjualan!T661*$D661</f>
        <v>15000</v>
      </c>
      <c r="U661" s="13">
        <f>Penjualan!U661*$D661</f>
        <v>0</v>
      </c>
      <c r="V661" s="13">
        <f>Penjualan!V661*$D661</f>
        <v>0</v>
      </c>
      <c r="W661" s="13">
        <f>Penjualan!W661*$D661</f>
        <v>0</v>
      </c>
      <c r="X661" s="13">
        <f>Penjualan!X661*$D661</f>
        <v>0</v>
      </c>
      <c r="Y661" s="13">
        <f>Penjualan!Y661*$D661</f>
        <v>0</v>
      </c>
      <c r="Z661" s="13">
        <f>Penjualan!Z661*$D661</f>
        <v>0</v>
      </c>
      <c r="AA661" s="13">
        <f>Penjualan!AA661*$D661</f>
        <v>0</v>
      </c>
      <c r="AB661" s="13">
        <f>Penjualan!AB661*$D661</f>
        <v>0</v>
      </c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>
        <f>Penjualan!AQ661*$D661</f>
        <v>0</v>
      </c>
      <c r="AR661" s="13">
        <f t="shared" si="23"/>
        <v>60000</v>
      </c>
      <c r="AS661" s="14"/>
      <c r="AT661" s="14"/>
      <c r="AU661" s="14"/>
      <c r="AV661" s="14"/>
      <c r="AW661" s="14"/>
    </row>
    <row r="662" spans="1:49" ht="26.25" customHeight="1" x14ac:dyDescent="0.35">
      <c r="A662" s="55" t="str">
        <f>Penjualan!A662</f>
        <v>Regina Caeli</v>
      </c>
      <c r="B662" s="2" t="str">
        <f>Penjualan!B662</f>
        <v>GR12</v>
      </c>
      <c r="C662" s="2" t="str">
        <f>Penjualan!C662</f>
        <v>Gelang rosario kristal</v>
      </c>
      <c r="D662" s="21">
        <f>VLOOKUP(B662,Tabel!$A$6:$F$78,6,FALSE)</f>
        <v>15000</v>
      </c>
      <c r="E662" s="13">
        <f>Penjualan!E662*$D662</f>
        <v>0</v>
      </c>
      <c r="F662" s="13">
        <f>Penjualan!F662*$D662</f>
        <v>15000</v>
      </c>
      <c r="G662" s="13">
        <f>Penjualan!G662*$D662</f>
        <v>0</v>
      </c>
      <c r="H662" s="13">
        <f>Penjualan!H662*$D662</f>
        <v>0</v>
      </c>
      <c r="I662" s="13">
        <f>Penjualan!I662*$D662</f>
        <v>0</v>
      </c>
      <c r="J662" s="13">
        <f>Penjualan!J662*$D662</f>
        <v>0</v>
      </c>
      <c r="K662" s="13">
        <f>Penjualan!K662*$D662</f>
        <v>0</v>
      </c>
      <c r="L662" s="13">
        <f>Penjualan!L662*$D662</f>
        <v>0</v>
      </c>
      <c r="M662" s="13">
        <f>Penjualan!M662*$D662</f>
        <v>0</v>
      </c>
      <c r="N662" s="13">
        <f>Penjualan!N662*$D662</f>
        <v>0</v>
      </c>
      <c r="O662" s="13">
        <f>Penjualan!O662*$D662</f>
        <v>0</v>
      </c>
      <c r="P662" s="13">
        <f>Penjualan!P662*$D662</f>
        <v>0</v>
      </c>
      <c r="Q662" s="13">
        <f>Penjualan!Q662*$D662</f>
        <v>30000</v>
      </c>
      <c r="R662" s="13">
        <f>Penjualan!R662*$D662</f>
        <v>0</v>
      </c>
      <c r="S662" s="13">
        <f>Penjualan!S662*$D662</f>
        <v>0</v>
      </c>
      <c r="T662" s="13">
        <f>Penjualan!T662*$D662</f>
        <v>0</v>
      </c>
      <c r="U662" s="13">
        <f>Penjualan!U662*$D662</f>
        <v>0</v>
      </c>
      <c r="V662" s="13">
        <f>Penjualan!V662*$D662</f>
        <v>0</v>
      </c>
      <c r="W662" s="13">
        <f>Penjualan!W662*$D662</f>
        <v>0</v>
      </c>
      <c r="X662" s="13">
        <f>Penjualan!X662*$D662</f>
        <v>0</v>
      </c>
      <c r="Y662" s="13">
        <f>Penjualan!Y662*$D662</f>
        <v>0</v>
      </c>
      <c r="Z662" s="13">
        <f>Penjualan!Z662*$D662</f>
        <v>0</v>
      </c>
      <c r="AA662" s="13">
        <f>Penjualan!AA662*$D662</f>
        <v>0</v>
      </c>
      <c r="AB662" s="13">
        <f>Penjualan!AB662*$D662</f>
        <v>0</v>
      </c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>
        <f>Penjualan!AQ662*$D662</f>
        <v>0</v>
      </c>
      <c r="AR662" s="13">
        <f t="shared" si="23"/>
        <v>45000</v>
      </c>
      <c r="AS662" s="14"/>
      <c r="AT662" s="14"/>
      <c r="AU662" s="14"/>
      <c r="AV662" s="14"/>
      <c r="AW662" s="14"/>
    </row>
    <row r="663" spans="1:49" ht="26.25" customHeight="1" x14ac:dyDescent="0.35">
      <c r="A663" s="55">
        <f>Penjualan!A663</f>
        <v>0</v>
      </c>
      <c r="B663" s="2" t="str">
        <f>Penjualan!B663</f>
        <v>GKY</v>
      </c>
      <c r="C663" s="2" t="str">
        <f>Penjualan!C663</f>
        <v>Gelang kayu (baru)</v>
      </c>
      <c r="D663" s="21">
        <f>VLOOKUP(B663,Tabel!$A$6:$F$78,6,FALSE)</f>
        <v>8000</v>
      </c>
      <c r="E663" s="13">
        <f>Penjualan!E663*$D663</f>
        <v>0</v>
      </c>
      <c r="F663" s="13">
        <f>Penjualan!F663*$D663</f>
        <v>0</v>
      </c>
      <c r="G663" s="13">
        <f>Penjualan!G663*$D663</f>
        <v>0</v>
      </c>
      <c r="H663" s="13">
        <f>Penjualan!H663*$D663</f>
        <v>0</v>
      </c>
      <c r="I663" s="13">
        <f>Penjualan!I663*$D663</f>
        <v>0</v>
      </c>
      <c r="J663" s="13">
        <f>Penjualan!J663*$D663</f>
        <v>0</v>
      </c>
      <c r="K663" s="13">
        <f>Penjualan!K663*$D663</f>
        <v>0</v>
      </c>
      <c r="L663" s="13">
        <f>Penjualan!L663*$D663</f>
        <v>0</v>
      </c>
      <c r="M663" s="13">
        <f>Penjualan!M663*$D663</f>
        <v>0</v>
      </c>
      <c r="N663" s="13">
        <f>Penjualan!N663*$D663</f>
        <v>0</v>
      </c>
      <c r="O663" s="13">
        <f>Penjualan!O663*$D663</f>
        <v>0</v>
      </c>
      <c r="P663" s="13">
        <f>Penjualan!P663*$D663</f>
        <v>0</v>
      </c>
      <c r="Q663" s="13">
        <f>Penjualan!Q663*$D663</f>
        <v>0</v>
      </c>
      <c r="R663" s="13">
        <f>Penjualan!R663*$D663</f>
        <v>0</v>
      </c>
      <c r="S663" s="13">
        <f>Penjualan!S663*$D663</f>
        <v>0</v>
      </c>
      <c r="T663" s="13">
        <f>Penjualan!T663*$D663</f>
        <v>16000</v>
      </c>
      <c r="U663" s="13">
        <f>Penjualan!U663*$D663</f>
        <v>0</v>
      </c>
      <c r="V663" s="13">
        <f>Penjualan!V663*$D663</f>
        <v>0</v>
      </c>
      <c r="W663" s="13">
        <f>Penjualan!W663*$D663</f>
        <v>0</v>
      </c>
      <c r="X663" s="13">
        <f>Penjualan!X663*$D663</f>
        <v>0</v>
      </c>
      <c r="Y663" s="13">
        <f>Penjualan!Y663*$D663</f>
        <v>0</v>
      </c>
      <c r="Z663" s="13">
        <f>Penjualan!Z663*$D663</f>
        <v>0</v>
      </c>
      <c r="AA663" s="13">
        <f>Penjualan!AA663*$D663</f>
        <v>0</v>
      </c>
      <c r="AB663" s="13">
        <f>Penjualan!AB663*$D663</f>
        <v>0</v>
      </c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>
        <f>Penjualan!AQ663*$D663</f>
        <v>0</v>
      </c>
      <c r="AR663" s="13">
        <f t="shared" si="23"/>
        <v>16000</v>
      </c>
      <c r="AS663" s="14"/>
      <c r="AT663" s="14"/>
      <c r="AU663" s="14"/>
      <c r="AV663" s="14"/>
      <c r="AW663" s="14"/>
    </row>
    <row r="664" spans="1:49" ht="26.25" customHeight="1" x14ac:dyDescent="0.35">
      <c r="A664" s="55">
        <f>Penjualan!A664</f>
        <v>0</v>
      </c>
      <c r="B664" s="2" t="str">
        <f>Penjualan!B664</f>
        <v>R03</v>
      </c>
      <c r="C664" s="2" t="str">
        <f>Penjualan!C664</f>
        <v>Rosario kristal</v>
      </c>
      <c r="D664" s="21">
        <f>VLOOKUP(B664,Tabel!$A$6:$F$78,6,FALSE)</f>
        <v>30000</v>
      </c>
      <c r="E664" s="13">
        <f>Penjualan!E664*$D664</f>
        <v>0</v>
      </c>
      <c r="F664" s="13">
        <f>Penjualan!F664*$D664</f>
        <v>0</v>
      </c>
      <c r="G664" s="13">
        <f>Penjualan!G664*$D664</f>
        <v>0</v>
      </c>
      <c r="H664" s="13">
        <f>Penjualan!H664*$D664</f>
        <v>0</v>
      </c>
      <c r="I664" s="13">
        <f>Penjualan!I664*$D664</f>
        <v>0</v>
      </c>
      <c r="J664" s="13">
        <f>Penjualan!J664*$D664</f>
        <v>60000</v>
      </c>
      <c r="K664" s="13">
        <f>Penjualan!K664*$D664</f>
        <v>0</v>
      </c>
      <c r="L664" s="13">
        <f>Penjualan!L664*$D664</f>
        <v>0</v>
      </c>
      <c r="M664" s="13">
        <f>Penjualan!M664*$D664</f>
        <v>0</v>
      </c>
      <c r="N664" s="13">
        <f>Penjualan!N664*$D664</f>
        <v>0</v>
      </c>
      <c r="O664" s="13">
        <f>Penjualan!O664*$D664</f>
        <v>0</v>
      </c>
      <c r="P664" s="13">
        <f>Penjualan!P664*$D664</f>
        <v>0</v>
      </c>
      <c r="Q664" s="13">
        <f>Penjualan!Q664*$D664</f>
        <v>0</v>
      </c>
      <c r="R664" s="13">
        <f>Penjualan!R664*$D664</f>
        <v>0</v>
      </c>
      <c r="S664" s="13">
        <f>Penjualan!S664*$D664</f>
        <v>0</v>
      </c>
      <c r="T664" s="13">
        <f>Penjualan!T664*$D664</f>
        <v>0</v>
      </c>
      <c r="U664" s="13">
        <f>Penjualan!U664*$D664</f>
        <v>0</v>
      </c>
      <c r="V664" s="13">
        <f>Penjualan!V664*$D664</f>
        <v>0</v>
      </c>
      <c r="W664" s="13">
        <f>Penjualan!W664*$D664</f>
        <v>0</v>
      </c>
      <c r="X664" s="13">
        <f>Penjualan!X664*$D664</f>
        <v>0</v>
      </c>
      <c r="Y664" s="13">
        <f>Penjualan!Y664*$D664</f>
        <v>0</v>
      </c>
      <c r="Z664" s="13">
        <f>Penjualan!Z664*$D664</f>
        <v>0</v>
      </c>
      <c r="AA664" s="13">
        <f>Penjualan!AA664*$D664</f>
        <v>0</v>
      </c>
      <c r="AB664" s="13">
        <f>Penjualan!AB664*$D664</f>
        <v>0</v>
      </c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>
        <f>Penjualan!AQ664*$D664</f>
        <v>0</v>
      </c>
      <c r="AR664" s="13">
        <f t="shared" si="23"/>
        <v>60000</v>
      </c>
      <c r="AS664" s="14"/>
      <c r="AT664" s="14"/>
      <c r="AU664" s="14"/>
      <c r="AV664" s="14"/>
      <c r="AW664" s="14"/>
    </row>
    <row r="665" spans="1:49" ht="26.25" customHeight="1" x14ac:dyDescent="0.35">
      <c r="A665" s="55">
        <f>Penjualan!A665</f>
        <v>0</v>
      </c>
      <c r="B665" s="2" t="str">
        <f>Penjualan!B665</f>
        <v>G12</v>
      </c>
      <c r="C665" s="2" t="str">
        <f>Penjualan!C665</f>
        <v xml:space="preserve">Gelang plat </v>
      </c>
      <c r="D665" s="21">
        <f>VLOOKUP(B665,Tabel!$A$6:$F$78,6,FALSE)</f>
        <v>5000</v>
      </c>
      <c r="E665" s="13">
        <f>Penjualan!E665*$D665</f>
        <v>0</v>
      </c>
      <c r="F665" s="13">
        <f>Penjualan!F665*$D665</f>
        <v>0</v>
      </c>
      <c r="G665" s="13">
        <f>Penjualan!G665*$D665</f>
        <v>0</v>
      </c>
      <c r="H665" s="13">
        <f>Penjualan!H665*$D665</f>
        <v>55000</v>
      </c>
      <c r="I665" s="13">
        <f>Penjualan!I665*$D665</f>
        <v>0</v>
      </c>
      <c r="J665" s="13">
        <f>Penjualan!J665*$D665</f>
        <v>5000</v>
      </c>
      <c r="K665" s="13">
        <f>Penjualan!K665*$D665</f>
        <v>0</v>
      </c>
      <c r="L665" s="13">
        <f>Penjualan!L665*$D665</f>
        <v>0</v>
      </c>
      <c r="M665" s="13">
        <f>Penjualan!M665*$D665</f>
        <v>0</v>
      </c>
      <c r="N665" s="13">
        <f>Penjualan!N665*$D665</f>
        <v>0</v>
      </c>
      <c r="O665" s="13">
        <f>Penjualan!O665*$D665</f>
        <v>0</v>
      </c>
      <c r="P665" s="13">
        <f>Penjualan!P665*$D665</f>
        <v>10000</v>
      </c>
      <c r="Q665" s="13">
        <f>Penjualan!Q665*$D665</f>
        <v>0</v>
      </c>
      <c r="R665" s="13">
        <f>Penjualan!R665*$D665</f>
        <v>0</v>
      </c>
      <c r="S665" s="13">
        <f>Penjualan!S665*$D665</f>
        <v>0</v>
      </c>
      <c r="T665" s="13">
        <f>Penjualan!T665*$D665</f>
        <v>0</v>
      </c>
      <c r="U665" s="13">
        <f>Penjualan!U665*$D665</f>
        <v>0</v>
      </c>
      <c r="V665" s="13">
        <f>Penjualan!V665*$D665</f>
        <v>0</v>
      </c>
      <c r="W665" s="13">
        <f>Penjualan!W665*$D665</f>
        <v>0</v>
      </c>
      <c r="X665" s="13">
        <f>Penjualan!X665*$D665</f>
        <v>0</v>
      </c>
      <c r="Y665" s="13">
        <f>Penjualan!Y665*$D665</f>
        <v>15000</v>
      </c>
      <c r="Z665" s="13">
        <f>Penjualan!Z665*$D665</f>
        <v>0</v>
      </c>
      <c r="AA665" s="13">
        <f>Penjualan!AA665*$D665</f>
        <v>0</v>
      </c>
      <c r="AB665" s="13">
        <f>Penjualan!AB665*$D665</f>
        <v>0</v>
      </c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>
        <f>Penjualan!AQ665*$D665</f>
        <v>5000</v>
      </c>
      <c r="AR665" s="13">
        <f t="shared" si="23"/>
        <v>90000</v>
      </c>
      <c r="AS665" s="14"/>
      <c r="AT665" s="14"/>
      <c r="AU665" s="14">
        <f>AQ665</f>
        <v>5000</v>
      </c>
      <c r="AV665" s="14"/>
      <c r="AW665" s="14"/>
    </row>
    <row r="666" spans="1:49" ht="26.25" customHeight="1" x14ac:dyDescent="0.35">
      <c r="A666" s="55">
        <f>Penjualan!A666</f>
        <v>0</v>
      </c>
      <c r="B666" s="2" t="str">
        <f>Penjualan!B666</f>
        <v>GR11</v>
      </c>
      <c r="C666" s="2" t="str">
        <f>Penjualan!C666</f>
        <v>Gelang rosario kristal</v>
      </c>
      <c r="D666" s="21">
        <f>VLOOKUP(B666,Tabel!$A$6:$F$78,6,FALSE)</f>
        <v>15000</v>
      </c>
      <c r="E666" s="13">
        <f>Penjualan!E666*$D666</f>
        <v>0</v>
      </c>
      <c r="F666" s="13">
        <f>Penjualan!F666*$D666</f>
        <v>0</v>
      </c>
      <c r="G666" s="13">
        <f>Penjualan!G666*$D666</f>
        <v>0</v>
      </c>
      <c r="H666" s="13">
        <f>Penjualan!H666*$D666</f>
        <v>15000</v>
      </c>
      <c r="I666" s="13">
        <f>Penjualan!I666*$D666</f>
        <v>0</v>
      </c>
      <c r="J666" s="13">
        <f>Penjualan!J666*$D666</f>
        <v>0</v>
      </c>
      <c r="K666" s="13">
        <f>Penjualan!K666*$D666</f>
        <v>0</v>
      </c>
      <c r="L666" s="13">
        <f>Penjualan!L666*$D666</f>
        <v>0</v>
      </c>
      <c r="M666" s="13">
        <f>Penjualan!M666*$D666</f>
        <v>195000</v>
      </c>
      <c r="N666" s="13">
        <f>Penjualan!N666*$D666</f>
        <v>0</v>
      </c>
      <c r="O666" s="13">
        <f>Penjualan!O666*$D666</f>
        <v>15000</v>
      </c>
      <c r="P666" s="13">
        <f>Penjualan!P666*$D666</f>
        <v>15000</v>
      </c>
      <c r="Q666" s="13">
        <f>Penjualan!Q666*$D666</f>
        <v>0</v>
      </c>
      <c r="R666" s="13">
        <f>Penjualan!R666*$D666</f>
        <v>0</v>
      </c>
      <c r="S666" s="13">
        <f>Penjualan!S666*$D666</f>
        <v>0</v>
      </c>
      <c r="T666" s="13">
        <f>Penjualan!T666*$D666</f>
        <v>15000</v>
      </c>
      <c r="U666" s="13">
        <f>Penjualan!U666*$D666</f>
        <v>0</v>
      </c>
      <c r="V666" s="13">
        <f>Penjualan!V666*$D666</f>
        <v>0</v>
      </c>
      <c r="W666" s="13">
        <f>Penjualan!W666*$D666</f>
        <v>0</v>
      </c>
      <c r="X666" s="13">
        <f>Penjualan!X666*$D666</f>
        <v>0</v>
      </c>
      <c r="Y666" s="13">
        <f>Penjualan!Y666*$D666</f>
        <v>0</v>
      </c>
      <c r="Z666" s="13">
        <f>Penjualan!Z666*$D666</f>
        <v>0</v>
      </c>
      <c r="AA666" s="13">
        <f>Penjualan!AA666*$D666</f>
        <v>75000</v>
      </c>
      <c r="AB666" s="13">
        <f>Penjualan!AB666*$D666</f>
        <v>15000</v>
      </c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>
        <f>Penjualan!AQ666*$D666</f>
        <v>0</v>
      </c>
      <c r="AR666" s="13">
        <f t="shared" si="23"/>
        <v>345000</v>
      </c>
      <c r="AS666" s="14"/>
      <c r="AT666" s="14"/>
      <c r="AU666" s="14"/>
      <c r="AV666" s="14"/>
      <c r="AW666" s="14"/>
    </row>
    <row r="667" spans="1:49" ht="26.25" customHeight="1" x14ac:dyDescent="0.35">
      <c r="A667" s="55">
        <f>Penjualan!A667</f>
        <v>0</v>
      </c>
      <c r="B667" s="2" t="str">
        <f>Penjualan!B667</f>
        <v>KT04</v>
      </c>
      <c r="C667" s="2" t="str">
        <f>Penjualan!C667</f>
        <v>Kalung bandul</v>
      </c>
      <c r="D667" s="21">
        <f>VLOOKUP(B667,Tabel!$A$6:$F$78,6,FALSE)</f>
        <v>3000</v>
      </c>
      <c r="E667" s="13">
        <f>Penjualan!E667*$D667</f>
        <v>0</v>
      </c>
      <c r="F667" s="13">
        <f>Penjualan!F667*$D667</f>
        <v>0</v>
      </c>
      <c r="G667" s="13">
        <f>Penjualan!G667*$D667</f>
        <v>0</v>
      </c>
      <c r="H667" s="13">
        <f>Penjualan!H667*$D667</f>
        <v>6000</v>
      </c>
      <c r="I667" s="13">
        <f>Penjualan!I667*$D667</f>
        <v>0</v>
      </c>
      <c r="J667" s="13">
        <f>Penjualan!J667*$D667</f>
        <v>0</v>
      </c>
      <c r="K667" s="13">
        <f>Penjualan!K667*$D667</f>
        <v>0</v>
      </c>
      <c r="L667" s="13">
        <f>Penjualan!L667*$D667</f>
        <v>0</v>
      </c>
      <c r="M667" s="13">
        <f>Penjualan!M667*$D667</f>
        <v>0</v>
      </c>
      <c r="N667" s="13">
        <f>Penjualan!N667*$D667</f>
        <v>0</v>
      </c>
      <c r="O667" s="13">
        <f>Penjualan!O667*$D667</f>
        <v>3000</v>
      </c>
      <c r="P667" s="13">
        <f>Penjualan!P667*$D667</f>
        <v>0</v>
      </c>
      <c r="Q667" s="13">
        <f>Penjualan!Q667*$D667</f>
        <v>0</v>
      </c>
      <c r="R667" s="13">
        <f>Penjualan!R667*$D667</f>
        <v>0</v>
      </c>
      <c r="S667" s="13">
        <f>Penjualan!S667*$D667</f>
        <v>0</v>
      </c>
      <c r="T667" s="13">
        <f>Penjualan!T667*$D667</f>
        <v>0</v>
      </c>
      <c r="U667" s="13">
        <f>Penjualan!U667*$D667</f>
        <v>0</v>
      </c>
      <c r="V667" s="13">
        <f>Penjualan!V667*$D667</f>
        <v>0</v>
      </c>
      <c r="W667" s="13">
        <f>Penjualan!W667*$D667</f>
        <v>0</v>
      </c>
      <c r="X667" s="13">
        <f>Penjualan!X667*$D667</f>
        <v>0</v>
      </c>
      <c r="Y667" s="13">
        <f>Penjualan!Y667*$D667</f>
        <v>0</v>
      </c>
      <c r="Z667" s="13">
        <f>Penjualan!Z667*$D667</f>
        <v>0</v>
      </c>
      <c r="AA667" s="13">
        <f>Penjualan!AA667*$D667</f>
        <v>0</v>
      </c>
      <c r="AB667" s="13">
        <f>Penjualan!AB667*$D667</f>
        <v>0</v>
      </c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>
        <f>Penjualan!AQ667*$D667</f>
        <v>0</v>
      </c>
      <c r="AR667" s="13">
        <f t="shared" si="23"/>
        <v>9000</v>
      </c>
      <c r="AS667" s="14"/>
      <c r="AT667" s="14"/>
      <c r="AU667" s="14"/>
      <c r="AV667" s="14"/>
      <c r="AW667" s="14"/>
    </row>
    <row r="668" spans="1:49" ht="26.25" customHeight="1" x14ac:dyDescent="0.35">
      <c r="A668" s="55">
        <f>Penjualan!A668</f>
        <v>0</v>
      </c>
      <c r="B668" s="2" t="str">
        <f>Penjualan!B668</f>
        <v>A04</v>
      </c>
      <c r="C668" s="2" t="str">
        <f>Penjualan!C668</f>
        <v>Anting</v>
      </c>
      <c r="D668" s="21">
        <f>VLOOKUP(B668,Tabel!$A$6:$F$78,6,FALSE)</f>
        <v>15000</v>
      </c>
      <c r="E668" s="13">
        <f>Penjualan!E668*$D668</f>
        <v>0</v>
      </c>
      <c r="F668" s="13">
        <f>Penjualan!F668*$D668</f>
        <v>0</v>
      </c>
      <c r="G668" s="13">
        <f>Penjualan!G668*$D668</f>
        <v>0</v>
      </c>
      <c r="H668" s="13">
        <f>Penjualan!H668*$D668</f>
        <v>15000</v>
      </c>
      <c r="I668" s="13">
        <f>Penjualan!I668*$D668</f>
        <v>0</v>
      </c>
      <c r="J668" s="13">
        <f>Penjualan!J668*$D668</f>
        <v>15000</v>
      </c>
      <c r="K668" s="13">
        <f>Penjualan!K668*$D668</f>
        <v>0</v>
      </c>
      <c r="L668" s="13">
        <f>Penjualan!L668*$D668</f>
        <v>0</v>
      </c>
      <c r="M668" s="13">
        <f>Penjualan!M668*$D668</f>
        <v>15000</v>
      </c>
      <c r="N668" s="13">
        <f>Penjualan!N668*$D668</f>
        <v>0</v>
      </c>
      <c r="O668" s="13">
        <f>Penjualan!O668*$D668</f>
        <v>0</v>
      </c>
      <c r="P668" s="13">
        <f>Penjualan!P668*$D668</f>
        <v>0</v>
      </c>
      <c r="Q668" s="13">
        <f>Penjualan!Q668*$D668</f>
        <v>0</v>
      </c>
      <c r="R668" s="13">
        <f>Penjualan!R668*$D668</f>
        <v>0</v>
      </c>
      <c r="S668" s="13">
        <f>Penjualan!S668*$D668</f>
        <v>0</v>
      </c>
      <c r="T668" s="13">
        <f>Penjualan!T668*$D668</f>
        <v>0</v>
      </c>
      <c r="U668" s="13">
        <f>Penjualan!U668*$D668</f>
        <v>0</v>
      </c>
      <c r="V668" s="13">
        <f>Penjualan!V668*$D668</f>
        <v>0</v>
      </c>
      <c r="W668" s="13">
        <f>Penjualan!W668*$D668</f>
        <v>0</v>
      </c>
      <c r="X668" s="13">
        <f>Penjualan!X668*$D668</f>
        <v>0</v>
      </c>
      <c r="Y668" s="13">
        <f>Penjualan!Y668*$D668</f>
        <v>0</v>
      </c>
      <c r="Z668" s="13">
        <f>Penjualan!Z668*$D668</f>
        <v>0</v>
      </c>
      <c r="AA668" s="13">
        <f>Penjualan!AA668*$D668</f>
        <v>0</v>
      </c>
      <c r="AB668" s="13">
        <f>Penjualan!AB668*$D668</f>
        <v>15000</v>
      </c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>
        <f>Penjualan!AQ668*$D668</f>
        <v>0</v>
      </c>
      <c r="AR668" s="13">
        <f t="shared" si="23"/>
        <v>60000</v>
      </c>
      <c r="AS668" s="14"/>
      <c r="AT668" s="14"/>
      <c r="AU668" s="14"/>
      <c r="AV668" s="14"/>
      <c r="AW668" s="14"/>
    </row>
    <row r="669" spans="1:49" ht="26.25" customHeight="1" x14ac:dyDescent="0.35">
      <c r="A669" s="55">
        <f>Penjualan!A669</f>
        <v>0</v>
      </c>
      <c r="B669" s="2" t="str">
        <f>Penjualan!B669</f>
        <v>R07</v>
      </c>
      <c r="C669" s="2" t="str">
        <f>Penjualan!C669</f>
        <v>Rosario simpul diamond</v>
      </c>
      <c r="D669" s="21">
        <f>VLOOKUP(B669,Tabel!$A$6:$F$78,6,FALSE)</f>
        <v>25000</v>
      </c>
      <c r="E669" s="13">
        <f>Penjualan!E669*$D669</f>
        <v>0</v>
      </c>
      <c r="F669" s="13">
        <f>Penjualan!F669*$D669</f>
        <v>0</v>
      </c>
      <c r="G669" s="13">
        <f>Penjualan!G669*$D669</f>
        <v>0</v>
      </c>
      <c r="H669" s="13">
        <f>Penjualan!H669*$D669</f>
        <v>0</v>
      </c>
      <c r="I669" s="13">
        <f>Penjualan!I669*$D669</f>
        <v>0</v>
      </c>
      <c r="J669" s="13">
        <f>Penjualan!J669*$D669</f>
        <v>0</v>
      </c>
      <c r="K669" s="13">
        <f>Penjualan!K669*$D669</f>
        <v>0</v>
      </c>
      <c r="L669" s="13">
        <f>Penjualan!L669*$D669</f>
        <v>0</v>
      </c>
      <c r="M669" s="13">
        <f>Penjualan!M669*$D669</f>
        <v>0</v>
      </c>
      <c r="N669" s="13">
        <f>Penjualan!N669*$D669</f>
        <v>25000</v>
      </c>
      <c r="O669" s="13">
        <f>Penjualan!O669*$D669</f>
        <v>0</v>
      </c>
      <c r="P669" s="13">
        <f>Penjualan!P669*$D669</f>
        <v>0</v>
      </c>
      <c r="Q669" s="13">
        <f>Penjualan!Q669*$D669</f>
        <v>0</v>
      </c>
      <c r="R669" s="13">
        <f>Penjualan!R669*$D669</f>
        <v>0</v>
      </c>
      <c r="S669" s="13">
        <f>Penjualan!S669*$D669</f>
        <v>0</v>
      </c>
      <c r="T669" s="13">
        <f>Penjualan!T669*$D669</f>
        <v>0</v>
      </c>
      <c r="U669" s="13">
        <f>Penjualan!U669*$D669</f>
        <v>0</v>
      </c>
      <c r="V669" s="13">
        <f>Penjualan!V669*$D669</f>
        <v>0</v>
      </c>
      <c r="W669" s="13">
        <f>Penjualan!W669*$D669</f>
        <v>0</v>
      </c>
      <c r="X669" s="13">
        <f>Penjualan!X669*$D669</f>
        <v>0</v>
      </c>
      <c r="Y669" s="13">
        <f>Penjualan!Y669*$D669</f>
        <v>0</v>
      </c>
      <c r="Z669" s="13">
        <f>Penjualan!Z669*$D669</f>
        <v>0</v>
      </c>
      <c r="AA669" s="13">
        <f>Penjualan!AA669*$D669</f>
        <v>0</v>
      </c>
      <c r="AB669" s="13">
        <f>Penjualan!AB669*$D669</f>
        <v>0</v>
      </c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>
        <f>Penjualan!AQ669*$D669</f>
        <v>0</v>
      </c>
      <c r="AR669" s="13">
        <f t="shared" si="23"/>
        <v>25000</v>
      </c>
      <c r="AS669" s="14"/>
      <c r="AT669" s="14"/>
      <c r="AU669" s="14"/>
      <c r="AV669" s="14"/>
      <c r="AW669" s="14"/>
    </row>
    <row r="670" spans="1:49" ht="26.25" customHeight="1" x14ac:dyDescent="0.35">
      <c r="A670" s="55">
        <f>Penjualan!A670</f>
        <v>0</v>
      </c>
      <c r="B670" s="2" t="str">
        <f>Penjualan!B670</f>
        <v>GR19</v>
      </c>
      <c r="C670" s="2" t="str">
        <f>Penjualan!C670</f>
        <v>Gelang Rosario Corak Bunga</v>
      </c>
      <c r="D670" s="21">
        <f>VLOOKUP(B670,Tabel!$A$6:$F$78,6,FALSE)</f>
        <v>15000</v>
      </c>
      <c r="E670" s="13">
        <f>Penjualan!E670*$D670</f>
        <v>0</v>
      </c>
      <c r="F670" s="13">
        <f>Penjualan!F670*$D670</f>
        <v>0</v>
      </c>
      <c r="G670" s="13">
        <f>Penjualan!G670*$D670</f>
        <v>0</v>
      </c>
      <c r="H670" s="13">
        <f>Penjualan!H670*$D670</f>
        <v>15000</v>
      </c>
      <c r="I670" s="13">
        <f>Penjualan!I670*$D670</f>
        <v>0</v>
      </c>
      <c r="J670" s="13">
        <f>Penjualan!J670*$D670</f>
        <v>30000</v>
      </c>
      <c r="K670" s="13">
        <f>Penjualan!K670*$D670</f>
        <v>0</v>
      </c>
      <c r="L670" s="13">
        <f>Penjualan!L670*$D670</f>
        <v>0</v>
      </c>
      <c r="M670" s="13">
        <f>Penjualan!M670*$D670</f>
        <v>0</v>
      </c>
      <c r="N670" s="13">
        <f>Penjualan!N670*$D670</f>
        <v>0</v>
      </c>
      <c r="O670" s="13">
        <f>Penjualan!O670*$D670</f>
        <v>0</v>
      </c>
      <c r="P670" s="13">
        <f>Penjualan!P670*$D670</f>
        <v>0</v>
      </c>
      <c r="Q670" s="13">
        <f>Penjualan!Q670*$D670</f>
        <v>15000</v>
      </c>
      <c r="R670" s="13">
        <f>Penjualan!R670*$D670</f>
        <v>0</v>
      </c>
      <c r="S670" s="13">
        <f>Penjualan!S670*$D670</f>
        <v>0</v>
      </c>
      <c r="T670" s="13">
        <f>Penjualan!T670*$D670</f>
        <v>0</v>
      </c>
      <c r="U670" s="13">
        <f>Penjualan!U670*$D670</f>
        <v>0</v>
      </c>
      <c r="V670" s="13">
        <f>Penjualan!V670*$D670</f>
        <v>0</v>
      </c>
      <c r="W670" s="13">
        <f>Penjualan!W670*$D670</f>
        <v>0</v>
      </c>
      <c r="X670" s="13">
        <f>Penjualan!X670*$D670</f>
        <v>0</v>
      </c>
      <c r="Y670" s="13">
        <f>Penjualan!Y670*$D670</f>
        <v>0</v>
      </c>
      <c r="Z670" s="13">
        <f>Penjualan!Z670*$D670</f>
        <v>0</v>
      </c>
      <c r="AA670" s="13">
        <f>Penjualan!AA670*$D670</f>
        <v>0</v>
      </c>
      <c r="AB670" s="13">
        <f>Penjualan!AB670*$D670</f>
        <v>0</v>
      </c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>
        <f>Penjualan!AQ670*$D670</f>
        <v>0</v>
      </c>
      <c r="AR670" s="13">
        <f t="shared" si="23"/>
        <v>60000</v>
      </c>
      <c r="AS670" s="14"/>
      <c r="AT670" s="14"/>
      <c r="AU670" s="14"/>
      <c r="AV670" s="14"/>
      <c r="AW670" s="14"/>
    </row>
    <row r="671" spans="1:49" ht="26.25" customHeight="1" x14ac:dyDescent="0.35">
      <c r="A671" s="55">
        <f>Penjualan!A671</f>
        <v>0</v>
      </c>
      <c r="B671" s="2" t="str">
        <f>Penjualan!B671</f>
        <v>G12</v>
      </c>
      <c r="C671" s="2" t="str">
        <f>Penjualan!C671</f>
        <v xml:space="preserve">Gelang plat </v>
      </c>
      <c r="D671" s="21">
        <f>VLOOKUP(B671,Tabel!$A$6:$F$78,6,FALSE)</f>
        <v>5000</v>
      </c>
      <c r="E671" s="13">
        <f>Penjualan!E671*$D671</f>
        <v>0</v>
      </c>
      <c r="F671" s="13">
        <f>Penjualan!F671*$D671</f>
        <v>0</v>
      </c>
      <c r="G671" s="13">
        <f>Penjualan!G671*$D671</f>
        <v>0</v>
      </c>
      <c r="H671" s="13">
        <f>Penjualan!H671*$D671</f>
        <v>0</v>
      </c>
      <c r="I671" s="13">
        <f>Penjualan!I671*$D671</f>
        <v>0</v>
      </c>
      <c r="J671" s="13">
        <f>Penjualan!J671*$D671</f>
        <v>0</v>
      </c>
      <c r="K671" s="13">
        <f>Penjualan!K671*$D671</f>
        <v>0</v>
      </c>
      <c r="L671" s="13">
        <f>Penjualan!L671*$D671</f>
        <v>0</v>
      </c>
      <c r="M671" s="13">
        <f>Penjualan!M671*$D671</f>
        <v>0</v>
      </c>
      <c r="N671" s="13">
        <f>Penjualan!N671*$D671</f>
        <v>0</v>
      </c>
      <c r="O671" s="13">
        <f>Penjualan!O671*$D671</f>
        <v>0</v>
      </c>
      <c r="P671" s="13">
        <f>Penjualan!P671*$D671</f>
        <v>0</v>
      </c>
      <c r="Q671" s="13">
        <f>Penjualan!Q671*$D671</f>
        <v>0</v>
      </c>
      <c r="R671" s="13">
        <f>Penjualan!R671*$D671</f>
        <v>0</v>
      </c>
      <c r="S671" s="13">
        <f>Penjualan!S671*$D671</f>
        <v>0</v>
      </c>
      <c r="T671" s="13">
        <f>Penjualan!T671*$D671</f>
        <v>0</v>
      </c>
      <c r="U671" s="13">
        <f>Penjualan!U671*$D671</f>
        <v>0</v>
      </c>
      <c r="V671" s="13">
        <f>Penjualan!V671*$D671</f>
        <v>0</v>
      </c>
      <c r="W671" s="13">
        <f>Penjualan!W671*$D671</f>
        <v>0</v>
      </c>
      <c r="X671" s="13">
        <f>Penjualan!X671*$D671</f>
        <v>0</v>
      </c>
      <c r="Y671" s="13">
        <f>Penjualan!Y671*$D671</f>
        <v>5000</v>
      </c>
      <c r="Z671" s="13">
        <f>Penjualan!Z671*$D671</f>
        <v>0</v>
      </c>
      <c r="AA671" s="13">
        <f>Penjualan!AA671*$D671</f>
        <v>0</v>
      </c>
      <c r="AB671" s="13">
        <f>Penjualan!AB671*$D671</f>
        <v>0</v>
      </c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>
        <f>Penjualan!AQ671*$D671</f>
        <v>0</v>
      </c>
      <c r="AR671" s="13">
        <f t="shared" si="23"/>
        <v>5000</v>
      </c>
      <c r="AS671" s="14"/>
      <c r="AT671" s="14"/>
      <c r="AU671" s="14"/>
      <c r="AV671" s="14"/>
      <c r="AW671" s="14"/>
    </row>
    <row r="672" spans="1:49" ht="26.25" customHeight="1" x14ac:dyDescent="0.35">
      <c r="A672" s="55">
        <f>Penjualan!A672</f>
        <v>0</v>
      </c>
      <c r="B672" s="2" t="str">
        <f>Penjualan!B672</f>
        <v>G15</v>
      </c>
      <c r="C672" s="2" t="str">
        <f>Penjualan!C672</f>
        <v>Gelang Fransiskus</v>
      </c>
      <c r="D672" s="21">
        <f>VLOOKUP(B672,Tabel!$A$6:$F$78,6,FALSE)</f>
        <v>20000</v>
      </c>
      <c r="E672" s="13">
        <f>Penjualan!E672*$D672</f>
        <v>0</v>
      </c>
      <c r="F672" s="13">
        <f>Penjualan!F672*$D672</f>
        <v>0</v>
      </c>
      <c r="G672" s="13">
        <f>Penjualan!G672*$D672</f>
        <v>0</v>
      </c>
      <c r="H672" s="13">
        <f>Penjualan!H672*$D672</f>
        <v>20000</v>
      </c>
      <c r="I672" s="13">
        <f>Penjualan!I672*$D672</f>
        <v>0</v>
      </c>
      <c r="J672" s="13">
        <f>Penjualan!J672*$D672</f>
        <v>20000</v>
      </c>
      <c r="K672" s="13">
        <f>Penjualan!K672*$D672</f>
        <v>0</v>
      </c>
      <c r="L672" s="13">
        <f>Penjualan!L672*$D672</f>
        <v>0</v>
      </c>
      <c r="M672" s="13">
        <f>Penjualan!M672*$D672</f>
        <v>0</v>
      </c>
      <c r="N672" s="13">
        <f>Penjualan!N672*$D672</f>
        <v>0</v>
      </c>
      <c r="O672" s="13">
        <f>Penjualan!O672*$D672</f>
        <v>0</v>
      </c>
      <c r="P672" s="13">
        <f>Penjualan!P672*$D672</f>
        <v>0</v>
      </c>
      <c r="Q672" s="13">
        <f>Penjualan!Q672*$D672</f>
        <v>0</v>
      </c>
      <c r="R672" s="13">
        <f>Penjualan!R672*$D672</f>
        <v>0</v>
      </c>
      <c r="S672" s="13">
        <f>Penjualan!S672*$D672</f>
        <v>0</v>
      </c>
      <c r="T672" s="13">
        <f>Penjualan!T672*$D672</f>
        <v>20000</v>
      </c>
      <c r="U672" s="13">
        <f>Penjualan!U672*$D672</f>
        <v>0</v>
      </c>
      <c r="V672" s="13">
        <f>Penjualan!V672*$D672</f>
        <v>0</v>
      </c>
      <c r="W672" s="13">
        <f>Penjualan!W672*$D672</f>
        <v>0</v>
      </c>
      <c r="X672" s="13">
        <f>Penjualan!X672*$D672</f>
        <v>0</v>
      </c>
      <c r="Y672" s="13">
        <f>Penjualan!Y672*$D672</f>
        <v>0</v>
      </c>
      <c r="Z672" s="13">
        <f>Penjualan!Z672*$D672</f>
        <v>0</v>
      </c>
      <c r="AA672" s="13">
        <f>Penjualan!AA672*$D672</f>
        <v>0</v>
      </c>
      <c r="AB672" s="13">
        <f>Penjualan!AB672*$D672</f>
        <v>0</v>
      </c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>
        <f>Penjualan!AQ672*$D672</f>
        <v>0</v>
      </c>
      <c r="AR672" s="13">
        <f t="shared" si="23"/>
        <v>60000</v>
      </c>
      <c r="AS672" s="14"/>
      <c r="AT672" s="14"/>
      <c r="AU672" s="14"/>
      <c r="AV672" s="14"/>
      <c r="AW672" s="14"/>
    </row>
    <row r="673" spans="1:49" ht="26.25" customHeight="1" x14ac:dyDescent="0.35">
      <c r="A673" s="55">
        <f>Penjualan!A673</f>
        <v>0</v>
      </c>
      <c r="B673" s="2" t="str">
        <f>Penjualan!B673</f>
        <v>GR18</v>
      </c>
      <c r="C673" s="2" t="str">
        <f>Penjualan!C673</f>
        <v>Gelang Rosario Putih</v>
      </c>
      <c r="D673" s="21">
        <f>VLOOKUP(B673,Tabel!$A$6:$F$78,6,FALSE)</f>
        <v>15000</v>
      </c>
      <c r="E673" s="13">
        <f>Penjualan!E673*$D673</f>
        <v>0</v>
      </c>
      <c r="F673" s="13">
        <f>Penjualan!F673*$D673</f>
        <v>0</v>
      </c>
      <c r="G673" s="13">
        <f>Penjualan!G673*$D673</f>
        <v>0</v>
      </c>
      <c r="H673" s="13">
        <f>Penjualan!H673*$D673</f>
        <v>0</v>
      </c>
      <c r="I673" s="13">
        <f>Penjualan!I673*$D673</f>
        <v>0</v>
      </c>
      <c r="J673" s="13">
        <f>Penjualan!J673*$D673</f>
        <v>45000</v>
      </c>
      <c r="K673" s="13">
        <f>Penjualan!K673*$D673</f>
        <v>0</v>
      </c>
      <c r="L673" s="13">
        <f>Penjualan!L673*$D673</f>
        <v>0</v>
      </c>
      <c r="M673" s="13">
        <f>Penjualan!M673*$D673</f>
        <v>0</v>
      </c>
      <c r="N673" s="13">
        <f>Penjualan!N673*$D673</f>
        <v>0</v>
      </c>
      <c r="O673" s="13">
        <f>Penjualan!O673*$D673</f>
        <v>0</v>
      </c>
      <c r="P673" s="13">
        <f>Penjualan!P673*$D673</f>
        <v>0</v>
      </c>
      <c r="Q673" s="13">
        <f>Penjualan!Q673*$D673</f>
        <v>0</v>
      </c>
      <c r="R673" s="13">
        <f>Penjualan!R673*$D673</f>
        <v>0</v>
      </c>
      <c r="S673" s="13">
        <f>Penjualan!S673*$D673</f>
        <v>0</v>
      </c>
      <c r="T673" s="13">
        <f>Penjualan!T673*$D673</f>
        <v>0</v>
      </c>
      <c r="U673" s="13">
        <f>Penjualan!U673*$D673</f>
        <v>0</v>
      </c>
      <c r="V673" s="13">
        <f>Penjualan!V673*$D673</f>
        <v>0</v>
      </c>
      <c r="W673" s="13">
        <f>Penjualan!W673*$D673</f>
        <v>0</v>
      </c>
      <c r="X673" s="13">
        <f>Penjualan!X673*$D673</f>
        <v>0</v>
      </c>
      <c r="Y673" s="13">
        <f>Penjualan!Y673*$D673</f>
        <v>0</v>
      </c>
      <c r="Z673" s="13">
        <f>Penjualan!Z673*$D673</f>
        <v>0</v>
      </c>
      <c r="AA673" s="13">
        <f>Penjualan!AA673*$D673</f>
        <v>0</v>
      </c>
      <c r="AB673" s="13">
        <f>Penjualan!AB673*$D673</f>
        <v>0</v>
      </c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>
        <f>Penjualan!AQ673*$D673</f>
        <v>0</v>
      </c>
      <c r="AR673" s="13">
        <f t="shared" si="23"/>
        <v>45000</v>
      </c>
      <c r="AS673" s="14"/>
      <c r="AT673" s="14"/>
      <c r="AU673" s="14"/>
      <c r="AV673" s="14"/>
      <c r="AW673" s="14"/>
    </row>
    <row r="674" spans="1:49" ht="26.25" customHeight="1" x14ac:dyDescent="0.35">
      <c r="A674" s="55">
        <f>Penjualan!A674</f>
        <v>0</v>
      </c>
      <c r="B674" s="2" t="str">
        <f>Penjualan!B674</f>
        <v>GR17</v>
      </c>
      <c r="C674" s="2" t="str">
        <f>Penjualan!C674</f>
        <v>Gelang Rosario Lilit</v>
      </c>
      <c r="D674" s="21">
        <f>VLOOKUP(B674,Tabel!$A$6:$F$78,6,FALSE)</f>
        <v>10000</v>
      </c>
      <c r="E674" s="13">
        <f>Penjualan!E674*$D674</f>
        <v>0</v>
      </c>
      <c r="F674" s="13">
        <f>Penjualan!F674*$D674</f>
        <v>0</v>
      </c>
      <c r="G674" s="13">
        <f>Penjualan!G674*$D674</f>
        <v>0</v>
      </c>
      <c r="H674" s="13">
        <f>Penjualan!H674*$D674</f>
        <v>0</v>
      </c>
      <c r="I674" s="13">
        <f>Penjualan!I674*$D674</f>
        <v>0</v>
      </c>
      <c r="J674" s="13">
        <f>Penjualan!J674*$D674</f>
        <v>0</v>
      </c>
      <c r="K674" s="13">
        <f>Penjualan!K674*$D674</f>
        <v>0</v>
      </c>
      <c r="L674" s="13">
        <f>Penjualan!L674*$D674</f>
        <v>0</v>
      </c>
      <c r="M674" s="13">
        <f>Penjualan!M674*$D674</f>
        <v>0</v>
      </c>
      <c r="N674" s="13">
        <f>Penjualan!N674*$D674</f>
        <v>30000</v>
      </c>
      <c r="O674" s="13">
        <f>Penjualan!O674*$D674</f>
        <v>0</v>
      </c>
      <c r="P674" s="13">
        <f>Penjualan!P674*$D674</f>
        <v>0</v>
      </c>
      <c r="Q674" s="13">
        <f>Penjualan!Q674*$D674</f>
        <v>0</v>
      </c>
      <c r="R674" s="13">
        <f>Penjualan!R674*$D674</f>
        <v>0</v>
      </c>
      <c r="S674" s="13">
        <f>Penjualan!S674*$D674</f>
        <v>10000</v>
      </c>
      <c r="T674" s="13">
        <f>Penjualan!T674*$D674</f>
        <v>0</v>
      </c>
      <c r="U674" s="13">
        <f>Penjualan!U674*$D674</f>
        <v>0</v>
      </c>
      <c r="V674" s="13">
        <f>Penjualan!V674*$D674</f>
        <v>0</v>
      </c>
      <c r="W674" s="13">
        <f>Penjualan!W674*$D674</f>
        <v>0</v>
      </c>
      <c r="X674" s="13">
        <f>Penjualan!X674*$D674</f>
        <v>0</v>
      </c>
      <c r="Y674" s="13">
        <f>Penjualan!Y674*$D674</f>
        <v>0</v>
      </c>
      <c r="Z674" s="13">
        <f>Penjualan!Z674*$D674</f>
        <v>0</v>
      </c>
      <c r="AA674" s="13">
        <f>Penjualan!AA674*$D674</f>
        <v>0</v>
      </c>
      <c r="AB674" s="13">
        <f>Penjualan!AB674*$D674</f>
        <v>0</v>
      </c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>
        <f>Penjualan!AQ674*$D674</f>
        <v>10000</v>
      </c>
      <c r="AR674" s="13">
        <f t="shared" si="23"/>
        <v>50000</v>
      </c>
      <c r="AS674" s="14"/>
      <c r="AT674" s="14"/>
      <c r="AU674" s="14">
        <f>AQ674</f>
        <v>10000</v>
      </c>
      <c r="AV674" s="14"/>
      <c r="AW674" s="14"/>
    </row>
    <row r="675" spans="1:49" ht="26.25" customHeight="1" x14ac:dyDescent="0.35">
      <c r="A675" s="55">
        <f>Penjualan!A675</f>
        <v>0</v>
      </c>
      <c r="B675" s="2" t="str">
        <f>Penjualan!B675</f>
        <v>R01</v>
      </c>
      <c r="C675" s="2" t="str">
        <f>Penjualan!C675</f>
        <v>Rosario kayu</v>
      </c>
      <c r="D675" s="21">
        <f>VLOOKUP(B675,Tabel!$A$6:$F$78,6,FALSE)</f>
        <v>15000</v>
      </c>
      <c r="E675" s="13">
        <f>Penjualan!E675*$D675</f>
        <v>0</v>
      </c>
      <c r="F675" s="13">
        <f>Penjualan!F675*$D675</f>
        <v>15000</v>
      </c>
      <c r="G675" s="13">
        <f>Penjualan!G675*$D675</f>
        <v>0</v>
      </c>
      <c r="H675" s="13">
        <f>Penjualan!H675*$D675</f>
        <v>30000</v>
      </c>
      <c r="I675" s="13">
        <f>Penjualan!I675*$D675</f>
        <v>0</v>
      </c>
      <c r="J675" s="13">
        <f>Penjualan!J675*$D675</f>
        <v>0</v>
      </c>
      <c r="K675" s="13">
        <f>Penjualan!K675*$D675</f>
        <v>0</v>
      </c>
      <c r="L675" s="13">
        <f>Penjualan!L675*$D675</f>
        <v>0</v>
      </c>
      <c r="M675" s="13">
        <f>Penjualan!M675*$D675</f>
        <v>0</v>
      </c>
      <c r="N675" s="13">
        <f>Penjualan!N675*$D675</f>
        <v>0</v>
      </c>
      <c r="O675" s="13">
        <f>Penjualan!O675*$D675</f>
        <v>60000</v>
      </c>
      <c r="P675" s="13">
        <f>Penjualan!P675*$D675</f>
        <v>60000</v>
      </c>
      <c r="Q675" s="13">
        <f>Penjualan!Q675*$D675</f>
        <v>0</v>
      </c>
      <c r="R675" s="13">
        <f>Penjualan!R675*$D675</f>
        <v>0</v>
      </c>
      <c r="S675" s="13">
        <f>Penjualan!S675*$D675</f>
        <v>105000</v>
      </c>
      <c r="T675" s="13">
        <f>Penjualan!T675*$D675</f>
        <v>30000</v>
      </c>
      <c r="U675" s="13">
        <f>Penjualan!U675*$D675</f>
        <v>15000</v>
      </c>
      <c r="V675" s="13">
        <f>Penjualan!V675*$D675</f>
        <v>0</v>
      </c>
      <c r="W675" s="13">
        <f>Penjualan!W675*$D675</f>
        <v>15000</v>
      </c>
      <c r="X675" s="13">
        <f>Penjualan!X675*$D675</f>
        <v>0</v>
      </c>
      <c r="Y675" s="13">
        <f>Penjualan!Y675*$D675</f>
        <v>0</v>
      </c>
      <c r="Z675" s="13">
        <f>Penjualan!Z675*$D675</f>
        <v>0</v>
      </c>
      <c r="AA675" s="13">
        <f>Penjualan!AA675*$D675</f>
        <v>30000</v>
      </c>
      <c r="AB675" s="13">
        <f>Penjualan!AB675*$D675</f>
        <v>15000</v>
      </c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>
        <f>Penjualan!AQ675*$D675</f>
        <v>0</v>
      </c>
      <c r="AR675" s="13">
        <f t="shared" si="23"/>
        <v>375000</v>
      </c>
      <c r="AS675" s="14"/>
      <c r="AT675" s="14"/>
      <c r="AU675" s="14"/>
      <c r="AV675" s="14"/>
      <c r="AW675" s="14"/>
    </row>
    <row r="676" spans="1:49" ht="26.25" customHeight="1" x14ac:dyDescent="0.35">
      <c r="A676" s="55">
        <f>Penjualan!A676</f>
        <v>0</v>
      </c>
      <c r="B676" s="2" t="str">
        <f>Penjualan!B676</f>
        <v>A01</v>
      </c>
      <c r="C676" s="2" t="str">
        <f>Penjualan!C676</f>
        <v>Anting</v>
      </c>
      <c r="D676" s="21">
        <f>VLOOKUP(B676,Tabel!$A$6:$F$78,6,FALSE)</f>
        <v>12000</v>
      </c>
      <c r="E676" s="13">
        <f>Penjualan!E676*$D676</f>
        <v>0</v>
      </c>
      <c r="F676" s="13">
        <f>Penjualan!F676*$D676</f>
        <v>0</v>
      </c>
      <c r="G676" s="13">
        <f>Penjualan!G676*$D676</f>
        <v>0</v>
      </c>
      <c r="H676" s="13">
        <f>Penjualan!H676*$D676</f>
        <v>0</v>
      </c>
      <c r="I676" s="13">
        <f>Penjualan!I676*$D676</f>
        <v>0</v>
      </c>
      <c r="J676" s="13">
        <f>Penjualan!J676*$D676</f>
        <v>12000</v>
      </c>
      <c r="K676" s="13">
        <f>Penjualan!K676*$D676</f>
        <v>0</v>
      </c>
      <c r="L676" s="13">
        <f>Penjualan!L676*$D676</f>
        <v>0</v>
      </c>
      <c r="M676" s="13">
        <f>Penjualan!M676*$D676</f>
        <v>0</v>
      </c>
      <c r="N676" s="13">
        <f>Penjualan!N676*$D676</f>
        <v>0</v>
      </c>
      <c r="O676" s="13">
        <f>Penjualan!O676*$D676</f>
        <v>0</v>
      </c>
      <c r="P676" s="13">
        <f>Penjualan!P676*$D676</f>
        <v>12000</v>
      </c>
      <c r="Q676" s="13">
        <f>Penjualan!Q676*$D676</f>
        <v>0</v>
      </c>
      <c r="R676" s="13">
        <f>Penjualan!R676*$D676</f>
        <v>0</v>
      </c>
      <c r="S676" s="13">
        <f>Penjualan!S676*$D676</f>
        <v>0</v>
      </c>
      <c r="T676" s="13">
        <f>Penjualan!T676*$D676</f>
        <v>0</v>
      </c>
      <c r="U676" s="13">
        <f>Penjualan!U676*$D676</f>
        <v>0</v>
      </c>
      <c r="V676" s="13">
        <f>Penjualan!V676*$D676</f>
        <v>0</v>
      </c>
      <c r="W676" s="13">
        <f>Penjualan!W676*$D676</f>
        <v>12000</v>
      </c>
      <c r="X676" s="13">
        <f>Penjualan!X676*$D676</f>
        <v>0</v>
      </c>
      <c r="Y676" s="13">
        <f>Penjualan!Y676*$D676</f>
        <v>0</v>
      </c>
      <c r="Z676" s="13">
        <f>Penjualan!Z676*$D676</f>
        <v>0</v>
      </c>
      <c r="AA676" s="13">
        <f>Penjualan!AA676*$D676</f>
        <v>0</v>
      </c>
      <c r="AB676" s="13">
        <f>Penjualan!AB676*$D676</f>
        <v>0</v>
      </c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>
        <f>Penjualan!AQ676*$D676</f>
        <v>0</v>
      </c>
      <c r="AR676" s="13">
        <f t="shared" si="23"/>
        <v>36000</v>
      </c>
      <c r="AS676" s="14"/>
      <c r="AT676" s="14"/>
      <c r="AU676" s="14"/>
      <c r="AV676" s="14"/>
      <c r="AW676" s="14"/>
    </row>
    <row r="677" spans="1:49" ht="26.25" customHeight="1" x14ac:dyDescent="0.35">
      <c r="A677" s="55">
        <f>Penjualan!A677</f>
        <v>0</v>
      </c>
      <c r="B677" s="2" t="str">
        <f>Penjualan!B677</f>
        <v>KT03</v>
      </c>
      <c r="C677" s="2" t="str">
        <f>Penjualan!C677</f>
        <v>Kalung huruf</v>
      </c>
      <c r="D677" s="21">
        <f>VLOOKUP(B677,Tabel!$A$6:$F$78,6,FALSE)</f>
        <v>3000</v>
      </c>
      <c r="E677" s="13">
        <f>Penjualan!E677*$D677</f>
        <v>0</v>
      </c>
      <c r="F677" s="13">
        <f>Penjualan!F677*$D677</f>
        <v>0</v>
      </c>
      <c r="G677" s="13">
        <f>Penjualan!G677*$D677</f>
        <v>0</v>
      </c>
      <c r="H677" s="13">
        <f>Penjualan!H677*$D677</f>
        <v>0</v>
      </c>
      <c r="I677" s="13">
        <f>Penjualan!I677*$D677</f>
        <v>0</v>
      </c>
      <c r="J677" s="13">
        <f>Penjualan!J677*$D677</f>
        <v>0</v>
      </c>
      <c r="K677" s="13">
        <f>Penjualan!K677*$D677</f>
        <v>0</v>
      </c>
      <c r="L677" s="13">
        <f>Penjualan!L677*$D677</f>
        <v>0</v>
      </c>
      <c r="M677" s="13">
        <f>Penjualan!M677*$D677</f>
        <v>0</v>
      </c>
      <c r="N677" s="13">
        <f>Penjualan!N677*$D677</f>
        <v>9000</v>
      </c>
      <c r="O677" s="13">
        <f>Penjualan!O677*$D677</f>
        <v>3000</v>
      </c>
      <c r="P677" s="13">
        <f>Penjualan!P677*$D677</f>
        <v>3000</v>
      </c>
      <c r="Q677" s="13">
        <f>Penjualan!Q677*$D677</f>
        <v>0</v>
      </c>
      <c r="R677" s="13">
        <f>Penjualan!R677*$D677</f>
        <v>0</v>
      </c>
      <c r="S677" s="13">
        <f>Penjualan!S677*$D677</f>
        <v>0</v>
      </c>
      <c r="T677" s="13">
        <f>Penjualan!T677*$D677</f>
        <v>0</v>
      </c>
      <c r="U677" s="13">
        <f>Penjualan!U677*$D677</f>
        <v>0</v>
      </c>
      <c r="V677" s="13">
        <f>Penjualan!V677*$D677</f>
        <v>0</v>
      </c>
      <c r="W677" s="13">
        <f>Penjualan!W677*$D677</f>
        <v>0</v>
      </c>
      <c r="X677" s="13">
        <f>Penjualan!X677*$D677</f>
        <v>0</v>
      </c>
      <c r="Y677" s="13">
        <f>Penjualan!Y677*$D677</f>
        <v>0</v>
      </c>
      <c r="Z677" s="13">
        <f>Penjualan!Z677*$D677</f>
        <v>0</v>
      </c>
      <c r="AA677" s="13">
        <f>Penjualan!AA677*$D677</f>
        <v>0</v>
      </c>
      <c r="AB677" s="13">
        <f>Penjualan!AB677*$D677</f>
        <v>0</v>
      </c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>
        <f>Penjualan!AQ677*$D677</f>
        <v>0</v>
      </c>
      <c r="AR677" s="13">
        <f t="shared" si="23"/>
        <v>15000</v>
      </c>
      <c r="AS677" s="14"/>
      <c r="AT677" s="14"/>
      <c r="AU677" s="14"/>
      <c r="AV677" s="14"/>
      <c r="AW677" s="14"/>
    </row>
    <row r="678" spans="1:49" ht="26.25" customHeight="1" x14ac:dyDescent="0.35">
      <c r="A678" s="55">
        <f>Penjualan!A678</f>
        <v>0</v>
      </c>
      <c r="B678" s="2" t="str">
        <f>Penjualan!B678</f>
        <v>GR11</v>
      </c>
      <c r="C678" s="2" t="str">
        <f>Penjualan!C678</f>
        <v>Gelang rosario kristal</v>
      </c>
      <c r="D678" s="21">
        <f>VLOOKUP(B678,Tabel!$A$6:$F$78,6,FALSE)</f>
        <v>15000</v>
      </c>
      <c r="E678" s="13">
        <f>Penjualan!E678*$D678</f>
        <v>0</v>
      </c>
      <c r="F678" s="13">
        <f>Penjualan!F678*$D678</f>
        <v>0</v>
      </c>
      <c r="G678" s="13">
        <f>Penjualan!G678*$D678</f>
        <v>0</v>
      </c>
      <c r="H678" s="13">
        <f>Penjualan!H678*$D678</f>
        <v>0</v>
      </c>
      <c r="I678" s="13">
        <f>Penjualan!I678*$D678</f>
        <v>0</v>
      </c>
      <c r="J678" s="13">
        <f>Penjualan!J678*$D678</f>
        <v>0</v>
      </c>
      <c r="K678" s="13">
        <f>Penjualan!K678*$D678</f>
        <v>0</v>
      </c>
      <c r="L678" s="13">
        <f>Penjualan!L678*$D678</f>
        <v>0</v>
      </c>
      <c r="M678" s="13">
        <f>Penjualan!M678*$D678</f>
        <v>15000</v>
      </c>
      <c r="N678" s="13">
        <f>Penjualan!N678*$D678</f>
        <v>0</v>
      </c>
      <c r="O678" s="13">
        <f>Penjualan!O678*$D678</f>
        <v>0</v>
      </c>
      <c r="P678" s="13">
        <f>Penjualan!P678*$D678</f>
        <v>0</v>
      </c>
      <c r="Q678" s="13">
        <f>Penjualan!Q678*$D678</f>
        <v>0</v>
      </c>
      <c r="R678" s="13">
        <f>Penjualan!R678*$D678</f>
        <v>0</v>
      </c>
      <c r="S678" s="13">
        <f>Penjualan!S678*$D678</f>
        <v>0</v>
      </c>
      <c r="T678" s="13">
        <f>Penjualan!T678*$D678</f>
        <v>0</v>
      </c>
      <c r="U678" s="13">
        <f>Penjualan!U678*$D678</f>
        <v>0</v>
      </c>
      <c r="V678" s="13">
        <f>Penjualan!V678*$D678</f>
        <v>0</v>
      </c>
      <c r="W678" s="13">
        <f>Penjualan!W678*$D678</f>
        <v>0</v>
      </c>
      <c r="X678" s="13">
        <f>Penjualan!X678*$D678</f>
        <v>0</v>
      </c>
      <c r="Y678" s="13">
        <f>Penjualan!Y678*$D678</f>
        <v>0</v>
      </c>
      <c r="Z678" s="13">
        <f>Penjualan!Z678*$D678</f>
        <v>0</v>
      </c>
      <c r="AA678" s="13">
        <f>Penjualan!AA678*$D678</f>
        <v>0</v>
      </c>
      <c r="AB678" s="13">
        <f>Penjualan!AB678*$D678</f>
        <v>0</v>
      </c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>
        <f>Penjualan!AQ678*$D678</f>
        <v>0</v>
      </c>
      <c r="AR678" s="13">
        <f t="shared" si="23"/>
        <v>15000</v>
      </c>
      <c r="AS678" s="14"/>
      <c r="AT678" s="14"/>
      <c r="AU678" s="14"/>
      <c r="AV678" s="14"/>
      <c r="AW678" s="14"/>
    </row>
    <row r="679" spans="1:49" ht="26.25" customHeight="1" x14ac:dyDescent="0.35">
      <c r="A679" s="55">
        <f>Penjualan!A679</f>
        <v>0</v>
      </c>
      <c r="B679" s="2" t="str">
        <f>Penjualan!B679</f>
        <v>G01</v>
      </c>
      <c r="C679" s="2" t="str">
        <f>Penjualan!C679</f>
        <v>G.batu magnet</v>
      </c>
      <c r="D679" s="21">
        <f>VLOOKUP(B679,Tabel!$A$6:$F$78,6,FALSE)</f>
        <v>10000</v>
      </c>
      <c r="E679" s="13">
        <f>Penjualan!E679*$D679</f>
        <v>0</v>
      </c>
      <c r="F679" s="13">
        <f>Penjualan!F679*$D679</f>
        <v>0</v>
      </c>
      <c r="G679" s="13">
        <f>Penjualan!G679*$D679</f>
        <v>0</v>
      </c>
      <c r="H679" s="13">
        <f>Penjualan!H679*$D679</f>
        <v>0</v>
      </c>
      <c r="I679" s="13">
        <f>Penjualan!I679*$D679</f>
        <v>0</v>
      </c>
      <c r="J679" s="13">
        <f>Penjualan!J679*$D679</f>
        <v>0</v>
      </c>
      <c r="K679" s="13">
        <f>Penjualan!K679*$D679</f>
        <v>0</v>
      </c>
      <c r="L679" s="13">
        <f>Penjualan!L679*$D679</f>
        <v>0</v>
      </c>
      <c r="M679" s="13">
        <f>Penjualan!M679*$D679</f>
        <v>0</v>
      </c>
      <c r="N679" s="13">
        <f>Penjualan!N679*$D679</f>
        <v>0</v>
      </c>
      <c r="O679" s="13">
        <f>Penjualan!O679*$D679</f>
        <v>0</v>
      </c>
      <c r="P679" s="13">
        <f>Penjualan!P679*$D679</f>
        <v>0</v>
      </c>
      <c r="Q679" s="13">
        <f>Penjualan!Q679*$D679</f>
        <v>0</v>
      </c>
      <c r="R679" s="13">
        <f>Penjualan!R679*$D679</f>
        <v>0</v>
      </c>
      <c r="S679" s="13">
        <f>Penjualan!S679*$D679</f>
        <v>0</v>
      </c>
      <c r="T679" s="13">
        <f>Penjualan!T679*$D679</f>
        <v>0</v>
      </c>
      <c r="U679" s="13">
        <f>Penjualan!U679*$D679</f>
        <v>0</v>
      </c>
      <c r="V679" s="13">
        <f>Penjualan!V679*$D679</f>
        <v>0</v>
      </c>
      <c r="W679" s="13">
        <f>Penjualan!W679*$D679</f>
        <v>0</v>
      </c>
      <c r="X679" s="13">
        <f>Penjualan!X679*$D679</f>
        <v>0</v>
      </c>
      <c r="Y679" s="13">
        <f>Penjualan!Y679*$D679</f>
        <v>10000</v>
      </c>
      <c r="Z679" s="13">
        <f>Penjualan!Z679*$D679</f>
        <v>0</v>
      </c>
      <c r="AA679" s="13">
        <f>Penjualan!AA679*$D679</f>
        <v>0</v>
      </c>
      <c r="AB679" s="13">
        <f>Penjualan!AB679*$D679</f>
        <v>0</v>
      </c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>
        <f>Penjualan!AQ679*$D679</f>
        <v>0</v>
      </c>
      <c r="AR679" s="13">
        <f t="shared" si="23"/>
        <v>10000</v>
      </c>
      <c r="AS679" s="14"/>
      <c r="AT679" s="14"/>
      <c r="AU679" s="14"/>
      <c r="AV679" s="14"/>
      <c r="AW679" s="14"/>
    </row>
    <row r="680" spans="1:49" ht="26.25" customHeight="1" x14ac:dyDescent="0.35">
      <c r="A680" s="55">
        <f>Penjualan!A680</f>
        <v>0</v>
      </c>
      <c r="B680" s="2" t="str">
        <f>Penjualan!B680</f>
        <v>G06</v>
      </c>
      <c r="C680" s="2" t="str">
        <f>Penjualan!C680</f>
        <v>G.bandul kunci</v>
      </c>
      <c r="D680" s="21">
        <f>VLOOKUP(B680,Tabel!$A$6:$F$78,6,FALSE)</f>
        <v>10000</v>
      </c>
      <c r="E680" s="13">
        <f>Penjualan!E680*$D680</f>
        <v>0</v>
      </c>
      <c r="F680" s="13">
        <f>Penjualan!F680*$D680</f>
        <v>0</v>
      </c>
      <c r="G680" s="13">
        <f>Penjualan!G680*$D680</f>
        <v>0</v>
      </c>
      <c r="H680" s="13">
        <f>Penjualan!H680*$D680</f>
        <v>10000</v>
      </c>
      <c r="I680" s="13">
        <f>Penjualan!I680*$D680</f>
        <v>0</v>
      </c>
      <c r="J680" s="13">
        <f>Penjualan!J680*$D680</f>
        <v>0</v>
      </c>
      <c r="K680" s="13">
        <f>Penjualan!K680*$D680</f>
        <v>0</v>
      </c>
      <c r="L680" s="13">
        <f>Penjualan!L680*$D680</f>
        <v>0</v>
      </c>
      <c r="M680" s="13">
        <f>Penjualan!M680*$D680</f>
        <v>0</v>
      </c>
      <c r="N680" s="13">
        <f>Penjualan!N680*$D680</f>
        <v>0</v>
      </c>
      <c r="O680" s="13">
        <f>Penjualan!O680*$D680</f>
        <v>0</v>
      </c>
      <c r="P680" s="13">
        <f>Penjualan!P680*$D680</f>
        <v>0</v>
      </c>
      <c r="Q680" s="13">
        <f>Penjualan!Q680*$D680</f>
        <v>0</v>
      </c>
      <c r="R680" s="13">
        <f>Penjualan!R680*$D680</f>
        <v>0</v>
      </c>
      <c r="S680" s="13">
        <f>Penjualan!S680*$D680</f>
        <v>0</v>
      </c>
      <c r="T680" s="13">
        <f>Penjualan!T680*$D680</f>
        <v>0</v>
      </c>
      <c r="U680" s="13">
        <f>Penjualan!U680*$D680</f>
        <v>0</v>
      </c>
      <c r="V680" s="13">
        <f>Penjualan!V680*$D680</f>
        <v>0</v>
      </c>
      <c r="W680" s="13">
        <f>Penjualan!W680*$D680</f>
        <v>0</v>
      </c>
      <c r="X680" s="13">
        <f>Penjualan!X680*$D680</f>
        <v>0</v>
      </c>
      <c r="Y680" s="13">
        <f>Penjualan!Y680*$D680</f>
        <v>0</v>
      </c>
      <c r="Z680" s="13">
        <f>Penjualan!Z680*$D680</f>
        <v>0</v>
      </c>
      <c r="AA680" s="13">
        <f>Penjualan!AA680*$D680</f>
        <v>0</v>
      </c>
      <c r="AB680" s="13">
        <f>Penjualan!AB680*$D680</f>
        <v>0</v>
      </c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>
        <f>Penjualan!AQ680*$D680</f>
        <v>0</v>
      </c>
      <c r="AR680" s="13">
        <f t="shared" si="23"/>
        <v>10000</v>
      </c>
      <c r="AS680" s="14"/>
      <c r="AT680" s="14"/>
      <c r="AU680" s="14"/>
      <c r="AV680" s="14"/>
      <c r="AW680" s="14"/>
    </row>
    <row r="681" spans="1:49" ht="26.25" customHeight="1" x14ac:dyDescent="0.35">
      <c r="A681" s="55">
        <f>Penjualan!A681</f>
        <v>0</v>
      </c>
      <c r="B681" s="2" t="str">
        <f>Penjualan!B681</f>
        <v>G12</v>
      </c>
      <c r="C681" s="2" t="str">
        <f>Penjualan!C681</f>
        <v xml:space="preserve">Gelang plat </v>
      </c>
      <c r="D681" s="21">
        <f>VLOOKUP(B681,Tabel!$A$6:$F$78,6,FALSE)</f>
        <v>5000</v>
      </c>
      <c r="E681" s="13">
        <f>Penjualan!E681*$D681</f>
        <v>0</v>
      </c>
      <c r="F681" s="13">
        <f>Penjualan!F681*$D681</f>
        <v>0</v>
      </c>
      <c r="G681" s="13">
        <f>Penjualan!G681*$D681</f>
        <v>0</v>
      </c>
      <c r="H681" s="13">
        <f>Penjualan!H681*$D681</f>
        <v>0</v>
      </c>
      <c r="I681" s="13">
        <f>Penjualan!I681*$D681</f>
        <v>0</v>
      </c>
      <c r="J681" s="13">
        <f>Penjualan!J681*$D681</f>
        <v>0</v>
      </c>
      <c r="K681" s="13">
        <f>Penjualan!K681*$D681</f>
        <v>0</v>
      </c>
      <c r="L681" s="13">
        <f>Penjualan!L681*$D681</f>
        <v>0</v>
      </c>
      <c r="M681" s="13">
        <f>Penjualan!M681*$D681</f>
        <v>0</v>
      </c>
      <c r="N681" s="13">
        <f>Penjualan!N681*$D681</f>
        <v>0</v>
      </c>
      <c r="O681" s="13">
        <f>Penjualan!O681*$D681</f>
        <v>0</v>
      </c>
      <c r="P681" s="13">
        <f>Penjualan!P681*$D681</f>
        <v>5000</v>
      </c>
      <c r="Q681" s="13">
        <f>Penjualan!Q681*$D681</f>
        <v>0</v>
      </c>
      <c r="R681" s="13">
        <f>Penjualan!R681*$D681</f>
        <v>0</v>
      </c>
      <c r="S681" s="13">
        <f>Penjualan!S681*$D681</f>
        <v>0</v>
      </c>
      <c r="T681" s="13">
        <f>Penjualan!T681*$D681</f>
        <v>0</v>
      </c>
      <c r="U681" s="13">
        <f>Penjualan!U681*$D681</f>
        <v>0</v>
      </c>
      <c r="V681" s="13">
        <f>Penjualan!V681*$D681</f>
        <v>0</v>
      </c>
      <c r="W681" s="13">
        <f>Penjualan!W681*$D681</f>
        <v>0</v>
      </c>
      <c r="X681" s="13">
        <f>Penjualan!X681*$D681</f>
        <v>0</v>
      </c>
      <c r="Y681" s="13">
        <f>Penjualan!Y681*$D681</f>
        <v>0</v>
      </c>
      <c r="Z681" s="13">
        <f>Penjualan!Z681*$D681</f>
        <v>0</v>
      </c>
      <c r="AA681" s="13">
        <f>Penjualan!AA681*$D681</f>
        <v>0</v>
      </c>
      <c r="AB681" s="13">
        <f>Penjualan!AB681*$D681</f>
        <v>0</v>
      </c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>
        <f>Penjualan!AQ681*$D681</f>
        <v>0</v>
      </c>
      <c r="AR681" s="13">
        <f t="shared" si="23"/>
        <v>5000</v>
      </c>
      <c r="AS681" s="14"/>
      <c r="AT681" s="14"/>
      <c r="AU681" s="14"/>
      <c r="AV681" s="14"/>
      <c r="AW681" s="14"/>
    </row>
    <row r="682" spans="1:49" ht="26.25" customHeight="1" x14ac:dyDescent="0.35">
      <c r="A682" s="55">
        <f>Penjualan!A682</f>
        <v>0</v>
      </c>
      <c r="B682" s="2" t="str">
        <f>Penjualan!B682</f>
        <v>GR14</v>
      </c>
      <c r="C682" s="2" t="str">
        <f>Penjualan!C682</f>
        <v>Gelang Bunda Maria Medugorje</v>
      </c>
      <c r="D682" s="21">
        <f>VLOOKUP(B682,Tabel!$A$6:$F$78,6,FALSE)</f>
        <v>30000</v>
      </c>
      <c r="E682" s="13">
        <f>Penjualan!E682*$D682</f>
        <v>0</v>
      </c>
      <c r="F682" s="13">
        <f>Penjualan!F682*$D682</f>
        <v>0</v>
      </c>
      <c r="G682" s="13">
        <f>Penjualan!G682*$D682</f>
        <v>0</v>
      </c>
      <c r="H682" s="13">
        <f>Penjualan!H682*$D682</f>
        <v>0</v>
      </c>
      <c r="I682" s="13">
        <f>Penjualan!I682*$D682</f>
        <v>0</v>
      </c>
      <c r="J682" s="13">
        <f>Penjualan!J682*$D682</f>
        <v>0</v>
      </c>
      <c r="K682" s="13">
        <f>Penjualan!K682*$D682</f>
        <v>0</v>
      </c>
      <c r="L682" s="13">
        <f>Penjualan!L682*$D682</f>
        <v>0</v>
      </c>
      <c r="M682" s="13">
        <f>Penjualan!M682*$D682</f>
        <v>0</v>
      </c>
      <c r="N682" s="13">
        <f>Penjualan!N682*$D682</f>
        <v>30000</v>
      </c>
      <c r="O682" s="13">
        <f>Penjualan!O682*$D682</f>
        <v>0</v>
      </c>
      <c r="P682" s="13">
        <f>Penjualan!P682*$D682</f>
        <v>0</v>
      </c>
      <c r="Q682" s="13">
        <f>Penjualan!Q682*$D682</f>
        <v>0</v>
      </c>
      <c r="R682" s="13">
        <f>Penjualan!R682*$D682</f>
        <v>0</v>
      </c>
      <c r="S682" s="13">
        <f>Penjualan!S682*$D682</f>
        <v>0</v>
      </c>
      <c r="T682" s="13">
        <f>Penjualan!T682*$D682</f>
        <v>30000</v>
      </c>
      <c r="U682" s="13">
        <f>Penjualan!U682*$D682</f>
        <v>0</v>
      </c>
      <c r="V682" s="13">
        <f>Penjualan!V682*$D682</f>
        <v>0</v>
      </c>
      <c r="W682" s="13">
        <f>Penjualan!W682*$D682</f>
        <v>0</v>
      </c>
      <c r="X682" s="13">
        <f>Penjualan!X682*$D682</f>
        <v>0</v>
      </c>
      <c r="Y682" s="13">
        <f>Penjualan!Y682*$D682</f>
        <v>0</v>
      </c>
      <c r="Z682" s="13">
        <f>Penjualan!Z682*$D682</f>
        <v>0</v>
      </c>
      <c r="AA682" s="13">
        <f>Penjualan!AA682*$D682</f>
        <v>0</v>
      </c>
      <c r="AB682" s="13">
        <f>Penjualan!AB682*$D682</f>
        <v>0</v>
      </c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>
        <f>Penjualan!AQ682*$D682</f>
        <v>0</v>
      </c>
      <c r="AR682" s="13">
        <f t="shared" ref="AR682:AR743" si="27">SUM(E682:AQ682)</f>
        <v>60000</v>
      </c>
      <c r="AS682" s="14"/>
      <c r="AT682" s="14"/>
      <c r="AU682" s="14"/>
      <c r="AV682" s="14"/>
      <c r="AW682" s="14"/>
    </row>
    <row r="683" spans="1:49" ht="26.25" customHeight="1" x14ac:dyDescent="0.35">
      <c r="A683" s="55">
        <f>Penjualan!A683</f>
        <v>0</v>
      </c>
      <c r="B683" s="2" t="str">
        <f>Penjualan!B683</f>
        <v>G10</v>
      </c>
      <c r="C683" s="2" t="str">
        <f>Penjualan!C683</f>
        <v>G.tali warna warni</v>
      </c>
      <c r="D683" s="21">
        <f>VLOOKUP(B683,Tabel!$A$6:$F$78,6,FALSE)</f>
        <v>5000</v>
      </c>
      <c r="E683" s="13">
        <f>Penjualan!E683*$D683</f>
        <v>0</v>
      </c>
      <c r="F683" s="13">
        <f>Penjualan!F683*$D683</f>
        <v>5000</v>
      </c>
      <c r="G683" s="13">
        <f>Penjualan!G683*$D683</f>
        <v>0</v>
      </c>
      <c r="H683" s="13">
        <f>Penjualan!H683*$D683</f>
        <v>0</v>
      </c>
      <c r="I683" s="13">
        <f>Penjualan!I683*$D683</f>
        <v>0</v>
      </c>
      <c r="J683" s="13">
        <f>Penjualan!J683*$D683</f>
        <v>0</v>
      </c>
      <c r="K683" s="13">
        <f>Penjualan!K683*$D683</f>
        <v>0</v>
      </c>
      <c r="L683" s="13">
        <f>Penjualan!L683*$D683</f>
        <v>0</v>
      </c>
      <c r="M683" s="13">
        <f>Penjualan!M683*$D683</f>
        <v>0</v>
      </c>
      <c r="N683" s="13">
        <f>Penjualan!N683*$D683</f>
        <v>0</v>
      </c>
      <c r="O683" s="13">
        <f>Penjualan!O683*$D683</f>
        <v>0</v>
      </c>
      <c r="P683" s="13">
        <f>Penjualan!P683*$D683</f>
        <v>0</v>
      </c>
      <c r="Q683" s="13">
        <f>Penjualan!Q683*$D683</f>
        <v>0</v>
      </c>
      <c r="R683" s="13">
        <f>Penjualan!R683*$D683</f>
        <v>0</v>
      </c>
      <c r="S683" s="13">
        <f>Penjualan!S683*$D683</f>
        <v>0</v>
      </c>
      <c r="T683" s="13">
        <f>Penjualan!T683*$D683</f>
        <v>0</v>
      </c>
      <c r="U683" s="13">
        <f>Penjualan!U683*$D683</f>
        <v>0</v>
      </c>
      <c r="V683" s="13">
        <f>Penjualan!V683*$D683</f>
        <v>0</v>
      </c>
      <c r="W683" s="13">
        <f>Penjualan!W683*$D683</f>
        <v>0</v>
      </c>
      <c r="X683" s="13">
        <f>Penjualan!X683*$D683</f>
        <v>0</v>
      </c>
      <c r="Y683" s="13">
        <f>Penjualan!Y683*$D683</f>
        <v>0</v>
      </c>
      <c r="Z683" s="13">
        <f>Penjualan!Z683*$D683</f>
        <v>0</v>
      </c>
      <c r="AA683" s="13">
        <f>Penjualan!AA683*$D683</f>
        <v>0</v>
      </c>
      <c r="AB683" s="13">
        <f>Penjualan!AB683*$D683</f>
        <v>0</v>
      </c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>
        <f>Penjualan!AQ683*$D683</f>
        <v>0</v>
      </c>
      <c r="AR683" s="13">
        <f t="shared" si="27"/>
        <v>5000</v>
      </c>
      <c r="AS683" s="14"/>
      <c r="AT683" s="14"/>
      <c r="AU683" s="14"/>
      <c r="AV683" s="14"/>
      <c r="AW683" s="14"/>
    </row>
    <row r="684" spans="1:49" ht="26.25" customHeight="1" x14ac:dyDescent="0.35">
      <c r="A684" s="55" t="str">
        <f>Penjualan!A684</f>
        <v>Misa II</v>
      </c>
      <c r="B684" s="2" t="str">
        <f>Penjualan!B684</f>
        <v>R02</v>
      </c>
      <c r="C684" s="2" t="str">
        <f>Penjualan!C684</f>
        <v>Rosario batu</v>
      </c>
      <c r="D684" s="21">
        <f>VLOOKUP(B684,Tabel!$A$6:$F$78,6,FALSE)</f>
        <v>30000</v>
      </c>
      <c r="E684" s="13">
        <f>Penjualan!E684*$D684</f>
        <v>0</v>
      </c>
      <c r="F684" s="13">
        <f>Penjualan!F684*$D684</f>
        <v>0</v>
      </c>
      <c r="G684" s="13">
        <f>Penjualan!G684*$D684</f>
        <v>0</v>
      </c>
      <c r="H684" s="13">
        <f>Penjualan!H684*$D684</f>
        <v>30000</v>
      </c>
      <c r="I684" s="13">
        <f>Penjualan!I684*$D684</f>
        <v>0</v>
      </c>
      <c r="J684" s="13">
        <f>Penjualan!J684*$D684</f>
        <v>0</v>
      </c>
      <c r="K684" s="13">
        <f>Penjualan!K684*$D684</f>
        <v>0</v>
      </c>
      <c r="L684" s="13">
        <f>Penjualan!L684*$D684</f>
        <v>0</v>
      </c>
      <c r="M684" s="13">
        <f>Penjualan!M684*$D684</f>
        <v>180000</v>
      </c>
      <c r="N684" s="13">
        <f>Penjualan!N684*$D684</f>
        <v>0</v>
      </c>
      <c r="O684" s="13">
        <f>Penjualan!O684*$D684</f>
        <v>0</v>
      </c>
      <c r="P684" s="13">
        <f>Penjualan!P684*$D684</f>
        <v>0</v>
      </c>
      <c r="Q684" s="13">
        <f>Penjualan!Q684*$D684</f>
        <v>0</v>
      </c>
      <c r="R684" s="13">
        <f>Penjualan!R684*$D684</f>
        <v>0</v>
      </c>
      <c r="S684" s="13">
        <f>Penjualan!S684*$D684</f>
        <v>0</v>
      </c>
      <c r="T684" s="13">
        <f>Penjualan!T684*$D684</f>
        <v>0</v>
      </c>
      <c r="U684" s="13">
        <f>Penjualan!U684*$D684</f>
        <v>0</v>
      </c>
      <c r="V684" s="13">
        <f>Penjualan!V684*$D684</f>
        <v>0</v>
      </c>
      <c r="W684" s="13">
        <f>Penjualan!W684*$D684</f>
        <v>0</v>
      </c>
      <c r="X684" s="13">
        <f>Penjualan!X684*$D684</f>
        <v>0</v>
      </c>
      <c r="Y684" s="13">
        <f>Penjualan!Y684*$D684</f>
        <v>0</v>
      </c>
      <c r="Z684" s="13">
        <f>Penjualan!Z684*$D684</f>
        <v>0</v>
      </c>
      <c r="AA684" s="13">
        <f>Penjualan!AA684*$D684</f>
        <v>30000</v>
      </c>
      <c r="AB684" s="13">
        <f>Penjualan!AB684*$D684</f>
        <v>0</v>
      </c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>
        <f>Penjualan!AQ684*$D684</f>
        <v>0</v>
      </c>
      <c r="AR684" s="13">
        <f t="shared" si="27"/>
        <v>240000</v>
      </c>
      <c r="AS684" s="14"/>
      <c r="AT684" s="14"/>
      <c r="AU684" s="14"/>
      <c r="AV684" s="14"/>
      <c r="AW684" s="14"/>
    </row>
    <row r="685" spans="1:49" ht="26.25" customHeight="1" x14ac:dyDescent="0.35">
      <c r="A685" s="55">
        <f>Penjualan!A685</f>
        <v>0</v>
      </c>
      <c r="B685" s="2" t="str">
        <f>Penjualan!B685</f>
        <v>R05</v>
      </c>
      <c r="C685" s="2" t="str">
        <f>Penjualan!C685</f>
        <v>Rosario tali bercorak</v>
      </c>
      <c r="D685" s="21">
        <f>VLOOKUP(B685,Tabel!$A$6:$F$78,6,FALSE)</f>
        <v>15000</v>
      </c>
      <c r="E685" s="13">
        <f>Penjualan!E685*$D685</f>
        <v>0</v>
      </c>
      <c r="F685" s="13">
        <f>Penjualan!F685*$D685</f>
        <v>0</v>
      </c>
      <c r="G685" s="13">
        <f>Penjualan!G685*$D685</f>
        <v>0</v>
      </c>
      <c r="H685" s="13">
        <f>Penjualan!H685*$D685</f>
        <v>0</v>
      </c>
      <c r="I685" s="13">
        <f>Penjualan!I685*$D685</f>
        <v>0</v>
      </c>
      <c r="J685" s="13">
        <f>Penjualan!J685*$D685</f>
        <v>0</v>
      </c>
      <c r="K685" s="13">
        <f>Penjualan!K685*$D685</f>
        <v>0</v>
      </c>
      <c r="L685" s="13">
        <f>Penjualan!L685*$D685</f>
        <v>0</v>
      </c>
      <c r="M685" s="13">
        <f>Penjualan!M685*$D685</f>
        <v>0</v>
      </c>
      <c r="N685" s="13">
        <f>Penjualan!N685*$D685</f>
        <v>0</v>
      </c>
      <c r="O685" s="13">
        <f>Penjualan!O685*$D685</f>
        <v>0</v>
      </c>
      <c r="P685" s="13">
        <f>Penjualan!P685*$D685</f>
        <v>0</v>
      </c>
      <c r="Q685" s="13">
        <f>Penjualan!Q685*$D685</f>
        <v>0</v>
      </c>
      <c r="R685" s="13">
        <f>Penjualan!R685*$D685</f>
        <v>0</v>
      </c>
      <c r="S685" s="13">
        <f>Penjualan!S685*$D685</f>
        <v>45000</v>
      </c>
      <c r="T685" s="13">
        <f>Penjualan!T685*$D685</f>
        <v>60000</v>
      </c>
      <c r="U685" s="13">
        <f>Penjualan!U685*$D685</f>
        <v>15000</v>
      </c>
      <c r="V685" s="13">
        <f>Penjualan!V685*$D685</f>
        <v>0</v>
      </c>
      <c r="W685" s="13">
        <f>Penjualan!W685*$D685</f>
        <v>0</v>
      </c>
      <c r="X685" s="13">
        <f>Penjualan!X685*$D685</f>
        <v>0</v>
      </c>
      <c r="Y685" s="13">
        <f>Penjualan!Y685*$D685</f>
        <v>0</v>
      </c>
      <c r="Z685" s="13">
        <f>Penjualan!Z685*$D685</f>
        <v>0</v>
      </c>
      <c r="AA685" s="13">
        <f>Penjualan!AA685*$D685</f>
        <v>0</v>
      </c>
      <c r="AB685" s="13">
        <f>Penjualan!AB685*$D685</f>
        <v>0</v>
      </c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>
        <f>Penjualan!AQ685*$D685</f>
        <v>0</v>
      </c>
      <c r="AR685" s="13">
        <f t="shared" si="27"/>
        <v>120000</v>
      </c>
      <c r="AS685" s="14"/>
      <c r="AT685" s="14"/>
      <c r="AU685" s="14"/>
      <c r="AV685" s="14"/>
      <c r="AW685" s="14"/>
    </row>
    <row r="686" spans="1:49" ht="26.25" customHeight="1" x14ac:dyDescent="0.35">
      <c r="A686" s="55">
        <f>Penjualan!A686</f>
        <v>0</v>
      </c>
      <c r="B686" s="2" t="str">
        <f>Penjualan!B686</f>
        <v>KT03</v>
      </c>
      <c r="C686" s="2" t="str">
        <f>Penjualan!C686</f>
        <v>Kalung huruf</v>
      </c>
      <c r="D686" s="21">
        <f>VLOOKUP(B686,Tabel!$A$6:$F$78,6,FALSE)</f>
        <v>3000</v>
      </c>
      <c r="E686" s="13">
        <f>Penjualan!E686*$D686</f>
        <v>0</v>
      </c>
      <c r="F686" s="13">
        <f>Penjualan!F686*$D686</f>
        <v>0</v>
      </c>
      <c r="G686" s="13">
        <f>Penjualan!G686*$D686</f>
        <v>0</v>
      </c>
      <c r="H686" s="13">
        <f>Penjualan!H686*$D686</f>
        <v>0</v>
      </c>
      <c r="I686" s="13">
        <f>Penjualan!I686*$D686</f>
        <v>0</v>
      </c>
      <c r="J686" s="13">
        <f>Penjualan!J686*$D686</f>
        <v>0</v>
      </c>
      <c r="K686" s="13">
        <f>Penjualan!K686*$D686</f>
        <v>0</v>
      </c>
      <c r="L686" s="13">
        <f>Penjualan!L686*$D686</f>
        <v>0</v>
      </c>
      <c r="M686" s="13">
        <f>Penjualan!M686*$D686</f>
        <v>0</v>
      </c>
      <c r="N686" s="13">
        <f>Penjualan!N686*$D686</f>
        <v>0</v>
      </c>
      <c r="O686" s="13">
        <f>Penjualan!O686*$D686</f>
        <v>3000</v>
      </c>
      <c r="P686" s="13">
        <f>Penjualan!P686*$D686</f>
        <v>0</v>
      </c>
      <c r="Q686" s="13">
        <f>Penjualan!Q686*$D686</f>
        <v>0</v>
      </c>
      <c r="R686" s="13">
        <f>Penjualan!R686*$D686</f>
        <v>0</v>
      </c>
      <c r="S686" s="13">
        <f>Penjualan!S686*$D686</f>
        <v>0</v>
      </c>
      <c r="T686" s="13">
        <f>Penjualan!T686*$D686</f>
        <v>0</v>
      </c>
      <c r="U686" s="13">
        <f>Penjualan!U686*$D686</f>
        <v>0</v>
      </c>
      <c r="V686" s="13">
        <f>Penjualan!V686*$D686</f>
        <v>0</v>
      </c>
      <c r="W686" s="13">
        <f>Penjualan!W686*$D686</f>
        <v>0</v>
      </c>
      <c r="X686" s="13">
        <f>Penjualan!X686*$D686</f>
        <v>0</v>
      </c>
      <c r="Y686" s="13">
        <f>Penjualan!Y686*$D686</f>
        <v>0</v>
      </c>
      <c r="Z686" s="13">
        <f>Penjualan!Z686*$D686</f>
        <v>0</v>
      </c>
      <c r="AA686" s="13">
        <f>Penjualan!AA686*$D686</f>
        <v>0</v>
      </c>
      <c r="AB686" s="13">
        <f>Penjualan!AB686*$D686</f>
        <v>0</v>
      </c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>
        <f>Penjualan!AQ686*$D686</f>
        <v>0</v>
      </c>
      <c r="AR686" s="13">
        <f t="shared" si="27"/>
        <v>3000</v>
      </c>
      <c r="AS686" s="14"/>
      <c r="AT686" s="14"/>
      <c r="AU686" s="14"/>
      <c r="AV686" s="14"/>
      <c r="AW686" s="14"/>
    </row>
    <row r="687" spans="1:49" ht="26.25" customHeight="1" x14ac:dyDescent="0.35">
      <c r="A687" s="55">
        <f>Penjualan!A687</f>
        <v>0</v>
      </c>
      <c r="B687" s="2" t="str">
        <f>Penjualan!B687</f>
        <v>R01</v>
      </c>
      <c r="C687" s="2" t="str">
        <f>Penjualan!C687</f>
        <v>Rosario kayu</v>
      </c>
      <c r="D687" s="21">
        <f>VLOOKUP(B687,Tabel!$A$6:$F$78,6,FALSE)</f>
        <v>15000</v>
      </c>
      <c r="E687" s="13">
        <f>Penjualan!E687*$D687</f>
        <v>0</v>
      </c>
      <c r="F687" s="13">
        <f>Penjualan!F687*$D687</f>
        <v>60000</v>
      </c>
      <c r="G687" s="13">
        <f>Penjualan!G687*$D687</f>
        <v>0</v>
      </c>
      <c r="H687" s="13">
        <f>Penjualan!H687*$D687</f>
        <v>15000</v>
      </c>
      <c r="I687" s="13">
        <f>Penjualan!I687*$D687</f>
        <v>0</v>
      </c>
      <c r="J687" s="13">
        <f>Penjualan!J687*$D687</f>
        <v>60000</v>
      </c>
      <c r="K687" s="13">
        <f>Penjualan!K687*$D687</f>
        <v>0</v>
      </c>
      <c r="L687" s="13">
        <f>Penjualan!L687*$D687</f>
        <v>0</v>
      </c>
      <c r="M687" s="13">
        <f>Penjualan!M687*$D687</f>
        <v>0</v>
      </c>
      <c r="N687" s="13">
        <f>Penjualan!N687*$D687</f>
        <v>0</v>
      </c>
      <c r="O687" s="13">
        <f>Penjualan!O687*$D687</f>
        <v>0</v>
      </c>
      <c r="P687" s="13">
        <f>Penjualan!P687*$D687</f>
        <v>30000</v>
      </c>
      <c r="Q687" s="13">
        <f>Penjualan!Q687*$D687</f>
        <v>0</v>
      </c>
      <c r="R687" s="13">
        <f>Penjualan!R687*$D687</f>
        <v>0</v>
      </c>
      <c r="S687" s="13">
        <f>Penjualan!S687*$D687</f>
        <v>15000</v>
      </c>
      <c r="T687" s="13">
        <f>Penjualan!T687*$D687</f>
        <v>0</v>
      </c>
      <c r="U687" s="13">
        <f>Penjualan!U687*$D687</f>
        <v>0</v>
      </c>
      <c r="V687" s="13">
        <f>Penjualan!V687*$D687</f>
        <v>0</v>
      </c>
      <c r="W687" s="13">
        <f>Penjualan!W687*$D687</f>
        <v>0</v>
      </c>
      <c r="X687" s="13">
        <f>Penjualan!X687*$D687</f>
        <v>0</v>
      </c>
      <c r="Y687" s="13">
        <f>Penjualan!Y687*$D687</f>
        <v>0</v>
      </c>
      <c r="Z687" s="13">
        <f>Penjualan!Z687*$D687</f>
        <v>0</v>
      </c>
      <c r="AA687" s="13">
        <f>Penjualan!AA687*$D687</f>
        <v>60000</v>
      </c>
      <c r="AB687" s="13">
        <f>Penjualan!AB687*$D687</f>
        <v>15000</v>
      </c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>
        <f>Penjualan!AQ687*$D687</f>
        <v>0</v>
      </c>
      <c r="AR687" s="13">
        <f t="shared" si="27"/>
        <v>255000</v>
      </c>
      <c r="AS687" s="14"/>
      <c r="AT687" s="14"/>
      <c r="AU687" s="14"/>
      <c r="AV687" s="14"/>
      <c r="AW687" s="14"/>
    </row>
    <row r="688" spans="1:49" ht="26.25" customHeight="1" x14ac:dyDescent="0.35">
      <c r="A688" s="55">
        <f>Penjualan!A688</f>
        <v>0</v>
      </c>
      <c r="B688" s="2" t="str">
        <f>Penjualan!B688</f>
        <v>S01</v>
      </c>
      <c r="C688" s="2" t="str">
        <f>Penjualan!C688</f>
        <v>Sumbangan pita</v>
      </c>
      <c r="D688" s="21">
        <f>VLOOKUP(B688,Tabel!$A$6:$F$78,6,FALSE)</f>
        <v>0</v>
      </c>
      <c r="E688" s="13">
        <f>Penjualan!E688*$D688</f>
        <v>0</v>
      </c>
      <c r="F688" s="13">
        <f>Penjualan!F688*$D688</f>
        <v>0</v>
      </c>
      <c r="G688" s="13">
        <f>Penjualan!G688*$D688</f>
        <v>0</v>
      </c>
      <c r="H688" s="13">
        <f>Penjualan!H688*$D688</f>
        <v>0</v>
      </c>
      <c r="I688" s="13">
        <f>Penjualan!I688*$D688</f>
        <v>0</v>
      </c>
      <c r="J688" s="13">
        <f>Penjualan!J688*$D688</f>
        <v>0</v>
      </c>
      <c r="K688" s="13">
        <f>Penjualan!K688*$D688</f>
        <v>0</v>
      </c>
      <c r="L688" s="13">
        <f>Penjualan!L688*$D688</f>
        <v>0</v>
      </c>
      <c r="M688" s="13">
        <f>Penjualan!M688*$D688</f>
        <v>0</v>
      </c>
      <c r="N688" s="13">
        <f>Penjualan!N688*$D688</f>
        <v>0</v>
      </c>
      <c r="O688" s="13">
        <f>Penjualan!O688*$D688</f>
        <v>0</v>
      </c>
      <c r="P688" s="13">
        <f>Penjualan!P688*$D688</f>
        <v>0</v>
      </c>
      <c r="Q688" s="13">
        <f>Penjualan!Q688*$D688</f>
        <v>0</v>
      </c>
      <c r="R688" s="13">
        <f>Penjualan!R688*$D688</f>
        <v>0</v>
      </c>
      <c r="S688" s="13">
        <f>Penjualan!S688*$D688</f>
        <v>0</v>
      </c>
      <c r="T688" s="13">
        <f>Penjualan!T688*$D688</f>
        <v>0</v>
      </c>
      <c r="U688" s="13">
        <f>Penjualan!U688*$D688</f>
        <v>0</v>
      </c>
      <c r="V688" s="13">
        <f>Penjualan!V688*$D688</f>
        <v>0</v>
      </c>
      <c r="W688" s="13">
        <f>Penjualan!W688*$D688</f>
        <v>0</v>
      </c>
      <c r="X688" s="13">
        <f>Penjualan!X688*$D688</f>
        <v>0</v>
      </c>
      <c r="Y688" s="13">
        <f>Penjualan!Y688*$D688</f>
        <v>0</v>
      </c>
      <c r="Z688" s="13">
        <f>Penjualan!Z688*$D688</f>
        <v>0</v>
      </c>
      <c r="AA688" s="13">
        <f>Penjualan!AA688*$D688</f>
        <v>0</v>
      </c>
      <c r="AB688" s="13">
        <f>Penjualan!AB688*$D688</f>
        <v>0</v>
      </c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>
        <f>Penjualan!AQ688*$D688</f>
        <v>0</v>
      </c>
      <c r="AR688" s="13">
        <f t="shared" si="27"/>
        <v>0</v>
      </c>
      <c r="AS688" s="14"/>
      <c r="AT688" s="14"/>
      <c r="AU688" s="14"/>
      <c r="AV688" s="14"/>
      <c r="AW688" s="14"/>
    </row>
    <row r="689" spans="1:49" ht="26.25" customHeight="1" x14ac:dyDescent="0.35">
      <c r="A689" s="55">
        <f>Penjualan!A689</f>
        <v>0</v>
      </c>
      <c r="B689" s="2" t="str">
        <f>Penjualan!B689</f>
        <v>A04</v>
      </c>
      <c r="C689" s="2" t="str">
        <f>Penjualan!C689</f>
        <v>Anting</v>
      </c>
      <c r="D689" s="21">
        <f>VLOOKUP(B689,Tabel!$A$6:$F$78,6,FALSE)</f>
        <v>15000</v>
      </c>
      <c r="E689" s="13">
        <f>Penjualan!E689*$D689</f>
        <v>0</v>
      </c>
      <c r="F689" s="13">
        <f>Penjualan!F689*$D689</f>
        <v>0</v>
      </c>
      <c r="G689" s="13">
        <f>Penjualan!G689*$D689</f>
        <v>0</v>
      </c>
      <c r="H689" s="13">
        <f>Penjualan!H689*$D689</f>
        <v>0</v>
      </c>
      <c r="I689" s="13">
        <f>Penjualan!I689*$D689</f>
        <v>0</v>
      </c>
      <c r="J689" s="13">
        <f>Penjualan!J689*$D689</f>
        <v>0</v>
      </c>
      <c r="K689" s="13">
        <f>Penjualan!K689*$D689</f>
        <v>0</v>
      </c>
      <c r="L689" s="13">
        <f>Penjualan!L689*$D689</f>
        <v>0</v>
      </c>
      <c r="M689" s="13">
        <f>Penjualan!M689*$D689</f>
        <v>30000</v>
      </c>
      <c r="N689" s="13">
        <f>Penjualan!N689*$D689</f>
        <v>0</v>
      </c>
      <c r="O689" s="13">
        <f>Penjualan!O689*$D689</f>
        <v>0</v>
      </c>
      <c r="P689" s="13">
        <f>Penjualan!P689*$D689</f>
        <v>0</v>
      </c>
      <c r="Q689" s="13">
        <f>Penjualan!Q689*$D689</f>
        <v>0</v>
      </c>
      <c r="R689" s="13">
        <f>Penjualan!R689*$D689</f>
        <v>0</v>
      </c>
      <c r="S689" s="13">
        <f>Penjualan!S689*$D689</f>
        <v>0</v>
      </c>
      <c r="T689" s="13">
        <f>Penjualan!T689*$D689</f>
        <v>0</v>
      </c>
      <c r="U689" s="13">
        <f>Penjualan!U689*$D689</f>
        <v>0</v>
      </c>
      <c r="V689" s="13">
        <f>Penjualan!V689*$D689</f>
        <v>0</v>
      </c>
      <c r="W689" s="13">
        <f>Penjualan!W689*$D689</f>
        <v>0</v>
      </c>
      <c r="X689" s="13">
        <f>Penjualan!X689*$D689</f>
        <v>0</v>
      </c>
      <c r="Y689" s="13">
        <f>Penjualan!Y689*$D689</f>
        <v>0</v>
      </c>
      <c r="Z689" s="13">
        <f>Penjualan!Z689*$D689</f>
        <v>0</v>
      </c>
      <c r="AA689" s="13">
        <f>Penjualan!AA689*$D689</f>
        <v>0</v>
      </c>
      <c r="AB689" s="13">
        <f>Penjualan!AB689*$D689</f>
        <v>0</v>
      </c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>
        <f>Penjualan!AQ689*$D689</f>
        <v>15000</v>
      </c>
      <c r="AR689" s="13">
        <f t="shared" si="27"/>
        <v>45000</v>
      </c>
      <c r="AS689" s="14"/>
      <c r="AT689" s="14"/>
      <c r="AU689" s="14">
        <f>AQ689</f>
        <v>15000</v>
      </c>
      <c r="AV689" s="14"/>
      <c r="AW689" s="14"/>
    </row>
    <row r="690" spans="1:49" ht="26.25" customHeight="1" x14ac:dyDescent="0.35">
      <c r="A690" s="55">
        <f>Penjualan!A690</f>
        <v>0</v>
      </c>
      <c r="B690" s="2" t="str">
        <f>Penjualan!B690</f>
        <v>S02</v>
      </c>
      <c r="C690" s="2" t="str">
        <f>Penjualan!C690</f>
        <v>Sumbangan pita</v>
      </c>
      <c r="D690" s="21">
        <f>VLOOKUP(B690,Tabel!$A$6:$F$78,6,FALSE)</f>
        <v>0</v>
      </c>
      <c r="E690" s="13">
        <f>Penjualan!E690*$D690</f>
        <v>0</v>
      </c>
      <c r="F690" s="13">
        <f>Penjualan!F690*$D690</f>
        <v>0</v>
      </c>
      <c r="G690" s="13">
        <f>Penjualan!G690*$D690</f>
        <v>0</v>
      </c>
      <c r="H690" s="13">
        <f>Penjualan!H690*$D690</f>
        <v>0</v>
      </c>
      <c r="I690" s="13">
        <f>Penjualan!I690*$D690</f>
        <v>0</v>
      </c>
      <c r="J690" s="13">
        <f>Penjualan!J690*$D690</f>
        <v>0</v>
      </c>
      <c r="K690" s="13">
        <f>Penjualan!K690*$D690</f>
        <v>0</v>
      </c>
      <c r="L690" s="13">
        <f>Penjualan!L690*$D690</f>
        <v>0</v>
      </c>
      <c r="M690" s="13">
        <f>Penjualan!M690*$D690</f>
        <v>0</v>
      </c>
      <c r="N690" s="13">
        <f>Penjualan!N690*$D690</f>
        <v>0</v>
      </c>
      <c r="O690" s="13">
        <f>Penjualan!O690*$D690</f>
        <v>0</v>
      </c>
      <c r="P690" s="13">
        <f>Penjualan!P690*$D690</f>
        <v>0</v>
      </c>
      <c r="Q690" s="13">
        <f>Penjualan!Q690*$D690</f>
        <v>0</v>
      </c>
      <c r="R690" s="13">
        <f>Penjualan!R690*$D690</f>
        <v>0</v>
      </c>
      <c r="S690" s="13">
        <f>Penjualan!S690*$D690</f>
        <v>0</v>
      </c>
      <c r="T690" s="13">
        <f>Penjualan!T690*$D690</f>
        <v>0</v>
      </c>
      <c r="U690" s="13">
        <f>Penjualan!U690*$D690</f>
        <v>0</v>
      </c>
      <c r="V690" s="13">
        <f>Penjualan!V690*$D690</f>
        <v>0</v>
      </c>
      <c r="W690" s="13">
        <f>Penjualan!W690*$D690</f>
        <v>0</v>
      </c>
      <c r="X690" s="13">
        <f>Penjualan!X690*$D690</f>
        <v>0</v>
      </c>
      <c r="Y690" s="13">
        <f>Penjualan!Y690*$D690</f>
        <v>0</v>
      </c>
      <c r="Z690" s="13">
        <f>Penjualan!Z690*$D690</f>
        <v>0</v>
      </c>
      <c r="AA690" s="13">
        <f>Penjualan!AA690*$D690</f>
        <v>0</v>
      </c>
      <c r="AB690" s="13">
        <f>Penjualan!AB690*$D690</f>
        <v>0</v>
      </c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>
        <f>Penjualan!AQ690*$D690</f>
        <v>0</v>
      </c>
      <c r="AR690" s="13">
        <f t="shared" si="27"/>
        <v>0</v>
      </c>
      <c r="AS690" s="14"/>
      <c r="AT690" s="14"/>
      <c r="AU690" s="14"/>
      <c r="AV690" s="14"/>
      <c r="AW690" s="14"/>
    </row>
    <row r="691" spans="1:49" ht="26.25" customHeight="1" x14ac:dyDescent="0.35">
      <c r="A691" s="55">
        <f>Penjualan!A691</f>
        <v>0</v>
      </c>
      <c r="B691" s="2" t="str">
        <f>Penjualan!B691</f>
        <v>A01</v>
      </c>
      <c r="C691" s="2" t="str">
        <f>Penjualan!C691</f>
        <v>Anting</v>
      </c>
      <c r="D691" s="21">
        <f>VLOOKUP(B691,Tabel!$A$6:$F$78,6,FALSE)</f>
        <v>12000</v>
      </c>
      <c r="E691" s="13">
        <f>Penjualan!E691*$D691</f>
        <v>0</v>
      </c>
      <c r="F691" s="13">
        <f>Penjualan!F691*$D691</f>
        <v>0</v>
      </c>
      <c r="G691" s="13">
        <f>Penjualan!G691*$D691</f>
        <v>0</v>
      </c>
      <c r="H691" s="13">
        <f>Penjualan!H691*$D691</f>
        <v>0</v>
      </c>
      <c r="I691" s="13">
        <f>Penjualan!I691*$D691</f>
        <v>0</v>
      </c>
      <c r="J691" s="13">
        <f>Penjualan!J691*$D691</f>
        <v>12000</v>
      </c>
      <c r="K691" s="13">
        <f>Penjualan!K691*$D691</f>
        <v>0</v>
      </c>
      <c r="L691" s="13">
        <f>Penjualan!L691*$D691</f>
        <v>0</v>
      </c>
      <c r="M691" s="13">
        <f>Penjualan!M691*$D691</f>
        <v>0</v>
      </c>
      <c r="N691" s="13">
        <f>Penjualan!N691*$D691</f>
        <v>0</v>
      </c>
      <c r="O691" s="13">
        <f>Penjualan!O691*$D691</f>
        <v>0</v>
      </c>
      <c r="P691" s="13">
        <f>Penjualan!P691*$D691</f>
        <v>12000</v>
      </c>
      <c r="Q691" s="13">
        <f>Penjualan!Q691*$D691</f>
        <v>0</v>
      </c>
      <c r="R691" s="13">
        <f>Penjualan!R691*$D691</f>
        <v>0</v>
      </c>
      <c r="S691" s="13">
        <f>Penjualan!S691*$D691</f>
        <v>0</v>
      </c>
      <c r="T691" s="13">
        <f>Penjualan!T691*$D691</f>
        <v>0</v>
      </c>
      <c r="U691" s="13">
        <f>Penjualan!U691*$D691</f>
        <v>0</v>
      </c>
      <c r="V691" s="13">
        <f>Penjualan!V691*$D691</f>
        <v>0</v>
      </c>
      <c r="W691" s="13">
        <f>Penjualan!W691*$D691</f>
        <v>0</v>
      </c>
      <c r="X691" s="13">
        <f>Penjualan!X691*$D691</f>
        <v>0</v>
      </c>
      <c r="Y691" s="13">
        <f>Penjualan!Y691*$D691</f>
        <v>0</v>
      </c>
      <c r="Z691" s="13">
        <f>Penjualan!Z691*$D691</f>
        <v>0</v>
      </c>
      <c r="AA691" s="13">
        <f>Penjualan!AA691*$D691</f>
        <v>0</v>
      </c>
      <c r="AB691" s="13">
        <f>Penjualan!AB691*$D691</f>
        <v>0</v>
      </c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>
        <f>Penjualan!AQ691*$D691</f>
        <v>0</v>
      </c>
      <c r="AR691" s="13">
        <f t="shared" si="27"/>
        <v>24000</v>
      </c>
      <c r="AS691" s="14"/>
      <c r="AT691" s="14"/>
      <c r="AU691" s="14"/>
      <c r="AV691" s="14"/>
      <c r="AW691" s="14"/>
    </row>
    <row r="692" spans="1:49" ht="26.25" customHeight="1" x14ac:dyDescent="0.35">
      <c r="A692" s="55">
        <f>Penjualan!A692</f>
        <v>0</v>
      </c>
      <c r="B692" s="2" t="str">
        <f>Penjualan!B692</f>
        <v>GR11</v>
      </c>
      <c r="C692" s="2" t="str">
        <f>Penjualan!C692</f>
        <v>Gelang rosario kristal</v>
      </c>
      <c r="D692" s="21">
        <f>VLOOKUP(B692,Tabel!$A$6:$F$78,6,FALSE)</f>
        <v>15000</v>
      </c>
      <c r="E692" s="13">
        <f>Penjualan!E692*$D692</f>
        <v>0</v>
      </c>
      <c r="F692" s="13">
        <f>Penjualan!F692*$D692</f>
        <v>0</v>
      </c>
      <c r="G692" s="13">
        <f>Penjualan!G692*$D692</f>
        <v>0</v>
      </c>
      <c r="H692" s="13">
        <f>Penjualan!H692*$D692</f>
        <v>0</v>
      </c>
      <c r="I692" s="13">
        <f>Penjualan!I692*$D692</f>
        <v>0</v>
      </c>
      <c r="J692" s="13">
        <f>Penjualan!J692*$D692</f>
        <v>0</v>
      </c>
      <c r="K692" s="13">
        <f>Penjualan!K692*$D692</f>
        <v>0</v>
      </c>
      <c r="L692" s="13">
        <f>Penjualan!L692*$D692</f>
        <v>0</v>
      </c>
      <c r="M692" s="13">
        <f>Penjualan!M692*$D692</f>
        <v>60000</v>
      </c>
      <c r="N692" s="13">
        <f>Penjualan!N692*$D692</f>
        <v>0</v>
      </c>
      <c r="O692" s="13">
        <f>Penjualan!O692*$D692</f>
        <v>0</v>
      </c>
      <c r="P692" s="13">
        <f>Penjualan!P692*$D692</f>
        <v>0</v>
      </c>
      <c r="Q692" s="13">
        <f>Penjualan!Q692*$D692</f>
        <v>0</v>
      </c>
      <c r="R692" s="13">
        <f>Penjualan!R692*$D692</f>
        <v>0</v>
      </c>
      <c r="S692" s="13">
        <f>Penjualan!S692*$D692</f>
        <v>0</v>
      </c>
      <c r="T692" s="13">
        <f>Penjualan!T692*$D692</f>
        <v>45000</v>
      </c>
      <c r="U692" s="13">
        <f>Penjualan!U692*$D692</f>
        <v>0</v>
      </c>
      <c r="V692" s="13">
        <f>Penjualan!V692*$D692</f>
        <v>0</v>
      </c>
      <c r="W692" s="13">
        <f>Penjualan!W692*$D692</f>
        <v>0</v>
      </c>
      <c r="X692" s="13">
        <f>Penjualan!X692*$D692</f>
        <v>0</v>
      </c>
      <c r="Y692" s="13">
        <f>Penjualan!Y692*$D692</f>
        <v>0</v>
      </c>
      <c r="Z692" s="13">
        <f>Penjualan!Z692*$D692</f>
        <v>0</v>
      </c>
      <c r="AA692" s="13">
        <f>Penjualan!AA692*$D692</f>
        <v>0</v>
      </c>
      <c r="AB692" s="13">
        <f>Penjualan!AB692*$D692</f>
        <v>15000</v>
      </c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>
        <f>Penjualan!AQ692*$D692</f>
        <v>0</v>
      </c>
      <c r="AR692" s="13">
        <f t="shared" si="27"/>
        <v>120000</v>
      </c>
      <c r="AS692" s="14"/>
      <c r="AT692" s="14"/>
      <c r="AU692" s="14"/>
      <c r="AV692" s="14"/>
      <c r="AW692" s="14"/>
    </row>
    <row r="693" spans="1:49" ht="26.25" customHeight="1" x14ac:dyDescent="0.35">
      <c r="A693" s="55">
        <f>Penjualan!A693</f>
        <v>0</v>
      </c>
      <c r="B693" s="2" t="str">
        <f>Penjualan!B693</f>
        <v>G12</v>
      </c>
      <c r="C693" s="2" t="str">
        <f>Penjualan!C693</f>
        <v xml:space="preserve">Gelang plat </v>
      </c>
      <c r="D693" s="21">
        <f>VLOOKUP(B693,Tabel!$A$6:$F$78,6,FALSE)</f>
        <v>5000</v>
      </c>
      <c r="E693" s="13">
        <f>Penjualan!E693*$D693</f>
        <v>0</v>
      </c>
      <c r="F693" s="13">
        <f>Penjualan!F693*$D693</f>
        <v>0</v>
      </c>
      <c r="G693" s="13">
        <f>Penjualan!G693*$D693</f>
        <v>0</v>
      </c>
      <c r="H693" s="13">
        <f>Penjualan!H693*$D693</f>
        <v>50000</v>
      </c>
      <c r="I693" s="13">
        <f>Penjualan!I693*$D693</f>
        <v>0</v>
      </c>
      <c r="J693" s="13">
        <f>Penjualan!J693*$D693</f>
        <v>0</v>
      </c>
      <c r="K693" s="13">
        <f>Penjualan!K693*$D693</f>
        <v>0</v>
      </c>
      <c r="L693" s="13">
        <f>Penjualan!L693*$D693</f>
        <v>0</v>
      </c>
      <c r="M693" s="13">
        <f>Penjualan!M693*$D693</f>
        <v>0</v>
      </c>
      <c r="N693" s="13">
        <f>Penjualan!N693*$D693</f>
        <v>10000</v>
      </c>
      <c r="O693" s="13">
        <f>Penjualan!O693*$D693</f>
        <v>0</v>
      </c>
      <c r="P693" s="13">
        <f>Penjualan!P693*$D693</f>
        <v>25000</v>
      </c>
      <c r="Q693" s="13">
        <f>Penjualan!Q693*$D693</f>
        <v>0</v>
      </c>
      <c r="R693" s="13">
        <f>Penjualan!R693*$D693</f>
        <v>0</v>
      </c>
      <c r="S693" s="13">
        <f>Penjualan!S693*$D693</f>
        <v>0</v>
      </c>
      <c r="T693" s="13">
        <f>Penjualan!T693*$D693</f>
        <v>0</v>
      </c>
      <c r="U693" s="13">
        <f>Penjualan!U693*$D693</f>
        <v>0</v>
      </c>
      <c r="V693" s="13">
        <f>Penjualan!V693*$D693</f>
        <v>0</v>
      </c>
      <c r="W693" s="13">
        <f>Penjualan!W693*$D693</f>
        <v>5000</v>
      </c>
      <c r="X693" s="13">
        <f>Penjualan!X693*$D693</f>
        <v>0</v>
      </c>
      <c r="Y693" s="13">
        <f>Penjualan!Y693*$D693</f>
        <v>25000</v>
      </c>
      <c r="Z693" s="13">
        <f>Penjualan!Z693*$D693</f>
        <v>0</v>
      </c>
      <c r="AA693" s="13">
        <f>Penjualan!AA693*$D693</f>
        <v>0</v>
      </c>
      <c r="AB693" s="13">
        <f>Penjualan!AB693*$D693</f>
        <v>0</v>
      </c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>
        <f>Penjualan!AQ693*$D693</f>
        <v>0</v>
      </c>
      <c r="AR693" s="13">
        <f t="shared" si="27"/>
        <v>115000</v>
      </c>
      <c r="AS693" s="14"/>
      <c r="AT693" s="14"/>
      <c r="AU693" s="14"/>
      <c r="AV693" s="14"/>
      <c r="AW693" s="14"/>
    </row>
    <row r="694" spans="1:49" ht="26.25" customHeight="1" x14ac:dyDescent="0.35">
      <c r="A694" s="55">
        <f>Penjualan!A694</f>
        <v>0</v>
      </c>
      <c r="B694" s="2" t="str">
        <f>Penjualan!B694</f>
        <v>GR18</v>
      </c>
      <c r="C694" s="2" t="str">
        <f>Penjualan!C694</f>
        <v>Gelang Rosario Putih</v>
      </c>
      <c r="D694" s="21">
        <f>VLOOKUP(B694,Tabel!$A$6:$F$78,6,FALSE)</f>
        <v>15000</v>
      </c>
      <c r="E694" s="13">
        <f>Penjualan!E694*$D694</f>
        <v>0</v>
      </c>
      <c r="F694" s="13">
        <f>Penjualan!F694*$D694</f>
        <v>0</v>
      </c>
      <c r="G694" s="13">
        <f>Penjualan!G694*$D694</f>
        <v>0</v>
      </c>
      <c r="H694" s="13">
        <f>Penjualan!H694*$D694</f>
        <v>0</v>
      </c>
      <c r="I694" s="13">
        <f>Penjualan!I694*$D694</f>
        <v>0</v>
      </c>
      <c r="J694" s="13">
        <f>Penjualan!J694*$D694</f>
        <v>15000</v>
      </c>
      <c r="K694" s="13">
        <f>Penjualan!K694*$D694</f>
        <v>0</v>
      </c>
      <c r="L694" s="13">
        <f>Penjualan!L694*$D694</f>
        <v>0</v>
      </c>
      <c r="M694" s="13">
        <f>Penjualan!M694*$D694</f>
        <v>0</v>
      </c>
      <c r="N694" s="13">
        <f>Penjualan!N694*$D694</f>
        <v>0</v>
      </c>
      <c r="O694" s="13">
        <f>Penjualan!O694*$D694</f>
        <v>0</v>
      </c>
      <c r="P694" s="13">
        <f>Penjualan!P694*$D694</f>
        <v>0</v>
      </c>
      <c r="Q694" s="13">
        <f>Penjualan!Q694*$D694</f>
        <v>0</v>
      </c>
      <c r="R694" s="13">
        <f>Penjualan!R694*$D694</f>
        <v>0</v>
      </c>
      <c r="S694" s="13">
        <f>Penjualan!S694*$D694</f>
        <v>0</v>
      </c>
      <c r="T694" s="13">
        <f>Penjualan!T694*$D694</f>
        <v>0</v>
      </c>
      <c r="U694" s="13">
        <f>Penjualan!U694*$D694</f>
        <v>0</v>
      </c>
      <c r="V694" s="13">
        <f>Penjualan!V694*$D694</f>
        <v>0</v>
      </c>
      <c r="W694" s="13">
        <f>Penjualan!W694*$D694</f>
        <v>0</v>
      </c>
      <c r="X694" s="13">
        <f>Penjualan!X694*$D694</f>
        <v>0</v>
      </c>
      <c r="Y694" s="13">
        <f>Penjualan!Y694*$D694</f>
        <v>0</v>
      </c>
      <c r="Z694" s="13">
        <f>Penjualan!Z694*$D694</f>
        <v>0</v>
      </c>
      <c r="AA694" s="13">
        <f>Penjualan!AA694*$D694</f>
        <v>0</v>
      </c>
      <c r="AB694" s="13">
        <f>Penjualan!AB694*$D694</f>
        <v>0</v>
      </c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>
        <f>Penjualan!AQ694*$D694</f>
        <v>0</v>
      </c>
      <c r="AR694" s="13">
        <f t="shared" si="27"/>
        <v>15000</v>
      </c>
      <c r="AS694" s="14"/>
      <c r="AT694" s="14"/>
      <c r="AU694" s="14"/>
      <c r="AV694" s="14"/>
      <c r="AW694" s="14"/>
    </row>
    <row r="695" spans="1:49" ht="26.25" customHeight="1" x14ac:dyDescent="0.35">
      <c r="A695" s="55">
        <f>Penjualan!A695</f>
        <v>0</v>
      </c>
      <c r="B695" s="2" t="str">
        <f>Penjualan!B695</f>
        <v>GR12</v>
      </c>
      <c r="C695" s="2" t="str">
        <f>Penjualan!C695</f>
        <v>Gelang rosario kristal</v>
      </c>
      <c r="D695" s="21">
        <f>VLOOKUP(B695,Tabel!$A$6:$F$78,6,FALSE)</f>
        <v>15000</v>
      </c>
      <c r="E695" s="13">
        <f>Penjualan!E695*$D695</f>
        <v>0</v>
      </c>
      <c r="F695" s="13">
        <f>Penjualan!F695*$D695</f>
        <v>0</v>
      </c>
      <c r="G695" s="13">
        <f>Penjualan!G695*$D695</f>
        <v>0</v>
      </c>
      <c r="H695" s="13">
        <f>Penjualan!H695*$D695</f>
        <v>0</v>
      </c>
      <c r="I695" s="13">
        <f>Penjualan!I695*$D695</f>
        <v>0</v>
      </c>
      <c r="J695" s="13">
        <f>Penjualan!J695*$D695</f>
        <v>0</v>
      </c>
      <c r="K695" s="13">
        <f>Penjualan!K695*$D695</f>
        <v>0</v>
      </c>
      <c r="L695" s="13">
        <f>Penjualan!L695*$D695</f>
        <v>0</v>
      </c>
      <c r="M695" s="13">
        <f>Penjualan!M695*$D695</f>
        <v>0</v>
      </c>
      <c r="N695" s="13">
        <f>Penjualan!N695*$D695</f>
        <v>0</v>
      </c>
      <c r="O695" s="13">
        <f>Penjualan!O695*$D695</f>
        <v>0</v>
      </c>
      <c r="P695" s="13">
        <f>Penjualan!P695*$D695</f>
        <v>0</v>
      </c>
      <c r="Q695" s="13">
        <f>Penjualan!Q695*$D695</f>
        <v>0</v>
      </c>
      <c r="R695" s="13">
        <f>Penjualan!R695*$D695</f>
        <v>0</v>
      </c>
      <c r="S695" s="13">
        <f>Penjualan!S695*$D695</f>
        <v>0</v>
      </c>
      <c r="T695" s="13">
        <f>Penjualan!T695*$D695</f>
        <v>15000</v>
      </c>
      <c r="U695" s="13">
        <f>Penjualan!U695*$D695</f>
        <v>0</v>
      </c>
      <c r="V695" s="13">
        <f>Penjualan!V695*$D695</f>
        <v>0</v>
      </c>
      <c r="W695" s="13">
        <f>Penjualan!W695*$D695</f>
        <v>0</v>
      </c>
      <c r="X695" s="13">
        <f>Penjualan!X695*$D695</f>
        <v>0</v>
      </c>
      <c r="Y695" s="13">
        <f>Penjualan!Y695*$D695</f>
        <v>0</v>
      </c>
      <c r="Z695" s="13">
        <f>Penjualan!Z695*$D695</f>
        <v>0</v>
      </c>
      <c r="AA695" s="13">
        <f>Penjualan!AA695*$D695</f>
        <v>0</v>
      </c>
      <c r="AB695" s="13">
        <f>Penjualan!AB695*$D695</f>
        <v>0</v>
      </c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>
        <f>Penjualan!AQ695*$D695</f>
        <v>0</v>
      </c>
      <c r="AR695" s="13">
        <f t="shared" si="27"/>
        <v>15000</v>
      </c>
      <c r="AS695" s="14"/>
      <c r="AT695" s="14"/>
      <c r="AU695" s="14"/>
      <c r="AV695" s="14"/>
      <c r="AW695" s="14"/>
    </row>
    <row r="696" spans="1:49" ht="26.25" customHeight="1" x14ac:dyDescent="0.35">
      <c r="A696" s="55">
        <f>Penjualan!A696</f>
        <v>0</v>
      </c>
      <c r="B696" s="2" t="str">
        <f>Penjualan!B696</f>
        <v>R01</v>
      </c>
      <c r="C696" s="2" t="str">
        <f>Penjualan!C696</f>
        <v>Rosario kayu</v>
      </c>
      <c r="D696" s="21">
        <f>VLOOKUP(B696,Tabel!$A$6:$F$78,6,FALSE)</f>
        <v>15000</v>
      </c>
      <c r="E696" s="13">
        <f>Penjualan!E696*$D696</f>
        <v>0</v>
      </c>
      <c r="F696" s="13">
        <f>Penjualan!F696*$D696</f>
        <v>0</v>
      </c>
      <c r="G696" s="13">
        <f>Penjualan!G696*$D696</f>
        <v>0</v>
      </c>
      <c r="H696" s="13">
        <f>Penjualan!H696*$D696</f>
        <v>0</v>
      </c>
      <c r="I696" s="13">
        <f>Penjualan!I696*$D696</f>
        <v>0</v>
      </c>
      <c r="J696" s="13">
        <f>Penjualan!J696*$D696</f>
        <v>0</v>
      </c>
      <c r="K696" s="13">
        <f>Penjualan!K696*$D696</f>
        <v>0</v>
      </c>
      <c r="L696" s="13">
        <f>Penjualan!L696*$D696</f>
        <v>0</v>
      </c>
      <c r="M696" s="13">
        <f>Penjualan!M696*$D696</f>
        <v>0</v>
      </c>
      <c r="N696" s="13">
        <f>Penjualan!N696*$D696</f>
        <v>0</v>
      </c>
      <c r="O696" s="13">
        <f>Penjualan!O696*$D696</f>
        <v>0</v>
      </c>
      <c r="P696" s="13">
        <f>Penjualan!P696*$D696</f>
        <v>0</v>
      </c>
      <c r="Q696" s="13">
        <f>Penjualan!Q696*$D696</f>
        <v>0</v>
      </c>
      <c r="R696" s="13">
        <f>Penjualan!R696*$D696</f>
        <v>0</v>
      </c>
      <c r="S696" s="13">
        <f>Penjualan!S696*$D696</f>
        <v>0</v>
      </c>
      <c r="T696" s="13">
        <f>Penjualan!T696*$D696</f>
        <v>0</v>
      </c>
      <c r="U696" s="13">
        <f>Penjualan!U696*$D696</f>
        <v>0</v>
      </c>
      <c r="V696" s="13">
        <f>Penjualan!V696*$D696</f>
        <v>0</v>
      </c>
      <c r="W696" s="13">
        <f>Penjualan!W696*$D696</f>
        <v>0</v>
      </c>
      <c r="X696" s="13">
        <f>Penjualan!X696*$D696</f>
        <v>0</v>
      </c>
      <c r="Y696" s="13">
        <f>Penjualan!Y696*$D696</f>
        <v>0</v>
      </c>
      <c r="Z696" s="13">
        <f>Penjualan!Z696*$D696</f>
        <v>0</v>
      </c>
      <c r="AA696" s="13">
        <f>Penjualan!AA696*$D696</f>
        <v>15000</v>
      </c>
      <c r="AB696" s="13">
        <f>Penjualan!AB696*$D696</f>
        <v>0</v>
      </c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>
        <f>Penjualan!AQ696*$D696</f>
        <v>0</v>
      </c>
      <c r="AR696" s="13">
        <f t="shared" si="27"/>
        <v>15000</v>
      </c>
      <c r="AS696" s="14"/>
      <c r="AT696" s="14"/>
      <c r="AU696" s="14"/>
      <c r="AV696" s="14"/>
      <c r="AW696" s="14"/>
    </row>
    <row r="697" spans="1:49" ht="26.25" customHeight="1" x14ac:dyDescent="0.35">
      <c r="A697" s="55">
        <f>Penjualan!A697</f>
        <v>0</v>
      </c>
      <c r="B697" s="2" t="str">
        <f>Penjualan!B697</f>
        <v>G01</v>
      </c>
      <c r="C697" s="2" t="str">
        <f>Penjualan!C697</f>
        <v>G.batu magnet</v>
      </c>
      <c r="D697" s="21">
        <f>VLOOKUP(B697,Tabel!$A$6:$F$78,6,FALSE)</f>
        <v>10000</v>
      </c>
      <c r="E697" s="13">
        <f>Penjualan!E697*$D697</f>
        <v>0</v>
      </c>
      <c r="F697" s="13">
        <f>Penjualan!F697*$D697</f>
        <v>0</v>
      </c>
      <c r="G697" s="13">
        <f>Penjualan!G697*$D697</f>
        <v>0</v>
      </c>
      <c r="H697" s="13">
        <f>Penjualan!H697*$D697</f>
        <v>0</v>
      </c>
      <c r="I697" s="13">
        <f>Penjualan!I697*$D697</f>
        <v>0</v>
      </c>
      <c r="J697" s="13">
        <f>Penjualan!J697*$D697</f>
        <v>0</v>
      </c>
      <c r="K697" s="13">
        <f>Penjualan!K697*$D697</f>
        <v>0</v>
      </c>
      <c r="L697" s="13">
        <f>Penjualan!L697*$D697</f>
        <v>0</v>
      </c>
      <c r="M697" s="13">
        <f>Penjualan!M697*$D697</f>
        <v>0</v>
      </c>
      <c r="N697" s="13">
        <f>Penjualan!N697*$D697</f>
        <v>0</v>
      </c>
      <c r="O697" s="13">
        <f>Penjualan!O697*$D697</f>
        <v>0</v>
      </c>
      <c r="P697" s="13">
        <f>Penjualan!P697*$D697</f>
        <v>0</v>
      </c>
      <c r="Q697" s="13">
        <f>Penjualan!Q697*$D697</f>
        <v>0</v>
      </c>
      <c r="R697" s="13">
        <f>Penjualan!R697*$D697</f>
        <v>0</v>
      </c>
      <c r="S697" s="13">
        <f>Penjualan!S697*$D697</f>
        <v>0</v>
      </c>
      <c r="T697" s="13">
        <f>Penjualan!T697*$D697</f>
        <v>0</v>
      </c>
      <c r="U697" s="13">
        <f>Penjualan!U697*$D697</f>
        <v>0</v>
      </c>
      <c r="V697" s="13">
        <f>Penjualan!V697*$D697</f>
        <v>0</v>
      </c>
      <c r="W697" s="13">
        <f>Penjualan!W697*$D697</f>
        <v>0</v>
      </c>
      <c r="X697" s="13">
        <f>Penjualan!X697*$D697</f>
        <v>0</v>
      </c>
      <c r="Y697" s="13">
        <f>Penjualan!Y697*$D697</f>
        <v>10000</v>
      </c>
      <c r="Z697" s="13">
        <f>Penjualan!Z697*$D697</f>
        <v>0</v>
      </c>
      <c r="AA697" s="13">
        <f>Penjualan!AA697*$D697</f>
        <v>0</v>
      </c>
      <c r="AB697" s="13">
        <f>Penjualan!AB697*$D697</f>
        <v>0</v>
      </c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>
        <f>Penjualan!AQ697*$D697</f>
        <v>0</v>
      </c>
      <c r="AR697" s="13">
        <f t="shared" si="27"/>
        <v>10000</v>
      </c>
      <c r="AS697" s="14"/>
      <c r="AT697" s="14"/>
      <c r="AU697" s="14"/>
      <c r="AV697" s="14"/>
      <c r="AW697" s="14"/>
    </row>
    <row r="698" spans="1:49" ht="26.25" customHeight="1" x14ac:dyDescent="0.35">
      <c r="A698" s="55">
        <f>Penjualan!A698</f>
        <v>0</v>
      </c>
      <c r="B698" s="2" t="str">
        <f>Penjualan!B698</f>
        <v>GR11</v>
      </c>
      <c r="C698" s="2" t="str">
        <f>Penjualan!C698</f>
        <v>Gelang rosario kristal</v>
      </c>
      <c r="D698" s="21">
        <f>VLOOKUP(B698,Tabel!$A$6:$F$78,6,FALSE)</f>
        <v>15000</v>
      </c>
      <c r="E698" s="13">
        <f>Penjualan!E698*$D698</f>
        <v>0</v>
      </c>
      <c r="F698" s="13">
        <f>Penjualan!F698*$D698</f>
        <v>0</v>
      </c>
      <c r="G698" s="13">
        <f>Penjualan!G698*$D698</f>
        <v>0</v>
      </c>
      <c r="H698" s="13">
        <f>Penjualan!H698*$D698</f>
        <v>0</v>
      </c>
      <c r="I698" s="13">
        <f>Penjualan!I698*$D698</f>
        <v>0</v>
      </c>
      <c r="J698" s="13">
        <f>Penjualan!J698*$D698</f>
        <v>15000</v>
      </c>
      <c r="K698" s="13">
        <f>Penjualan!K698*$D698</f>
        <v>0</v>
      </c>
      <c r="L698" s="13">
        <f>Penjualan!L698*$D698</f>
        <v>0</v>
      </c>
      <c r="M698" s="13">
        <f>Penjualan!M698*$D698</f>
        <v>0</v>
      </c>
      <c r="N698" s="13">
        <f>Penjualan!N698*$D698</f>
        <v>0</v>
      </c>
      <c r="O698" s="13">
        <f>Penjualan!O698*$D698</f>
        <v>0</v>
      </c>
      <c r="P698" s="13">
        <f>Penjualan!P698*$D698</f>
        <v>0</v>
      </c>
      <c r="Q698" s="13">
        <f>Penjualan!Q698*$D698</f>
        <v>0</v>
      </c>
      <c r="R698" s="13">
        <f>Penjualan!R698*$D698</f>
        <v>0</v>
      </c>
      <c r="S698" s="13">
        <f>Penjualan!S698*$D698</f>
        <v>0</v>
      </c>
      <c r="T698" s="13">
        <f>Penjualan!T698*$D698</f>
        <v>0</v>
      </c>
      <c r="U698" s="13">
        <f>Penjualan!U698*$D698</f>
        <v>0</v>
      </c>
      <c r="V698" s="13">
        <f>Penjualan!V698*$D698</f>
        <v>0</v>
      </c>
      <c r="W698" s="13">
        <f>Penjualan!W698*$D698</f>
        <v>0</v>
      </c>
      <c r="X698" s="13">
        <f>Penjualan!X698*$D698</f>
        <v>0</v>
      </c>
      <c r="Y698" s="13">
        <f>Penjualan!Y698*$D698</f>
        <v>0</v>
      </c>
      <c r="Z698" s="13">
        <f>Penjualan!Z698*$D698</f>
        <v>0</v>
      </c>
      <c r="AA698" s="13">
        <f>Penjualan!AA698*$D698</f>
        <v>0</v>
      </c>
      <c r="AB698" s="13">
        <f>Penjualan!AB698*$D698</f>
        <v>0</v>
      </c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>
        <f>Penjualan!AQ698*$D698</f>
        <v>0</v>
      </c>
      <c r="AR698" s="13">
        <f t="shared" si="27"/>
        <v>15000</v>
      </c>
      <c r="AS698" s="14"/>
      <c r="AT698" s="14"/>
      <c r="AU698" s="14"/>
      <c r="AV698" s="14"/>
      <c r="AW698" s="14"/>
    </row>
    <row r="699" spans="1:49" ht="26.25" customHeight="1" x14ac:dyDescent="0.35">
      <c r="A699" s="55">
        <f>Penjualan!A699</f>
        <v>0</v>
      </c>
      <c r="B699" s="2" t="str">
        <f>Penjualan!B699</f>
        <v>KT03</v>
      </c>
      <c r="C699" s="2" t="str">
        <f>Penjualan!C699</f>
        <v>Kalung huruf</v>
      </c>
      <c r="D699" s="21">
        <f>VLOOKUP(B699,Tabel!$A$6:$F$78,6,FALSE)</f>
        <v>3000</v>
      </c>
      <c r="E699" s="13">
        <f>Penjualan!E699*$D699</f>
        <v>0</v>
      </c>
      <c r="F699" s="13">
        <f>Penjualan!F699*$D699</f>
        <v>0</v>
      </c>
      <c r="G699" s="13">
        <f>Penjualan!G699*$D699</f>
        <v>0</v>
      </c>
      <c r="H699" s="13">
        <f>Penjualan!H699*$D699</f>
        <v>0</v>
      </c>
      <c r="I699" s="13">
        <f>Penjualan!I699*$D699</f>
        <v>0</v>
      </c>
      <c r="J699" s="13">
        <f>Penjualan!J699*$D699</f>
        <v>0</v>
      </c>
      <c r="K699" s="13">
        <f>Penjualan!K699*$D699</f>
        <v>0</v>
      </c>
      <c r="L699" s="13">
        <f>Penjualan!L699*$D699</f>
        <v>0</v>
      </c>
      <c r="M699" s="13">
        <f>Penjualan!M699*$D699</f>
        <v>0</v>
      </c>
      <c r="N699" s="13">
        <f>Penjualan!N699*$D699</f>
        <v>6000</v>
      </c>
      <c r="O699" s="13">
        <f>Penjualan!O699*$D699</f>
        <v>3000</v>
      </c>
      <c r="P699" s="13">
        <f>Penjualan!P699*$D699</f>
        <v>0</v>
      </c>
      <c r="Q699" s="13">
        <f>Penjualan!Q699*$D699</f>
        <v>0</v>
      </c>
      <c r="R699" s="13">
        <f>Penjualan!R699*$D699</f>
        <v>0</v>
      </c>
      <c r="S699" s="13">
        <f>Penjualan!S699*$D699</f>
        <v>0</v>
      </c>
      <c r="T699" s="13">
        <f>Penjualan!T699*$D699</f>
        <v>0</v>
      </c>
      <c r="U699" s="13">
        <f>Penjualan!U699*$D699</f>
        <v>0</v>
      </c>
      <c r="V699" s="13">
        <f>Penjualan!V699*$D699</f>
        <v>0</v>
      </c>
      <c r="W699" s="13">
        <f>Penjualan!W699*$D699</f>
        <v>0</v>
      </c>
      <c r="X699" s="13">
        <f>Penjualan!X699*$D699</f>
        <v>0</v>
      </c>
      <c r="Y699" s="13">
        <f>Penjualan!Y699*$D699</f>
        <v>0</v>
      </c>
      <c r="Z699" s="13">
        <f>Penjualan!Z699*$D699</f>
        <v>0</v>
      </c>
      <c r="AA699" s="13">
        <f>Penjualan!AA699*$D699</f>
        <v>0</v>
      </c>
      <c r="AB699" s="13">
        <f>Penjualan!AB699*$D699</f>
        <v>0</v>
      </c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>
        <f>Penjualan!AQ699*$D699</f>
        <v>0</v>
      </c>
      <c r="AR699" s="13">
        <f t="shared" si="27"/>
        <v>9000</v>
      </c>
      <c r="AS699" s="14"/>
      <c r="AT699" s="14"/>
      <c r="AU699" s="14"/>
      <c r="AV699" s="14"/>
      <c r="AW699" s="14"/>
    </row>
    <row r="700" spans="1:49" ht="26.25" customHeight="1" x14ac:dyDescent="0.35">
      <c r="A700" s="55">
        <f>Penjualan!A700</f>
        <v>0</v>
      </c>
      <c r="B700" s="2" t="str">
        <f>Penjualan!B700</f>
        <v>KT04</v>
      </c>
      <c r="C700" s="2" t="str">
        <f>Penjualan!C700</f>
        <v>Kalung bandul</v>
      </c>
      <c r="D700" s="21">
        <f>VLOOKUP(B700,Tabel!$A$6:$F$78,6,FALSE)</f>
        <v>3000</v>
      </c>
      <c r="E700" s="13">
        <f>Penjualan!E700*$D700</f>
        <v>0</v>
      </c>
      <c r="F700" s="13">
        <f>Penjualan!F700*$D700</f>
        <v>0</v>
      </c>
      <c r="G700" s="13">
        <f>Penjualan!G700*$D700</f>
        <v>0</v>
      </c>
      <c r="H700" s="13">
        <f>Penjualan!H700*$D700</f>
        <v>3000</v>
      </c>
      <c r="I700" s="13">
        <f>Penjualan!I700*$D700</f>
        <v>0</v>
      </c>
      <c r="J700" s="13">
        <f>Penjualan!J700*$D700</f>
        <v>0</v>
      </c>
      <c r="K700" s="13">
        <f>Penjualan!K700*$D700</f>
        <v>0</v>
      </c>
      <c r="L700" s="13">
        <f>Penjualan!L700*$D700</f>
        <v>0</v>
      </c>
      <c r="M700" s="13">
        <f>Penjualan!M700*$D700</f>
        <v>0</v>
      </c>
      <c r="N700" s="13">
        <f>Penjualan!N700*$D700</f>
        <v>0</v>
      </c>
      <c r="O700" s="13">
        <f>Penjualan!O700*$D700</f>
        <v>0</v>
      </c>
      <c r="P700" s="13">
        <f>Penjualan!P700*$D700</f>
        <v>0</v>
      </c>
      <c r="Q700" s="13">
        <f>Penjualan!Q700*$D700</f>
        <v>0</v>
      </c>
      <c r="R700" s="13">
        <f>Penjualan!R700*$D700</f>
        <v>0</v>
      </c>
      <c r="S700" s="13">
        <f>Penjualan!S700*$D700</f>
        <v>0</v>
      </c>
      <c r="T700" s="13">
        <f>Penjualan!T700*$D700</f>
        <v>0</v>
      </c>
      <c r="U700" s="13">
        <f>Penjualan!U700*$D700</f>
        <v>0</v>
      </c>
      <c r="V700" s="13">
        <f>Penjualan!V700*$D700</f>
        <v>0</v>
      </c>
      <c r="W700" s="13">
        <f>Penjualan!W700*$D700</f>
        <v>0</v>
      </c>
      <c r="X700" s="13">
        <f>Penjualan!X700*$D700</f>
        <v>0</v>
      </c>
      <c r="Y700" s="13">
        <f>Penjualan!Y700*$D700</f>
        <v>0</v>
      </c>
      <c r="Z700" s="13">
        <f>Penjualan!Z700*$D700</f>
        <v>0</v>
      </c>
      <c r="AA700" s="13">
        <f>Penjualan!AA700*$D700</f>
        <v>0</v>
      </c>
      <c r="AB700" s="13">
        <f>Penjualan!AB700*$D700</f>
        <v>0</v>
      </c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>
        <f>Penjualan!AQ700*$D700</f>
        <v>0</v>
      </c>
      <c r="AR700" s="13">
        <f t="shared" si="27"/>
        <v>3000</v>
      </c>
      <c r="AS700" s="14"/>
      <c r="AT700" s="14"/>
      <c r="AU700" s="14"/>
      <c r="AV700" s="14"/>
      <c r="AW700" s="14"/>
    </row>
    <row r="701" spans="1:49" ht="26.25" customHeight="1" x14ac:dyDescent="0.35">
      <c r="A701" s="55">
        <f>Penjualan!A701</f>
        <v>0</v>
      </c>
      <c r="B701" s="2" t="str">
        <f>Penjualan!B701</f>
        <v>R06</v>
      </c>
      <c r="C701" s="2" t="str">
        <f>Penjualan!C701</f>
        <v>Rosario tali simpul</v>
      </c>
      <c r="D701" s="21">
        <f>VLOOKUP(B701,Tabel!$A$6:$F$78,6,FALSE)</f>
        <v>12000</v>
      </c>
      <c r="E701" s="13">
        <f>Penjualan!E701*$D701</f>
        <v>0</v>
      </c>
      <c r="F701" s="13">
        <f>Penjualan!F701*$D701</f>
        <v>0</v>
      </c>
      <c r="G701" s="13">
        <f>Penjualan!G701*$D701</f>
        <v>0</v>
      </c>
      <c r="H701" s="13">
        <f>Penjualan!H701*$D701</f>
        <v>0</v>
      </c>
      <c r="I701" s="13">
        <f>Penjualan!I701*$D701</f>
        <v>0</v>
      </c>
      <c r="J701" s="13">
        <f>Penjualan!J701*$D701</f>
        <v>24000</v>
      </c>
      <c r="K701" s="13">
        <f>Penjualan!K701*$D701</f>
        <v>0</v>
      </c>
      <c r="L701" s="13">
        <f>Penjualan!L701*$D701</f>
        <v>0</v>
      </c>
      <c r="M701" s="13">
        <f>Penjualan!M701*$D701</f>
        <v>0</v>
      </c>
      <c r="N701" s="13">
        <f>Penjualan!N701*$D701</f>
        <v>0</v>
      </c>
      <c r="O701" s="13">
        <f>Penjualan!O701*$D701</f>
        <v>0</v>
      </c>
      <c r="P701" s="13">
        <f>Penjualan!P701*$D701</f>
        <v>0</v>
      </c>
      <c r="Q701" s="13">
        <f>Penjualan!Q701*$D701</f>
        <v>0</v>
      </c>
      <c r="R701" s="13">
        <f>Penjualan!R701*$D701</f>
        <v>0</v>
      </c>
      <c r="S701" s="13">
        <f>Penjualan!S701*$D701</f>
        <v>0</v>
      </c>
      <c r="T701" s="13">
        <f>Penjualan!T701*$D701</f>
        <v>0</v>
      </c>
      <c r="U701" s="13">
        <f>Penjualan!U701*$D701</f>
        <v>0</v>
      </c>
      <c r="V701" s="13">
        <f>Penjualan!V701*$D701</f>
        <v>0</v>
      </c>
      <c r="W701" s="13">
        <f>Penjualan!W701*$D701</f>
        <v>0</v>
      </c>
      <c r="X701" s="13">
        <f>Penjualan!X701*$D701</f>
        <v>0</v>
      </c>
      <c r="Y701" s="13">
        <f>Penjualan!Y701*$D701</f>
        <v>0</v>
      </c>
      <c r="Z701" s="13">
        <f>Penjualan!Z701*$D701</f>
        <v>0</v>
      </c>
      <c r="AA701" s="13">
        <f>Penjualan!AA701*$D701</f>
        <v>0</v>
      </c>
      <c r="AB701" s="13">
        <f>Penjualan!AB701*$D701</f>
        <v>0</v>
      </c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>
        <f>Penjualan!AQ701*$D701</f>
        <v>0</v>
      </c>
      <c r="AR701" s="13">
        <f t="shared" si="27"/>
        <v>24000</v>
      </c>
      <c r="AS701" s="14"/>
      <c r="AT701" s="14"/>
      <c r="AU701" s="14"/>
      <c r="AV701" s="14"/>
      <c r="AW701" s="14"/>
    </row>
    <row r="702" spans="1:49" ht="26.25" customHeight="1" x14ac:dyDescent="0.35">
      <c r="A702" s="55" t="str">
        <f>Penjualan!A702</f>
        <v>Sore</v>
      </c>
      <c r="B702" s="2" t="str">
        <f>Penjualan!B702</f>
        <v>R01</v>
      </c>
      <c r="C702" s="2" t="str">
        <f>Penjualan!C702</f>
        <v>Rosario kayu</v>
      </c>
      <c r="D702" s="21">
        <f>VLOOKUP(B702,Tabel!$A$6:$F$78,6,FALSE)</f>
        <v>15000</v>
      </c>
      <c r="E702" s="13">
        <f>Penjualan!E702*$D702</f>
        <v>0</v>
      </c>
      <c r="F702" s="13">
        <f>Penjualan!F702*$D702</f>
        <v>30000</v>
      </c>
      <c r="G702" s="13">
        <f>Penjualan!G702*$D702</f>
        <v>0</v>
      </c>
      <c r="H702" s="13">
        <f>Penjualan!H702*$D702</f>
        <v>75000</v>
      </c>
      <c r="I702" s="13">
        <f>Penjualan!I702*$D702</f>
        <v>0</v>
      </c>
      <c r="J702" s="13">
        <f>Penjualan!J702*$D702</f>
        <v>60000</v>
      </c>
      <c r="K702" s="13">
        <f>Penjualan!K702*$D702</f>
        <v>0</v>
      </c>
      <c r="L702" s="13">
        <f>Penjualan!L702*$D702</f>
        <v>0</v>
      </c>
      <c r="M702" s="13">
        <f>Penjualan!M702*$D702</f>
        <v>0</v>
      </c>
      <c r="N702" s="13">
        <f>Penjualan!N702*$D702</f>
        <v>0</v>
      </c>
      <c r="O702" s="13">
        <f>Penjualan!O702*$D702</f>
        <v>60000</v>
      </c>
      <c r="P702" s="13">
        <f>Penjualan!P702*$D702</f>
        <v>75000</v>
      </c>
      <c r="Q702" s="13">
        <f>Penjualan!Q702*$D702</f>
        <v>60000</v>
      </c>
      <c r="R702" s="13">
        <f>Penjualan!R702*$D702</f>
        <v>0</v>
      </c>
      <c r="S702" s="13">
        <f>Penjualan!S702*$D702</f>
        <v>120000</v>
      </c>
      <c r="T702" s="13">
        <f>Penjualan!T702*$D702</f>
        <v>15000</v>
      </c>
      <c r="U702" s="13">
        <f>Penjualan!U702*$D702</f>
        <v>30000</v>
      </c>
      <c r="V702" s="13">
        <f>Penjualan!V702*$D702</f>
        <v>0</v>
      </c>
      <c r="W702" s="13">
        <f>Penjualan!W702*$D702</f>
        <v>0</v>
      </c>
      <c r="X702" s="13">
        <f>Penjualan!X702*$D702</f>
        <v>0</v>
      </c>
      <c r="Y702" s="13">
        <f>Penjualan!Y702*$D702</f>
        <v>0</v>
      </c>
      <c r="Z702" s="13">
        <f>Penjualan!Z702*$D702</f>
        <v>0</v>
      </c>
      <c r="AA702" s="13">
        <f>Penjualan!AA702*$D702</f>
        <v>45000</v>
      </c>
      <c r="AB702" s="13">
        <f>Penjualan!AB702*$D702</f>
        <v>45000</v>
      </c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>
        <f>Penjualan!AQ702*$D702</f>
        <v>30000</v>
      </c>
      <c r="AR702" s="13">
        <f t="shared" si="27"/>
        <v>645000</v>
      </c>
      <c r="AS702" s="14"/>
      <c r="AT702" s="14"/>
      <c r="AU702" s="14">
        <f>AQ702</f>
        <v>30000</v>
      </c>
      <c r="AV702" s="14"/>
      <c r="AW702" s="14"/>
    </row>
    <row r="703" spans="1:49" ht="26.25" customHeight="1" x14ac:dyDescent="0.35">
      <c r="A703" s="55">
        <f>Penjualan!A703</f>
        <v>0</v>
      </c>
      <c r="B703" s="2" t="str">
        <f>Penjualan!B703</f>
        <v>GR12</v>
      </c>
      <c r="C703" s="2" t="str">
        <f>Penjualan!C703</f>
        <v>Gelang rosario kristal</v>
      </c>
      <c r="D703" s="21">
        <f>VLOOKUP(B703,Tabel!$A$6:$F$78,6,FALSE)</f>
        <v>15000</v>
      </c>
      <c r="E703" s="13">
        <f>Penjualan!E703*$D703</f>
        <v>0</v>
      </c>
      <c r="F703" s="13">
        <f>Penjualan!F703*$D703</f>
        <v>0</v>
      </c>
      <c r="G703" s="13">
        <f>Penjualan!G703*$D703</f>
        <v>0</v>
      </c>
      <c r="H703" s="13">
        <f>Penjualan!H703*$D703</f>
        <v>0</v>
      </c>
      <c r="I703" s="13">
        <f>Penjualan!I703*$D703</f>
        <v>0</v>
      </c>
      <c r="J703" s="13">
        <f>Penjualan!J703*$D703</f>
        <v>15000</v>
      </c>
      <c r="K703" s="13">
        <f>Penjualan!K703*$D703</f>
        <v>0</v>
      </c>
      <c r="L703" s="13">
        <f>Penjualan!L703*$D703</f>
        <v>0</v>
      </c>
      <c r="M703" s="13">
        <f>Penjualan!M703*$D703</f>
        <v>0</v>
      </c>
      <c r="N703" s="13">
        <f>Penjualan!N703*$D703</f>
        <v>45000</v>
      </c>
      <c r="O703" s="13">
        <f>Penjualan!O703*$D703</f>
        <v>0</v>
      </c>
      <c r="P703" s="13">
        <f>Penjualan!P703*$D703</f>
        <v>0</v>
      </c>
      <c r="Q703" s="13">
        <f>Penjualan!Q703*$D703</f>
        <v>15000</v>
      </c>
      <c r="R703" s="13">
        <f>Penjualan!R703*$D703</f>
        <v>0</v>
      </c>
      <c r="S703" s="13">
        <f>Penjualan!S703*$D703</f>
        <v>0</v>
      </c>
      <c r="T703" s="13">
        <f>Penjualan!T703*$D703</f>
        <v>15000</v>
      </c>
      <c r="U703" s="13">
        <f>Penjualan!U703*$D703</f>
        <v>0</v>
      </c>
      <c r="V703" s="13">
        <f>Penjualan!V703*$D703</f>
        <v>0</v>
      </c>
      <c r="W703" s="13">
        <f>Penjualan!W703*$D703</f>
        <v>0</v>
      </c>
      <c r="X703" s="13">
        <f>Penjualan!X703*$D703</f>
        <v>0</v>
      </c>
      <c r="Y703" s="13">
        <f>Penjualan!Y703*$D703</f>
        <v>0</v>
      </c>
      <c r="Z703" s="13">
        <f>Penjualan!Z703*$D703</f>
        <v>0</v>
      </c>
      <c r="AA703" s="13">
        <f>Penjualan!AA703*$D703</f>
        <v>0</v>
      </c>
      <c r="AB703" s="13">
        <f>Penjualan!AB703*$D703</f>
        <v>0</v>
      </c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>
        <f>Penjualan!AQ703*$D703</f>
        <v>0</v>
      </c>
      <c r="AR703" s="13">
        <f t="shared" si="27"/>
        <v>90000</v>
      </c>
      <c r="AS703" s="14"/>
      <c r="AT703" s="14"/>
      <c r="AU703" s="14"/>
      <c r="AV703" s="14"/>
      <c r="AW703" s="14"/>
    </row>
    <row r="704" spans="1:49" ht="26.25" customHeight="1" x14ac:dyDescent="0.35">
      <c r="A704" s="55">
        <f>Penjualan!A704</f>
        <v>0</v>
      </c>
      <c r="B704" s="2" t="str">
        <f>Penjualan!B704</f>
        <v>R02</v>
      </c>
      <c r="C704" s="2" t="str">
        <f>Penjualan!C704</f>
        <v>Rosario batu</v>
      </c>
      <c r="D704" s="21">
        <f>VLOOKUP(B704,Tabel!$A$6:$F$78,6,FALSE)</f>
        <v>30000</v>
      </c>
      <c r="E704" s="13">
        <f>Penjualan!E704*$D704</f>
        <v>0</v>
      </c>
      <c r="F704" s="13">
        <f>Penjualan!F704*$D704</f>
        <v>30000</v>
      </c>
      <c r="G704" s="13">
        <f>Penjualan!G704*$D704</f>
        <v>0</v>
      </c>
      <c r="H704" s="13">
        <f>Penjualan!H704*$D704</f>
        <v>0</v>
      </c>
      <c r="I704" s="13">
        <f>Penjualan!I704*$D704</f>
        <v>0</v>
      </c>
      <c r="J704" s="13">
        <f>Penjualan!J704*$D704</f>
        <v>30000</v>
      </c>
      <c r="K704" s="13">
        <f>Penjualan!K704*$D704</f>
        <v>0</v>
      </c>
      <c r="L704" s="13">
        <f>Penjualan!L704*$D704</f>
        <v>0</v>
      </c>
      <c r="M704" s="13">
        <f>Penjualan!M704*$D704</f>
        <v>120000</v>
      </c>
      <c r="N704" s="13">
        <f>Penjualan!N704*$D704</f>
        <v>0</v>
      </c>
      <c r="O704" s="13">
        <f>Penjualan!O704*$D704</f>
        <v>0</v>
      </c>
      <c r="P704" s="13">
        <f>Penjualan!P704*$D704</f>
        <v>0</v>
      </c>
      <c r="Q704" s="13">
        <f>Penjualan!Q704*$D704</f>
        <v>0</v>
      </c>
      <c r="R704" s="13">
        <f>Penjualan!R704*$D704</f>
        <v>0</v>
      </c>
      <c r="S704" s="13">
        <f>Penjualan!S704*$D704</f>
        <v>0</v>
      </c>
      <c r="T704" s="13">
        <f>Penjualan!T704*$D704</f>
        <v>30000</v>
      </c>
      <c r="U704" s="13">
        <f>Penjualan!U704*$D704</f>
        <v>0</v>
      </c>
      <c r="V704" s="13">
        <f>Penjualan!V704*$D704</f>
        <v>0</v>
      </c>
      <c r="W704" s="13">
        <f>Penjualan!W704*$D704</f>
        <v>0</v>
      </c>
      <c r="X704" s="13">
        <f>Penjualan!X704*$D704</f>
        <v>0</v>
      </c>
      <c r="Y704" s="13">
        <f>Penjualan!Y704*$D704</f>
        <v>0</v>
      </c>
      <c r="Z704" s="13">
        <f>Penjualan!Z704*$D704</f>
        <v>0</v>
      </c>
      <c r="AA704" s="13">
        <f>Penjualan!AA704*$D704</f>
        <v>30000</v>
      </c>
      <c r="AB704" s="13">
        <f>Penjualan!AB704*$D704</f>
        <v>0</v>
      </c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>
        <f>Penjualan!AQ704*$D704</f>
        <v>0</v>
      </c>
      <c r="AR704" s="13">
        <f t="shared" si="27"/>
        <v>240000</v>
      </c>
      <c r="AS704" s="14"/>
      <c r="AT704" s="14"/>
      <c r="AU704" s="14"/>
      <c r="AV704" s="14"/>
      <c r="AW704" s="14"/>
    </row>
    <row r="705" spans="1:49" ht="26.25" customHeight="1" x14ac:dyDescent="0.35">
      <c r="A705" s="55">
        <f>Penjualan!A705</f>
        <v>0</v>
      </c>
      <c r="B705" s="2" t="str">
        <f>Penjualan!B705</f>
        <v>KT04</v>
      </c>
      <c r="C705" s="2" t="str">
        <f>Penjualan!C705</f>
        <v>Kalung bandul</v>
      </c>
      <c r="D705" s="21">
        <f>VLOOKUP(B705,Tabel!$A$6:$F$78,6,FALSE)</f>
        <v>3000</v>
      </c>
      <c r="E705" s="13">
        <f>Penjualan!E705*$D705</f>
        <v>0</v>
      </c>
      <c r="F705" s="13">
        <f>Penjualan!F705*$D705</f>
        <v>0</v>
      </c>
      <c r="G705" s="13">
        <f>Penjualan!G705*$D705</f>
        <v>0</v>
      </c>
      <c r="H705" s="13">
        <f>Penjualan!H705*$D705</f>
        <v>0</v>
      </c>
      <c r="I705" s="13">
        <f>Penjualan!I705*$D705</f>
        <v>0</v>
      </c>
      <c r="J705" s="13">
        <f>Penjualan!J705*$D705</f>
        <v>0</v>
      </c>
      <c r="K705" s="13">
        <f>Penjualan!K705*$D705</f>
        <v>0</v>
      </c>
      <c r="L705" s="13">
        <f>Penjualan!L705*$D705</f>
        <v>0</v>
      </c>
      <c r="M705" s="13">
        <f>Penjualan!M705*$D705</f>
        <v>0</v>
      </c>
      <c r="N705" s="13">
        <f>Penjualan!N705*$D705</f>
        <v>0</v>
      </c>
      <c r="O705" s="13">
        <f>Penjualan!O705*$D705</f>
        <v>0</v>
      </c>
      <c r="P705" s="13">
        <f>Penjualan!P705*$D705</f>
        <v>3000</v>
      </c>
      <c r="Q705" s="13">
        <f>Penjualan!Q705*$D705</f>
        <v>0</v>
      </c>
      <c r="R705" s="13">
        <f>Penjualan!R705*$D705</f>
        <v>0</v>
      </c>
      <c r="S705" s="13">
        <f>Penjualan!S705*$D705</f>
        <v>0</v>
      </c>
      <c r="T705" s="13">
        <f>Penjualan!T705*$D705</f>
        <v>0</v>
      </c>
      <c r="U705" s="13">
        <f>Penjualan!U705*$D705</f>
        <v>0</v>
      </c>
      <c r="V705" s="13">
        <f>Penjualan!V705*$D705</f>
        <v>0</v>
      </c>
      <c r="W705" s="13">
        <f>Penjualan!W705*$D705</f>
        <v>0</v>
      </c>
      <c r="X705" s="13">
        <f>Penjualan!X705*$D705</f>
        <v>0</v>
      </c>
      <c r="Y705" s="13">
        <f>Penjualan!Y705*$D705</f>
        <v>0</v>
      </c>
      <c r="Z705" s="13">
        <f>Penjualan!Z705*$D705</f>
        <v>0</v>
      </c>
      <c r="AA705" s="13">
        <f>Penjualan!AA705*$D705</f>
        <v>0</v>
      </c>
      <c r="AB705" s="13">
        <f>Penjualan!AB705*$D705</f>
        <v>0</v>
      </c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>
        <f>Penjualan!AQ705*$D705</f>
        <v>0</v>
      </c>
      <c r="AR705" s="13">
        <f t="shared" si="27"/>
        <v>3000</v>
      </c>
      <c r="AS705" s="14"/>
      <c r="AT705" s="14"/>
      <c r="AU705" s="14"/>
      <c r="AV705" s="14"/>
      <c r="AW705" s="14"/>
    </row>
    <row r="706" spans="1:49" ht="26.25" customHeight="1" x14ac:dyDescent="0.35">
      <c r="A706" s="55">
        <f>Penjualan!A706</f>
        <v>0</v>
      </c>
      <c r="B706" s="2" t="str">
        <f>Penjualan!B706</f>
        <v>G12</v>
      </c>
      <c r="C706" s="2" t="str">
        <f>Penjualan!C706</f>
        <v xml:space="preserve">Gelang plat </v>
      </c>
      <c r="D706" s="21">
        <f>VLOOKUP(B706,Tabel!$A$6:$F$78,6,FALSE)</f>
        <v>5000</v>
      </c>
      <c r="E706" s="13">
        <f>Penjualan!E706*$D706</f>
        <v>0</v>
      </c>
      <c r="F706" s="13">
        <f>Penjualan!F706*$D706</f>
        <v>0</v>
      </c>
      <c r="G706" s="13">
        <f>Penjualan!G706*$D706</f>
        <v>0</v>
      </c>
      <c r="H706" s="13">
        <f>Penjualan!H706*$D706</f>
        <v>40000</v>
      </c>
      <c r="I706" s="13">
        <f>Penjualan!I706*$D706</f>
        <v>0</v>
      </c>
      <c r="J706" s="13">
        <f>Penjualan!J706*$D706</f>
        <v>0</v>
      </c>
      <c r="K706" s="13">
        <f>Penjualan!K706*$D706</f>
        <v>0</v>
      </c>
      <c r="L706" s="13">
        <f>Penjualan!L706*$D706</f>
        <v>0</v>
      </c>
      <c r="M706" s="13">
        <f>Penjualan!M706*$D706</f>
        <v>0</v>
      </c>
      <c r="N706" s="13">
        <f>Penjualan!N706*$D706</f>
        <v>0</v>
      </c>
      <c r="O706" s="13">
        <f>Penjualan!O706*$D706</f>
        <v>0</v>
      </c>
      <c r="P706" s="13">
        <f>Penjualan!P706*$D706</f>
        <v>10000</v>
      </c>
      <c r="Q706" s="13">
        <f>Penjualan!Q706*$D706</f>
        <v>5000</v>
      </c>
      <c r="R706" s="13">
        <f>Penjualan!R706*$D706</f>
        <v>0</v>
      </c>
      <c r="S706" s="13">
        <f>Penjualan!S706*$D706</f>
        <v>0</v>
      </c>
      <c r="T706" s="13">
        <f>Penjualan!T706*$D706</f>
        <v>0</v>
      </c>
      <c r="U706" s="13">
        <f>Penjualan!U706*$D706</f>
        <v>0</v>
      </c>
      <c r="V706" s="13">
        <f>Penjualan!V706*$D706</f>
        <v>0</v>
      </c>
      <c r="W706" s="13">
        <f>Penjualan!W706*$D706</f>
        <v>5000</v>
      </c>
      <c r="X706" s="13">
        <f>Penjualan!X706*$D706</f>
        <v>0</v>
      </c>
      <c r="Y706" s="13">
        <f>Penjualan!Y706*$D706</f>
        <v>10000</v>
      </c>
      <c r="Z706" s="13">
        <f>Penjualan!Z706*$D706</f>
        <v>0</v>
      </c>
      <c r="AA706" s="13">
        <f>Penjualan!AA706*$D706</f>
        <v>0</v>
      </c>
      <c r="AB706" s="13">
        <f>Penjualan!AB706*$D706</f>
        <v>0</v>
      </c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>
        <f>Penjualan!AQ706*$D706</f>
        <v>0</v>
      </c>
      <c r="AR706" s="13">
        <f t="shared" si="27"/>
        <v>70000</v>
      </c>
      <c r="AS706" s="14"/>
      <c r="AT706" s="14"/>
      <c r="AU706" s="14"/>
      <c r="AV706" s="14"/>
      <c r="AW706" s="14"/>
    </row>
    <row r="707" spans="1:49" ht="26.25" customHeight="1" x14ac:dyDescent="0.35">
      <c r="A707" s="55">
        <f>Penjualan!A707</f>
        <v>0</v>
      </c>
      <c r="B707" s="2" t="str">
        <f>Penjualan!B707</f>
        <v>KT03</v>
      </c>
      <c r="C707" s="2" t="str">
        <f>Penjualan!C707</f>
        <v>Kalung huruf</v>
      </c>
      <c r="D707" s="21">
        <f>VLOOKUP(B707,Tabel!$A$6:$F$78,6,FALSE)</f>
        <v>3000</v>
      </c>
      <c r="E707" s="13">
        <f>Penjualan!E707*$D707</f>
        <v>0</v>
      </c>
      <c r="F707" s="13">
        <f>Penjualan!F707*$D707</f>
        <v>0</v>
      </c>
      <c r="G707" s="13">
        <f>Penjualan!G707*$D707</f>
        <v>0</v>
      </c>
      <c r="H707" s="13">
        <f>Penjualan!H707*$D707</f>
        <v>0</v>
      </c>
      <c r="I707" s="13">
        <f>Penjualan!I707*$D707</f>
        <v>0</v>
      </c>
      <c r="J707" s="13">
        <f>Penjualan!J707*$D707</f>
        <v>0</v>
      </c>
      <c r="K707" s="13">
        <f>Penjualan!K707*$D707</f>
        <v>0</v>
      </c>
      <c r="L707" s="13">
        <f>Penjualan!L707*$D707</f>
        <v>0</v>
      </c>
      <c r="M707" s="13">
        <f>Penjualan!M707*$D707</f>
        <v>0</v>
      </c>
      <c r="N707" s="13">
        <f>Penjualan!N707*$D707</f>
        <v>0</v>
      </c>
      <c r="O707" s="13">
        <f>Penjualan!O707*$D707</f>
        <v>0</v>
      </c>
      <c r="P707" s="13">
        <f>Penjualan!P707*$D707</f>
        <v>0</v>
      </c>
      <c r="Q707" s="13">
        <f>Penjualan!Q707*$D707</f>
        <v>0</v>
      </c>
      <c r="R707" s="13">
        <f>Penjualan!R707*$D707</f>
        <v>0</v>
      </c>
      <c r="S707" s="13">
        <f>Penjualan!S707*$D707</f>
        <v>0</v>
      </c>
      <c r="T707" s="13">
        <f>Penjualan!T707*$D707</f>
        <v>0</v>
      </c>
      <c r="U707" s="13">
        <f>Penjualan!U707*$D707</f>
        <v>0</v>
      </c>
      <c r="V707" s="13">
        <f>Penjualan!V707*$D707</f>
        <v>0</v>
      </c>
      <c r="W707" s="13">
        <f>Penjualan!W707*$D707</f>
        <v>0</v>
      </c>
      <c r="X707" s="13">
        <f>Penjualan!X707*$D707</f>
        <v>0</v>
      </c>
      <c r="Y707" s="13">
        <f>Penjualan!Y707*$D707</f>
        <v>0</v>
      </c>
      <c r="Z707" s="13">
        <f>Penjualan!Z707*$D707</f>
        <v>0</v>
      </c>
      <c r="AA707" s="13">
        <f>Penjualan!AA707*$D707</f>
        <v>0</v>
      </c>
      <c r="AB707" s="13">
        <f>Penjualan!AB707*$D707</f>
        <v>0</v>
      </c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>
        <f>Penjualan!AQ707*$D707</f>
        <v>3000</v>
      </c>
      <c r="AR707" s="13">
        <f t="shared" si="27"/>
        <v>3000</v>
      </c>
      <c r="AS707" s="14"/>
      <c r="AT707" s="14"/>
      <c r="AU707" s="14">
        <f>AQ707</f>
        <v>3000</v>
      </c>
      <c r="AV707" s="14"/>
      <c r="AW707" s="14"/>
    </row>
    <row r="708" spans="1:49" ht="26.25" customHeight="1" x14ac:dyDescent="0.35">
      <c r="A708" s="55">
        <f>Penjualan!A708</f>
        <v>0</v>
      </c>
      <c r="B708" s="2" t="str">
        <f>Penjualan!B708</f>
        <v>R02</v>
      </c>
      <c r="C708" s="2" t="str">
        <f>Penjualan!C708</f>
        <v>Rosario batu</v>
      </c>
      <c r="D708" s="21">
        <f>VLOOKUP(B708,Tabel!$A$6:$F$78,6,FALSE)</f>
        <v>30000</v>
      </c>
      <c r="E708" s="13">
        <f>Penjualan!E708*$D708</f>
        <v>0</v>
      </c>
      <c r="F708" s="13">
        <f>Penjualan!F708*$D708</f>
        <v>0</v>
      </c>
      <c r="G708" s="13">
        <f>Penjualan!G708*$D708</f>
        <v>0</v>
      </c>
      <c r="H708" s="13">
        <f>Penjualan!H708*$D708</f>
        <v>0</v>
      </c>
      <c r="I708" s="13">
        <f>Penjualan!I708*$D708</f>
        <v>0</v>
      </c>
      <c r="J708" s="13">
        <f>Penjualan!J708*$D708</f>
        <v>0</v>
      </c>
      <c r="K708" s="13">
        <f>Penjualan!K708*$D708</f>
        <v>0</v>
      </c>
      <c r="L708" s="13">
        <f>Penjualan!L708*$D708</f>
        <v>0</v>
      </c>
      <c r="M708" s="13">
        <f>Penjualan!M708*$D708</f>
        <v>30000</v>
      </c>
      <c r="N708" s="13">
        <f>Penjualan!N708*$D708</f>
        <v>0</v>
      </c>
      <c r="O708" s="13">
        <f>Penjualan!O708*$D708</f>
        <v>30000</v>
      </c>
      <c r="P708" s="13">
        <f>Penjualan!P708*$D708</f>
        <v>0</v>
      </c>
      <c r="Q708" s="13">
        <f>Penjualan!Q708*$D708</f>
        <v>0</v>
      </c>
      <c r="R708" s="13">
        <f>Penjualan!R708*$D708</f>
        <v>0</v>
      </c>
      <c r="S708" s="13">
        <f>Penjualan!S708*$D708</f>
        <v>0</v>
      </c>
      <c r="T708" s="13">
        <f>Penjualan!T708*$D708</f>
        <v>0</v>
      </c>
      <c r="U708" s="13">
        <f>Penjualan!U708*$D708</f>
        <v>0</v>
      </c>
      <c r="V708" s="13">
        <f>Penjualan!V708*$D708</f>
        <v>0</v>
      </c>
      <c r="W708" s="13">
        <f>Penjualan!W708*$D708</f>
        <v>0</v>
      </c>
      <c r="X708" s="13">
        <f>Penjualan!X708*$D708</f>
        <v>0</v>
      </c>
      <c r="Y708" s="13">
        <f>Penjualan!Y708*$D708</f>
        <v>0</v>
      </c>
      <c r="Z708" s="13">
        <f>Penjualan!Z708*$D708</f>
        <v>0</v>
      </c>
      <c r="AA708" s="13">
        <f>Penjualan!AA708*$D708</f>
        <v>0</v>
      </c>
      <c r="AB708" s="13">
        <f>Penjualan!AB708*$D708</f>
        <v>0</v>
      </c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>
        <f>Penjualan!AQ708*$D708</f>
        <v>0</v>
      </c>
      <c r="AR708" s="13">
        <f t="shared" si="27"/>
        <v>60000</v>
      </c>
      <c r="AS708" s="14"/>
      <c r="AT708" s="14"/>
      <c r="AU708" s="14"/>
      <c r="AV708" s="14"/>
      <c r="AW708" s="14"/>
    </row>
    <row r="709" spans="1:49" ht="26.25" customHeight="1" x14ac:dyDescent="0.35">
      <c r="A709" s="55">
        <f>Penjualan!A709</f>
        <v>0</v>
      </c>
      <c r="B709" s="2" t="str">
        <f>Penjualan!B709</f>
        <v>A01</v>
      </c>
      <c r="C709" s="2" t="str">
        <f>Penjualan!C709</f>
        <v>Anting</v>
      </c>
      <c r="D709" s="21">
        <f>VLOOKUP(B709,Tabel!$A$6:$F$78,6,FALSE)</f>
        <v>12000</v>
      </c>
      <c r="E709" s="13">
        <f>Penjualan!E709*$D709</f>
        <v>0</v>
      </c>
      <c r="F709" s="13">
        <f>Penjualan!F709*$D709</f>
        <v>0</v>
      </c>
      <c r="G709" s="13">
        <f>Penjualan!G709*$D709</f>
        <v>0</v>
      </c>
      <c r="H709" s="13">
        <f>Penjualan!H709*$D709</f>
        <v>0</v>
      </c>
      <c r="I709" s="13">
        <f>Penjualan!I709*$D709</f>
        <v>0</v>
      </c>
      <c r="J709" s="13">
        <f>Penjualan!J709*$D709</f>
        <v>12000</v>
      </c>
      <c r="K709" s="13">
        <f>Penjualan!K709*$D709</f>
        <v>0</v>
      </c>
      <c r="L709" s="13">
        <f>Penjualan!L709*$D709</f>
        <v>0</v>
      </c>
      <c r="M709" s="13">
        <f>Penjualan!M709*$D709</f>
        <v>0</v>
      </c>
      <c r="N709" s="13">
        <f>Penjualan!N709*$D709</f>
        <v>24000</v>
      </c>
      <c r="O709" s="13">
        <f>Penjualan!O709*$D709</f>
        <v>0</v>
      </c>
      <c r="P709" s="13">
        <f>Penjualan!P709*$D709</f>
        <v>12000</v>
      </c>
      <c r="Q709" s="13">
        <f>Penjualan!Q709*$D709</f>
        <v>0</v>
      </c>
      <c r="R709" s="13">
        <f>Penjualan!R709*$D709</f>
        <v>0</v>
      </c>
      <c r="S709" s="13">
        <f>Penjualan!S709*$D709</f>
        <v>0</v>
      </c>
      <c r="T709" s="13">
        <f>Penjualan!T709*$D709</f>
        <v>0</v>
      </c>
      <c r="U709" s="13">
        <f>Penjualan!U709*$D709</f>
        <v>0</v>
      </c>
      <c r="V709" s="13">
        <f>Penjualan!V709*$D709</f>
        <v>0</v>
      </c>
      <c r="W709" s="13">
        <f>Penjualan!W709*$D709</f>
        <v>0</v>
      </c>
      <c r="X709" s="13">
        <f>Penjualan!X709*$D709</f>
        <v>0</v>
      </c>
      <c r="Y709" s="13">
        <f>Penjualan!Y709*$D709</f>
        <v>0</v>
      </c>
      <c r="Z709" s="13">
        <f>Penjualan!Z709*$D709</f>
        <v>0</v>
      </c>
      <c r="AA709" s="13">
        <f>Penjualan!AA709*$D709</f>
        <v>12000</v>
      </c>
      <c r="AB709" s="13">
        <f>Penjualan!AB709*$D709</f>
        <v>0</v>
      </c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>
        <f>Penjualan!AQ709*$D709</f>
        <v>0</v>
      </c>
      <c r="AR709" s="13">
        <f t="shared" si="27"/>
        <v>60000</v>
      </c>
      <c r="AS709" s="14"/>
      <c r="AT709" s="14"/>
      <c r="AU709" s="14"/>
      <c r="AV709" s="14"/>
      <c r="AW709" s="14"/>
    </row>
    <row r="710" spans="1:49" ht="26.25" customHeight="1" x14ac:dyDescent="0.35">
      <c r="A710" s="55">
        <f>Penjualan!A710</f>
        <v>0</v>
      </c>
      <c r="B710" s="2" t="str">
        <f>Penjualan!B710</f>
        <v>G12</v>
      </c>
      <c r="C710" s="2" t="str">
        <f>Penjualan!C710</f>
        <v xml:space="preserve">Gelang plat </v>
      </c>
      <c r="D710" s="21">
        <f>VLOOKUP(B710,Tabel!$A$6:$F$78,6,FALSE)</f>
        <v>5000</v>
      </c>
      <c r="E710" s="13">
        <f>Penjualan!E710*$D710</f>
        <v>0</v>
      </c>
      <c r="F710" s="13">
        <f>Penjualan!F710*$D710</f>
        <v>0</v>
      </c>
      <c r="G710" s="13">
        <f>Penjualan!G710*$D710</f>
        <v>0</v>
      </c>
      <c r="H710" s="13">
        <f>Penjualan!H710*$D710</f>
        <v>0</v>
      </c>
      <c r="I710" s="13">
        <f>Penjualan!I710*$D710</f>
        <v>0</v>
      </c>
      <c r="J710" s="13">
        <f>Penjualan!J710*$D710</f>
        <v>0</v>
      </c>
      <c r="K710" s="13">
        <f>Penjualan!K710*$D710</f>
        <v>0</v>
      </c>
      <c r="L710" s="13">
        <f>Penjualan!L710*$D710</f>
        <v>0</v>
      </c>
      <c r="M710" s="13">
        <f>Penjualan!M710*$D710</f>
        <v>0</v>
      </c>
      <c r="N710" s="13">
        <f>Penjualan!N710*$D710</f>
        <v>0</v>
      </c>
      <c r="O710" s="13">
        <f>Penjualan!O710*$D710</f>
        <v>0</v>
      </c>
      <c r="P710" s="13">
        <f>Penjualan!P710*$D710</f>
        <v>0</v>
      </c>
      <c r="Q710" s="13">
        <f>Penjualan!Q710*$D710</f>
        <v>0</v>
      </c>
      <c r="R710" s="13">
        <f>Penjualan!R710*$D710</f>
        <v>0</v>
      </c>
      <c r="S710" s="13">
        <f>Penjualan!S710*$D710</f>
        <v>0</v>
      </c>
      <c r="T710" s="13">
        <f>Penjualan!T710*$D710</f>
        <v>0</v>
      </c>
      <c r="U710" s="13">
        <f>Penjualan!U710*$D710</f>
        <v>0</v>
      </c>
      <c r="V710" s="13">
        <f>Penjualan!V710*$D710</f>
        <v>0</v>
      </c>
      <c r="W710" s="13">
        <f>Penjualan!W710*$D710</f>
        <v>0</v>
      </c>
      <c r="X710" s="13">
        <f>Penjualan!X710*$D710</f>
        <v>0</v>
      </c>
      <c r="Y710" s="13">
        <f>Penjualan!Y710*$D710</f>
        <v>5000</v>
      </c>
      <c r="Z710" s="13">
        <f>Penjualan!Z710*$D710</f>
        <v>0</v>
      </c>
      <c r="AA710" s="13">
        <f>Penjualan!AA710*$D710</f>
        <v>0</v>
      </c>
      <c r="AB710" s="13">
        <f>Penjualan!AB710*$D710</f>
        <v>0</v>
      </c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>
        <f>Penjualan!AQ710*$D710</f>
        <v>5000</v>
      </c>
      <c r="AR710" s="13">
        <f t="shared" si="27"/>
        <v>10000</v>
      </c>
      <c r="AS710" s="14"/>
      <c r="AT710" s="14"/>
      <c r="AU710" s="14">
        <f>AQ710</f>
        <v>5000</v>
      </c>
      <c r="AV710" s="14"/>
      <c r="AW710" s="14"/>
    </row>
    <row r="711" spans="1:49" ht="26.25" customHeight="1" x14ac:dyDescent="0.35">
      <c r="A711" s="55">
        <f>Penjualan!A711</f>
        <v>0</v>
      </c>
      <c r="B711" s="2" t="str">
        <f>Penjualan!B711</f>
        <v>R06</v>
      </c>
      <c r="C711" s="2" t="str">
        <f>Penjualan!C711</f>
        <v>Rosario tali simpul</v>
      </c>
      <c r="D711" s="21">
        <f>VLOOKUP(B711,Tabel!$A$6:$F$78,6,FALSE)</f>
        <v>12000</v>
      </c>
      <c r="E711" s="13">
        <f>Penjualan!E711*$D711</f>
        <v>0</v>
      </c>
      <c r="F711" s="13">
        <f>Penjualan!F711*$D711</f>
        <v>0</v>
      </c>
      <c r="G711" s="13">
        <f>Penjualan!G711*$D711</f>
        <v>0</v>
      </c>
      <c r="H711" s="13">
        <f>Penjualan!H711*$D711</f>
        <v>0</v>
      </c>
      <c r="I711" s="13">
        <f>Penjualan!I711*$D711</f>
        <v>0</v>
      </c>
      <c r="J711" s="13">
        <f>Penjualan!J711*$D711</f>
        <v>72000</v>
      </c>
      <c r="K711" s="13">
        <f>Penjualan!K711*$D711</f>
        <v>0</v>
      </c>
      <c r="L711" s="13">
        <f>Penjualan!L711*$D711</f>
        <v>0</v>
      </c>
      <c r="M711" s="13">
        <f>Penjualan!M711*$D711</f>
        <v>0</v>
      </c>
      <c r="N711" s="13">
        <f>Penjualan!N711*$D711</f>
        <v>0</v>
      </c>
      <c r="O711" s="13">
        <f>Penjualan!O711*$D711</f>
        <v>0</v>
      </c>
      <c r="P711" s="13">
        <f>Penjualan!P711*$D711</f>
        <v>0</v>
      </c>
      <c r="Q711" s="13">
        <f>Penjualan!Q711*$D711</f>
        <v>0</v>
      </c>
      <c r="R711" s="13">
        <f>Penjualan!R711*$D711</f>
        <v>0</v>
      </c>
      <c r="S711" s="13">
        <f>Penjualan!S711*$D711</f>
        <v>0</v>
      </c>
      <c r="T711" s="13">
        <f>Penjualan!T711*$D711</f>
        <v>0</v>
      </c>
      <c r="U711" s="13">
        <f>Penjualan!U711*$D711</f>
        <v>0</v>
      </c>
      <c r="V711" s="13">
        <f>Penjualan!V711*$D711</f>
        <v>0</v>
      </c>
      <c r="W711" s="13">
        <f>Penjualan!W711*$D711</f>
        <v>0</v>
      </c>
      <c r="X711" s="13">
        <f>Penjualan!X711*$D711</f>
        <v>0</v>
      </c>
      <c r="Y711" s="13">
        <f>Penjualan!Y711*$D711</f>
        <v>0</v>
      </c>
      <c r="Z711" s="13">
        <f>Penjualan!Z711*$D711</f>
        <v>0</v>
      </c>
      <c r="AA711" s="13">
        <f>Penjualan!AA711*$D711</f>
        <v>0</v>
      </c>
      <c r="AB711" s="13">
        <f>Penjualan!AB711*$D711</f>
        <v>0</v>
      </c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>
        <f>Penjualan!AQ711*$D711</f>
        <v>0</v>
      </c>
      <c r="AR711" s="13">
        <f t="shared" si="27"/>
        <v>72000</v>
      </c>
      <c r="AS711" s="14"/>
      <c r="AT711" s="14"/>
      <c r="AU711" s="14"/>
      <c r="AV711" s="14"/>
      <c r="AW711" s="14"/>
    </row>
    <row r="712" spans="1:49" ht="26.25" customHeight="1" x14ac:dyDescent="0.35">
      <c r="A712" s="55">
        <f>Penjualan!A712</f>
        <v>0</v>
      </c>
      <c r="B712" s="2" t="str">
        <f>Penjualan!B712</f>
        <v>R05</v>
      </c>
      <c r="C712" s="2" t="str">
        <f>Penjualan!C712</f>
        <v>Rosario tali bercorak</v>
      </c>
      <c r="D712" s="21">
        <f>VLOOKUP(B712,Tabel!$A$6:$F$78,6,FALSE)</f>
        <v>15000</v>
      </c>
      <c r="E712" s="13">
        <f>Penjualan!E712*$D712</f>
        <v>0</v>
      </c>
      <c r="F712" s="13">
        <f>Penjualan!F712*$D712</f>
        <v>0</v>
      </c>
      <c r="G712" s="13">
        <f>Penjualan!G712*$D712</f>
        <v>0</v>
      </c>
      <c r="H712" s="13">
        <f>Penjualan!H712*$D712</f>
        <v>0</v>
      </c>
      <c r="I712" s="13">
        <f>Penjualan!I712*$D712</f>
        <v>0</v>
      </c>
      <c r="J712" s="13">
        <f>Penjualan!J712*$D712</f>
        <v>0</v>
      </c>
      <c r="K712" s="13">
        <f>Penjualan!K712*$D712</f>
        <v>0</v>
      </c>
      <c r="L712" s="13">
        <f>Penjualan!L712*$D712</f>
        <v>0</v>
      </c>
      <c r="M712" s="13">
        <f>Penjualan!M712*$D712</f>
        <v>0</v>
      </c>
      <c r="N712" s="13">
        <f>Penjualan!N712*$D712</f>
        <v>0</v>
      </c>
      <c r="O712" s="13">
        <f>Penjualan!O712*$D712</f>
        <v>0</v>
      </c>
      <c r="P712" s="13">
        <f>Penjualan!P712*$D712</f>
        <v>0</v>
      </c>
      <c r="Q712" s="13">
        <f>Penjualan!Q712*$D712</f>
        <v>0</v>
      </c>
      <c r="R712" s="13">
        <f>Penjualan!R712*$D712</f>
        <v>0</v>
      </c>
      <c r="S712" s="13">
        <f>Penjualan!S712*$D712</f>
        <v>45000</v>
      </c>
      <c r="T712" s="13">
        <f>Penjualan!T712*$D712</f>
        <v>0</v>
      </c>
      <c r="U712" s="13">
        <f>Penjualan!U712*$D712</f>
        <v>15000</v>
      </c>
      <c r="V712" s="13">
        <f>Penjualan!V712*$D712</f>
        <v>0</v>
      </c>
      <c r="W712" s="13">
        <f>Penjualan!W712*$D712</f>
        <v>0</v>
      </c>
      <c r="X712" s="13">
        <f>Penjualan!X712*$D712</f>
        <v>0</v>
      </c>
      <c r="Y712" s="13">
        <f>Penjualan!Y712*$D712</f>
        <v>0</v>
      </c>
      <c r="Z712" s="13">
        <f>Penjualan!Z712*$D712</f>
        <v>0</v>
      </c>
      <c r="AA712" s="13">
        <f>Penjualan!AA712*$D712</f>
        <v>0</v>
      </c>
      <c r="AB712" s="13">
        <f>Penjualan!AB712*$D712</f>
        <v>0</v>
      </c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>
        <f>Penjualan!AQ712*$D712</f>
        <v>0</v>
      </c>
      <c r="AR712" s="13">
        <f t="shared" si="27"/>
        <v>60000</v>
      </c>
      <c r="AS712" s="14"/>
      <c r="AT712" s="14"/>
      <c r="AU712" s="14"/>
      <c r="AV712" s="14"/>
      <c r="AW712" s="14"/>
    </row>
    <row r="713" spans="1:49" ht="26.25" customHeight="1" x14ac:dyDescent="0.35">
      <c r="A713" s="55">
        <f>Penjualan!A713</f>
        <v>0</v>
      </c>
      <c r="B713" s="2" t="str">
        <f>Penjualan!B713</f>
        <v>GKY</v>
      </c>
      <c r="C713" s="2" t="str">
        <f>Penjualan!C713</f>
        <v>Gelang kayu (baru)</v>
      </c>
      <c r="D713" s="21">
        <f>VLOOKUP(B713,Tabel!$A$6:$F$78,6,FALSE)</f>
        <v>8000</v>
      </c>
      <c r="E713" s="13">
        <f>Penjualan!E713*$D713</f>
        <v>0</v>
      </c>
      <c r="F713" s="13">
        <f>Penjualan!F713*$D713</f>
        <v>0</v>
      </c>
      <c r="G713" s="13">
        <f>Penjualan!G713*$D713</f>
        <v>0</v>
      </c>
      <c r="H713" s="13">
        <f>Penjualan!H713*$D713</f>
        <v>0</v>
      </c>
      <c r="I713" s="13">
        <f>Penjualan!I713*$D713</f>
        <v>0</v>
      </c>
      <c r="J713" s="13">
        <f>Penjualan!J713*$D713</f>
        <v>0</v>
      </c>
      <c r="K713" s="13">
        <f>Penjualan!K713*$D713</f>
        <v>0</v>
      </c>
      <c r="L713" s="13">
        <f>Penjualan!L713*$D713</f>
        <v>0</v>
      </c>
      <c r="M713" s="13">
        <f>Penjualan!M713*$D713</f>
        <v>0</v>
      </c>
      <c r="N713" s="13">
        <f>Penjualan!N713*$D713</f>
        <v>0</v>
      </c>
      <c r="O713" s="13">
        <f>Penjualan!O713*$D713</f>
        <v>0</v>
      </c>
      <c r="P713" s="13">
        <f>Penjualan!P713*$D713</f>
        <v>0</v>
      </c>
      <c r="Q713" s="13">
        <f>Penjualan!Q713*$D713</f>
        <v>0</v>
      </c>
      <c r="R713" s="13">
        <f>Penjualan!R713*$D713</f>
        <v>0</v>
      </c>
      <c r="S713" s="13">
        <f>Penjualan!S713*$D713</f>
        <v>0</v>
      </c>
      <c r="T713" s="13">
        <f>Penjualan!T713*$D713</f>
        <v>16000</v>
      </c>
      <c r="U713" s="13">
        <f>Penjualan!U713*$D713</f>
        <v>0</v>
      </c>
      <c r="V713" s="13">
        <f>Penjualan!V713*$D713</f>
        <v>0</v>
      </c>
      <c r="W713" s="13">
        <f>Penjualan!W713*$D713</f>
        <v>0</v>
      </c>
      <c r="X713" s="13">
        <f>Penjualan!X713*$D713</f>
        <v>0</v>
      </c>
      <c r="Y713" s="13">
        <f>Penjualan!Y713*$D713</f>
        <v>0</v>
      </c>
      <c r="Z713" s="13">
        <f>Penjualan!Z713*$D713</f>
        <v>0</v>
      </c>
      <c r="AA713" s="13">
        <f>Penjualan!AA713*$D713</f>
        <v>0</v>
      </c>
      <c r="AB713" s="13">
        <f>Penjualan!AB713*$D713</f>
        <v>0</v>
      </c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>
        <f>Penjualan!AQ713*$D713</f>
        <v>0</v>
      </c>
      <c r="AR713" s="13">
        <f t="shared" si="27"/>
        <v>16000</v>
      </c>
      <c r="AS713" s="14"/>
      <c r="AT713" s="14"/>
      <c r="AU713" s="14"/>
      <c r="AV713" s="14"/>
      <c r="AW713" s="14"/>
    </row>
    <row r="714" spans="1:49" ht="26.25" customHeight="1" x14ac:dyDescent="0.35">
      <c r="A714" s="55">
        <f>Penjualan!A714</f>
        <v>0</v>
      </c>
      <c r="B714" s="2" t="str">
        <f>Penjualan!B714</f>
        <v>S02</v>
      </c>
      <c r="C714" s="2" t="str">
        <f>Penjualan!C714</f>
        <v>Sumbangan pita</v>
      </c>
      <c r="D714" s="21">
        <f>VLOOKUP(B714,Tabel!$A$6:$F$78,6,FALSE)</f>
        <v>0</v>
      </c>
      <c r="E714" s="13">
        <f>Penjualan!E714*$D714</f>
        <v>0</v>
      </c>
      <c r="F714" s="13">
        <f>Penjualan!F714*$D714</f>
        <v>0</v>
      </c>
      <c r="G714" s="13">
        <f>Penjualan!G714*$D714</f>
        <v>0</v>
      </c>
      <c r="H714" s="13">
        <f>Penjualan!H714*$D714</f>
        <v>0</v>
      </c>
      <c r="I714" s="13">
        <f>Penjualan!I714*$D714</f>
        <v>0</v>
      </c>
      <c r="J714" s="13">
        <f>Penjualan!J714*$D714</f>
        <v>0</v>
      </c>
      <c r="K714" s="13">
        <f>Penjualan!K714*$D714</f>
        <v>0</v>
      </c>
      <c r="L714" s="13">
        <f>Penjualan!L714*$D714</f>
        <v>0</v>
      </c>
      <c r="M714" s="13">
        <f>Penjualan!M714*$D714</f>
        <v>0</v>
      </c>
      <c r="N714" s="13">
        <f>Penjualan!N714*$D714</f>
        <v>0</v>
      </c>
      <c r="O714" s="13">
        <f>Penjualan!O714*$D714</f>
        <v>0</v>
      </c>
      <c r="P714" s="13">
        <f>Penjualan!P714*$D714</f>
        <v>0</v>
      </c>
      <c r="Q714" s="13">
        <f>Penjualan!Q714*$D714</f>
        <v>0</v>
      </c>
      <c r="R714" s="13">
        <f>Penjualan!R714*$D714</f>
        <v>0</v>
      </c>
      <c r="S714" s="13">
        <f>Penjualan!S714*$D714</f>
        <v>0</v>
      </c>
      <c r="T714" s="13">
        <f>Penjualan!T714*$D714</f>
        <v>0</v>
      </c>
      <c r="U714" s="13">
        <f>Penjualan!U714*$D714</f>
        <v>0</v>
      </c>
      <c r="V714" s="13">
        <f>Penjualan!V714*$D714</f>
        <v>0</v>
      </c>
      <c r="W714" s="13">
        <f>Penjualan!W714*$D714</f>
        <v>0</v>
      </c>
      <c r="X714" s="13">
        <f>Penjualan!X714*$D714</f>
        <v>0</v>
      </c>
      <c r="Y714" s="13">
        <f>Penjualan!Y714*$D714</f>
        <v>0</v>
      </c>
      <c r="Z714" s="13">
        <f>Penjualan!Z714*$D714</f>
        <v>0</v>
      </c>
      <c r="AA714" s="13">
        <f>Penjualan!AA714*$D714</f>
        <v>0</v>
      </c>
      <c r="AB714" s="13">
        <f>Penjualan!AB714*$D714</f>
        <v>0</v>
      </c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>
        <f>Penjualan!AQ714*$D714</f>
        <v>0</v>
      </c>
      <c r="AR714" s="13">
        <f t="shared" si="27"/>
        <v>0</v>
      </c>
      <c r="AS714" s="14"/>
      <c r="AT714" s="14"/>
      <c r="AU714" s="14"/>
      <c r="AV714" s="14"/>
      <c r="AW714" s="14"/>
    </row>
    <row r="715" spans="1:49" ht="26.25" customHeight="1" x14ac:dyDescent="0.35">
      <c r="A715" s="55">
        <f>Penjualan!A715</f>
        <v>0</v>
      </c>
      <c r="B715" s="2" t="str">
        <f>Penjualan!B715</f>
        <v>G12</v>
      </c>
      <c r="C715" s="2" t="str">
        <f>Penjualan!C715</f>
        <v xml:space="preserve">Gelang plat </v>
      </c>
      <c r="D715" s="21">
        <f>VLOOKUP(B715,Tabel!$A$6:$F$78,6,FALSE)</f>
        <v>5000</v>
      </c>
      <c r="E715" s="13">
        <f>Penjualan!E715*$D715</f>
        <v>0</v>
      </c>
      <c r="F715" s="13">
        <f>Penjualan!F715*$D715</f>
        <v>0</v>
      </c>
      <c r="G715" s="13">
        <f>Penjualan!G715*$D715</f>
        <v>0</v>
      </c>
      <c r="H715" s="13">
        <f>Penjualan!H715*$D715</f>
        <v>5000</v>
      </c>
      <c r="I715" s="13">
        <f>Penjualan!I715*$D715</f>
        <v>0</v>
      </c>
      <c r="J715" s="13">
        <f>Penjualan!J715*$D715</f>
        <v>0</v>
      </c>
      <c r="K715" s="13">
        <f>Penjualan!K715*$D715</f>
        <v>0</v>
      </c>
      <c r="L715" s="13">
        <f>Penjualan!L715*$D715</f>
        <v>0</v>
      </c>
      <c r="M715" s="13">
        <f>Penjualan!M715*$D715</f>
        <v>0</v>
      </c>
      <c r="N715" s="13">
        <f>Penjualan!N715*$D715</f>
        <v>0</v>
      </c>
      <c r="O715" s="13">
        <f>Penjualan!O715*$D715</f>
        <v>0</v>
      </c>
      <c r="P715" s="13">
        <f>Penjualan!P715*$D715</f>
        <v>0</v>
      </c>
      <c r="Q715" s="13">
        <f>Penjualan!Q715*$D715</f>
        <v>0</v>
      </c>
      <c r="R715" s="13">
        <f>Penjualan!R715*$D715</f>
        <v>0</v>
      </c>
      <c r="S715" s="13">
        <f>Penjualan!S715*$D715</f>
        <v>0</v>
      </c>
      <c r="T715" s="13">
        <f>Penjualan!T715*$D715</f>
        <v>0</v>
      </c>
      <c r="U715" s="13">
        <f>Penjualan!U715*$D715</f>
        <v>0</v>
      </c>
      <c r="V715" s="13">
        <f>Penjualan!V715*$D715</f>
        <v>0</v>
      </c>
      <c r="W715" s="13">
        <f>Penjualan!W715*$D715</f>
        <v>0</v>
      </c>
      <c r="X715" s="13">
        <f>Penjualan!X715*$D715</f>
        <v>0</v>
      </c>
      <c r="Y715" s="13">
        <f>Penjualan!Y715*$D715</f>
        <v>0</v>
      </c>
      <c r="Z715" s="13">
        <f>Penjualan!Z715*$D715</f>
        <v>0</v>
      </c>
      <c r="AA715" s="13">
        <f>Penjualan!AA715*$D715</f>
        <v>0</v>
      </c>
      <c r="AB715" s="13">
        <f>Penjualan!AB715*$D715</f>
        <v>0</v>
      </c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>
        <f>Penjualan!AQ715*$D715</f>
        <v>0</v>
      </c>
      <c r="AR715" s="13">
        <f t="shared" si="27"/>
        <v>5000</v>
      </c>
      <c r="AS715" s="14"/>
      <c r="AT715" s="14"/>
      <c r="AU715" s="14"/>
      <c r="AV715" s="14"/>
      <c r="AW715" s="14"/>
    </row>
    <row r="716" spans="1:49" ht="26.25" customHeight="1" x14ac:dyDescent="0.35">
      <c r="A716" s="55">
        <f>Penjualan!A716</f>
        <v>0</v>
      </c>
      <c r="B716" s="2" t="str">
        <f>Penjualan!B716</f>
        <v>G12</v>
      </c>
      <c r="C716" s="2" t="str">
        <f>Penjualan!C716</f>
        <v xml:space="preserve">Gelang plat </v>
      </c>
      <c r="D716" s="21">
        <f>VLOOKUP(B716,Tabel!$A$6:$F$78,6,FALSE)</f>
        <v>5000</v>
      </c>
      <c r="E716" s="13">
        <f>Penjualan!E716*$D716</f>
        <v>0</v>
      </c>
      <c r="F716" s="13">
        <f>Penjualan!F716*$D716</f>
        <v>0</v>
      </c>
      <c r="G716" s="13">
        <f>Penjualan!G716*$D716</f>
        <v>0</v>
      </c>
      <c r="H716" s="13">
        <f>Penjualan!H716*$D716</f>
        <v>5000</v>
      </c>
      <c r="I716" s="13">
        <f>Penjualan!I716*$D716</f>
        <v>0</v>
      </c>
      <c r="J716" s="13">
        <f>Penjualan!J716*$D716</f>
        <v>0</v>
      </c>
      <c r="K716" s="13">
        <f>Penjualan!K716*$D716</f>
        <v>0</v>
      </c>
      <c r="L716" s="13">
        <f>Penjualan!L716*$D716</f>
        <v>0</v>
      </c>
      <c r="M716" s="13">
        <f>Penjualan!M716*$D716</f>
        <v>0</v>
      </c>
      <c r="N716" s="13">
        <f>Penjualan!N716*$D716</f>
        <v>0</v>
      </c>
      <c r="O716" s="13">
        <f>Penjualan!O716*$D716</f>
        <v>0</v>
      </c>
      <c r="P716" s="13">
        <f>Penjualan!P716*$D716</f>
        <v>0</v>
      </c>
      <c r="Q716" s="13">
        <f>Penjualan!Q716*$D716</f>
        <v>0</v>
      </c>
      <c r="R716" s="13">
        <f>Penjualan!R716*$D716</f>
        <v>0</v>
      </c>
      <c r="S716" s="13">
        <f>Penjualan!S716*$D716</f>
        <v>0</v>
      </c>
      <c r="T716" s="13">
        <f>Penjualan!T716*$D716</f>
        <v>0</v>
      </c>
      <c r="U716" s="13">
        <f>Penjualan!U716*$D716</f>
        <v>0</v>
      </c>
      <c r="V716" s="13">
        <f>Penjualan!V716*$D716</f>
        <v>0</v>
      </c>
      <c r="W716" s="13">
        <f>Penjualan!W716*$D716</f>
        <v>0</v>
      </c>
      <c r="X716" s="13">
        <f>Penjualan!X716*$D716</f>
        <v>0</v>
      </c>
      <c r="Y716" s="13">
        <f>Penjualan!Y716*$D716</f>
        <v>0</v>
      </c>
      <c r="Z716" s="13">
        <f>Penjualan!Z716*$D716</f>
        <v>0</v>
      </c>
      <c r="AA716" s="13">
        <f>Penjualan!AA716*$D716</f>
        <v>0</v>
      </c>
      <c r="AB716" s="13">
        <f>Penjualan!AB716*$D716</f>
        <v>0</v>
      </c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>
        <f>Penjualan!AQ716*$D716</f>
        <v>0</v>
      </c>
      <c r="AR716" s="13">
        <f t="shared" si="27"/>
        <v>5000</v>
      </c>
      <c r="AS716" s="14"/>
      <c r="AT716" s="14"/>
      <c r="AU716" s="14"/>
      <c r="AV716" s="14"/>
      <c r="AW716" s="14"/>
    </row>
    <row r="717" spans="1:49" ht="26.25" customHeight="1" x14ac:dyDescent="0.35">
      <c r="A717" s="55">
        <f>Penjualan!A717</f>
        <v>0</v>
      </c>
      <c r="B717" s="2" t="str">
        <f>Penjualan!B717</f>
        <v>KT05</v>
      </c>
      <c r="C717" s="2" t="str">
        <f>Penjualan!C717</f>
        <v>Kalung mutiara</v>
      </c>
      <c r="D717" s="21">
        <f>VLOOKUP(B717,Tabel!$A$6:$F$78,6,FALSE)</f>
        <v>17000</v>
      </c>
      <c r="E717" s="13">
        <f>Penjualan!E717*$D717</f>
        <v>0</v>
      </c>
      <c r="F717" s="13">
        <f>Penjualan!F717*$D717</f>
        <v>0</v>
      </c>
      <c r="G717" s="13">
        <f>Penjualan!G717*$D717</f>
        <v>0</v>
      </c>
      <c r="H717" s="13">
        <f>Penjualan!H717*$D717</f>
        <v>0</v>
      </c>
      <c r="I717" s="13">
        <f>Penjualan!I717*$D717</f>
        <v>0</v>
      </c>
      <c r="J717" s="13">
        <f>Penjualan!J717*$D717</f>
        <v>0</v>
      </c>
      <c r="K717" s="13">
        <f>Penjualan!K717*$D717</f>
        <v>0</v>
      </c>
      <c r="L717" s="13">
        <f>Penjualan!L717*$D717</f>
        <v>0</v>
      </c>
      <c r="M717" s="13">
        <f>Penjualan!M717*$D717</f>
        <v>17000</v>
      </c>
      <c r="N717" s="13">
        <f>Penjualan!N717*$D717</f>
        <v>0</v>
      </c>
      <c r="O717" s="13">
        <f>Penjualan!O717*$D717</f>
        <v>0</v>
      </c>
      <c r="P717" s="13">
        <f>Penjualan!P717*$D717</f>
        <v>0</v>
      </c>
      <c r="Q717" s="13">
        <f>Penjualan!Q717*$D717</f>
        <v>0</v>
      </c>
      <c r="R717" s="13">
        <f>Penjualan!R717*$D717</f>
        <v>0</v>
      </c>
      <c r="S717" s="13">
        <f>Penjualan!S717*$D717</f>
        <v>0</v>
      </c>
      <c r="T717" s="13">
        <f>Penjualan!T717*$D717</f>
        <v>0</v>
      </c>
      <c r="U717" s="13">
        <f>Penjualan!U717*$D717</f>
        <v>0</v>
      </c>
      <c r="V717" s="13">
        <f>Penjualan!V717*$D717</f>
        <v>0</v>
      </c>
      <c r="W717" s="13">
        <f>Penjualan!W717*$D717</f>
        <v>0</v>
      </c>
      <c r="X717" s="13">
        <f>Penjualan!X717*$D717</f>
        <v>0</v>
      </c>
      <c r="Y717" s="13">
        <f>Penjualan!Y717*$D717</f>
        <v>0</v>
      </c>
      <c r="Z717" s="13">
        <f>Penjualan!Z717*$D717</f>
        <v>0</v>
      </c>
      <c r="AA717" s="13">
        <f>Penjualan!AA717*$D717</f>
        <v>0</v>
      </c>
      <c r="AB717" s="13">
        <f>Penjualan!AB717*$D717</f>
        <v>0</v>
      </c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>
        <f>Penjualan!AQ717*$D717</f>
        <v>0</v>
      </c>
      <c r="AR717" s="13">
        <f t="shared" si="27"/>
        <v>17000</v>
      </c>
      <c r="AS717" s="14"/>
      <c r="AT717" s="14"/>
      <c r="AU717" s="14"/>
      <c r="AV717" s="14"/>
      <c r="AW717" s="14"/>
    </row>
    <row r="718" spans="1:49" ht="26.25" customHeight="1" x14ac:dyDescent="0.35">
      <c r="A718" s="55">
        <f>Penjualan!A718</f>
        <v>0</v>
      </c>
      <c r="B718" s="2" t="str">
        <f>Penjualan!B718</f>
        <v>A01</v>
      </c>
      <c r="C718" s="2" t="str">
        <f>Penjualan!C718</f>
        <v>Anting</v>
      </c>
      <c r="D718" s="21">
        <f>VLOOKUP(B718,Tabel!$A$6:$F$78,6,FALSE)</f>
        <v>12000</v>
      </c>
      <c r="E718" s="13">
        <f>Penjualan!E718*$D718</f>
        <v>0</v>
      </c>
      <c r="F718" s="13">
        <f>Penjualan!F718*$D718</f>
        <v>0</v>
      </c>
      <c r="G718" s="13">
        <f>Penjualan!G718*$D718</f>
        <v>0</v>
      </c>
      <c r="H718" s="13">
        <f>Penjualan!H718*$D718</f>
        <v>0</v>
      </c>
      <c r="I718" s="13">
        <f>Penjualan!I718*$D718</f>
        <v>0</v>
      </c>
      <c r="J718" s="13">
        <f>Penjualan!J718*$D718</f>
        <v>0</v>
      </c>
      <c r="K718" s="13">
        <f>Penjualan!K718*$D718</f>
        <v>0</v>
      </c>
      <c r="L718" s="13">
        <f>Penjualan!L718*$D718</f>
        <v>0</v>
      </c>
      <c r="M718" s="13">
        <f>Penjualan!M718*$D718</f>
        <v>0</v>
      </c>
      <c r="N718" s="13">
        <f>Penjualan!N718*$D718</f>
        <v>24000</v>
      </c>
      <c r="O718" s="13">
        <f>Penjualan!O718*$D718</f>
        <v>0</v>
      </c>
      <c r="P718" s="13">
        <f>Penjualan!P718*$D718</f>
        <v>0</v>
      </c>
      <c r="Q718" s="13">
        <f>Penjualan!Q718*$D718</f>
        <v>0</v>
      </c>
      <c r="R718" s="13">
        <f>Penjualan!R718*$D718</f>
        <v>0</v>
      </c>
      <c r="S718" s="13">
        <f>Penjualan!S718*$D718</f>
        <v>0</v>
      </c>
      <c r="T718" s="13">
        <f>Penjualan!T718*$D718</f>
        <v>0</v>
      </c>
      <c r="U718" s="13">
        <f>Penjualan!U718*$D718</f>
        <v>0</v>
      </c>
      <c r="V718" s="13">
        <f>Penjualan!V718*$D718</f>
        <v>0</v>
      </c>
      <c r="W718" s="13">
        <f>Penjualan!W718*$D718</f>
        <v>0</v>
      </c>
      <c r="X718" s="13">
        <f>Penjualan!X718*$D718</f>
        <v>0</v>
      </c>
      <c r="Y718" s="13">
        <f>Penjualan!Y718*$D718</f>
        <v>0</v>
      </c>
      <c r="Z718" s="13">
        <f>Penjualan!Z718*$D718</f>
        <v>0</v>
      </c>
      <c r="AA718" s="13">
        <f>Penjualan!AA718*$D718</f>
        <v>0</v>
      </c>
      <c r="AB718" s="13">
        <f>Penjualan!AB718*$D718</f>
        <v>0</v>
      </c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>
        <f>Penjualan!AQ718*$D718</f>
        <v>0</v>
      </c>
      <c r="AR718" s="13">
        <f t="shared" si="27"/>
        <v>24000</v>
      </c>
      <c r="AS718" s="14"/>
      <c r="AT718" s="14"/>
      <c r="AU718" s="14"/>
      <c r="AV718" s="14"/>
      <c r="AW718" s="14"/>
    </row>
    <row r="719" spans="1:49" ht="26.25" customHeight="1" x14ac:dyDescent="0.35">
      <c r="A719" s="55">
        <f>Penjualan!A719</f>
        <v>0</v>
      </c>
      <c r="B719" s="2" t="str">
        <f>Penjualan!B719</f>
        <v>R07</v>
      </c>
      <c r="C719" s="2" t="str">
        <f>Penjualan!C719</f>
        <v>Rosario simpul diamond</v>
      </c>
      <c r="D719" s="21">
        <f>VLOOKUP(B719,Tabel!$A$6:$F$78,6,FALSE)</f>
        <v>25000</v>
      </c>
      <c r="E719" s="13">
        <f>Penjualan!E719*$D719</f>
        <v>0</v>
      </c>
      <c r="F719" s="13">
        <f>Penjualan!F719*$D719</f>
        <v>0</v>
      </c>
      <c r="G719" s="13">
        <f>Penjualan!G719*$D719</f>
        <v>0</v>
      </c>
      <c r="H719" s="13">
        <f>Penjualan!H719*$D719</f>
        <v>0</v>
      </c>
      <c r="I719" s="13">
        <f>Penjualan!I719*$D719</f>
        <v>0</v>
      </c>
      <c r="J719" s="13">
        <f>Penjualan!J719*$D719</f>
        <v>0</v>
      </c>
      <c r="K719" s="13">
        <f>Penjualan!K719*$D719</f>
        <v>0</v>
      </c>
      <c r="L719" s="13">
        <f>Penjualan!L719*$D719</f>
        <v>0</v>
      </c>
      <c r="M719" s="13">
        <f>Penjualan!M719*$D719</f>
        <v>0</v>
      </c>
      <c r="N719" s="13">
        <f>Penjualan!N719*$D719</f>
        <v>25000</v>
      </c>
      <c r="O719" s="13">
        <f>Penjualan!O719*$D719</f>
        <v>0</v>
      </c>
      <c r="P719" s="13">
        <f>Penjualan!P719*$D719</f>
        <v>0</v>
      </c>
      <c r="Q719" s="13">
        <f>Penjualan!Q719*$D719</f>
        <v>0</v>
      </c>
      <c r="R719" s="13">
        <f>Penjualan!R719*$D719</f>
        <v>0</v>
      </c>
      <c r="S719" s="13">
        <f>Penjualan!S719*$D719</f>
        <v>0</v>
      </c>
      <c r="T719" s="13">
        <f>Penjualan!T719*$D719</f>
        <v>0</v>
      </c>
      <c r="U719" s="13">
        <f>Penjualan!U719*$D719</f>
        <v>0</v>
      </c>
      <c r="V719" s="13">
        <f>Penjualan!V719*$D719</f>
        <v>0</v>
      </c>
      <c r="W719" s="13">
        <f>Penjualan!W719*$D719</f>
        <v>0</v>
      </c>
      <c r="X719" s="13">
        <f>Penjualan!X719*$D719</f>
        <v>0</v>
      </c>
      <c r="Y719" s="13">
        <f>Penjualan!Y719*$D719</f>
        <v>0</v>
      </c>
      <c r="Z719" s="13">
        <f>Penjualan!Z719*$D719</f>
        <v>0</v>
      </c>
      <c r="AA719" s="13">
        <f>Penjualan!AA719*$D719</f>
        <v>0</v>
      </c>
      <c r="AB719" s="13">
        <f>Penjualan!AB719*$D719</f>
        <v>0</v>
      </c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>
        <f>Penjualan!AQ719*$D719</f>
        <v>0</v>
      </c>
      <c r="AR719" s="13">
        <f t="shared" si="27"/>
        <v>25000</v>
      </c>
      <c r="AS719" s="14"/>
      <c r="AT719" s="14"/>
      <c r="AU719" s="14"/>
      <c r="AV719" s="14"/>
      <c r="AW719" s="14"/>
    </row>
    <row r="720" spans="1:49" ht="26.25" customHeight="1" x14ac:dyDescent="0.35">
      <c r="A720" s="55">
        <f>Penjualan!A720</f>
        <v>0</v>
      </c>
      <c r="B720" s="2" t="str">
        <f>Penjualan!B720</f>
        <v>GR11</v>
      </c>
      <c r="C720" s="2" t="str">
        <f>Penjualan!C720</f>
        <v>Gelang rosario kristal</v>
      </c>
      <c r="D720" s="21">
        <f>VLOOKUP(B720,Tabel!$A$6:$F$78,6,FALSE)</f>
        <v>15000</v>
      </c>
      <c r="E720" s="13">
        <f>Penjualan!E720*$D720</f>
        <v>0</v>
      </c>
      <c r="F720" s="13">
        <f>Penjualan!F720*$D720</f>
        <v>0</v>
      </c>
      <c r="G720" s="13">
        <f>Penjualan!G720*$D720</f>
        <v>0</v>
      </c>
      <c r="H720" s="13">
        <f>Penjualan!H720*$D720</f>
        <v>0</v>
      </c>
      <c r="I720" s="13">
        <f>Penjualan!I720*$D720</f>
        <v>0</v>
      </c>
      <c r="J720" s="13">
        <f>Penjualan!J720*$D720</f>
        <v>0</v>
      </c>
      <c r="K720" s="13">
        <f>Penjualan!K720*$D720</f>
        <v>0</v>
      </c>
      <c r="L720" s="13">
        <f>Penjualan!L720*$D720</f>
        <v>0</v>
      </c>
      <c r="M720" s="13">
        <f>Penjualan!M720*$D720</f>
        <v>0</v>
      </c>
      <c r="N720" s="13">
        <f>Penjualan!N720*$D720</f>
        <v>0</v>
      </c>
      <c r="O720" s="13">
        <f>Penjualan!O720*$D720</f>
        <v>0</v>
      </c>
      <c r="P720" s="13">
        <f>Penjualan!P720*$D720</f>
        <v>0</v>
      </c>
      <c r="Q720" s="13">
        <f>Penjualan!Q720*$D720</f>
        <v>0</v>
      </c>
      <c r="R720" s="13">
        <f>Penjualan!R720*$D720</f>
        <v>0</v>
      </c>
      <c r="S720" s="13">
        <f>Penjualan!S720*$D720</f>
        <v>0</v>
      </c>
      <c r="T720" s="13">
        <f>Penjualan!T720*$D720</f>
        <v>15000</v>
      </c>
      <c r="U720" s="13">
        <f>Penjualan!U720*$D720</f>
        <v>0</v>
      </c>
      <c r="V720" s="13">
        <f>Penjualan!V720*$D720</f>
        <v>0</v>
      </c>
      <c r="W720" s="13">
        <f>Penjualan!W720*$D720</f>
        <v>0</v>
      </c>
      <c r="X720" s="13">
        <f>Penjualan!X720*$D720</f>
        <v>0</v>
      </c>
      <c r="Y720" s="13">
        <f>Penjualan!Y720*$D720</f>
        <v>0</v>
      </c>
      <c r="Z720" s="13">
        <f>Penjualan!Z720*$D720</f>
        <v>0</v>
      </c>
      <c r="AA720" s="13">
        <f>Penjualan!AA720*$D720</f>
        <v>0</v>
      </c>
      <c r="AB720" s="13">
        <f>Penjualan!AB720*$D720</f>
        <v>0</v>
      </c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>
        <f>Penjualan!AQ720*$D720</f>
        <v>0</v>
      </c>
      <c r="AR720" s="13">
        <f t="shared" si="27"/>
        <v>15000</v>
      </c>
      <c r="AS720" s="14"/>
      <c r="AT720" s="14"/>
      <c r="AU720" s="14"/>
      <c r="AV720" s="14"/>
      <c r="AW720" s="14"/>
    </row>
    <row r="721" spans="1:49" ht="26.25" customHeight="1" x14ac:dyDescent="0.35">
      <c r="A721" s="55">
        <f>Penjualan!A721</f>
        <v>0</v>
      </c>
      <c r="B721" s="2" t="str">
        <f>Penjualan!B721</f>
        <v>A04</v>
      </c>
      <c r="C721" s="2" t="str">
        <f>Penjualan!C721</f>
        <v>Anting</v>
      </c>
      <c r="D721" s="21">
        <f>VLOOKUP(B721,Tabel!$A$6:$F$78,6,FALSE)</f>
        <v>15000</v>
      </c>
      <c r="E721" s="13">
        <f>Penjualan!E721*$D721</f>
        <v>0</v>
      </c>
      <c r="F721" s="13">
        <f>Penjualan!F721*$D721</f>
        <v>0</v>
      </c>
      <c r="G721" s="13">
        <f>Penjualan!G721*$D721</f>
        <v>0</v>
      </c>
      <c r="H721" s="13">
        <f>Penjualan!H721*$D721</f>
        <v>15000</v>
      </c>
      <c r="I721" s="13">
        <f>Penjualan!I721*$D721</f>
        <v>0</v>
      </c>
      <c r="J721" s="13">
        <f>Penjualan!J721*$D721</f>
        <v>0</v>
      </c>
      <c r="K721" s="13">
        <f>Penjualan!K721*$D721</f>
        <v>0</v>
      </c>
      <c r="L721" s="13">
        <f>Penjualan!L721*$D721</f>
        <v>0</v>
      </c>
      <c r="M721" s="13">
        <f>Penjualan!M721*$D721</f>
        <v>90000</v>
      </c>
      <c r="N721" s="13">
        <f>Penjualan!N721*$D721</f>
        <v>0</v>
      </c>
      <c r="O721" s="13">
        <f>Penjualan!O721*$D721</f>
        <v>0</v>
      </c>
      <c r="P721" s="13">
        <f>Penjualan!P721*$D721</f>
        <v>0</v>
      </c>
      <c r="Q721" s="13">
        <f>Penjualan!Q721*$D721</f>
        <v>0</v>
      </c>
      <c r="R721" s="13">
        <f>Penjualan!R721*$D721</f>
        <v>0</v>
      </c>
      <c r="S721" s="13">
        <f>Penjualan!S721*$D721</f>
        <v>0</v>
      </c>
      <c r="T721" s="13">
        <f>Penjualan!T721*$D721</f>
        <v>15000</v>
      </c>
      <c r="U721" s="13">
        <f>Penjualan!U721*$D721</f>
        <v>0</v>
      </c>
      <c r="V721" s="13">
        <f>Penjualan!V721*$D721</f>
        <v>0</v>
      </c>
      <c r="W721" s="13">
        <f>Penjualan!W721*$D721</f>
        <v>0</v>
      </c>
      <c r="X721" s="13">
        <f>Penjualan!X721*$D721</f>
        <v>0</v>
      </c>
      <c r="Y721" s="13">
        <f>Penjualan!Y721*$D721</f>
        <v>0</v>
      </c>
      <c r="Z721" s="13">
        <f>Penjualan!Z721*$D721</f>
        <v>0</v>
      </c>
      <c r="AA721" s="13">
        <f>Penjualan!AA721*$D721</f>
        <v>0</v>
      </c>
      <c r="AB721" s="13">
        <f>Penjualan!AB721*$D721</f>
        <v>0</v>
      </c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>
        <f>Penjualan!AQ721*$D721</f>
        <v>0</v>
      </c>
      <c r="AR721" s="13">
        <f t="shared" si="27"/>
        <v>120000</v>
      </c>
      <c r="AS721" s="14"/>
      <c r="AT721" s="14"/>
      <c r="AU721" s="14"/>
      <c r="AV721" s="14"/>
      <c r="AW721" s="14"/>
    </row>
    <row r="722" spans="1:49" ht="26.25" customHeight="1" x14ac:dyDescent="0.35">
      <c r="A722" s="55">
        <f>Penjualan!A722</f>
        <v>0</v>
      </c>
      <c r="B722" s="2" t="str">
        <f>Penjualan!B722</f>
        <v>R03</v>
      </c>
      <c r="C722" s="2" t="str">
        <f>Penjualan!C722</f>
        <v>Rosario kristal</v>
      </c>
      <c r="D722" s="21">
        <f>VLOOKUP(B722,Tabel!$A$6:$F$78,6,FALSE)</f>
        <v>30000</v>
      </c>
      <c r="E722" s="13">
        <f>Penjualan!E722*$D722</f>
        <v>0</v>
      </c>
      <c r="F722" s="13">
        <f>Penjualan!F722*$D722</f>
        <v>0</v>
      </c>
      <c r="G722" s="13">
        <f>Penjualan!G722*$D722</f>
        <v>0</v>
      </c>
      <c r="H722" s="13">
        <f>Penjualan!H722*$D722</f>
        <v>30000</v>
      </c>
      <c r="I722" s="13">
        <f>Penjualan!I722*$D722</f>
        <v>0</v>
      </c>
      <c r="J722" s="13">
        <f>Penjualan!J722*$D722</f>
        <v>0</v>
      </c>
      <c r="K722" s="13">
        <f>Penjualan!K722*$D722</f>
        <v>0</v>
      </c>
      <c r="L722" s="13">
        <f>Penjualan!L722*$D722</f>
        <v>0</v>
      </c>
      <c r="M722" s="13">
        <f>Penjualan!M722*$D722</f>
        <v>0</v>
      </c>
      <c r="N722" s="13">
        <f>Penjualan!N722*$D722</f>
        <v>0</v>
      </c>
      <c r="O722" s="13">
        <f>Penjualan!O722*$D722</f>
        <v>0</v>
      </c>
      <c r="P722" s="13">
        <f>Penjualan!P722*$D722</f>
        <v>0</v>
      </c>
      <c r="Q722" s="13">
        <f>Penjualan!Q722*$D722</f>
        <v>0</v>
      </c>
      <c r="R722" s="13">
        <f>Penjualan!R722*$D722</f>
        <v>0</v>
      </c>
      <c r="S722" s="13">
        <f>Penjualan!S722*$D722</f>
        <v>0</v>
      </c>
      <c r="T722" s="13">
        <f>Penjualan!T722*$D722</f>
        <v>0</v>
      </c>
      <c r="U722" s="13">
        <f>Penjualan!U722*$D722</f>
        <v>0</v>
      </c>
      <c r="V722" s="13">
        <f>Penjualan!V722*$D722</f>
        <v>0</v>
      </c>
      <c r="W722" s="13">
        <f>Penjualan!W722*$D722</f>
        <v>0</v>
      </c>
      <c r="X722" s="13">
        <f>Penjualan!X722*$D722</f>
        <v>0</v>
      </c>
      <c r="Y722" s="13">
        <f>Penjualan!Y722*$D722</f>
        <v>0</v>
      </c>
      <c r="Z722" s="13">
        <f>Penjualan!Z722*$D722</f>
        <v>0</v>
      </c>
      <c r="AA722" s="13">
        <f>Penjualan!AA722*$D722</f>
        <v>0</v>
      </c>
      <c r="AB722" s="13">
        <f>Penjualan!AB722*$D722</f>
        <v>0</v>
      </c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>
        <f>Penjualan!AQ722*$D722</f>
        <v>0</v>
      </c>
      <c r="AR722" s="13">
        <f t="shared" si="27"/>
        <v>30000</v>
      </c>
      <c r="AS722" s="14"/>
      <c r="AT722" s="14"/>
      <c r="AU722" s="14"/>
      <c r="AV722" s="14"/>
      <c r="AW722" s="14"/>
    </row>
    <row r="723" spans="1:49" ht="26.25" customHeight="1" x14ac:dyDescent="0.35">
      <c r="A723" s="55">
        <f>Penjualan!A723</f>
        <v>0</v>
      </c>
      <c r="B723" s="2" t="str">
        <f>Penjualan!B723</f>
        <v>KT04</v>
      </c>
      <c r="C723" s="2" t="str">
        <f>Penjualan!C723</f>
        <v>Kalung bandul</v>
      </c>
      <c r="D723" s="21">
        <f>VLOOKUP(B723,Tabel!$A$6:$F$78,6,FALSE)</f>
        <v>3000</v>
      </c>
      <c r="E723" s="13">
        <f>Penjualan!E723*$D723</f>
        <v>0</v>
      </c>
      <c r="F723" s="13">
        <f>Penjualan!F723*$D723</f>
        <v>0</v>
      </c>
      <c r="G723" s="13">
        <f>Penjualan!G723*$D723</f>
        <v>0</v>
      </c>
      <c r="H723" s="13">
        <f>Penjualan!H723*$D723</f>
        <v>6000</v>
      </c>
      <c r="I723" s="13">
        <f>Penjualan!I723*$D723</f>
        <v>0</v>
      </c>
      <c r="J723" s="13">
        <f>Penjualan!J723*$D723</f>
        <v>0</v>
      </c>
      <c r="K723" s="13">
        <f>Penjualan!K723*$D723</f>
        <v>0</v>
      </c>
      <c r="L723" s="13">
        <f>Penjualan!L723*$D723</f>
        <v>0</v>
      </c>
      <c r="M723" s="13">
        <f>Penjualan!M723*$D723</f>
        <v>0</v>
      </c>
      <c r="N723" s="13">
        <f>Penjualan!N723*$D723</f>
        <v>0</v>
      </c>
      <c r="O723" s="13">
        <f>Penjualan!O723*$D723</f>
        <v>0</v>
      </c>
      <c r="P723" s="13">
        <f>Penjualan!P723*$D723</f>
        <v>0</v>
      </c>
      <c r="Q723" s="13">
        <f>Penjualan!Q723*$D723</f>
        <v>0</v>
      </c>
      <c r="R723" s="13">
        <f>Penjualan!R723*$D723</f>
        <v>0</v>
      </c>
      <c r="S723" s="13">
        <f>Penjualan!S723*$D723</f>
        <v>0</v>
      </c>
      <c r="T723" s="13">
        <f>Penjualan!T723*$D723</f>
        <v>0</v>
      </c>
      <c r="U723" s="13">
        <f>Penjualan!U723*$D723</f>
        <v>0</v>
      </c>
      <c r="V723" s="13">
        <f>Penjualan!V723*$D723</f>
        <v>0</v>
      </c>
      <c r="W723" s="13">
        <f>Penjualan!W723*$D723</f>
        <v>0</v>
      </c>
      <c r="X723" s="13">
        <f>Penjualan!X723*$D723</f>
        <v>0</v>
      </c>
      <c r="Y723" s="13">
        <f>Penjualan!Y723*$D723</f>
        <v>0</v>
      </c>
      <c r="Z723" s="13">
        <f>Penjualan!Z723*$D723</f>
        <v>0</v>
      </c>
      <c r="AA723" s="13">
        <f>Penjualan!AA723*$D723</f>
        <v>0</v>
      </c>
      <c r="AB723" s="13">
        <f>Penjualan!AB723*$D723</f>
        <v>0</v>
      </c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>
        <f>Penjualan!AQ723*$D723</f>
        <v>0</v>
      </c>
      <c r="AR723" s="13">
        <f t="shared" si="27"/>
        <v>6000</v>
      </c>
      <c r="AS723" s="14"/>
      <c r="AT723" s="14"/>
      <c r="AU723" s="14"/>
      <c r="AV723" s="14"/>
      <c r="AW723" s="14"/>
    </row>
    <row r="724" spans="1:49" ht="26.25" customHeight="1" x14ac:dyDescent="0.35">
      <c r="A724" s="55">
        <f>Penjualan!A724</f>
        <v>0</v>
      </c>
      <c r="B724" s="2" t="str">
        <f>Penjualan!B724</f>
        <v>KT03</v>
      </c>
      <c r="C724" s="2" t="str">
        <f>Penjualan!C724</f>
        <v>Kalung huruf</v>
      </c>
      <c r="D724" s="21">
        <f>VLOOKUP(B724,Tabel!$A$6:$F$78,6,FALSE)</f>
        <v>3000</v>
      </c>
      <c r="E724" s="13">
        <f>Penjualan!E724*$D724</f>
        <v>0</v>
      </c>
      <c r="F724" s="13">
        <f>Penjualan!F724*$D724</f>
        <v>0</v>
      </c>
      <c r="G724" s="13">
        <f>Penjualan!G724*$D724</f>
        <v>0</v>
      </c>
      <c r="H724" s="13">
        <f>Penjualan!H724*$D724</f>
        <v>0</v>
      </c>
      <c r="I724" s="13">
        <f>Penjualan!I724*$D724</f>
        <v>0</v>
      </c>
      <c r="J724" s="13">
        <f>Penjualan!J724*$D724</f>
        <v>0</v>
      </c>
      <c r="K724" s="13">
        <f>Penjualan!K724*$D724</f>
        <v>0</v>
      </c>
      <c r="L724" s="13">
        <f>Penjualan!L724*$D724</f>
        <v>0</v>
      </c>
      <c r="M724" s="13">
        <f>Penjualan!M724*$D724</f>
        <v>0</v>
      </c>
      <c r="N724" s="13">
        <f>Penjualan!N724*$D724</f>
        <v>0</v>
      </c>
      <c r="O724" s="13">
        <f>Penjualan!O724*$D724</f>
        <v>3000</v>
      </c>
      <c r="P724" s="13">
        <f>Penjualan!P724*$D724</f>
        <v>0</v>
      </c>
      <c r="Q724" s="13">
        <f>Penjualan!Q724*$D724</f>
        <v>0</v>
      </c>
      <c r="R724" s="13">
        <f>Penjualan!R724*$D724</f>
        <v>0</v>
      </c>
      <c r="S724" s="13">
        <f>Penjualan!S724*$D724</f>
        <v>0</v>
      </c>
      <c r="T724" s="13">
        <f>Penjualan!T724*$D724</f>
        <v>0</v>
      </c>
      <c r="U724" s="13">
        <f>Penjualan!U724*$D724</f>
        <v>0</v>
      </c>
      <c r="V724" s="13">
        <f>Penjualan!V724*$D724</f>
        <v>0</v>
      </c>
      <c r="W724" s="13">
        <f>Penjualan!W724*$D724</f>
        <v>0</v>
      </c>
      <c r="X724" s="13">
        <f>Penjualan!X724*$D724</f>
        <v>0</v>
      </c>
      <c r="Y724" s="13">
        <f>Penjualan!Y724*$D724</f>
        <v>0</v>
      </c>
      <c r="Z724" s="13">
        <f>Penjualan!Z724*$D724</f>
        <v>0</v>
      </c>
      <c r="AA724" s="13">
        <f>Penjualan!AA724*$D724</f>
        <v>0</v>
      </c>
      <c r="AB724" s="13">
        <f>Penjualan!AB724*$D724</f>
        <v>0</v>
      </c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>
        <f>Penjualan!AQ724*$D724</f>
        <v>0</v>
      </c>
      <c r="AR724" s="13">
        <f t="shared" si="27"/>
        <v>3000</v>
      </c>
      <c r="AS724" s="14"/>
      <c r="AT724" s="14"/>
      <c r="AU724" s="14"/>
      <c r="AV724" s="14"/>
      <c r="AW724" s="14"/>
    </row>
    <row r="725" spans="1:49" ht="26.25" customHeight="1" x14ac:dyDescent="0.35">
      <c r="A725" s="55">
        <f>Penjualan!A725</f>
        <v>0</v>
      </c>
      <c r="B725" s="2" t="str">
        <f>Penjualan!B725</f>
        <v>Lain2</v>
      </c>
      <c r="C725" s="2" t="str">
        <f>Penjualan!C725</f>
        <v>Lain2</v>
      </c>
      <c r="D725" s="21">
        <f>VLOOKUP(B725,Tabel!$A$6:$F$78,6,FALSE)</f>
        <v>0</v>
      </c>
      <c r="E725" s="13">
        <f>Penjualan!E725*$D725</f>
        <v>0</v>
      </c>
      <c r="F725" s="13">
        <f>Penjualan!F725*$D725</f>
        <v>0</v>
      </c>
      <c r="G725" s="13">
        <f>Penjualan!G725*$D725</f>
        <v>0</v>
      </c>
      <c r="H725" s="13">
        <f>Penjualan!H725*$D725</f>
        <v>0</v>
      </c>
      <c r="I725" s="13">
        <f>Penjualan!I725*$D725</f>
        <v>0</v>
      </c>
      <c r="J725" s="13">
        <f>Penjualan!J725*$D725</f>
        <v>0</v>
      </c>
      <c r="K725" s="13">
        <f>Penjualan!K725*$D725</f>
        <v>0</v>
      </c>
      <c r="L725" s="13">
        <f>Penjualan!L725*$D725</f>
        <v>0</v>
      </c>
      <c r="M725" s="13">
        <f>Penjualan!M725*$D725</f>
        <v>0</v>
      </c>
      <c r="N725" s="13">
        <f>Penjualan!N725*$D725</f>
        <v>0</v>
      </c>
      <c r="O725" s="13">
        <f>Penjualan!O725*$D725</f>
        <v>0</v>
      </c>
      <c r="P725" s="13">
        <f>Penjualan!P725*$D725</f>
        <v>0</v>
      </c>
      <c r="Q725" s="13">
        <f>Penjualan!Q725*$D725</f>
        <v>0</v>
      </c>
      <c r="R725" s="13">
        <f>Penjualan!R725*$D725</f>
        <v>0</v>
      </c>
      <c r="S725" s="13">
        <f>Penjualan!S725*$D725</f>
        <v>0</v>
      </c>
      <c r="T725" s="13">
        <f>Penjualan!T725*$D725</f>
        <v>0</v>
      </c>
      <c r="U725" s="13">
        <f>Penjualan!U725*$D725</f>
        <v>0</v>
      </c>
      <c r="V725" s="13">
        <f>Penjualan!V725*$D725</f>
        <v>0</v>
      </c>
      <c r="W725" s="13">
        <f>Penjualan!W725*$D725</f>
        <v>0</v>
      </c>
      <c r="X725" s="13">
        <f>Penjualan!X725*$D725</f>
        <v>0</v>
      </c>
      <c r="Y725" s="13">
        <f>Penjualan!Y725*$D725</f>
        <v>0</v>
      </c>
      <c r="Z725" s="13">
        <f>Penjualan!Z725*$D725</f>
        <v>0</v>
      </c>
      <c r="AA725" s="13">
        <f>Penjualan!AA725*$D725</f>
        <v>0</v>
      </c>
      <c r="AB725" s="13">
        <f>Penjualan!AB725*$D725</f>
        <v>0</v>
      </c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>
        <f>Penjualan!AQ725*$D725</f>
        <v>0</v>
      </c>
      <c r="AR725" s="13">
        <f t="shared" si="27"/>
        <v>0</v>
      </c>
      <c r="AS725" s="14"/>
      <c r="AT725" s="14"/>
      <c r="AU725" s="14"/>
      <c r="AV725" s="14"/>
      <c r="AW725" s="14"/>
    </row>
    <row r="726" spans="1:49" ht="26.25" customHeight="1" x14ac:dyDescent="0.35">
      <c r="A726" s="55">
        <f>Penjualan!A726</f>
        <v>42324</v>
      </c>
      <c r="B726" s="2" t="str">
        <f>Penjualan!B726</f>
        <v>GR18</v>
      </c>
      <c r="C726" s="2" t="str">
        <f>Penjualan!C726</f>
        <v>Gelang Rosario Putih</v>
      </c>
      <c r="D726" s="21">
        <f>VLOOKUP(B726,Tabel!$A$6:$F$78,6,FALSE)</f>
        <v>15000</v>
      </c>
      <c r="E726" s="13">
        <f>Penjualan!E726*$D726</f>
        <v>0</v>
      </c>
      <c r="F726" s="13">
        <f>Penjualan!F726*$D726</f>
        <v>0</v>
      </c>
      <c r="G726" s="13">
        <f>Penjualan!G726*$D726</f>
        <v>0</v>
      </c>
      <c r="H726" s="13">
        <f>Penjualan!H726*$D726</f>
        <v>0</v>
      </c>
      <c r="I726" s="13">
        <f>Penjualan!I726*$D726</f>
        <v>0</v>
      </c>
      <c r="J726" s="13">
        <f>Penjualan!J726*$D726</f>
        <v>15000</v>
      </c>
      <c r="K726" s="13">
        <f>Penjualan!K726*$D726</f>
        <v>0</v>
      </c>
      <c r="L726" s="13">
        <f>Penjualan!L726*$D726</f>
        <v>0</v>
      </c>
      <c r="M726" s="13">
        <f>Penjualan!M726*$D726</f>
        <v>0</v>
      </c>
      <c r="N726" s="13">
        <f>Penjualan!N726*$D726</f>
        <v>0</v>
      </c>
      <c r="O726" s="13">
        <f>Penjualan!O726*$D726</f>
        <v>0</v>
      </c>
      <c r="P726" s="13">
        <f>Penjualan!P726*$D726</f>
        <v>0</v>
      </c>
      <c r="Q726" s="13">
        <f>Penjualan!Q726*$D726</f>
        <v>0</v>
      </c>
      <c r="R726" s="13">
        <f>Penjualan!R726*$D726</f>
        <v>0</v>
      </c>
      <c r="S726" s="13">
        <f>Penjualan!S726*$D726</f>
        <v>0</v>
      </c>
      <c r="T726" s="13">
        <f>Penjualan!T726*$D726</f>
        <v>0</v>
      </c>
      <c r="U726" s="13">
        <f>Penjualan!U726*$D726</f>
        <v>0</v>
      </c>
      <c r="V726" s="13">
        <f>Penjualan!V726*$D726</f>
        <v>0</v>
      </c>
      <c r="W726" s="13">
        <f>Penjualan!W726*$D726</f>
        <v>0</v>
      </c>
      <c r="X726" s="13">
        <f>Penjualan!X726*$D726</f>
        <v>0</v>
      </c>
      <c r="Y726" s="13">
        <f>Penjualan!Y726*$D726</f>
        <v>0</v>
      </c>
      <c r="Z726" s="13">
        <f>Penjualan!Z726*$D726</f>
        <v>0</v>
      </c>
      <c r="AA726" s="13">
        <f>Penjualan!AA726*$D726</f>
        <v>0</v>
      </c>
      <c r="AB726" s="13">
        <f>Penjualan!AB726*$D726</f>
        <v>0</v>
      </c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>
        <f>Penjualan!AQ726*$D726</f>
        <v>0</v>
      </c>
      <c r="AR726" s="13">
        <f t="shared" si="27"/>
        <v>15000</v>
      </c>
      <c r="AS726" s="14"/>
      <c r="AT726" s="14"/>
      <c r="AU726" s="14"/>
      <c r="AV726" s="14"/>
      <c r="AW726" s="14"/>
    </row>
    <row r="727" spans="1:49" ht="26.25" customHeight="1" x14ac:dyDescent="0.35">
      <c r="A727" s="55" t="str">
        <f>Penjualan!A727</f>
        <v>Bu Anita</v>
      </c>
      <c r="B727" s="2" t="str">
        <f>Penjualan!B727</f>
        <v>GR17</v>
      </c>
      <c r="C727" s="2" t="str">
        <f>Penjualan!C727</f>
        <v>Gelang Rosario Lilit</v>
      </c>
      <c r="D727" s="21">
        <f>VLOOKUP(B727,Tabel!$A$6:$F$78,6,FALSE)</f>
        <v>10000</v>
      </c>
      <c r="E727" s="13">
        <f>Penjualan!E727*$D727</f>
        <v>0</v>
      </c>
      <c r="F727" s="13">
        <f>Penjualan!F727*$D727</f>
        <v>0</v>
      </c>
      <c r="G727" s="13">
        <f>Penjualan!G727*$D727</f>
        <v>0</v>
      </c>
      <c r="H727" s="13">
        <f>Penjualan!H727*$D727</f>
        <v>0</v>
      </c>
      <c r="I727" s="13">
        <f>Penjualan!I727*$D727</f>
        <v>0</v>
      </c>
      <c r="J727" s="13">
        <f>Penjualan!J727*$D727</f>
        <v>10000</v>
      </c>
      <c r="K727" s="13">
        <f>Penjualan!K727*$D727</f>
        <v>0</v>
      </c>
      <c r="L727" s="13">
        <f>Penjualan!L727*$D727</f>
        <v>0</v>
      </c>
      <c r="M727" s="13">
        <f>Penjualan!M727*$D727</f>
        <v>0</v>
      </c>
      <c r="N727" s="13">
        <f>Penjualan!N727*$D727</f>
        <v>0</v>
      </c>
      <c r="O727" s="13">
        <f>Penjualan!O727*$D727</f>
        <v>0</v>
      </c>
      <c r="P727" s="13">
        <f>Penjualan!P727*$D727</f>
        <v>0</v>
      </c>
      <c r="Q727" s="13">
        <f>Penjualan!Q727*$D727</f>
        <v>0</v>
      </c>
      <c r="R727" s="13">
        <f>Penjualan!R727*$D727</f>
        <v>0</v>
      </c>
      <c r="S727" s="13">
        <f>Penjualan!S727*$D727</f>
        <v>0</v>
      </c>
      <c r="T727" s="13">
        <f>Penjualan!T727*$D727</f>
        <v>0</v>
      </c>
      <c r="U727" s="13">
        <f>Penjualan!U727*$D727</f>
        <v>0</v>
      </c>
      <c r="V727" s="13">
        <f>Penjualan!V727*$D727</f>
        <v>0</v>
      </c>
      <c r="W727" s="13">
        <f>Penjualan!W727*$D727</f>
        <v>0</v>
      </c>
      <c r="X727" s="13">
        <f>Penjualan!X727*$D727</f>
        <v>0</v>
      </c>
      <c r="Y727" s="13">
        <f>Penjualan!Y727*$D727</f>
        <v>0</v>
      </c>
      <c r="Z727" s="13">
        <f>Penjualan!Z727*$D727</f>
        <v>0</v>
      </c>
      <c r="AA727" s="13">
        <f>Penjualan!AA727*$D727</f>
        <v>0</v>
      </c>
      <c r="AB727" s="13">
        <f>Penjualan!AB727*$D727</f>
        <v>0</v>
      </c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>
        <f>Penjualan!AQ727*$D727</f>
        <v>0</v>
      </c>
      <c r="AR727" s="13">
        <f t="shared" si="27"/>
        <v>10000</v>
      </c>
      <c r="AS727" s="14"/>
      <c r="AT727" s="14"/>
      <c r="AU727" s="14"/>
      <c r="AV727" s="14"/>
      <c r="AW727" s="14"/>
    </row>
    <row r="728" spans="1:49" ht="26.25" customHeight="1" x14ac:dyDescent="0.35">
      <c r="A728" s="55">
        <f>Penjualan!A728</f>
        <v>42330</v>
      </c>
      <c r="B728" s="2" t="str">
        <f>Penjualan!B728</f>
        <v>R02</v>
      </c>
      <c r="C728" s="2" t="str">
        <f>Penjualan!C728</f>
        <v>Rosario batu</v>
      </c>
      <c r="D728" s="21">
        <f>VLOOKUP(B728,Tabel!$A$6:$F$78,6,FALSE)</f>
        <v>30000</v>
      </c>
      <c r="E728" s="13">
        <f>Penjualan!E728*$D728</f>
        <v>0</v>
      </c>
      <c r="F728" s="13">
        <f>Penjualan!F728*$D728</f>
        <v>30000</v>
      </c>
      <c r="G728" s="13">
        <f>Penjualan!G728*$D728</f>
        <v>0</v>
      </c>
      <c r="H728" s="13">
        <f>Penjualan!H728*$D728</f>
        <v>0</v>
      </c>
      <c r="I728" s="13">
        <f>Penjualan!I728*$D728</f>
        <v>0</v>
      </c>
      <c r="J728" s="13">
        <f>Penjualan!J728*$D728</f>
        <v>0</v>
      </c>
      <c r="K728" s="13">
        <f>Penjualan!K728*$D728</f>
        <v>0</v>
      </c>
      <c r="L728" s="13">
        <f>Penjualan!L728*$D728</f>
        <v>0</v>
      </c>
      <c r="M728" s="13">
        <f>Penjualan!M728*$D728</f>
        <v>60000</v>
      </c>
      <c r="N728" s="13">
        <f>Penjualan!N728*$D728</f>
        <v>0</v>
      </c>
      <c r="O728" s="13">
        <f>Penjualan!O728*$D728</f>
        <v>0</v>
      </c>
      <c r="P728" s="13">
        <f>Penjualan!P728*$D728</f>
        <v>0</v>
      </c>
      <c r="Q728" s="13">
        <f>Penjualan!Q728*$D728</f>
        <v>0</v>
      </c>
      <c r="R728" s="13">
        <f>Penjualan!R728*$D728</f>
        <v>0</v>
      </c>
      <c r="S728" s="13">
        <f>Penjualan!S728*$D728</f>
        <v>0</v>
      </c>
      <c r="T728" s="13">
        <f>Penjualan!T728*$D728</f>
        <v>0</v>
      </c>
      <c r="U728" s="13">
        <f>Penjualan!U728*$D728</f>
        <v>0</v>
      </c>
      <c r="V728" s="13">
        <f>Penjualan!V728*$D728</f>
        <v>0</v>
      </c>
      <c r="W728" s="13">
        <f>Penjualan!W728*$D728</f>
        <v>0</v>
      </c>
      <c r="X728" s="13">
        <f>Penjualan!X728*$D728</f>
        <v>0</v>
      </c>
      <c r="Y728" s="13">
        <f>Penjualan!Y728*$D728</f>
        <v>0</v>
      </c>
      <c r="Z728" s="13">
        <f>Penjualan!Z728*$D728</f>
        <v>0</v>
      </c>
      <c r="AA728" s="13">
        <f>Penjualan!AA728*$D728</f>
        <v>60000</v>
      </c>
      <c r="AB728" s="13">
        <f>Penjualan!AB728*$D728</f>
        <v>0</v>
      </c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>
        <f>Penjualan!AQ728*$D728</f>
        <v>0</v>
      </c>
      <c r="AR728" s="13">
        <f t="shared" si="27"/>
        <v>150000</v>
      </c>
      <c r="AS728" s="14"/>
      <c r="AT728" s="14"/>
      <c r="AU728" s="14"/>
      <c r="AV728" s="14"/>
      <c r="AW728" s="14"/>
    </row>
    <row r="729" spans="1:49" ht="26.25" customHeight="1" x14ac:dyDescent="0.35">
      <c r="A729" s="55" t="str">
        <f>Penjualan!A729</f>
        <v>St Yakobus</v>
      </c>
      <c r="B729" s="2" t="str">
        <f>Penjualan!B729</f>
        <v>R01</v>
      </c>
      <c r="C729" s="2" t="str">
        <f>Penjualan!C729</f>
        <v>Rosario kayu</v>
      </c>
      <c r="D729" s="21">
        <f>VLOOKUP(B729,Tabel!$A$6:$F$78,6,FALSE)</f>
        <v>15000</v>
      </c>
      <c r="E729" s="13">
        <f>Penjualan!E729*$D729</f>
        <v>0</v>
      </c>
      <c r="F729" s="13">
        <f>Penjualan!F729*$D729</f>
        <v>15000</v>
      </c>
      <c r="G729" s="13">
        <f>Penjualan!G729*$D729</f>
        <v>0</v>
      </c>
      <c r="H729" s="13">
        <f>Penjualan!H729*$D729</f>
        <v>15000</v>
      </c>
      <c r="I729" s="13">
        <f>Penjualan!I729*$D729</f>
        <v>0</v>
      </c>
      <c r="J729" s="13">
        <f>Penjualan!J729*$D729</f>
        <v>15000</v>
      </c>
      <c r="K729" s="13">
        <f>Penjualan!K729*$D729</f>
        <v>0</v>
      </c>
      <c r="L729" s="13">
        <f>Penjualan!L729*$D729</f>
        <v>0</v>
      </c>
      <c r="M729" s="13">
        <f>Penjualan!M729*$D729</f>
        <v>0</v>
      </c>
      <c r="N729" s="13">
        <f>Penjualan!N729*$D729</f>
        <v>0</v>
      </c>
      <c r="O729" s="13">
        <f>Penjualan!O729*$D729</f>
        <v>0</v>
      </c>
      <c r="P729" s="13">
        <f>Penjualan!P729*$D729</f>
        <v>60000</v>
      </c>
      <c r="Q729" s="13">
        <f>Penjualan!Q729*$D729</f>
        <v>75000</v>
      </c>
      <c r="R729" s="13">
        <f>Penjualan!R729*$D729</f>
        <v>0</v>
      </c>
      <c r="S729" s="13">
        <f>Penjualan!S729*$D729</f>
        <v>0</v>
      </c>
      <c r="T729" s="13">
        <f>Penjualan!T729*$D729</f>
        <v>0</v>
      </c>
      <c r="U729" s="13">
        <f>Penjualan!U729*$D729</f>
        <v>15000</v>
      </c>
      <c r="V729" s="13">
        <f>Penjualan!V729*$D729</f>
        <v>0</v>
      </c>
      <c r="W729" s="13">
        <f>Penjualan!W729*$D729</f>
        <v>0</v>
      </c>
      <c r="X729" s="13">
        <f>Penjualan!X729*$D729</f>
        <v>0</v>
      </c>
      <c r="Y729" s="13">
        <f>Penjualan!Y729*$D729</f>
        <v>0</v>
      </c>
      <c r="Z729" s="13">
        <f>Penjualan!Z729*$D729</f>
        <v>0</v>
      </c>
      <c r="AA729" s="13">
        <f>Penjualan!AA729*$D729</f>
        <v>0</v>
      </c>
      <c r="AB729" s="13">
        <f>Penjualan!AB729*$D729</f>
        <v>15000</v>
      </c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>
        <f>Penjualan!AQ729*$D729</f>
        <v>0</v>
      </c>
      <c r="AR729" s="13">
        <f t="shared" si="27"/>
        <v>210000</v>
      </c>
      <c r="AS729" s="14"/>
      <c r="AT729" s="14"/>
      <c r="AU729" s="14"/>
      <c r="AV729" s="14"/>
      <c r="AW729" s="14"/>
    </row>
    <row r="730" spans="1:49" ht="26.25" customHeight="1" x14ac:dyDescent="0.35">
      <c r="A730" s="55" t="str">
        <f>Penjualan!A730</f>
        <v>Misa I</v>
      </c>
      <c r="B730" s="2" t="str">
        <f>Penjualan!B730</f>
        <v>L02</v>
      </c>
      <c r="C730" s="2" t="str">
        <f>Penjualan!C730</f>
        <v>Lilin besar</v>
      </c>
      <c r="D730" s="21">
        <f>VLOOKUP(B730,Tabel!$A$6:$F$78,6,FALSE)</f>
        <v>15000</v>
      </c>
      <c r="E730" s="13">
        <f>Penjualan!E730*$D730</f>
        <v>0</v>
      </c>
      <c r="F730" s="13">
        <f>Penjualan!F730*$D730</f>
        <v>0</v>
      </c>
      <c r="G730" s="13">
        <f>Penjualan!G730*$D730</f>
        <v>0</v>
      </c>
      <c r="H730" s="13">
        <f>Penjualan!H730*$D730</f>
        <v>0</v>
      </c>
      <c r="I730" s="13">
        <f>Penjualan!I730*$D730</f>
        <v>0</v>
      </c>
      <c r="J730" s="13">
        <f>Penjualan!J730*$D730</f>
        <v>0</v>
      </c>
      <c r="K730" s="13">
        <f>Penjualan!K730*$D730</f>
        <v>0</v>
      </c>
      <c r="L730" s="13">
        <f>Penjualan!L730*$D730</f>
        <v>0</v>
      </c>
      <c r="M730" s="13">
        <f>Penjualan!M730*$D730</f>
        <v>0</v>
      </c>
      <c r="N730" s="13">
        <f>Penjualan!N730*$D730</f>
        <v>0</v>
      </c>
      <c r="O730" s="13">
        <f>Penjualan!O730*$D730</f>
        <v>0</v>
      </c>
      <c r="P730" s="13">
        <f>Penjualan!P730*$D730</f>
        <v>0</v>
      </c>
      <c r="Q730" s="13">
        <f>Penjualan!Q730*$D730</f>
        <v>0</v>
      </c>
      <c r="R730" s="13">
        <f>Penjualan!R730*$D730</f>
        <v>0</v>
      </c>
      <c r="S730" s="13">
        <f>Penjualan!S730*$D730</f>
        <v>15000</v>
      </c>
      <c r="T730" s="13">
        <f>Penjualan!T730*$D730</f>
        <v>0</v>
      </c>
      <c r="U730" s="13">
        <f>Penjualan!U730*$D730</f>
        <v>0</v>
      </c>
      <c r="V730" s="13">
        <f>Penjualan!V730*$D730</f>
        <v>0</v>
      </c>
      <c r="W730" s="13">
        <f>Penjualan!W730*$D730</f>
        <v>0</v>
      </c>
      <c r="X730" s="13">
        <f>Penjualan!X730*$D730</f>
        <v>0</v>
      </c>
      <c r="Y730" s="13">
        <f>Penjualan!Y730*$D730</f>
        <v>0</v>
      </c>
      <c r="Z730" s="13">
        <f>Penjualan!Z730*$D730</f>
        <v>0</v>
      </c>
      <c r="AA730" s="13">
        <f>Penjualan!AA730*$D730</f>
        <v>0</v>
      </c>
      <c r="AB730" s="13">
        <f>Penjualan!AB730*$D730</f>
        <v>0</v>
      </c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>
        <f>Penjualan!AQ730*$D730</f>
        <v>0</v>
      </c>
      <c r="AR730" s="13">
        <f t="shared" si="27"/>
        <v>15000</v>
      </c>
      <c r="AS730" s="14"/>
      <c r="AT730" s="14"/>
      <c r="AU730" s="14"/>
      <c r="AV730" s="14"/>
      <c r="AW730" s="14"/>
    </row>
    <row r="731" spans="1:49" ht="26.25" customHeight="1" x14ac:dyDescent="0.35">
      <c r="A731" s="55">
        <f>Penjualan!A731</f>
        <v>0</v>
      </c>
      <c r="B731" s="2" t="str">
        <f>Penjualan!B731</f>
        <v>KT04</v>
      </c>
      <c r="C731" s="2" t="str">
        <f>Penjualan!C731</f>
        <v>Kalung bandul</v>
      </c>
      <c r="D731" s="21">
        <f>VLOOKUP(B731,Tabel!$A$6:$F$78,6,FALSE)</f>
        <v>3000</v>
      </c>
      <c r="E731" s="13">
        <f>Penjualan!E731*$D731</f>
        <v>0</v>
      </c>
      <c r="F731" s="13">
        <f>Penjualan!F731*$D731</f>
        <v>0</v>
      </c>
      <c r="G731" s="13">
        <f>Penjualan!G731*$D731</f>
        <v>0</v>
      </c>
      <c r="H731" s="13">
        <f>Penjualan!H731*$D731</f>
        <v>6000</v>
      </c>
      <c r="I731" s="13">
        <f>Penjualan!I731*$D731</f>
        <v>0</v>
      </c>
      <c r="J731" s="13">
        <f>Penjualan!J731*$D731</f>
        <v>0</v>
      </c>
      <c r="K731" s="13">
        <f>Penjualan!K731*$D731</f>
        <v>0</v>
      </c>
      <c r="L731" s="13">
        <f>Penjualan!L731*$D731</f>
        <v>0</v>
      </c>
      <c r="M731" s="13">
        <f>Penjualan!M731*$D731</f>
        <v>0</v>
      </c>
      <c r="N731" s="13">
        <f>Penjualan!N731*$D731</f>
        <v>0</v>
      </c>
      <c r="O731" s="13">
        <f>Penjualan!O731*$D731</f>
        <v>3000</v>
      </c>
      <c r="P731" s="13">
        <f>Penjualan!P731*$D731</f>
        <v>6000</v>
      </c>
      <c r="Q731" s="13">
        <f>Penjualan!Q731*$D731</f>
        <v>0</v>
      </c>
      <c r="R731" s="13">
        <f>Penjualan!R731*$D731</f>
        <v>0</v>
      </c>
      <c r="S731" s="13">
        <f>Penjualan!S731*$D731</f>
        <v>0</v>
      </c>
      <c r="T731" s="13">
        <f>Penjualan!T731*$D731</f>
        <v>0</v>
      </c>
      <c r="U731" s="13">
        <f>Penjualan!U731*$D731</f>
        <v>0</v>
      </c>
      <c r="V731" s="13">
        <f>Penjualan!V731*$D731</f>
        <v>0</v>
      </c>
      <c r="W731" s="13">
        <f>Penjualan!W731*$D731</f>
        <v>0</v>
      </c>
      <c r="X731" s="13">
        <f>Penjualan!X731*$D731</f>
        <v>0</v>
      </c>
      <c r="Y731" s="13">
        <f>Penjualan!Y731*$D731</f>
        <v>0</v>
      </c>
      <c r="Z731" s="13">
        <f>Penjualan!Z731*$D731</f>
        <v>0</v>
      </c>
      <c r="AA731" s="13">
        <f>Penjualan!AA731*$D731</f>
        <v>0</v>
      </c>
      <c r="AB731" s="13">
        <f>Penjualan!AB731*$D731</f>
        <v>0</v>
      </c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>
        <f>Penjualan!AQ731*$D731</f>
        <v>0</v>
      </c>
      <c r="AR731" s="13">
        <f t="shared" si="27"/>
        <v>15000</v>
      </c>
      <c r="AS731" s="14"/>
      <c r="AT731" s="14"/>
      <c r="AU731" s="14"/>
      <c r="AV731" s="14"/>
      <c r="AW731" s="14"/>
    </row>
    <row r="732" spans="1:49" ht="26.25" customHeight="1" x14ac:dyDescent="0.35">
      <c r="A732" s="55">
        <f>Penjualan!A732</f>
        <v>0</v>
      </c>
      <c r="B732" s="2" t="str">
        <f>Penjualan!B732</f>
        <v>L01</v>
      </c>
      <c r="C732" s="2" t="str">
        <f>Penjualan!C732</f>
        <v>Lilin kecil</v>
      </c>
      <c r="D732" s="21">
        <f>VLOOKUP(B732,Tabel!$A$6:$F$78,6,FALSE)</f>
        <v>10000</v>
      </c>
      <c r="E732" s="13">
        <f>Penjualan!E732*$D732</f>
        <v>0</v>
      </c>
      <c r="F732" s="13">
        <f>Penjualan!F732*$D732</f>
        <v>0</v>
      </c>
      <c r="G732" s="13">
        <f>Penjualan!G732*$D732</f>
        <v>0</v>
      </c>
      <c r="H732" s="13">
        <f>Penjualan!H732*$D732</f>
        <v>0</v>
      </c>
      <c r="I732" s="13">
        <f>Penjualan!I732*$D732</f>
        <v>0</v>
      </c>
      <c r="J732" s="13">
        <f>Penjualan!J732*$D732</f>
        <v>0</v>
      </c>
      <c r="K732" s="13">
        <f>Penjualan!K732*$D732</f>
        <v>0</v>
      </c>
      <c r="L732" s="13">
        <f>Penjualan!L732*$D732</f>
        <v>0</v>
      </c>
      <c r="M732" s="13">
        <f>Penjualan!M732*$D732</f>
        <v>0</v>
      </c>
      <c r="N732" s="13">
        <f>Penjualan!N732*$D732</f>
        <v>0</v>
      </c>
      <c r="O732" s="13">
        <f>Penjualan!O732*$D732</f>
        <v>0</v>
      </c>
      <c r="P732" s="13">
        <f>Penjualan!P732*$D732</f>
        <v>0</v>
      </c>
      <c r="Q732" s="13">
        <f>Penjualan!Q732*$D732</f>
        <v>0</v>
      </c>
      <c r="R732" s="13">
        <f>Penjualan!R732*$D732</f>
        <v>0</v>
      </c>
      <c r="S732" s="13">
        <f>Penjualan!S732*$D732</f>
        <v>0</v>
      </c>
      <c r="T732" s="13">
        <f>Penjualan!T732*$D732</f>
        <v>0</v>
      </c>
      <c r="U732" s="13">
        <f>Penjualan!U732*$D732</f>
        <v>0</v>
      </c>
      <c r="V732" s="13">
        <f>Penjualan!V732*$D732</f>
        <v>0</v>
      </c>
      <c r="W732" s="13">
        <f>Penjualan!W732*$D732</f>
        <v>0</v>
      </c>
      <c r="X732" s="13">
        <f>Penjualan!X732*$D732</f>
        <v>0</v>
      </c>
      <c r="Y732" s="13">
        <f>Penjualan!Y732*$D732</f>
        <v>0</v>
      </c>
      <c r="Z732" s="13">
        <f>Penjualan!Z732*$D732</f>
        <v>0</v>
      </c>
      <c r="AA732" s="13">
        <f>Penjualan!AA732*$D732</f>
        <v>0</v>
      </c>
      <c r="AB732" s="13">
        <f>Penjualan!AB732*$D732</f>
        <v>10000</v>
      </c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>
        <f>Penjualan!AQ732*$D732</f>
        <v>0</v>
      </c>
      <c r="AR732" s="13">
        <f t="shared" si="27"/>
        <v>10000</v>
      </c>
      <c r="AS732" s="14"/>
      <c r="AT732" s="14"/>
      <c r="AU732" s="14"/>
      <c r="AV732" s="14"/>
      <c r="AW732" s="14"/>
    </row>
    <row r="733" spans="1:49" ht="26.25" customHeight="1" x14ac:dyDescent="0.35">
      <c r="A733" s="55">
        <f>Penjualan!A733</f>
        <v>0</v>
      </c>
      <c r="B733" s="2" t="str">
        <f>Penjualan!B733</f>
        <v>GR17</v>
      </c>
      <c r="C733" s="2" t="str">
        <f>Penjualan!C733</f>
        <v>Gelang Rosario Lilit</v>
      </c>
      <c r="D733" s="21">
        <f>VLOOKUP(B733,Tabel!$A$6:$F$78,6,FALSE)</f>
        <v>10000</v>
      </c>
      <c r="E733" s="13">
        <f>Penjualan!E733*$D733</f>
        <v>0</v>
      </c>
      <c r="F733" s="13">
        <f>Penjualan!F733*$D733</f>
        <v>0</v>
      </c>
      <c r="G733" s="13">
        <f>Penjualan!G733*$D733</f>
        <v>0</v>
      </c>
      <c r="H733" s="13">
        <f>Penjualan!H733*$D733</f>
        <v>0</v>
      </c>
      <c r="I733" s="13">
        <f>Penjualan!I733*$D733</f>
        <v>0</v>
      </c>
      <c r="J733" s="13">
        <f>Penjualan!J733*$D733</f>
        <v>0</v>
      </c>
      <c r="K733" s="13">
        <f>Penjualan!K733*$D733</f>
        <v>0</v>
      </c>
      <c r="L733" s="13">
        <f>Penjualan!L733*$D733</f>
        <v>0</v>
      </c>
      <c r="M733" s="13">
        <f>Penjualan!M733*$D733</f>
        <v>0</v>
      </c>
      <c r="N733" s="13">
        <f>Penjualan!N733*$D733</f>
        <v>0</v>
      </c>
      <c r="O733" s="13">
        <f>Penjualan!O733*$D733</f>
        <v>0</v>
      </c>
      <c r="P733" s="13">
        <f>Penjualan!P733*$D733</f>
        <v>0</v>
      </c>
      <c r="Q733" s="13">
        <f>Penjualan!Q733*$D733</f>
        <v>0</v>
      </c>
      <c r="R733" s="13">
        <f>Penjualan!R733*$D733</f>
        <v>0</v>
      </c>
      <c r="S733" s="13">
        <f>Penjualan!S733*$D733</f>
        <v>10000</v>
      </c>
      <c r="T733" s="13">
        <f>Penjualan!T733*$D733</f>
        <v>0</v>
      </c>
      <c r="U733" s="13">
        <f>Penjualan!U733*$D733</f>
        <v>0</v>
      </c>
      <c r="V733" s="13">
        <f>Penjualan!V733*$D733</f>
        <v>0</v>
      </c>
      <c r="W733" s="13">
        <f>Penjualan!W733*$D733</f>
        <v>0</v>
      </c>
      <c r="X733" s="13">
        <f>Penjualan!X733*$D733</f>
        <v>0</v>
      </c>
      <c r="Y733" s="13">
        <f>Penjualan!Y733*$D733</f>
        <v>0</v>
      </c>
      <c r="Z733" s="13">
        <f>Penjualan!Z733*$D733</f>
        <v>0</v>
      </c>
      <c r="AA733" s="13">
        <f>Penjualan!AA733*$D733</f>
        <v>0</v>
      </c>
      <c r="AB733" s="13">
        <f>Penjualan!AB733*$D733</f>
        <v>0</v>
      </c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>
        <f>Penjualan!AQ733*$D733</f>
        <v>0</v>
      </c>
      <c r="AR733" s="13">
        <f t="shared" si="27"/>
        <v>10000</v>
      </c>
      <c r="AS733" s="14"/>
      <c r="AT733" s="14"/>
      <c r="AU733" s="14"/>
      <c r="AV733" s="14"/>
      <c r="AW733" s="14"/>
    </row>
    <row r="734" spans="1:49" ht="26.25" customHeight="1" x14ac:dyDescent="0.35">
      <c r="A734" s="55">
        <f>Penjualan!A734</f>
        <v>0</v>
      </c>
      <c r="B734" s="2" t="str">
        <f>Penjualan!B734</f>
        <v>Lain2</v>
      </c>
      <c r="C734" s="2" t="str">
        <f>Penjualan!C734</f>
        <v>Pin</v>
      </c>
      <c r="D734" s="21">
        <f>VLOOKUP(B734,Tabel!$A$6:$F$78,6,FALSE)</f>
        <v>0</v>
      </c>
      <c r="E734" s="13">
        <f>Penjualan!E734*$D734</f>
        <v>0</v>
      </c>
      <c r="F734" s="13">
        <f>Penjualan!F734*$D734</f>
        <v>0</v>
      </c>
      <c r="G734" s="13">
        <f>Penjualan!G734*$D734</f>
        <v>0</v>
      </c>
      <c r="H734" s="13">
        <f>Penjualan!H734*$D734</f>
        <v>0</v>
      </c>
      <c r="I734" s="13">
        <f>Penjualan!I734*$D734</f>
        <v>0</v>
      </c>
      <c r="J734" s="13">
        <f>Penjualan!J734*$D734</f>
        <v>0</v>
      </c>
      <c r="K734" s="13">
        <f>Penjualan!K734*$D734</f>
        <v>0</v>
      </c>
      <c r="L734" s="13">
        <f>Penjualan!L734*$D734</f>
        <v>0</v>
      </c>
      <c r="M734" s="13">
        <f>Penjualan!M734*$D734</f>
        <v>0</v>
      </c>
      <c r="N734" s="13">
        <f>Penjualan!N734*$D734</f>
        <v>0</v>
      </c>
      <c r="O734" s="13">
        <f>Penjualan!O734*$D734</f>
        <v>0</v>
      </c>
      <c r="P734" s="13">
        <f>Penjualan!P734*$D734</f>
        <v>0</v>
      </c>
      <c r="Q734" s="13">
        <f>Penjualan!Q734*$D734</f>
        <v>0</v>
      </c>
      <c r="R734" s="13">
        <f>Penjualan!R734*$D734</f>
        <v>0</v>
      </c>
      <c r="S734" s="13">
        <f>Penjualan!S734*$D734</f>
        <v>0</v>
      </c>
      <c r="T734" s="13">
        <f>Penjualan!T734*$D734</f>
        <v>0</v>
      </c>
      <c r="U734" s="13">
        <f>Penjualan!U734*$D734</f>
        <v>0</v>
      </c>
      <c r="V734" s="13">
        <f>Penjualan!V734*$D734</f>
        <v>0</v>
      </c>
      <c r="W734" s="13">
        <f>Penjualan!W734*$D734</f>
        <v>0</v>
      </c>
      <c r="X734" s="13">
        <f>Penjualan!X734*$D734</f>
        <v>0</v>
      </c>
      <c r="Y734" s="13">
        <f>Penjualan!Y734*$D734</f>
        <v>0</v>
      </c>
      <c r="Z734" s="13">
        <f>Penjualan!Z734*$D734</f>
        <v>0</v>
      </c>
      <c r="AA734" s="13">
        <f>Penjualan!AA734*$D734</f>
        <v>0</v>
      </c>
      <c r="AB734" s="13">
        <f>Penjualan!AB734*$D734</f>
        <v>0</v>
      </c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>
        <f>Penjualan!AQ734*$D734</f>
        <v>0</v>
      </c>
      <c r="AR734" s="13">
        <f t="shared" si="27"/>
        <v>0</v>
      </c>
      <c r="AS734" s="14"/>
      <c r="AT734" s="14"/>
      <c r="AU734" s="14"/>
      <c r="AV734" s="14"/>
      <c r="AW734" s="14"/>
    </row>
    <row r="735" spans="1:49" ht="26.25" customHeight="1" x14ac:dyDescent="0.35">
      <c r="A735" s="55">
        <f>Penjualan!A735</f>
        <v>0</v>
      </c>
      <c r="B735" s="2" t="str">
        <f>Penjualan!B735</f>
        <v>R03</v>
      </c>
      <c r="C735" s="2" t="str">
        <f>Penjualan!C735</f>
        <v>Rosario kristal</v>
      </c>
      <c r="D735" s="21">
        <f>VLOOKUP(B735,Tabel!$A$6:$F$78,6,FALSE)</f>
        <v>30000</v>
      </c>
      <c r="E735" s="13">
        <f>Penjualan!E735*$D735</f>
        <v>0</v>
      </c>
      <c r="F735" s="13">
        <f>Penjualan!F735*$D735</f>
        <v>30000</v>
      </c>
      <c r="G735" s="13">
        <f>Penjualan!G735*$D735</f>
        <v>0</v>
      </c>
      <c r="H735" s="13">
        <f>Penjualan!H735*$D735</f>
        <v>30000</v>
      </c>
      <c r="I735" s="13">
        <f>Penjualan!I735*$D735</f>
        <v>0</v>
      </c>
      <c r="J735" s="13">
        <f>Penjualan!J735*$D735</f>
        <v>0</v>
      </c>
      <c r="K735" s="13">
        <f>Penjualan!K735*$D735</f>
        <v>0</v>
      </c>
      <c r="L735" s="13">
        <f>Penjualan!L735*$D735</f>
        <v>0</v>
      </c>
      <c r="M735" s="13">
        <f>Penjualan!M735*$D735</f>
        <v>0</v>
      </c>
      <c r="N735" s="13">
        <f>Penjualan!N735*$D735</f>
        <v>0</v>
      </c>
      <c r="O735" s="13">
        <f>Penjualan!O735*$D735</f>
        <v>0</v>
      </c>
      <c r="P735" s="13">
        <f>Penjualan!P735*$D735</f>
        <v>60000</v>
      </c>
      <c r="Q735" s="13">
        <f>Penjualan!Q735*$D735</f>
        <v>0</v>
      </c>
      <c r="R735" s="13">
        <f>Penjualan!R735*$D735</f>
        <v>0</v>
      </c>
      <c r="S735" s="13">
        <f>Penjualan!S735*$D735</f>
        <v>0</v>
      </c>
      <c r="T735" s="13">
        <f>Penjualan!T735*$D735</f>
        <v>0</v>
      </c>
      <c r="U735" s="13">
        <f>Penjualan!U735*$D735</f>
        <v>0</v>
      </c>
      <c r="V735" s="13">
        <f>Penjualan!V735*$D735</f>
        <v>0</v>
      </c>
      <c r="W735" s="13">
        <f>Penjualan!W735*$D735</f>
        <v>0</v>
      </c>
      <c r="X735" s="13">
        <f>Penjualan!X735*$D735</f>
        <v>0</v>
      </c>
      <c r="Y735" s="13">
        <f>Penjualan!Y735*$D735</f>
        <v>0</v>
      </c>
      <c r="Z735" s="13">
        <f>Penjualan!Z735*$D735</f>
        <v>0</v>
      </c>
      <c r="AA735" s="13">
        <f>Penjualan!AA735*$D735</f>
        <v>30000</v>
      </c>
      <c r="AB735" s="13">
        <f>Penjualan!AB735*$D735</f>
        <v>0</v>
      </c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>
        <f>Penjualan!AQ735*$D735</f>
        <v>0</v>
      </c>
      <c r="AR735" s="13">
        <f t="shared" si="27"/>
        <v>150000</v>
      </c>
      <c r="AS735" s="14"/>
      <c r="AT735" s="14"/>
      <c r="AU735" s="14"/>
      <c r="AV735" s="14"/>
      <c r="AW735" s="14"/>
    </row>
    <row r="736" spans="1:49" ht="26.25" customHeight="1" x14ac:dyDescent="0.35">
      <c r="A736" s="55">
        <f>Penjualan!A736</f>
        <v>0</v>
      </c>
      <c r="B736" s="2" t="str">
        <f>Penjualan!B736</f>
        <v>GR12</v>
      </c>
      <c r="C736" s="2" t="str">
        <f>Penjualan!C736</f>
        <v>Gelang rosario kristal</v>
      </c>
      <c r="D736" s="21">
        <f>VLOOKUP(B736,Tabel!$A$6:$F$78,6,FALSE)</f>
        <v>15000</v>
      </c>
      <c r="E736" s="13">
        <f>Penjualan!E736*$D736</f>
        <v>0</v>
      </c>
      <c r="F736" s="13">
        <f>Penjualan!F736*$D736</f>
        <v>0</v>
      </c>
      <c r="G736" s="13">
        <f>Penjualan!G736*$D736</f>
        <v>0</v>
      </c>
      <c r="H736" s="13">
        <f>Penjualan!H736*$D736</f>
        <v>0</v>
      </c>
      <c r="I736" s="13">
        <f>Penjualan!I736*$D736</f>
        <v>0</v>
      </c>
      <c r="J736" s="13">
        <f>Penjualan!J736*$D736</f>
        <v>0</v>
      </c>
      <c r="K736" s="13">
        <f>Penjualan!K736*$D736</f>
        <v>0</v>
      </c>
      <c r="L736" s="13">
        <f>Penjualan!L736*$D736</f>
        <v>0</v>
      </c>
      <c r="M736" s="13">
        <f>Penjualan!M736*$D736</f>
        <v>0</v>
      </c>
      <c r="N736" s="13">
        <f>Penjualan!N736*$D736</f>
        <v>0</v>
      </c>
      <c r="O736" s="13">
        <f>Penjualan!O736*$D736</f>
        <v>0</v>
      </c>
      <c r="P736" s="13">
        <f>Penjualan!P736*$D736</f>
        <v>0</v>
      </c>
      <c r="Q736" s="13">
        <f>Penjualan!Q736*$D736</f>
        <v>30000</v>
      </c>
      <c r="R736" s="13">
        <f>Penjualan!R736*$D736</f>
        <v>0</v>
      </c>
      <c r="S736" s="13">
        <f>Penjualan!S736*$D736</f>
        <v>0</v>
      </c>
      <c r="T736" s="13">
        <f>Penjualan!T736*$D736</f>
        <v>0</v>
      </c>
      <c r="U736" s="13">
        <f>Penjualan!U736*$D736</f>
        <v>0</v>
      </c>
      <c r="V736" s="13">
        <f>Penjualan!V736*$D736</f>
        <v>0</v>
      </c>
      <c r="W736" s="13">
        <f>Penjualan!W736*$D736</f>
        <v>0</v>
      </c>
      <c r="X736" s="13">
        <f>Penjualan!X736*$D736</f>
        <v>0</v>
      </c>
      <c r="Y736" s="13">
        <f>Penjualan!Y736*$D736</f>
        <v>0</v>
      </c>
      <c r="Z736" s="13">
        <f>Penjualan!Z736*$D736</f>
        <v>0</v>
      </c>
      <c r="AA736" s="13">
        <f>Penjualan!AA736*$D736</f>
        <v>30000</v>
      </c>
      <c r="AB736" s="13">
        <f>Penjualan!AB736*$D736</f>
        <v>0</v>
      </c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>
        <f>Penjualan!AQ736*$D736</f>
        <v>0</v>
      </c>
      <c r="AR736" s="13">
        <f t="shared" si="27"/>
        <v>60000</v>
      </c>
      <c r="AS736" s="14"/>
      <c r="AT736" s="14"/>
      <c r="AU736" s="14"/>
      <c r="AV736" s="14"/>
      <c r="AW736" s="14"/>
    </row>
    <row r="737" spans="1:49" ht="26.25" customHeight="1" x14ac:dyDescent="0.35">
      <c r="A737" s="55">
        <f>Penjualan!A737</f>
        <v>0</v>
      </c>
      <c r="B737" s="2" t="str">
        <f>Penjualan!B737</f>
        <v>G15</v>
      </c>
      <c r="C737" s="2" t="str">
        <f>Penjualan!C737</f>
        <v>Gelang Fransiskus</v>
      </c>
      <c r="D737" s="21">
        <f>VLOOKUP(B737,Tabel!$A$6:$F$78,6,FALSE)</f>
        <v>20000</v>
      </c>
      <c r="E737" s="13">
        <f>Penjualan!E737*$D737</f>
        <v>0</v>
      </c>
      <c r="F737" s="13">
        <f>Penjualan!F737*$D737</f>
        <v>0</v>
      </c>
      <c r="G737" s="13">
        <f>Penjualan!G737*$D737</f>
        <v>0</v>
      </c>
      <c r="H737" s="13">
        <f>Penjualan!H737*$D737</f>
        <v>0</v>
      </c>
      <c r="I737" s="13">
        <f>Penjualan!I737*$D737</f>
        <v>0</v>
      </c>
      <c r="J737" s="13">
        <f>Penjualan!J737*$D737</f>
        <v>0</v>
      </c>
      <c r="K737" s="13">
        <f>Penjualan!K737*$D737</f>
        <v>0</v>
      </c>
      <c r="L737" s="13">
        <f>Penjualan!L737*$D737</f>
        <v>0</v>
      </c>
      <c r="M737" s="13">
        <f>Penjualan!M737*$D737</f>
        <v>0</v>
      </c>
      <c r="N737" s="13">
        <f>Penjualan!N737*$D737</f>
        <v>0</v>
      </c>
      <c r="O737" s="13">
        <f>Penjualan!O737*$D737</f>
        <v>0</v>
      </c>
      <c r="P737" s="13">
        <f>Penjualan!P737*$D737</f>
        <v>20000</v>
      </c>
      <c r="Q737" s="13">
        <f>Penjualan!Q737*$D737</f>
        <v>80000</v>
      </c>
      <c r="R737" s="13">
        <f>Penjualan!R737*$D737</f>
        <v>0</v>
      </c>
      <c r="S737" s="13">
        <f>Penjualan!S737*$D737</f>
        <v>0</v>
      </c>
      <c r="T737" s="13">
        <f>Penjualan!T737*$D737</f>
        <v>0</v>
      </c>
      <c r="U737" s="13">
        <f>Penjualan!U737*$D737</f>
        <v>0</v>
      </c>
      <c r="V737" s="13">
        <f>Penjualan!V737*$D737</f>
        <v>0</v>
      </c>
      <c r="W737" s="13">
        <f>Penjualan!W737*$D737</f>
        <v>0</v>
      </c>
      <c r="X737" s="13">
        <f>Penjualan!X737*$D737</f>
        <v>0</v>
      </c>
      <c r="Y737" s="13">
        <f>Penjualan!Y737*$D737</f>
        <v>0</v>
      </c>
      <c r="Z737" s="13">
        <f>Penjualan!Z737*$D737</f>
        <v>0</v>
      </c>
      <c r="AA737" s="13">
        <f>Penjualan!AA737*$D737</f>
        <v>0</v>
      </c>
      <c r="AB737" s="13">
        <f>Penjualan!AB737*$D737</f>
        <v>0</v>
      </c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>
        <f>Penjualan!AQ737*$D737</f>
        <v>0</v>
      </c>
      <c r="AR737" s="13">
        <f t="shared" si="27"/>
        <v>100000</v>
      </c>
      <c r="AS737" s="14"/>
      <c r="AT737" s="14"/>
      <c r="AU737" s="14"/>
      <c r="AV737" s="14"/>
      <c r="AW737" s="14"/>
    </row>
    <row r="738" spans="1:49" ht="26.25" customHeight="1" x14ac:dyDescent="0.35">
      <c r="A738" s="55">
        <f>Penjualan!A738</f>
        <v>0</v>
      </c>
      <c r="B738" s="2" t="str">
        <f>Penjualan!B738</f>
        <v>GR19</v>
      </c>
      <c r="C738" s="2" t="str">
        <f>Penjualan!C738</f>
        <v>Gelang Rosario Corak Bunga</v>
      </c>
      <c r="D738" s="21">
        <f>VLOOKUP(B738,Tabel!$A$6:$F$78,6,FALSE)</f>
        <v>15000</v>
      </c>
      <c r="E738" s="13">
        <f>Penjualan!E738*$D738</f>
        <v>0</v>
      </c>
      <c r="F738" s="13">
        <f>Penjualan!F738*$D738</f>
        <v>30000</v>
      </c>
      <c r="G738" s="13">
        <f>Penjualan!G738*$D738</f>
        <v>0</v>
      </c>
      <c r="H738" s="13">
        <f>Penjualan!H738*$D738</f>
        <v>0</v>
      </c>
      <c r="I738" s="13">
        <f>Penjualan!I738*$D738</f>
        <v>0</v>
      </c>
      <c r="J738" s="13">
        <f>Penjualan!J738*$D738</f>
        <v>0</v>
      </c>
      <c r="K738" s="13">
        <f>Penjualan!K738*$D738</f>
        <v>0</v>
      </c>
      <c r="L738" s="13">
        <f>Penjualan!L738*$D738</f>
        <v>0</v>
      </c>
      <c r="M738" s="13">
        <f>Penjualan!M738*$D738</f>
        <v>0</v>
      </c>
      <c r="N738" s="13">
        <f>Penjualan!N738*$D738</f>
        <v>0</v>
      </c>
      <c r="O738" s="13">
        <f>Penjualan!O738*$D738</f>
        <v>0</v>
      </c>
      <c r="P738" s="13">
        <f>Penjualan!P738*$D738</f>
        <v>0</v>
      </c>
      <c r="Q738" s="13">
        <f>Penjualan!Q738*$D738</f>
        <v>0</v>
      </c>
      <c r="R738" s="13">
        <f>Penjualan!R738*$D738</f>
        <v>0</v>
      </c>
      <c r="S738" s="13">
        <f>Penjualan!S738*$D738</f>
        <v>0</v>
      </c>
      <c r="T738" s="13">
        <f>Penjualan!T738*$D738</f>
        <v>0</v>
      </c>
      <c r="U738" s="13">
        <f>Penjualan!U738*$D738</f>
        <v>0</v>
      </c>
      <c r="V738" s="13">
        <f>Penjualan!V738*$D738</f>
        <v>0</v>
      </c>
      <c r="W738" s="13">
        <f>Penjualan!W738*$D738</f>
        <v>0</v>
      </c>
      <c r="X738" s="13">
        <f>Penjualan!X738*$D738</f>
        <v>0</v>
      </c>
      <c r="Y738" s="13">
        <f>Penjualan!Y738*$D738</f>
        <v>0</v>
      </c>
      <c r="Z738" s="13">
        <f>Penjualan!Z738*$D738</f>
        <v>0</v>
      </c>
      <c r="AA738" s="13">
        <f>Penjualan!AA738*$D738</f>
        <v>15000</v>
      </c>
      <c r="AB738" s="13">
        <f>Penjualan!AB738*$D738</f>
        <v>0</v>
      </c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>
        <f>Penjualan!AQ738*$D738</f>
        <v>0</v>
      </c>
      <c r="AR738" s="13">
        <f t="shared" si="27"/>
        <v>45000</v>
      </c>
      <c r="AS738" s="14"/>
      <c r="AT738" s="14"/>
      <c r="AU738" s="14"/>
      <c r="AV738" s="14"/>
      <c r="AW738" s="14"/>
    </row>
    <row r="739" spans="1:49" ht="26.25" customHeight="1" x14ac:dyDescent="0.35">
      <c r="A739" s="55">
        <f>Penjualan!A739</f>
        <v>0</v>
      </c>
      <c r="B739" s="2" t="str">
        <f>Penjualan!B739</f>
        <v>G12</v>
      </c>
      <c r="C739" s="2" t="str">
        <f>Penjualan!C739</f>
        <v xml:space="preserve">Gelang plat </v>
      </c>
      <c r="D739" s="21">
        <f>VLOOKUP(B739,Tabel!$A$6:$F$78,6,FALSE)</f>
        <v>5000</v>
      </c>
      <c r="E739" s="13">
        <f>Penjualan!E739*$D739</f>
        <v>0</v>
      </c>
      <c r="F739" s="13">
        <f>Penjualan!F739*$D739</f>
        <v>0</v>
      </c>
      <c r="G739" s="13">
        <f>Penjualan!G739*$D739</f>
        <v>0</v>
      </c>
      <c r="H739" s="13">
        <f>Penjualan!H739*$D739</f>
        <v>15000</v>
      </c>
      <c r="I739" s="13">
        <f>Penjualan!I739*$D739</f>
        <v>0</v>
      </c>
      <c r="J739" s="13">
        <f>Penjualan!J739*$D739</f>
        <v>0</v>
      </c>
      <c r="K739" s="13">
        <f>Penjualan!K739*$D739</f>
        <v>0</v>
      </c>
      <c r="L739" s="13">
        <f>Penjualan!L739*$D739</f>
        <v>0</v>
      </c>
      <c r="M739" s="13">
        <f>Penjualan!M739*$D739</f>
        <v>0</v>
      </c>
      <c r="N739" s="13">
        <f>Penjualan!N739*$D739</f>
        <v>0</v>
      </c>
      <c r="O739" s="13">
        <f>Penjualan!O739*$D739</f>
        <v>0</v>
      </c>
      <c r="P739" s="13">
        <f>Penjualan!P739*$D739</f>
        <v>0</v>
      </c>
      <c r="Q739" s="13">
        <f>Penjualan!Q739*$D739</f>
        <v>0</v>
      </c>
      <c r="R739" s="13">
        <f>Penjualan!R739*$D739</f>
        <v>0</v>
      </c>
      <c r="S739" s="13">
        <f>Penjualan!S739*$D739</f>
        <v>0</v>
      </c>
      <c r="T739" s="13">
        <f>Penjualan!T739*$D739</f>
        <v>15000</v>
      </c>
      <c r="U739" s="13">
        <f>Penjualan!U739*$D739</f>
        <v>0</v>
      </c>
      <c r="V739" s="13">
        <f>Penjualan!V739*$D739</f>
        <v>0</v>
      </c>
      <c r="W739" s="13">
        <f>Penjualan!W739*$D739</f>
        <v>0</v>
      </c>
      <c r="X739" s="13">
        <f>Penjualan!X739*$D739</f>
        <v>0</v>
      </c>
      <c r="Y739" s="13">
        <f>Penjualan!Y739*$D739</f>
        <v>0</v>
      </c>
      <c r="Z739" s="13">
        <f>Penjualan!Z739*$D739</f>
        <v>0</v>
      </c>
      <c r="AA739" s="13">
        <f>Penjualan!AA739*$D739</f>
        <v>0</v>
      </c>
      <c r="AB739" s="13">
        <f>Penjualan!AB739*$D739</f>
        <v>0</v>
      </c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>
        <f>Penjualan!AQ739*$D739</f>
        <v>0</v>
      </c>
      <c r="AR739" s="13">
        <f t="shared" si="27"/>
        <v>30000</v>
      </c>
      <c r="AS739" s="14"/>
      <c r="AT739" s="14"/>
      <c r="AU739" s="14"/>
      <c r="AV739" s="14"/>
      <c r="AW739" s="14"/>
    </row>
    <row r="740" spans="1:49" ht="26.25" customHeight="1" x14ac:dyDescent="0.35">
      <c r="A740" s="55">
        <f>Penjualan!A740</f>
        <v>0</v>
      </c>
      <c r="B740" s="2" t="str">
        <f>Penjualan!B740</f>
        <v>KT03</v>
      </c>
      <c r="C740" s="2" t="str">
        <f>Penjualan!C740</f>
        <v>Kalung huruf</v>
      </c>
      <c r="D740" s="21">
        <f>VLOOKUP(B740,Tabel!$A$6:$F$78,6,FALSE)</f>
        <v>3000</v>
      </c>
      <c r="E740" s="13">
        <f>Penjualan!E740*$D740</f>
        <v>0</v>
      </c>
      <c r="F740" s="13">
        <f>Penjualan!F740*$D740</f>
        <v>0</v>
      </c>
      <c r="G740" s="13">
        <f>Penjualan!G740*$D740</f>
        <v>0</v>
      </c>
      <c r="H740" s="13">
        <f>Penjualan!H740*$D740</f>
        <v>0</v>
      </c>
      <c r="I740" s="13">
        <f>Penjualan!I740*$D740</f>
        <v>0</v>
      </c>
      <c r="J740" s="13">
        <f>Penjualan!J740*$D740</f>
        <v>0</v>
      </c>
      <c r="K740" s="13">
        <f>Penjualan!K740*$D740</f>
        <v>0</v>
      </c>
      <c r="L740" s="13">
        <f>Penjualan!L740*$D740</f>
        <v>0</v>
      </c>
      <c r="M740" s="13">
        <f>Penjualan!M740*$D740</f>
        <v>0</v>
      </c>
      <c r="N740" s="13">
        <f>Penjualan!N740*$D740</f>
        <v>3000</v>
      </c>
      <c r="O740" s="13">
        <f>Penjualan!O740*$D740</f>
        <v>0</v>
      </c>
      <c r="P740" s="13">
        <f>Penjualan!P740*$D740</f>
        <v>0</v>
      </c>
      <c r="Q740" s="13">
        <f>Penjualan!Q740*$D740</f>
        <v>0</v>
      </c>
      <c r="R740" s="13">
        <f>Penjualan!R740*$D740</f>
        <v>0</v>
      </c>
      <c r="S740" s="13">
        <f>Penjualan!S740*$D740</f>
        <v>0</v>
      </c>
      <c r="T740" s="13">
        <f>Penjualan!T740*$D740</f>
        <v>0</v>
      </c>
      <c r="U740" s="13">
        <f>Penjualan!U740*$D740</f>
        <v>0</v>
      </c>
      <c r="V740" s="13">
        <f>Penjualan!V740*$D740</f>
        <v>0</v>
      </c>
      <c r="W740" s="13">
        <f>Penjualan!W740*$D740</f>
        <v>0</v>
      </c>
      <c r="X740" s="13">
        <f>Penjualan!X740*$D740</f>
        <v>0</v>
      </c>
      <c r="Y740" s="13">
        <f>Penjualan!Y740*$D740</f>
        <v>0</v>
      </c>
      <c r="Z740" s="13">
        <f>Penjualan!Z740*$D740</f>
        <v>0</v>
      </c>
      <c r="AA740" s="13">
        <f>Penjualan!AA740*$D740</f>
        <v>0</v>
      </c>
      <c r="AB740" s="13">
        <f>Penjualan!AB740*$D740</f>
        <v>0</v>
      </c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>
        <f>Penjualan!AQ740*$D740</f>
        <v>0</v>
      </c>
      <c r="AR740" s="13">
        <f t="shared" si="27"/>
        <v>3000</v>
      </c>
      <c r="AS740" s="14"/>
      <c r="AT740" s="14"/>
      <c r="AU740" s="14"/>
      <c r="AV740" s="14"/>
      <c r="AW740" s="14"/>
    </row>
    <row r="741" spans="1:49" ht="26.25" customHeight="1" x14ac:dyDescent="0.35">
      <c r="A741" s="55">
        <f>Penjualan!A741</f>
        <v>0</v>
      </c>
      <c r="B741" s="2" t="str">
        <f>Penjualan!B741</f>
        <v>A04</v>
      </c>
      <c r="C741" s="2" t="str">
        <f>Penjualan!C741</f>
        <v>Anting</v>
      </c>
      <c r="D741" s="21">
        <f>VLOOKUP(B741,Tabel!$A$6:$F$78,6,FALSE)</f>
        <v>15000</v>
      </c>
      <c r="E741" s="13">
        <f>Penjualan!E741*$D741</f>
        <v>0</v>
      </c>
      <c r="F741" s="13">
        <f>Penjualan!F741*$D741</f>
        <v>0</v>
      </c>
      <c r="G741" s="13">
        <f>Penjualan!G741*$D741</f>
        <v>0</v>
      </c>
      <c r="H741" s="13">
        <f>Penjualan!H741*$D741</f>
        <v>0</v>
      </c>
      <c r="I741" s="13">
        <f>Penjualan!I741*$D741</f>
        <v>0</v>
      </c>
      <c r="J741" s="13">
        <f>Penjualan!J741*$D741</f>
        <v>0</v>
      </c>
      <c r="K741" s="13">
        <f>Penjualan!K741*$D741</f>
        <v>0</v>
      </c>
      <c r="L741" s="13">
        <f>Penjualan!L741*$D741</f>
        <v>0</v>
      </c>
      <c r="M741" s="13">
        <f>Penjualan!M741*$D741</f>
        <v>30000</v>
      </c>
      <c r="N741" s="13">
        <f>Penjualan!N741*$D741</f>
        <v>0</v>
      </c>
      <c r="O741" s="13">
        <f>Penjualan!O741*$D741</f>
        <v>0</v>
      </c>
      <c r="P741" s="13">
        <f>Penjualan!P741*$D741</f>
        <v>0</v>
      </c>
      <c r="Q741" s="13">
        <f>Penjualan!Q741*$D741</f>
        <v>0</v>
      </c>
      <c r="R741" s="13">
        <f>Penjualan!R741*$D741</f>
        <v>0</v>
      </c>
      <c r="S741" s="13">
        <f>Penjualan!S741*$D741</f>
        <v>0</v>
      </c>
      <c r="T741" s="13">
        <f>Penjualan!T741*$D741</f>
        <v>0</v>
      </c>
      <c r="U741" s="13">
        <f>Penjualan!U741*$D741</f>
        <v>0</v>
      </c>
      <c r="V741" s="13">
        <f>Penjualan!V741*$D741</f>
        <v>0</v>
      </c>
      <c r="W741" s="13">
        <f>Penjualan!W741*$D741</f>
        <v>0</v>
      </c>
      <c r="X741" s="13">
        <f>Penjualan!X741*$D741</f>
        <v>0</v>
      </c>
      <c r="Y741" s="13">
        <f>Penjualan!Y741*$D741</f>
        <v>0</v>
      </c>
      <c r="Z741" s="13">
        <f>Penjualan!Z741*$D741</f>
        <v>0</v>
      </c>
      <c r="AA741" s="13">
        <f>Penjualan!AA741*$D741</f>
        <v>0</v>
      </c>
      <c r="AB741" s="13">
        <f>Penjualan!AB741*$D741</f>
        <v>0</v>
      </c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>
        <f>Penjualan!AQ741*$D741</f>
        <v>0</v>
      </c>
      <c r="AR741" s="13">
        <f t="shared" si="27"/>
        <v>30000</v>
      </c>
      <c r="AS741" s="14"/>
      <c r="AT741" s="14"/>
      <c r="AU741" s="14"/>
      <c r="AV741" s="14"/>
      <c r="AW741" s="14"/>
    </row>
    <row r="742" spans="1:49" ht="26.25" customHeight="1" x14ac:dyDescent="0.35">
      <c r="A742" s="55">
        <f>Penjualan!A742</f>
        <v>0</v>
      </c>
      <c r="B742" s="2" t="str">
        <f>Penjualan!B742</f>
        <v>A01</v>
      </c>
      <c r="C742" s="2" t="str">
        <f>Penjualan!C742</f>
        <v>Anting</v>
      </c>
      <c r="D742" s="21">
        <f>VLOOKUP(B742,Tabel!$A$6:$F$78,6,FALSE)</f>
        <v>12000</v>
      </c>
      <c r="E742" s="13">
        <f>Penjualan!E742*$D742</f>
        <v>0</v>
      </c>
      <c r="F742" s="13">
        <f>Penjualan!F742*$D742</f>
        <v>0</v>
      </c>
      <c r="G742" s="13">
        <f>Penjualan!G742*$D742</f>
        <v>0</v>
      </c>
      <c r="H742" s="13">
        <f>Penjualan!H742*$D742</f>
        <v>12000</v>
      </c>
      <c r="I742" s="13">
        <f>Penjualan!I742*$D742</f>
        <v>0</v>
      </c>
      <c r="J742" s="13">
        <f>Penjualan!J742*$D742</f>
        <v>0</v>
      </c>
      <c r="K742" s="13">
        <f>Penjualan!K742*$D742</f>
        <v>0</v>
      </c>
      <c r="L742" s="13">
        <f>Penjualan!L742*$D742</f>
        <v>0</v>
      </c>
      <c r="M742" s="13">
        <f>Penjualan!M742*$D742</f>
        <v>0</v>
      </c>
      <c r="N742" s="13">
        <f>Penjualan!N742*$D742</f>
        <v>0</v>
      </c>
      <c r="O742" s="13">
        <f>Penjualan!O742*$D742</f>
        <v>0</v>
      </c>
      <c r="P742" s="13">
        <f>Penjualan!P742*$D742</f>
        <v>0</v>
      </c>
      <c r="Q742" s="13">
        <f>Penjualan!Q742*$D742</f>
        <v>0</v>
      </c>
      <c r="R742" s="13">
        <f>Penjualan!R742*$D742</f>
        <v>0</v>
      </c>
      <c r="S742" s="13">
        <f>Penjualan!S742*$D742</f>
        <v>0</v>
      </c>
      <c r="T742" s="13">
        <f>Penjualan!T742*$D742</f>
        <v>0</v>
      </c>
      <c r="U742" s="13">
        <f>Penjualan!U742*$D742</f>
        <v>0</v>
      </c>
      <c r="V742" s="13">
        <f>Penjualan!V742*$D742</f>
        <v>0</v>
      </c>
      <c r="W742" s="13">
        <f>Penjualan!W742*$D742</f>
        <v>0</v>
      </c>
      <c r="X742" s="13">
        <f>Penjualan!X742*$D742</f>
        <v>0</v>
      </c>
      <c r="Y742" s="13">
        <f>Penjualan!Y742*$D742</f>
        <v>0</v>
      </c>
      <c r="Z742" s="13">
        <f>Penjualan!Z742*$D742</f>
        <v>0</v>
      </c>
      <c r="AA742" s="13">
        <f>Penjualan!AA742*$D742</f>
        <v>0</v>
      </c>
      <c r="AB742" s="13">
        <f>Penjualan!AB742*$D742</f>
        <v>0</v>
      </c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>
        <f>Penjualan!AQ742*$D742</f>
        <v>0</v>
      </c>
      <c r="AR742" s="13">
        <f t="shared" si="27"/>
        <v>12000</v>
      </c>
      <c r="AS742" s="14"/>
      <c r="AT742" s="14"/>
      <c r="AU742" s="14"/>
      <c r="AV742" s="14"/>
      <c r="AW742" s="14"/>
    </row>
    <row r="743" spans="1:49" ht="26.25" customHeight="1" x14ac:dyDescent="0.35">
      <c r="A743" s="55">
        <f>Penjualan!A743</f>
        <v>0</v>
      </c>
      <c r="B743" s="2" t="str">
        <f>Penjualan!B743</f>
        <v>S01</v>
      </c>
      <c r="C743" s="2" t="str">
        <f>Penjualan!C743</f>
        <v>Sumbangan pita</v>
      </c>
      <c r="D743" s="21">
        <f>VLOOKUP(B743,Tabel!$A$6:$F$78,6,FALSE)</f>
        <v>0</v>
      </c>
      <c r="E743" s="13">
        <f>Penjualan!E743*$D743</f>
        <v>0</v>
      </c>
      <c r="F743" s="13">
        <f>Penjualan!F743*$D743</f>
        <v>0</v>
      </c>
      <c r="G743" s="13">
        <f>Penjualan!G743*$D743</f>
        <v>0</v>
      </c>
      <c r="H743" s="13">
        <f>Penjualan!H743*$D743</f>
        <v>0</v>
      </c>
      <c r="I743" s="13">
        <f>Penjualan!I743*$D743</f>
        <v>0</v>
      </c>
      <c r="J743" s="13">
        <f>Penjualan!J743*$D743</f>
        <v>0</v>
      </c>
      <c r="K743" s="13">
        <f>Penjualan!K743*$D743</f>
        <v>0</v>
      </c>
      <c r="L743" s="13">
        <f>Penjualan!L743*$D743</f>
        <v>0</v>
      </c>
      <c r="M743" s="13">
        <f>Penjualan!M743*$D743</f>
        <v>0</v>
      </c>
      <c r="N743" s="13">
        <f>Penjualan!N743*$D743</f>
        <v>0</v>
      </c>
      <c r="O743" s="13">
        <f>Penjualan!O743*$D743</f>
        <v>0</v>
      </c>
      <c r="P743" s="13">
        <f>Penjualan!P743*$D743</f>
        <v>0</v>
      </c>
      <c r="Q743" s="13">
        <f>Penjualan!Q743*$D743</f>
        <v>0</v>
      </c>
      <c r="R743" s="13">
        <f>Penjualan!R743*$D743</f>
        <v>0</v>
      </c>
      <c r="S743" s="13">
        <f>Penjualan!S743*$D743</f>
        <v>0</v>
      </c>
      <c r="T743" s="13">
        <f>Penjualan!T743*$D743</f>
        <v>0</v>
      </c>
      <c r="U743" s="13">
        <f>Penjualan!U743*$D743</f>
        <v>0</v>
      </c>
      <c r="V743" s="13">
        <f>Penjualan!V743*$D743</f>
        <v>0</v>
      </c>
      <c r="W743" s="13">
        <f>Penjualan!W743*$D743</f>
        <v>0</v>
      </c>
      <c r="X743" s="13">
        <f>Penjualan!X743*$D743</f>
        <v>0</v>
      </c>
      <c r="Y743" s="13">
        <f>Penjualan!Y743*$D743</f>
        <v>0</v>
      </c>
      <c r="Z743" s="13">
        <f>Penjualan!Z743*$D743</f>
        <v>0</v>
      </c>
      <c r="AA743" s="13">
        <f>Penjualan!AA743*$D743</f>
        <v>0</v>
      </c>
      <c r="AB743" s="13">
        <f>Penjualan!AB743*$D743</f>
        <v>0</v>
      </c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>
        <f>Penjualan!AQ743*$D743</f>
        <v>0</v>
      </c>
      <c r="AR743" s="13">
        <f t="shared" si="27"/>
        <v>0</v>
      </c>
      <c r="AS743" s="14"/>
      <c r="AT743" s="14"/>
      <c r="AU743" s="14"/>
      <c r="AV743" s="14"/>
      <c r="AW743" s="14"/>
    </row>
    <row r="744" spans="1:49" ht="26.25" customHeight="1" x14ac:dyDescent="0.35">
      <c r="A744" s="55">
        <f>Penjualan!A744</f>
        <v>0</v>
      </c>
      <c r="B744" s="2" t="str">
        <f>Penjualan!B744</f>
        <v>R05</v>
      </c>
      <c r="C744" s="2" t="str">
        <f>Penjualan!C744</f>
        <v>Rosario tali bercorak</v>
      </c>
      <c r="D744" s="21">
        <f>VLOOKUP(B744,Tabel!$A$6:$F$78,6,FALSE)</f>
        <v>15000</v>
      </c>
      <c r="E744" s="13">
        <f>Penjualan!E744*$D744</f>
        <v>0</v>
      </c>
      <c r="F744" s="13">
        <f>Penjualan!F744*$D744</f>
        <v>0</v>
      </c>
      <c r="G744" s="13">
        <f>Penjualan!G744*$D744</f>
        <v>0</v>
      </c>
      <c r="H744" s="13">
        <f>Penjualan!H744*$D744</f>
        <v>0</v>
      </c>
      <c r="I744" s="13">
        <f>Penjualan!I744*$D744</f>
        <v>0</v>
      </c>
      <c r="J744" s="13">
        <f>Penjualan!J744*$D744</f>
        <v>0</v>
      </c>
      <c r="K744" s="13">
        <f>Penjualan!K744*$D744</f>
        <v>0</v>
      </c>
      <c r="L744" s="13">
        <f>Penjualan!L744*$D744</f>
        <v>0</v>
      </c>
      <c r="M744" s="13">
        <f>Penjualan!M744*$D744</f>
        <v>0</v>
      </c>
      <c r="N744" s="13">
        <f>Penjualan!N744*$D744</f>
        <v>0</v>
      </c>
      <c r="O744" s="13">
        <f>Penjualan!O744*$D744</f>
        <v>0</v>
      </c>
      <c r="P744" s="13">
        <f>Penjualan!P744*$D744</f>
        <v>0</v>
      </c>
      <c r="Q744" s="13">
        <f>Penjualan!Q744*$D744</f>
        <v>0</v>
      </c>
      <c r="R744" s="13">
        <f>Penjualan!R744*$D744</f>
        <v>0</v>
      </c>
      <c r="S744" s="13">
        <f>Penjualan!S744*$D744</f>
        <v>15000</v>
      </c>
      <c r="T744" s="13">
        <f>Penjualan!T744*$D744</f>
        <v>0</v>
      </c>
      <c r="U744" s="13">
        <f>Penjualan!U744*$D744</f>
        <v>0</v>
      </c>
      <c r="V744" s="13">
        <f>Penjualan!V744*$D744</f>
        <v>0</v>
      </c>
      <c r="W744" s="13">
        <f>Penjualan!W744*$D744</f>
        <v>0</v>
      </c>
      <c r="X744" s="13">
        <f>Penjualan!X744*$D744</f>
        <v>0</v>
      </c>
      <c r="Y744" s="13">
        <f>Penjualan!Y744*$D744</f>
        <v>0</v>
      </c>
      <c r="Z744" s="13">
        <f>Penjualan!Z744*$D744</f>
        <v>0</v>
      </c>
      <c r="AA744" s="13">
        <f>Penjualan!AA744*$D744</f>
        <v>0</v>
      </c>
      <c r="AB744" s="13">
        <f>Penjualan!AB744*$D744</f>
        <v>0</v>
      </c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>
        <f>Penjualan!AQ744*$D744</f>
        <v>0</v>
      </c>
      <c r="AR744" s="13">
        <f t="shared" ref="AR744:AR807" si="28">SUM(E744:AQ744)</f>
        <v>15000</v>
      </c>
      <c r="AS744" s="14"/>
      <c r="AT744" s="14"/>
      <c r="AU744" s="14"/>
      <c r="AV744" s="14"/>
      <c r="AW744" s="14"/>
    </row>
    <row r="745" spans="1:49" ht="26.25" customHeight="1" x14ac:dyDescent="0.35">
      <c r="A745" s="55" t="str">
        <f>Penjualan!A745</f>
        <v>Misa ke2</v>
      </c>
      <c r="B745" s="2" t="str">
        <f>Penjualan!B745</f>
        <v>R01</v>
      </c>
      <c r="C745" s="2" t="str">
        <f>Penjualan!C745</f>
        <v>Rosario kayu</v>
      </c>
      <c r="D745" s="21">
        <f>VLOOKUP(B745,Tabel!$A$6:$F$78,6,FALSE)</f>
        <v>15000</v>
      </c>
      <c r="E745" s="13">
        <f>Penjualan!E745*$D745</f>
        <v>0</v>
      </c>
      <c r="F745" s="13">
        <f>Penjualan!F745*$D745</f>
        <v>135000</v>
      </c>
      <c r="G745" s="13">
        <f>Penjualan!G745*$D745</f>
        <v>0</v>
      </c>
      <c r="H745" s="13">
        <f>Penjualan!H745*$D745</f>
        <v>90000</v>
      </c>
      <c r="I745" s="13">
        <f>Penjualan!I745*$D745</f>
        <v>0</v>
      </c>
      <c r="J745" s="13">
        <f>Penjualan!J745*$D745</f>
        <v>180000</v>
      </c>
      <c r="K745" s="13">
        <f>Penjualan!K745*$D745</f>
        <v>0</v>
      </c>
      <c r="L745" s="13">
        <f>Penjualan!L745*$D745</f>
        <v>0</v>
      </c>
      <c r="M745" s="13">
        <f>Penjualan!M745*$D745</f>
        <v>0</v>
      </c>
      <c r="N745" s="13">
        <f>Penjualan!N745*$D745</f>
        <v>0</v>
      </c>
      <c r="O745" s="13">
        <f>Penjualan!O745*$D745</f>
        <v>180000</v>
      </c>
      <c r="P745" s="13">
        <f>Penjualan!P745*$D745</f>
        <v>435000</v>
      </c>
      <c r="Q745" s="13">
        <f>Penjualan!Q745*$D745</f>
        <v>60000</v>
      </c>
      <c r="R745" s="13">
        <f>Penjualan!R745*$D745</f>
        <v>0</v>
      </c>
      <c r="S745" s="13">
        <f>Penjualan!S745*$D745</f>
        <v>45000</v>
      </c>
      <c r="T745" s="13">
        <f>Penjualan!T745*$D745</f>
        <v>45000</v>
      </c>
      <c r="U745" s="13">
        <f>Penjualan!U745*$D745</f>
        <v>90000</v>
      </c>
      <c r="V745" s="13">
        <f>Penjualan!V745*$D745</f>
        <v>0</v>
      </c>
      <c r="W745" s="13">
        <f>Penjualan!W745*$D745</f>
        <v>0</v>
      </c>
      <c r="X745" s="13">
        <f>Penjualan!X745*$D745</f>
        <v>0</v>
      </c>
      <c r="Y745" s="13">
        <f>Penjualan!Y745*$D745</f>
        <v>0</v>
      </c>
      <c r="Z745" s="13">
        <f>Penjualan!Z745*$D745</f>
        <v>0</v>
      </c>
      <c r="AA745" s="13">
        <f>Penjualan!AA745*$D745</f>
        <v>240000</v>
      </c>
      <c r="AB745" s="13">
        <f>Penjualan!AB745*$D745</f>
        <v>150000</v>
      </c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>
        <f>Penjualan!AQ745*$D745</f>
        <v>30000</v>
      </c>
      <c r="AR745" s="13">
        <f t="shared" si="28"/>
        <v>1680000</v>
      </c>
      <c r="AS745" s="14"/>
      <c r="AT745" s="14"/>
      <c r="AU745" s="14">
        <f>AQ745</f>
        <v>30000</v>
      </c>
      <c r="AV745" s="14"/>
      <c r="AW745" s="14"/>
    </row>
    <row r="746" spans="1:49" ht="26.25" customHeight="1" x14ac:dyDescent="0.35">
      <c r="A746" s="55">
        <f>Penjualan!A746</f>
        <v>0</v>
      </c>
      <c r="B746" s="2" t="str">
        <f>Penjualan!B746</f>
        <v>R05</v>
      </c>
      <c r="C746" s="2" t="str">
        <f>Penjualan!C746</f>
        <v>Rosario tali bercorak</v>
      </c>
      <c r="D746" s="21">
        <f>VLOOKUP(B746,Tabel!$A$6:$F$78,6,FALSE)</f>
        <v>15000</v>
      </c>
      <c r="E746" s="13">
        <f>Penjualan!E746*$D746</f>
        <v>0</v>
      </c>
      <c r="F746" s="13">
        <f>Penjualan!F746*$D746</f>
        <v>0</v>
      </c>
      <c r="G746" s="13">
        <f>Penjualan!G746*$D746</f>
        <v>0</v>
      </c>
      <c r="H746" s="13">
        <f>Penjualan!H746*$D746</f>
        <v>0</v>
      </c>
      <c r="I746" s="13">
        <f>Penjualan!I746*$D746</f>
        <v>0</v>
      </c>
      <c r="J746" s="13">
        <f>Penjualan!J746*$D746</f>
        <v>0</v>
      </c>
      <c r="K746" s="13">
        <f>Penjualan!K746*$D746</f>
        <v>0</v>
      </c>
      <c r="L746" s="13">
        <f>Penjualan!L746*$D746</f>
        <v>0</v>
      </c>
      <c r="M746" s="13">
        <f>Penjualan!M746*$D746</f>
        <v>0</v>
      </c>
      <c r="N746" s="13">
        <f>Penjualan!N746*$D746</f>
        <v>0</v>
      </c>
      <c r="O746" s="13">
        <f>Penjualan!O746*$D746</f>
        <v>0</v>
      </c>
      <c r="P746" s="13">
        <f>Penjualan!P746*$D746</f>
        <v>0</v>
      </c>
      <c r="Q746" s="13">
        <f>Penjualan!Q746*$D746</f>
        <v>0</v>
      </c>
      <c r="R746" s="13">
        <f>Penjualan!R746*$D746</f>
        <v>0</v>
      </c>
      <c r="S746" s="13">
        <f>Penjualan!S746*$D746</f>
        <v>30000</v>
      </c>
      <c r="T746" s="13">
        <f>Penjualan!T746*$D746</f>
        <v>0</v>
      </c>
      <c r="U746" s="13">
        <f>Penjualan!U746*$D746</f>
        <v>0</v>
      </c>
      <c r="V746" s="13">
        <f>Penjualan!V746*$D746</f>
        <v>0</v>
      </c>
      <c r="W746" s="13">
        <f>Penjualan!W746*$D746</f>
        <v>0</v>
      </c>
      <c r="X746" s="13">
        <f>Penjualan!X746*$D746</f>
        <v>0</v>
      </c>
      <c r="Y746" s="13">
        <f>Penjualan!Y746*$D746</f>
        <v>0</v>
      </c>
      <c r="Z746" s="13">
        <f>Penjualan!Z746*$D746</f>
        <v>0</v>
      </c>
      <c r="AA746" s="13">
        <f>Penjualan!AA746*$D746</f>
        <v>0</v>
      </c>
      <c r="AB746" s="13">
        <f>Penjualan!AB746*$D746</f>
        <v>0</v>
      </c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>
        <f>Penjualan!AQ746*$D746</f>
        <v>0</v>
      </c>
      <c r="AR746" s="13">
        <f t="shared" si="28"/>
        <v>30000</v>
      </c>
      <c r="AS746" s="14"/>
      <c r="AT746" s="14"/>
      <c r="AU746" s="14"/>
      <c r="AV746" s="14"/>
      <c r="AW746" s="14"/>
    </row>
    <row r="747" spans="1:49" ht="26.25" customHeight="1" x14ac:dyDescent="0.35">
      <c r="A747" s="55">
        <f>Penjualan!A747</f>
        <v>0</v>
      </c>
      <c r="B747" s="2" t="str">
        <f>Penjualan!B747</f>
        <v>GR12</v>
      </c>
      <c r="C747" s="2" t="str">
        <f>Penjualan!C747</f>
        <v>Gelang rosario kristal</v>
      </c>
      <c r="D747" s="21">
        <f>VLOOKUP(B747,Tabel!$A$6:$F$78,6,FALSE)</f>
        <v>15000</v>
      </c>
      <c r="E747" s="13">
        <f>Penjualan!E747*$D747</f>
        <v>0</v>
      </c>
      <c r="F747" s="13">
        <f>Penjualan!F747*$D747</f>
        <v>0</v>
      </c>
      <c r="G747" s="13">
        <f>Penjualan!G747*$D747</f>
        <v>0</v>
      </c>
      <c r="H747" s="13">
        <f>Penjualan!H747*$D747</f>
        <v>0</v>
      </c>
      <c r="I747" s="13">
        <f>Penjualan!I747*$D747</f>
        <v>0</v>
      </c>
      <c r="J747" s="13">
        <f>Penjualan!J747*$D747</f>
        <v>0</v>
      </c>
      <c r="K747" s="13">
        <f>Penjualan!K747*$D747</f>
        <v>0</v>
      </c>
      <c r="L747" s="13">
        <f>Penjualan!L747*$D747</f>
        <v>0</v>
      </c>
      <c r="M747" s="13">
        <f>Penjualan!M747*$D747</f>
        <v>0</v>
      </c>
      <c r="N747" s="13">
        <f>Penjualan!N747*$D747</f>
        <v>0</v>
      </c>
      <c r="O747" s="13">
        <f>Penjualan!O747*$D747</f>
        <v>0</v>
      </c>
      <c r="P747" s="13">
        <f>Penjualan!P747*$D747</f>
        <v>0</v>
      </c>
      <c r="Q747" s="13">
        <f>Penjualan!Q747*$D747</f>
        <v>0</v>
      </c>
      <c r="R747" s="13">
        <f>Penjualan!R747*$D747</f>
        <v>0</v>
      </c>
      <c r="S747" s="13">
        <f>Penjualan!S747*$D747</f>
        <v>0</v>
      </c>
      <c r="T747" s="13">
        <f>Penjualan!T747*$D747</f>
        <v>0</v>
      </c>
      <c r="U747" s="13">
        <f>Penjualan!U747*$D747</f>
        <v>0</v>
      </c>
      <c r="V747" s="13">
        <f>Penjualan!V747*$D747</f>
        <v>0</v>
      </c>
      <c r="W747" s="13">
        <f>Penjualan!W747*$D747</f>
        <v>0</v>
      </c>
      <c r="X747" s="13">
        <f>Penjualan!X747*$D747</f>
        <v>0</v>
      </c>
      <c r="Y747" s="13">
        <f>Penjualan!Y747*$D747</f>
        <v>0</v>
      </c>
      <c r="Z747" s="13">
        <f>Penjualan!Z747*$D747</f>
        <v>0</v>
      </c>
      <c r="AA747" s="13">
        <f>Penjualan!AA747*$D747</f>
        <v>15000</v>
      </c>
      <c r="AB747" s="13">
        <f>Penjualan!AB747*$D747</f>
        <v>0</v>
      </c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>
        <f>Penjualan!AQ747*$D747</f>
        <v>0</v>
      </c>
      <c r="AR747" s="13">
        <f t="shared" si="28"/>
        <v>15000</v>
      </c>
      <c r="AS747" s="14"/>
      <c r="AT747" s="14"/>
      <c r="AU747" s="14"/>
      <c r="AV747" s="14"/>
      <c r="AW747" s="14"/>
    </row>
    <row r="748" spans="1:49" ht="26.25" customHeight="1" x14ac:dyDescent="0.35">
      <c r="A748" s="55">
        <f>Penjualan!A748</f>
        <v>0</v>
      </c>
      <c r="B748" s="2" t="str">
        <f>Penjualan!B748</f>
        <v>A04</v>
      </c>
      <c r="C748" s="2" t="str">
        <f>Penjualan!C748</f>
        <v>Anting</v>
      </c>
      <c r="D748" s="21">
        <f>VLOOKUP(B748,Tabel!$A$6:$F$78,6,FALSE)</f>
        <v>15000</v>
      </c>
      <c r="E748" s="13">
        <f>Penjualan!E748*$D748</f>
        <v>0</v>
      </c>
      <c r="F748" s="13">
        <f>Penjualan!F748*$D748</f>
        <v>0</v>
      </c>
      <c r="G748" s="13">
        <f>Penjualan!G748*$D748</f>
        <v>0</v>
      </c>
      <c r="H748" s="13">
        <f>Penjualan!H748*$D748</f>
        <v>0</v>
      </c>
      <c r="I748" s="13">
        <f>Penjualan!I748*$D748</f>
        <v>0</v>
      </c>
      <c r="J748" s="13">
        <f>Penjualan!J748*$D748</f>
        <v>15000</v>
      </c>
      <c r="K748" s="13">
        <f>Penjualan!K748*$D748</f>
        <v>0</v>
      </c>
      <c r="L748" s="13">
        <f>Penjualan!L748*$D748</f>
        <v>0</v>
      </c>
      <c r="M748" s="13">
        <f>Penjualan!M748*$D748</f>
        <v>75000</v>
      </c>
      <c r="N748" s="13">
        <f>Penjualan!N748*$D748</f>
        <v>0</v>
      </c>
      <c r="O748" s="13">
        <f>Penjualan!O748*$D748</f>
        <v>0</v>
      </c>
      <c r="P748" s="13">
        <f>Penjualan!P748*$D748</f>
        <v>0</v>
      </c>
      <c r="Q748" s="13">
        <f>Penjualan!Q748*$D748</f>
        <v>0</v>
      </c>
      <c r="R748" s="13">
        <f>Penjualan!R748*$D748</f>
        <v>0</v>
      </c>
      <c r="S748" s="13">
        <f>Penjualan!S748*$D748</f>
        <v>0</v>
      </c>
      <c r="T748" s="13">
        <f>Penjualan!T748*$D748</f>
        <v>30000</v>
      </c>
      <c r="U748" s="13">
        <f>Penjualan!U748*$D748</f>
        <v>0</v>
      </c>
      <c r="V748" s="13">
        <f>Penjualan!V748*$D748</f>
        <v>0</v>
      </c>
      <c r="W748" s="13">
        <f>Penjualan!W748*$D748</f>
        <v>0</v>
      </c>
      <c r="X748" s="13">
        <f>Penjualan!X748*$D748</f>
        <v>0</v>
      </c>
      <c r="Y748" s="13">
        <f>Penjualan!Y748*$D748</f>
        <v>0</v>
      </c>
      <c r="Z748" s="13">
        <f>Penjualan!Z748*$D748</f>
        <v>0</v>
      </c>
      <c r="AA748" s="13">
        <f>Penjualan!AA748*$D748</f>
        <v>0</v>
      </c>
      <c r="AB748" s="13">
        <f>Penjualan!AB748*$D748</f>
        <v>0</v>
      </c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>
        <f>Penjualan!AQ748*$D748</f>
        <v>0</v>
      </c>
      <c r="AR748" s="13">
        <f t="shared" si="28"/>
        <v>120000</v>
      </c>
      <c r="AS748" s="14"/>
      <c r="AT748" s="14"/>
      <c r="AU748" s="14"/>
      <c r="AV748" s="14"/>
      <c r="AW748" s="14"/>
    </row>
    <row r="749" spans="1:49" ht="26.25" customHeight="1" x14ac:dyDescent="0.35">
      <c r="A749" s="55">
        <f>Penjualan!A749</f>
        <v>0</v>
      </c>
      <c r="B749" s="2" t="str">
        <f>Penjualan!B749</f>
        <v>GR13</v>
      </c>
      <c r="C749" s="2" t="str">
        <f>Penjualan!C749</f>
        <v>Gelang rosario kristal</v>
      </c>
      <c r="D749" s="21">
        <f>VLOOKUP(B749,Tabel!$A$6:$F$78,6,FALSE)</f>
        <v>10000</v>
      </c>
      <c r="E749" s="13">
        <f>Penjualan!E749*$D749</f>
        <v>0</v>
      </c>
      <c r="F749" s="13">
        <f>Penjualan!F749*$D749</f>
        <v>0</v>
      </c>
      <c r="G749" s="13">
        <f>Penjualan!G749*$D749</f>
        <v>0</v>
      </c>
      <c r="H749" s="13">
        <f>Penjualan!H749*$D749</f>
        <v>0</v>
      </c>
      <c r="I749" s="13">
        <f>Penjualan!I749*$D749</f>
        <v>0</v>
      </c>
      <c r="J749" s="13">
        <f>Penjualan!J749*$D749</f>
        <v>0</v>
      </c>
      <c r="K749" s="13">
        <f>Penjualan!K749*$D749</f>
        <v>0</v>
      </c>
      <c r="L749" s="13">
        <f>Penjualan!L749*$D749</f>
        <v>0</v>
      </c>
      <c r="M749" s="13">
        <f>Penjualan!M749*$D749</f>
        <v>0</v>
      </c>
      <c r="N749" s="13">
        <f>Penjualan!N749*$D749</f>
        <v>0</v>
      </c>
      <c r="O749" s="13">
        <f>Penjualan!O749*$D749</f>
        <v>0</v>
      </c>
      <c r="P749" s="13">
        <f>Penjualan!P749*$D749</f>
        <v>0</v>
      </c>
      <c r="Q749" s="13">
        <f>Penjualan!Q749*$D749</f>
        <v>0</v>
      </c>
      <c r="R749" s="13">
        <f>Penjualan!R749*$D749</f>
        <v>0</v>
      </c>
      <c r="S749" s="13">
        <f>Penjualan!S749*$D749</f>
        <v>0</v>
      </c>
      <c r="T749" s="13">
        <f>Penjualan!T749*$D749</f>
        <v>0</v>
      </c>
      <c r="U749" s="13">
        <f>Penjualan!U749*$D749</f>
        <v>0</v>
      </c>
      <c r="V749" s="13">
        <f>Penjualan!V749*$D749</f>
        <v>0</v>
      </c>
      <c r="W749" s="13">
        <f>Penjualan!W749*$D749</f>
        <v>0</v>
      </c>
      <c r="X749" s="13">
        <f>Penjualan!X749*$D749</f>
        <v>0</v>
      </c>
      <c r="Y749" s="13">
        <f>Penjualan!Y749*$D749</f>
        <v>0</v>
      </c>
      <c r="Z749" s="13">
        <f>Penjualan!Z749*$D749</f>
        <v>0</v>
      </c>
      <c r="AA749" s="13">
        <f>Penjualan!AA749*$D749</f>
        <v>10000</v>
      </c>
      <c r="AB749" s="13">
        <f>Penjualan!AB749*$D749</f>
        <v>0</v>
      </c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>
        <f>Penjualan!AQ749*$D749</f>
        <v>0</v>
      </c>
      <c r="AR749" s="13">
        <f t="shared" si="28"/>
        <v>10000</v>
      </c>
      <c r="AS749" s="14"/>
      <c r="AT749" s="14"/>
      <c r="AU749" s="14"/>
      <c r="AV749" s="14"/>
      <c r="AW749" s="14"/>
    </row>
    <row r="750" spans="1:49" ht="26.25" customHeight="1" x14ac:dyDescent="0.35">
      <c r="A750" s="55">
        <f>Penjualan!A750</f>
        <v>0</v>
      </c>
      <c r="B750" s="2" t="str">
        <f>Penjualan!B750</f>
        <v>G12</v>
      </c>
      <c r="C750" s="2" t="str">
        <f>Penjualan!C750</f>
        <v xml:space="preserve">Gelang plat </v>
      </c>
      <c r="D750" s="21">
        <f>VLOOKUP(B750,Tabel!$A$6:$F$78,6,FALSE)</f>
        <v>5000</v>
      </c>
      <c r="E750" s="13">
        <f>Penjualan!E750*$D750</f>
        <v>0</v>
      </c>
      <c r="F750" s="13">
        <f>Penjualan!F750*$D750</f>
        <v>5000</v>
      </c>
      <c r="G750" s="13">
        <f>Penjualan!G750*$D750</f>
        <v>0</v>
      </c>
      <c r="H750" s="13">
        <f>Penjualan!H750*$D750</f>
        <v>105000</v>
      </c>
      <c r="I750" s="13">
        <f>Penjualan!I750*$D750</f>
        <v>0</v>
      </c>
      <c r="J750" s="13">
        <f>Penjualan!J750*$D750</f>
        <v>0</v>
      </c>
      <c r="K750" s="13">
        <f>Penjualan!K750*$D750</f>
        <v>0</v>
      </c>
      <c r="L750" s="13">
        <f>Penjualan!L750*$D750</f>
        <v>0</v>
      </c>
      <c r="M750" s="13">
        <f>Penjualan!M750*$D750</f>
        <v>0</v>
      </c>
      <c r="N750" s="13">
        <f>Penjualan!N750*$D750</f>
        <v>5000</v>
      </c>
      <c r="O750" s="13">
        <f>Penjualan!O750*$D750</f>
        <v>0</v>
      </c>
      <c r="P750" s="13">
        <f>Penjualan!P750*$D750</f>
        <v>20000</v>
      </c>
      <c r="Q750" s="13">
        <f>Penjualan!Q750*$D750</f>
        <v>0</v>
      </c>
      <c r="R750" s="13">
        <f>Penjualan!R750*$D750</f>
        <v>0</v>
      </c>
      <c r="S750" s="13">
        <f>Penjualan!S750*$D750</f>
        <v>0</v>
      </c>
      <c r="T750" s="13">
        <f>Penjualan!T750*$D750</f>
        <v>120000</v>
      </c>
      <c r="U750" s="13">
        <f>Penjualan!U750*$D750</f>
        <v>0</v>
      </c>
      <c r="V750" s="13">
        <f>Penjualan!V750*$D750</f>
        <v>0</v>
      </c>
      <c r="W750" s="13">
        <f>Penjualan!W750*$D750</f>
        <v>15000</v>
      </c>
      <c r="X750" s="13">
        <f>Penjualan!X750*$D750</f>
        <v>0</v>
      </c>
      <c r="Y750" s="13">
        <f>Penjualan!Y750*$D750</f>
        <v>100000</v>
      </c>
      <c r="Z750" s="13">
        <f>Penjualan!Z750*$D750</f>
        <v>0</v>
      </c>
      <c r="AA750" s="13">
        <f>Penjualan!AA750*$D750</f>
        <v>0</v>
      </c>
      <c r="AB750" s="13">
        <f>Penjualan!AB750*$D750</f>
        <v>0</v>
      </c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>
        <f>Penjualan!AQ750*$D750</f>
        <v>5000</v>
      </c>
      <c r="AR750" s="13">
        <f t="shared" si="28"/>
        <v>375000</v>
      </c>
      <c r="AS750" s="14"/>
      <c r="AT750" s="14"/>
      <c r="AU750" s="14">
        <f>AQ750</f>
        <v>5000</v>
      </c>
      <c r="AV750" s="14"/>
      <c r="AW750" s="14"/>
    </row>
    <row r="751" spans="1:49" ht="26.25" customHeight="1" x14ac:dyDescent="0.35">
      <c r="A751" s="55">
        <f>Penjualan!A751</f>
        <v>0</v>
      </c>
      <c r="B751" s="2" t="str">
        <f>Penjualan!B751</f>
        <v>KT04</v>
      </c>
      <c r="C751" s="2" t="str">
        <f>Penjualan!C751</f>
        <v>Kalung bandul</v>
      </c>
      <c r="D751" s="21">
        <f>VLOOKUP(B751,Tabel!$A$6:$F$78,6,FALSE)</f>
        <v>3000</v>
      </c>
      <c r="E751" s="13">
        <f>Penjualan!E751*$D751</f>
        <v>0</v>
      </c>
      <c r="F751" s="13">
        <f>Penjualan!F751*$D751</f>
        <v>0</v>
      </c>
      <c r="G751" s="13">
        <f>Penjualan!G751*$D751</f>
        <v>0</v>
      </c>
      <c r="H751" s="13">
        <f>Penjualan!H751*$D751</f>
        <v>6000</v>
      </c>
      <c r="I751" s="13">
        <f>Penjualan!I751*$D751</f>
        <v>0</v>
      </c>
      <c r="J751" s="13">
        <f>Penjualan!J751*$D751</f>
        <v>0</v>
      </c>
      <c r="K751" s="13">
        <f>Penjualan!K751*$D751</f>
        <v>0</v>
      </c>
      <c r="L751" s="13">
        <f>Penjualan!L751*$D751</f>
        <v>0</v>
      </c>
      <c r="M751" s="13">
        <f>Penjualan!M751*$D751</f>
        <v>0</v>
      </c>
      <c r="N751" s="13">
        <f>Penjualan!N751*$D751</f>
        <v>0</v>
      </c>
      <c r="O751" s="13">
        <f>Penjualan!O751*$D751</f>
        <v>3000</v>
      </c>
      <c r="P751" s="13">
        <f>Penjualan!P751*$D751</f>
        <v>6000</v>
      </c>
      <c r="Q751" s="13">
        <f>Penjualan!Q751*$D751</f>
        <v>0</v>
      </c>
      <c r="R751" s="13">
        <f>Penjualan!R751*$D751</f>
        <v>0</v>
      </c>
      <c r="S751" s="13">
        <f>Penjualan!S751*$D751</f>
        <v>0</v>
      </c>
      <c r="T751" s="13">
        <f>Penjualan!T751*$D751</f>
        <v>0</v>
      </c>
      <c r="U751" s="13">
        <f>Penjualan!U751*$D751</f>
        <v>0</v>
      </c>
      <c r="V751" s="13">
        <f>Penjualan!V751*$D751</f>
        <v>0</v>
      </c>
      <c r="W751" s="13">
        <f>Penjualan!W751*$D751</f>
        <v>0</v>
      </c>
      <c r="X751" s="13">
        <f>Penjualan!X751*$D751</f>
        <v>0</v>
      </c>
      <c r="Y751" s="13">
        <f>Penjualan!Y751*$D751</f>
        <v>0</v>
      </c>
      <c r="Z751" s="13">
        <f>Penjualan!Z751*$D751</f>
        <v>0</v>
      </c>
      <c r="AA751" s="13">
        <f>Penjualan!AA751*$D751</f>
        <v>0</v>
      </c>
      <c r="AB751" s="13">
        <f>Penjualan!AB751*$D751</f>
        <v>0</v>
      </c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>
        <f>Penjualan!AQ751*$D751</f>
        <v>0</v>
      </c>
      <c r="AR751" s="13">
        <f t="shared" si="28"/>
        <v>15000</v>
      </c>
      <c r="AS751" s="14"/>
      <c r="AT751" s="14"/>
      <c r="AU751" s="14"/>
      <c r="AV751" s="14"/>
      <c r="AW751" s="14"/>
    </row>
    <row r="752" spans="1:49" ht="26.25" customHeight="1" x14ac:dyDescent="0.35">
      <c r="A752" s="55">
        <f>Penjualan!A752</f>
        <v>0</v>
      </c>
      <c r="B752" s="2" t="str">
        <f>Penjualan!B752</f>
        <v>KT03</v>
      </c>
      <c r="C752" s="2" t="str">
        <f>Penjualan!C752</f>
        <v>Kalung huruf</v>
      </c>
      <c r="D752" s="21">
        <f>VLOOKUP(B752,Tabel!$A$6:$F$78,6,FALSE)</f>
        <v>3000</v>
      </c>
      <c r="E752" s="13">
        <f>Penjualan!E752*$D752</f>
        <v>0</v>
      </c>
      <c r="F752" s="13">
        <f>Penjualan!F752*$D752</f>
        <v>3000</v>
      </c>
      <c r="G752" s="13">
        <f>Penjualan!G752*$D752</f>
        <v>0</v>
      </c>
      <c r="H752" s="13">
        <f>Penjualan!H752*$D752</f>
        <v>0</v>
      </c>
      <c r="I752" s="13">
        <f>Penjualan!I752*$D752</f>
        <v>0</v>
      </c>
      <c r="J752" s="13">
        <f>Penjualan!J752*$D752</f>
        <v>0</v>
      </c>
      <c r="K752" s="13">
        <f>Penjualan!K752*$D752</f>
        <v>0</v>
      </c>
      <c r="L752" s="13">
        <f>Penjualan!L752*$D752</f>
        <v>0</v>
      </c>
      <c r="M752" s="13">
        <f>Penjualan!M752*$D752</f>
        <v>0</v>
      </c>
      <c r="N752" s="13">
        <f>Penjualan!N752*$D752</f>
        <v>12000</v>
      </c>
      <c r="O752" s="13">
        <f>Penjualan!O752*$D752</f>
        <v>0</v>
      </c>
      <c r="P752" s="13">
        <f>Penjualan!P752*$D752</f>
        <v>0</v>
      </c>
      <c r="Q752" s="13">
        <f>Penjualan!Q752*$D752</f>
        <v>0</v>
      </c>
      <c r="R752" s="13">
        <f>Penjualan!R752*$D752</f>
        <v>0</v>
      </c>
      <c r="S752" s="13">
        <f>Penjualan!S752*$D752</f>
        <v>0</v>
      </c>
      <c r="T752" s="13">
        <f>Penjualan!T752*$D752</f>
        <v>0</v>
      </c>
      <c r="U752" s="13">
        <f>Penjualan!U752*$D752</f>
        <v>0</v>
      </c>
      <c r="V752" s="13">
        <f>Penjualan!V752*$D752</f>
        <v>0</v>
      </c>
      <c r="W752" s="13">
        <f>Penjualan!W752*$D752</f>
        <v>0</v>
      </c>
      <c r="X752" s="13">
        <f>Penjualan!X752*$D752</f>
        <v>0</v>
      </c>
      <c r="Y752" s="13">
        <f>Penjualan!Y752*$D752</f>
        <v>0</v>
      </c>
      <c r="Z752" s="13">
        <f>Penjualan!Z752*$D752</f>
        <v>0</v>
      </c>
      <c r="AA752" s="13">
        <f>Penjualan!AA752*$D752</f>
        <v>0</v>
      </c>
      <c r="AB752" s="13">
        <f>Penjualan!AB752*$D752</f>
        <v>0</v>
      </c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>
        <f>Penjualan!AQ752*$D752</f>
        <v>0</v>
      </c>
      <c r="AR752" s="13">
        <f t="shared" si="28"/>
        <v>15000</v>
      </c>
      <c r="AS752" s="14"/>
      <c r="AT752" s="14"/>
      <c r="AU752" s="14"/>
      <c r="AV752" s="14"/>
      <c r="AW752" s="14"/>
    </row>
    <row r="753" spans="1:49" ht="26.25" customHeight="1" x14ac:dyDescent="0.35">
      <c r="A753" s="55">
        <f>Penjualan!A753</f>
        <v>0</v>
      </c>
      <c r="B753" s="2" t="str">
        <f>Penjualan!B753</f>
        <v>A01</v>
      </c>
      <c r="C753" s="2" t="str">
        <f>Penjualan!C753</f>
        <v>Anting</v>
      </c>
      <c r="D753" s="21">
        <f>VLOOKUP(B753,Tabel!$A$6:$F$78,6,FALSE)</f>
        <v>12000</v>
      </c>
      <c r="E753" s="13">
        <f>Penjualan!E753*$D753</f>
        <v>0</v>
      </c>
      <c r="F753" s="13">
        <f>Penjualan!F753*$D753</f>
        <v>0</v>
      </c>
      <c r="G753" s="13">
        <f>Penjualan!G753*$D753</f>
        <v>0</v>
      </c>
      <c r="H753" s="13">
        <f>Penjualan!H753*$D753</f>
        <v>0</v>
      </c>
      <c r="I753" s="13">
        <f>Penjualan!I753*$D753</f>
        <v>0</v>
      </c>
      <c r="J753" s="13">
        <f>Penjualan!J753*$D753</f>
        <v>12000</v>
      </c>
      <c r="K753" s="13">
        <f>Penjualan!K753*$D753</f>
        <v>0</v>
      </c>
      <c r="L753" s="13">
        <f>Penjualan!L753*$D753</f>
        <v>0</v>
      </c>
      <c r="M753" s="13">
        <f>Penjualan!M753*$D753</f>
        <v>0</v>
      </c>
      <c r="N753" s="13">
        <f>Penjualan!N753*$D753</f>
        <v>12000</v>
      </c>
      <c r="O753" s="13">
        <f>Penjualan!O753*$D753</f>
        <v>0</v>
      </c>
      <c r="P753" s="13">
        <f>Penjualan!P753*$D753</f>
        <v>12000</v>
      </c>
      <c r="Q753" s="13">
        <f>Penjualan!Q753*$D753</f>
        <v>0</v>
      </c>
      <c r="R753" s="13">
        <f>Penjualan!R753*$D753</f>
        <v>0</v>
      </c>
      <c r="S753" s="13">
        <f>Penjualan!S753*$D753</f>
        <v>0</v>
      </c>
      <c r="T753" s="13">
        <f>Penjualan!T753*$D753</f>
        <v>0</v>
      </c>
      <c r="U753" s="13">
        <f>Penjualan!U753*$D753</f>
        <v>0</v>
      </c>
      <c r="V753" s="13">
        <f>Penjualan!V753*$D753</f>
        <v>0</v>
      </c>
      <c r="W753" s="13">
        <f>Penjualan!W753*$D753</f>
        <v>0</v>
      </c>
      <c r="X753" s="13">
        <f>Penjualan!X753*$D753</f>
        <v>0</v>
      </c>
      <c r="Y753" s="13">
        <f>Penjualan!Y753*$D753</f>
        <v>0</v>
      </c>
      <c r="Z753" s="13">
        <f>Penjualan!Z753*$D753</f>
        <v>0</v>
      </c>
      <c r="AA753" s="13">
        <f>Penjualan!AA753*$D753</f>
        <v>0</v>
      </c>
      <c r="AB753" s="13">
        <f>Penjualan!AB753*$D753</f>
        <v>0</v>
      </c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>
        <f>Penjualan!AQ753*$D753</f>
        <v>0</v>
      </c>
      <c r="AR753" s="13">
        <f t="shared" si="28"/>
        <v>36000</v>
      </c>
      <c r="AS753" s="14"/>
      <c r="AT753" s="14"/>
      <c r="AU753" s="14"/>
      <c r="AV753" s="14"/>
      <c r="AW753" s="14"/>
    </row>
    <row r="754" spans="1:49" ht="26.25" customHeight="1" x14ac:dyDescent="0.35">
      <c r="A754" s="55">
        <f>Penjualan!A754</f>
        <v>0</v>
      </c>
      <c r="B754" s="2" t="str">
        <f>Penjualan!B754</f>
        <v>S01</v>
      </c>
      <c r="C754" s="2" t="str">
        <f>Penjualan!C754</f>
        <v>Sumbangan pita</v>
      </c>
      <c r="D754" s="21">
        <f>VLOOKUP(B754,Tabel!$A$6:$F$78,6,FALSE)</f>
        <v>0</v>
      </c>
      <c r="E754" s="13">
        <f>Penjualan!E754*$D754</f>
        <v>0</v>
      </c>
      <c r="F754" s="13">
        <f>Penjualan!F754*$D754</f>
        <v>0</v>
      </c>
      <c r="G754" s="13">
        <f>Penjualan!G754*$D754</f>
        <v>0</v>
      </c>
      <c r="H754" s="13">
        <f>Penjualan!H754*$D754</f>
        <v>0</v>
      </c>
      <c r="I754" s="13">
        <f>Penjualan!I754*$D754</f>
        <v>0</v>
      </c>
      <c r="J754" s="13">
        <f>Penjualan!J754*$D754</f>
        <v>0</v>
      </c>
      <c r="K754" s="13">
        <f>Penjualan!K754*$D754</f>
        <v>0</v>
      </c>
      <c r="L754" s="13">
        <f>Penjualan!L754*$D754</f>
        <v>0</v>
      </c>
      <c r="M754" s="13">
        <f>Penjualan!M754*$D754</f>
        <v>0</v>
      </c>
      <c r="N754" s="13">
        <f>Penjualan!N754*$D754</f>
        <v>0</v>
      </c>
      <c r="O754" s="13">
        <f>Penjualan!O754*$D754</f>
        <v>0</v>
      </c>
      <c r="P754" s="13">
        <f>Penjualan!P754*$D754</f>
        <v>0</v>
      </c>
      <c r="Q754" s="13">
        <f>Penjualan!Q754*$D754</f>
        <v>0</v>
      </c>
      <c r="R754" s="13">
        <f>Penjualan!R754*$D754</f>
        <v>0</v>
      </c>
      <c r="S754" s="13">
        <f>Penjualan!S754*$D754</f>
        <v>0</v>
      </c>
      <c r="T754" s="13">
        <f>Penjualan!T754*$D754</f>
        <v>0</v>
      </c>
      <c r="U754" s="13">
        <f>Penjualan!U754*$D754</f>
        <v>0</v>
      </c>
      <c r="V754" s="13">
        <f>Penjualan!V754*$D754</f>
        <v>0</v>
      </c>
      <c r="W754" s="13">
        <f>Penjualan!W754*$D754</f>
        <v>0</v>
      </c>
      <c r="X754" s="13">
        <f>Penjualan!X754*$D754</f>
        <v>0</v>
      </c>
      <c r="Y754" s="13">
        <f>Penjualan!Y754*$D754</f>
        <v>0</v>
      </c>
      <c r="Z754" s="13">
        <f>Penjualan!Z754*$D754</f>
        <v>0</v>
      </c>
      <c r="AA754" s="13">
        <f>Penjualan!AA754*$D754</f>
        <v>0</v>
      </c>
      <c r="AB754" s="13">
        <f>Penjualan!AB754*$D754</f>
        <v>0</v>
      </c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>
        <f>Penjualan!AQ754*$D754</f>
        <v>0</v>
      </c>
      <c r="AR754" s="13">
        <f t="shared" si="28"/>
        <v>0</v>
      </c>
      <c r="AS754" s="14"/>
      <c r="AT754" s="14"/>
      <c r="AU754" s="14"/>
      <c r="AV754" s="14"/>
      <c r="AW754" s="14"/>
    </row>
    <row r="755" spans="1:49" ht="26.25" customHeight="1" x14ac:dyDescent="0.35">
      <c r="A755" s="55">
        <f>Penjualan!A755</f>
        <v>0</v>
      </c>
      <c r="B755" s="2" t="str">
        <f>Penjualan!B755</f>
        <v>G10</v>
      </c>
      <c r="C755" s="2" t="str">
        <f>Penjualan!C755</f>
        <v>G.tali warna warni</v>
      </c>
      <c r="D755" s="21">
        <f>VLOOKUP(B755,Tabel!$A$6:$F$78,6,FALSE)</f>
        <v>5000</v>
      </c>
      <c r="E755" s="13">
        <f>Penjualan!E755*$D755</f>
        <v>0</v>
      </c>
      <c r="F755" s="13">
        <f>Penjualan!F755*$D755</f>
        <v>0</v>
      </c>
      <c r="G755" s="13">
        <f>Penjualan!G755*$D755</f>
        <v>0</v>
      </c>
      <c r="H755" s="13">
        <f>Penjualan!H755*$D755</f>
        <v>0</v>
      </c>
      <c r="I755" s="13">
        <f>Penjualan!I755*$D755</f>
        <v>0</v>
      </c>
      <c r="J755" s="13">
        <f>Penjualan!J755*$D755</f>
        <v>0</v>
      </c>
      <c r="K755" s="13">
        <f>Penjualan!K755*$D755</f>
        <v>0</v>
      </c>
      <c r="L755" s="13">
        <f>Penjualan!L755*$D755</f>
        <v>0</v>
      </c>
      <c r="M755" s="13">
        <f>Penjualan!M755*$D755</f>
        <v>0</v>
      </c>
      <c r="N755" s="13">
        <f>Penjualan!N755*$D755</f>
        <v>0</v>
      </c>
      <c r="O755" s="13">
        <f>Penjualan!O755*$D755</f>
        <v>0</v>
      </c>
      <c r="P755" s="13">
        <f>Penjualan!P755*$D755</f>
        <v>15000</v>
      </c>
      <c r="Q755" s="13">
        <f>Penjualan!Q755*$D755</f>
        <v>0</v>
      </c>
      <c r="R755" s="13">
        <f>Penjualan!R755*$D755</f>
        <v>0</v>
      </c>
      <c r="S755" s="13">
        <f>Penjualan!S755*$D755</f>
        <v>0</v>
      </c>
      <c r="T755" s="13">
        <f>Penjualan!T755*$D755</f>
        <v>0</v>
      </c>
      <c r="U755" s="13">
        <f>Penjualan!U755*$D755</f>
        <v>0</v>
      </c>
      <c r="V755" s="13">
        <f>Penjualan!V755*$D755</f>
        <v>0</v>
      </c>
      <c r="W755" s="13">
        <f>Penjualan!W755*$D755</f>
        <v>0</v>
      </c>
      <c r="X755" s="13">
        <f>Penjualan!X755*$D755</f>
        <v>0</v>
      </c>
      <c r="Y755" s="13">
        <f>Penjualan!Y755*$D755</f>
        <v>5000</v>
      </c>
      <c r="Z755" s="13">
        <f>Penjualan!Z755*$D755</f>
        <v>0</v>
      </c>
      <c r="AA755" s="13">
        <f>Penjualan!AA755*$D755</f>
        <v>0</v>
      </c>
      <c r="AB755" s="13">
        <f>Penjualan!AB755*$D755</f>
        <v>0</v>
      </c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>
        <f>Penjualan!AQ755*$D755</f>
        <v>0</v>
      </c>
      <c r="AR755" s="13">
        <f t="shared" si="28"/>
        <v>20000</v>
      </c>
      <c r="AS755" s="14"/>
      <c r="AT755" s="14"/>
      <c r="AU755" s="14"/>
      <c r="AV755" s="14"/>
      <c r="AW755" s="14"/>
    </row>
    <row r="756" spans="1:49" ht="26.25" customHeight="1" x14ac:dyDescent="0.35">
      <c r="A756" s="55" t="str">
        <f>Penjualan!A756</f>
        <v>Misa ke3</v>
      </c>
      <c r="B756" s="2" t="str">
        <f>Penjualan!B756</f>
        <v>R01</v>
      </c>
      <c r="C756" s="2" t="str">
        <f>Penjualan!C756</f>
        <v>Rosario kayu</v>
      </c>
      <c r="D756" s="21">
        <f>VLOOKUP(B756,Tabel!$A$6:$F$78,6,FALSE)</f>
        <v>15000</v>
      </c>
      <c r="E756" s="13">
        <f>Penjualan!E756*$D756</f>
        <v>0</v>
      </c>
      <c r="F756" s="13">
        <f>Penjualan!F756*$D756</f>
        <v>45000</v>
      </c>
      <c r="G756" s="13">
        <f>Penjualan!G756*$D756</f>
        <v>0</v>
      </c>
      <c r="H756" s="13">
        <f>Penjualan!H756*$D756</f>
        <v>0</v>
      </c>
      <c r="I756" s="13">
        <f>Penjualan!I756*$D756</f>
        <v>0</v>
      </c>
      <c r="J756" s="13">
        <f>Penjualan!J756*$D756</f>
        <v>15000</v>
      </c>
      <c r="K756" s="13">
        <f>Penjualan!K756*$D756</f>
        <v>0</v>
      </c>
      <c r="L756" s="13">
        <f>Penjualan!L756*$D756</f>
        <v>0</v>
      </c>
      <c r="M756" s="13">
        <f>Penjualan!M756*$D756</f>
        <v>0</v>
      </c>
      <c r="N756" s="13">
        <f>Penjualan!N756*$D756</f>
        <v>0</v>
      </c>
      <c r="O756" s="13">
        <f>Penjualan!O756*$D756</f>
        <v>30000</v>
      </c>
      <c r="P756" s="13">
        <f>Penjualan!P756*$D756</f>
        <v>420000</v>
      </c>
      <c r="Q756" s="13">
        <f>Penjualan!Q756*$D756</f>
        <v>0</v>
      </c>
      <c r="R756" s="13">
        <f>Penjualan!R756*$D756</f>
        <v>0</v>
      </c>
      <c r="S756" s="13">
        <f>Penjualan!S756*$D756</f>
        <v>0</v>
      </c>
      <c r="T756" s="13">
        <f>Penjualan!T756*$D756</f>
        <v>0</v>
      </c>
      <c r="U756" s="13">
        <f>Penjualan!U756*$D756</f>
        <v>0</v>
      </c>
      <c r="V756" s="13">
        <f>Penjualan!V756*$D756</f>
        <v>0</v>
      </c>
      <c r="W756" s="13">
        <f>Penjualan!W756*$D756</f>
        <v>15000</v>
      </c>
      <c r="X756" s="13">
        <f>Penjualan!X756*$D756</f>
        <v>0</v>
      </c>
      <c r="Y756" s="13">
        <f>Penjualan!Y756*$D756</f>
        <v>0</v>
      </c>
      <c r="Z756" s="13">
        <f>Penjualan!Z756*$D756</f>
        <v>0</v>
      </c>
      <c r="AA756" s="13">
        <f>Penjualan!AA756*$D756</f>
        <v>45000</v>
      </c>
      <c r="AB756" s="13">
        <f>Penjualan!AB756*$D756</f>
        <v>0</v>
      </c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>
        <f>Penjualan!AQ756*$D756</f>
        <v>105000</v>
      </c>
      <c r="AR756" s="13">
        <f t="shared" si="28"/>
        <v>675000</v>
      </c>
      <c r="AS756" s="14"/>
      <c r="AT756" s="14"/>
      <c r="AU756" s="14">
        <f>AQ756</f>
        <v>105000</v>
      </c>
      <c r="AV756" s="14"/>
      <c r="AW756" s="14"/>
    </row>
    <row r="757" spans="1:49" ht="26.25" customHeight="1" x14ac:dyDescent="0.35">
      <c r="A757" s="55">
        <f>Penjualan!A757</f>
        <v>0</v>
      </c>
      <c r="B757" s="2" t="str">
        <f>Penjualan!B757</f>
        <v>G12</v>
      </c>
      <c r="C757" s="2" t="str">
        <f>Penjualan!C757</f>
        <v xml:space="preserve">Gelang plat </v>
      </c>
      <c r="D757" s="21">
        <f>VLOOKUP(B757,Tabel!$A$6:$F$78,6,FALSE)</f>
        <v>5000</v>
      </c>
      <c r="E757" s="13">
        <f>Penjualan!E757*$D757</f>
        <v>0</v>
      </c>
      <c r="F757" s="13">
        <f>Penjualan!F757*$D757</f>
        <v>0</v>
      </c>
      <c r="G757" s="13">
        <f>Penjualan!G757*$D757</f>
        <v>0</v>
      </c>
      <c r="H757" s="13">
        <f>Penjualan!H757*$D757</f>
        <v>35000</v>
      </c>
      <c r="I757" s="13">
        <f>Penjualan!I757*$D757</f>
        <v>0</v>
      </c>
      <c r="J757" s="13">
        <f>Penjualan!J757*$D757</f>
        <v>0</v>
      </c>
      <c r="K757" s="13">
        <f>Penjualan!K757*$D757</f>
        <v>0</v>
      </c>
      <c r="L757" s="13">
        <f>Penjualan!L757*$D757</f>
        <v>0</v>
      </c>
      <c r="M757" s="13">
        <f>Penjualan!M757*$D757</f>
        <v>0</v>
      </c>
      <c r="N757" s="13">
        <f>Penjualan!N757*$D757</f>
        <v>0</v>
      </c>
      <c r="O757" s="13">
        <f>Penjualan!O757*$D757</f>
        <v>0</v>
      </c>
      <c r="P757" s="13">
        <f>Penjualan!P757*$D757</f>
        <v>0</v>
      </c>
      <c r="Q757" s="13">
        <f>Penjualan!Q757*$D757</f>
        <v>0</v>
      </c>
      <c r="R757" s="13">
        <f>Penjualan!R757*$D757</f>
        <v>0</v>
      </c>
      <c r="S757" s="13">
        <f>Penjualan!S757*$D757</f>
        <v>0</v>
      </c>
      <c r="T757" s="13">
        <f>Penjualan!T757*$D757</f>
        <v>10000</v>
      </c>
      <c r="U757" s="13">
        <f>Penjualan!U757*$D757</f>
        <v>0</v>
      </c>
      <c r="V757" s="13">
        <f>Penjualan!V757*$D757</f>
        <v>0</v>
      </c>
      <c r="W757" s="13">
        <f>Penjualan!W757*$D757</f>
        <v>0</v>
      </c>
      <c r="X757" s="13">
        <f>Penjualan!X757*$D757</f>
        <v>0</v>
      </c>
      <c r="Y757" s="13">
        <f>Penjualan!Y757*$D757</f>
        <v>70000</v>
      </c>
      <c r="Z757" s="13">
        <f>Penjualan!Z757*$D757</f>
        <v>0</v>
      </c>
      <c r="AA757" s="13">
        <f>Penjualan!AA757*$D757</f>
        <v>0</v>
      </c>
      <c r="AB757" s="13">
        <f>Penjualan!AB757*$D757</f>
        <v>0</v>
      </c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>
        <f>Penjualan!AQ757*$D757</f>
        <v>0</v>
      </c>
      <c r="AR757" s="13">
        <f t="shared" si="28"/>
        <v>115000</v>
      </c>
      <c r="AS757" s="14"/>
      <c r="AT757" s="14"/>
      <c r="AU757" s="14"/>
      <c r="AV757" s="14"/>
      <c r="AW757" s="14"/>
    </row>
    <row r="758" spans="1:49" ht="26.25" customHeight="1" x14ac:dyDescent="0.35">
      <c r="A758" s="55">
        <f>Penjualan!A758</f>
        <v>0</v>
      </c>
      <c r="B758" s="2" t="str">
        <f>Penjualan!B758</f>
        <v>A04</v>
      </c>
      <c r="C758" s="2" t="str">
        <f>Penjualan!C758</f>
        <v>Anting</v>
      </c>
      <c r="D758" s="21">
        <f>VLOOKUP(B758,Tabel!$A$6:$F$78,6,FALSE)</f>
        <v>15000</v>
      </c>
      <c r="E758" s="13">
        <f>Penjualan!E758*$D758</f>
        <v>0</v>
      </c>
      <c r="F758" s="13">
        <f>Penjualan!F758*$D758</f>
        <v>0</v>
      </c>
      <c r="G758" s="13">
        <f>Penjualan!G758*$D758</f>
        <v>0</v>
      </c>
      <c r="H758" s="13">
        <f>Penjualan!H758*$D758</f>
        <v>0</v>
      </c>
      <c r="I758" s="13">
        <f>Penjualan!I758*$D758</f>
        <v>0</v>
      </c>
      <c r="J758" s="13">
        <f>Penjualan!J758*$D758</f>
        <v>15000</v>
      </c>
      <c r="K758" s="13">
        <f>Penjualan!K758*$D758</f>
        <v>0</v>
      </c>
      <c r="L758" s="13">
        <f>Penjualan!L758*$D758</f>
        <v>0</v>
      </c>
      <c r="M758" s="13">
        <f>Penjualan!M758*$D758</f>
        <v>120000</v>
      </c>
      <c r="N758" s="13">
        <f>Penjualan!N758*$D758</f>
        <v>0</v>
      </c>
      <c r="O758" s="13">
        <f>Penjualan!O758*$D758</f>
        <v>0</v>
      </c>
      <c r="P758" s="13">
        <f>Penjualan!P758*$D758</f>
        <v>0</v>
      </c>
      <c r="Q758" s="13">
        <f>Penjualan!Q758*$D758</f>
        <v>0</v>
      </c>
      <c r="R758" s="13">
        <f>Penjualan!R758*$D758</f>
        <v>0</v>
      </c>
      <c r="S758" s="13">
        <f>Penjualan!S758*$D758</f>
        <v>0</v>
      </c>
      <c r="T758" s="13">
        <f>Penjualan!T758*$D758</f>
        <v>0</v>
      </c>
      <c r="U758" s="13">
        <f>Penjualan!U758*$D758</f>
        <v>0</v>
      </c>
      <c r="V758" s="13">
        <f>Penjualan!V758*$D758</f>
        <v>0</v>
      </c>
      <c r="W758" s="13">
        <f>Penjualan!W758*$D758</f>
        <v>0</v>
      </c>
      <c r="X758" s="13">
        <f>Penjualan!X758*$D758</f>
        <v>0</v>
      </c>
      <c r="Y758" s="13">
        <f>Penjualan!Y758*$D758</f>
        <v>0</v>
      </c>
      <c r="Z758" s="13">
        <f>Penjualan!Z758*$D758</f>
        <v>0</v>
      </c>
      <c r="AA758" s="13">
        <f>Penjualan!AA758*$D758</f>
        <v>0</v>
      </c>
      <c r="AB758" s="13">
        <f>Penjualan!AB758*$D758</f>
        <v>0</v>
      </c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>
        <f>Penjualan!AQ758*$D758</f>
        <v>0</v>
      </c>
      <c r="AR758" s="13">
        <f t="shared" si="28"/>
        <v>135000</v>
      </c>
      <c r="AS758" s="14"/>
      <c r="AT758" s="14"/>
      <c r="AU758" s="14"/>
      <c r="AV758" s="14"/>
      <c r="AW758" s="14"/>
    </row>
    <row r="759" spans="1:49" ht="26.25" customHeight="1" x14ac:dyDescent="0.35">
      <c r="A759" s="55">
        <f>Penjualan!A759</f>
        <v>0</v>
      </c>
      <c r="B759" s="2" t="str">
        <f>Penjualan!B759</f>
        <v>KT03</v>
      </c>
      <c r="C759" s="2" t="str">
        <f>Penjualan!C759</f>
        <v>Kalung huruf</v>
      </c>
      <c r="D759" s="21">
        <f>VLOOKUP(B759,Tabel!$A$6:$F$78,6,FALSE)</f>
        <v>3000</v>
      </c>
      <c r="E759" s="13">
        <f>Penjualan!E759*$D759</f>
        <v>0</v>
      </c>
      <c r="F759" s="13">
        <f>Penjualan!F759*$D759</f>
        <v>0</v>
      </c>
      <c r="G759" s="13">
        <f>Penjualan!G759*$D759</f>
        <v>0</v>
      </c>
      <c r="H759" s="13">
        <f>Penjualan!H759*$D759</f>
        <v>0</v>
      </c>
      <c r="I759" s="13">
        <f>Penjualan!I759*$D759</f>
        <v>0</v>
      </c>
      <c r="J759" s="13">
        <f>Penjualan!J759*$D759</f>
        <v>0</v>
      </c>
      <c r="K759" s="13">
        <f>Penjualan!K759*$D759</f>
        <v>0</v>
      </c>
      <c r="L759" s="13">
        <f>Penjualan!L759*$D759</f>
        <v>0</v>
      </c>
      <c r="M759" s="13">
        <f>Penjualan!M759*$D759</f>
        <v>0</v>
      </c>
      <c r="N759" s="13">
        <f>Penjualan!N759*$D759</f>
        <v>18000</v>
      </c>
      <c r="O759" s="13">
        <f>Penjualan!O759*$D759</f>
        <v>0</v>
      </c>
      <c r="P759" s="13">
        <f>Penjualan!P759*$D759</f>
        <v>6000</v>
      </c>
      <c r="Q759" s="13">
        <f>Penjualan!Q759*$D759</f>
        <v>0</v>
      </c>
      <c r="R759" s="13">
        <f>Penjualan!R759*$D759</f>
        <v>0</v>
      </c>
      <c r="S759" s="13">
        <f>Penjualan!S759*$D759</f>
        <v>3000</v>
      </c>
      <c r="T759" s="13">
        <f>Penjualan!T759*$D759</f>
        <v>0</v>
      </c>
      <c r="U759" s="13">
        <f>Penjualan!U759*$D759</f>
        <v>0</v>
      </c>
      <c r="V759" s="13">
        <f>Penjualan!V759*$D759</f>
        <v>0</v>
      </c>
      <c r="W759" s="13">
        <f>Penjualan!W759*$D759</f>
        <v>0</v>
      </c>
      <c r="X759" s="13">
        <f>Penjualan!X759*$D759</f>
        <v>0</v>
      </c>
      <c r="Y759" s="13">
        <f>Penjualan!Y759*$D759</f>
        <v>0</v>
      </c>
      <c r="Z759" s="13">
        <f>Penjualan!Z759*$D759</f>
        <v>0</v>
      </c>
      <c r="AA759" s="13">
        <f>Penjualan!AA759*$D759</f>
        <v>0</v>
      </c>
      <c r="AB759" s="13">
        <f>Penjualan!AB759*$D759</f>
        <v>0</v>
      </c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>
        <f>Penjualan!AQ759*$D759</f>
        <v>3000</v>
      </c>
      <c r="AR759" s="13">
        <f t="shared" si="28"/>
        <v>30000</v>
      </c>
      <c r="AS759" s="14"/>
      <c r="AT759" s="14"/>
      <c r="AU759" s="14">
        <f>AQ759</f>
        <v>3000</v>
      </c>
      <c r="AV759" s="14"/>
      <c r="AW759" s="14"/>
    </row>
    <row r="760" spans="1:49" ht="26.25" customHeight="1" x14ac:dyDescent="0.35">
      <c r="A760" s="55">
        <f>Penjualan!A760</f>
        <v>0</v>
      </c>
      <c r="B760" s="2" t="str">
        <f>Penjualan!B760</f>
        <v>S01</v>
      </c>
      <c r="C760" s="2" t="str">
        <f>Penjualan!C760</f>
        <v>Sumbangan pita</v>
      </c>
      <c r="D760" s="21">
        <f>VLOOKUP(B760,Tabel!$A$6:$F$78,6,FALSE)</f>
        <v>0</v>
      </c>
      <c r="E760" s="13">
        <f>Penjualan!E760*$D760</f>
        <v>0</v>
      </c>
      <c r="F760" s="13">
        <f>Penjualan!F760*$D760</f>
        <v>0</v>
      </c>
      <c r="G760" s="13">
        <f>Penjualan!G760*$D760</f>
        <v>0</v>
      </c>
      <c r="H760" s="13">
        <f>Penjualan!H760*$D760</f>
        <v>0</v>
      </c>
      <c r="I760" s="13">
        <f>Penjualan!I760*$D760</f>
        <v>0</v>
      </c>
      <c r="J760" s="13">
        <f>Penjualan!J760*$D760</f>
        <v>0</v>
      </c>
      <c r="K760" s="13">
        <f>Penjualan!K760*$D760</f>
        <v>0</v>
      </c>
      <c r="L760" s="13">
        <f>Penjualan!L760*$D760</f>
        <v>0</v>
      </c>
      <c r="M760" s="13">
        <f>Penjualan!M760*$D760</f>
        <v>0</v>
      </c>
      <c r="N760" s="13">
        <f>Penjualan!N760*$D760</f>
        <v>0</v>
      </c>
      <c r="O760" s="13">
        <f>Penjualan!O760*$D760</f>
        <v>0</v>
      </c>
      <c r="P760" s="13">
        <f>Penjualan!P760*$D760</f>
        <v>0</v>
      </c>
      <c r="Q760" s="13">
        <f>Penjualan!Q760*$D760</f>
        <v>0</v>
      </c>
      <c r="R760" s="13">
        <f>Penjualan!R760*$D760</f>
        <v>0</v>
      </c>
      <c r="S760" s="13">
        <f>Penjualan!S760*$D760</f>
        <v>0</v>
      </c>
      <c r="T760" s="13">
        <f>Penjualan!T760*$D760</f>
        <v>0</v>
      </c>
      <c r="U760" s="13">
        <f>Penjualan!U760*$D760</f>
        <v>0</v>
      </c>
      <c r="V760" s="13">
        <f>Penjualan!V760*$D760</f>
        <v>0</v>
      </c>
      <c r="W760" s="13">
        <f>Penjualan!W760*$D760</f>
        <v>0</v>
      </c>
      <c r="X760" s="13">
        <f>Penjualan!X760*$D760</f>
        <v>0</v>
      </c>
      <c r="Y760" s="13">
        <f>Penjualan!Y760*$D760</f>
        <v>0</v>
      </c>
      <c r="Z760" s="13">
        <f>Penjualan!Z760*$D760</f>
        <v>0</v>
      </c>
      <c r="AA760" s="13">
        <f>Penjualan!AA760*$D760</f>
        <v>0</v>
      </c>
      <c r="AB760" s="13">
        <f>Penjualan!AB760*$D760</f>
        <v>0</v>
      </c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>
        <f>Penjualan!AQ760*$D760</f>
        <v>0</v>
      </c>
      <c r="AR760" s="13">
        <f t="shared" si="28"/>
        <v>0</v>
      </c>
      <c r="AS760" s="14"/>
      <c r="AT760" s="14"/>
      <c r="AU760" s="14"/>
      <c r="AV760" s="14"/>
      <c r="AW760" s="14"/>
    </row>
    <row r="761" spans="1:49" ht="26.25" customHeight="1" x14ac:dyDescent="0.35">
      <c r="A761" s="55">
        <f>Penjualan!A761</f>
        <v>0</v>
      </c>
      <c r="B761" s="2" t="str">
        <f>Penjualan!B761</f>
        <v>A01</v>
      </c>
      <c r="C761" s="2" t="str">
        <f>Penjualan!C761</f>
        <v>Anting</v>
      </c>
      <c r="D761" s="21">
        <f>VLOOKUP(B761,Tabel!$A$6:$F$78,6,FALSE)</f>
        <v>12000</v>
      </c>
      <c r="E761" s="13">
        <f>Penjualan!E761*$D761</f>
        <v>0</v>
      </c>
      <c r="F761" s="13">
        <f>Penjualan!F761*$D761</f>
        <v>0</v>
      </c>
      <c r="G761" s="13">
        <f>Penjualan!G761*$D761</f>
        <v>0</v>
      </c>
      <c r="H761" s="13">
        <f>Penjualan!H761*$D761</f>
        <v>0</v>
      </c>
      <c r="I761" s="13">
        <f>Penjualan!I761*$D761</f>
        <v>0</v>
      </c>
      <c r="J761" s="13">
        <f>Penjualan!J761*$D761</f>
        <v>24000</v>
      </c>
      <c r="K761" s="13">
        <f>Penjualan!K761*$D761</f>
        <v>0</v>
      </c>
      <c r="L761" s="13">
        <f>Penjualan!L761*$D761</f>
        <v>0</v>
      </c>
      <c r="M761" s="13">
        <f>Penjualan!M761*$D761</f>
        <v>0</v>
      </c>
      <c r="N761" s="13">
        <f>Penjualan!N761*$D761</f>
        <v>0</v>
      </c>
      <c r="O761" s="13">
        <f>Penjualan!O761*$D761</f>
        <v>0</v>
      </c>
      <c r="P761" s="13">
        <f>Penjualan!P761*$D761</f>
        <v>0</v>
      </c>
      <c r="Q761" s="13">
        <f>Penjualan!Q761*$D761</f>
        <v>0</v>
      </c>
      <c r="R761" s="13">
        <f>Penjualan!R761*$D761</f>
        <v>0</v>
      </c>
      <c r="S761" s="13">
        <f>Penjualan!S761*$D761</f>
        <v>0</v>
      </c>
      <c r="T761" s="13">
        <f>Penjualan!T761*$D761</f>
        <v>0</v>
      </c>
      <c r="U761" s="13">
        <f>Penjualan!U761*$D761</f>
        <v>0</v>
      </c>
      <c r="V761" s="13">
        <f>Penjualan!V761*$D761</f>
        <v>0</v>
      </c>
      <c r="W761" s="13">
        <f>Penjualan!W761*$D761</f>
        <v>0</v>
      </c>
      <c r="X761" s="13">
        <f>Penjualan!X761*$D761</f>
        <v>0</v>
      </c>
      <c r="Y761" s="13">
        <f>Penjualan!Y761*$D761</f>
        <v>0</v>
      </c>
      <c r="Z761" s="13">
        <f>Penjualan!Z761*$D761</f>
        <v>0</v>
      </c>
      <c r="AA761" s="13">
        <f>Penjualan!AA761*$D761</f>
        <v>0</v>
      </c>
      <c r="AB761" s="13">
        <f>Penjualan!AB761*$D761</f>
        <v>0</v>
      </c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>
        <f>Penjualan!AQ761*$D761</f>
        <v>0</v>
      </c>
      <c r="AR761" s="13">
        <f t="shared" si="28"/>
        <v>24000</v>
      </c>
      <c r="AS761" s="14"/>
      <c r="AT761" s="14"/>
      <c r="AU761" s="14"/>
      <c r="AV761" s="14"/>
      <c r="AW761" s="14"/>
    </row>
    <row r="762" spans="1:49" ht="26.25" customHeight="1" x14ac:dyDescent="0.35">
      <c r="A762" s="55" t="str">
        <f>Penjualan!A762</f>
        <v>Sore</v>
      </c>
      <c r="B762" s="2" t="str">
        <f>Penjualan!B762</f>
        <v>R01</v>
      </c>
      <c r="C762" s="2" t="str">
        <f>Penjualan!C762</f>
        <v>Rosario kayu</v>
      </c>
      <c r="D762" s="21">
        <f>VLOOKUP(B762,Tabel!$A$6:$F$78,6,FALSE)</f>
        <v>15000</v>
      </c>
      <c r="E762" s="13">
        <f>Penjualan!E762*$D762</f>
        <v>0</v>
      </c>
      <c r="F762" s="13">
        <f>Penjualan!F762*$D762</f>
        <v>15000</v>
      </c>
      <c r="G762" s="13">
        <f>Penjualan!G762*$D762</f>
        <v>0</v>
      </c>
      <c r="H762" s="13">
        <f>Penjualan!H762*$D762</f>
        <v>45000</v>
      </c>
      <c r="I762" s="13">
        <f>Penjualan!I762*$D762</f>
        <v>0</v>
      </c>
      <c r="J762" s="13">
        <f>Penjualan!J762*$D762</f>
        <v>30000</v>
      </c>
      <c r="K762" s="13">
        <f>Penjualan!K762*$D762</f>
        <v>0</v>
      </c>
      <c r="L762" s="13">
        <f>Penjualan!L762*$D762</f>
        <v>45000</v>
      </c>
      <c r="M762" s="13">
        <f>Penjualan!M762*$D762</f>
        <v>75000</v>
      </c>
      <c r="N762" s="13">
        <f>Penjualan!N762*$D762</f>
        <v>0</v>
      </c>
      <c r="O762" s="13">
        <f>Penjualan!O762*$D762</f>
        <v>15000</v>
      </c>
      <c r="P762" s="13">
        <f>Penjualan!P762*$D762</f>
        <v>30000</v>
      </c>
      <c r="Q762" s="13">
        <f>Penjualan!Q762*$D762</f>
        <v>0</v>
      </c>
      <c r="R762" s="13">
        <f>Penjualan!R762*$D762</f>
        <v>0</v>
      </c>
      <c r="S762" s="13">
        <f>Penjualan!S762*$D762</f>
        <v>15000</v>
      </c>
      <c r="T762" s="13">
        <f>Penjualan!T762*$D762</f>
        <v>120000</v>
      </c>
      <c r="U762" s="13">
        <f>Penjualan!U762*$D762</f>
        <v>15000</v>
      </c>
      <c r="V762" s="13">
        <f>Penjualan!V762*$D762</f>
        <v>0</v>
      </c>
      <c r="W762" s="13">
        <f>Penjualan!W762*$D762</f>
        <v>30000</v>
      </c>
      <c r="X762" s="13">
        <f>Penjualan!X762*$D762</f>
        <v>0</v>
      </c>
      <c r="Y762" s="13">
        <f>Penjualan!Y762*$D762</f>
        <v>0</v>
      </c>
      <c r="Z762" s="13">
        <f>Penjualan!Z762*$D762</f>
        <v>0</v>
      </c>
      <c r="AA762" s="13">
        <f>Penjualan!AA762*$D762</f>
        <v>15000</v>
      </c>
      <c r="AB762" s="13">
        <f>Penjualan!AB762*$D762</f>
        <v>15000</v>
      </c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>
        <f>Penjualan!AQ762*$D762</f>
        <v>15000</v>
      </c>
      <c r="AR762" s="13">
        <f t="shared" si="28"/>
        <v>480000</v>
      </c>
      <c r="AS762" s="14"/>
      <c r="AT762" s="14"/>
      <c r="AU762" s="14">
        <f>AQ762</f>
        <v>15000</v>
      </c>
      <c r="AV762" s="14"/>
      <c r="AW762" s="14"/>
    </row>
    <row r="763" spans="1:49" ht="26.25" customHeight="1" x14ac:dyDescent="0.35">
      <c r="A763" s="55">
        <f>Penjualan!A763</f>
        <v>0</v>
      </c>
      <c r="B763" s="2" t="str">
        <f>Penjualan!B763</f>
        <v>G12</v>
      </c>
      <c r="C763" s="2" t="str">
        <f>Penjualan!C763</f>
        <v xml:space="preserve">Gelang plat </v>
      </c>
      <c r="D763" s="21">
        <f>VLOOKUP(B763,Tabel!$A$6:$F$78,6,FALSE)</f>
        <v>5000</v>
      </c>
      <c r="E763" s="13">
        <f>Penjualan!E763*$D763</f>
        <v>0</v>
      </c>
      <c r="F763" s="13">
        <f>Penjualan!F763*$D763</f>
        <v>50000</v>
      </c>
      <c r="G763" s="13">
        <f>Penjualan!G763*$D763</f>
        <v>0</v>
      </c>
      <c r="H763" s="13">
        <f>Penjualan!H763*$D763</f>
        <v>5000</v>
      </c>
      <c r="I763" s="13">
        <f>Penjualan!I763*$D763</f>
        <v>0</v>
      </c>
      <c r="J763" s="13">
        <f>Penjualan!J763*$D763</f>
        <v>0</v>
      </c>
      <c r="K763" s="13">
        <f>Penjualan!K763*$D763</f>
        <v>0</v>
      </c>
      <c r="L763" s="13">
        <f>Penjualan!L763*$D763</f>
        <v>0</v>
      </c>
      <c r="M763" s="13">
        <f>Penjualan!M763*$D763</f>
        <v>0</v>
      </c>
      <c r="N763" s="13">
        <f>Penjualan!N763*$D763</f>
        <v>0</v>
      </c>
      <c r="O763" s="13">
        <f>Penjualan!O763*$D763</f>
        <v>0</v>
      </c>
      <c r="P763" s="13">
        <f>Penjualan!P763*$D763</f>
        <v>0</v>
      </c>
      <c r="Q763" s="13">
        <f>Penjualan!Q763*$D763</f>
        <v>0</v>
      </c>
      <c r="R763" s="13">
        <f>Penjualan!R763*$D763</f>
        <v>0</v>
      </c>
      <c r="S763" s="13">
        <f>Penjualan!S763*$D763</f>
        <v>0</v>
      </c>
      <c r="T763" s="13">
        <f>Penjualan!T763*$D763</f>
        <v>0</v>
      </c>
      <c r="U763" s="13">
        <f>Penjualan!U763*$D763</f>
        <v>0</v>
      </c>
      <c r="V763" s="13">
        <f>Penjualan!V763*$D763</f>
        <v>0</v>
      </c>
      <c r="W763" s="13">
        <f>Penjualan!W763*$D763</f>
        <v>0</v>
      </c>
      <c r="X763" s="13">
        <f>Penjualan!X763*$D763</f>
        <v>0</v>
      </c>
      <c r="Y763" s="13">
        <f>Penjualan!Y763*$D763</f>
        <v>0</v>
      </c>
      <c r="Z763" s="13">
        <f>Penjualan!Z763*$D763</f>
        <v>0</v>
      </c>
      <c r="AA763" s="13">
        <f>Penjualan!AA763*$D763</f>
        <v>0</v>
      </c>
      <c r="AB763" s="13">
        <f>Penjualan!AB763*$D763</f>
        <v>0</v>
      </c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>
        <f>Penjualan!AQ763*$D763</f>
        <v>0</v>
      </c>
      <c r="AR763" s="13">
        <f t="shared" si="28"/>
        <v>55000</v>
      </c>
      <c r="AS763" s="14"/>
      <c r="AT763" s="14"/>
      <c r="AU763" s="14"/>
      <c r="AV763" s="14"/>
      <c r="AW763" s="14"/>
    </row>
    <row r="764" spans="1:49" ht="26.25" customHeight="1" x14ac:dyDescent="0.35">
      <c r="A764" s="55">
        <f>Penjualan!A764</f>
        <v>0</v>
      </c>
      <c r="B764" s="2" t="str">
        <f>Penjualan!B764</f>
        <v>GR19</v>
      </c>
      <c r="C764" s="2" t="str">
        <f>Penjualan!C764</f>
        <v>Gelang Rosario Corak Bunga</v>
      </c>
      <c r="D764" s="21">
        <f>VLOOKUP(B764,Tabel!$A$6:$F$78,6,FALSE)</f>
        <v>15000</v>
      </c>
      <c r="E764" s="13">
        <f>Penjualan!E764*$D764</f>
        <v>0</v>
      </c>
      <c r="F764" s="13">
        <f>Penjualan!F764*$D764</f>
        <v>30000</v>
      </c>
      <c r="G764" s="13">
        <f>Penjualan!G764*$D764</f>
        <v>0</v>
      </c>
      <c r="H764" s="13">
        <f>Penjualan!H764*$D764</f>
        <v>30000</v>
      </c>
      <c r="I764" s="13">
        <f>Penjualan!I764*$D764</f>
        <v>0</v>
      </c>
      <c r="J764" s="13">
        <f>Penjualan!J764*$D764</f>
        <v>0</v>
      </c>
      <c r="K764" s="13">
        <f>Penjualan!K764*$D764</f>
        <v>0</v>
      </c>
      <c r="L764" s="13">
        <f>Penjualan!L764*$D764</f>
        <v>0</v>
      </c>
      <c r="M764" s="13">
        <f>Penjualan!M764*$D764</f>
        <v>0</v>
      </c>
      <c r="N764" s="13">
        <f>Penjualan!N764*$D764</f>
        <v>0</v>
      </c>
      <c r="O764" s="13">
        <f>Penjualan!O764*$D764</f>
        <v>0</v>
      </c>
      <c r="P764" s="13">
        <f>Penjualan!P764*$D764</f>
        <v>15000</v>
      </c>
      <c r="Q764" s="13">
        <f>Penjualan!Q764*$D764</f>
        <v>0</v>
      </c>
      <c r="R764" s="13">
        <f>Penjualan!R764*$D764</f>
        <v>0</v>
      </c>
      <c r="S764" s="13">
        <f>Penjualan!S764*$D764</f>
        <v>0</v>
      </c>
      <c r="T764" s="13">
        <f>Penjualan!T764*$D764</f>
        <v>0</v>
      </c>
      <c r="U764" s="13">
        <f>Penjualan!U764*$D764</f>
        <v>0</v>
      </c>
      <c r="V764" s="13">
        <f>Penjualan!V764*$D764</f>
        <v>0</v>
      </c>
      <c r="W764" s="13">
        <f>Penjualan!W764*$D764</f>
        <v>0</v>
      </c>
      <c r="X764" s="13">
        <f>Penjualan!X764*$D764</f>
        <v>0</v>
      </c>
      <c r="Y764" s="13">
        <f>Penjualan!Y764*$D764</f>
        <v>0</v>
      </c>
      <c r="Z764" s="13">
        <f>Penjualan!Z764*$D764</f>
        <v>0</v>
      </c>
      <c r="AA764" s="13">
        <f>Penjualan!AA764*$D764</f>
        <v>15000</v>
      </c>
      <c r="AB764" s="13">
        <f>Penjualan!AB764*$D764</f>
        <v>0</v>
      </c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>
        <f>Penjualan!AQ764*$D764</f>
        <v>0</v>
      </c>
      <c r="AR764" s="13">
        <f t="shared" si="28"/>
        <v>90000</v>
      </c>
      <c r="AS764" s="14"/>
      <c r="AT764" s="14"/>
      <c r="AU764" s="14"/>
      <c r="AV764" s="14"/>
      <c r="AW764" s="14"/>
    </row>
    <row r="765" spans="1:49" ht="26.25" customHeight="1" x14ac:dyDescent="0.35">
      <c r="A765" s="55">
        <f>Penjualan!A765</f>
        <v>0</v>
      </c>
      <c r="B765" s="2" t="str">
        <f>Penjualan!B765</f>
        <v>GR11</v>
      </c>
      <c r="C765" s="2" t="str">
        <f>Penjualan!C765</f>
        <v>Gelang rosario kristal</v>
      </c>
      <c r="D765" s="21">
        <f>VLOOKUP(B765,Tabel!$A$6:$F$78,6,FALSE)</f>
        <v>15000</v>
      </c>
      <c r="E765" s="13">
        <f>Penjualan!E765*$D765</f>
        <v>0</v>
      </c>
      <c r="F765" s="13">
        <f>Penjualan!F765*$D765</f>
        <v>15000</v>
      </c>
      <c r="G765" s="13">
        <f>Penjualan!G765*$D765</f>
        <v>0</v>
      </c>
      <c r="H765" s="13">
        <f>Penjualan!H765*$D765</f>
        <v>15000</v>
      </c>
      <c r="I765" s="13">
        <f>Penjualan!I765*$D765</f>
        <v>0</v>
      </c>
      <c r="J765" s="13">
        <f>Penjualan!J765*$D765</f>
        <v>0</v>
      </c>
      <c r="K765" s="13">
        <f>Penjualan!K765*$D765</f>
        <v>0</v>
      </c>
      <c r="L765" s="13">
        <f>Penjualan!L765*$D765</f>
        <v>0</v>
      </c>
      <c r="M765" s="13">
        <f>Penjualan!M765*$D765</f>
        <v>0</v>
      </c>
      <c r="N765" s="13">
        <f>Penjualan!N765*$D765</f>
        <v>0</v>
      </c>
      <c r="O765" s="13">
        <f>Penjualan!O765*$D765</f>
        <v>0</v>
      </c>
      <c r="P765" s="13">
        <f>Penjualan!P765*$D765</f>
        <v>0</v>
      </c>
      <c r="Q765" s="13">
        <f>Penjualan!Q765*$D765</f>
        <v>0</v>
      </c>
      <c r="R765" s="13">
        <f>Penjualan!R765*$D765</f>
        <v>0</v>
      </c>
      <c r="S765" s="13">
        <f>Penjualan!S765*$D765</f>
        <v>0</v>
      </c>
      <c r="T765" s="13">
        <f>Penjualan!T765*$D765</f>
        <v>0</v>
      </c>
      <c r="U765" s="13">
        <f>Penjualan!U765*$D765</f>
        <v>0</v>
      </c>
      <c r="V765" s="13">
        <f>Penjualan!V765*$D765</f>
        <v>0</v>
      </c>
      <c r="W765" s="13">
        <f>Penjualan!W765*$D765</f>
        <v>0</v>
      </c>
      <c r="X765" s="13">
        <f>Penjualan!X765*$D765</f>
        <v>15000</v>
      </c>
      <c r="Y765" s="13">
        <f>Penjualan!Y765*$D765</f>
        <v>0</v>
      </c>
      <c r="Z765" s="13">
        <f>Penjualan!Z765*$D765</f>
        <v>0</v>
      </c>
      <c r="AA765" s="13">
        <f>Penjualan!AA765*$D765</f>
        <v>0</v>
      </c>
      <c r="AB765" s="13">
        <f>Penjualan!AB765*$D765</f>
        <v>0</v>
      </c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>
        <f>Penjualan!AQ765*$D765</f>
        <v>0</v>
      </c>
      <c r="AR765" s="13">
        <f t="shared" si="28"/>
        <v>45000</v>
      </c>
      <c r="AS765" s="14"/>
      <c r="AT765" s="14"/>
      <c r="AU765" s="14"/>
      <c r="AV765" s="14"/>
      <c r="AW765" s="14"/>
    </row>
    <row r="766" spans="1:49" ht="26.25" customHeight="1" x14ac:dyDescent="0.35">
      <c r="A766" s="55">
        <f>Penjualan!A766</f>
        <v>0</v>
      </c>
      <c r="B766" s="2" t="str">
        <f>Penjualan!B766</f>
        <v>R03</v>
      </c>
      <c r="C766" s="2" t="str">
        <f>Penjualan!C766</f>
        <v>Rosario kristal</v>
      </c>
      <c r="D766" s="21">
        <f>VLOOKUP(B766,Tabel!$A$6:$F$78,6,FALSE)</f>
        <v>30000</v>
      </c>
      <c r="E766" s="13">
        <f>Penjualan!E766*$D766</f>
        <v>0</v>
      </c>
      <c r="F766" s="13">
        <f>Penjualan!F766*$D766</f>
        <v>30000</v>
      </c>
      <c r="G766" s="13">
        <f>Penjualan!G766*$D766</f>
        <v>0</v>
      </c>
      <c r="H766" s="13">
        <f>Penjualan!H766*$D766</f>
        <v>30000</v>
      </c>
      <c r="I766" s="13">
        <f>Penjualan!I766*$D766</f>
        <v>0</v>
      </c>
      <c r="J766" s="13">
        <f>Penjualan!J766*$D766</f>
        <v>30000</v>
      </c>
      <c r="K766" s="13">
        <f>Penjualan!K766*$D766</f>
        <v>0</v>
      </c>
      <c r="L766" s="13">
        <f>Penjualan!L766*$D766</f>
        <v>0</v>
      </c>
      <c r="M766" s="13">
        <f>Penjualan!M766*$D766</f>
        <v>0</v>
      </c>
      <c r="N766" s="13">
        <f>Penjualan!N766*$D766</f>
        <v>0</v>
      </c>
      <c r="O766" s="13">
        <f>Penjualan!O766*$D766</f>
        <v>0</v>
      </c>
      <c r="P766" s="13">
        <f>Penjualan!P766*$D766</f>
        <v>0</v>
      </c>
      <c r="Q766" s="13">
        <f>Penjualan!Q766*$D766</f>
        <v>0</v>
      </c>
      <c r="R766" s="13">
        <f>Penjualan!R766*$D766</f>
        <v>0</v>
      </c>
      <c r="S766" s="13">
        <f>Penjualan!S766*$D766</f>
        <v>0</v>
      </c>
      <c r="T766" s="13">
        <f>Penjualan!T766*$D766</f>
        <v>0</v>
      </c>
      <c r="U766" s="13">
        <f>Penjualan!U766*$D766</f>
        <v>0</v>
      </c>
      <c r="V766" s="13">
        <f>Penjualan!V766*$D766</f>
        <v>0</v>
      </c>
      <c r="W766" s="13">
        <f>Penjualan!W766*$D766</f>
        <v>0</v>
      </c>
      <c r="X766" s="13">
        <f>Penjualan!X766*$D766</f>
        <v>0</v>
      </c>
      <c r="Y766" s="13">
        <f>Penjualan!Y766*$D766</f>
        <v>0</v>
      </c>
      <c r="Z766" s="13">
        <f>Penjualan!Z766*$D766</f>
        <v>0</v>
      </c>
      <c r="AA766" s="13">
        <f>Penjualan!AA766*$D766</f>
        <v>0</v>
      </c>
      <c r="AB766" s="13">
        <f>Penjualan!AB766*$D766</f>
        <v>0</v>
      </c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>
        <f>Penjualan!AQ766*$D766</f>
        <v>0</v>
      </c>
      <c r="AR766" s="13">
        <f t="shared" si="28"/>
        <v>90000</v>
      </c>
      <c r="AS766" s="14"/>
      <c r="AT766" s="14"/>
      <c r="AU766" s="14"/>
      <c r="AV766" s="14"/>
      <c r="AW766" s="14"/>
    </row>
    <row r="767" spans="1:49" ht="26.25" customHeight="1" x14ac:dyDescent="0.35">
      <c r="A767" s="55">
        <f>Penjualan!A767</f>
        <v>0</v>
      </c>
      <c r="B767" s="2" t="str">
        <f>Penjualan!B767</f>
        <v>KT04</v>
      </c>
      <c r="C767" s="2" t="str">
        <f>Penjualan!C767</f>
        <v>Kalung bandul</v>
      </c>
      <c r="D767" s="21">
        <f>VLOOKUP(B767,Tabel!$A$6:$F$78,6,FALSE)</f>
        <v>3000</v>
      </c>
      <c r="E767" s="13">
        <f>Penjualan!E767*$D767</f>
        <v>0</v>
      </c>
      <c r="F767" s="13">
        <f>Penjualan!F767*$D767</f>
        <v>0</v>
      </c>
      <c r="G767" s="13">
        <f>Penjualan!G767*$D767</f>
        <v>0</v>
      </c>
      <c r="H767" s="13">
        <f>Penjualan!H767*$D767</f>
        <v>0</v>
      </c>
      <c r="I767" s="13">
        <f>Penjualan!I767*$D767</f>
        <v>0</v>
      </c>
      <c r="J767" s="13">
        <f>Penjualan!J767*$D767</f>
        <v>0</v>
      </c>
      <c r="K767" s="13">
        <f>Penjualan!K767*$D767</f>
        <v>0</v>
      </c>
      <c r="L767" s="13">
        <f>Penjualan!L767*$D767</f>
        <v>0</v>
      </c>
      <c r="M767" s="13">
        <f>Penjualan!M767*$D767</f>
        <v>0</v>
      </c>
      <c r="N767" s="13">
        <f>Penjualan!N767*$D767</f>
        <v>0</v>
      </c>
      <c r="O767" s="13">
        <f>Penjualan!O767*$D767</f>
        <v>0</v>
      </c>
      <c r="P767" s="13">
        <f>Penjualan!P767*$D767</f>
        <v>9000</v>
      </c>
      <c r="Q767" s="13">
        <f>Penjualan!Q767*$D767</f>
        <v>0</v>
      </c>
      <c r="R767" s="13">
        <f>Penjualan!R767*$D767</f>
        <v>0</v>
      </c>
      <c r="S767" s="13">
        <f>Penjualan!S767*$D767</f>
        <v>0</v>
      </c>
      <c r="T767" s="13">
        <f>Penjualan!T767*$D767</f>
        <v>0</v>
      </c>
      <c r="U767" s="13">
        <f>Penjualan!U767*$D767</f>
        <v>0</v>
      </c>
      <c r="V767" s="13">
        <f>Penjualan!V767*$D767</f>
        <v>0</v>
      </c>
      <c r="W767" s="13">
        <f>Penjualan!W767*$D767</f>
        <v>0</v>
      </c>
      <c r="X767" s="13">
        <f>Penjualan!X767*$D767</f>
        <v>0</v>
      </c>
      <c r="Y767" s="13">
        <f>Penjualan!Y767*$D767</f>
        <v>0</v>
      </c>
      <c r="Z767" s="13">
        <f>Penjualan!Z767*$D767</f>
        <v>0</v>
      </c>
      <c r="AA767" s="13">
        <f>Penjualan!AA767*$D767</f>
        <v>0</v>
      </c>
      <c r="AB767" s="13">
        <f>Penjualan!AB767*$D767</f>
        <v>0</v>
      </c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>
        <f>Penjualan!AQ767*$D767</f>
        <v>0</v>
      </c>
      <c r="AR767" s="13">
        <f t="shared" si="28"/>
        <v>9000</v>
      </c>
      <c r="AS767" s="14"/>
      <c r="AT767" s="14"/>
      <c r="AU767" s="14"/>
      <c r="AV767" s="14"/>
      <c r="AW767" s="14"/>
    </row>
    <row r="768" spans="1:49" ht="26.25" customHeight="1" x14ac:dyDescent="0.35">
      <c r="A768" s="55">
        <f>Penjualan!A768</f>
        <v>0</v>
      </c>
      <c r="B768" s="2" t="str">
        <f>Penjualan!B768</f>
        <v>GR17</v>
      </c>
      <c r="C768" s="2" t="str">
        <f>Penjualan!C768</f>
        <v>Gelang Rosario Lilit</v>
      </c>
      <c r="D768" s="21">
        <f>VLOOKUP(B768,Tabel!$A$6:$F$78,6,FALSE)</f>
        <v>10000</v>
      </c>
      <c r="E768" s="13">
        <f>Penjualan!E768*$D768</f>
        <v>0</v>
      </c>
      <c r="F768" s="13">
        <f>Penjualan!F768*$D768</f>
        <v>0</v>
      </c>
      <c r="G768" s="13">
        <f>Penjualan!G768*$D768</f>
        <v>0</v>
      </c>
      <c r="H768" s="13">
        <f>Penjualan!H768*$D768</f>
        <v>0</v>
      </c>
      <c r="I768" s="13">
        <f>Penjualan!I768*$D768</f>
        <v>0</v>
      </c>
      <c r="J768" s="13">
        <f>Penjualan!J768*$D768</f>
        <v>0</v>
      </c>
      <c r="K768" s="13">
        <f>Penjualan!K768*$D768</f>
        <v>0</v>
      </c>
      <c r="L768" s="13">
        <f>Penjualan!L768*$D768</f>
        <v>0</v>
      </c>
      <c r="M768" s="13">
        <f>Penjualan!M768*$D768</f>
        <v>0</v>
      </c>
      <c r="N768" s="13">
        <f>Penjualan!N768*$D768</f>
        <v>0</v>
      </c>
      <c r="O768" s="13">
        <f>Penjualan!O768*$D768</f>
        <v>0</v>
      </c>
      <c r="P768" s="13">
        <f>Penjualan!P768*$D768</f>
        <v>0</v>
      </c>
      <c r="Q768" s="13">
        <f>Penjualan!Q768*$D768</f>
        <v>0</v>
      </c>
      <c r="R768" s="13">
        <f>Penjualan!R768*$D768</f>
        <v>0</v>
      </c>
      <c r="S768" s="13">
        <f>Penjualan!S768*$D768</f>
        <v>10000</v>
      </c>
      <c r="T768" s="13">
        <f>Penjualan!T768*$D768</f>
        <v>0</v>
      </c>
      <c r="U768" s="13">
        <f>Penjualan!U768*$D768</f>
        <v>0</v>
      </c>
      <c r="V768" s="13">
        <f>Penjualan!V768*$D768</f>
        <v>0</v>
      </c>
      <c r="W768" s="13">
        <f>Penjualan!W768*$D768</f>
        <v>0</v>
      </c>
      <c r="X768" s="13">
        <f>Penjualan!X768*$D768</f>
        <v>0</v>
      </c>
      <c r="Y768" s="13">
        <f>Penjualan!Y768*$D768</f>
        <v>30000</v>
      </c>
      <c r="Z768" s="13">
        <f>Penjualan!Z768*$D768</f>
        <v>0</v>
      </c>
      <c r="AA768" s="13">
        <f>Penjualan!AA768*$D768</f>
        <v>0</v>
      </c>
      <c r="AB768" s="13">
        <f>Penjualan!AB768*$D768</f>
        <v>0</v>
      </c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>
        <f>Penjualan!AQ768*$D768</f>
        <v>0</v>
      </c>
      <c r="AR768" s="13">
        <f t="shared" si="28"/>
        <v>40000</v>
      </c>
      <c r="AS768" s="14"/>
      <c r="AT768" s="14"/>
      <c r="AU768" s="14"/>
      <c r="AV768" s="14"/>
      <c r="AW768" s="14"/>
    </row>
    <row r="769" spans="1:50" ht="26.25" customHeight="1" x14ac:dyDescent="0.35">
      <c r="A769" s="55">
        <f>Penjualan!A769</f>
        <v>0</v>
      </c>
      <c r="B769" s="2" t="str">
        <f>Penjualan!B769</f>
        <v>GKM</v>
      </c>
      <c r="C769" s="2" t="str">
        <f>Penjualan!C769</f>
        <v>G. Mutiara</v>
      </c>
      <c r="D769" s="21">
        <f>VLOOKUP(B769,Tabel!$A$6:$F$78,6,FALSE)</f>
        <v>10000</v>
      </c>
      <c r="E769" s="13">
        <f>Penjualan!E769*$D769</f>
        <v>0</v>
      </c>
      <c r="F769" s="13">
        <f>Penjualan!F769*$D769</f>
        <v>0</v>
      </c>
      <c r="G769" s="13">
        <f>Penjualan!G769*$D769</f>
        <v>0</v>
      </c>
      <c r="H769" s="13">
        <f>Penjualan!H769*$D769</f>
        <v>0</v>
      </c>
      <c r="I769" s="13">
        <f>Penjualan!I769*$D769</f>
        <v>0</v>
      </c>
      <c r="J769" s="13">
        <f>Penjualan!J769*$D769</f>
        <v>0</v>
      </c>
      <c r="K769" s="13">
        <f>Penjualan!K769*$D769</f>
        <v>0</v>
      </c>
      <c r="L769" s="13">
        <f>Penjualan!L769*$D769</f>
        <v>0</v>
      </c>
      <c r="M769" s="13">
        <f>Penjualan!M769*$D769</f>
        <v>0</v>
      </c>
      <c r="N769" s="13">
        <f>Penjualan!N769*$D769</f>
        <v>0</v>
      </c>
      <c r="O769" s="13">
        <f>Penjualan!O769*$D769</f>
        <v>0</v>
      </c>
      <c r="P769" s="13">
        <f>Penjualan!P769*$D769</f>
        <v>0</v>
      </c>
      <c r="Q769" s="13">
        <f>Penjualan!Q769*$D769</f>
        <v>0</v>
      </c>
      <c r="R769" s="13">
        <f>Penjualan!R769*$D769</f>
        <v>0</v>
      </c>
      <c r="S769" s="13">
        <f>Penjualan!S769*$D769</f>
        <v>0</v>
      </c>
      <c r="T769" s="13">
        <f>Penjualan!T769*$D769</f>
        <v>0</v>
      </c>
      <c r="U769" s="13">
        <f>Penjualan!U769*$D769</f>
        <v>10000</v>
      </c>
      <c r="V769" s="13">
        <f>Penjualan!V769*$D769</f>
        <v>0</v>
      </c>
      <c r="W769" s="13">
        <f>Penjualan!W769*$D769</f>
        <v>0</v>
      </c>
      <c r="X769" s="13">
        <f>Penjualan!X769*$D769</f>
        <v>0</v>
      </c>
      <c r="Y769" s="13">
        <f>Penjualan!Y769*$D769</f>
        <v>0</v>
      </c>
      <c r="Z769" s="13">
        <f>Penjualan!Z769*$D769</f>
        <v>0</v>
      </c>
      <c r="AA769" s="13">
        <f>Penjualan!AA769*$D769</f>
        <v>0</v>
      </c>
      <c r="AB769" s="13">
        <f>Penjualan!AB769*$D769</f>
        <v>0</v>
      </c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>
        <f>Penjualan!AQ769*$D769</f>
        <v>0</v>
      </c>
      <c r="AR769" s="13">
        <f t="shared" si="28"/>
        <v>10000</v>
      </c>
      <c r="AS769" s="14"/>
      <c r="AT769" s="14"/>
      <c r="AU769" s="14"/>
      <c r="AV769" s="14"/>
      <c r="AW769" s="14"/>
    </row>
    <row r="770" spans="1:50" ht="26.25" customHeight="1" x14ac:dyDescent="0.35">
      <c r="A770" s="55">
        <f>Penjualan!A770</f>
        <v>0</v>
      </c>
      <c r="B770" s="2" t="str">
        <f>Penjualan!B770</f>
        <v>GKY</v>
      </c>
      <c r="C770" s="2" t="str">
        <f>Penjualan!C770</f>
        <v>Gelang kayu (baru)</v>
      </c>
      <c r="D770" s="21">
        <f>VLOOKUP(B770,Tabel!$A$6:$F$78,6,FALSE)</f>
        <v>8000</v>
      </c>
      <c r="E770" s="13">
        <f>Penjualan!E770*$D770</f>
        <v>0</v>
      </c>
      <c r="F770" s="13">
        <f>Penjualan!F770*$D770</f>
        <v>0</v>
      </c>
      <c r="G770" s="13">
        <f>Penjualan!G770*$D770</f>
        <v>0</v>
      </c>
      <c r="H770" s="13">
        <f>Penjualan!H770*$D770</f>
        <v>0</v>
      </c>
      <c r="I770" s="13">
        <f>Penjualan!I770*$D770</f>
        <v>0</v>
      </c>
      <c r="J770" s="13">
        <f>Penjualan!J770*$D770</f>
        <v>0</v>
      </c>
      <c r="K770" s="13">
        <f>Penjualan!K770*$D770</f>
        <v>0</v>
      </c>
      <c r="L770" s="13">
        <f>Penjualan!L770*$D770</f>
        <v>0</v>
      </c>
      <c r="M770" s="13">
        <f>Penjualan!M770*$D770</f>
        <v>0</v>
      </c>
      <c r="N770" s="13">
        <f>Penjualan!N770*$D770</f>
        <v>0</v>
      </c>
      <c r="O770" s="13">
        <f>Penjualan!O770*$D770</f>
        <v>0</v>
      </c>
      <c r="P770" s="13">
        <f>Penjualan!P770*$D770</f>
        <v>0</v>
      </c>
      <c r="Q770" s="13">
        <f>Penjualan!Q770*$D770</f>
        <v>0</v>
      </c>
      <c r="R770" s="13">
        <f>Penjualan!R770*$D770</f>
        <v>0</v>
      </c>
      <c r="S770" s="13">
        <f>Penjualan!S770*$D770</f>
        <v>8000</v>
      </c>
      <c r="T770" s="13">
        <f>Penjualan!T770*$D770</f>
        <v>0</v>
      </c>
      <c r="U770" s="13">
        <f>Penjualan!U770*$D770</f>
        <v>0</v>
      </c>
      <c r="V770" s="13">
        <f>Penjualan!V770*$D770</f>
        <v>0</v>
      </c>
      <c r="W770" s="13">
        <f>Penjualan!W770*$D770</f>
        <v>0</v>
      </c>
      <c r="X770" s="13">
        <f>Penjualan!X770*$D770</f>
        <v>0</v>
      </c>
      <c r="Y770" s="13">
        <f>Penjualan!Y770*$D770</f>
        <v>0</v>
      </c>
      <c r="Z770" s="13">
        <f>Penjualan!Z770*$D770</f>
        <v>0</v>
      </c>
      <c r="AA770" s="13">
        <f>Penjualan!AA770*$D770</f>
        <v>0</v>
      </c>
      <c r="AB770" s="13">
        <f>Penjualan!AB770*$D770</f>
        <v>0</v>
      </c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>
        <f>Penjualan!AQ770*$D770</f>
        <v>0</v>
      </c>
      <c r="AR770" s="13">
        <f t="shared" si="28"/>
        <v>8000</v>
      </c>
      <c r="AS770" s="14"/>
      <c r="AT770" s="14"/>
      <c r="AU770" s="14"/>
      <c r="AV770" s="14"/>
      <c r="AW770" s="14"/>
    </row>
    <row r="771" spans="1:50" ht="26.25" customHeight="1" x14ac:dyDescent="0.35">
      <c r="A771" s="55">
        <f>Penjualan!A771</f>
        <v>0</v>
      </c>
      <c r="B771" s="2" t="str">
        <f>Penjualan!B771</f>
        <v>GR12</v>
      </c>
      <c r="C771" s="2" t="str">
        <f>Penjualan!C771</f>
        <v>Gelang rosario kristal</v>
      </c>
      <c r="D771" s="21">
        <f>VLOOKUP(B771,Tabel!$A$6:$F$78,6,FALSE)</f>
        <v>15000</v>
      </c>
      <c r="E771" s="13">
        <f>Penjualan!E771*$D771</f>
        <v>0</v>
      </c>
      <c r="F771" s="13">
        <f>Penjualan!F771*$D771</f>
        <v>15000</v>
      </c>
      <c r="G771" s="13">
        <f>Penjualan!G771*$D771</f>
        <v>0</v>
      </c>
      <c r="H771" s="13">
        <f>Penjualan!H771*$D771</f>
        <v>15000</v>
      </c>
      <c r="I771" s="13">
        <f>Penjualan!I771*$D771</f>
        <v>0</v>
      </c>
      <c r="J771" s="13">
        <f>Penjualan!J771*$D771</f>
        <v>0</v>
      </c>
      <c r="K771" s="13">
        <f>Penjualan!K771*$D771</f>
        <v>0</v>
      </c>
      <c r="L771" s="13">
        <f>Penjualan!L771*$D771</f>
        <v>0</v>
      </c>
      <c r="M771" s="13">
        <f>Penjualan!M771*$D771</f>
        <v>0</v>
      </c>
      <c r="N771" s="13">
        <f>Penjualan!N771*$D771</f>
        <v>0</v>
      </c>
      <c r="O771" s="13">
        <f>Penjualan!O771*$D771</f>
        <v>0</v>
      </c>
      <c r="P771" s="13">
        <f>Penjualan!P771*$D771</f>
        <v>0</v>
      </c>
      <c r="Q771" s="13">
        <f>Penjualan!Q771*$D771</f>
        <v>0</v>
      </c>
      <c r="R771" s="13">
        <f>Penjualan!R771*$D771</f>
        <v>0</v>
      </c>
      <c r="S771" s="13">
        <f>Penjualan!S771*$D771</f>
        <v>0</v>
      </c>
      <c r="T771" s="13">
        <f>Penjualan!T771*$D771</f>
        <v>0</v>
      </c>
      <c r="U771" s="13">
        <f>Penjualan!U771*$D771</f>
        <v>0</v>
      </c>
      <c r="V771" s="13">
        <f>Penjualan!V771*$D771</f>
        <v>0</v>
      </c>
      <c r="W771" s="13">
        <f>Penjualan!W771*$D771</f>
        <v>0</v>
      </c>
      <c r="X771" s="13">
        <f>Penjualan!X771*$D771</f>
        <v>0</v>
      </c>
      <c r="Y771" s="13">
        <f>Penjualan!Y771*$D771</f>
        <v>0</v>
      </c>
      <c r="Z771" s="13">
        <f>Penjualan!Z771*$D771</f>
        <v>0</v>
      </c>
      <c r="AA771" s="13">
        <f>Penjualan!AA771*$D771</f>
        <v>0</v>
      </c>
      <c r="AB771" s="13">
        <f>Penjualan!AB771*$D771</f>
        <v>0</v>
      </c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>
        <f>Penjualan!AQ771*$D771</f>
        <v>0</v>
      </c>
      <c r="AR771" s="13">
        <f t="shared" si="28"/>
        <v>30000</v>
      </c>
      <c r="AS771" s="14"/>
      <c r="AT771" s="14"/>
      <c r="AU771" s="14"/>
      <c r="AV771" s="14"/>
      <c r="AW771" s="14"/>
    </row>
    <row r="772" spans="1:50" ht="26.25" customHeight="1" x14ac:dyDescent="0.35">
      <c r="A772" s="55">
        <f>Penjualan!A772</f>
        <v>0</v>
      </c>
      <c r="B772" s="2" t="str">
        <f>Penjualan!B772</f>
        <v>G10</v>
      </c>
      <c r="C772" s="2" t="str">
        <f>Penjualan!C772</f>
        <v>G.tali warna warni</v>
      </c>
      <c r="D772" s="21">
        <f>VLOOKUP(B772,Tabel!$A$6:$F$78,6,FALSE)</f>
        <v>5000</v>
      </c>
      <c r="E772" s="13">
        <f>Penjualan!E772*$D772</f>
        <v>0</v>
      </c>
      <c r="F772" s="13">
        <f>Penjualan!F772*$D772</f>
        <v>0</v>
      </c>
      <c r="G772" s="13">
        <f>Penjualan!G772*$D772</f>
        <v>0</v>
      </c>
      <c r="H772" s="13">
        <f>Penjualan!H772*$D772</f>
        <v>0</v>
      </c>
      <c r="I772" s="13">
        <f>Penjualan!I772*$D772</f>
        <v>0</v>
      </c>
      <c r="J772" s="13">
        <f>Penjualan!J772*$D772</f>
        <v>0</v>
      </c>
      <c r="K772" s="13">
        <f>Penjualan!K772*$D772</f>
        <v>0</v>
      </c>
      <c r="L772" s="13">
        <f>Penjualan!L772*$D772</f>
        <v>0</v>
      </c>
      <c r="M772" s="13">
        <f>Penjualan!M772*$D772</f>
        <v>0</v>
      </c>
      <c r="N772" s="13">
        <f>Penjualan!N772*$D772</f>
        <v>0</v>
      </c>
      <c r="O772" s="13">
        <f>Penjualan!O772*$D772</f>
        <v>0</v>
      </c>
      <c r="P772" s="13">
        <f>Penjualan!P772*$D772</f>
        <v>0</v>
      </c>
      <c r="Q772" s="13">
        <f>Penjualan!Q772*$D772</f>
        <v>0</v>
      </c>
      <c r="R772" s="13">
        <f>Penjualan!R772*$D772</f>
        <v>0</v>
      </c>
      <c r="S772" s="13">
        <f>Penjualan!S772*$D772</f>
        <v>0</v>
      </c>
      <c r="T772" s="13">
        <f>Penjualan!T772*$D772</f>
        <v>0</v>
      </c>
      <c r="U772" s="13">
        <f>Penjualan!U772*$D772</f>
        <v>5000</v>
      </c>
      <c r="V772" s="13">
        <f>Penjualan!V772*$D772</f>
        <v>0</v>
      </c>
      <c r="W772" s="13">
        <f>Penjualan!W772*$D772</f>
        <v>0</v>
      </c>
      <c r="X772" s="13">
        <f>Penjualan!X772*$D772</f>
        <v>0</v>
      </c>
      <c r="Y772" s="13">
        <f>Penjualan!Y772*$D772</f>
        <v>0</v>
      </c>
      <c r="Z772" s="13">
        <f>Penjualan!Z772*$D772</f>
        <v>0</v>
      </c>
      <c r="AA772" s="13">
        <f>Penjualan!AA772*$D772</f>
        <v>0</v>
      </c>
      <c r="AB772" s="13">
        <f>Penjualan!AB772*$D772</f>
        <v>0</v>
      </c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>
        <f>Penjualan!AQ772*$D772</f>
        <v>20000</v>
      </c>
      <c r="AR772" s="13">
        <f t="shared" si="28"/>
        <v>25000</v>
      </c>
      <c r="AS772" s="14"/>
      <c r="AT772" s="14"/>
      <c r="AU772" s="14"/>
      <c r="AV772" s="14"/>
      <c r="AW772" s="14"/>
      <c r="AX772" s="111">
        <f>AQ772</f>
        <v>20000</v>
      </c>
    </row>
    <row r="773" spans="1:50" ht="26.25" customHeight="1" x14ac:dyDescent="0.35">
      <c r="A773" s="55">
        <f>Penjualan!A773</f>
        <v>0</v>
      </c>
      <c r="B773" s="2" t="str">
        <f>Penjualan!B773</f>
        <v>N01</v>
      </c>
      <c r="C773" s="2" t="str">
        <f>Penjualan!C773</f>
        <v>Ornamen tongkat natal</v>
      </c>
      <c r="D773" s="21">
        <f>VLOOKUP(B773,Tabel!$A$6:$F$78,6,FALSE)</f>
        <v>10000</v>
      </c>
      <c r="E773" s="13">
        <f>Penjualan!E773*$D773</f>
        <v>0</v>
      </c>
      <c r="F773" s="13">
        <f>Penjualan!F773*$D773</f>
        <v>0</v>
      </c>
      <c r="G773" s="13">
        <f>Penjualan!G773*$D773</f>
        <v>0</v>
      </c>
      <c r="H773" s="13">
        <f>Penjualan!H773*$D773</f>
        <v>0</v>
      </c>
      <c r="I773" s="13">
        <f>Penjualan!I773*$D773</f>
        <v>0</v>
      </c>
      <c r="J773" s="13">
        <f>Penjualan!J773*$D773</f>
        <v>0</v>
      </c>
      <c r="K773" s="13">
        <f>Penjualan!K773*$D773</f>
        <v>0</v>
      </c>
      <c r="L773" s="13">
        <f>Penjualan!L773*$D773</f>
        <v>0</v>
      </c>
      <c r="M773" s="13">
        <f>Penjualan!M773*$D773</f>
        <v>0</v>
      </c>
      <c r="N773" s="13">
        <f>Penjualan!N773*$D773</f>
        <v>0</v>
      </c>
      <c r="O773" s="13">
        <f>Penjualan!O773*$D773</f>
        <v>0</v>
      </c>
      <c r="P773" s="13">
        <f>Penjualan!P773*$D773</f>
        <v>0</v>
      </c>
      <c r="Q773" s="13">
        <f>Penjualan!Q773*$D773</f>
        <v>0</v>
      </c>
      <c r="R773" s="13">
        <f>Penjualan!R773*$D773</f>
        <v>0</v>
      </c>
      <c r="S773" s="13">
        <f>Penjualan!S773*$D773</f>
        <v>0</v>
      </c>
      <c r="T773" s="13">
        <f>Penjualan!T773*$D773</f>
        <v>0</v>
      </c>
      <c r="U773" s="13">
        <f>Penjualan!U773*$D773</f>
        <v>0</v>
      </c>
      <c r="V773" s="13">
        <f>Penjualan!V773*$D773</f>
        <v>0</v>
      </c>
      <c r="W773" s="13">
        <f>Penjualan!W773*$D773</f>
        <v>0</v>
      </c>
      <c r="X773" s="13">
        <f>Penjualan!X773*$D773</f>
        <v>0</v>
      </c>
      <c r="Y773" s="13">
        <f>Penjualan!Y773*$D773</f>
        <v>30000</v>
      </c>
      <c r="Z773" s="13">
        <f>Penjualan!Z773*$D773</f>
        <v>0</v>
      </c>
      <c r="AA773" s="13">
        <f>Penjualan!AA773*$D773</f>
        <v>0</v>
      </c>
      <c r="AB773" s="13">
        <f>Penjualan!AB773*$D773</f>
        <v>0</v>
      </c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>
        <f>Penjualan!AQ773*$D773</f>
        <v>0</v>
      </c>
      <c r="AR773" s="13">
        <f t="shared" si="28"/>
        <v>30000</v>
      </c>
      <c r="AS773" s="14"/>
      <c r="AT773" s="14"/>
      <c r="AU773" s="14"/>
      <c r="AV773" s="14"/>
      <c r="AW773" s="14"/>
    </row>
    <row r="774" spans="1:50" ht="26.25" customHeight="1" x14ac:dyDescent="0.35">
      <c r="A774" s="55">
        <f>Penjualan!A774</f>
        <v>0</v>
      </c>
      <c r="B774" s="2" t="str">
        <f>Penjualan!B774</f>
        <v>R02</v>
      </c>
      <c r="C774" s="2" t="str">
        <f>Penjualan!C774</f>
        <v>Rosario batu</v>
      </c>
      <c r="D774" s="21">
        <f>VLOOKUP(B774,Tabel!$A$6:$F$78,6,FALSE)</f>
        <v>30000</v>
      </c>
      <c r="E774" s="13">
        <f>Penjualan!E774*$D774</f>
        <v>0</v>
      </c>
      <c r="F774" s="13">
        <f>Penjualan!F774*$D774</f>
        <v>0</v>
      </c>
      <c r="G774" s="13">
        <f>Penjualan!G774*$D774</f>
        <v>0</v>
      </c>
      <c r="H774" s="13">
        <f>Penjualan!H774*$D774</f>
        <v>0</v>
      </c>
      <c r="I774" s="13">
        <f>Penjualan!I774*$D774</f>
        <v>0</v>
      </c>
      <c r="J774" s="13">
        <f>Penjualan!J774*$D774</f>
        <v>0</v>
      </c>
      <c r="K774" s="13">
        <f>Penjualan!K774*$D774</f>
        <v>0</v>
      </c>
      <c r="L774" s="13">
        <f>Penjualan!L774*$D774</f>
        <v>0</v>
      </c>
      <c r="M774" s="13">
        <f>Penjualan!M774*$D774</f>
        <v>0</v>
      </c>
      <c r="N774" s="13">
        <f>Penjualan!N774*$D774</f>
        <v>0</v>
      </c>
      <c r="O774" s="13">
        <f>Penjualan!O774*$D774</f>
        <v>0</v>
      </c>
      <c r="P774" s="13">
        <f>Penjualan!P774*$D774</f>
        <v>0</v>
      </c>
      <c r="Q774" s="13">
        <f>Penjualan!Q774*$D774</f>
        <v>0</v>
      </c>
      <c r="R774" s="13">
        <f>Penjualan!R774*$D774</f>
        <v>0</v>
      </c>
      <c r="S774" s="13">
        <f>Penjualan!S774*$D774</f>
        <v>0</v>
      </c>
      <c r="T774" s="13">
        <f>Penjualan!T774*$D774</f>
        <v>0</v>
      </c>
      <c r="U774" s="13">
        <f>Penjualan!U774*$D774</f>
        <v>0</v>
      </c>
      <c r="V774" s="13">
        <f>Penjualan!V774*$D774</f>
        <v>0</v>
      </c>
      <c r="W774" s="13">
        <f>Penjualan!W774*$D774</f>
        <v>0</v>
      </c>
      <c r="X774" s="13">
        <f>Penjualan!X774*$D774</f>
        <v>30000</v>
      </c>
      <c r="Y774" s="13">
        <f>Penjualan!Y774*$D774</f>
        <v>0</v>
      </c>
      <c r="Z774" s="13">
        <f>Penjualan!Z774*$D774</f>
        <v>0</v>
      </c>
      <c r="AA774" s="13">
        <f>Penjualan!AA774*$D774</f>
        <v>0</v>
      </c>
      <c r="AB774" s="13">
        <f>Penjualan!AB774*$D774</f>
        <v>0</v>
      </c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>
        <f>Penjualan!AQ774*$D774</f>
        <v>0</v>
      </c>
      <c r="AR774" s="13">
        <f t="shared" si="28"/>
        <v>30000</v>
      </c>
      <c r="AS774" s="14"/>
      <c r="AT774" s="14"/>
      <c r="AU774" s="14"/>
      <c r="AV774" s="14"/>
      <c r="AW774" s="14"/>
    </row>
    <row r="775" spans="1:50" ht="26.25" customHeight="1" x14ac:dyDescent="0.35">
      <c r="A775" s="55">
        <f>Penjualan!A775</f>
        <v>0</v>
      </c>
      <c r="B775" s="2" t="str">
        <f>Penjualan!B775</f>
        <v>Lain2</v>
      </c>
      <c r="C775" s="2" t="str">
        <f>Penjualan!C775</f>
        <v>Lain2</v>
      </c>
      <c r="D775" s="21">
        <f>VLOOKUP(B775,Tabel!$A$6:$F$78,6,FALSE)</f>
        <v>0</v>
      </c>
      <c r="E775" s="13">
        <f>Penjualan!E775*$D775</f>
        <v>0</v>
      </c>
      <c r="F775" s="13">
        <f>Penjualan!F775*$D775</f>
        <v>0</v>
      </c>
      <c r="G775" s="13">
        <f>Penjualan!G775*$D775</f>
        <v>0</v>
      </c>
      <c r="H775" s="13">
        <f>Penjualan!H775*$D775</f>
        <v>0</v>
      </c>
      <c r="I775" s="13">
        <f>Penjualan!I775*$D775</f>
        <v>0</v>
      </c>
      <c r="J775" s="13">
        <f>Penjualan!J775*$D775</f>
        <v>0</v>
      </c>
      <c r="K775" s="13">
        <f>Penjualan!K775*$D775</f>
        <v>0</v>
      </c>
      <c r="L775" s="13">
        <f>Penjualan!L775*$D775</f>
        <v>0</v>
      </c>
      <c r="M775" s="13">
        <f>Penjualan!M775*$D775</f>
        <v>0</v>
      </c>
      <c r="N775" s="13">
        <f>Penjualan!N775*$D775</f>
        <v>0</v>
      </c>
      <c r="O775" s="13">
        <f>Penjualan!O775*$D775</f>
        <v>0</v>
      </c>
      <c r="P775" s="13">
        <f>Penjualan!P775*$D775</f>
        <v>0</v>
      </c>
      <c r="Q775" s="13">
        <f>Penjualan!Q775*$D775</f>
        <v>0</v>
      </c>
      <c r="R775" s="13">
        <f>Penjualan!R775*$D775</f>
        <v>0</v>
      </c>
      <c r="S775" s="13">
        <f>Penjualan!S775*$D775</f>
        <v>0</v>
      </c>
      <c r="T775" s="13">
        <f>Penjualan!T775*$D775</f>
        <v>0</v>
      </c>
      <c r="U775" s="13">
        <f>Penjualan!U775*$D775</f>
        <v>0</v>
      </c>
      <c r="V775" s="13">
        <f>Penjualan!V775*$D775</f>
        <v>0</v>
      </c>
      <c r="W775" s="13">
        <f>Penjualan!W775*$D775</f>
        <v>0</v>
      </c>
      <c r="X775" s="13">
        <f>Penjualan!X775*$D775</f>
        <v>0</v>
      </c>
      <c r="Y775" s="13">
        <f>Penjualan!Y775*$D775</f>
        <v>0</v>
      </c>
      <c r="Z775" s="13">
        <f>Penjualan!Z775*$D775</f>
        <v>0</v>
      </c>
      <c r="AA775" s="13">
        <f>Penjualan!AA775*$D775</f>
        <v>0</v>
      </c>
      <c r="AB775" s="13">
        <f>Penjualan!AB775*$D775</f>
        <v>0</v>
      </c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>
        <f>Penjualan!AQ775*$D775</f>
        <v>0</v>
      </c>
      <c r="AR775" s="13">
        <f t="shared" si="28"/>
        <v>0</v>
      </c>
      <c r="AS775" s="14"/>
      <c r="AT775" s="14"/>
      <c r="AU775" s="14"/>
      <c r="AV775" s="14"/>
      <c r="AW775" s="14"/>
    </row>
    <row r="776" spans="1:50" ht="26.25" customHeight="1" x14ac:dyDescent="0.35">
      <c r="A776" s="55">
        <f>Penjualan!A776</f>
        <v>42333</v>
      </c>
      <c r="B776" s="2" t="str">
        <f>Penjualan!B776</f>
        <v>S03</v>
      </c>
      <c r="C776" s="2" t="str">
        <f>Penjualan!C776</f>
        <v>Sumbangan kalung salib Tao</v>
      </c>
      <c r="D776" s="21">
        <f>VLOOKUP(B776,Tabel!$A$6:$F$78,6,FALSE)</f>
        <v>0</v>
      </c>
      <c r="E776" s="13">
        <f>Penjualan!E776*$D776</f>
        <v>0</v>
      </c>
      <c r="F776" s="13">
        <f>Penjualan!F776*$D776</f>
        <v>0</v>
      </c>
      <c r="G776" s="13">
        <f>Penjualan!G776*$D776</f>
        <v>0</v>
      </c>
      <c r="H776" s="13">
        <f>Penjualan!H776*$D776</f>
        <v>0</v>
      </c>
      <c r="I776" s="13">
        <f>Penjualan!I776*$D776</f>
        <v>0</v>
      </c>
      <c r="J776" s="13">
        <f>Penjualan!J776*$D776</f>
        <v>0</v>
      </c>
      <c r="K776" s="13">
        <f>Penjualan!K776*$D776</f>
        <v>0</v>
      </c>
      <c r="L776" s="13">
        <f>Penjualan!L776*$D776</f>
        <v>0</v>
      </c>
      <c r="M776" s="13">
        <f>Penjualan!M776*$D776</f>
        <v>0</v>
      </c>
      <c r="N776" s="13">
        <f>Penjualan!N776*$D776</f>
        <v>0</v>
      </c>
      <c r="O776" s="13">
        <f>Penjualan!O776*$D776</f>
        <v>0</v>
      </c>
      <c r="P776" s="13">
        <f>Penjualan!P776*$D776</f>
        <v>0</v>
      </c>
      <c r="Q776" s="13">
        <f>Penjualan!Q776*$D776</f>
        <v>0</v>
      </c>
      <c r="R776" s="13">
        <f>Penjualan!R776*$D776</f>
        <v>0</v>
      </c>
      <c r="S776" s="13">
        <f>Penjualan!S776*$D776</f>
        <v>0</v>
      </c>
      <c r="T776" s="13">
        <f>Penjualan!T776*$D776</f>
        <v>0</v>
      </c>
      <c r="U776" s="13">
        <f>Penjualan!U776*$D776</f>
        <v>0</v>
      </c>
      <c r="V776" s="13">
        <f>Penjualan!V776*$D776</f>
        <v>0</v>
      </c>
      <c r="W776" s="13">
        <f>Penjualan!W776*$D776</f>
        <v>0</v>
      </c>
      <c r="X776" s="13">
        <f>Penjualan!X776*$D776</f>
        <v>0</v>
      </c>
      <c r="Y776" s="13">
        <f>Penjualan!Y776*$D776</f>
        <v>0</v>
      </c>
      <c r="Z776" s="13">
        <f>Penjualan!Z776*$D776</f>
        <v>0</v>
      </c>
      <c r="AA776" s="13">
        <f>Penjualan!AA776*$D776</f>
        <v>0</v>
      </c>
      <c r="AB776" s="13">
        <f>Penjualan!AB776*$D776</f>
        <v>0</v>
      </c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>
        <f>Penjualan!AQ776*$D776</f>
        <v>0</v>
      </c>
      <c r="AR776" s="13">
        <f t="shared" si="28"/>
        <v>0</v>
      </c>
      <c r="AS776" s="14"/>
      <c r="AT776" s="14"/>
      <c r="AU776" s="14"/>
      <c r="AV776" s="14"/>
      <c r="AW776" s="14"/>
    </row>
    <row r="777" spans="1:50" ht="26.25" customHeight="1" x14ac:dyDescent="0.35">
      <c r="A777" s="55">
        <f>Penjualan!A777</f>
        <v>42336</v>
      </c>
      <c r="B777" s="2" t="str">
        <f>Penjualan!B777</f>
        <v>GR17</v>
      </c>
      <c r="C777" s="2" t="str">
        <f>Penjualan!C777</f>
        <v>Gelang Rosario Lilit</v>
      </c>
      <c r="D777" s="21">
        <f>VLOOKUP(B777,Tabel!$A$6:$F$78,6,FALSE)</f>
        <v>10000</v>
      </c>
      <c r="E777" s="13">
        <f>Penjualan!E777*$D777</f>
        <v>0</v>
      </c>
      <c r="F777" s="13">
        <f>Penjualan!F777*$D777</f>
        <v>0</v>
      </c>
      <c r="G777" s="13">
        <f>Penjualan!G777*$D777</f>
        <v>0</v>
      </c>
      <c r="H777" s="13">
        <f>Penjualan!H777*$D777</f>
        <v>0</v>
      </c>
      <c r="I777" s="13">
        <f>Penjualan!I777*$D777</f>
        <v>0</v>
      </c>
      <c r="J777" s="13">
        <f>Penjualan!J777*$D777</f>
        <v>0</v>
      </c>
      <c r="K777" s="13">
        <f>Penjualan!K777*$D777</f>
        <v>0</v>
      </c>
      <c r="L777" s="13">
        <f>Penjualan!L777*$D777</f>
        <v>0</v>
      </c>
      <c r="M777" s="13">
        <f>Penjualan!M777*$D777</f>
        <v>0</v>
      </c>
      <c r="N777" s="13">
        <f>Penjualan!N777*$D777</f>
        <v>0</v>
      </c>
      <c r="O777" s="13">
        <f>Penjualan!O777*$D777</f>
        <v>0</v>
      </c>
      <c r="P777" s="13">
        <f>Penjualan!P777*$D777</f>
        <v>0</v>
      </c>
      <c r="Q777" s="13">
        <f>Penjualan!Q777*$D777</f>
        <v>0</v>
      </c>
      <c r="R777" s="13">
        <f>Penjualan!R777*$D777</f>
        <v>0</v>
      </c>
      <c r="S777" s="13">
        <f>Penjualan!S777*$D777</f>
        <v>0</v>
      </c>
      <c r="T777" s="13">
        <f>Penjualan!T777*$D777</f>
        <v>0</v>
      </c>
      <c r="U777" s="13">
        <f>Penjualan!U777*$D777</f>
        <v>0</v>
      </c>
      <c r="V777" s="13">
        <f>Penjualan!V777*$D777</f>
        <v>0</v>
      </c>
      <c r="W777" s="13">
        <f>Penjualan!W777*$D777</f>
        <v>0</v>
      </c>
      <c r="X777" s="13">
        <f>Penjualan!X777*$D777</f>
        <v>0</v>
      </c>
      <c r="Y777" s="13">
        <f>Penjualan!Y777*$D777</f>
        <v>0</v>
      </c>
      <c r="Z777" s="13">
        <f>Penjualan!Z777*$D777</f>
        <v>0</v>
      </c>
      <c r="AA777" s="13">
        <f>Penjualan!AA777*$D777</f>
        <v>10000</v>
      </c>
      <c r="AB777" s="13">
        <f>Penjualan!AB777*$D777</f>
        <v>0</v>
      </c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>
        <f>Penjualan!AQ777*$D777</f>
        <v>0</v>
      </c>
      <c r="AR777" s="13">
        <f t="shared" si="28"/>
        <v>10000</v>
      </c>
      <c r="AS777" s="14"/>
      <c r="AT777" s="14"/>
      <c r="AU777" s="14"/>
      <c r="AV777" s="14"/>
      <c r="AW777" s="14"/>
    </row>
    <row r="778" spans="1:50" ht="26.25" customHeight="1" x14ac:dyDescent="0.35">
      <c r="A778" s="55" t="str">
        <f>Penjualan!A778</f>
        <v>Notherdam</v>
      </c>
      <c r="B778" s="2" t="str">
        <f>Penjualan!B778</f>
        <v>KT04</v>
      </c>
      <c r="C778" s="2" t="str">
        <f>Penjualan!C778</f>
        <v>Kalung bandul</v>
      </c>
      <c r="D778" s="21">
        <f>VLOOKUP(B778,Tabel!$A$6:$F$78,6,FALSE)</f>
        <v>3000</v>
      </c>
      <c r="E778" s="13">
        <f>Penjualan!E778*$D778</f>
        <v>0</v>
      </c>
      <c r="F778" s="13">
        <f>Penjualan!F778*$D778</f>
        <v>0</v>
      </c>
      <c r="G778" s="13">
        <f>Penjualan!G778*$D778</f>
        <v>0</v>
      </c>
      <c r="H778" s="13">
        <f>Penjualan!H778*$D778</f>
        <v>0</v>
      </c>
      <c r="I778" s="13">
        <f>Penjualan!I778*$D778</f>
        <v>0</v>
      </c>
      <c r="J778" s="13">
        <f>Penjualan!J778*$D778</f>
        <v>0</v>
      </c>
      <c r="K778" s="13">
        <f>Penjualan!K778*$D778</f>
        <v>0</v>
      </c>
      <c r="L778" s="13">
        <f>Penjualan!L778*$D778</f>
        <v>0</v>
      </c>
      <c r="M778" s="13">
        <f>Penjualan!M778*$D778</f>
        <v>0</v>
      </c>
      <c r="N778" s="13">
        <f>Penjualan!N778*$D778</f>
        <v>0</v>
      </c>
      <c r="O778" s="13">
        <f>Penjualan!O778*$D778</f>
        <v>0</v>
      </c>
      <c r="P778" s="13">
        <f>Penjualan!P778*$D778</f>
        <v>0</v>
      </c>
      <c r="Q778" s="13">
        <f>Penjualan!Q778*$D778</f>
        <v>0</v>
      </c>
      <c r="R778" s="13">
        <f>Penjualan!R778*$D778</f>
        <v>0</v>
      </c>
      <c r="S778" s="13">
        <f>Penjualan!S778*$D778</f>
        <v>0</v>
      </c>
      <c r="T778" s="13">
        <f>Penjualan!T778*$D778</f>
        <v>0</v>
      </c>
      <c r="U778" s="13">
        <f>Penjualan!U778*$D778</f>
        <v>0</v>
      </c>
      <c r="V778" s="13">
        <f>Penjualan!V778*$D778</f>
        <v>0</v>
      </c>
      <c r="W778" s="13">
        <f>Penjualan!W778*$D778</f>
        <v>0</v>
      </c>
      <c r="X778" s="13">
        <f>Penjualan!X778*$D778</f>
        <v>0</v>
      </c>
      <c r="Y778" s="13">
        <f>Penjualan!Y778*$D778</f>
        <v>6000</v>
      </c>
      <c r="Z778" s="13">
        <f>Penjualan!Z778*$D778</f>
        <v>0</v>
      </c>
      <c r="AA778" s="13">
        <f>Penjualan!AA778*$D778</f>
        <v>0</v>
      </c>
      <c r="AB778" s="13">
        <f>Penjualan!AB778*$D778</f>
        <v>0</v>
      </c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>
        <f>Penjualan!AQ778*$D778</f>
        <v>0</v>
      </c>
      <c r="AR778" s="13">
        <f t="shared" si="28"/>
        <v>6000</v>
      </c>
      <c r="AS778" s="14"/>
      <c r="AT778" s="14"/>
      <c r="AU778" s="14"/>
      <c r="AV778" s="14"/>
      <c r="AW778" s="14"/>
    </row>
    <row r="779" spans="1:50" ht="26.25" customHeight="1" x14ac:dyDescent="0.35">
      <c r="A779" s="55">
        <f>Penjualan!A779</f>
        <v>0</v>
      </c>
      <c r="B779" s="2" t="str">
        <f>Penjualan!B779</f>
        <v>R01</v>
      </c>
      <c r="C779" s="2" t="str">
        <f>Penjualan!C779</f>
        <v>Rosario kayu</v>
      </c>
      <c r="D779" s="21">
        <f>VLOOKUP(B779,Tabel!$A$6:$F$78,6,FALSE)</f>
        <v>15000</v>
      </c>
      <c r="E779" s="13">
        <f>Penjualan!E779*$D779</f>
        <v>0</v>
      </c>
      <c r="F779" s="13">
        <f>Penjualan!F779*$D779</f>
        <v>120000</v>
      </c>
      <c r="G779" s="13">
        <f>Penjualan!G779*$D779</f>
        <v>0</v>
      </c>
      <c r="H779" s="13">
        <f>Penjualan!H779*$D779</f>
        <v>0</v>
      </c>
      <c r="I779" s="13">
        <f>Penjualan!I779*$D779</f>
        <v>0</v>
      </c>
      <c r="J779" s="13">
        <f>Penjualan!J779*$D779</f>
        <v>0</v>
      </c>
      <c r="K779" s="13">
        <f>Penjualan!K779*$D779</f>
        <v>0</v>
      </c>
      <c r="L779" s="13">
        <f>Penjualan!L779*$D779</f>
        <v>15000</v>
      </c>
      <c r="M779" s="13">
        <f>Penjualan!M779*$D779</f>
        <v>0</v>
      </c>
      <c r="N779" s="13">
        <f>Penjualan!N779*$D779</f>
        <v>0</v>
      </c>
      <c r="O779" s="13">
        <f>Penjualan!O779*$D779</f>
        <v>90000</v>
      </c>
      <c r="P779" s="13">
        <f>Penjualan!P779*$D779</f>
        <v>0</v>
      </c>
      <c r="Q779" s="13">
        <f>Penjualan!Q779*$D779</f>
        <v>60000</v>
      </c>
      <c r="R779" s="13">
        <f>Penjualan!R779*$D779</f>
        <v>0</v>
      </c>
      <c r="S779" s="13">
        <f>Penjualan!S779*$D779</f>
        <v>30000</v>
      </c>
      <c r="T779" s="13">
        <f>Penjualan!T779*$D779</f>
        <v>0</v>
      </c>
      <c r="U779" s="13">
        <f>Penjualan!U779*$D779</f>
        <v>30000</v>
      </c>
      <c r="V779" s="13">
        <f>Penjualan!V779*$D779</f>
        <v>0</v>
      </c>
      <c r="W779" s="13">
        <f>Penjualan!W779*$D779</f>
        <v>0</v>
      </c>
      <c r="X779" s="13">
        <f>Penjualan!X779*$D779</f>
        <v>0</v>
      </c>
      <c r="Y779" s="13">
        <f>Penjualan!Y779*$D779</f>
        <v>0</v>
      </c>
      <c r="Z779" s="13">
        <f>Penjualan!Z779*$D779</f>
        <v>0</v>
      </c>
      <c r="AA779" s="13">
        <f>Penjualan!AA779*$D779</f>
        <v>0</v>
      </c>
      <c r="AB779" s="13">
        <f>Penjualan!AB779*$D779</f>
        <v>0</v>
      </c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>
        <f>Penjualan!AQ779*$D779</f>
        <v>0</v>
      </c>
      <c r="AR779" s="13">
        <f t="shared" si="28"/>
        <v>345000</v>
      </c>
      <c r="AS779" s="14"/>
      <c r="AT779" s="14"/>
      <c r="AU779" s="14"/>
      <c r="AV779" s="14"/>
      <c r="AW779" s="14"/>
    </row>
    <row r="780" spans="1:50" ht="26.25" customHeight="1" x14ac:dyDescent="0.35">
      <c r="A780" s="55">
        <f>Penjualan!A780</f>
        <v>0</v>
      </c>
      <c r="B780" s="2" t="str">
        <f>Penjualan!B780</f>
        <v>R03</v>
      </c>
      <c r="C780" s="2" t="str">
        <f>Penjualan!C780</f>
        <v>Rosario kristal</v>
      </c>
      <c r="D780" s="21">
        <f>VLOOKUP(B780,Tabel!$A$6:$F$78,6,FALSE)</f>
        <v>30000</v>
      </c>
      <c r="E780" s="13">
        <f>Penjualan!E780*$D780</f>
        <v>0</v>
      </c>
      <c r="F780" s="13">
        <f>Penjualan!F780*$D780</f>
        <v>0</v>
      </c>
      <c r="G780" s="13">
        <f>Penjualan!G780*$D780</f>
        <v>0</v>
      </c>
      <c r="H780" s="13">
        <f>Penjualan!H780*$D780</f>
        <v>0</v>
      </c>
      <c r="I780" s="13">
        <f>Penjualan!I780*$D780</f>
        <v>0</v>
      </c>
      <c r="J780" s="13">
        <f>Penjualan!J780*$D780</f>
        <v>0</v>
      </c>
      <c r="K780" s="13">
        <f>Penjualan!K780*$D780</f>
        <v>0</v>
      </c>
      <c r="L780" s="13">
        <f>Penjualan!L780*$D780</f>
        <v>0</v>
      </c>
      <c r="M780" s="13">
        <f>Penjualan!M780*$D780</f>
        <v>0</v>
      </c>
      <c r="N780" s="13">
        <f>Penjualan!N780*$D780</f>
        <v>0</v>
      </c>
      <c r="O780" s="13">
        <f>Penjualan!O780*$D780</f>
        <v>0</v>
      </c>
      <c r="P780" s="13">
        <f>Penjualan!P780*$D780</f>
        <v>0</v>
      </c>
      <c r="Q780" s="13">
        <f>Penjualan!Q780*$D780</f>
        <v>30000</v>
      </c>
      <c r="R780" s="13">
        <f>Penjualan!R780*$D780</f>
        <v>0</v>
      </c>
      <c r="S780" s="13">
        <f>Penjualan!S780*$D780</f>
        <v>0</v>
      </c>
      <c r="T780" s="13">
        <f>Penjualan!T780*$D780</f>
        <v>0</v>
      </c>
      <c r="U780" s="13">
        <f>Penjualan!U780*$D780</f>
        <v>0</v>
      </c>
      <c r="V780" s="13">
        <f>Penjualan!V780*$D780</f>
        <v>0</v>
      </c>
      <c r="W780" s="13">
        <f>Penjualan!W780*$D780</f>
        <v>0</v>
      </c>
      <c r="X780" s="13">
        <f>Penjualan!X780*$D780</f>
        <v>0</v>
      </c>
      <c r="Y780" s="13">
        <f>Penjualan!Y780*$D780</f>
        <v>0</v>
      </c>
      <c r="Z780" s="13">
        <f>Penjualan!Z780*$D780</f>
        <v>0</v>
      </c>
      <c r="AA780" s="13">
        <f>Penjualan!AA780*$D780</f>
        <v>0</v>
      </c>
      <c r="AB780" s="13">
        <f>Penjualan!AB780*$D780</f>
        <v>0</v>
      </c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>
        <f>Penjualan!AQ780*$D780</f>
        <v>0</v>
      </c>
      <c r="AR780" s="13">
        <f t="shared" si="28"/>
        <v>30000</v>
      </c>
      <c r="AS780" s="14"/>
      <c r="AT780" s="14"/>
      <c r="AU780" s="14"/>
      <c r="AV780" s="14"/>
      <c r="AW780" s="14"/>
    </row>
    <row r="781" spans="1:50" ht="26.25" customHeight="1" x14ac:dyDescent="0.35">
      <c r="A781" s="55">
        <f>Penjualan!A781</f>
        <v>0</v>
      </c>
      <c r="B781" s="2" t="str">
        <f>Penjualan!B781</f>
        <v>G12</v>
      </c>
      <c r="C781" s="2" t="str">
        <f>Penjualan!C781</f>
        <v xml:space="preserve">Gelang plat </v>
      </c>
      <c r="D781" s="21">
        <f>VLOOKUP(B781,Tabel!$A$6:$F$78,6,FALSE)</f>
        <v>5000</v>
      </c>
      <c r="E781" s="13">
        <f>Penjualan!E781*$D781</f>
        <v>0</v>
      </c>
      <c r="F781" s="13">
        <f>Penjualan!F781*$D781</f>
        <v>0</v>
      </c>
      <c r="G781" s="13">
        <f>Penjualan!G781*$D781</f>
        <v>0</v>
      </c>
      <c r="H781" s="13">
        <f>Penjualan!H781*$D781</f>
        <v>5000</v>
      </c>
      <c r="I781" s="13">
        <f>Penjualan!I781*$D781</f>
        <v>0</v>
      </c>
      <c r="J781" s="13">
        <f>Penjualan!J781*$D781</f>
        <v>0</v>
      </c>
      <c r="K781" s="13">
        <f>Penjualan!K781*$D781</f>
        <v>0</v>
      </c>
      <c r="L781" s="13">
        <f>Penjualan!L781*$D781</f>
        <v>0</v>
      </c>
      <c r="M781" s="13">
        <f>Penjualan!M781*$D781</f>
        <v>0</v>
      </c>
      <c r="N781" s="13">
        <f>Penjualan!N781*$D781</f>
        <v>0</v>
      </c>
      <c r="O781" s="13">
        <f>Penjualan!O781*$D781</f>
        <v>5000</v>
      </c>
      <c r="P781" s="13">
        <f>Penjualan!P781*$D781</f>
        <v>0</v>
      </c>
      <c r="Q781" s="13">
        <f>Penjualan!Q781*$D781</f>
        <v>0</v>
      </c>
      <c r="R781" s="13">
        <f>Penjualan!R781*$D781</f>
        <v>0</v>
      </c>
      <c r="S781" s="13">
        <f>Penjualan!S781*$D781</f>
        <v>0</v>
      </c>
      <c r="T781" s="13">
        <f>Penjualan!T781*$D781</f>
        <v>0</v>
      </c>
      <c r="U781" s="13">
        <f>Penjualan!U781*$D781</f>
        <v>0</v>
      </c>
      <c r="V781" s="13">
        <f>Penjualan!V781*$D781</f>
        <v>0</v>
      </c>
      <c r="W781" s="13">
        <f>Penjualan!W781*$D781</f>
        <v>0</v>
      </c>
      <c r="X781" s="13">
        <f>Penjualan!X781*$D781</f>
        <v>0</v>
      </c>
      <c r="Y781" s="13">
        <f>Penjualan!Y781*$D781</f>
        <v>30000</v>
      </c>
      <c r="Z781" s="13">
        <f>Penjualan!Z781*$D781</f>
        <v>0</v>
      </c>
      <c r="AA781" s="13">
        <f>Penjualan!AA781*$D781</f>
        <v>0</v>
      </c>
      <c r="AB781" s="13">
        <f>Penjualan!AB781*$D781</f>
        <v>0</v>
      </c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>
        <f>Penjualan!AQ781*$D781</f>
        <v>0</v>
      </c>
      <c r="AR781" s="13">
        <f t="shared" si="28"/>
        <v>40000</v>
      </c>
      <c r="AS781" s="14"/>
      <c r="AT781" s="14"/>
      <c r="AU781" s="14"/>
      <c r="AV781" s="14"/>
      <c r="AW781" s="14"/>
    </row>
    <row r="782" spans="1:50" ht="26.25" customHeight="1" x14ac:dyDescent="0.35">
      <c r="A782" s="55">
        <f>Penjualan!A782</f>
        <v>0</v>
      </c>
      <c r="B782" s="2" t="str">
        <f>Penjualan!B782</f>
        <v>GR12</v>
      </c>
      <c r="C782" s="2" t="str">
        <f>Penjualan!C782</f>
        <v>Gelang rosario kristal</v>
      </c>
      <c r="D782" s="21">
        <f>VLOOKUP(B782,Tabel!$A$6:$F$78,6,FALSE)</f>
        <v>15000</v>
      </c>
      <c r="E782" s="13">
        <f>Penjualan!E782*$D782</f>
        <v>0</v>
      </c>
      <c r="F782" s="13">
        <f>Penjualan!F782*$D782</f>
        <v>0</v>
      </c>
      <c r="G782" s="13">
        <f>Penjualan!G782*$D782</f>
        <v>0</v>
      </c>
      <c r="H782" s="13">
        <f>Penjualan!H782*$D782</f>
        <v>0</v>
      </c>
      <c r="I782" s="13">
        <f>Penjualan!I782*$D782</f>
        <v>0</v>
      </c>
      <c r="J782" s="13">
        <f>Penjualan!J782*$D782</f>
        <v>0</v>
      </c>
      <c r="K782" s="13">
        <f>Penjualan!K782*$D782</f>
        <v>0</v>
      </c>
      <c r="L782" s="13">
        <f>Penjualan!L782*$D782</f>
        <v>0</v>
      </c>
      <c r="M782" s="13">
        <f>Penjualan!M782*$D782</f>
        <v>0</v>
      </c>
      <c r="N782" s="13">
        <f>Penjualan!N782*$D782</f>
        <v>0</v>
      </c>
      <c r="O782" s="13">
        <f>Penjualan!O782*$D782</f>
        <v>0</v>
      </c>
      <c r="P782" s="13">
        <f>Penjualan!P782*$D782</f>
        <v>0</v>
      </c>
      <c r="Q782" s="13">
        <f>Penjualan!Q782*$D782</f>
        <v>0</v>
      </c>
      <c r="R782" s="13">
        <f>Penjualan!R782*$D782</f>
        <v>0</v>
      </c>
      <c r="S782" s="13">
        <f>Penjualan!S782*$D782</f>
        <v>0</v>
      </c>
      <c r="T782" s="13">
        <f>Penjualan!T782*$D782</f>
        <v>15000</v>
      </c>
      <c r="U782" s="13">
        <f>Penjualan!U782*$D782</f>
        <v>0</v>
      </c>
      <c r="V782" s="13">
        <f>Penjualan!V782*$D782</f>
        <v>0</v>
      </c>
      <c r="W782" s="13">
        <f>Penjualan!W782*$D782</f>
        <v>0</v>
      </c>
      <c r="X782" s="13">
        <f>Penjualan!X782*$D782</f>
        <v>0</v>
      </c>
      <c r="Y782" s="13">
        <f>Penjualan!Y782*$D782</f>
        <v>0</v>
      </c>
      <c r="Z782" s="13">
        <f>Penjualan!Z782*$D782</f>
        <v>0</v>
      </c>
      <c r="AA782" s="13">
        <f>Penjualan!AA782*$D782</f>
        <v>0</v>
      </c>
      <c r="AB782" s="13">
        <f>Penjualan!AB782*$D782</f>
        <v>0</v>
      </c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>
        <f>Penjualan!AQ782*$D782</f>
        <v>0</v>
      </c>
      <c r="AR782" s="13">
        <f t="shared" si="28"/>
        <v>15000</v>
      </c>
      <c r="AS782" s="14"/>
      <c r="AT782" s="14"/>
      <c r="AU782" s="14"/>
      <c r="AV782" s="14"/>
      <c r="AW782" s="14"/>
    </row>
    <row r="783" spans="1:50" ht="26.25" customHeight="1" x14ac:dyDescent="0.35">
      <c r="A783" s="55">
        <f>Penjualan!A783</f>
        <v>0</v>
      </c>
      <c r="B783" s="2" t="str">
        <f>Penjualan!B783</f>
        <v>GR19</v>
      </c>
      <c r="C783" s="2" t="str">
        <f>Penjualan!C783</f>
        <v>Gelang Rosario Corak Bunga</v>
      </c>
      <c r="D783" s="21">
        <f>VLOOKUP(B783,Tabel!$A$6:$F$78,6,FALSE)</f>
        <v>15000</v>
      </c>
      <c r="E783" s="13">
        <f>Penjualan!E783*$D783</f>
        <v>0</v>
      </c>
      <c r="F783" s="13">
        <f>Penjualan!F783*$D783</f>
        <v>0</v>
      </c>
      <c r="G783" s="13">
        <f>Penjualan!G783*$D783</f>
        <v>0</v>
      </c>
      <c r="H783" s="13">
        <f>Penjualan!H783*$D783</f>
        <v>0</v>
      </c>
      <c r="I783" s="13">
        <f>Penjualan!I783*$D783</f>
        <v>0</v>
      </c>
      <c r="J783" s="13">
        <f>Penjualan!J783*$D783</f>
        <v>0</v>
      </c>
      <c r="K783" s="13">
        <f>Penjualan!K783*$D783</f>
        <v>0</v>
      </c>
      <c r="L783" s="13">
        <f>Penjualan!L783*$D783</f>
        <v>0</v>
      </c>
      <c r="M783" s="13">
        <f>Penjualan!M783*$D783</f>
        <v>0</v>
      </c>
      <c r="N783" s="13">
        <f>Penjualan!N783*$D783</f>
        <v>30000</v>
      </c>
      <c r="O783" s="13">
        <f>Penjualan!O783*$D783</f>
        <v>0</v>
      </c>
      <c r="P783" s="13">
        <f>Penjualan!P783*$D783</f>
        <v>0</v>
      </c>
      <c r="Q783" s="13">
        <f>Penjualan!Q783*$D783</f>
        <v>0</v>
      </c>
      <c r="R783" s="13">
        <f>Penjualan!R783*$D783</f>
        <v>0</v>
      </c>
      <c r="S783" s="13">
        <f>Penjualan!S783*$D783</f>
        <v>0</v>
      </c>
      <c r="T783" s="13">
        <f>Penjualan!T783*$D783</f>
        <v>0</v>
      </c>
      <c r="U783" s="13">
        <f>Penjualan!U783*$D783</f>
        <v>0</v>
      </c>
      <c r="V783" s="13">
        <f>Penjualan!V783*$D783</f>
        <v>0</v>
      </c>
      <c r="W783" s="13">
        <f>Penjualan!W783*$D783</f>
        <v>0</v>
      </c>
      <c r="X783" s="13">
        <f>Penjualan!X783*$D783</f>
        <v>0</v>
      </c>
      <c r="Y783" s="13">
        <f>Penjualan!Y783*$D783</f>
        <v>0</v>
      </c>
      <c r="Z783" s="13">
        <f>Penjualan!Z783*$D783</f>
        <v>0</v>
      </c>
      <c r="AA783" s="13">
        <f>Penjualan!AA783*$D783</f>
        <v>0</v>
      </c>
      <c r="AB783" s="13">
        <f>Penjualan!AB783*$D783</f>
        <v>0</v>
      </c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>
        <f>Penjualan!AQ783*$D783</f>
        <v>0</v>
      </c>
      <c r="AR783" s="13">
        <f t="shared" si="28"/>
        <v>30000</v>
      </c>
      <c r="AS783" s="14"/>
      <c r="AT783" s="14"/>
      <c r="AU783" s="14"/>
      <c r="AV783" s="14"/>
      <c r="AW783" s="14"/>
    </row>
    <row r="784" spans="1:50" ht="26.25" customHeight="1" x14ac:dyDescent="0.35">
      <c r="A784" s="55">
        <f>Penjualan!A784</f>
        <v>0</v>
      </c>
      <c r="B784" s="2" t="str">
        <f>Penjualan!B784</f>
        <v>A04</v>
      </c>
      <c r="C784" s="2" t="str">
        <f>Penjualan!C784</f>
        <v>Anting</v>
      </c>
      <c r="D784" s="21">
        <f>VLOOKUP(B784,Tabel!$A$6:$F$78,6,FALSE)</f>
        <v>15000</v>
      </c>
      <c r="E784" s="13">
        <f>Penjualan!E784*$D784</f>
        <v>0</v>
      </c>
      <c r="F784" s="13">
        <f>Penjualan!F784*$D784</f>
        <v>15000</v>
      </c>
      <c r="G784" s="13">
        <f>Penjualan!G784*$D784</f>
        <v>0</v>
      </c>
      <c r="H784" s="13">
        <f>Penjualan!H784*$D784</f>
        <v>0</v>
      </c>
      <c r="I784" s="13">
        <f>Penjualan!I784*$D784</f>
        <v>0</v>
      </c>
      <c r="J784" s="13">
        <f>Penjualan!J784*$D784</f>
        <v>0</v>
      </c>
      <c r="K784" s="13">
        <f>Penjualan!K784*$D784</f>
        <v>0</v>
      </c>
      <c r="L784" s="13">
        <f>Penjualan!L784*$D784</f>
        <v>0</v>
      </c>
      <c r="M784" s="13">
        <f>Penjualan!M784*$D784</f>
        <v>0</v>
      </c>
      <c r="N784" s="13">
        <f>Penjualan!N784*$D784</f>
        <v>0</v>
      </c>
      <c r="O784" s="13">
        <f>Penjualan!O784*$D784</f>
        <v>0</v>
      </c>
      <c r="P784" s="13">
        <f>Penjualan!P784*$D784</f>
        <v>0</v>
      </c>
      <c r="Q784" s="13">
        <f>Penjualan!Q784*$D784</f>
        <v>0</v>
      </c>
      <c r="R784" s="13">
        <f>Penjualan!R784*$D784</f>
        <v>0</v>
      </c>
      <c r="S784" s="13">
        <f>Penjualan!S784*$D784</f>
        <v>0</v>
      </c>
      <c r="T784" s="13">
        <f>Penjualan!T784*$D784</f>
        <v>0</v>
      </c>
      <c r="U784" s="13">
        <f>Penjualan!U784*$D784</f>
        <v>0</v>
      </c>
      <c r="V784" s="13">
        <f>Penjualan!V784*$D784</f>
        <v>0</v>
      </c>
      <c r="W784" s="13">
        <f>Penjualan!W784*$D784</f>
        <v>0</v>
      </c>
      <c r="X784" s="13">
        <f>Penjualan!X784*$D784</f>
        <v>0</v>
      </c>
      <c r="Y784" s="13">
        <f>Penjualan!Y784*$D784</f>
        <v>0</v>
      </c>
      <c r="Z784" s="13">
        <f>Penjualan!Z784*$D784</f>
        <v>0</v>
      </c>
      <c r="AA784" s="13">
        <f>Penjualan!AA784*$D784</f>
        <v>0</v>
      </c>
      <c r="AB784" s="13">
        <f>Penjualan!AB784*$D784</f>
        <v>0</v>
      </c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>
        <f>Penjualan!AQ784*$D784</f>
        <v>0</v>
      </c>
      <c r="AR784" s="13">
        <f t="shared" si="28"/>
        <v>15000</v>
      </c>
      <c r="AS784" s="14"/>
      <c r="AT784" s="14"/>
      <c r="AU784" s="14"/>
      <c r="AV784" s="14"/>
      <c r="AW784" s="14"/>
    </row>
    <row r="785" spans="1:49" ht="26.25" customHeight="1" x14ac:dyDescent="0.35">
      <c r="A785" s="55">
        <f>Penjualan!A785</f>
        <v>0</v>
      </c>
      <c r="B785" s="2" t="str">
        <f>Penjualan!B785</f>
        <v>KT05</v>
      </c>
      <c r="C785" s="2" t="str">
        <f>Penjualan!C785</f>
        <v>Kalung mutiara</v>
      </c>
      <c r="D785" s="21">
        <f>VLOOKUP(B785,Tabel!$A$6:$F$78,6,FALSE)</f>
        <v>17000</v>
      </c>
      <c r="E785" s="13">
        <f>Penjualan!E785*$D785</f>
        <v>0</v>
      </c>
      <c r="F785" s="13">
        <f>Penjualan!F785*$D785</f>
        <v>0</v>
      </c>
      <c r="G785" s="13">
        <f>Penjualan!G785*$D785</f>
        <v>0</v>
      </c>
      <c r="H785" s="13">
        <f>Penjualan!H785*$D785</f>
        <v>0</v>
      </c>
      <c r="I785" s="13">
        <f>Penjualan!I785*$D785</f>
        <v>0</v>
      </c>
      <c r="J785" s="13">
        <f>Penjualan!J785*$D785</f>
        <v>0</v>
      </c>
      <c r="K785" s="13">
        <f>Penjualan!K785*$D785</f>
        <v>0</v>
      </c>
      <c r="L785" s="13">
        <f>Penjualan!L785*$D785</f>
        <v>0</v>
      </c>
      <c r="M785" s="13">
        <f>Penjualan!M785*$D785</f>
        <v>0</v>
      </c>
      <c r="N785" s="13">
        <f>Penjualan!N785*$D785</f>
        <v>0</v>
      </c>
      <c r="O785" s="13">
        <f>Penjualan!O785*$D785</f>
        <v>0</v>
      </c>
      <c r="P785" s="13">
        <f>Penjualan!P785*$D785</f>
        <v>0</v>
      </c>
      <c r="Q785" s="13">
        <f>Penjualan!Q785*$D785</f>
        <v>17000</v>
      </c>
      <c r="R785" s="13">
        <f>Penjualan!R785*$D785</f>
        <v>0</v>
      </c>
      <c r="S785" s="13">
        <f>Penjualan!S785*$D785</f>
        <v>0</v>
      </c>
      <c r="T785" s="13">
        <f>Penjualan!T785*$D785</f>
        <v>0</v>
      </c>
      <c r="U785" s="13">
        <f>Penjualan!U785*$D785</f>
        <v>0</v>
      </c>
      <c r="V785" s="13">
        <f>Penjualan!V785*$D785</f>
        <v>0</v>
      </c>
      <c r="W785" s="13">
        <f>Penjualan!W785*$D785</f>
        <v>0</v>
      </c>
      <c r="X785" s="13">
        <f>Penjualan!X785*$D785</f>
        <v>0</v>
      </c>
      <c r="Y785" s="13">
        <f>Penjualan!Y785*$D785</f>
        <v>0</v>
      </c>
      <c r="Z785" s="13">
        <f>Penjualan!Z785*$D785</f>
        <v>0</v>
      </c>
      <c r="AA785" s="13">
        <f>Penjualan!AA785*$D785</f>
        <v>0</v>
      </c>
      <c r="AB785" s="13">
        <f>Penjualan!AB785*$D785</f>
        <v>0</v>
      </c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>
        <f>Penjualan!AQ785*$D785</f>
        <v>0</v>
      </c>
      <c r="AR785" s="13">
        <f t="shared" si="28"/>
        <v>17000</v>
      </c>
      <c r="AS785" s="14"/>
      <c r="AT785" s="14"/>
      <c r="AU785" s="14"/>
      <c r="AV785" s="14"/>
      <c r="AW785" s="14"/>
    </row>
    <row r="786" spans="1:49" ht="26.25" customHeight="1" x14ac:dyDescent="0.35">
      <c r="A786" s="55">
        <f>Penjualan!A786</f>
        <v>42337</v>
      </c>
      <c r="B786" s="2" t="str">
        <f>Penjualan!B786</f>
        <v>R01</v>
      </c>
      <c r="C786" s="2" t="str">
        <f>Penjualan!C786</f>
        <v>Rosario kayu</v>
      </c>
      <c r="D786" s="21">
        <f>VLOOKUP(B786,Tabel!$A$6:$F$78,6,FALSE)</f>
        <v>15000</v>
      </c>
      <c r="E786" s="13">
        <f>Penjualan!E786*$D786</f>
        <v>0</v>
      </c>
      <c r="F786" s="13">
        <f>Penjualan!F786*$D786</f>
        <v>75000</v>
      </c>
      <c r="G786" s="13">
        <f>Penjualan!G786*$D786</f>
        <v>0</v>
      </c>
      <c r="H786" s="13">
        <f>Penjualan!H786*$D786</f>
        <v>0</v>
      </c>
      <c r="I786" s="13">
        <f>Penjualan!I786*$D786</f>
        <v>0</v>
      </c>
      <c r="J786" s="13">
        <f>Penjualan!J786*$D786</f>
        <v>0</v>
      </c>
      <c r="K786" s="13">
        <f>Penjualan!K786*$D786</f>
        <v>0</v>
      </c>
      <c r="L786" s="13">
        <f>Penjualan!L786*$D786</f>
        <v>15000</v>
      </c>
      <c r="M786" s="13">
        <f>Penjualan!M786*$D786</f>
        <v>0</v>
      </c>
      <c r="N786" s="13">
        <f>Penjualan!N786*$D786</f>
        <v>0</v>
      </c>
      <c r="O786" s="13">
        <f>Penjualan!O786*$D786</f>
        <v>30000</v>
      </c>
      <c r="P786" s="13">
        <f>Penjualan!P786*$D786</f>
        <v>0</v>
      </c>
      <c r="Q786" s="13">
        <f>Penjualan!Q786*$D786</f>
        <v>60000</v>
      </c>
      <c r="R786" s="13">
        <f>Penjualan!R786*$D786</f>
        <v>0</v>
      </c>
      <c r="S786" s="13">
        <f>Penjualan!S786*$D786</f>
        <v>30000</v>
      </c>
      <c r="T786" s="13">
        <f>Penjualan!T786*$D786</f>
        <v>0</v>
      </c>
      <c r="U786" s="13">
        <f>Penjualan!U786*$D786</f>
        <v>0</v>
      </c>
      <c r="V786" s="13">
        <f>Penjualan!V786*$D786</f>
        <v>0</v>
      </c>
      <c r="W786" s="13">
        <f>Penjualan!W786*$D786</f>
        <v>0</v>
      </c>
      <c r="X786" s="13">
        <f>Penjualan!X786*$D786</f>
        <v>0</v>
      </c>
      <c r="Y786" s="13">
        <f>Penjualan!Y786*$D786</f>
        <v>0</v>
      </c>
      <c r="Z786" s="13">
        <f>Penjualan!Z786*$D786</f>
        <v>0</v>
      </c>
      <c r="AA786" s="13">
        <f>Penjualan!AA786*$D786</f>
        <v>0</v>
      </c>
      <c r="AB786" s="13">
        <f>Penjualan!AB786*$D786</f>
        <v>0</v>
      </c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>
        <f>Penjualan!AQ786*$D786</f>
        <v>0</v>
      </c>
      <c r="AR786" s="13">
        <f t="shared" si="28"/>
        <v>210000</v>
      </c>
      <c r="AS786" s="14"/>
      <c r="AT786" s="14"/>
      <c r="AU786" s="14"/>
      <c r="AV786" s="14"/>
      <c r="AW786" s="14"/>
    </row>
    <row r="787" spans="1:49" ht="26.25" customHeight="1" x14ac:dyDescent="0.35">
      <c r="A787" s="55" t="str">
        <f>Penjualan!A787</f>
        <v>Misa 1</v>
      </c>
      <c r="B787" s="2" t="str">
        <f>Penjualan!B787</f>
        <v>GR17</v>
      </c>
      <c r="C787" s="2" t="str">
        <f>Penjualan!C787</f>
        <v>Gelang Rosario Lilit</v>
      </c>
      <c r="D787" s="21">
        <f>VLOOKUP(B787,Tabel!$A$6:$F$78,6,FALSE)</f>
        <v>10000</v>
      </c>
      <c r="E787" s="13">
        <f>Penjualan!E787*$D787</f>
        <v>0</v>
      </c>
      <c r="F787" s="13">
        <f>Penjualan!F787*$D787</f>
        <v>0</v>
      </c>
      <c r="G787" s="13">
        <f>Penjualan!G787*$D787</f>
        <v>0</v>
      </c>
      <c r="H787" s="13">
        <f>Penjualan!H787*$D787</f>
        <v>0</v>
      </c>
      <c r="I787" s="13">
        <f>Penjualan!I787*$D787</f>
        <v>0</v>
      </c>
      <c r="J787" s="13">
        <f>Penjualan!J787*$D787</f>
        <v>0</v>
      </c>
      <c r="K787" s="13">
        <f>Penjualan!K787*$D787</f>
        <v>0</v>
      </c>
      <c r="L787" s="13">
        <f>Penjualan!L787*$D787</f>
        <v>0</v>
      </c>
      <c r="M787" s="13">
        <f>Penjualan!M787*$D787</f>
        <v>0</v>
      </c>
      <c r="N787" s="13">
        <f>Penjualan!N787*$D787</f>
        <v>0</v>
      </c>
      <c r="O787" s="13">
        <f>Penjualan!O787*$D787</f>
        <v>0</v>
      </c>
      <c r="P787" s="13">
        <f>Penjualan!P787*$D787</f>
        <v>0</v>
      </c>
      <c r="Q787" s="13">
        <f>Penjualan!Q787*$D787</f>
        <v>0</v>
      </c>
      <c r="R787" s="13">
        <f>Penjualan!R787*$D787</f>
        <v>0</v>
      </c>
      <c r="S787" s="13">
        <f>Penjualan!S787*$D787</f>
        <v>0</v>
      </c>
      <c r="T787" s="13">
        <f>Penjualan!T787*$D787</f>
        <v>0</v>
      </c>
      <c r="U787" s="13">
        <f>Penjualan!U787*$D787</f>
        <v>0</v>
      </c>
      <c r="V787" s="13">
        <f>Penjualan!V787*$D787</f>
        <v>0</v>
      </c>
      <c r="W787" s="13">
        <f>Penjualan!W787*$D787</f>
        <v>0</v>
      </c>
      <c r="X787" s="13">
        <f>Penjualan!X787*$D787</f>
        <v>0</v>
      </c>
      <c r="Y787" s="13">
        <f>Penjualan!Y787*$D787</f>
        <v>10000</v>
      </c>
      <c r="Z787" s="13">
        <f>Penjualan!Z787*$D787</f>
        <v>0</v>
      </c>
      <c r="AA787" s="13">
        <f>Penjualan!AA787*$D787</f>
        <v>0</v>
      </c>
      <c r="AB787" s="13">
        <f>Penjualan!AB787*$D787</f>
        <v>0</v>
      </c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>
        <f>Penjualan!AQ787*$D787</f>
        <v>0</v>
      </c>
      <c r="AR787" s="13">
        <f t="shared" si="28"/>
        <v>10000</v>
      </c>
      <c r="AS787" s="14"/>
      <c r="AT787" s="14"/>
      <c r="AU787" s="14"/>
      <c r="AV787" s="14"/>
      <c r="AW787" s="14"/>
    </row>
    <row r="788" spans="1:49" ht="26.25" customHeight="1" x14ac:dyDescent="0.35">
      <c r="A788" s="55">
        <f>Penjualan!A788</f>
        <v>0</v>
      </c>
      <c r="B788" s="2" t="str">
        <f>Penjualan!B788</f>
        <v>G12</v>
      </c>
      <c r="C788" s="2" t="str">
        <f>Penjualan!C788</f>
        <v xml:space="preserve">Gelang plat </v>
      </c>
      <c r="D788" s="21">
        <f>VLOOKUP(B788,Tabel!$A$6:$F$78,6,FALSE)</f>
        <v>5000</v>
      </c>
      <c r="E788" s="13">
        <f>Penjualan!E788*$D788</f>
        <v>0</v>
      </c>
      <c r="F788" s="13">
        <f>Penjualan!F788*$D788</f>
        <v>0</v>
      </c>
      <c r="G788" s="13">
        <f>Penjualan!G788*$D788</f>
        <v>0</v>
      </c>
      <c r="H788" s="13">
        <f>Penjualan!H788*$D788</f>
        <v>0</v>
      </c>
      <c r="I788" s="13">
        <f>Penjualan!I788*$D788</f>
        <v>0</v>
      </c>
      <c r="J788" s="13">
        <f>Penjualan!J788*$D788</f>
        <v>0</v>
      </c>
      <c r="K788" s="13">
        <f>Penjualan!K788*$D788</f>
        <v>0</v>
      </c>
      <c r="L788" s="13">
        <f>Penjualan!L788*$D788</f>
        <v>0</v>
      </c>
      <c r="M788" s="13">
        <f>Penjualan!M788*$D788</f>
        <v>0</v>
      </c>
      <c r="N788" s="13">
        <f>Penjualan!N788*$D788</f>
        <v>0</v>
      </c>
      <c r="O788" s="13">
        <f>Penjualan!O788*$D788</f>
        <v>0</v>
      </c>
      <c r="P788" s="13">
        <f>Penjualan!P788*$D788</f>
        <v>0</v>
      </c>
      <c r="Q788" s="13">
        <f>Penjualan!Q788*$D788</f>
        <v>0</v>
      </c>
      <c r="R788" s="13">
        <f>Penjualan!R788*$D788</f>
        <v>0</v>
      </c>
      <c r="S788" s="13">
        <f>Penjualan!S788*$D788</f>
        <v>0</v>
      </c>
      <c r="T788" s="13">
        <f>Penjualan!T788*$D788</f>
        <v>0</v>
      </c>
      <c r="U788" s="13">
        <f>Penjualan!U788*$D788</f>
        <v>0</v>
      </c>
      <c r="V788" s="13">
        <f>Penjualan!V788*$D788</f>
        <v>0</v>
      </c>
      <c r="W788" s="13">
        <f>Penjualan!W788*$D788</f>
        <v>0</v>
      </c>
      <c r="X788" s="13">
        <f>Penjualan!X788*$D788</f>
        <v>0</v>
      </c>
      <c r="Y788" s="13">
        <f>Penjualan!Y788*$D788</f>
        <v>5000</v>
      </c>
      <c r="Z788" s="13">
        <f>Penjualan!Z788*$D788</f>
        <v>0</v>
      </c>
      <c r="AA788" s="13">
        <f>Penjualan!AA788*$D788</f>
        <v>0</v>
      </c>
      <c r="AB788" s="13">
        <f>Penjualan!AB788*$D788</f>
        <v>0</v>
      </c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>
        <f>Penjualan!AQ788*$D788</f>
        <v>0</v>
      </c>
      <c r="AR788" s="13">
        <f t="shared" si="28"/>
        <v>5000</v>
      </c>
      <c r="AS788" s="14"/>
      <c r="AT788" s="14"/>
      <c r="AU788" s="14"/>
      <c r="AV788" s="14"/>
      <c r="AW788" s="14"/>
    </row>
    <row r="789" spans="1:49" ht="26.25" customHeight="1" x14ac:dyDescent="0.35">
      <c r="A789" s="55">
        <f>Penjualan!A789</f>
        <v>0</v>
      </c>
      <c r="B789" s="2" t="str">
        <f>Penjualan!B789</f>
        <v>GR12</v>
      </c>
      <c r="C789" s="2" t="str">
        <f>Penjualan!C789</f>
        <v>Gelang rosario kristal</v>
      </c>
      <c r="D789" s="21">
        <f>VLOOKUP(B789,Tabel!$A$6:$F$78,6,FALSE)</f>
        <v>15000</v>
      </c>
      <c r="E789" s="13">
        <f>Penjualan!E789*$D789</f>
        <v>0</v>
      </c>
      <c r="F789" s="13">
        <f>Penjualan!F789*$D789</f>
        <v>0</v>
      </c>
      <c r="G789" s="13">
        <f>Penjualan!G789*$D789</f>
        <v>0</v>
      </c>
      <c r="H789" s="13">
        <f>Penjualan!H789*$D789</f>
        <v>0</v>
      </c>
      <c r="I789" s="13">
        <f>Penjualan!I789*$D789</f>
        <v>0</v>
      </c>
      <c r="J789" s="13">
        <f>Penjualan!J789*$D789</f>
        <v>0</v>
      </c>
      <c r="K789" s="13">
        <f>Penjualan!K789*$D789</f>
        <v>0</v>
      </c>
      <c r="L789" s="13">
        <f>Penjualan!L789*$D789</f>
        <v>0</v>
      </c>
      <c r="M789" s="13">
        <f>Penjualan!M789*$D789</f>
        <v>0</v>
      </c>
      <c r="N789" s="13">
        <f>Penjualan!N789*$D789</f>
        <v>15000</v>
      </c>
      <c r="O789" s="13">
        <f>Penjualan!O789*$D789</f>
        <v>0</v>
      </c>
      <c r="P789" s="13">
        <f>Penjualan!P789*$D789</f>
        <v>0</v>
      </c>
      <c r="Q789" s="13">
        <f>Penjualan!Q789*$D789</f>
        <v>30000</v>
      </c>
      <c r="R789" s="13">
        <f>Penjualan!R789*$D789</f>
        <v>0</v>
      </c>
      <c r="S789" s="13">
        <f>Penjualan!S789*$D789</f>
        <v>0</v>
      </c>
      <c r="T789" s="13">
        <f>Penjualan!T789*$D789</f>
        <v>15000</v>
      </c>
      <c r="U789" s="13">
        <f>Penjualan!U789*$D789</f>
        <v>0</v>
      </c>
      <c r="V789" s="13">
        <f>Penjualan!V789*$D789</f>
        <v>0</v>
      </c>
      <c r="W789" s="13">
        <f>Penjualan!W789*$D789</f>
        <v>0</v>
      </c>
      <c r="X789" s="13">
        <f>Penjualan!X789*$D789</f>
        <v>0</v>
      </c>
      <c r="Y789" s="13">
        <f>Penjualan!Y789*$D789</f>
        <v>0</v>
      </c>
      <c r="Z789" s="13">
        <f>Penjualan!Z789*$D789</f>
        <v>0</v>
      </c>
      <c r="AA789" s="13">
        <f>Penjualan!AA789*$D789</f>
        <v>0</v>
      </c>
      <c r="AB789" s="13">
        <f>Penjualan!AB789*$D789</f>
        <v>0</v>
      </c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>
        <f>Penjualan!AQ789*$D789</f>
        <v>0</v>
      </c>
      <c r="AR789" s="13">
        <f t="shared" si="28"/>
        <v>60000</v>
      </c>
      <c r="AS789" s="14"/>
      <c r="AT789" s="14"/>
      <c r="AU789" s="14"/>
      <c r="AV789" s="14"/>
      <c r="AW789" s="14"/>
    </row>
    <row r="790" spans="1:49" ht="26.25" customHeight="1" x14ac:dyDescent="0.35">
      <c r="A790" s="55">
        <f>Penjualan!A790</f>
        <v>0</v>
      </c>
      <c r="B790" s="2" t="str">
        <f>Penjualan!B790</f>
        <v>A04</v>
      </c>
      <c r="C790" s="2" t="str">
        <f>Penjualan!C790</f>
        <v>Anting</v>
      </c>
      <c r="D790" s="21">
        <f>VLOOKUP(B790,Tabel!$A$6:$F$78,6,FALSE)</f>
        <v>15000</v>
      </c>
      <c r="E790" s="13">
        <f>Penjualan!E790*$D790</f>
        <v>0</v>
      </c>
      <c r="F790" s="13">
        <f>Penjualan!F790*$D790</f>
        <v>0</v>
      </c>
      <c r="G790" s="13">
        <f>Penjualan!G790*$D790</f>
        <v>0</v>
      </c>
      <c r="H790" s="13">
        <f>Penjualan!H790*$D790</f>
        <v>0</v>
      </c>
      <c r="I790" s="13">
        <f>Penjualan!I790*$D790</f>
        <v>0</v>
      </c>
      <c r="J790" s="13">
        <f>Penjualan!J790*$D790</f>
        <v>0</v>
      </c>
      <c r="K790" s="13">
        <f>Penjualan!K790*$D790</f>
        <v>0</v>
      </c>
      <c r="L790" s="13">
        <f>Penjualan!L790*$D790</f>
        <v>0</v>
      </c>
      <c r="M790" s="13">
        <f>Penjualan!M790*$D790</f>
        <v>0</v>
      </c>
      <c r="N790" s="13">
        <f>Penjualan!N790*$D790</f>
        <v>0</v>
      </c>
      <c r="O790" s="13">
        <f>Penjualan!O790*$D790</f>
        <v>0</v>
      </c>
      <c r="P790" s="13">
        <f>Penjualan!P790*$D790</f>
        <v>0</v>
      </c>
      <c r="Q790" s="13">
        <f>Penjualan!Q790*$D790</f>
        <v>15000</v>
      </c>
      <c r="R790" s="13">
        <f>Penjualan!R790*$D790</f>
        <v>0</v>
      </c>
      <c r="S790" s="13">
        <f>Penjualan!S790*$D790</f>
        <v>0</v>
      </c>
      <c r="T790" s="13">
        <f>Penjualan!T790*$D790</f>
        <v>0</v>
      </c>
      <c r="U790" s="13">
        <f>Penjualan!U790*$D790</f>
        <v>0</v>
      </c>
      <c r="V790" s="13">
        <f>Penjualan!V790*$D790</f>
        <v>0</v>
      </c>
      <c r="W790" s="13">
        <f>Penjualan!W790*$D790</f>
        <v>0</v>
      </c>
      <c r="X790" s="13">
        <f>Penjualan!X790*$D790</f>
        <v>0</v>
      </c>
      <c r="Y790" s="13">
        <f>Penjualan!Y790*$D790</f>
        <v>0</v>
      </c>
      <c r="Z790" s="13">
        <f>Penjualan!Z790*$D790</f>
        <v>0</v>
      </c>
      <c r="AA790" s="13">
        <f>Penjualan!AA790*$D790</f>
        <v>0</v>
      </c>
      <c r="AB790" s="13">
        <f>Penjualan!AB790*$D790</f>
        <v>0</v>
      </c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>
        <f>Penjualan!AQ790*$D790</f>
        <v>0</v>
      </c>
      <c r="AR790" s="13">
        <f t="shared" si="28"/>
        <v>15000</v>
      </c>
      <c r="AS790" s="14"/>
      <c r="AT790" s="14"/>
      <c r="AU790" s="14"/>
      <c r="AV790" s="14"/>
      <c r="AW790" s="14"/>
    </row>
    <row r="791" spans="1:49" ht="26.25" customHeight="1" x14ac:dyDescent="0.35">
      <c r="A791" s="55">
        <f>Penjualan!A791</f>
        <v>0</v>
      </c>
      <c r="B791" s="2" t="str">
        <f>Penjualan!B791</f>
        <v>R02</v>
      </c>
      <c r="C791" s="2" t="str">
        <f>Penjualan!C791</f>
        <v>Rosario batu</v>
      </c>
      <c r="D791" s="21">
        <f>VLOOKUP(B791,Tabel!$A$6:$F$78,6,FALSE)</f>
        <v>30000</v>
      </c>
      <c r="E791" s="13">
        <f>Penjualan!E791*$D791</f>
        <v>0</v>
      </c>
      <c r="F791" s="13">
        <f>Penjualan!F791*$D791</f>
        <v>0</v>
      </c>
      <c r="G791" s="13">
        <f>Penjualan!G791*$D791</f>
        <v>0</v>
      </c>
      <c r="H791" s="13">
        <f>Penjualan!H791*$D791</f>
        <v>0</v>
      </c>
      <c r="I791" s="13">
        <f>Penjualan!I791*$D791</f>
        <v>0</v>
      </c>
      <c r="J791" s="13">
        <f>Penjualan!J791*$D791</f>
        <v>30000</v>
      </c>
      <c r="K791" s="13">
        <f>Penjualan!K791*$D791</f>
        <v>0</v>
      </c>
      <c r="L791" s="13">
        <f>Penjualan!L791*$D791</f>
        <v>0</v>
      </c>
      <c r="M791" s="13">
        <f>Penjualan!M791*$D791</f>
        <v>0</v>
      </c>
      <c r="N791" s="13">
        <f>Penjualan!N791*$D791</f>
        <v>0</v>
      </c>
      <c r="O791" s="13">
        <f>Penjualan!O791*$D791</f>
        <v>0</v>
      </c>
      <c r="P791" s="13">
        <f>Penjualan!P791*$D791</f>
        <v>30000</v>
      </c>
      <c r="Q791" s="13">
        <f>Penjualan!Q791*$D791</f>
        <v>0</v>
      </c>
      <c r="R791" s="13">
        <f>Penjualan!R791*$D791</f>
        <v>0</v>
      </c>
      <c r="S791" s="13">
        <f>Penjualan!S791*$D791</f>
        <v>0</v>
      </c>
      <c r="T791" s="13">
        <f>Penjualan!T791*$D791</f>
        <v>30000</v>
      </c>
      <c r="U791" s="13">
        <f>Penjualan!U791*$D791</f>
        <v>0</v>
      </c>
      <c r="V791" s="13">
        <f>Penjualan!V791*$D791</f>
        <v>0</v>
      </c>
      <c r="W791" s="13">
        <f>Penjualan!W791*$D791</f>
        <v>0</v>
      </c>
      <c r="X791" s="13">
        <f>Penjualan!X791*$D791</f>
        <v>0</v>
      </c>
      <c r="Y791" s="13">
        <f>Penjualan!Y791*$D791</f>
        <v>0</v>
      </c>
      <c r="Z791" s="13">
        <f>Penjualan!Z791*$D791</f>
        <v>0</v>
      </c>
      <c r="AA791" s="13">
        <f>Penjualan!AA791*$D791</f>
        <v>0</v>
      </c>
      <c r="AB791" s="13">
        <f>Penjualan!AB791*$D791</f>
        <v>0</v>
      </c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>
        <f>Penjualan!AQ791*$D791</f>
        <v>0</v>
      </c>
      <c r="AR791" s="13">
        <f t="shared" si="28"/>
        <v>90000</v>
      </c>
      <c r="AS791" s="14"/>
      <c r="AT791" s="14"/>
      <c r="AU791" s="14"/>
      <c r="AV791" s="14"/>
      <c r="AW791" s="14"/>
    </row>
    <row r="792" spans="1:49" ht="26.25" customHeight="1" x14ac:dyDescent="0.35">
      <c r="A792" s="55">
        <f>Penjualan!A792</f>
        <v>0</v>
      </c>
      <c r="B792" s="2" t="str">
        <f>Penjualan!B792</f>
        <v>G13</v>
      </c>
      <c r="C792" s="2" t="str">
        <f>Penjualan!C792</f>
        <v>Gelang macrame + plat</v>
      </c>
      <c r="D792" s="21">
        <f>VLOOKUP(B792,Tabel!$A$6:$F$78,6,FALSE)</f>
        <v>10000</v>
      </c>
      <c r="E792" s="13">
        <f>Penjualan!E792*$D792</f>
        <v>0</v>
      </c>
      <c r="F792" s="13">
        <f>Penjualan!F792*$D792</f>
        <v>0</v>
      </c>
      <c r="G792" s="13">
        <f>Penjualan!G792*$D792</f>
        <v>0</v>
      </c>
      <c r="H792" s="13">
        <f>Penjualan!H792*$D792</f>
        <v>0</v>
      </c>
      <c r="I792" s="13">
        <f>Penjualan!I792*$D792</f>
        <v>0</v>
      </c>
      <c r="J792" s="13">
        <f>Penjualan!J792*$D792</f>
        <v>0</v>
      </c>
      <c r="K792" s="13">
        <f>Penjualan!K792*$D792</f>
        <v>0</v>
      </c>
      <c r="L792" s="13">
        <f>Penjualan!L792*$D792</f>
        <v>0</v>
      </c>
      <c r="M792" s="13">
        <f>Penjualan!M792*$D792</f>
        <v>0</v>
      </c>
      <c r="N792" s="13">
        <f>Penjualan!N792*$D792</f>
        <v>0</v>
      </c>
      <c r="O792" s="13">
        <f>Penjualan!O792*$D792</f>
        <v>0</v>
      </c>
      <c r="P792" s="13">
        <f>Penjualan!P792*$D792</f>
        <v>0</v>
      </c>
      <c r="Q792" s="13">
        <f>Penjualan!Q792*$D792</f>
        <v>0</v>
      </c>
      <c r="R792" s="13">
        <f>Penjualan!R792*$D792</f>
        <v>0</v>
      </c>
      <c r="S792" s="13">
        <f>Penjualan!S792*$D792</f>
        <v>0</v>
      </c>
      <c r="T792" s="13">
        <f>Penjualan!T792*$D792</f>
        <v>0</v>
      </c>
      <c r="U792" s="13">
        <f>Penjualan!U792*$D792</f>
        <v>0</v>
      </c>
      <c r="V792" s="13">
        <f>Penjualan!V792*$D792</f>
        <v>0</v>
      </c>
      <c r="W792" s="13">
        <f>Penjualan!W792*$D792</f>
        <v>0</v>
      </c>
      <c r="X792" s="13">
        <f>Penjualan!X792*$D792</f>
        <v>0</v>
      </c>
      <c r="Y792" s="13">
        <f>Penjualan!Y792*$D792</f>
        <v>10000</v>
      </c>
      <c r="Z792" s="13">
        <f>Penjualan!Z792*$D792</f>
        <v>0</v>
      </c>
      <c r="AA792" s="13">
        <f>Penjualan!AA792*$D792</f>
        <v>0</v>
      </c>
      <c r="AB792" s="13">
        <f>Penjualan!AB792*$D792</f>
        <v>0</v>
      </c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>
        <f>Penjualan!AQ792*$D792</f>
        <v>0</v>
      </c>
      <c r="AR792" s="13">
        <f t="shared" si="28"/>
        <v>10000</v>
      </c>
      <c r="AS792" s="14"/>
      <c r="AT792" s="14"/>
      <c r="AU792" s="14"/>
      <c r="AV792" s="14"/>
      <c r="AW792" s="14"/>
    </row>
    <row r="793" spans="1:49" ht="26.25" customHeight="1" x14ac:dyDescent="0.35">
      <c r="A793" s="55">
        <f>Penjualan!A793</f>
        <v>0</v>
      </c>
      <c r="B793" s="2" t="str">
        <f>Penjualan!B793</f>
        <v>R05</v>
      </c>
      <c r="C793" s="2" t="str">
        <f>Penjualan!C793</f>
        <v>Rosario tali bercorak</v>
      </c>
      <c r="D793" s="21">
        <f>VLOOKUP(B793,Tabel!$A$6:$F$78,6,FALSE)</f>
        <v>15000</v>
      </c>
      <c r="E793" s="13">
        <f>Penjualan!E793*$D793</f>
        <v>0</v>
      </c>
      <c r="F793" s="13">
        <f>Penjualan!F793*$D793</f>
        <v>0</v>
      </c>
      <c r="G793" s="13">
        <f>Penjualan!G793*$D793</f>
        <v>0</v>
      </c>
      <c r="H793" s="13">
        <f>Penjualan!H793*$D793</f>
        <v>0</v>
      </c>
      <c r="I793" s="13">
        <f>Penjualan!I793*$D793</f>
        <v>0</v>
      </c>
      <c r="J793" s="13">
        <f>Penjualan!J793*$D793</f>
        <v>0</v>
      </c>
      <c r="K793" s="13">
        <f>Penjualan!K793*$D793</f>
        <v>0</v>
      </c>
      <c r="L793" s="13">
        <f>Penjualan!L793*$D793</f>
        <v>0</v>
      </c>
      <c r="M793" s="13">
        <f>Penjualan!M793*$D793</f>
        <v>0</v>
      </c>
      <c r="N793" s="13">
        <f>Penjualan!N793*$D793</f>
        <v>0</v>
      </c>
      <c r="O793" s="13">
        <f>Penjualan!O793*$D793</f>
        <v>0</v>
      </c>
      <c r="P793" s="13">
        <f>Penjualan!P793*$D793</f>
        <v>0</v>
      </c>
      <c r="Q793" s="13">
        <f>Penjualan!Q793*$D793</f>
        <v>0</v>
      </c>
      <c r="R793" s="13">
        <f>Penjualan!R793*$D793</f>
        <v>0</v>
      </c>
      <c r="S793" s="13">
        <f>Penjualan!S793*$D793</f>
        <v>30000</v>
      </c>
      <c r="T793" s="13">
        <f>Penjualan!T793*$D793</f>
        <v>0</v>
      </c>
      <c r="U793" s="13">
        <f>Penjualan!U793*$D793</f>
        <v>0</v>
      </c>
      <c r="V793" s="13">
        <f>Penjualan!V793*$D793</f>
        <v>0</v>
      </c>
      <c r="W793" s="13">
        <f>Penjualan!W793*$D793</f>
        <v>0</v>
      </c>
      <c r="X793" s="13">
        <f>Penjualan!X793*$D793</f>
        <v>0</v>
      </c>
      <c r="Y793" s="13">
        <f>Penjualan!Y793*$D793</f>
        <v>0</v>
      </c>
      <c r="Z793" s="13">
        <f>Penjualan!Z793*$D793</f>
        <v>0</v>
      </c>
      <c r="AA793" s="13">
        <f>Penjualan!AA793*$D793</f>
        <v>0</v>
      </c>
      <c r="AB793" s="13">
        <f>Penjualan!AB793*$D793</f>
        <v>0</v>
      </c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>
        <f>Penjualan!AQ793*$D793</f>
        <v>0</v>
      </c>
      <c r="AR793" s="13">
        <f t="shared" si="28"/>
        <v>30000</v>
      </c>
      <c r="AS793" s="14"/>
      <c r="AT793" s="14"/>
      <c r="AU793" s="14"/>
      <c r="AV793" s="14"/>
      <c r="AW793" s="14"/>
    </row>
    <row r="794" spans="1:49" ht="26.25" customHeight="1" x14ac:dyDescent="0.35">
      <c r="A794" s="55">
        <f>Penjualan!A794</f>
        <v>0</v>
      </c>
      <c r="B794" s="2" t="str">
        <f>Penjualan!B794</f>
        <v>KT04</v>
      </c>
      <c r="C794" s="2" t="str">
        <f>Penjualan!C794</f>
        <v>Kalung bandul</v>
      </c>
      <c r="D794" s="21">
        <f>VLOOKUP(B794,Tabel!$A$6:$F$78,6,FALSE)</f>
        <v>3000</v>
      </c>
      <c r="E794" s="13">
        <f>Penjualan!E794*$D794</f>
        <v>0</v>
      </c>
      <c r="F794" s="13">
        <f>Penjualan!F794*$D794</f>
        <v>0</v>
      </c>
      <c r="G794" s="13">
        <f>Penjualan!G794*$D794</f>
        <v>0</v>
      </c>
      <c r="H794" s="13">
        <f>Penjualan!H794*$D794</f>
        <v>0</v>
      </c>
      <c r="I794" s="13">
        <f>Penjualan!I794*$D794</f>
        <v>0</v>
      </c>
      <c r="J794" s="13">
        <f>Penjualan!J794*$D794</f>
        <v>0</v>
      </c>
      <c r="K794" s="13">
        <f>Penjualan!K794*$D794</f>
        <v>0</v>
      </c>
      <c r="L794" s="13">
        <f>Penjualan!L794*$D794</f>
        <v>0</v>
      </c>
      <c r="M794" s="13">
        <f>Penjualan!M794*$D794</f>
        <v>0</v>
      </c>
      <c r="N794" s="13">
        <f>Penjualan!N794*$D794</f>
        <v>0</v>
      </c>
      <c r="O794" s="13">
        <f>Penjualan!O794*$D794</f>
        <v>0</v>
      </c>
      <c r="P794" s="13">
        <f>Penjualan!P794*$D794</f>
        <v>0</v>
      </c>
      <c r="Q794" s="13">
        <f>Penjualan!Q794*$D794</f>
        <v>0</v>
      </c>
      <c r="R794" s="13">
        <f>Penjualan!R794*$D794</f>
        <v>0</v>
      </c>
      <c r="S794" s="13">
        <f>Penjualan!S794*$D794</f>
        <v>0</v>
      </c>
      <c r="T794" s="13">
        <f>Penjualan!T794*$D794</f>
        <v>0</v>
      </c>
      <c r="U794" s="13">
        <f>Penjualan!U794*$D794</f>
        <v>0</v>
      </c>
      <c r="V794" s="13">
        <f>Penjualan!V794*$D794</f>
        <v>0</v>
      </c>
      <c r="W794" s="13">
        <f>Penjualan!W794*$D794</f>
        <v>0</v>
      </c>
      <c r="X794" s="13">
        <f>Penjualan!X794*$D794</f>
        <v>0</v>
      </c>
      <c r="Y794" s="13">
        <f>Penjualan!Y794*$D794</f>
        <v>9000</v>
      </c>
      <c r="Z794" s="13">
        <f>Penjualan!Z794*$D794</f>
        <v>0</v>
      </c>
      <c r="AA794" s="13">
        <f>Penjualan!AA794*$D794</f>
        <v>0</v>
      </c>
      <c r="AB794" s="13">
        <f>Penjualan!AB794*$D794</f>
        <v>0</v>
      </c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>
        <f>Penjualan!AQ794*$D794</f>
        <v>0</v>
      </c>
      <c r="AR794" s="13">
        <f t="shared" si="28"/>
        <v>9000</v>
      </c>
      <c r="AS794" s="14"/>
      <c r="AT794" s="14"/>
      <c r="AU794" s="14"/>
      <c r="AV794" s="14"/>
      <c r="AW794" s="14"/>
    </row>
    <row r="795" spans="1:49" ht="26.25" customHeight="1" x14ac:dyDescent="0.35">
      <c r="A795" s="55">
        <f>Penjualan!A795</f>
        <v>0</v>
      </c>
      <c r="B795" s="2" t="str">
        <f>Penjualan!B795</f>
        <v>G20</v>
      </c>
      <c r="C795" s="2" t="str">
        <f>Penjualan!C795</f>
        <v>Gelang lilit magnet</v>
      </c>
      <c r="D795" s="21">
        <f>VLOOKUP(B795,Tabel!$A$6:$F$78,6,FALSE)</f>
        <v>10000</v>
      </c>
      <c r="E795" s="13">
        <f>Penjualan!E795*$D795</f>
        <v>0</v>
      </c>
      <c r="F795" s="13">
        <f>Penjualan!F795*$D795</f>
        <v>0</v>
      </c>
      <c r="G795" s="13">
        <f>Penjualan!G795*$D795</f>
        <v>0</v>
      </c>
      <c r="H795" s="13">
        <f>Penjualan!H795*$D795</f>
        <v>0</v>
      </c>
      <c r="I795" s="13">
        <f>Penjualan!I795*$D795</f>
        <v>0</v>
      </c>
      <c r="J795" s="13">
        <f>Penjualan!J795*$D795</f>
        <v>0</v>
      </c>
      <c r="K795" s="13">
        <f>Penjualan!K795*$D795</f>
        <v>0</v>
      </c>
      <c r="L795" s="13">
        <f>Penjualan!L795*$D795</f>
        <v>0</v>
      </c>
      <c r="M795" s="13">
        <f>Penjualan!M795*$D795</f>
        <v>0</v>
      </c>
      <c r="N795" s="13">
        <f>Penjualan!N795*$D795</f>
        <v>0</v>
      </c>
      <c r="O795" s="13">
        <f>Penjualan!O795*$D795</f>
        <v>0</v>
      </c>
      <c r="P795" s="13">
        <f>Penjualan!P795*$D795</f>
        <v>0</v>
      </c>
      <c r="Q795" s="13">
        <f>Penjualan!Q795*$D795</f>
        <v>10000</v>
      </c>
      <c r="R795" s="13">
        <f>Penjualan!R795*$D795</f>
        <v>0</v>
      </c>
      <c r="S795" s="13">
        <f>Penjualan!S795*$D795</f>
        <v>0</v>
      </c>
      <c r="T795" s="13">
        <f>Penjualan!T795*$D795</f>
        <v>0</v>
      </c>
      <c r="U795" s="13">
        <f>Penjualan!U795*$D795</f>
        <v>0</v>
      </c>
      <c r="V795" s="13">
        <f>Penjualan!V795*$D795</f>
        <v>0</v>
      </c>
      <c r="W795" s="13">
        <f>Penjualan!W795*$D795</f>
        <v>0</v>
      </c>
      <c r="X795" s="13">
        <f>Penjualan!X795*$D795</f>
        <v>0</v>
      </c>
      <c r="Y795" s="13">
        <f>Penjualan!Y795*$D795</f>
        <v>10000</v>
      </c>
      <c r="Z795" s="13">
        <f>Penjualan!Z795*$D795</f>
        <v>0</v>
      </c>
      <c r="AA795" s="13">
        <f>Penjualan!AA795*$D795</f>
        <v>0</v>
      </c>
      <c r="AB795" s="13">
        <f>Penjualan!AB795*$D795</f>
        <v>0</v>
      </c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>
        <f>Penjualan!AQ795*$D795</f>
        <v>0</v>
      </c>
      <c r="AR795" s="13">
        <f t="shared" si="28"/>
        <v>20000</v>
      </c>
      <c r="AS795" s="14"/>
      <c r="AT795" s="14"/>
      <c r="AU795" s="14"/>
      <c r="AV795" s="14"/>
      <c r="AW795" s="14"/>
    </row>
    <row r="796" spans="1:49" ht="26.25" customHeight="1" x14ac:dyDescent="0.35">
      <c r="A796" s="55">
        <f>Penjualan!A796</f>
        <v>0</v>
      </c>
      <c r="B796" s="2" t="str">
        <f>Penjualan!B796</f>
        <v>GR11</v>
      </c>
      <c r="C796" s="2" t="str">
        <f>Penjualan!C796</f>
        <v>Gelang rosario kristal</v>
      </c>
      <c r="D796" s="21">
        <f>VLOOKUP(B796,Tabel!$A$6:$F$78,6,FALSE)</f>
        <v>15000</v>
      </c>
      <c r="E796" s="13">
        <f>Penjualan!E796*$D796</f>
        <v>0</v>
      </c>
      <c r="F796" s="13">
        <f>Penjualan!F796*$D796</f>
        <v>0</v>
      </c>
      <c r="G796" s="13">
        <f>Penjualan!G796*$D796</f>
        <v>0</v>
      </c>
      <c r="H796" s="13">
        <f>Penjualan!H796*$D796</f>
        <v>15000</v>
      </c>
      <c r="I796" s="13">
        <f>Penjualan!I796*$D796</f>
        <v>0</v>
      </c>
      <c r="J796" s="13">
        <f>Penjualan!J796*$D796</f>
        <v>0</v>
      </c>
      <c r="K796" s="13">
        <f>Penjualan!K796*$D796</f>
        <v>0</v>
      </c>
      <c r="L796" s="13">
        <f>Penjualan!L796*$D796</f>
        <v>0</v>
      </c>
      <c r="M796" s="13">
        <f>Penjualan!M796*$D796</f>
        <v>0</v>
      </c>
      <c r="N796" s="13">
        <f>Penjualan!N796*$D796</f>
        <v>0</v>
      </c>
      <c r="O796" s="13">
        <f>Penjualan!O796*$D796</f>
        <v>0</v>
      </c>
      <c r="P796" s="13">
        <f>Penjualan!P796*$D796</f>
        <v>0</v>
      </c>
      <c r="Q796" s="13">
        <f>Penjualan!Q796*$D796</f>
        <v>0</v>
      </c>
      <c r="R796" s="13">
        <f>Penjualan!R796*$D796</f>
        <v>0</v>
      </c>
      <c r="S796" s="13">
        <f>Penjualan!S796*$D796</f>
        <v>0</v>
      </c>
      <c r="T796" s="13">
        <f>Penjualan!T796*$D796</f>
        <v>0</v>
      </c>
      <c r="U796" s="13">
        <f>Penjualan!U796*$D796</f>
        <v>0</v>
      </c>
      <c r="V796" s="13">
        <f>Penjualan!V796*$D796</f>
        <v>0</v>
      </c>
      <c r="W796" s="13">
        <f>Penjualan!W796*$D796</f>
        <v>0</v>
      </c>
      <c r="X796" s="13">
        <f>Penjualan!X796*$D796</f>
        <v>0</v>
      </c>
      <c r="Y796" s="13">
        <f>Penjualan!Y796*$D796</f>
        <v>0</v>
      </c>
      <c r="Z796" s="13">
        <f>Penjualan!Z796*$D796</f>
        <v>0</v>
      </c>
      <c r="AA796" s="13">
        <f>Penjualan!AA796*$D796</f>
        <v>15000</v>
      </c>
      <c r="AB796" s="13">
        <f>Penjualan!AB796*$D796</f>
        <v>0</v>
      </c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>
        <f>Penjualan!AQ796*$D796</f>
        <v>0</v>
      </c>
      <c r="AR796" s="13">
        <f t="shared" si="28"/>
        <v>30000</v>
      </c>
      <c r="AS796" s="14"/>
      <c r="AT796" s="14"/>
      <c r="AU796" s="14"/>
      <c r="AV796" s="14"/>
      <c r="AW796" s="14"/>
    </row>
    <row r="797" spans="1:49" ht="26.25" customHeight="1" x14ac:dyDescent="0.35">
      <c r="A797" s="55" t="str">
        <f>Penjualan!A797</f>
        <v>Misa 2</v>
      </c>
      <c r="B797" s="2" t="str">
        <f>Penjualan!B797</f>
        <v>A04</v>
      </c>
      <c r="C797" s="2" t="str">
        <f>Penjualan!C797</f>
        <v>Anting</v>
      </c>
      <c r="D797" s="21">
        <f>VLOOKUP(B797,Tabel!$A$6:$F$78,6,FALSE)</f>
        <v>15000</v>
      </c>
      <c r="E797" s="13">
        <f>Penjualan!E797*$D797</f>
        <v>0</v>
      </c>
      <c r="F797" s="13">
        <f>Penjualan!F797*$D797</f>
        <v>15000</v>
      </c>
      <c r="G797" s="13">
        <f>Penjualan!G797*$D797</f>
        <v>0</v>
      </c>
      <c r="H797" s="13">
        <f>Penjualan!H797*$D797</f>
        <v>0</v>
      </c>
      <c r="I797" s="13">
        <f>Penjualan!I797*$D797</f>
        <v>0</v>
      </c>
      <c r="J797" s="13">
        <f>Penjualan!J797*$D797</f>
        <v>0</v>
      </c>
      <c r="K797" s="13">
        <f>Penjualan!K797*$D797</f>
        <v>0</v>
      </c>
      <c r="L797" s="13">
        <f>Penjualan!L797*$D797</f>
        <v>0</v>
      </c>
      <c r="M797" s="13">
        <f>Penjualan!M797*$D797</f>
        <v>75000</v>
      </c>
      <c r="N797" s="13">
        <f>Penjualan!N797*$D797</f>
        <v>0</v>
      </c>
      <c r="O797" s="13">
        <f>Penjualan!O797*$D797</f>
        <v>0</v>
      </c>
      <c r="P797" s="13">
        <f>Penjualan!P797*$D797</f>
        <v>0</v>
      </c>
      <c r="Q797" s="13">
        <f>Penjualan!Q797*$D797</f>
        <v>0</v>
      </c>
      <c r="R797" s="13">
        <f>Penjualan!R797*$D797</f>
        <v>0</v>
      </c>
      <c r="S797" s="13">
        <f>Penjualan!S797*$D797</f>
        <v>0</v>
      </c>
      <c r="T797" s="13">
        <f>Penjualan!T797*$D797</f>
        <v>0</v>
      </c>
      <c r="U797" s="13">
        <f>Penjualan!U797*$D797</f>
        <v>0</v>
      </c>
      <c r="V797" s="13">
        <f>Penjualan!V797*$D797</f>
        <v>0</v>
      </c>
      <c r="W797" s="13">
        <f>Penjualan!W797*$D797</f>
        <v>0</v>
      </c>
      <c r="X797" s="13">
        <f>Penjualan!X797*$D797</f>
        <v>0</v>
      </c>
      <c r="Y797" s="13">
        <f>Penjualan!Y797*$D797</f>
        <v>0</v>
      </c>
      <c r="Z797" s="13">
        <f>Penjualan!Z797*$D797</f>
        <v>0</v>
      </c>
      <c r="AA797" s="13">
        <f>Penjualan!AA797*$D797</f>
        <v>0</v>
      </c>
      <c r="AB797" s="13">
        <f>Penjualan!AB797*$D797</f>
        <v>0</v>
      </c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>
        <f>Penjualan!AQ797*$D797</f>
        <v>0</v>
      </c>
      <c r="AR797" s="13">
        <f t="shared" si="28"/>
        <v>90000</v>
      </c>
      <c r="AS797" s="14"/>
      <c r="AT797" s="14"/>
      <c r="AU797" s="14"/>
      <c r="AV797" s="14"/>
      <c r="AW797" s="14"/>
    </row>
    <row r="798" spans="1:49" ht="26.25" customHeight="1" x14ac:dyDescent="0.35">
      <c r="A798" s="55">
        <f>Penjualan!A798</f>
        <v>0</v>
      </c>
      <c r="B798" s="2" t="str">
        <f>Penjualan!B798</f>
        <v>R01</v>
      </c>
      <c r="C798" s="2" t="str">
        <f>Penjualan!C798</f>
        <v>Rosario kayu</v>
      </c>
      <c r="D798" s="21">
        <f>VLOOKUP(B798,Tabel!$A$6:$F$78,6,FALSE)</f>
        <v>15000</v>
      </c>
      <c r="E798" s="13">
        <f>Penjualan!E798*$D798</f>
        <v>0</v>
      </c>
      <c r="F798" s="13">
        <f>Penjualan!F798*$D798</f>
        <v>30000</v>
      </c>
      <c r="G798" s="13">
        <f>Penjualan!G798*$D798</f>
        <v>0</v>
      </c>
      <c r="H798" s="13">
        <f>Penjualan!H798*$D798</f>
        <v>15000</v>
      </c>
      <c r="I798" s="13">
        <f>Penjualan!I798*$D798</f>
        <v>0</v>
      </c>
      <c r="J798" s="13">
        <f>Penjualan!J798*$D798</f>
        <v>15000</v>
      </c>
      <c r="K798" s="13">
        <f>Penjualan!K798*$D798</f>
        <v>0</v>
      </c>
      <c r="L798" s="13">
        <f>Penjualan!L798*$D798</f>
        <v>0</v>
      </c>
      <c r="M798" s="13">
        <f>Penjualan!M798*$D798</f>
        <v>15000</v>
      </c>
      <c r="N798" s="13">
        <f>Penjualan!N798*$D798</f>
        <v>0</v>
      </c>
      <c r="O798" s="13">
        <f>Penjualan!O798*$D798</f>
        <v>75000</v>
      </c>
      <c r="P798" s="13">
        <f>Penjualan!P798*$D798</f>
        <v>0</v>
      </c>
      <c r="Q798" s="13">
        <f>Penjualan!Q798*$D798</f>
        <v>15000</v>
      </c>
      <c r="R798" s="13">
        <f>Penjualan!R798*$D798</f>
        <v>0</v>
      </c>
      <c r="S798" s="13">
        <f>Penjualan!S798*$D798</f>
        <v>30000</v>
      </c>
      <c r="T798" s="13">
        <f>Penjualan!T798*$D798</f>
        <v>30000</v>
      </c>
      <c r="U798" s="13">
        <f>Penjualan!U798*$D798</f>
        <v>0</v>
      </c>
      <c r="V798" s="13">
        <f>Penjualan!V798*$D798</f>
        <v>0</v>
      </c>
      <c r="W798" s="13">
        <f>Penjualan!W798*$D798</f>
        <v>0</v>
      </c>
      <c r="X798" s="13">
        <f>Penjualan!X798*$D798</f>
        <v>0</v>
      </c>
      <c r="Y798" s="13">
        <f>Penjualan!Y798*$D798</f>
        <v>0</v>
      </c>
      <c r="Z798" s="13">
        <f>Penjualan!Z798*$D798</f>
        <v>0</v>
      </c>
      <c r="AA798" s="13">
        <f>Penjualan!AA798*$D798</f>
        <v>15000</v>
      </c>
      <c r="AB798" s="13">
        <f>Penjualan!AB798*$D798</f>
        <v>60000</v>
      </c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>
        <f>Penjualan!AQ798*$D798</f>
        <v>0</v>
      </c>
      <c r="AR798" s="13">
        <f t="shared" si="28"/>
        <v>300000</v>
      </c>
      <c r="AS798" s="14"/>
      <c r="AT798" s="14"/>
      <c r="AU798" s="14"/>
      <c r="AV798" s="14"/>
      <c r="AW798" s="14"/>
    </row>
    <row r="799" spans="1:49" ht="26.25" customHeight="1" x14ac:dyDescent="0.35">
      <c r="A799" s="55">
        <f>Penjualan!A799</f>
        <v>0</v>
      </c>
      <c r="B799" s="2" t="str">
        <f>Penjualan!B799</f>
        <v>GR19</v>
      </c>
      <c r="C799" s="2" t="str">
        <f>Penjualan!C799</f>
        <v>Gelang Rosario Corak Bunga</v>
      </c>
      <c r="D799" s="21">
        <f>VLOOKUP(B799,Tabel!$A$6:$F$78,6,FALSE)</f>
        <v>15000</v>
      </c>
      <c r="E799" s="13">
        <f>Penjualan!E799*$D799</f>
        <v>0</v>
      </c>
      <c r="F799" s="13">
        <f>Penjualan!F799*$D799</f>
        <v>0</v>
      </c>
      <c r="G799" s="13">
        <f>Penjualan!G799*$D799</f>
        <v>0</v>
      </c>
      <c r="H799" s="13">
        <f>Penjualan!H799*$D799</f>
        <v>0</v>
      </c>
      <c r="I799" s="13">
        <f>Penjualan!I799*$D799</f>
        <v>0</v>
      </c>
      <c r="J799" s="13">
        <f>Penjualan!J799*$D799</f>
        <v>0</v>
      </c>
      <c r="K799" s="13">
        <f>Penjualan!K799*$D799</f>
        <v>0</v>
      </c>
      <c r="L799" s="13">
        <f>Penjualan!L799*$D799</f>
        <v>0</v>
      </c>
      <c r="M799" s="13">
        <f>Penjualan!M799*$D799</f>
        <v>0</v>
      </c>
      <c r="N799" s="13">
        <f>Penjualan!N799*$D799</f>
        <v>15000</v>
      </c>
      <c r="O799" s="13">
        <f>Penjualan!O799*$D799</f>
        <v>0</v>
      </c>
      <c r="P799" s="13">
        <f>Penjualan!P799*$D799</f>
        <v>0</v>
      </c>
      <c r="Q799" s="13">
        <f>Penjualan!Q799*$D799</f>
        <v>0</v>
      </c>
      <c r="R799" s="13">
        <f>Penjualan!R799*$D799</f>
        <v>0</v>
      </c>
      <c r="S799" s="13">
        <f>Penjualan!S799*$D799</f>
        <v>0</v>
      </c>
      <c r="T799" s="13">
        <f>Penjualan!T799*$D799</f>
        <v>0</v>
      </c>
      <c r="U799" s="13">
        <f>Penjualan!U799*$D799</f>
        <v>0</v>
      </c>
      <c r="V799" s="13">
        <f>Penjualan!V799*$D799</f>
        <v>0</v>
      </c>
      <c r="W799" s="13">
        <f>Penjualan!W799*$D799</f>
        <v>0</v>
      </c>
      <c r="X799" s="13">
        <f>Penjualan!X799*$D799</f>
        <v>0</v>
      </c>
      <c r="Y799" s="13">
        <f>Penjualan!Y799*$D799</f>
        <v>0</v>
      </c>
      <c r="Z799" s="13">
        <f>Penjualan!Z799*$D799</f>
        <v>0</v>
      </c>
      <c r="AA799" s="13">
        <f>Penjualan!AA799*$D799</f>
        <v>0</v>
      </c>
      <c r="AB799" s="13">
        <f>Penjualan!AB799*$D799</f>
        <v>0</v>
      </c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>
        <f>Penjualan!AQ799*$D799</f>
        <v>0</v>
      </c>
      <c r="AR799" s="13">
        <f t="shared" si="28"/>
        <v>15000</v>
      </c>
      <c r="AS799" s="14"/>
      <c r="AT799" s="14"/>
      <c r="AU799" s="14"/>
      <c r="AV799" s="14"/>
      <c r="AW799" s="14"/>
    </row>
    <row r="800" spans="1:49" ht="26.25" customHeight="1" x14ac:dyDescent="0.35">
      <c r="A800" s="55">
        <f>Penjualan!A800</f>
        <v>0</v>
      </c>
      <c r="B800" s="2" t="str">
        <f>Penjualan!B800</f>
        <v>G12</v>
      </c>
      <c r="C800" s="2" t="str">
        <f>Penjualan!C800</f>
        <v xml:space="preserve">Gelang plat </v>
      </c>
      <c r="D800" s="21">
        <f>VLOOKUP(B800,Tabel!$A$6:$F$78,6,FALSE)</f>
        <v>5000</v>
      </c>
      <c r="E800" s="13">
        <f>Penjualan!E800*$D800</f>
        <v>0</v>
      </c>
      <c r="F800" s="13">
        <f>Penjualan!F800*$D800</f>
        <v>10000</v>
      </c>
      <c r="G800" s="13">
        <f>Penjualan!G800*$D800</f>
        <v>0</v>
      </c>
      <c r="H800" s="13">
        <f>Penjualan!H800*$D800</f>
        <v>100000</v>
      </c>
      <c r="I800" s="13">
        <f>Penjualan!I800*$D800</f>
        <v>0</v>
      </c>
      <c r="J800" s="13">
        <f>Penjualan!J800*$D800</f>
        <v>0</v>
      </c>
      <c r="K800" s="13">
        <f>Penjualan!K800*$D800</f>
        <v>0</v>
      </c>
      <c r="L800" s="13">
        <f>Penjualan!L800*$D800</f>
        <v>0</v>
      </c>
      <c r="M800" s="13">
        <f>Penjualan!M800*$D800</f>
        <v>0</v>
      </c>
      <c r="N800" s="13">
        <f>Penjualan!N800*$D800</f>
        <v>0</v>
      </c>
      <c r="O800" s="13">
        <f>Penjualan!O800*$D800</f>
        <v>0</v>
      </c>
      <c r="P800" s="13">
        <f>Penjualan!P800*$D800</f>
        <v>0</v>
      </c>
      <c r="Q800" s="13">
        <f>Penjualan!Q800*$D800</f>
        <v>0</v>
      </c>
      <c r="R800" s="13">
        <f>Penjualan!R800*$D800</f>
        <v>0</v>
      </c>
      <c r="S800" s="13">
        <f>Penjualan!S800*$D800</f>
        <v>5000</v>
      </c>
      <c r="T800" s="13">
        <f>Penjualan!T800*$D800</f>
        <v>0</v>
      </c>
      <c r="U800" s="13">
        <f>Penjualan!U800*$D800</f>
        <v>0</v>
      </c>
      <c r="V800" s="13">
        <f>Penjualan!V800*$D800</f>
        <v>0</v>
      </c>
      <c r="W800" s="13">
        <f>Penjualan!W800*$D800</f>
        <v>0</v>
      </c>
      <c r="X800" s="13">
        <f>Penjualan!X800*$D800</f>
        <v>0</v>
      </c>
      <c r="Y800" s="13">
        <f>Penjualan!Y800*$D800</f>
        <v>20000</v>
      </c>
      <c r="Z800" s="13">
        <f>Penjualan!Z800*$D800</f>
        <v>0</v>
      </c>
      <c r="AA800" s="13">
        <f>Penjualan!AA800*$D800</f>
        <v>0</v>
      </c>
      <c r="AB800" s="13">
        <f>Penjualan!AB800*$D800</f>
        <v>0</v>
      </c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>
        <f>Penjualan!AQ800*$D800</f>
        <v>0</v>
      </c>
      <c r="AR800" s="13">
        <f t="shared" si="28"/>
        <v>135000</v>
      </c>
      <c r="AS800" s="14"/>
      <c r="AT800" s="14"/>
      <c r="AU800" s="14"/>
      <c r="AV800" s="14"/>
      <c r="AW800" s="14"/>
    </row>
    <row r="801" spans="1:49" ht="26.25" customHeight="1" x14ac:dyDescent="0.35">
      <c r="A801" s="55">
        <f>Penjualan!A801</f>
        <v>0</v>
      </c>
      <c r="B801" s="2" t="str">
        <f>Penjualan!B801</f>
        <v>G13</v>
      </c>
      <c r="C801" s="2" t="str">
        <f>Penjualan!C801</f>
        <v>Gelang macrame + plat</v>
      </c>
      <c r="D801" s="21">
        <f>VLOOKUP(B801,Tabel!$A$6:$F$78,6,FALSE)</f>
        <v>10000</v>
      </c>
      <c r="E801" s="13">
        <f>Penjualan!E801*$D801</f>
        <v>0</v>
      </c>
      <c r="F801" s="13">
        <f>Penjualan!F801*$D801</f>
        <v>0</v>
      </c>
      <c r="G801" s="13">
        <f>Penjualan!G801*$D801</f>
        <v>0</v>
      </c>
      <c r="H801" s="13">
        <f>Penjualan!H801*$D801</f>
        <v>0</v>
      </c>
      <c r="I801" s="13">
        <f>Penjualan!I801*$D801</f>
        <v>0</v>
      </c>
      <c r="J801" s="13">
        <f>Penjualan!J801*$D801</f>
        <v>0</v>
      </c>
      <c r="K801" s="13">
        <f>Penjualan!K801*$D801</f>
        <v>0</v>
      </c>
      <c r="L801" s="13">
        <f>Penjualan!L801*$D801</f>
        <v>0</v>
      </c>
      <c r="M801" s="13">
        <f>Penjualan!M801*$D801</f>
        <v>0</v>
      </c>
      <c r="N801" s="13">
        <f>Penjualan!N801*$D801</f>
        <v>0</v>
      </c>
      <c r="O801" s="13">
        <f>Penjualan!O801*$D801</f>
        <v>0</v>
      </c>
      <c r="P801" s="13">
        <f>Penjualan!P801*$D801</f>
        <v>0</v>
      </c>
      <c r="Q801" s="13">
        <f>Penjualan!Q801*$D801</f>
        <v>0</v>
      </c>
      <c r="R801" s="13">
        <f>Penjualan!R801*$D801</f>
        <v>0</v>
      </c>
      <c r="S801" s="13">
        <f>Penjualan!S801*$D801</f>
        <v>10000</v>
      </c>
      <c r="T801" s="13">
        <f>Penjualan!T801*$D801</f>
        <v>0</v>
      </c>
      <c r="U801" s="13">
        <f>Penjualan!U801*$D801</f>
        <v>0</v>
      </c>
      <c r="V801" s="13">
        <f>Penjualan!V801*$D801</f>
        <v>0</v>
      </c>
      <c r="W801" s="13">
        <f>Penjualan!W801*$D801</f>
        <v>0</v>
      </c>
      <c r="X801" s="13">
        <f>Penjualan!X801*$D801</f>
        <v>0</v>
      </c>
      <c r="Y801" s="13">
        <f>Penjualan!Y801*$D801</f>
        <v>10000</v>
      </c>
      <c r="Z801" s="13">
        <f>Penjualan!Z801*$D801</f>
        <v>0</v>
      </c>
      <c r="AA801" s="13">
        <f>Penjualan!AA801*$D801</f>
        <v>0</v>
      </c>
      <c r="AB801" s="13">
        <f>Penjualan!AB801*$D801</f>
        <v>0</v>
      </c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>
        <f>Penjualan!AQ801*$D801</f>
        <v>0</v>
      </c>
      <c r="AR801" s="13">
        <f t="shared" si="28"/>
        <v>20000</v>
      </c>
      <c r="AS801" s="14"/>
      <c r="AT801" s="14"/>
      <c r="AU801" s="14"/>
      <c r="AV801" s="14"/>
      <c r="AW801" s="14"/>
    </row>
    <row r="802" spans="1:49" ht="26.25" customHeight="1" x14ac:dyDescent="0.35">
      <c r="A802" s="55">
        <f>Penjualan!A802</f>
        <v>0</v>
      </c>
      <c r="B802" s="2" t="str">
        <f>Penjualan!B802</f>
        <v>GR11</v>
      </c>
      <c r="C802" s="2" t="str">
        <f>Penjualan!C802</f>
        <v>Gelang rosario kristal</v>
      </c>
      <c r="D802" s="21">
        <f>VLOOKUP(B802,Tabel!$A$6:$F$78,6,FALSE)</f>
        <v>15000</v>
      </c>
      <c r="E802" s="13">
        <f>Penjualan!E802*$D802</f>
        <v>0</v>
      </c>
      <c r="F802" s="13">
        <f>Penjualan!F802*$D802</f>
        <v>0</v>
      </c>
      <c r="G802" s="13">
        <f>Penjualan!G802*$D802</f>
        <v>0</v>
      </c>
      <c r="H802" s="13">
        <f>Penjualan!H802*$D802</f>
        <v>30000</v>
      </c>
      <c r="I802" s="13">
        <f>Penjualan!I802*$D802</f>
        <v>0</v>
      </c>
      <c r="J802" s="13">
        <f>Penjualan!J802*$D802</f>
        <v>0</v>
      </c>
      <c r="K802" s="13">
        <f>Penjualan!K802*$D802</f>
        <v>0</v>
      </c>
      <c r="L802" s="13">
        <f>Penjualan!L802*$D802</f>
        <v>0</v>
      </c>
      <c r="M802" s="13">
        <f>Penjualan!M802*$D802</f>
        <v>0</v>
      </c>
      <c r="N802" s="13">
        <f>Penjualan!N802*$D802</f>
        <v>0</v>
      </c>
      <c r="O802" s="13">
        <f>Penjualan!O802*$D802</f>
        <v>0</v>
      </c>
      <c r="P802" s="13">
        <f>Penjualan!P802*$D802</f>
        <v>0</v>
      </c>
      <c r="Q802" s="13">
        <f>Penjualan!Q802*$D802</f>
        <v>0</v>
      </c>
      <c r="R802" s="13">
        <f>Penjualan!R802*$D802</f>
        <v>0</v>
      </c>
      <c r="S802" s="13">
        <f>Penjualan!S802*$D802</f>
        <v>0</v>
      </c>
      <c r="T802" s="13">
        <f>Penjualan!T802*$D802</f>
        <v>0</v>
      </c>
      <c r="U802" s="13">
        <f>Penjualan!U802*$D802</f>
        <v>0</v>
      </c>
      <c r="V802" s="13">
        <f>Penjualan!V802*$D802</f>
        <v>0</v>
      </c>
      <c r="W802" s="13">
        <f>Penjualan!W802*$D802</f>
        <v>0</v>
      </c>
      <c r="X802" s="13">
        <f>Penjualan!X802*$D802</f>
        <v>0</v>
      </c>
      <c r="Y802" s="13">
        <f>Penjualan!Y802*$D802</f>
        <v>0</v>
      </c>
      <c r="Z802" s="13">
        <f>Penjualan!Z802*$D802</f>
        <v>0</v>
      </c>
      <c r="AA802" s="13">
        <f>Penjualan!AA802*$D802</f>
        <v>15000</v>
      </c>
      <c r="AB802" s="13">
        <f>Penjualan!AB802*$D802</f>
        <v>0</v>
      </c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>
        <f>Penjualan!AQ802*$D802</f>
        <v>0</v>
      </c>
      <c r="AR802" s="13">
        <f t="shared" si="28"/>
        <v>45000</v>
      </c>
      <c r="AS802" s="14"/>
      <c r="AT802" s="14"/>
      <c r="AU802" s="14"/>
      <c r="AV802" s="14"/>
      <c r="AW802" s="14"/>
    </row>
    <row r="803" spans="1:49" ht="26.25" customHeight="1" x14ac:dyDescent="0.35">
      <c r="A803" s="55">
        <f>Penjualan!A803</f>
        <v>0</v>
      </c>
      <c r="B803" s="2" t="str">
        <f>Penjualan!B803</f>
        <v>GR12</v>
      </c>
      <c r="C803" s="2" t="str">
        <f>Penjualan!C803</f>
        <v>Gelang rosario kristal</v>
      </c>
      <c r="D803" s="21">
        <f>VLOOKUP(B803,Tabel!$A$6:$F$78,6,FALSE)</f>
        <v>15000</v>
      </c>
      <c r="E803" s="13">
        <f>Penjualan!E803*$D803</f>
        <v>0</v>
      </c>
      <c r="F803" s="13">
        <f>Penjualan!F803*$D803</f>
        <v>0</v>
      </c>
      <c r="G803" s="13">
        <f>Penjualan!G803*$D803</f>
        <v>0</v>
      </c>
      <c r="H803" s="13">
        <f>Penjualan!H803*$D803</f>
        <v>0</v>
      </c>
      <c r="I803" s="13">
        <f>Penjualan!I803*$D803</f>
        <v>0</v>
      </c>
      <c r="J803" s="13">
        <f>Penjualan!J803*$D803</f>
        <v>0</v>
      </c>
      <c r="K803" s="13">
        <f>Penjualan!K803*$D803</f>
        <v>0</v>
      </c>
      <c r="L803" s="13">
        <f>Penjualan!L803*$D803</f>
        <v>0</v>
      </c>
      <c r="M803" s="13">
        <f>Penjualan!M803*$D803</f>
        <v>0</v>
      </c>
      <c r="N803" s="13">
        <f>Penjualan!N803*$D803</f>
        <v>15000</v>
      </c>
      <c r="O803" s="13">
        <f>Penjualan!O803*$D803</f>
        <v>0</v>
      </c>
      <c r="P803" s="13">
        <f>Penjualan!P803*$D803</f>
        <v>0</v>
      </c>
      <c r="Q803" s="13">
        <f>Penjualan!Q803*$D803</f>
        <v>0</v>
      </c>
      <c r="R803" s="13">
        <f>Penjualan!R803*$D803</f>
        <v>0</v>
      </c>
      <c r="S803" s="13">
        <f>Penjualan!S803*$D803</f>
        <v>0</v>
      </c>
      <c r="T803" s="13">
        <f>Penjualan!T803*$D803</f>
        <v>0</v>
      </c>
      <c r="U803" s="13">
        <f>Penjualan!U803*$D803</f>
        <v>0</v>
      </c>
      <c r="V803" s="13">
        <f>Penjualan!V803*$D803</f>
        <v>0</v>
      </c>
      <c r="W803" s="13">
        <f>Penjualan!W803*$D803</f>
        <v>0</v>
      </c>
      <c r="X803" s="13">
        <f>Penjualan!X803*$D803</f>
        <v>0</v>
      </c>
      <c r="Y803" s="13">
        <f>Penjualan!Y803*$D803</f>
        <v>0</v>
      </c>
      <c r="Z803" s="13">
        <f>Penjualan!Z803*$D803</f>
        <v>0</v>
      </c>
      <c r="AA803" s="13">
        <f>Penjualan!AA803*$D803</f>
        <v>0</v>
      </c>
      <c r="AB803" s="13">
        <f>Penjualan!AB803*$D803</f>
        <v>0</v>
      </c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>
        <f>Penjualan!AQ803*$D803</f>
        <v>0</v>
      </c>
      <c r="AR803" s="13">
        <f t="shared" si="28"/>
        <v>15000</v>
      </c>
      <c r="AS803" s="14"/>
      <c r="AT803" s="14"/>
      <c r="AU803" s="14"/>
      <c r="AV803" s="14"/>
      <c r="AW803" s="14"/>
    </row>
    <row r="804" spans="1:49" ht="26.25" customHeight="1" x14ac:dyDescent="0.35">
      <c r="A804" s="55">
        <f>Penjualan!A804</f>
        <v>0</v>
      </c>
      <c r="B804" s="2" t="str">
        <f>Penjualan!B804</f>
        <v>GR19</v>
      </c>
      <c r="C804" s="2" t="str">
        <f>Penjualan!C804</f>
        <v>Gelang Rosario Corak Bunga</v>
      </c>
      <c r="D804" s="21">
        <f>VLOOKUP(B804,Tabel!$A$6:$F$78,6,FALSE)</f>
        <v>15000</v>
      </c>
      <c r="E804" s="13">
        <f>Penjualan!E804*$D804</f>
        <v>0</v>
      </c>
      <c r="F804" s="13">
        <f>Penjualan!F804*$D804</f>
        <v>15000</v>
      </c>
      <c r="G804" s="13">
        <f>Penjualan!G804*$D804</f>
        <v>0</v>
      </c>
      <c r="H804" s="13">
        <f>Penjualan!H804*$D804</f>
        <v>0</v>
      </c>
      <c r="I804" s="13">
        <f>Penjualan!I804*$D804</f>
        <v>0</v>
      </c>
      <c r="J804" s="13">
        <f>Penjualan!J804*$D804</f>
        <v>0</v>
      </c>
      <c r="K804" s="13">
        <f>Penjualan!K804*$D804</f>
        <v>0</v>
      </c>
      <c r="L804" s="13">
        <f>Penjualan!L804*$D804</f>
        <v>0</v>
      </c>
      <c r="M804" s="13">
        <f>Penjualan!M804*$D804</f>
        <v>0</v>
      </c>
      <c r="N804" s="13">
        <f>Penjualan!N804*$D804</f>
        <v>30000</v>
      </c>
      <c r="O804" s="13">
        <f>Penjualan!O804*$D804</f>
        <v>0</v>
      </c>
      <c r="P804" s="13">
        <f>Penjualan!P804*$D804</f>
        <v>0</v>
      </c>
      <c r="Q804" s="13">
        <f>Penjualan!Q804*$D804</f>
        <v>0</v>
      </c>
      <c r="R804" s="13">
        <f>Penjualan!R804*$D804</f>
        <v>0</v>
      </c>
      <c r="S804" s="13">
        <f>Penjualan!S804*$D804</f>
        <v>0</v>
      </c>
      <c r="T804" s="13">
        <f>Penjualan!T804*$D804</f>
        <v>0</v>
      </c>
      <c r="U804" s="13">
        <f>Penjualan!U804*$D804</f>
        <v>0</v>
      </c>
      <c r="V804" s="13">
        <f>Penjualan!V804*$D804</f>
        <v>0</v>
      </c>
      <c r="W804" s="13">
        <f>Penjualan!W804*$D804</f>
        <v>0</v>
      </c>
      <c r="X804" s="13">
        <f>Penjualan!X804*$D804</f>
        <v>0</v>
      </c>
      <c r="Y804" s="13">
        <f>Penjualan!Y804*$D804</f>
        <v>0</v>
      </c>
      <c r="Z804" s="13">
        <f>Penjualan!Z804*$D804</f>
        <v>0</v>
      </c>
      <c r="AA804" s="13">
        <f>Penjualan!AA804*$D804</f>
        <v>0</v>
      </c>
      <c r="AB804" s="13">
        <f>Penjualan!AB804*$D804</f>
        <v>15000</v>
      </c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>
        <f>Penjualan!AQ804*$D804</f>
        <v>0</v>
      </c>
      <c r="AR804" s="13">
        <f t="shared" si="28"/>
        <v>60000</v>
      </c>
      <c r="AS804" s="14"/>
      <c r="AT804" s="14"/>
      <c r="AU804" s="14"/>
      <c r="AV804" s="14"/>
      <c r="AW804" s="14"/>
    </row>
    <row r="805" spans="1:49" ht="26.25" customHeight="1" x14ac:dyDescent="0.35">
      <c r="A805" s="55">
        <f>Penjualan!A805</f>
        <v>0</v>
      </c>
      <c r="B805" s="2" t="str">
        <f>Penjualan!B805</f>
        <v>GR11</v>
      </c>
      <c r="C805" s="2" t="str">
        <f>Penjualan!C805</f>
        <v>Gelang rosario kristal</v>
      </c>
      <c r="D805" s="21">
        <f>VLOOKUP(B805,Tabel!$A$6:$F$78,6,FALSE)</f>
        <v>15000</v>
      </c>
      <c r="E805" s="13">
        <f>Penjualan!E805*$D805</f>
        <v>0</v>
      </c>
      <c r="F805" s="13">
        <f>Penjualan!F805*$D805</f>
        <v>0</v>
      </c>
      <c r="G805" s="13">
        <f>Penjualan!G805*$D805</f>
        <v>0</v>
      </c>
      <c r="H805" s="13">
        <f>Penjualan!H805*$D805</f>
        <v>15000</v>
      </c>
      <c r="I805" s="13">
        <f>Penjualan!I805*$D805</f>
        <v>0</v>
      </c>
      <c r="J805" s="13">
        <f>Penjualan!J805*$D805</f>
        <v>0</v>
      </c>
      <c r="K805" s="13">
        <f>Penjualan!K805*$D805</f>
        <v>0</v>
      </c>
      <c r="L805" s="13">
        <f>Penjualan!L805*$D805</f>
        <v>0</v>
      </c>
      <c r="M805" s="13">
        <f>Penjualan!M805*$D805</f>
        <v>0</v>
      </c>
      <c r="N805" s="13">
        <f>Penjualan!N805*$D805</f>
        <v>0</v>
      </c>
      <c r="O805" s="13">
        <f>Penjualan!O805*$D805</f>
        <v>0</v>
      </c>
      <c r="P805" s="13">
        <f>Penjualan!P805*$D805</f>
        <v>15000</v>
      </c>
      <c r="Q805" s="13">
        <f>Penjualan!Q805*$D805</f>
        <v>0</v>
      </c>
      <c r="R805" s="13">
        <f>Penjualan!R805*$D805</f>
        <v>0</v>
      </c>
      <c r="S805" s="13">
        <f>Penjualan!S805*$D805</f>
        <v>0</v>
      </c>
      <c r="T805" s="13">
        <f>Penjualan!T805*$D805</f>
        <v>15000</v>
      </c>
      <c r="U805" s="13">
        <f>Penjualan!U805*$D805</f>
        <v>0</v>
      </c>
      <c r="V805" s="13">
        <f>Penjualan!V805*$D805</f>
        <v>0</v>
      </c>
      <c r="W805" s="13">
        <f>Penjualan!W805*$D805</f>
        <v>0</v>
      </c>
      <c r="X805" s="13">
        <f>Penjualan!X805*$D805</f>
        <v>0</v>
      </c>
      <c r="Y805" s="13">
        <f>Penjualan!Y805*$D805</f>
        <v>15000</v>
      </c>
      <c r="Z805" s="13">
        <f>Penjualan!Z805*$D805</f>
        <v>0</v>
      </c>
      <c r="AA805" s="13">
        <f>Penjualan!AA805*$D805</f>
        <v>0</v>
      </c>
      <c r="AB805" s="13">
        <f>Penjualan!AB805*$D805</f>
        <v>0</v>
      </c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>
        <f>Penjualan!AQ805*$D805</f>
        <v>0</v>
      </c>
      <c r="AR805" s="13">
        <f t="shared" si="28"/>
        <v>60000</v>
      </c>
      <c r="AS805" s="14"/>
      <c r="AT805" s="14"/>
      <c r="AU805" s="14"/>
      <c r="AV805" s="14"/>
      <c r="AW805" s="14"/>
    </row>
    <row r="806" spans="1:49" ht="26.25" customHeight="1" x14ac:dyDescent="0.35">
      <c r="A806" s="55">
        <f>Penjualan!A806</f>
        <v>0</v>
      </c>
      <c r="B806" s="2" t="str">
        <f>Penjualan!B806</f>
        <v>KT04</v>
      </c>
      <c r="C806" s="2" t="str">
        <f>Penjualan!C806</f>
        <v>Kalung bandul</v>
      </c>
      <c r="D806" s="21">
        <f>VLOOKUP(B806,Tabel!$A$6:$F$78,6,FALSE)</f>
        <v>3000</v>
      </c>
      <c r="E806" s="13">
        <f>Penjualan!E806*$D806</f>
        <v>0</v>
      </c>
      <c r="F806" s="13">
        <f>Penjualan!F806*$D806</f>
        <v>0</v>
      </c>
      <c r="G806" s="13">
        <f>Penjualan!G806*$D806</f>
        <v>0</v>
      </c>
      <c r="H806" s="13">
        <f>Penjualan!H806*$D806</f>
        <v>0</v>
      </c>
      <c r="I806" s="13">
        <f>Penjualan!I806*$D806</f>
        <v>0</v>
      </c>
      <c r="J806" s="13">
        <f>Penjualan!J806*$D806</f>
        <v>0</v>
      </c>
      <c r="K806" s="13">
        <f>Penjualan!K806*$D806</f>
        <v>0</v>
      </c>
      <c r="L806" s="13">
        <f>Penjualan!L806*$D806</f>
        <v>0</v>
      </c>
      <c r="M806" s="13">
        <f>Penjualan!M806*$D806</f>
        <v>0</v>
      </c>
      <c r="N806" s="13">
        <f>Penjualan!N806*$D806</f>
        <v>0</v>
      </c>
      <c r="O806" s="13">
        <f>Penjualan!O806*$D806</f>
        <v>0</v>
      </c>
      <c r="P806" s="13">
        <f>Penjualan!P806*$D806</f>
        <v>0</v>
      </c>
      <c r="Q806" s="13">
        <f>Penjualan!Q806*$D806</f>
        <v>0</v>
      </c>
      <c r="R806" s="13">
        <f>Penjualan!R806*$D806</f>
        <v>0</v>
      </c>
      <c r="S806" s="13">
        <f>Penjualan!S806*$D806</f>
        <v>0</v>
      </c>
      <c r="T806" s="13">
        <f>Penjualan!T806*$D806</f>
        <v>0</v>
      </c>
      <c r="U806" s="13">
        <f>Penjualan!U806*$D806</f>
        <v>0</v>
      </c>
      <c r="V806" s="13">
        <f>Penjualan!V806*$D806</f>
        <v>0</v>
      </c>
      <c r="W806" s="13">
        <f>Penjualan!W806*$D806</f>
        <v>0</v>
      </c>
      <c r="X806" s="13">
        <f>Penjualan!X806*$D806</f>
        <v>0</v>
      </c>
      <c r="Y806" s="13">
        <f>Penjualan!Y806*$D806</f>
        <v>9000</v>
      </c>
      <c r="Z806" s="13">
        <f>Penjualan!Z806*$D806</f>
        <v>0</v>
      </c>
      <c r="AA806" s="13">
        <f>Penjualan!AA806*$D806</f>
        <v>0</v>
      </c>
      <c r="AB806" s="13">
        <f>Penjualan!AB806*$D806</f>
        <v>0</v>
      </c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>
        <f>Penjualan!AQ806*$D806</f>
        <v>0</v>
      </c>
      <c r="AR806" s="13">
        <f t="shared" si="28"/>
        <v>9000</v>
      </c>
      <c r="AS806" s="14"/>
      <c r="AT806" s="14"/>
      <c r="AU806" s="14"/>
      <c r="AV806" s="14"/>
      <c r="AW806" s="14"/>
    </row>
    <row r="807" spans="1:49" ht="26.25" customHeight="1" x14ac:dyDescent="0.35">
      <c r="A807" s="55">
        <f>Penjualan!A807</f>
        <v>0</v>
      </c>
      <c r="B807" s="2" t="str">
        <f>Penjualan!B807</f>
        <v>KT03</v>
      </c>
      <c r="C807" s="2" t="str">
        <f>Penjualan!C807</f>
        <v>Kalung huruf</v>
      </c>
      <c r="D807" s="21">
        <f>VLOOKUP(B807,Tabel!$A$6:$F$78,6,FALSE)</f>
        <v>3000</v>
      </c>
      <c r="E807" s="13">
        <f>Penjualan!E807*$D807</f>
        <v>0</v>
      </c>
      <c r="F807" s="13">
        <f>Penjualan!F807*$D807</f>
        <v>0</v>
      </c>
      <c r="G807" s="13">
        <f>Penjualan!G807*$D807</f>
        <v>0</v>
      </c>
      <c r="H807" s="13">
        <f>Penjualan!H807*$D807</f>
        <v>0</v>
      </c>
      <c r="I807" s="13">
        <f>Penjualan!I807*$D807</f>
        <v>0</v>
      </c>
      <c r="J807" s="13">
        <f>Penjualan!J807*$D807</f>
        <v>0</v>
      </c>
      <c r="K807" s="13">
        <f>Penjualan!K807*$D807</f>
        <v>0</v>
      </c>
      <c r="L807" s="13">
        <f>Penjualan!L807*$D807</f>
        <v>0</v>
      </c>
      <c r="M807" s="13">
        <f>Penjualan!M807*$D807</f>
        <v>0</v>
      </c>
      <c r="N807" s="13">
        <f>Penjualan!N807*$D807</f>
        <v>0</v>
      </c>
      <c r="O807" s="13">
        <f>Penjualan!O807*$D807</f>
        <v>0</v>
      </c>
      <c r="P807" s="13">
        <f>Penjualan!P807*$D807</f>
        <v>0</v>
      </c>
      <c r="Q807" s="13">
        <f>Penjualan!Q807*$D807</f>
        <v>0</v>
      </c>
      <c r="R807" s="13">
        <f>Penjualan!R807*$D807</f>
        <v>0</v>
      </c>
      <c r="S807" s="13">
        <f>Penjualan!S807*$D807</f>
        <v>3000</v>
      </c>
      <c r="T807" s="13">
        <f>Penjualan!T807*$D807</f>
        <v>0</v>
      </c>
      <c r="U807" s="13">
        <f>Penjualan!U807*$D807</f>
        <v>0</v>
      </c>
      <c r="V807" s="13">
        <f>Penjualan!V807*$D807</f>
        <v>0</v>
      </c>
      <c r="W807" s="13">
        <f>Penjualan!W807*$D807</f>
        <v>0</v>
      </c>
      <c r="X807" s="13">
        <f>Penjualan!X807*$D807</f>
        <v>0</v>
      </c>
      <c r="Y807" s="13">
        <f>Penjualan!Y807*$D807</f>
        <v>0</v>
      </c>
      <c r="Z807" s="13">
        <f>Penjualan!Z807*$D807</f>
        <v>0</v>
      </c>
      <c r="AA807" s="13">
        <f>Penjualan!AA807*$D807</f>
        <v>0</v>
      </c>
      <c r="AB807" s="13">
        <f>Penjualan!AB807*$D807</f>
        <v>0</v>
      </c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>
        <f>Penjualan!AQ807*$D807</f>
        <v>3000</v>
      </c>
      <c r="AR807" s="13">
        <f t="shared" si="28"/>
        <v>6000</v>
      </c>
      <c r="AS807" s="14"/>
      <c r="AT807" s="14"/>
      <c r="AU807" s="14">
        <f>AQ807</f>
        <v>3000</v>
      </c>
      <c r="AV807" s="14"/>
      <c r="AW807" s="14"/>
    </row>
    <row r="808" spans="1:49" ht="26.25" customHeight="1" x14ac:dyDescent="0.35">
      <c r="A808" s="55">
        <f>Penjualan!A808</f>
        <v>0</v>
      </c>
      <c r="B808" s="2" t="str">
        <f>Penjualan!B808</f>
        <v>GR17</v>
      </c>
      <c r="C808" s="2" t="str">
        <f>Penjualan!C808</f>
        <v>Gelang Rosario Lilit</v>
      </c>
      <c r="D808" s="21">
        <f>VLOOKUP(B808,Tabel!$A$6:$F$78,6,FALSE)</f>
        <v>10000</v>
      </c>
      <c r="E808" s="13">
        <f>Penjualan!E808*$D808</f>
        <v>0</v>
      </c>
      <c r="F808" s="13">
        <f>Penjualan!F808*$D808</f>
        <v>10000</v>
      </c>
      <c r="G808" s="13">
        <f>Penjualan!G808*$D808</f>
        <v>0</v>
      </c>
      <c r="H808" s="13">
        <f>Penjualan!H808*$D808</f>
        <v>0</v>
      </c>
      <c r="I808" s="13">
        <f>Penjualan!I808*$D808</f>
        <v>0</v>
      </c>
      <c r="J808" s="13">
        <f>Penjualan!J808*$D808</f>
        <v>0</v>
      </c>
      <c r="K808" s="13">
        <f>Penjualan!K808*$D808</f>
        <v>0</v>
      </c>
      <c r="L808" s="13">
        <f>Penjualan!L808*$D808</f>
        <v>0</v>
      </c>
      <c r="M808" s="13">
        <f>Penjualan!M808*$D808</f>
        <v>0</v>
      </c>
      <c r="N808" s="13">
        <f>Penjualan!N808*$D808</f>
        <v>0</v>
      </c>
      <c r="O808" s="13">
        <f>Penjualan!O808*$D808</f>
        <v>0</v>
      </c>
      <c r="P808" s="13">
        <f>Penjualan!P808*$D808</f>
        <v>0</v>
      </c>
      <c r="Q808" s="13">
        <f>Penjualan!Q808*$D808</f>
        <v>0</v>
      </c>
      <c r="R808" s="13">
        <f>Penjualan!R808*$D808</f>
        <v>0</v>
      </c>
      <c r="S808" s="13">
        <f>Penjualan!S808*$D808</f>
        <v>0</v>
      </c>
      <c r="T808" s="13">
        <f>Penjualan!T808*$D808</f>
        <v>0</v>
      </c>
      <c r="U808" s="13">
        <f>Penjualan!U808*$D808</f>
        <v>0</v>
      </c>
      <c r="V808" s="13">
        <f>Penjualan!V808*$D808</f>
        <v>0</v>
      </c>
      <c r="W808" s="13">
        <f>Penjualan!W808*$D808</f>
        <v>0</v>
      </c>
      <c r="X808" s="13">
        <f>Penjualan!X808*$D808</f>
        <v>0</v>
      </c>
      <c r="Y808" s="13">
        <f>Penjualan!Y808*$D808</f>
        <v>0</v>
      </c>
      <c r="Z808" s="13">
        <f>Penjualan!Z808*$D808</f>
        <v>0</v>
      </c>
      <c r="AA808" s="13">
        <f>Penjualan!AA808*$D808</f>
        <v>0</v>
      </c>
      <c r="AB808" s="13">
        <f>Penjualan!AB808*$D808</f>
        <v>0</v>
      </c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>
        <f>Penjualan!AQ808*$D808</f>
        <v>0</v>
      </c>
      <c r="AR808" s="13">
        <f t="shared" ref="AR808:AR873" si="29">SUM(E808:AQ808)</f>
        <v>10000</v>
      </c>
      <c r="AS808" s="14"/>
      <c r="AT808" s="14"/>
      <c r="AU808" s="14"/>
      <c r="AV808" s="14"/>
      <c r="AW808" s="14"/>
    </row>
    <row r="809" spans="1:49" ht="26.25" customHeight="1" x14ac:dyDescent="0.35">
      <c r="A809" s="55">
        <f>Penjualan!A809</f>
        <v>0</v>
      </c>
      <c r="B809" s="2" t="str">
        <f>Penjualan!B809</f>
        <v>R05</v>
      </c>
      <c r="C809" s="2" t="str">
        <f>Penjualan!C809</f>
        <v>Rosario tali bercorak</v>
      </c>
      <c r="D809" s="21">
        <f>VLOOKUP(B809,Tabel!$A$6:$F$78,6,FALSE)</f>
        <v>15000</v>
      </c>
      <c r="E809" s="13">
        <f>Penjualan!E809*$D809</f>
        <v>0</v>
      </c>
      <c r="F809" s="13">
        <f>Penjualan!F809*$D809</f>
        <v>0</v>
      </c>
      <c r="G809" s="13">
        <f>Penjualan!G809*$D809</f>
        <v>0</v>
      </c>
      <c r="H809" s="13">
        <f>Penjualan!H809*$D809</f>
        <v>0</v>
      </c>
      <c r="I809" s="13">
        <f>Penjualan!I809*$D809</f>
        <v>0</v>
      </c>
      <c r="J809" s="13">
        <f>Penjualan!J809*$D809</f>
        <v>0</v>
      </c>
      <c r="K809" s="13">
        <f>Penjualan!K809*$D809</f>
        <v>0</v>
      </c>
      <c r="L809" s="13">
        <f>Penjualan!L809*$D809</f>
        <v>0</v>
      </c>
      <c r="M809" s="13">
        <f>Penjualan!M809*$D809</f>
        <v>0</v>
      </c>
      <c r="N809" s="13">
        <f>Penjualan!N809*$D809</f>
        <v>0</v>
      </c>
      <c r="O809" s="13">
        <f>Penjualan!O809*$D809</f>
        <v>0</v>
      </c>
      <c r="P809" s="13">
        <f>Penjualan!P809*$D809</f>
        <v>0</v>
      </c>
      <c r="Q809" s="13">
        <f>Penjualan!Q809*$D809</f>
        <v>0</v>
      </c>
      <c r="R809" s="13">
        <f>Penjualan!R809*$D809</f>
        <v>0</v>
      </c>
      <c r="S809" s="13">
        <f>Penjualan!S809*$D809</f>
        <v>15000</v>
      </c>
      <c r="T809" s="13">
        <f>Penjualan!T809*$D809</f>
        <v>0</v>
      </c>
      <c r="U809" s="13">
        <f>Penjualan!U809*$D809</f>
        <v>0</v>
      </c>
      <c r="V809" s="13">
        <f>Penjualan!V809*$D809</f>
        <v>0</v>
      </c>
      <c r="W809" s="13">
        <f>Penjualan!W809*$D809</f>
        <v>0</v>
      </c>
      <c r="X809" s="13">
        <f>Penjualan!X809*$D809</f>
        <v>0</v>
      </c>
      <c r="Y809" s="13">
        <f>Penjualan!Y809*$D809</f>
        <v>0</v>
      </c>
      <c r="Z809" s="13">
        <f>Penjualan!Z809*$D809</f>
        <v>0</v>
      </c>
      <c r="AA809" s="13">
        <f>Penjualan!AA809*$D809</f>
        <v>0</v>
      </c>
      <c r="AB809" s="13">
        <f>Penjualan!AB809*$D809</f>
        <v>0</v>
      </c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>
        <f>Penjualan!AQ809*$D809</f>
        <v>0</v>
      </c>
      <c r="AR809" s="13">
        <f t="shared" si="29"/>
        <v>15000</v>
      </c>
      <c r="AS809" s="14"/>
      <c r="AT809" s="14"/>
      <c r="AU809" s="14"/>
      <c r="AV809" s="14"/>
      <c r="AW809" s="14"/>
    </row>
    <row r="810" spans="1:49" ht="26.25" customHeight="1" x14ac:dyDescent="0.35">
      <c r="A810" s="55">
        <f>Penjualan!A810</f>
        <v>0</v>
      </c>
      <c r="B810" s="2" t="str">
        <f>Penjualan!B810</f>
        <v>A01</v>
      </c>
      <c r="C810" s="2" t="str">
        <f>Penjualan!C810</f>
        <v>Anting</v>
      </c>
      <c r="D810" s="21">
        <f>VLOOKUP(B810,Tabel!$A$6:$F$78,6,FALSE)</f>
        <v>12000</v>
      </c>
      <c r="E810" s="13">
        <f>Penjualan!E810*$D810</f>
        <v>0</v>
      </c>
      <c r="F810" s="13">
        <f>Penjualan!F810*$D810</f>
        <v>0</v>
      </c>
      <c r="G810" s="13">
        <f>Penjualan!G810*$D810</f>
        <v>0</v>
      </c>
      <c r="H810" s="13">
        <f>Penjualan!H810*$D810</f>
        <v>0</v>
      </c>
      <c r="I810" s="13">
        <f>Penjualan!I810*$D810</f>
        <v>0</v>
      </c>
      <c r="J810" s="13">
        <f>Penjualan!J810*$D810</f>
        <v>0</v>
      </c>
      <c r="K810" s="13">
        <f>Penjualan!K810*$D810</f>
        <v>0</v>
      </c>
      <c r="L810" s="13">
        <f>Penjualan!L810*$D810</f>
        <v>0</v>
      </c>
      <c r="M810" s="13">
        <f>Penjualan!M810*$D810</f>
        <v>0</v>
      </c>
      <c r="N810" s="13">
        <f>Penjualan!N810*$D810</f>
        <v>0</v>
      </c>
      <c r="O810" s="13">
        <f>Penjualan!O810*$D810</f>
        <v>0</v>
      </c>
      <c r="P810" s="13">
        <f>Penjualan!P810*$D810</f>
        <v>24000</v>
      </c>
      <c r="Q810" s="13">
        <f>Penjualan!Q810*$D810</f>
        <v>24000</v>
      </c>
      <c r="R810" s="13">
        <f>Penjualan!R810*$D810</f>
        <v>0</v>
      </c>
      <c r="S810" s="13">
        <f>Penjualan!S810*$D810</f>
        <v>0</v>
      </c>
      <c r="T810" s="13">
        <f>Penjualan!T810*$D810</f>
        <v>0</v>
      </c>
      <c r="U810" s="13">
        <f>Penjualan!U810*$D810</f>
        <v>0</v>
      </c>
      <c r="V810" s="13">
        <f>Penjualan!V810*$D810</f>
        <v>0</v>
      </c>
      <c r="W810" s="13">
        <f>Penjualan!W810*$D810</f>
        <v>0</v>
      </c>
      <c r="X810" s="13">
        <f>Penjualan!X810*$D810</f>
        <v>0</v>
      </c>
      <c r="Y810" s="13">
        <f>Penjualan!Y810*$D810</f>
        <v>0</v>
      </c>
      <c r="Z810" s="13">
        <f>Penjualan!Z810*$D810</f>
        <v>0</v>
      </c>
      <c r="AA810" s="13">
        <f>Penjualan!AA810*$D810</f>
        <v>0</v>
      </c>
      <c r="AB810" s="13">
        <f>Penjualan!AB810*$D810</f>
        <v>0</v>
      </c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>
        <f>Penjualan!AQ810*$D810</f>
        <v>0</v>
      </c>
      <c r="AR810" s="13">
        <f t="shared" si="29"/>
        <v>48000</v>
      </c>
      <c r="AS810" s="14"/>
      <c r="AT810" s="14"/>
      <c r="AU810" s="14"/>
      <c r="AV810" s="14"/>
      <c r="AW810" s="14"/>
    </row>
    <row r="811" spans="1:49" ht="26.25" customHeight="1" x14ac:dyDescent="0.35">
      <c r="A811" s="55">
        <f>Penjualan!A811</f>
        <v>0</v>
      </c>
      <c r="B811" s="2" t="str">
        <f>Penjualan!B811</f>
        <v>R02</v>
      </c>
      <c r="C811" s="2" t="str">
        <f>Penjualan!C811</f>
        <v>Rosario batu</v>
      </c>
      <c r="D811" s="21">
        <f>VLOOKUP(B811,Tabel!$A$6:$F$78,6,FALSE)</f>
        <v>30000</v>
      </c>
      <c r="E811" s="13">
        <f>Penjualan!E811*$D811</f>
        <v>0</v>
      </c>
      <c r="F811" s="13">
        <f>Penjualan!F811*$D811</f>
        <v>0</v>
      </c>
      <c r="G811" s="13">
        <f>Penjualan!G811*$D811</f>
        <v>0</v>
      </c>
      <c r="H811" s="13">
        <f>Penjualan!H811*$D811</f>
        <v>0</v>
      </c>
      <c r="I811" s="13">
        <f>Penjualan!I811*$D811</f>
        <v>0</v>
      </c>
      <c r="J811" s="13">
        <f>Penjualan!J811*$D811</f>
        <v>0</v>
      </c>
      <c r="K811" s="13">
        <f>Penjualan!K811*$D811</f>
        <v>0</v>
      </c>
      <c r="L811" s="13">
        <f>Penjualan!L811*$D811</f>
        <v>0</v>
      </c>
      <c r="M811" s="13">
        <f>Penjualan!M811*$D811</f>
        <v>0</v>
      </c>
      <c r="N811" s="13">
        <f>Penjualan!N811*$D811</f>
        <v>0</v>
      </c>
      <c r="O811" s="13">
        <f>Penjualan!O811*$D811</f>
        <v>0</v>
      </c>
      <c r="P811" s="13">
        <f>Penjualan!P811*$D811</f>
        <v>30000</v>
      </c>
      <c r="Q811" s="13">
        <f>Penjualan!Q811*$D811</f>
        <v>0</v>
      </c>
      <c r="R811" s="13">
        <f>Penjualan!R811*$D811</f>
        <v>0</v>
      </c>
      <c r="S811" s="13">
        <f>Penjualan!S811*$D811</f>
        <v>0</v>
      </c>
      <c r="T811" s="13">
        <f>Penjualan!T811*$D811</f>
        <v>0</v>
      </c>
      <c r="U811" s="13">
        <f>Penjualan!U811*$D811</f>
        <v>0</v>
      </c>
      <c r="V811" s="13">
        <f>Penjualan!V811*$D811</f>
        <v>0</v>
      </c>
      <c r="W811" s="13">
        <f>Penjualan!W811*$D811</f>
        <v>0</v>
      </c>
      <c r="X811" s="13">
        <f>Penjualan!X811*$D811</f>
        <v>0</v>
      </c>
      <c r="Y811" s="13">
        <f>Penjualan!Y811*$D811</f>
        <v>0</v>
      </c>
      <c r="Z811" s="13">
        <f>Penjualan!Z811*$D811</f>
        <v>0</v>
      </c>
      <c r="AA811" s="13">
        <f>Penjualan!AA811*$D811</f>
        <v>0</v>
      </c>
      <c r="AB811" s="13">
        <f>Penjualan!AB811*$D811</f>
        <v>0</v>
      </c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>
        <f>Penjualan!AQ811*$D811</f>
        <v>0</v>
      </c>
      <c r="AR811" s="13">
        <f t="shared" si="29"/>
        <v>30000</v>
      </c>
      <c r="AS811" s="14"/>
      <c r="AT811" s="14"/>
      <c r="AU811" s="14"/>
      <c r="AV811" s="14"/>
      <c r="AW811" s="14"/>
    </row>
    <row r="812" spans="1:49" ht="26.25" customHeight="1" x14ac:dyDescent="0.35">
      <c r="A812" s="55">
        <f>Penjualan!A812</f>
        <v>0</v>
      </c>
      <c r="B812" s="2" t="str">
        <f>Penjualan!B812</f>
        <v>G20</v>
      </c>
      <c r="C812" s="2" t="str">
        <f>Penjualan!C812</f>
        <v>Gelang lilit magnet</v>
      </c>
      <c r="D812" s="21">
        <f>VLOOKUP(B812,Tabel!$A$6:$F$78,6,FALSE)</f>
        <v>10000</v>
      </c>
      <c r="E812" s="13">
        <f>Penjualan!E812*$D812</f>
        <v>0</v>
      </c>
      <c r="F812" s="13">
        <f>Penjualan!F812*$D812</f>
        <v>0</v>
      </c>
      <c r="G812" s="13">
        <f>Penjualan!G812*$D812</f>
        <v>0</v>
      </c>
      <c r="H812" s="13">
        <f>Penjualan!H812*$D812</f>
        <v>0</v>
      </c>
      <c r="I812" s="13">
        <f>Penjualan!I812*$D812</f>
        <v>0</v>
      </c>
      <c r="J812" s="13">
        <f>Penjualan!J812*$D812</f>
        <v>0</v>
      </c>
      <c r="K812" s="13">
        <f>Penjualan!K812*$D812</f>
        <v>0</v>
      </c>
      <c r="L812" s="13">
        <f>Penjualan!L812*$D812</f>
        <v>0</v>
      </c>
      <c r="M812" s="13">
        <f>Penjualan!M812*$D812</f>
        <v>0</v>
      </c>
      <c r="N812" s="13">
        <f>Penjualan!N812*$D812</f>
        <v>0</v>
      </c>
      <c r="O812" s="13">
        <f>Penjualan!O812*$D812</f>
        <v>0</v>
      </c>
      <c r="P812" s="13">
        <f>Penjualan!P812*$D812</f>
        <v>0</v>
      </c>
      <c r="Q812" s="13">
        <f>Penjualan!Q812*$D812</f>
        <v>0</v>
      </c>
      <c r="R812" s="13">
        <f>Penjualan!R812*$D812</f>
        <v>0</v>
      </c>
      <c r="S812" s="13">
        <f>Penjualan!S812*$D812</f>
        <v>10000</v>
      </c>
      <c r="T812" s="13">
        <f>Penjualan!T812*$D812</f>
        <v>0</v>
      </c>
      <c r="U812" s="13">
        <f>Penjualan!U812*$D812</f>
        <v>0</v>
      </c>
      <c r="V812" s="13">
        <f>Penjualan!V812*$D812</f>
        <v>0</v>
      </c>
      <c r="W812" s="13">
        <f>Penjualan!W812*$D812</f>
        <v>0</v>
      </c>
      <c r="X812" s="13">
        <f>Penjualan!X812*$D812</f>
        <v>0</v>
      </c>
      <c r="Y812" s="13">
        <f>Penjualan!Y812*$D812</f>
        <v>20000</v>
      </c>
      <c r="Z812" s="13">
        <f>Penjualan!Z812*$D812</f>
        <v>0</v>
      </c>
      <c r="AA812" s="13">
        <f>Penjualan!AA812*$D812</f>
        <v>0</v>
      </c>
      <c r="AB812" s="13">
        <f>Penjualan!AB812*$D812</f>
        <v>0</v>
      </c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>
        <f>Penjualan!AQ812*$D812</f>
        <v>0</v>
      </c>
      <c r="AR812" s="13">
        <f t="shared" si="29"/>
        <v>30000</v>
      </c>
      <c r="AS812" s="14"/>
      <c r="AT812" s="14"/>
      <c r="AU812" s="14"/>
      <c r="AV812" s="14"/>
      <c r="AW812" s="14"/>
    </row>
    <row r="813" spans="1:49" ht="26.25" customHeight="1" x14ac:dyDescent="0.35">
      <c r="A813" s="55">
        <f>Penjualan!A813</f>
        <v>0</v>
      </c>
      <c r="B813" s="2" t="str">
        <f>Penjualan!B813</f>
        <v>Lain2</v>
      </c>
      <c r="C813" s="2" t="str">
        <f>Penjualan!C813</f>
        <v>Lain2</v>
      </c>
      <c r="D813" s="21">
        <f>VLOOKUP(B813,Tabel!$A$6:$F$78,6,FALSE)</f>
        <v>0</v>
      </c>
      <c r="E813" s="13">
        <f>Penjualan!E813*$D813</f>
        <v>0</v>
      </c>
      <c r="F813" s="13">
        <f>Penjualan!F813*$D813</f>
        <v>0</v>
      </c>
      <c r="G813" s="13">
        <f>Penjualan!G813*$D813</f>
        <v>0</v>
      </c>
      <c r="H813" s="13">
        <f>Penjualan!H813*$D813</f>
        <v>0</v>
      </c>
      <c r="I813" s="13">
        <f>Penjualan!I813*$D813</f>
        <v>0</v>
      </c>
      <c r="J813" s="13">
        <f>Penjualan!J813*$D813</f>
        <v>0</v>
      </c>
      <c r="K813" s="13">
        <f>Penjualan!K813*$D813</f>
        <v>0</v>
      </c>
      <c r="L813" s="13">
        <f>Penjualan!L813*$D813</f>
        <v>0</v>
      </c>
      <c r="M813" s="13">
        <f>Penjualan!M813*$D813</f>
        <v>0</v>
      </c>
      <c r="N813" s="13">
        <f>Penjualan!N813*$D813</f>
        <v>0</v>
      </c>
      <c r="O813" s="13">
        <f>Penjualan!O813*$D813</f>
        <v>0</v>
      </c>
      <c r="P813" s="13">
        <f>Penjualan!P813*$D813</f>
        <v>0</v>
      </c>
      <c r="Q813" s="13">
        <f>Penjualan!Q813*$D813</f>
        <v>0</v>
      </c>
      <c r="R813" s="13">
        <f>Penjualan!R813*$D813</f>
        <v>0</v>
      </c>
      <c r="S813" s="13">
        <f>Penjualan!S813*$D813</f>
        <v>0</v>
      </c>
      <c r="T813" s="13">
        <f>Penjualan!T813*$D813</f>
        <v>0</v>
      </c>
      <c r="U813" s="13">
        <f>Penjualan!U813*$D813</f>
        <v>0</v>
      </c>
      <c r="V813" s="13">
        <f>Penjualan!V813*$D813</f>
        <v>0</v>
      </c>
      <c r="W813" s="13">
        <f>Penjualan!W813*$D813</f>
        <v>0</v>
      </c>
      <c r="X813" s="13">
        <f>Penjualan!X813*$D813</f>
        <v>0</v>
      </c>
      <c r="Y813" s="13">
        <f>Penjualan!Y813*$D813</f>
        <v>0</v>
      </c>
      <c r="Z813" s="13">
        <f>Penjualan!Z813*$D813</f>
        <v>0</v>
      </c>
      <c r="AA813" s="13">
        <f>Penjualan!AA813*$D813</f>
        <v>0</v>
      </c>
      <c r="AB813" s="13">
        <f>Penjualan!AB813*$D813</f>
        <v>0</v>
      </c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>
        <f>Penjualan!AQ813*$D813</f>
        <v>0</v>
      </c>
      <c r="AR813" s="13">
        <f t="shared" si="29"/>
        <v>0</v>
      </c>
      <c r="AS813" s="14"/>
      <c r="AT813" s="14"/>
      <c r="AU813" s="14"/>
      <c r="AV813" s="14"/>
      <c r="AW813" s="14"/>
    </row>
    <row r="814" spans="1:49" ht="26.25" customHeight="1" x14ac:dyDescent="0.35">
      <c r="A814" s="55">
        <f>Penjualan!A814</f>
        <v>42339</v>
      </c>
      <c r="B814" s="2" t="str">
        <f>Penjualan!B814</f>
        <v>R02</v>
      </c>
      <c r="C814" s="2" t="str">
        <f>Penjualan!C814</f>
        <v>Rosario batu</v>
      </c>
      <c r="D814" s="21">
        <f>VLOOKUP(B814,Tabel!$A$6:$F$78,6,FALSE)</f>
        <v>30000</v>
      </c>
      <c r="E814" s="13">
        <f>Penjualan!E814*$D814</f>
        <v>0</v>
      </c>
      <c r="F814" s="13">
        <f>Penjualan!F814*$D814</f>
        <v>0</v>
      </c>
      <c r="G814" s="13">
        <f>Penjualan!G814*$D814</f>
        <v>0</v>
      </c>
      <c r="H814" s="13">
        <f>Penjualan!H814*$D814</f>
        <v>0</v>
      </c>
      <c r="I814" s="13">
        <f>Penjualan!I814*$D814</f>
        <v>0</v>
      </c>
      <c r="J814" s="13">
        <f>Penjualan!J814*$D814</f>
        <v>0</v>
      </c>
      <c r="K814" s="13">
        <f>Penjualan!K814*$D814</f>
        <v>0</v>
      </c>
      <c r="L814" s="13">
        <f>Penjualan!L814*$D814</f>
        <v>0</v>
      </c>
      <c r="M814" s="13">
        <f>Penjualan!M814*$D814</f>
        <v>0</v>
      </c>
      <c r="N814" s="13">
        <f>Penjualan!N814*$D814</f>
        <v>0</v>
      </c>
      <c r="O814" s="13">
        <f>Penjualan!O814*$D814</f>
        <v>0</v>
      </c>
      <c r="P814" s="13">
        <f>Penjualan!P814*$D814</f>
        <v>0</v>
      </c>
      <c r="Q814" s="13">
        <f>Penjualan!Q814*$D814</f>
        <v>0</v>
      </c>
      <c r="R814" s="13">
        <f>Penjualan!R814*$D814</f>
        <v>0</v>
      </c>
      <c r="S814" s="13">
        <f>Penjualan!S814*$D814</f>
        <v>0</v>
      </c>
      <c r="T814" s="13">
        <f>Penjualan!T814*$D814</f>
        <v>0</v>
      </c>
      <c r="U814" s="13">
        <f>Penjualan!U814*$D814</f>
        <v>0</v>
      </c>
      <c r="V814" s="13">
        <f>Penjualan!V814*$D814</f>
        <v>0</v>
      </c>
      <c r="W814" s="13">
        <f>Penjualan!W814*$D814</f>
        <v>0</v>
      </c>
      <c r="X814" s="13">
        <f>Penjualan!X814*$D814</f>
        <v>0</v>
      </c>
      <c r="Y814" s="13">
        <f>Penjualan!Y814*$D814</f>
        <v>0</v>
      </c>
      <c r="Z814" s="13">
        <f>Penjualan!Z814*$D814</f>
        <v>0</v>
      </c>
      <c r="AA814" s="13">
        <f>Penjualan!AA814*$D814</f>
        <v>30000</v>
      </c>
      <c r="AB814" s="13">
        <f>Penjualan!AB814*$D814</f>
        <v>0</v>
      </c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>
        <f>Penjualan!AQ814*$D814</f>
        <v>0</v>
      </c>
      <c r="AR814" s="13">
        <f t="shared" si="29"/>
        <v>30000</v>
      </c>
      <c r="AS814" s="14"/>
      <c r="AT814" s="14"/>
      <c r="AU814" s="14"/>
      <c r="AV814" s="14"/>
      <c r="AW814" s="14"/>
    </row>
    <row r="815" spans="1:49" ht="26.25" customHeight="1" x14ac:dyDescent="0.35">
      <c r="A815" s="55">
        <f>Penjualan!A815</f>
        <v>0</v>
      </c>
      <c r="B815" s="2" t="str">
        <f>Penjualan!B815</f>
        <v>G15</v>
      </c>
      <c r="C815" s="2" t="str">
        <f>Penjualan!C815</f>
        <v>Gelang Fransiskus</v>
      </c>
      <c r="D815" s="21">
        <f>VLOOKUP(B815,Tabel!$A$6:$F$78,6,FALSE)</f>
        <v>20000</v>
      </c>
      <c r="E815" s="13">
        <f>Penjualan!E815*$D815</f>
        <v>0</v>
      </c>
      <c r="F815" s="13">
        <f>Penjualan!F815*$D815</f>
        <v>0</v>
      </c>
      <c r="G815" s="13">
        <f>Penjualan!G815*$D815</f>
        <v>0</v>
      </c>
      <c r="H815" s="13">
        <f>Penjualan!H815*$D815</f>
        <v>0</v>
      </c>
      <c r="I815" s="13">
        <f>Penjualan!I815*$D815</f>
        <v>0</v>
      </c>
      <c r="J815" s="13">
        <f>Penjualan!J815*$D815</f>
        <v>0</v>
      </c>
      <c r="K815" s="13">
        <f>Penjualan!K815*$D815</f>
        <v>0</v>
      </c>
      <c r="L815" s="13">
        <f>Penjualan!L815*$D815</f>
        <v>20000</v>
      </c>
      <c r="M815" s="13">
        <f>Penjualan!M815*$D815</f>
        <v>0</v>
      </c>
      <c r="N815" s="13">
        <f>Penjualan!N815*$D815</f>
        <v>0</v>
      </c>
      <c r="O815" s="13">
        <f>Penjualan!O815*$D815</f>
        <v>0</v>
      </c>
      <c r="P815" s="13">
        <f>Penjualan!P815*$D815</f>
        <v>0</v>
      </c>
      <c r="Q815" s="13">
        <f>Penjualan!Q815*$D815</f>
        <v>0</v>
      </c>
      <c r="R815" s="13">
        <f>Penjualan!R815*$D815</f>
        <v>0</v>
      </c>
      <c r="S815" s="13">
        <f>Penjualan!S815*$D815</f>
        <v>0</v>
      </c>
      <c r="T815" s="13">
        <f>Penjualan!T815*$D815</f>
        <v>0</v>
      </c>
      <c r="U815" s="13">
        <f>Penjualan!U815*$D815</f>
        <v>0</v>
      </c>
      <c r="V815" s="13">
        <f>Penjualan!V815*$D815</f>
        <v>0</v>
      </c>
      <c r="W815" s="13">
        <f>Penjualan!W815*$D815</f>
        <v>0</v>
      </c>
      <c r="X815" s="13">
        <f>Penjualan!X815*$D815</f>
        <v>0</v>
      </c>
      <c r="Y815" s="13">
        <f>Penjualan!Y815*$D815</f>
        <v>0</v>
      </c>
      <c r="Z815" s="13">
        <f>Penjualan!Z815*$D815</f>
        <v>0</v>
      </c>
      <c r="AA815" s="13">
        <f>Penjualan!AA815*$D815</f>
        <v>0</v>
      </c>
      <c r="AB815" s="13">
        <f>Penjualan!AB815*$D815</f>
        <v>0</v>
      </c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>
        <f>Penjualan!AQ815*$D815</f>
        <v>0</v>
      </c>
      <c r="AR815" s="13">
        <f t="shared" si="29"/>
        <v>20000</v>
      </c>
      <c r="AS815" s="14"/>
      <c r="AT815" s="14"/>
      <c r="AU815" s="14"/>
      <c r="AV815" s="14"/>
      <c r="AW815" s="14"/>
    </row>
    <row r="816" spans="1:49" ht="26.25" customHeight="1" x14ac:dyDescent="0.35">
      <c r="A816" s="55">
        <f>Penjualan!A816</f>
        <v>42313</v>
      </c>
      <c r="B816" s="2" t="str">
        <f>Penjualan!B816</f>
        <v>R02</v>
      </c>
      <c r="C816" s="2" t="str">
        <f>Penjualan!C816</f>
        <v>Rosario batu</v>
      </c>
      <c r="D816" s="21">
        <f>VLOOKUP(B816,Tabel!$A$6:$F$78,6,FALSE)</f>
        <v>30000</v>
      </c>
      <c r="E816" s="13">
        <f>Penjualan!E816*$D816</f>
        <v>0</v>
      </c>
      <c r="F816" s="13">
        <f>Penjualan!F816*$D816</f>
        <v>0</v>
      </c>
      <c r="G816" s="13">
        <f>Penjualan!G816*$D816</f>
        <v>0</v>
      </c>
      <c r="H816" s="13">
        <f>Penjualan!H816*$D816</f>
        <v>0</v>
      </c>
      <c r="I816" s="13">
        <f>Penjualan!I816*$D816</f>
        <v>0</v>
      </c>
      <c r="J816" s="13">
        <f>Penjualan!J816*$D816</f>
        <v>0</v>
      </c>
      <c r="K816" s="13">
        <f>Penjualan!K816*$D816</f>
        <v>0</v>
      </c>
      <c r="L816" s="13">
        <f>Penjualan!L816*$D816</f>
        <v>0</v>
      </c>
      <c r="M816" s="13">
        <f>Penjualan!M816*$D816</f>
        <v>0</v>
      </c>
      <c r="N816" s="13">
        <f>Penjualan!N816*$D816</f>
        <v>0</v>
      </c>
      <c r="O816" s="13">
        <f>Penjualan!O816*$D816</f>
        <v>0</v>
      </c>
      <c r="P816" s="13">
        <f>Penjualan!P816*$D816</f>
        <v>0</v>
      </c>
      <c r="Q816" s="13">
        <f>Penjualan!Q816*$D816</f>
        <v>0</v>
      </c>
      <c r="R816" s="13">
        <f>Penjualan!R816*$D816</f>
        <v>0</v>
      </c>
      <c r="S816" s="13">
        <f>Penjualan!S816*$D816</f>
        <v>0</v>
      </c>
      <c r="T816" s="13">
        <f>Penjualan!T816*$D816</f>
        <v>0</v>
      </c>
      <c r="U816" s="13">
        <f>Penjualan!U816*$D816</f>
        <v>0</v>
      </c>
      <c r="V816" s="13">
        <f>Penjualan!V816*$D816</f>
        <v>0</v>
      </c>
      <c r="W816" s="13">
        <f>Penjualan!W816*$D816</f>
        <v>30000</v>
      </c>
      <c r="X816" s="13">
        <f>Penjualan!X816*$D816</f>
        <v>0</v>
      </c>
      <c r="Y816" s="13">
        <f>Penjualan!Y816*$D816</f>
        <v>0</v>
      </c>
      <c r="Z816" s="13">
        <f>Penjualan!Z816*$D816</f>
        <v>0</v>
      </c>
      <c r="AA816" s="13">
        <f>Penjualan!AA816*$D816</f>
        <v>0</v>
      </c>
      <c r="AB816" s="13">
        <f>Penjualan!AB816*$D816</f>
        <v>0</v>
      </c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>
        <f>Penjualan!AQ816*$D816</f>
        <v>0</v>
      </c>
      <c r="AR816" s="13">
        <f t="shared" si="29"/>
        <v>30000</v>
      </c>
      <c r="AS816" s="14"/>
      <c r="AT816" s="14"/>
      <c r="AU816" s="14"/>
      <c r="AV816" s="14"/>
      <c r="AW816" s="14"/>
    </row>
    <row r="817" spans="1:49" ht="26.25" customHeight="1" x14ac:dyDescent="0.35">
      <c r="A817" s="55">
        <f>Penjualan!A817</f>
        <v>0</v>
      </c>
      <c r="B817" s="2" t="str">
        <f>Penjualan!B817</f>
        <v>G12</v>
      </c>
      <c r="C817" s="2" t="str">
        <f>Penjualan!C817</f>
        <v xml:space="preserve">Gelang plat </v>
      </c>
      <c r="D817" s="21">
        <f>VLOOKUP(B817,Tabel!$A$6:$F$78,6,FALSE)</f>
        <v>5000</v>
      </c>
      <c r="E817" s="13">
        <f>Penjualan!E817*$D817</f>
        <v>0</v>
      </c>
      <c r="F817" s="13">
        <f>Penjualan!F817*$D817</f>
        <v>0</v>
      </c>
      <c r="G817" s="13">
        <f>Penjualan!G817*$D817</f>
        <v>0</v>
      </c>
      <c r="H817" s="13">
        <f>Penjualan!H817*$D817</f>
        <v>10000</v>
      </c>
      <c r="I817" s="13">
        <f>Penjualan!I817*$D817</f>
        <v>0</v>
      </c>
      <c r="J817" s="13">
        <f>Penjualan!J817*$D817</f>
        <v>0</v>
      </c>
      <c r="K817" s="13">
        <f>Penjualan!K817*$D817</f>
        <v>0</v>
      </c>
      <c r="L817" s="13">
        <f>Penjualan!L817*$D817</f>
        <v>0</v>
      </c>
      <c r="M817" s="13">
        <f>Penjualan!M817*$D817</f>
        <v>0</v>
      </c>
      <c r="N817" s="13">
        <f>Penjualan!N817*$D817</f>
        <v>0</v>
      </c>
      <c r="O817" s="13">
        <f>Penjualan!O817*$D817</f>
        <v>0</v>
      </c>
      <c r="P817" s="13">
        <f>Penjualan!P817*$D817</f>
        <v>0</v>
      </c>
      <c r="Q817" s="13">
        <f>Penjualan!Q817*$D817</f>
        <v>0</v>
      </c>
      <c r="R817" s="13">
        <f>Penjualan!R817*$D817</f>
        <v>0</v>
      </c>
      <c r="S817" s="13">
        <f>Penjualan!S817*$D817</f>
        <v>0</v>
      </c>
      <c r="T817" s="13">
        <f>Penjualan!T817*$D817</f>
        <v>0</v>
      </c>
      <c r="U817" s="13">
        <f>Penjualan!U817*$D817</f>
        <v>0</v>
      </c>
      <c r="V817" s="13">
        <f>Penjualan!V817*$D817</f>
        <v>0</v>
      </c>
      <c r="W817" s="13">
        <f>Penjualan!W817*$D817</f>
        <v>0</v>
      </c>
      <c r="X817" s="13">
        <f>Penjualan!X817*$D817</f>
        <v>0</v>
      </c>
      <c r="Y817" s="13">
        <f>Penjualan!Y817*$D817</f>
        <v>0</v>
      </c>
      <c r="Z817" s="13">
        <f>Penjualan!Z817*$D817</f>
        <v>0</v>
      </c>
      <c r="AA817" s="13">
        <f>Penjualan!AA817*$D817</f>
        <v>0</v>
      </c>
      <c r="AB817" s="13">
        <f>Penjualan!AB817*$D817</f>
        <v>0</v>
      </c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>
        <f>Penjualan!AQ817*$D817</f>
        <v>0</v>
      </c>
      <c r="AR817" s="13">
        <f t="shared" si="29"/>
        <v>10000</v>
      </c>
      <c r="AS817" s="14"/>
      <c r="AT817" s="14"/>
      <c r="AU817" s="14"/>
      <c r="AV817" s="14"/>
      <c r="AW817" s="14"/>
    </row>
    <row r="818" spans="1:49" ht="26.25" customHeight="1" x14ac:dyDescent="0.35">
      <c r="A818" s="55">
        <f>Penjualan!A818</f>
        <v>0</v>
      </c>
      <c r="B818" s="2" t="str">
        <f>Penjualan!B818</f>
        <v>Lain2</v>
      </c>
      <c r="C818" s="2" t="str">
        <f>Penjualan!C818</f>
        <v>Lain2</v>
      </c>
      <c r="D818" s="21">
        <f>VLOOKUP(B818,Tabel!$A$6:$F$78,6,FALSE)</f>
        <v>0</v>
      </c>
      <c r="E818" s="13">
        <f>Penjualan!E818*$D818</f>
        <v>0</v>
      </c>
      <c r="F818" s="13">
        <f>Penjualan!F818*$D818</f>
        <v>0</v>
      </c>
      <c r="G818" s="13">
        <f>Penjualan!G818*$D818</f>
        <v>0</v>
      </c>
      <c r="H818" s="13">
        <f>Penjualan!H818*$D818</f>
        <v>0</v>
      </c>
      <c r="I818" s="13">
        <f>Penjualan!I818*$D818</f>
        <v>0</v>
      </c>
      <c r="J818" s="13">
        <f>Penjualan!J818*$D818</f>
        <v>0</v>
      </c>
      <c r="K818" s="13">
        <f>Penjualan!K818*$D818</f>
        <v>0</v>
      </c>
      <c r="L818" s="13">
        <f>Penjualan!L818*$D818</f>
        <v>0</v>
      </c>
      <c r="M818" s="13">
        <f>Penjualan!M818*$D818</f>
        <v>0</v>
      </c>
      <c r="N818" s="13">
        <f>Penjualan!N818*$D818</f>
        <v>0</v>
      </c>
      <c r="O818" s="13">
        <f>Penjualan!O818*$D818</f>
        <v>0</v>
      </c>
      <c r="P818" s="13">
        <f>Penjualan!P818*$D818</f>
        <v>0</v>
      </c>
      <c r="Q818" s="13">
        <f>Penjualan!Q818*$D818</f>
        <v>0</v>
      </c>
      <c r="R818" s="13">
        <f>Penjualan!R818*$D818</f>
        <v>0</v>
      </c>
      <c r="S818" s="13">
        <f>Penjualan!S818*$D818</f>
        <v>0</v>
      </c>
      <c r="T818" s="13">
        <f>Penjualan!T818*$D818</f>
        <v>0</v>
      </c>
      <c r="U818" s="13">
        <f>Penjualan!U818*$D818</f>
        <v>0</v>
      </c>
      <c r="V818" s="13">
        <f>Penjualan!V818*$D818</f>
        <v>0</v>
      </c>
      <c r="W818" s="13">
        <f>Penjualan!W818*$D818</f>
        <v>0</v>
      </c>
      <c r="X818" s="13">
        <f>Penjualan!X818*$D818</f>
        <v>0</v>
      </c>
      <c r="Y818" s="13">
        <f>Penjualan!Y818*$D818</f>
        <v>0</v>
      </c>
      <c r="Z818" s="13">
        <f>Penjualan!Z818*$D818</f>
        <v>0</v>
      </c>
      <c r="AA818" s="13">
        <f>Penjualan!AA818*$D818</f>
        <v>0</v>
      </c>
      <c r="AB818" s="13">
        <f>Penjualan!AB818*$D818</f>
        <v>0</v>
      </c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>
        <f>Penjualan!AQ818*$D818</f>
        <v>0</v>
      </c>
      <c r="AR818" s="13">
        <f t="shared" si="29"/>
        <v>0</v>
      </c>
      <c r="AS818" s="14"/>
      <c r="AT818" s="14"/>
      <c r="AU818" s="14"/>
      <c r="AV818" s="14"/>
      <c r="AW818" s="14"/>
    </row>
    <row r="819" spans="1:49" ht="26.25" customHeight="1" x14ac:dyDescent="0.35">
      <c r="A819" s="55">
        <f>Penjualan!A819</f>
        <v>42316</v>
      </c>
      <c r="B819" s="2" t="str">
        <f>Penjualan!B819</f>
        <v>R01</v>
      </c>
      <c r="C819" s="2" t="str">
        <f>Penjualan!C819</f>
        <v>Rosario kayu</v>
      </c>
      <c r="D819" s="21">
        <f>VLOOKUP(B819,Tabel!$A$6:$F$78,6,FALSE)</f>
        <v>15000</v>
      </c>
      <c r="E819" s="13">
        <f>Penjualan!E819*$D819</f>
        <v>0</v>
      </c>
      <c r="F819" s="13">
        <f>Penjualan!F819*$D819</f>
        <v>0</v>
      </c>
      <c r="G819" s="13">
        <f>Penjualan!G819*$D819</f>
        <v>0</v>
      </c>
      <c r="H819" s="13">
        <f>Penjualan!H819*$D819</f>
        <v>0</v>
      </c>
      <c r="I819" s="13">
        <f>Penjualan!I819*$D819</f>
        <v>0</v>
      </c>
      <c r="J819" s="13">
        <f>Penjualan!J819*$D819</f>
        <v>15000</v>
      </c>
      <c r="K819" s="13">
        <f>Penjualan!K819*$D819</f>
        <v>0</v>
      </c>
      <c r="L819" s="13">
        <f>Penjualan!L819*$D819</f>
        <v>15000</v>
      </c>
      <c r="M819" s="13">
        <f>Penjualan!M819*$D819</f>
        <v>0</v>
      </c>
      <c r="N819" s="13">
        <f>Penjualan!N819*$D819</f>
        <v>0</v>
      </c>
      <c r="O819" s="13">
        <f>Penjualan!O819*$D819</f>
        <v>15000</v>
      </c>
      <c r="P819" s="13">
        <f>Penjualan!P819*$D819</f>
        <v>0</v>
      </c>
      <c r="Q819" s="13">
        <f>Penjualan!Q819*$D819</f>
        <v>0</v>
      </c>
      <c r="R819" s="13">
        <f>Penjualan!R819*$D819</f>
        <v>0</v>
      </c>
      <c r="S819" s="13">
        <f>Penjualan!S819*$D819</f>
        <v>0</v>
      </c>
      <c r="T819" s="13">
        <f>Penjualan!T819*$D819</f>
        <v>0</v>
      </c>
      <c r="U819" s="13">
        <f>Penjualan!U819*$D819</f>
        <v>0</v>
      </c>
      <c r="V819" s="13">
        <f>Penjualan!V819*$D819</f>
        <v>0</v>
      </c>
      <c r="W819" s="13">
        <f>Penjualan!W819*$D819</f>
        <v>0</v>
      </c>
      <c r="X819" s="13">
        <f>Penjualan!X819*$D819</f>
        <v>0</v>
      </c>
      <c r="Y819" s="13">
        <f>Penjualan!Y819*$D819</f>
        <v>0</v>
      </c>
      <c r="Z819" s="13">
        <f>Penjualan!Z819*$D819</f>
        <v>0</v>
      </c>
      <c r="AA819" s="13">
        <f>Penjualan!AA819*$D819</f>
        <v>0</v>
      </c>
      <c r="AB819" s="13">
        <f>Penjualan!AB819*$D819</f>
        <v>15000</v>
      </c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>
        <f>Penjualan!AQ819*$D819</f>
        <v>0</v>
      </c>
      <c r="AR819" s="13">
        <f t="shared" si="29"/>
        <v>60000</v>
      </c>
      <c r="AS819" s="14"/>
      <c r="AT819" s="14"/>
      <c r="AU819" s="14"/>
      <c r="AV819" s="14"/>
      <c r="AW819" s="14"/>
    </row>
    <row r="820" spans="1:49" ht="26.25" customHeight="1" x14ac:dyDescent="0.35">
      <c r="A820" s="55">
        <f>Penjualan!A820</f>
        <v>42349</v>
      </c>
      <c r="B820" s="2" t="str">
        <f>Penjualan!B820</f>
        <v>G12</v>
      </c>
      <c r="C820" s="2" t="str">
        <f>Penjualan!C820</f>
        <v xml:space="preserve">Gelang plat </v>
      </c>
      <c r="D820" s="21">
        <f>VLOOKUP(B820,Tabel!$A$6:$F$78,6,FALSE)</f>
        <v>5000</v>
      </c>
      <c r="E820" s="13">
        <f>Penjualan!E820*$D820</f>
        <v>0</v>
      </c>
      <c r="F820" s="13">
        <f>Penjualan!F820*$D820</f>
        <v>0</v>
      </c>
      <c r="G820" s="13">
        <f>Penjualan!G820*$D820</f>
        <v>0</v>
      </c>
      <c r="H820" s="13">
        <f>Penjualan!H820*$D820</f>
        <v>65000</v>
      </c>
      <c r="I820" s="13">
        <f>Penjualan!I820*$D820</f>
        <v>0</v>
      </c>
      <c r="J820" s="13">
        <f>Penjualan!J820*$D820</f>
        <v>0</v>
      </c>
      <c r="K820" s="13">
        <f>Penjualan!K820*$D820</f>
        <v>0</v>
      </c>
      <c r="L820" s="13">
        <f>Penjualan!L820*$D820</f>
        <v>0</v>
      </c>
      <c r="M820" s="13">
        <f>Penjualan!M820*$D820</f>
        <v>0</v>
      </c>
      <c r="N820" s="13">
        <f>Penjualan!N820*$D820</f>
        <v>0</v>
      </c>
      <c r="O820" s="13">
        <f>Penjualan!O820*$D820</f>
        <v>0</v>
      </c>
      <c r="P820" s="13">
        <f>Penjualan!P820*$D820</f>
        <v>0</v>
      </c>
      <c r="Q820" s="13">
        <f>Penjualan!Q820*$D820</f>
        <v>0</v>
      </c>
      <c r="R820" s="13">
        <f>Penjualan!R820*$D820</f>
        <v>0</v>
      </c>
      <c r="S820" s="13">
        <f>Penjualan!S820*$D820</f>
        <v>0</v>
      </c>
      <c r="T820" s="13">
        <f>Penjualan!T820*$D820</f>
        <v>0</v>
      </c>
      <c r="U820" s="13">
        <f>Penjualan!U820*$D820</f>
        <v>0</v>
      </c>
      <c r="V820" s="13">
        <f>Penjualan!V820*$D820</f>
        <v>0</v>
      </c>
      <c r="W820" s="13">
        <f>Penjualan!W820*$D820</f>
        <v>0</v>
      </c>
      <c r="X820" s="13">
        <f>Penjualan!X820*$D820</f>
        <v>0</v>
      </c>
      <c r="Y820" s="13">
        <f>Penjualan!Y820*$D820</f>
        <v>10000</v>
      </c>
      <c r="Z820" s="13">
        <f>Penjualan!Z820*$D820</f>
        <v>0</v>
      </c>
      <c r="AA820" s="13">
        <f>Penjualan!AA820*$D820</f>
        <v>0</v>
      </c>
      <c r="AB820" s="13">
        <f>Penjualan!AB820*$D820</f>
        <v>0</v>
      </c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>
        <f>Penjualan!AQ820*$D820</f>
        <v>0</v>
      </c>
      <c r="AR820" s="13">
        <f t="shared" si="29"/>
        <v>75000</v>
      </c>
      <c r="AS820" s="14"/>
      <c r="AT820" s="14"/>
      <c r="AU820" s="14"/>
      <c r="AV820" s="14"/>
      <c r="AW820" s="14"/>
    </row>
    <row r="821" spans="1:49" ht="26.25" customHeight="1" x14ac:dyDescent="0.35">
      <c r="A821" s="55">
        <f>Penjualan!A821</f>
        <v>0</v>
      </c>
      <c r="B821" s="2" t="str">
        <f>Penjualan!B821</f>
        <v>KT04</v>
      </c>
      <c r="C821" s="2" t="str">
        <f>Penjualan!C821</f>
        <v>Kalung bandul</v>
      </c>
      <c r="D821" s="21">
        <f>VLOOKUP(B821,Tabel!$A$6:$F$78,6,FALSE)</f>
        <v>3000</v>
      </c>
      <c r="E821" s="13">
        <f>Penjualan!E821*$D821</f>
        <v>0</v>
      </c>
      <c r="F821" s="13">
        <f>Penjualan!F821*$D821</f>
        <v>0</v>
      </c>
      <c r="G821" s="13">
        <f>Penjualan!G821*$D821</f>
        <v>0</v>
      </c>
      <c r="H821" s="13">
        <f>Penjualan!H821*$D821</f>
        <v>0</v>
      </c>
      <c r="I821" s="13">
        <f>Penjualan!I821*$D821</f>
        <v>0</v>
      </c>
      <c r="J821" s="13">
        <f>Penjualan!J821*$D821</f>
        <v>0</v>
      </c>
      <c r="K821" s="13">
        <f>Penjualan!K821*$D821</f>
        <v>0</v>
      </c>
      <c r="L821" s="13">
        <f>Penjualan!L821*$D821</f>
        <v>0</v>
      </c>
      <c r="M821" s="13">
        <f>Penjualan!M821*$D821</f>
        <v>0</v>
      </c>
      <c r="N821" s="13">
        <f>Penjualan!N821*$D821</f>
        <v>0</v>
      </c>
      <c r="O821" s="13">
        <f>Penjualan!O821*$D821</f>
        <v>0</v>
      </c>
      <c r="P821" s="13">
        <f>Penjualan!P821*$D821</f>
        <v>3000</v>
      </c>
      <c r="Q821" s="13">
        <f>Penjualan!Q821*$D821</f>
        <v>0</v>
      </c>
      <c r="R821" s="13">
        <f>Penjualan!R821*$D821</f>
        <v>0</v>
      </c>
      <c r="S821" s="13">
        <f>Penjualan!S821*$D821</f>
        <v>0</v>
      </c>
      <c r="T821" s="13">
        <f>Penjualan!T821*$D821</f>
        <v>0</v>
      </c>
      <c r="U821" s="13">
        <f>Penjualan!U821*$D821</f>
        <v>0</v>
      </c>
      <c r="V821" s="13">
        <f>Penjualan!V821*$D821</f>
        <v>0</v>
      </c>
      <c r="W821" s="13">
        <f>Penjualan!W821*$D821</f>
        <v>0</v>
      </c>
      <c r="X821" s="13">
        <f>Penjualan!X821*$D821</f>
        <v>0</v>
      </c>
      <c r="Y821" s="13">
        <f>Penjualan!Y821*$D821</f>
        <v>0</v>
      </c>
      <c r="Z821" s="13">
        <f>Penjualan!Z821*$D821</f>
        <v>0</v>
      </c>
      <c r="AA821" s="13">
        <f>Penjualan!AA821*$D821</f>
        <v>0</v>
      </c>
      <c r="AB821" s="13">
        <f>Penjualan!AB821*$D821</f>
        <v>0</v>
      </c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>
        <f>Penjualan!AQ821*$D821</f>
        <v>0</v>
      </c>
      <c r="AR821" s="13">
        <f t="shared" si="29"/>
        <v>3000</v>
      </c>
      <c r="AS821" s="14"/>
      <c r="AT821" s="14"/>
      <c r="AU821" s="14"/>
      <c r="AV821" s="14"/>
      <c r="AW821" s="14"/>
    </row>
    <row r="822" spans="1:49" ht="26.25" customHeight="1" x14ac:dyDescent="0.35">
      <c r="A822" s="55">
        <f>Penjualan!A822</f>
        <v>0</v>
      </c>
      <c r="B822" s="2" t="str">
        <f>Penjualan!B822</f>
        <v>Lain2</v>
      </c>
      <c r="C822" s="2" t="str">
        <f>Penjualan!C822</f>
        <v>Lain2</v>
      </c>
      <c r="D822" s="21">
        <f>VLOOKUP(B822,Tabel!$A$6:$F$78,6,FALSE)</f>
        <v>0</v>
      </c>
      <c r="E822" s="13">
        <f>Penjualan!E822*$D822</f>
        <v>0</v>
      </c>
      <c r="F822" s="13">
        <f>Penjualan!F822*$D822</f>
        <v>0</v>
      </c>
      <c r="G822" s="13">
        <f>Penjualan!G822*$D822</f>
        <v>0</v>
      </c>
      <c r="H822" s="13">
        <f>Penjualan!H822*$D822</f>
        <v>0</v>
      </c>
      <c r="I822" s="13">
        <f>Penjualan!I822*$D822</f>
        <v>0</v>
      </c>
      <c r="J822" s="13">
        <f>Penjualan!J822*$D822</f>
        <v>0</v>
      </c>
      <c r="K822" s="13">
        <f>Penjualan!K822*$D822</f>
        <v>0</v>
      </c>
      <c r="L822" s="13">
        <f>Penjualan!L822*$D822</f>
        <v>0</v>
      </c>
      <c r="M822" s="13">
        <f>Penjualan!M822*$D822</f>
        <v>0</v>
      </c>
      <c r="N822" s="13">
        <f>Penjualan!N822*$D822</f>
        <v>0</v>
      </c>
      <c r="O822" s="13">
        <f>Penjualan!O822*$D822</f>
        <v>0</v>
      </c>
      <c r="P822" s="13">
        <f>Penjualan!P822*$D822</f>
        <v>0</v>
      </c>
      <c r="Q822" s="13">
        <f>Penjualan!Q822*$D822</f>
        <v>0</v>
      </c>
      <c r="R822" s="13">
        <f>Penjualan!R822*$D822</f>
        <v>0</v>
      </c>
      <c r="S822" s="13">
        <f>Penjualan!S822*$D822</f>
        <v>0</v>
      </c>
      <c r="T822" s="13">
        <f>Penjualan!T822*$D822</f>
        <v>0</v>
      </c>
      <c r="U822" s="13">
        <f>Penjualan!U822*$D822</f>
        <v>0</v>
      </c>
      <c r="V822" s="13">
        <f>Penjualan!V822*$D822</f>
        <v>0</v>
      </c>
      <c r="W822" s="13">
        <f>Penjualan!W822*$D822</f>
        <v>0</v>
      </c>
      <c r="X822" s="13">
        <f>Penjualan!X822*$D822</f>
        <v>0</v>
      </c>
      <c r="Y822" s="13">
        <f>Penjualan!Y822*$D822</f>
        <v>0</v>
      </c>
      <c r="Z822" s="13">
        <f>Penjualan!Z822*$D822</f>
        <v>0</v>
      </c>
      <c r="AA822" s="13">
        <f>Penjualan!AA822*$D822</f>
        <v>0</v>
      </c>
      <c r="AB822" s="13">
        <f>Penjualan!AB822*$D822</f>
        <v>0</v>
      </c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>
        <f>Penjualan!AQ822*$D822</f>
        <v>0</v>
      </c>
      <c r="AR822" s="13">
        <f t="shared" si="29"/>
        <v>0</v>
      </c>
      <c r="AS822" s="14"/>
      <c r="AT822" s="14"/>
      <c r="AU822" s="14"/>
      <c r="AV822" s="14"/>
      <c r="AW822" s="14"/>
    </row>
    <row r="823" spans="1:49" ht="26.25" customHeight="1" x14ac:dyDescent="0.35">
      <c r="A823" s="55" t="str">
        <f>Penjualan!A823</f>
        <v>17Des - BMS</v>
      </c>
      <c r="B823" s="2" t="str">
        <f>Penjualan!B823</f>
        <v>R01</v>
      </c>
      <c r="C823" s="2" t="str">
        <f>Penjualan!C823</f>
        <v>Rosario kayu</v>
      </c>
      <c r="D823" s="21">
        <f>VLOOKUP(B823,Tabel!$A$6:$F$78,6,FALSE)</f>
        <v>15000</v>
      </c>
      <c r="E823" s="13">
        <f>Penjualan!E823*$D823</f>
        <v>0</v>
      </c>
      <c r="F823" s="13">
        <f>Penjualan!F823*$D823</f>
        <v>0</v>
      </c>
      <c r="G823" s="13">
        <f>Penjualan!G823*$D823</f>
        <v>0</v>
      </c>
      <c r="H823" s="13">
        <f>Penjualan!H823*$D823</f>
        <v>90000</v>
      </c>
      <c r="I823" s="13">
        <f>Penjualan!I823*$D823</f>
        <v>0</v>
      </c>
      <c r="J823" s="13">
        <f>Penjualan!J823*$D823</f>
        <v>120000</v>
      </c>
      <c r="K823" s="13">
        <f>Penjualan!K823*$D823</f>
        <v>0</v>
      </c>
      <c r="L823" s="13">
        <f>Penjualan!L823*$D823</f>
        <v>60000</v>
      </c>
      <c r="M823" s="13">
        <f>Penjualan!M823*$D823</f>
        <v>60000</v>
      </c>
      <c r="N823" s="13">
        <f>Penjualan!N823*$D823</f>
        <v>0</v>
      </c>
      <c r="O823" s="13">
        <f>Penjualan!O823*$D823</f>
        <v>30000</v>
      </c>
      <c r="P823" s="13">
        <f>Penjualan!P823*$D823</f>
        <v>135000</v>
      </c>
      <c r="Q823" s="13">
        <f>Penjualan!Q823*$D823</f>
        <v>0</v>
      </c>
      <c r="R823" s="13">
        <f>Penjualan!R823*$D823</f>
        <v>0</v>
      </c>
      <c r="S823" s="13">
        <f>Penjualan!S823*$D823</f>
        <v>15000</v>
      </c>
      <c r="T823" s="13">
        <f>Penjualan!T823*$D823</f>
        <v>0</v>
      </c>
      <c r="U823" s="13">
        <f>Penjualan!U823*$D823</f>
        <v>30000</v>
      </c>
      <c r="V823" s="13">
        <f>Penjualan!V823*$D823</f>
        <v>15000</v>
      </c>
      <c r="W823" s="13">
        <f>Penjualan!W823*$D823</f>
        <v>60000</v>
      </c>
      <c r="X823" s="13">
        <f>Penjualan!X823*$D823</f>
        <v>0</v>
      </c>
      <c r="Y823" s="13">
        <f>Penjualan!Y823*$D823</f>
        <v>0</v>
      </c>
      <c r="Z823" s="13">
        <f>Penjualan!Z823*$D823</f>
        <v>0</v>
      </c>
      <c r="AA823" s="13">
        <f>Penjualan!AA823*$D823</f>
        <v>45000</v>
      </c>
      <c r="AB823" s="13">
        <f>Penjualan!AB823*$D823</f>
        <v>60000</v>
      </c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>
        <f>Penjualan!AQ823*$D823</f>
        <v>0</v>
      </c>
      <c r="AR823" s="13">
        <f t="shared" si="29"/>
        <v>720000</v>
      </c>
      <c r="AS823" s="14"/>
      <c r="AT823" s="14"/>
      <c r="AU823" s="14"/>
      <c r="AV823" s="14"/>
      <c r="AW823" s="14"/>
    </row>
    <row r="824" spans="1:49" ht="26.25" customHeight="1" x14ac:dyDescent="0.35">
      <c r="A824" s="55">
        <f>Penjualan!A824</f>
        <v>0</v>
      </c>
      <c r="B824" s="2" t="str">
        <f>Penjualan!B824</f>
        <v>Lain2</v>
      </c>
      <c r="C824" s="2" t="str">
        <f>Penjualan!C824</f>
        <v>Lain2</v>
      </c>
      <c r="D824" s="21">
        <f>VLOOKUP(B824,Tabel!$A$6:$F$78,6,FALSE)</f>
        <v>0</v>
      </c>
      <c r="E824" s="13">
        <f>Penjualan!E824*$D824</f>
        <v>0</v>
      </c>
      <c r="F824" s="13">
        <f>Penjualan!F824*$D824</f>
        <v>0</v>
      </c>
      <c r="G824" s="13">
        <f>Penjualan!G824*$D824</f>
        <v>0</v>
      </c>
      <c r="H824" s="13">
        <f>Penjualan!H824*$D824</f>
        <v>0</v>
      </c>
      <c r="I824" s="13">
        <f>Penjualan!I824*$D824</f>
        <v>0</v>
      </c>
      <c r="J824" s="13">
        <f>Penjualan!J824*$D824</f>
        <v>0</v>
      </c>
      <c r="K824" s="13">
        <f>Penjualan!K824*$D824</f>
        <v>0</v>
      </c>
      <c r="L824" s="13">
        <f>Penjualan!L824*$D824</f>
        <v>0</v>
      </c>
      <c r="M824" s="13">
        <f>Penjualan!M824*$D824</f>
        <v>0</v>
      </c>
      <c r="N824" s="13">
        <f>Penjualan!N824*$D824</f>
        <v>0</v>
      </c>
      <c r="O824" s="13">
        <f>Penjualan!O824*$D824</f>
        <v>0</v>
      </c>
      <c r="P824" s="13">
        <f>Penjualan!P824*$D824</f>
        <v>0</v>
      </c>
      <c r="Q824" s="13">
        <f>Penjualan!Q824*$D824</f>
        <v>0</v>
      </c>
      <c r="R824" s="13">
        <f>Penjualan!R824*$D824</f>
        <v>0</v>
      </c>
      <c r="S824" s="13">
        <f>Penjualan!S824*$D824</f>
        <v>0</v>
      </c>
      <c r="T824" s="13">
        <f>Penjualan!T824*$D824</f>
        <v>0</v>
      </c>
      <c r="U824" s="13">
        <f>Penjualan!U824*$D824</f>
        <v>0</v>
      </c>
      <c r="V824" s="13">
        <f>Penjualan!V824*$D824</f>
        <v>0</v>
      </c>
      <c r="W824" s="13">
        <f>Penjualan!W824*$D824</f>
        <v>0</v>
      </c>
      <c r="X824" s="13">
        <f>Penjualan!X824*$D824</f>
        <v>0</v>
      </c>
      <c r="Y824" s="13">
        <f>Penjualan!Y824*$D824</f>
        <v>0</v>
      </c>
      <c r="Z824" s="13">
        <f>Penjualan!Z824*$D824</f>
        <v>0</v>
      </c>
      <c r="AA824" s="13">
        <f>Penjualan!AA824*$D824</f>
        <v>0</v>
      </c>
      <c r="AB824" s="13">
        <f>Penjualan!AB824*$D824</f>
        <v>0</v>
      </c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>
        <f>Penjualan!AQ824*$D824</f>
        <v>0</v>
      </c>
      <c r="AR824" s="13">
        <f t="shared" ref="AR824" si="30">SUM(E824:AQ824)</f>
        <v>0</v>
      </c>
      <c r="AS824" s="14"/>
      <c r="AT824" s="14"/>
      <c r="AU824" s="14"/>
      <c r="AV824" s="14"/>
      <c r="AW824" s="14"/>
    </row>
    <row r="825" spans="1:49" ht="26.25" customHeight="1" x14ac:dyDescent="0.35">
      <c r="A825" s="55">
        <f>Penjualan!A825</f>
        <v>42372</v>
      </c>
      <c r="B825" s="2" t="str">
        <f>Penjualan!B825</f>
        <v>NT01</v>
      </c>
      <c r="C825" s="2" t="str">
        <f>Penjualan!C825</f>
        <v>Name tag</v>
      </c>
      <c r="D825" s="21">
        <f>VLOOKUP(B825,Tabel!$A$6:$F$78,6,FALSE)</f>
        <v>30000</v>
      </c>
      <c r="E825" s="13">
        <f>Penjualan!E825*$D825</f>
        <v>0</v>
      </c>
      <c r="F825" s="13">
        <f>Penjualan!F825*$D825</f>
        <v>0</v>
      </c>
      <c r="G825" s="13">
        <f>Penjualan!G825*$D825</f>
        <v>0</v>
      </c>
      <c r="H825" s="13">
        <f>Penjualan!H825*$D825</f>
        <v>0</v>
      </c>
      <c r="I825" s="13">
        <f>Penjualan!I825*$D825</f>
        <v>0</v>
      </c>
      <c r="J825" s="13">
        <f>Penjualan!J825*$D825</f>
        <v>0</v>
      </c>
      <c r="K825" s="13">
        <f>Penjualan!K825*$D825</f>
        <v>0</v>
      </c>
      <c r="L825" s="13">
        <f>Penjualan!L825*$D825</f>
        <v>0</v>
      </c>
      <c r="M825" s="13">
        <f>Penjualan!M825*$D825</f>
        <v>0</v>
      </c>
      <c r="N825" s="13">
        <f>Penjualan!N825*$D825</f>
        <v>0</v>
      </c>
      <c r="O825" s="13">
        <f>Penjualan!O825*$D825</f>
        <v>0</v>
      </c>
      <c r="P825" s="13">
        <f>Penjualan!P825*$D825</f>
        <v>0</v>
      </c>
      <c r="Q825" s="13">
        <f>Penjualan!Q825*$D825</f>
        <v>0</v>
      </c>
      <c r="R825" s="13">
        <f>Penjualan!R825*$D825</f>
        <v>0</v>
      </c>
      <c r="S825" s="13">
        <f>Penjualan!S825*$D825</f>
        <v>0</v>
      </c>
      <c r="T825" s="13">
        <f>Penjualan!T825*$D825</f>
        <v>0</v>
      </c>
      <c r="U825" s="13">
        <f>Penjualan!U825*$D825</f>
        <v>0</v>
      </c>
      <c r="V825" s="13">
        <f>Penjualan!V825*$D825</f>
        <v>0</v>
      </c>
      <c r="W825" s="13">
        <f>Penjualan!W825*$D825</f>
        <v>0</v>
      </c>
      <c r="X825" s="13">
        <f>Penjualan!X825*$D825</f>
        <v>0</v>
      </c>
      <c r="Y825" s="13">
        <f>Penjualan!Y825*$D825</f>
        <v>0</v>
      </c>
      <c r="Z825" s="13">
        <f>Penjualan!Z825*$D825</f>
        <v>0</v>
      </c>
      <c r="AA825" s="13">
        <f>Penjualan!AA825*$D825</f>
        <v>0</v>
      </c>
      <c r="AB825" s="13">
        <f>Penjualan!AB825*$D825</f>
        <v>0</v>
      </c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>
        <f>Penjualan!AQ825*$D825</f>
        <v>120000</v>
      </c>
      <c r="AR825" s="13">
        <f t="shared" si="29"/>
        <v>120000</v>
      </c>
      <c r="AS825" s="14"/>
      <c r="AT825" s="14"/>
      <c r="AU825" s="14">
        <f>AQ825</f>
        <v>120000</v>
      </c>
      <c r="AV825" s="14"/>
      <c r="AW825" s="14"/>
    </row>
    <row r="826" spans="1:49" ht="26.25" customHeight="1" x14ac:dyDescent="0.35">
      <c r="A826" s="55" t="str">
        <f>Penjualan!A826</f>
        <v>Susan Samantha</v>
      </c>
      <c r="B826" s="2" t="str">
        <f>Penjualan!B826</f>
        <v>IR01</v>
      </c>
      <c r="C826" s="2" t="str">
        <f>Penjualan!C826</f>
        <v>Ikat Rambut</v>
      </c>
      <c r="D826" s="21">
        <f>VLOOKUP(B826,Tabel!$A$6:$F$78,6,FALSE)</f>
        <v>5000</v>
      </c>
      <c r="E826" s="13">
        <f>Penjualan!E826*$D826</f>
        <v>0</v>
      </c>
      <c r="F826" s="13">
        <f>Penjualan!F826*$D826</f>
        <v>0</v>
      </c>
      <c r="G826" s="13">
        <f>Penjualan!G826*$D826</f>
        <v>0</v>
      </c>
      <c r="H826" s="13">
        <f>Penjualan!H826*$D826</f>
        <v>0</v>
      </c>
      <c r="I826" s="13">
        <f>Penjualan!I826*$D826</f>
        <v>0</v>
      </c>
      <c r="J826" s="13">
        <f>Penjualan!J826*$D826</f>
        <v>0</v>
      </c>
      <c r="K826" s="13">
        <f>Penjualan!K826*$D826</f>
        <v>0</v>
      </c>
      <c r="L826" s="13">
        <f>Penjualan!L826*$D826</f>
        <v>5000</v>
      </c>
      <c r="M826" s="13">
        <f>Penjualan!M826*$D826</f>
        <v>0</v>
      </c>
      <c r="N826" s="13">
        <f>Penjualan!N826*$D826</f>
        <v>35000</v>
      </c>
      <c r="O826" s="13">
        <f>Penjualan!O826*$D826</f>
        <v>0</v>
      </c>
      <c r="P826" s="13">
        <f>Penjualan!P826*$D826</f>
        <v>0</v>
      </c>
      <c r="Q826" s="13">
        <f>Penjualan!Q826*$D826</f>
        <v>0</v>
      </c>
      <c r="R826" s="13">
        <f>Penjualan!R826*$D826</f>
        <v>0</v>
      </c>
      <c r="S826" s="13">
        <f>Penjualan!S826*$D826</f>
        <v>0</v>
      </c>
      <c r="T826" s="13">
        <f>Penjualan!T826*$D826</f>
        <v>0</v>
      </c>
      <c r="U826" s="13">
        <f>Penjualan!U826*$D826</f>
        <v>0</v>
      </c>
      <c r="V826" s="13">
        <f>Penjualan!V826*$D826</f>
        <v>0</v>
      </c>
      <c r="W826" s="13">
        <f>Penjualan!W826*$D826</f>
        <v>0</v>
      </c>
      <c r="X826" s="13">
        <f>Penjualan!X826*$D826</f>
        <v>0</v>
      </c>
      <c r="Y826" s="13">
        <f>Penjualan!Y826*$D826</f>
        <v>0</v>
      </c>
      <c r="Z826" s="13">
        <f>Penjualan!Z826*$D826</f>
        <v>0</v>
      </c>
      <c r="AA826" s="13">
        <f>Penjualan!AA826*$D826</f>
        <v>0</v>
      </c>
      <c r="AB826" s="13">
        <f>Penjualan!AB826*$D826</f>
        <v>0</v>
      </c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>
        <f>Penjualan!AQ826*$D826</f>
        <v>0</v>
      </c>
      <c r="AR826" s="13">
        <f t="shared" si="29"/>
        <v>40000</v>
      </c>
      <c r="AS826" s="14"/>
      <c r="AT826" s="14"/>
      <c r="AU826" s="14"/>
      <c r="AV826" s="14"/>
      <c r="AW826" s="14"/>
    </row>
    <row r="827" spans="1:49" ht="26.25" customHeight="1" x14ac:dyDescent="0.35">
      <c r="A827" s="55">
        <f>Penjualan!A827</f>
        <v>0</v>
      </c>
      <c r="B827" s="2" t="str">
        <f>Penjualan!B827</f>
        <v>R02</v>
      </c>
      <c r="C827" s="2" t="str">
        <f>Penjualan!C827</f>
        <v>Rosario batu</v>
      </c>
      <c r="D827" s="21">
        <f>VLOOKUP(B827,Tabel!$A$6:$F$78,6,FALSE)</f>
        <v>30000</v>
      </c>
      <c r="E827" s="13">
        <f>Penjualan!E827*$D827</f>
        <v>0</v>
      </c>
      <c r="F827" s="13">
        <f>Penjualan!F827*$D827</f>
        <v>0</v>
      </c>
      <c r="G827" s="13">
        <f>Penjualan!G827*$D827</f>
        <v>0</v>
      </c>
      <c r="H827" s="13">
        <f>Penjualan!H827*$D827</f>
        <v>0</v>
      </c>
      <c r="I827" s="13">
        <f>Penjualan!I827*$D827</f>
        <v>0</v>
      </c>
      <c r="J827" s="13">
        <f>Penjualan!J827*$D827</f>
        <v>0</v>
      </c>
      <c r="K827" s="13">
        <f>Penjualan!K827*$D827</f>
        <v>0</v>
      </c>
      <c r="L827" s="13">
        <f>Penjualan!L827*$D827</f>
        <v>0</v>
      </c>
      <c r="M827" s="13">
        <f>Penjualan!M827*$D827</f>
        <v>90000</v>
      </c>
      <c r="N827" s="13">
        <f>Penjualan!N827*$D827</f>
        <v>0</v>
      </c>
      <c r="O827" s="13">
        <f>Penjualan!O827*$D827</f>
        <v>0</v>
      </c>
      <c r="P827" s="13">
        <f>Penjualan!P827*$D827</f>
        <v>0</v>
      </c>
      <c r="Q827" s="13">
        <f>Penjualan!Q827*$D827</f>
        <v>0</v>
      </c>
      <c r="R827" s="13">
        <f>Penjualan!R827*$D827</f>
        <v>0</v>
      </c>
      <c r="S827" s="13">
        <f>Penjualan!S827*$D827</f>
        <v>0</v>
      </c>
      <c r="T827" s="13">
        <f>Penjualan!T827*$D827</f>
        <v>0</v>
      </c>
      <c r="U827" s="13">
        <f>Penjualan!U827*$D827</f>
        <v>0</v>
      </c>
      <c r="V827" s="13">
        <f>Penjualan!V827*$D827</f>
        <v>0</v>
      </c>
      <c r="W827" s="13">
        <f>Penjualan!W827*$D827</f>
        <v>0</v>
      </c>
      <c r="X827" s="13">
        <f>Penjualan!X827*$D827</f>
        <v>0</v>
      </c>
      <c r="Y827" s="13">
        <f>Penjualan!Y827*$D827</f>
        <v>0</v>
      </c>
      <c r="Z827" s="13">
        <f>Penjualan!Z827*$D827</f>
        <v>0</v>
      </c>
      <c r="AA827" s="13">
        <f>Penjualan!AA827*$D827</f>
        <v>0</v>
      </c>
      <c r="AB827" s="13">
        <f>Penjualan!AB827*$D827</f>
        <v>0</v>
      </c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>
        <f>Penjualan!AQ827*$D827</f>
        <v>0</v>
      </c>
      <c r="AR827" s="13">
        <f t="shared" si="29"/>
        <v>90000</v>
      </c>
      <c r="AS827" s="14"/>
      <c r="AT827" s="14"/>
      <c r="AU827" s="14"/>
      <c r="AV827" s="14"/>
      <c r="AW827" s="14"/>
    </row>
    <row r="828" spans="1:49" ht="26.25" customHeight="1" x14ac:dyDescent="0.35">
      <c r="A828" s="55">
        <f>Penjualan!A828</f>
        <v>42390</v>
      </c>
      <c r="B828" s="2" t="str">
        <f>Penjualan!B828</f>
        <v>NT01</v>
      </c>
      <c r="C828" s="2" t="str">
        <f>Penjualan!C828</f>
        <v>Name tag</v>
      </c>
      <c r="D828" s="21">
        <f>VLOOKUP(B828,Tabel!$A$6:$F$78,6,FALSE)</f>
        <v>30000</v>
      </c>
      <c r="E828" s="13">
        <f>Penjualan!E828*$D828</f>
        <v>0</v>
      </c>
      <c r="F828" s="13">
        <f>Penjualan!F828*$D828</f>
        <v>30000</v>
      </c>
      <c r="G828" s="13">
        <f>Penjualan!G828*$D828</f>
        <v>0</v>
      </c>
      <c r="H828" s="13">
        <f>Penjualan!H828*$D828</f>
        <v>30000</v>
      </c>
      <c r="I828" s="13">
        <f>Penjualan!I828*$D828</f>
        <v>0</v>
      </c>
      <c r="J828" s="13">
        <f>Penjualan!J828*$D828</f>
        <v>30000</v>
      </c>
      <c r="K828" s="13">
        <f>Penjualan!K828*$D828</f>
        <v>0</v>
      </c>
      <c r="L828" s="13">
        <f>Penjualan!L828*$D828</f>
        <v>0</v>
      </c>
      <c r="M828" s="13">
        <f>Penjualan!M828*$D828</f>
        <v>60000</v>
      </c>
      <c r="N828" s="13">
        <f>Penjualan!N828*$D828</f>
        <v>0</v>
      </c>
      <c r="O828" s="13">
        <f>Penjualan!O828*$D828</f>
        <v>0</v>
      </c>
      <c r="P828" s="13">
        <f>Penjualan!P828*$D828</f>
        <v>30000</v>
      </c>
      <c r="Q828" s="13">
        <f>Penjualan!Q828*$D828</f>
        <v>0</v>
      </c>
      <c r="R828" s="13">
        <f>Penjualan!R828*$D828</f>
        <v>0</v>
      </c>
      <c r="S828" s="13">
        <f>Penjualan!S828*$D828</f>
        <v>0</v>
      </c>
      <c r="T828" s="13">
        <f>Penjualan!T828*$D828</f>
        <v>0</v>
      </c>
      <c r="U828" s="13">
        <f>Penjualan!U828*$D828</f>
        <v>0</v>
      </c>
      <c r="V828" s="13">
        <f>Penjualan!V828*$D828</f>
        <v>0</v>
      </c>
      <c r="W828" s="13">
        <f>Penjualan!W828*$D828</f>
        <v>0</v>
      </c>
      <c r="X828" s="13">
        <f>Penjualan!X828*$D828</f>
        <v>0</v>
      </c>
      <c r="Y828" s="13">
        <f>Penjualan!Y828*$D828</f>
        <v>0</v>
      </c>
      <c r="Z828" s="13">
        <f>Penjualan!Z828*$D828</f>
        <v>0</v>
      </c>
      <c r="AA828" s="13">
        <f>Penjualan!AA828*$D828</f>
        <v>0</v>
      </c>
      <c r="AB828" s="13">
        <f>Penjualan!AB828*$D828</f>
        <v>0</v>
      </c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>
        <f>Penjualan!AQ828*$D828</f>
        <v>0</v>
      </c>
      <c r="AR828" s="13">
        <f t="shared" si="29"/>
        <v>180000</v>
      </c>
      <c r="AS828" s="14"/>
      <c r="AT828" s="14"/>
      <c r="AU828" s="14"/>
      <c r="AV828" s="14"/>
      <c r="AW828" s="14"/>
    </row>
    <row r="829" spans="1:49" ht="26.25" customHeight="1" x14ac:dyDescent="0.35">
      <c r="A829" s="55">
        <f>Penjualan!A829</f>
        <v>42410</v>
      </c>
      <c r="B829" s="2" t="str">
        <f>Penjualan!B829</f>
        <v>NT01</v>
      </c>
      <c r="C829" s="2" t="str">
        <f>Penjualan!C829</f>
        <v>Name tag</v>
      </c>
      <c r="D829" s="21">
        <f>VLOOKUP(B829,Tabel!$A$6:$F$78,6,FALSE)</f>
        <v>30000</v>
      </c>
      <c r="E829" s="13">
        <f>Penjualan!E829*$D829</f>
        <v>0</v>
      </c>
      <c r="F829" s="13">
        <f>Penjualan!F829*$D829</f>
        <v>0</v>
      </c>
      <c r="G829" s="13">
        <f>Penjualan!G829*$D829</f>
        <v>0</v>
      </c>
      <c r="H829" s="13">
        <f>Penjualan!H829*$D829</f>
        <v>0</v>
      </c>
      <c r="I829" s="13">
        <f>Penjualan!I829*$D829</f>
        <v>0</v>
      </c>
      <c r="J829" s="13">
        <f>Penjualan!J829*$D829</f>
        <v>30000</v>
      </c>
      <c r="K829" s="13">
        <f>Penjualan!K829*$D829</f>
        <v>0</v>
      </c>
      <c r="L829" s="13">
        <f>Penjualan!L829*$D829</f>
        <v>0</v>
      </c>
      <c r="M829" s="13">
        <f>Penjualan!M829*$D829</f>
        <v>90000</v>
      </c>
      <c r="N829" s="13">
        <f>Penjualan!N829*$D829</f>
        <v>0</v>
      </c>
      <c r="O829" s="13">
        <f>Penjualan!O829*$D829</f>
        <v>0</v>
      </c>
      <c r="P829" s="13">
        <f>Penjualan!P829*$D829</f>
        <v>0</v>
      </c>
      <c r="Q829" s="13">
        <f>Penjualan!Q829*$D829</f>
        <v>0</v>
      </c>
      <c r="R829" s="13">
        <f>Penjualan!R829*$D829</f>
        <v>0</v>
      </c>
      <c r="S829" s="13">
        <f>Penjualan!S829*$D829</f>
        <v>0</v>
      </c>
      <c r="T829" s="13">
        <f>Penjualan!T829*$D829</f>
        <v>0</v>
      </c>
      <c r="U829" s="13">
        <f>Penjualan!U829*$D829</f>
        <v>0</v>
      </c>
      <c r="V829" s="13">
        <f>Penjualan!V829*$D829</f>
        <v>0</v>
      </c>
      <c r="W829" s="13">
        <f>Penjualan!W829*$D829</f>
        <v>60000</v>
      </c>
      <c r="X829" s="13">
        <f>Penjualan!X829*$D829</f>
        <v>30000</v>
      </c>
      <c r="Y829" s="13">
        <f>Penjualan!Y829*$D829</f>
        <v>0</v>
      </c>
      <c r="Z829" s="13">
        <f>Penjualan!Z829*$D829</f>
        <v>0</v>
      </c>
      <c r="AA829" s="13">
        <f>Penjualan!AA829*$D829</f>
        <v>90000</v>
      </c>
      <c r="AB829" s="13">
        <f>Penjualan!AB829*$D829</f>
        <v>30000</v>
      </c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>
        <f>Penjualan!AQ829*$D829</f>
        <v>0</v>
      </c>
      <c r="AR829" s="13">
        <f t="shared" si="29"/>
        <v>330000</v>
      </c>
      <c r="AS829" s="14"/>
      <c r="AT829" s="14"/>
      <c r="AU829" s="14"/>
      <c r="AV829" s="14"/>
      <c r="AW829" s="14"/>
    </row>
    <row r="830" spans="1:49" ht="26.25" customHeight="1" x14ac:dyDescent="0.35">
      <c r="A830" s="55">
        <f>Penjualan!A830</f>
        <v>42434</v>
      </c>
      <c r="B830" s="2" t="str">
        <f>Penjualan!B830</f>
        <v>NT01</v>
      </c>
      <c r="C830" s="2" t="str">
        <f>Penjualan!C830</f>
        <v>Name tag</v>
      </c>
      <c r="D830" s="21">
        <f>VLOOKUP(B830,Tabel!$A$6:$F$78,6,FALSE)</f>
        <v>30000</v>
      </c>
      <c r="E830" s="13">
        <f>Penjualan!E830*$D830</f>
        <v>0</v>
      </c>
      <c r="F830" s="13">
        <f>Penjualan!F830*$D830</f>
        <v>0</v>
      </c>
      <c r="G830" s="13">
        <f>Penjualan!G830*$D830</f>
        <v>0</v>
      </c>
      <c r="H830" s="13">
        <f>Penjualan!H830*$D830</f>
        <v>0</v>
      </c>
      <c r="I830" s="13">
        <f>Penjualan!I830*$D830</f>
        <v>0</v>
      </c>
      <c r="J830" s="13">
        <f>Penjualan!J830*$D830</f>
        <v>30000</v>
      </c>
      <c r="K830" s="13">
        <f>Penjualan!K830*$D830</f>
        <v>0</v>
      </c>
      <c r="L830" s="13">
        <f>Penjualan!L830*$D830</f>
        <v>0</v>
      </c>
      <c r="M830" s="13">
        <f>Penjualan!M830*$D830</f>
        <v>120000</v>
      </c>
      <c r="N830" s="13">
        <f>Penjualan!N830*$D830</f>
        <v>0</v>
      </c>
      <c r="O830" s="13">
        <f>Penjualan!O830*$D830</f>
        <v>0</v>
      </c>
      <c r="P830" s="13">
        <f>Penjualan!P830*$D830</f>
        <v>0</v>
      </c>
      <c r="Q830" s="13">
        <f>Penjualan!Q830*$D830</f>
        <v>0</v>
      </c>
      <c r="R830" s="13">
        <f>Penjualan!R830*$D830</f>
        <v>0</v>
      </c>
      <c r="S830" s="13">
        <f>Penjualan!S830*$D830</f>
        <v>0</v>
      </c>
      <c r="T830" s="13">
        <f>Penjualan!T830*$D830</f>
        <v>0</v>
      </c>
      <c r="U830" s="13">
        <f>Penjualan!U830*$D830</f>
        <v>0</v>
      </c>
      <c r="V830" s="13">
        <f>Penjualan!V830*$D830</f>
        <v>0</v>
      </c>
      <c r="W830" s="13">
        <f>Penjualan!W830*$D830</f>
        <v>0</v>
      </c>
      <c r="X830" s="13">
        <f>Penjualan!X830*$D830</f>
        <v>0</v>
      </c>
      <c r="Y830" s="13">
        <f>Penjualan!Y830*$D830</f>
        <v>0</v>
      </c>
      <c r="Z830" s="13">
        <f>Penjualan!Z830*$D830</f>
        <v>0</v>
      </c>
      <c r="AA830" s="13">
        <f>Penjualan!AA830*$D830</f>
        <v>0</v>
      </c>
      <c r="AB830" s="13">
        <f>Penjualan!AB830*$D830</f>
        <v>0</v>
      </c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>
        <f>Penjualan!AQ830*$D830</f>
        <v>0</v>
      </c>
      <c r="AR830" s="13">
        <f t="shared" si="29"/>
        <v>150000</v>
      </c>
      <c r="AS830" s="14"/>
      <c r="AT830" s="14"/>
      <c r="AU830" s="14"/>
      <c r="AV830" s="14"/>
      <c r="AW830" s="14"/>
    </row>
    <row r="831" spans="1:49" ht="26.25" customHeight="1" x14ac:dyDescent="0.35">
      <c r="A831" s="55">
        <f>Penjualan!A831</f>
        <v>0</v>
      </c>
      <c r="B831" s="2" t="str">
        <f>Penjualan!B831</f>
        <v>R02</v>
      </c>
      <c r="C831" s="2" t="str">
        <f>Penjualan!C831</f>
        <v>Rosario batu</v>
      </c>
      <c r="D831" s="21">
        <f>VLOOKUP(B831,Tabel!$A$6:$F$78,6,FALSE)</f>
        <v>30000</v>
      </c>
      <c r="E831" s="13">
        <f>Penjualan!E831*$D831</f>
        <v>0</v>
      </c>
      <c r="F831" s="13">
        <f>Penjualan!F831*$D831</f>
        <v>0</v>
      </c>
      <c r="G831" s="13">
        <f>Penjualan!G831*$D831</f>
        <v>0</v>
      </c>
      <c r="H831" s="13">
        <f>Penjualan!H831*$D831</f>
        <v>0</v>
      </c>
      <c r="I831" s="13">
        <f>Penjualan!I831*$D831</f>
        <v>0</v>
      </c>
      <c r="J831" s="13">
        <f>Penjualan!J831*$D831</f>
        <v>0</v>
      </c>
      <c r="K831" s="13">
        <f>Penjualan!K831*$D831</f>
        <v>0</v>
      </c>
      <c r="L831" s="13">
        <f>Penjualan!L831*$D831</f>
        <v>0</v>
      </c>
      <c r="M831" s="13">
        <f>Penjualan!M831*$D831</f>
        <v>30000</v>
      </c>
      <c r="N831" s="13">
        <f>Penjualan!N831*$D831</f>
        <v>0</v>
      </c>
      <c r="O831" s="13">
        <f>Penjualan!O831*$D831</f>
        <v>0</v>
      </c>
      <c r="P831" s="13">
        <f>Penjualan!P831*$D831</f>
        <v>0</v>
      </c>
      <c r="Q831" s="13">
        <f>Penjualan!Q831*$D831</f>
        <v>0</v>
      </c>
      <c r="R831" s="13">
        <f>Penjualan!R831*$D831</f>
        <v>0</v>
      </c>
      <c r="S831" s="13">
        <f>Penjualan!S831*$D831</f>
        <v>0</v>
      </c>
      <c r="T831" s="13">
        <f>Penjualan!T831*$D831</f>
        <v>0</v>
      </c>
      <c r="U831" s="13">
        <f>Penjualan!U831*$D831</f>
        <v>0</v>
      </c>
      <c r="V831" s="13">
        <f>Penjualan!V831*$D831</f>
        <v>0</v>
      </c>
      <c r="W831" s="13">
        <f>Penjualan!W831*$D831</f>
        <v>0</v>
      </c>
      <c r="X831" s="13">
        <f>Penjualan!X831*$D831</f>
        <v>0</v>
      </c>
      <c r="Y831" s="13">
        <f>Penjualan!Y831*$D831</f>
        <v>0</v>
      </c>
      <c r="Z831" s="13">
        <f>Penjualan!Z831*$D831</f>
        <v>0</v>
      </c>
      <c r="AA831" s="13">
        <f>Penjualan!AA831*$D831</f>
        <v>0</v>
      </c>
      <c r="AB831" s="13">
        <f>Penjualan!AB831*$D831</f>
        <v>0</v>
      </c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>
        <f>Penjualan!AQ831*$D831</f>
        <v>0</v>
      </c>
      <c r="AR831" s="13">
        <f t="shared" si="29"/>
        <v>30000</v>
      </c>
      <c r="AS831" s="14"/>
      <c r="AT831" s="14"/>
      <c r="AU831" s="14"/>
      <c r="AV831" s="14"/>
      <c r="AW831" s="14"/>
    </row>
    <row r="832" spans="1:49" ht="26.25" customHeight="1" x14ac:dyDescent="0.35">
      <c r="A832" s="55">
        <f>Penjualan!A832</f>
        <v>42485</v>
      </c>
      <c r="B832" s="2" t="str">
        <f>Penjualan!B832</f>
        <v>NT01</v>
      </c>
      <c r="C832" s="2" t="str">
        <f>Penjualan!C832</f>
        <v>Name tag</v>
      </c>
      <c r="D832" s="21">
        <f>VLOOKUP(B832,Tabel!$A$6:$F$78,6,FALSE)</f>
        <v>30000</v>
      </c>
      <c r="E832" s="13">
        <f>Penjualan!E832*$D832</f>
        <v>0</v>
      </c>
      <c r="F832" s="13">
        <f>Penjualan!F832*$D832</f>
        <v>0</v>
      </c>
      <c r="G832" s="13">
        <f>Penjualan!G832*$D832</f>
        <v>0</v>
      </c>
      <c r="H832" s="13">
        <f>Penjualan!H832*$D832</f>
        <v>0</v>
      </c>
      <c r="I832" s="13">
        <f>Penjualan!I832*$D832</f>
        <v>0</v>
      </c>
      <c r="J832" s="13">
        <f>Penjualan!J832*$D832</f>
        <v>0</v>
      </c>
      <c r="K832" s="13">
        <f>Penjualan!K832*$D832</f>
        <v>0</v>
      </c>
      <c r="L832" s="13">
        <f>Penjualan!L832*$D832</f>
        <v>0</v>
      </c>
      <c r="M832" s="13">
        <f>Penjualan!M832*$D832</f>
        <v>90000</v>
      </c>
      <c r="N832" s="13">
        <f>Penjualan!N832*$D832</f>
        <v>0</v>
      </c>
      <c r="O832" s="13">
        <f>Penjualan!O832*$D832</f>
        <v>0</v>
      </c>
      <c r="P832" s="13">
        <f>Penjualan!P832*$D832</f>
        <v>0</v>
      </c>
      <c r="Q832" s="13">
        <f>Penjualan!Q832*$D832</f>
        <v>0</v>
      </c>
      <c r="R832" s="13">
        <f>Penjualan!R832*$D832</f>
        <v>0</v>
      </c>
      <c r="S832" s="13">
        <f>Penjualan!S832*$D832</f>
        <v>0</v>
      </c>
      <c r="T832" s="13">
        <f>Penjualan!T832*$D832</f>
        <v>0</v>
      </c>
      <c r="U832" s="13">
        <f>Penjualan!U832*$D832</f>
        <v>0</v>
      </c>
      <c r="V832" s="13">
        <f>Penjualan!V832*$D832</f>
        <v>0</v>
      </c>
      <c r="W832" s="13">
        <f>Penjualan!W832*$D832</f>
        <v>0</v>
      </c>
      <c r="X832" s="13">
        <f>Penjualan!X832*$D832</f>
        <v>0</v>
      </c>
      <c r="Y832" s="13">
        <f>Penjualan!Y832*$D832</f>
        <v>0</v>
      </c>
      <c r="Z832" s="13">
        <f>Penjualan!Z832*$D832</f>
        <v>0</v>
      </c>
      <c r="AA832" s="13">
        <f>Penjualan!AA832*$D832</f>
        <v>0</v>
      </c>
      <c r="AB832" s="13">
        <f>Penjualan!AB832*$D832</f>
        <v>0</v>
      </c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>
        <f>Penjualan!AQ832*$D832</f>
        <v>0</v>
      </c>
      <c r="AR832" s="13">
        <f t="shared" si="29"/>
        <v>90000</v>
      </c>
      <c r="AS832" s="14"/>
      <c r="AT832" s="14"/>
      <c r="AU832" s="14"/>
      <c r="AV832" s="14"/>
      <c r="AW832" s="14"/>
    </row>
    <row r="833" spans="1:50" ht="26.25" customHeight="1" x14ac:dyDescent="0.35">
      <c r="A833" s="55">
        <f>Penjualan!A833</f>
        <v>42717</v>
      </c>
      <c r="B833" s="2" t="str">
        <f>Penjualan!B833</f>
        <v>N02</v>
      </c>
      <c r="C833" s="2" t="str">
        <f>Penjualan!C833</f>
        <v>Ornamen Natal bola pita</v>
      </c>
      <c r="D833" s="21">
        <f>VLOOKUP(B833,Tabel!$A$6:$F$78,6,FALSE)</f>
        <v>15000</v>
      </c>
      <c r="E833" s="13">
        <f>Penjualan!E833*$D833</f>
        <v>0</v>
      </c>
      <c r="F833" s="13">
        <f>Penjualan!F833*$D833</f>
        <v>0</v>
      </c>
      <c r="G833" s="13">
        <f>Penjualan!G833*$D833</f>
        <v>0</v>
      </c>
      <c r="H833" s="13">
        <f>Penjualan!H833*$D833</f>
        <v>0</v>
      </c>
      <c r="I833" s="13">
        <f>Penjualan!I833*$D833</f>
        <v>0</v>
      </c>
      <c r="J833" s="13">
        <f>Penjualan!J833*$D833</f>
        <v>0</v>
      </c>
      <c r="K833" s="13">
        <f>Penjualan!K833*$D833</f>
        <v>0</v>
      </c>
      <c r="L833" s="13">
        <f>Penjualan!L833*$D833</f>
        <v>0</v>
      </c>
      <c r="M833" s="13">
        <f>Penjualan!M833*$D833</f>
        <v>0</v>
      </c>
      <c r="N833" s="13">
        <f>Penjualan!N833*$D833</f>
        <v>0</v>
      </c>
      <c r="O833" s="13">
        <f>Penjualan!O833*$D833</f>
        <v>0</v>
      </c>
      <c r="P833" s="13">
        <f>Penjualan!P833*$D833</f>
        <v>0</v>
      </c>
      <c r="Q833" s="13">
        <f>Penjualan!Q833*$D833</f>
        <v>0</v>
      </c>
      <c r="R833" s="13">
        <f>Penjualan!R833*$D833</f>
        <v>0</v>
      </c>
      <c r="S833" s="13">
        <f>Penjualan!S833*$D833</f>
        <v>0</v>
      </c>
      <c r="T833" s="13">
        <f>Penjualan!T833*$D833</f>
        <v>0</v>
      </c>
      <c r="U833" s="13">
        <f>Penjualan!U833*$D833</f>
        <v>0</v>
      </c>
      <c r="V833" s="13">
        <f>Penjualan!V833*$D833</f>
        <v>0</v>
      </c>
      <c r="W833" s="13">
        <f>Penjualan!W833*$D833</f>
        <v>0</v>
      </c>
      <c r="X833" s="13">
        <f>Penjualan!X833*$D833</f>
        <v>0</v>
      </c>
      <c r="Y833" s="13">
        <f>Penjualan!Y833*$D833</f>
        <v>0</v>
      </c>
      <c r="Z833" s="13">
        <f>Penjualan!Z833*$D833</f>
        <v>0</v>
      </c>
      <c r="AA833" s="13">
        <f>Penjualan!AA833*$D833</f>
        <v>0</v>
      </c>
      <c r="AB833" s="13">
        <f>Penjualan!AB833*$D833</f>
        <v>0</v>
      </c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>
        <f>Penjualan!AQ833*$D833</f>
        <v>15000</v>
      </c>
      <c r="AR833" s="13">
        <f t="shared" si="29"/>
        <v>15000</v>
      </c>
      <c r="AS833" s="14"/>
      <c r="AT833" s="14"/>
      <c r="AU833" s="14">
        <f>AQ833</f>
        <v>15000</v>
      </c>
      <c r="AV833" s="14"/>
      <c r="AW833" s="14"/>
    </row>
    <row r="834" spans="1:50" ht="26.25" customHeight="1" x14ac:dyDescent="0.35">
      <c r="A834" s="55">
        <f>Penjualan!A834</f>
        <v>0</v>
      </c>
      <c r="B834" s="2" t="str">
        <f>Penjualan!B834</f>
        <v>R05</v>
      </c>
      <c r="C834" s="2" t="str">
        <f>Penjualan!C834</f>
        <v>Rosario tali bercorak</v>
      </c>
      <c r="D834" s="21">
        <f>VLOOKUP(B834,Tabel!$A$6:$F$78,6,FALSE)</f>
        <v>15000</v>
      </c>
      <c r="E834" s="13">
        <f>Penjualan!E834*$D834</f>
        <v>0</v>
      </c>
      <c r="F834" s="13">
        <f>Penjualan!F834*$D834</f>
        <v>0</v>
      </c>
      <c r="G834" s="13">
        <f>Penjualan!G834*$D834</f>
        <v>0</v>
      </c>
      <c r="H834" s="13">
        <f>Penjualan!H834*$D834</f>
        <v>0</v>
      </c>
      <c r="I834" s="13">
        <f>Penjualan!I834*$D834</f>
        <v>0</v>
      </c>
      <c r="J834" s="13">
        <f>Penjualan!J834*$D834</f>
        <v>0</v>
      </c>
      <c r="K834" s="13">
        <f>Penjualan!K834*$D834</f>
        <v>0</v>
      </c>
      <c r="L834" s="13">
        <f>Penjualan!L834*$D834</f>
        <v>0</v>
      </c>
      <c r="M834" s="13">
        <f>Penjualan!M834*$D834</f>
        <v>0</v>
      </c>
      <c r="N834" s="13">
        <f>Penjualan!N834*$D834</f>
        <v>0</v>
      </c>
      <c r="O834" s="13">
        <f>Penjualan!O834*$D834</f>
        <v>0</v>
      </c>
      <c r="P834" s="13">
        <f>Penjualan!P834*$D834</f>
        <v>0</v>
      </c>
      <c r="Q834" s="13">
        <f>Penjualan!Q834*$D834</f>
        <v>0</v>
      </c>
      <c r="R834" s="13">
        <f>Penjualan!R834*$D834</f>
        <v>0</v>
      </c>
      <c r="S834" s="13">
        <f>Penjualan!S834*$D834</f>
        <v>0</v>
      </c>
      <c r="T834" s="13">
        <f>Penjualan!T834*$D834</f>
        <v>0</v>
      </c>
      <c r="U834" s="13">
        <f>Penjualan!U834*$D834</f>
        <v>0</v>
      </c>
      <c r="V834" s="13">
        <f>Penjualan!V834*$D834</f>
        <v>0</v>
      </c>
      <c r="W834" s="13">
        <f>Penjualan!W834*$D834</f>
        <v>15000</v>
      </c>
      <c r="X834" s="13">
        <f>Penjualan!X834*$D834</f>
        <v>0</v>
      </c>
      <c r="Y834" s="13">
        <f>Penjualan!Y834*$D834</f>
        <v>0</v>
      </c>
      <c r="Z834" s="13">
        <f>Penjualan!Z834*$D834</f>
        <v>0</v>
      </c>
      <c r="AA834" s="13">
        <f>Penjualan!AA834*$D834</f>
        <v>0</v>
      </c>
      <c r="AB834" s="13">
        <f>Penjualan!AB834*$D834</f>
        <v>0</v>
      </c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>
        <f>Penjualan!AQ834*$D834</f>
        <v>0</v>
      </c>
      <c r="AR834" s="13">
        <f t="shared" si="29"/>
        <v>15000</v>
      </c>
      <c r="AS834" s="14"/>
      <c r="AT834" s="14"/>
      <c r="AU834" s="14"/>
      <c r="AV834" s="14"/>
      <c r="AW834" s="14"/>
    </row>
    <row r="835" spans="1:50" ht="26.25" customHeight="1" x14ac:dyDescent="0.35">
      <c r="A835" s="55">
        <f>Penjualan!A835</f>
        <v>0</v>
      </c>
      <c r="B835" s="2" t="str">
        <f>Penjualan!B835</f>
        <v>R01</v>
      </c>
      <c r="C835" s="2" t="str">
        <f>Penjualan!C835</f>
        <v>Rosario kayu</v>
      </c>
      <c r="D835" s="21">
        <f>VLOOKUP(B835,Tabel!$A$6:$F$78,6,FALSE)</f>
        <v>15000</v>
      </c>
      <c r="E835" s="13">
        <f>Penjualan!E835*$D835</f>
        <v>0</v>
      </c>
      <c r="F835" s="13">
        <f>Penjualan!F835*$D835</f>
        <v>15000</v>
      </c>
      <c r="G835" s="13">
        <f>Penjualan!G835*$D835</f>
        <v>0</v>
      </c>
      <c r="H835" s="13">
        <f>Penjualan!H835*$D835</f>
        <v>15000</v>
      </c>
      <c r="I835" s="13">
        <f>Penjualan!I835*$D835</f>
        <v>0</v>
      </c>
      <c r="J835" s="13">
        <f>Penjualan!J835*$D835</f>
        <v>0</v>
      </c>
      <c r="K835" s="13">
        <f>Penjualan!K835*$D835</f>
        <v>0</v>
      </c>
      <c r="L835" s="13">
        <f>Penjualan!L835*$D835</f>
        <v>0</v>
      </c>
      <c r="M835" s="13">
        <f>Penjualan!M835*$D835</f>
        <v>0</v>
      </c>
      <c r="N835" s="13">
        <f>Penjualan!N835*$D835</f>
        <v>0</v>
      </c>
      <c r="O835" s="13">
        <f>Penjualan!O835*$D835</f>
        <v>15000</v>
      </c>
      <c r="P835" s="13">
        <f>Penjualan!P835*$D835</f>
        <v>0</v>
      </c>
      <c r="Q835" s="13">
        <f>Penjualan!Q835*$D835</f>
        <v>0</v>
      </c>
      <c r="R835" s="13">
        <f>Penjualan!R835*$D835</f>
        <v>0</v>
      </c>
      <c r="S835" s="13">
        <f>Penjualan!S835*$D835</f>
        <v>0</v>
      </c>
      <c r="T835" s="13">
        <f>Penjualan!T835*$D835</f>
        <v>0</v>
      </c>
      <c r="U835" s="13">
        <f>Penjualan!U835*$D835</f>
        <v>0</v>
      </c>
      <c r="V835" s="13">
        <f>Penjualan!V835*$D835</f>
        <v>0</v>
      </c>
      <c r="W835" s="13">
        <f>Penjualan!W835*$D835</f>
        <v>30000</v>
      </c>
      <c r="X835" s="13">
        <f>Penjualan!X835*$D835</f>
        <v>0</v>
      </c>
      <c r="Y835" s="13">
        <f>Penjualan!Y835*$D835</f>
        <v>0</v>
      </c>
      <c r="Z835" s="13">
        <f>Penjualan!Z835*$D835</f>
        <v>0</v>
      </c>
      <c r="AA835" s="13">
        <f>Penjualan!AA835*$D835</f>
        <v>0</v>
      </c>
      <c r="AB835" s="13">
        <f>Penjualan!AB835*$D835</f>
        <v>15000</v>
      </c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>
        <f>Penjualan!AQ835*$D835</f>
        <v>0</v>
      </c>
      <c r="AR835" s="13">
        <f t="shared" si="29"/>
        <v>90000</v>
      </c>
      <c r="AS835" s="14"/>
      <c r="AT835" s="14"/>
      <c r="AU835" s="14"/>
      <c r="AV835" s="14"/>
      <c r="AW835" s="14"/>
    </row>
    <row r="836" spans="1:50" ht="26.25" customHeight="1" x14ac:dyDescent="0.35">
      <c r="A836" s="55" t="str">
        <f>Penjualan!A836</f>
        <v>17Des - Susie</v>
      </c>
      <c r="B836" s="2" t="str">
        <f>Penjualan!B836</f>
        <v>GR17</v>
      </c>
      <c r="C836" s="2" t="str">
        <f>Penjualan!C836</f>
        <v>Gelang Rosario Lilit</v>
      </c>
      <c r="D836" s="21">
        <f>VLOOKUP(B836,Tabel!$A$6:$F$78,6,FALSE)</f>
        <v>10000</v>
      </c>
      <c r="E836" s="13">
        <f>Penjualan!E836*$D836</f>
        <v>0</v>
      </c>
      <c r="F836" s="13">
        <f>Penjualan!F836*$D836</f>
        <v>0</v>
      </c>
      <c r="G836" s="13">
        <f>Penjualan!G836*$D836</f>
        <v>0</v>
      </c>
      <c r="H836" s="13">
        <f>Penjualan!H836*$D836</f>
        <v>0</v>
      </c>
      <c r="I836" s="13">
        <f>Penjualan!I836*$D836</f>
        <v>0</v>
      </c>
      <c r="J836" s="13">
        <f>Penjualan!J836*$D836</f>
        <v>0</v>
      </c>
      <c r="K836" s="13">
        <f>Penjualan!K836*$D836</f>
        <v>0</v>
      </c>
      <c r="L836" s="13">
        <f>Penjualan!L836*$D836</f>
        <v>0</v>
      </c>
      <c r="M836" s="13">
        <f>Penjualan!M836*$D836</f>
        <v>0</v>
      </c>
      <c r="N836" s="13">
        <f>Penjualan!N836*$D836</f>
        <v>0</v>
      </c>
      <c r="O836" s="13">
        <f>Penjualan!O836*$D836</f>
        <v>0</v>
      </c>
      <c r="P836" s="13">
        <f>Penjualan!P836*$D836</f>
        <v>0</v>
      </c>
      <c r="Q836" s="13">
        <f>Penjualan!Q836*$D836</f>
        <v>0</v>
      </c>
      <c r="R836" s="13">
        <f>Penjualan!R836*$D836</f>
        <v>0</v>
      </c>
      <c r="S836" s="13">
        <f>Penjualan!S836*$D836</f>
        <v>10000</v>
      </c>
      <c r="T836" s="13">
        <f>Penjualan!T836*$D836</f>
        <v>0</v>
      </c>
      <c r="U836" s="13">
        <f>Penjualan!U836*$D836</f>
        <v>0</v>
      </c>
      <c r="V836" s="13">
        <f>Penjualan!V836*$D836</f>
        <v>10000</v>
      </c>
      <c r="W836" s="13">
        <f>Penjualan!W836*$D836</f>
        <v>0</v>
      </c>
      <c r="X836" s="13">
        <f>Penjualan!X836*$D836</f>
        <v>0</v>
      </c>
      <c r="Y836" s="13">
        <f>Penjualan!Y836*$D836</f>
        <v>30000</v>
      </c>
      <c r="Z836" s="13">
        <f>Penjualan!Z836*$D836</f>
        <v>0</v>
      </c>
      <c r="AA836" s="13">
        <f>Penjualan!AA836*$D836</f>
        <v>0</v>
      </c>
      <c r="AB836" s="13">
        <f>Penjualan!AB836*$D836</f>
        <v>0</v>
      </c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>
        <f>Penjualan!AQ836*$D836</f>
        <v>0</v>
      </c>
      <c r="AR836" s="13">
        <f t="shared" ref="AR836" si="31">SUM(E836:AQ836)</f>
        <v>50000</v>
      </c>
      <c r="AS836" s="14"/>
      <c r="AT836" s="14"/>
      <c r="AU836" s="14"/>
      <c r="AV836" s="14"/>
      <c r="AW836" s="14"/>
    </row>
    <row r="837" spans="1:50" ht="26.25" customHeight="1" x14ac:dyDescent="0.35">
      <c r="A837" s="55">
        <f>Penjualan!A837</f>
        <v>42722</v>
      </c>
      <c r="B837" s="2" t="str">
        <f>Penjualan!B837</f>
        <v>GR11</v>
      </c>
      <c r="C837" s="2" t="str">
        <f>Penjualan!C837</f>
        <v>Gelang rosario kristal</v>
      </c>
      <c r="D837" s="21">
        <f>VLOOKUP(B837,Tabel!$A$6:$F$78,6,FALSE)</f>
        <v>15000</v>
      </c>
      <c r="E837" s="13">
        <f>Penjualan!E837*$D837</f>
        <v>0</v>
      </c>
      <c r="F837" s="13">
        <f>Penjualan!F837*$D837</f>
        <v>0</v>
      </c>
      <c r="G837" s="13">
        <f>Penjualan!G837*$D837</f>
        <v>0</v>
      </c>
      <c r="H837" s="13">
        <f>Penjualan!H837*$D837</f>
        <v>0</v>
      </c>
      <c r="I837" s="13">
        <f>Penjualan!I837*$D837</f>
        <v>0</v>
      </c>
      <c r="J837" s="13">
        <f>Penjualan!J837*$D837</f>
        <v>0</v>
      </c>
      <c r="K837" s="13">
        <f>Penjualan!K837*$D837</f>
        <v>0</v>
      </c>
      <c r="L837" s="13">
        <f>Penjualan!L837*$D837</f>
        <v>0</v>
      </c>
      <c r="M837" s="13">
        <f>Penjualan!M837*$D837</f>
        <v>0</v>
      </c>
      <c r="N837" s="13">
        <f>Penjualan!N837*$D837</f>
        <v>0</v>
      </c>
      <c r="O837" s="13">
        <f>Penjualan!O837*$D837</f>
        <v>0</v>
      </c>
      <c r="P837" s="13">
        <f>Penjualan!P837*$D837</f>
        <v>0</v>
      </c>
      <c r="Q837" s="13">
        <f>Penjualan!Q837*$D837</f>
        <v>0</v>
      </c>
      <c r="R837" s="13">
        <f>Penjualan!R837*$D837</f>
        <v>0</v>
      </c>
      <c r="S837" s="13">
        <f>Penjualan!S837*$D837</f>
        <v>0</v>
      </c>
      <c r="T837" s="13">
        <f>Penjualan!T837*$D837</f>
        <v>15000</v>
      </c>
      <c r="U837" s="13">
        <f>Penjualan!U837*$D837</f>
        <v>0</v>
      </c>
      <c r="V837" s="13">
        <f>Penjualan!V837*$D837</f>
        <v>0</v>
      </c>
      <c r="W837" s="13">
        <f>Penjualan!W837*$D837</f>
        <v>0</v>
      </c>
      <c r="X837" s="13">
        <f>Penjualan!X837*$D837</f>
        <v>0</v>
      </c>
      <c r="Y837" s="13">
        <f>Penjualan!Y837*$D837</f>
        <v>0</v>
      </c>
      <c r="Z837" s="13">
        <f>Penjualan!Z837*$D837</f>
        <v>0</v>
      </c>
      <c r="AA837" s="13">
        <f>Penjualan!AA837*$D837</f>
        <v>0</v>
      </c>
      <c r="AB837" s="13">
        <f>Penjualan!AB837*$D837</f>
        <v>0</v>
      </c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>
        <f>Penjualan!AQ837*$D837</f>
        <v>0</v>
      </c>
      <c r="AR837" s="13">
        <f t="shared" si="29"/>
        <v>15000</v>
      </c>
      <c r="AS837" s="14"/>
      <c r="AT837" s="14"/>
      <c r="AU837" s="14"/>
      <c r="AV837" s="14"/>
      <c r="AW837" s="14"/>
    </row>
    <row r="838" spans="1:50" ht="26.25" customHeight="1" x14ac:dyDescent="0.35">
      <c r="A838" s="55" t="str">
        <f>Penjualan!A838</f>
        <v>Puri Mall</v>
      </c>
      <c r="B838" s="2" t="str">
        <f>Penjualan!B838</f>
        <v>R03</v>
      </c>
      <c r="C838" s="2" t="str">
        <f>Penjualan!C838</f>
        <v>Rosario kristal</v>
      </c>
      <c r="D838" s="21">
        <f>VLOOKUP(B838,Tabel!$A$6:$F$78,6,FALSE)</f>
        <v>30000</v>
      </c>
      <c r="E838" s="13">
        <f>Penjualan!E838*$D838</f>
        <v>0</v>
      </c>
      <c r="F838" s="13">
        <f>Penjualan!F838*$D838</f>
        <v>0</v>
      </c>
      <c r="G838" s="13">
        <f>Penjualan!G838*$D838</f>
        <v>0</v>
      </c>
      <c r="H838" s="13">
        <f>Penjualan!H838*$D838</f>
        <v>0</v>
      </c>
      <c r="I838" s="13">
        <f>Penjualan!I838*$D838</f>
        <v>0</v>
      </c>
      <c r="J838" s="13">
        <f>Penjualan!J838*$D838</f>
        <v>30000</v>
      </c>
      <c r="K838" s="13">
        <f>Penjualan!K838*$D838</f>
        <v>0</v>
      </c>
      <c r="L838" s="13">
        <f>Penjualan!L838*$D838</f>
        <v>0</v>
      </c>
      <c r="M838" s="13">
        <f>Penjualan!M838*$D838</f>
        <v>30000</v>
      </c>
      <c r="N838" s="13">
        <f>Penjualan!N838*$D838</f>
        <v>0</v>
      </c>
      <c r="O838" s="13">
        <f>Penjualan!O838*$D838</f>
        <v>0</v>
      </c>
      <c r="P838" s="13">
        <f>Penjualan!P838*$D838</f>
        <v>0</v>
      </c>
      <c r="Q838" s="13">
        <f>Penjualan!Q838*$D838</f>
        <v>0</v>
      </c>
      <c r="R838" s="13">
        <f>Penjualan!R838*$D838</f>
        <v>0</v>
      </c>
      <c r="S838" s="13">
        <f>Penjualan!S838*$D838</f>
        <v>0</v>
      </c>
      <c r="T838" s="13">
        <f>Penjualan!T838*$D838</f>
        <v>0</v>
      </c>
      <c r="U838" s="13">
        <f>Penjualan!U838*$D838</f>
        <v>0</v>
      </c>
      <c r="V838" s="13">
        <f>Penjualan!V838*$D838</f>
        <v>0</v>
      </c>
      <c r="W838" s="13">
        <f>Penjualan!W838*$D838</f>
        <v>0</v>
      </c>
      <c r="X838" s="13">
        <f>Penjualan!X838*$D838</f>
        <v>0</v>
      </c>
      <c r="Y838" s="13">
        <f>Penjualan!Y838*$D838</f>
        <v>0</v>
      </c>
      <c r="Z838" s="13">
        <f>Penjualan!Z838*$D838</f>
        <v>0</v>
      </c>
      <c r="AA838" s="13">
        <f>Penjualan!AA838*$D838</f>
        <v>30000</v>
      </c>
      <c r="AB838" s="13">
        <f>Penjualan!AB838*$D838</f>
        <v>30000</v>
      </c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>
        <f>Penjualan!AQ838*$D838</f>
        <v>0</v>
      </c>
      <c r="AR838" s="13">
        <f t="shared" si="29"/>
        <v>120000</v>
      </c>
      <c r="AS838" s="14"/>
      <c r="AT838" s="14"/>
      <c r="AU838" s="14"/>
      <c r="AV838" s="14"/>
      <c r="AW838" s="14"/>
    </row>
    <row r="839" spans="1:50" ht="26.25" customHeight="1" x14ac:dyDescent="0.35">
      <c r="A839" s="55">
        <f>Penjualan!A839</f>
        <v>0</v>
      </c>
      <c r="B839" s="2" t="str">
        <f>Penjualan!B839</f>
        <v>GKM</v>
      </c>
      <c r="C839" s="2" t="str">
        <f>Penjualan!C839</f>
        <v>G. Mutiara</v>
      </c>
      <c r="D839" s="21">
        <f>VLOOKUP(B839,Tabel!$A$6:$F$78,6,FALSE)</f>
        <v>10000</v>
      </c>
      <c r="E839" s="13">
        <f>Penjualan!E839*$D839</f>
        <v>0</v>
      </c>
      <c r="F839" s="13">
        <f>Penjualan!F839*$D839</f>
        <v>0</v>
      </c>
      <c r="G839" s="13">
        <f>Penjualan!G839*$D839</f>
        <v>0</v>
      </c>
      <c r="H839" s="13">
        <f>Penjualan!H839*$D839</f>
        <v>0</v>
      </c>
      <c r="I839" s="13">
        <f>Penjualan!I839*$D839</f>
        <v>0</v>
      </c>
      <c r="J839" s="13">
        <f>Penjualan!J839*$D839</f>
        <v>0</v>
      </c>
      <c r="K839" s="13">
        <f>Penjualan!K839*$D839</f>
        <v>0</v>
      </c>
      <c r="L839" s="13">
        <f>Penjualan!L839*$D839</f>
        <v>0</v>
      </c>
      <c r="M839" s="13">
        <f>Penjualan!M839*$D839</f>
        <v>150000</v>
      </c>
      <c r="N839" s="13">
        <f>Penjualan!N839*$D839</f>
        <v>0</v>
      </c>
      <c r="O839" s="13">
        <f>Penjualan!O839*$D839</f>
        <v>0</v>
      </c>
      <c r="P839" s="13">
        <f>Penjualan!P839*$D839</f>
        <v>0</v>
      </c>
      <c r="Q839" s="13">
        <f>Penjualan!Q839*$D839</f>
        <v>70000</v>
      </c>
      <c r="R839" s="13">
        <f>Penjualan!R839*$D839</f>
        <v>0</v>
      </c>
      <c r="S839" s="13">
        <f>Penjualan!S839*$D839</f>
        <v>0</v>
      </c>
      <c r="T839" s="13">
        <f>Penjualan!T839*$D839</f>
        <v>0</v>
      </c>
      <c r="U839" s="13">
        <f>Penjualan!U839*$D839</f>
        <v>0</v>
      </c>
      <c r="V839" s="13">
        <f>Penjualan!V839*$D839</f>
        <v>0</v>
      </c>
      <c r="W839" s="13">
        <f>Penjualan!W839*$D839</f>
        <v>0</v>
      </c>
      <c r="X839" s="13">
        <f>Penjualan!X839*$D839</f>
        <v>0</v>
      </c>
      <c r="Y839" s="13">
        <f>Penjualan!Y839*$D839</f>
        <v>0</v>
      </c>
      <c r="Z839" s="13">
        <f>Penjualan!Z839*$D839</f>
        <v>0</v>
      </c>
      <c r="AA839" s="13">
        <f>Penjualan!AA839*$D839</f>
        <v>0</v>
      </c>
      <c r="AB839" s="13">
        <f>Penjualan!AB839*$D839</f>
        <v>0</v>
      </c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>
        <f>Penjualan!AQ839*$D839</f>
        <v>0</v>
      </c>
      <c r="AR839" s="13">
        <f t="shared" si="29"/>
        <v>220000</v>
      </c>
      <c r="AS839" s="14"/>
      <c r="AT839" s="14"/>
      <c r="AU839" s="14"/>
      <c r="AV839" s="14"/>
      <c r="AW839" s="14"/>
    </row>
    <row r="840" spans="1:50" ht="26.25" customHeight="1" x14ac:dyDescent="0.35">
      <c r="A840" s="55">
        <f>Penjualan!A840</f>
        <v>0</v>
      </c>
      <c r="B840" s="2" t="str">
        <f>Penjualan!B840</f>
        <v>G12</v>
      </c>
      <c r="C840" s="2" t="str">
        <f>Penjualan!C840</f>
        <v xml:space="preserve">Gelang plat </v>
      </c>
      <c r="D840" s="21">
        <f>VLOOKUP(B840,Tabel!$A$6:$F$78,6,FALSE)</f>
        <v>5000</v>
      </c>
      <c r="E840" s="13">
        <f>Penjualan!E840*$D840</f>
        <v>0</v>
      </c>
      <c r="F840" s="13">
        <f>Penjualan!F840*$D840</f>
        <v>10000</v>
      </c>
      <c r="G840" s="13">
        <f>Penjualan!G840*$D840</f>
        <v>0</v>
      </c>
      <c r="H840" s="13">
        <f>Penjualan!H840*$D840</f>
        <v>50000</v>
      </c>
      <c r="I840" s="13">
        <f>Penjualan!I840*$D840</f>
        <v>0</v>
      </c>
      <c r="J840" s="13">
        <f>Penjualan!J840*$D840</f>
        <v>0</v>
      </c>
      <c r="K840" s="13">
        <f>Penjualan!K840*$D840</f>
        <v>0</v>
      </c>
      <c r="L840" s="13">
        <f>Penjualan!L840*$D840</f>
        <v>0</v>
      </c>
      <c r="M840" s="13">
        <f>Penjualan!M840*$D840</f>
        <v>0</v>
      </c>
      <c r="N840" s="13">
        <f>Penjualan!N840*$D840</f>
        <v>0</v>
      </c>
      <c r="O840" s="13">
        <f>Penjualan!O840*$D840</f>
        <v>0</v>
      </c>
      <c r="P840" s="13">
        <f>Penjualan!P840*$D840</f>
        <v>0</v>
      </c>
      <c r="Q840" s="13">
        <f>Penjualan!Q840*$D840</f>
        <v>0</v>
      </c>
      <c r="R840" s="13">
        <f>Penjualan!R840*$D840</f>
        <v>0</v>
      </c>
      <c r="S840" s="13">
        <f>Penjualan!S840*$D840</f>
        <v>0</v>
      </c>
      <c r="T840" s="13">
        <f>Penjualan!T840*$D840</f>
        <v>0</v>
      </c>
      <c r="U840" s="13">
        <f>Penjualan!U840*$D840</f>
        <v>0</v>
      </c>
      <c r="V840" s="13">
        <f>Penjualan!V840*$D840</f>
        <v>5000</v>
      </c>
      <c r="W840" s="13">
        <f>Penjualan!W840*$D840</f>
        <v>0</v>
      </c>
      <c r="X840" s="13">
        <f>Penjualan!X840*$D840</f>
        <v>0</v>
      </c>
      <c r="Y840" s="13">
        <f>Penjualan!Y840*$D840</f>
        <v>90000</v>
      </c>
      <c r="Z840" s="13">
        <f>Penjualan!Z840*$D840</f>
        <v>0</v>
      </c>
      <c r="AA840" s="13">
        <f>Penjualan!AA840*$D840</f>
        <v>0</v>
      </c>
      <c r="AB840" s="13">
        <f>Penjualan!AB840*$D840</f>
        <v>30000</v>
      </c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>
        <f>Penjualan!AQ840*$D840</f>
        <v>0</v>
      </c>
      <c r="AR840" s="13">
        <f t="shared" si="29"/>
        <v>185000</v>
      </c>
      <c r="AS840" s="14"/>
      <c r="AT840" s="14"/>
      <c r="AU840" s="14"/>
      <c r="AV840" s="14"/>
      <c r="AW840" s="14"/>
    </row>
    <row r="841" spans="1:50" ht="26.25" customHeight="1" x14ac:dyDescent="0.35">
      <c r="A841" s="55">
        <f>Penjualan!A841</f>
        <v>0</v>
      </c>
      <c r="B841" s="2" t="str">
        <f>Penjualan!B841</f>
        <v>KT03</v>
      </c>
      <c r="C841" s="2" t="str">
        <f>Penjualan!C841</f>
        <v>Kalung huruf</v>
      </c>
      <c r="D841" s="21">
        <f>VLOOKUP(B841,Tabel!$A$6:$F$78,6,FALSE)</f>
        <v>3000</v>
      </c>
      <c r="E841" s="13">
        <f>Penjualan!E841*$D841</f>
        <v>0</v>
      </c>
      <c r="F841" s="13">
        <f>Penjualan!F841*$D841</f>
        <v>0</v>
      </c>
      <c r="G841" s="13">
        <f>Penjualan!G841*$D841</f>
        <v>0</v>
      </c>
      <c r="H841" s="13">
        <f>Penjualan!H841*$D841</f>
        <v>0</v>
      </c>
      <c r="I841" s="13">
        <f>Penjualan!I841*$D841</f>
        <v>0</v>
      </c>
      <c r="J841" s="13">
        <f>Penjualan!J841*$D841</f>
        <v>0</v>
      </c>
      <c r="K841" s="13">
        <f>Penjualan!K841*$D841</f>
        <v>0</v>
      </c>
      <c r="L841" s="13">
        <f>Penjualan!L841*$D841</f>
        <v>0</v>
      </c>
      <c r="M841" s="13">
        <f>Penjualan!M841*$D841</f>
        <v>0</v>
      </c>
      <c r="N841" s="13">
        <f>Penjualan!N841*$D841</f>
        <v>0</v>
      </c>
      <c r="O841" s="13">
        <f>Penjualan!O841*$D841</f>
        <v>0</v>
      </c>
      <c r="P841" s="13">
        <f>Penjualan!P841*$D841</f>
        <v>0</v>
      </c>
      <c r="Q841" s="13">
        <f>Penjualan!Q841*$D841</f>
        <v>0</v>
      </c>
      <c r="R841" s="13">
        <f>Penjualan!R841*$D841</f>
        <v>0</v>
      </c>
      <c r="S841" s="13">
        <f>Penjualan!S841*$D841</f>
        <v>0</v>
      </c>
      <c r="T841" s="13">
        <f>Penjualan!T841*$D841</f>
        <v>60000</v>
      </c>
      <c r="U841" s="13">
        <f>Penjualan!U841*$D841</f>
        <v>0</v>
      </c>
      <c r="V841" s="13">
        <f>Penjualan!V841*$D841</f>
        <v>0</v>
      </c>
      <c r="W841" s="13">
        <f>Penjualan!W841*$D841</f>
        <v>0</v>
      </c>
      <c r="X841" s="13">
        <f>Penjualan!X841*$D841</f>
        <v>0</v>
      </c>
      <c r="Y841" s="13">
        <f>Penjualan!Y841*$D841</f>
        <v>0</v>
      </c>
      <c r="Z841" s="13">
        <f>Penjualan!Z841*$D841</f>
        <v>0</v>
      </c>
      <c r="AA841" s="13">
        <f>Penjualan!AA841*$D841</f>
        <v>0</v>
      </c>
      <c r="AB841" s="13">
        <f>Penjualan!AB841*$D841</f>
        <v>0</v>
      </c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>
        <f>Penjualan!AQ841*$D841</f>
        <v>0</v>
      </c>
      <c r="AR841" s="13">
        <f t="shared" si="29"/>
        <v>60000</v>
      </c>
      <c r="AS841" s="14"/>
      <c r="AT841" s="14"/>
      <c r="AU841" s="14"/>
      <c r="AV841" s="14"/>
      <c r="AW841" s="14"/>
    </row>
    <row r="842" spans="1:50" ht="26.25" customHeight="1" x14ac:dyDescent="0.35">
      <c r="A842" s="55">
        <f>Penjualan!A842</f>
        <v>0</v>
      </c>
      <c r="B842" s="2" t="str">
        <f>Penjualan!B842</f>
        <v>KT04</v>
      </c>
      <c r="C842" s="2" t="str">
        <f>Penjualan!C842</f>
        <v>Kalung bandul</v>
      </c>
      <c r="D842" s="21">
        <f>VLOOKUP(B842,Tabel!$A$6:$F$78,6,FALSE)</f>
        <v>3000</v>
      </c>
      <c r="E842" s="13">
        <f>Penjualan!E842*$D842</f>
        <v>0</v>
      </c>
      <c r="F842" s="13">
        <f>Penjualan!F842*$D842</f>
        <v>0</v>
      </c>
      <c r="G842" s="13">
        <f>Penjualan!G842*$D842</f>
        <v>0</v>
      </c>
      <c r="H842" s="13">
        <f>Penjualan!H842*$D842</f>
        <v>0</v>
      </c>
      <c r="I842" s="13">
        <f>Penjualan!I842*$D842</f>
        <v>0</v>
      </c>
      <c r="J842" s="13">
        <f>Penjualan!J842*$D842</f>
        <v>0</v>
      </c>
      <c r="K842" s="13">
        <f>Penjualan!K842*$D842</f>
        <v>0</v>
      </c>
      <c r="L842" s="13">
        <f>Penjualan!L842*$D842</f>
        <v>0</v>
      </c>
      <c r="M842" s="13">
        <f>Penjualan!M842*$D842</f>
        <v>0</v>
      </c>
      <c r="N842" s="13">
        <f>Penjualan!N842*$D842</f>
        <v>0</v>
      </c>
      <c r="O842" s="13">
        <f>Penjualan!O842*$D842</f>
        <v>0</v>
      </c>
      <c r="P842" s="13">
        <f>Penjualan!P842*$D842</f>
        <v>12000</v>
      </c>
      <c r="Q842" s="13">
        <f>Penjualan!Q842*$D842</f>
        <v>0</v>
      </c>
      <c r="R842" s="13">
        <f>Penjualan!R842*$D842</f>
        <v>0</v>
      </c>
      <c r="S842" s="13">
        <f>Penjualan!S842*$D842</f>
        <v>0</v>
      </c>
      <c r="T842" s="13">
        <f>Penjualan!T842*$D842</f>
        <v>0</v>
      </c>
      <c r="U842" s="13">
        <f>Penjualan!U842*$D842</f>
        <v>0</v>
      </c>
      <c r="V842" s="13">
        <f>Penjualan!V842*$D842</f>
        <v>0</v>
      </c>
      <c r="W842" s="13">
        <f>Penjualan!W842*$D842</f>
        <v>0</v>
      </c>
      <c r="X842" s="13">
        <f>Penjualan!X842*$D842</f>
        <v>0</v>
      </c>
      <c r="Y842" s="13">
        <f>Penjualan!Y842*$D842</f>
        <v>18000</v>
      </c>
      <c r="Z842" s="13">
        <f>Penjualan!Z842*$D842</f>
        <v>0</v>
      </c>
      <c r="AA842" s="13">
        <f>Penjualan!AA842*$D842</f>
        <v>0</v>
      </c>
      <c r="AB842" s="13">
        <f>Penjualan!AB842*$D842</f>
        <v>0</v>
      </c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>
        <f>Penjualan!AQ842*$D842</f>
        <v>0</v>
      </c>
      <c r="AR842" s="13">
        <f t="shared" si="29"/>
        <v>30000</v>
      </c>
      <c r="AS842" s="14"/>
      <c r="AT842" s="14"/>
      <c r="AU842" s="14"/>
      <c r="AV842" s="14"/>
      <c r="AW842" s="14"/>
    </row>
    <row r="843" spans="1:50" ht="26.25" customHeight="1" x14ac:dyDescent="0.35">
      <c r="A843" s="55">
        <f>Penjualan!A843</f>
        <v>0</v>
      </c>
      <c r="B843" s="2" t="str">
        <f>Penjualan!B843</f>
        <v>GR11</v>
      </c>
      <c r="C843" s="2" t="str">
        <f>Penjualan!C843</f>
        <v>Gelang rosario kristal</v>
      </c>
      <c r="D843" s="21">
        <f>VLOOKUP(B843,Tabel!$A$6:$F$78,6,FALSE)</f>
        <v>15000</v>
      </c>
      <c r="E843" s="13">
        <f>Penjualan!E843*$D843</f>
        <v>0</v>
      </c>
      <c r="F843" s="13">
        <f>Penjualan!F843*$D843</f>
        <v>0</v>
      </c>
      <c r="G843" s="13">
        <f>Penjualan!G843*$D843</f>
        <v>0</v>
      </c>
      <c r="H843" s="13">
        <f>Penjualan!H843*$D843</f>
        <v>15000</v>
      </c>
      <c r="I843" s="13">
        <f>Penjualan!I843*$D843</f>
        <v>0</v>
      </c>
      <c r="J843" s="13">
        <f>Penjualan!J843*$D843</f>
        <v>0</v>
      </c>
      <c r="K843" s="13">
        <f>Penjualan!K843*$D843</f>
        <v>0</v>
      </c>
      <c r="L843" s="13">
        <f>Penjualan!L843*$D843</f>
        <v>0</v>
      </c>
      <c r="M843" s="13">
        <f>Penjualan!M843*$D843</f>
        <v>0</v>
      </c>
      <c r="N843" s="13">
        <f>Penjualan!N843*$D843</f>
        <v>0</v>
      </c>
      <c r="O843" s="13">
        <f>Penjualan!O843*$D843</f>
        <v>0</v>
      </c>
      <c r="P843" s="13">
        <f>Penjualan!P843*$D843</f>
        <v>75000</v>
      </c>
      <c r="Q843" s="13">
        <f>Penjualan!Q843*$D843</f>
        <v>0</v>
      </c>
      <c r="R843" s="13">
        <f>Penjualan!R843*$D843</f>
        <v>0</v>
      </c>
      <c r="S843" s="13">
        <f>Penjualan!S843*$D843</f>
        <v>0</v>
      </c>
      <c r="T843" s="13">
        <f>Penjualan!T843*$D843</f>
        <v>0</v>
      </c>
      <c r="U843" s="13">
        <f>Penjualan!U843*$D843</f>
        <v>0</v>
      </c>
      <c r="V843" s="13">
        <f>Penjualan!V843*$D843</f>
        <v>0</v>
      </c>
      <c r="W843" s="13">
        <f>Penjualan!W843*$D843</f>
        <v>0</v>
      </c>
      <c r="X843" s="13">
        <f>Penjualan!X843*$D843</f>
        <v>90000</v>
      </c>
      <c r="Y843" s="13">
        <f>Penjualan!Y843*$D843</f>
        <v>0</v>
      </c>
      <c r="Z843" s="13">
        <f>Penjualan!Z843*$D843</f>
        <v>0</v>
      </c>
      <c r="AA843" s="13">
        <f>Penjualan!AA843*$D843</f>
        <v>0</v>
      </c>
      <c r="AB843" s="13">
        <f>Penjualan!AB843*$D843</f>
        <v>0</v>
      </c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>
        <f>Penjualan!AQ843*$D843</f>
        <v>0</v>
      </c>
      <c r="AR843" s="13">
        <f t="shared" si="29"/>
        <v>180000</v>
      </c>
      <c r="AS843" s="14"/>
      <c r="AT843" s="14"/>
      <c r="AU843" s="14"/>
      <c r="AV843" s="14"/>
      <c r="AW843" s="14"/>
    </row>
    <row r="844" spans="1:50" ht="26.25" customHeight="1" x14ac:dyDescent="0.35">
      <c r="A844" s="55">
        <f>Penjualan!A844</f>
        <v>0</v>
      </c>
      <c r="B844" s="2" t="str">
        <f>Penjualan!B844</f>
        <v>G10</v>
      </c>
      <c r="C844" s="2" t="str">
        <f>Penjualan!C844</f>
        <v>G.tali warna warni</v>
      </c>
      <c r="D844" s="21">
        <f>VLOOKUP(B844,Tabel!$A$6:$F$78,6,FALSE)</f>
        <v>5000</v>
      </c>
      <c r="E844" s="13">
        <f>Penjualan!E844*$D844</f>
        <v>0</v>
      </c>
      <c r="F844" s="13">
        <f>Penjualan!F844*$D844</f>
        <v>0</v>
      </c>
      <c r="G844" s="13">
        <f>Penjualan!G844*$D844</f>
        <v>0</v>
      </c>
      <c r="H844" s="13">
        <f>Penjualan!H844*$D844</f>
        <v>0</v>
      </c>
      <c r="I844" s="13">
        <f>Penjualan!I844*$D844</f>
        <v>0</v>
      </c>
      <c r="J844" s="13">
        <f>Penjualan!J844*$D844</f>
        <v>0</v>
      </c>
      <c r="K844" s="13">
        <f>Penjualan!K844*$D844</f>
        <v>0</v>
      </c>
      <c r="L844" s="13">
        <f>Penjualan!L844*$D844</f>
        <v>0</v>
      </c>
      <c r="M844" s="13">
        <f>Penjualan!M844*$D844</f>
        <v>0</v>
      </c>
      <c r="N844" s="13">
        <f>Penjualan!N844*$D844</f>
        <v>0</v>
      </c>
      <c r="O844" s="13">
        <f>Penjualan!O844*$D844</f>
        <v>0</v>
      </c>
      <c r="P844" s="13">
        <f>Penjualan!P844*$D844</f>
        <v>0</v>
      </c>
      <c r="Q844" s="13">
        <f>Penjualan!Q844*$D844</f>
        <v>0</v>
      </c>
      <c r="R844" s="13">
        <f>Penjualan!R844*$D844</f>
        <v>0</v>
      </c>
      <c r="S844" s="13">
        <f>Penjualan!S844*$D844</f>
        <v>0</v>
      </c>
      <c r="T844" s="13">
        <f>Penjualan!T844*$D844</f>
        <v>0</v>
      </c>
      <c r="U844" s="13">
        <f>Penjualan!U844*$D844</f>
        <v>0</v>
      </c>
      <c r="V844" s="13">
        <f>Penjualan!V844*$D844</f>
        <v>0</v>
      </c>
      <c r="W844" s="13">
        <f>Penjualan!W844*$D844</f>
        <v>0</v>
      </c>
      <c r="X844" s="13">
        <f>Penjualan!X844*$D844</f>
        <v>0</v>
      </c>
      <c r="Y844" s="13">
        <f>Penjualan!Y844*$D844</f>
        <v>0</v>
      </c>
      <c r="Z844" s="13">
        <f>Penjualan!Z844*$D844</f>
        <v>0</v>
      </c>
      <c r="AA844" s="13">
        <f>Penjualan!AA844*$D844</f>
        <v>0</v>
      </c>
      <c r="AB844" s="13">
        <f>Penjualan!AB844*$D844</f>
        <v>0</v>
      </c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>
        <f>Penjualan!AQ844*$D844</f>
        <v>45000</v>
      </c>
      <c r="AR844" s="13">
        <f t="shared" si="29"/>
        <v>45000</v>
      </c>
      <c r="AS844" s="14"/>
      <c r="AT844" s="14"/>
      <c r="AU844" s="14"/>
      <c r="AV844" s="14"/>
      <c r="AW844" s="14"/>
      <c r="AX844" s="111">
        <f>AQ844</f>
        <v>45000</v>
      </c>
    </row>
    <row r="845" spans="1:50" ht="26.25" customHeight="1" x14ac:dyDescent="0.35">
      <c r="A845" s="55">
        <f>Penjualan!A845</f>
        <v>0</v>
      </c>
      <c r="B845" s="2" t="str">
        <f>Penjualan!B845</f>
        <v>R01</v>
      </c>
      <c r="C845" s="2" t="str">
        <f>Penjualan!C845</f>
        <v>Rosario kayu</v>
      </c>
      <c r="D845" s="21">
        <f>VLOOKUP(B845,Tabel!$A$6:$F$78,6,FALSE)</f>
        <v>15000</v>
      </c>
      <c r="E845" s="13">
        <f>Penjualan!E845*$D845</f>
        <v>0</v>
      </c>
      <c r="F845" s="13">
        <f>Penjualan!F845*$D845</f>
        <v>150000</v>
      </c>
      <c r="G845" s="13">
        <f>Penjualan!G845*$D845</f>
        <v>0</v>
      </c>
      <c r="H845" s="13">
        <f>Penjualan!H845*$D845</f>
        <v>15000</v>
      </c>
      <c r="I845" s="13">
        <f>Penjualan!I845*$D845</f>
        <v>0</v>
      </c>
      <c r="J845" s="13">
        <f>Penjualan!J845*$D845</f>
        <v>0</v>
      </c>
      <c r="K845" s="13">
        <f>Penjualan!K845*$D845</f>
        <v>0</v>
      </c>
      <c r="L845" s="13">
        <f>Penjualan!L845*$D845</f>
        <v>0</v>
      </c>
      <c r="M845" s="13">
        <f>Penjualan!M845*$D845</f>
        <v>0</v>
      </c>
      <c r="N845" s="13">
        <f>Penjualan!N845*$D845</f>
        <v>0</v>
      </c>
      <c r="O845" s="13">
        <f>Penjualan!O845*$D845</f>
        <v>90000</v>
      </c>
      <c r="P845" s="13">
        <f>Penjualan!P845*$D845</f>
        <v>0</v>
      </c>
      <c r="Q845" s="13">
        <f>Penjualan!Q845*$D845</f>
        <v>0</v>
      </c>
      <c r="R845" s="13">
        <f>Penjualan!R845*$D845</f>
        <v>0</v>
      </c>
      <c r="S845" s="13">
        <f>Penjualan!S845*$D845</f>
        <v>45000</v>
      </c>
      <c r="T845" s="13">
        <f>Penjualan!T845*$D845</f>
        <v>0</v>
      </c>
      <c r="U845" s="13">
        <f>Penjualan!U845*$D845</f>
        <v>15000</v>
      </c>
      <c r="V845" s="13">
        <f>Penjualan!V845*$D845</f>
        <v>30000</v>
      </c>
      <c r="W845" s="13">
        <f>Penjualan!W845*$D845</f>
        <v>0</v>
      </c>
      <c r="X845" s="13">
        <f>Penjualan!X845*$D845</f>
        <v>30000</v>
      </c>
      <c r="Y845" s="13">
        <f>Penjualan!Y845*$D845</f>
        <v>0</v>
      </c>
      <c r="Z845" s="13">
        <f>Penjualan!Z845*$D845</f>
        <v>0</v>
      </c>
      <c r="AA845" s="13">
        <f>Penjualan!AA845*$D845</f>
        <v>30000</v>
      </c>
      <c r="AB845" s="13">
        <f>Penjualan!AB845*$D845</f>
        <v>45000</v>
      </c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>
        <f>Penjualan!AQ845*$D845</f>
        <v>0</v>
      </c>
      <c r="AR845" s="13">
        <f t="shared" si="29"/>
        <v>450000</v>
      </c>
      <c r="AS845" s="14"/>
      <c r="AT845" s="14"/>
      <c r="AU845" s="14"/>
      <c r="AV845" s="14"/>
      <c r="AW845" s="14"/>
    </row>
    <row r="846" spans="1:50" ht="26.25" customHeight="1" x14ac:dyDescent="0.35">
      <c r="A846" s="55">
        <f>Penjualan!A846</f>
        <v>0</v>
      </c>
      <c r="B846" s="2" t="str">
        <f>Penjualan!B846</f>
        <v>G20</v>
      </c>
      <c r="C846" s="2" t="str">
        <f>Penjualan!C846</f>
        <v>Gelang lilit magnet</v>
      </c>
      <c r="D846" s="21">
        <f>VLOOKUP(B846,Tabel!$A$6:$F$78,6,FALSE)</f>
        <v>10000</v>
      </c>
      <c r="E846" s="13">
        <f>Penjualan!E846*$D846</f>
        <v>0</v>
      </c>
      <c r="F846" s="13">
        <f>Penjualan!F846*$D846</f>
        <v>0</v>
      </c>
      <c r="G846" s="13">
        <f>Penjualan!G846*$D846</f>
        <v>0</v>
      </c>
      <c r="H846" s="13">
        <f>Penjualan!H846*$D846</f>
        <v>0</v>
      </c>
      <c r="I846" s="13">
        <f>Penjualan!I846*$D846</f>
        <v>0</v>
      </c>
      <c r="J846" s="13">
        <f>Penjualan!J846*$D846</f>
        <v>0</v>
      </c>
      <c r="K846" s="13">
        <f>Penjualan!K846*$D846</f>
        <v>0</v>
      </c>
      <c r="L846" s="13">
        <f>Penjualan!L846*$D846</f>
        <v>0</v>
      </c>
      <c r="M846" s="13">
        <f>Penjualan!M846*$D846</f>
        <v>0</v>
      </c>
      <c r="N846" s="13">
        <f>Penjualan!N846*$D846</f>
        <v>0</v>
      </c>
      <c r="O846" s="13">
        <f>Penjualan!O846*$D846</f>
        <v>0</v>
      </c>
      <c r="P846" s="13">
        <f>Penjualan!P846*$D846</f>
        <v>0</v>
      </c>
      <c r="Q846" s="13">
        <f>Penjualan!Q846*$D846</f>
        <v>10000</v>
      </c>
      <c r="R846" s="13">
        <f>Penjualan!R846*$D846</f>
        <v>0</v>
      </c>
      <c r="S846" s="13">
        <f>Penjualan!S846*$D846</f>
        <v>0</v>
      </c>
      <c r="T846" s="13">
        <f>Penjualan!T846*$D846</f>
        <v>0</v>
      </c>
      <c r="U846" s="13">
        <f>Penjualan!U846*$D846</f>
        <v>0</v>
      </c>
      <c r="V846" s="13">
        <f>Penjualan!V846*$D846</f>
        <v>0</v>
      </c>
      <c r="W846" s="13">
        <f>Penjualan!W846*$D846</f>
        <v>0</v>
      </c>
      <c r="X846" s="13">
        <f>Penjualan!X846*$D846</f>
        <v>0</v>
      </c>
      <c r="Y846" s="13">
        <f>Penjualan!Y846*$D846</f>
        <v>10000</v>
      </c>
      <c r="Z846" s="13">
        <f>Penjualan!Z846*$D846</f>
        <v>0</v>
      </c>
      <c r="AA846" s="13">
        <f>Penjualan!AA846*$D846</f>
        <v>0</v>
      </c>
      <c r="AB846" s="13">
        <f>Penjualan!AB846*$D846</f>
        <v>0</v>
      </c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>
        <f>Penjualan!AQ846*$D846</f>
        <v>0</v>
      </c>
      <c r="AR846" s="13">
        <f t="shared" si="29"/>
        <v>20000</v>
      </c>
      <c r="AS846" s="14"/>
      <c r="AT846" s="14"/>
      <c r="AU846" s="14"/>
      <c r="AV846" s="14"/>
      <c r="AW846" s="14"/>
    </row>
    <row r="847" spans="1:50" ht="26.25" customHeight="1" x14ac:dyDescent="0.35">
      <c r="A847" s="55">
        <f>Penjualan!A847</f>
        <v>0</v>
      </c>
      <c r="B847" s="2" t="str">
        <f>Penjualan!B847</f>
        <v>R05</v>
      </c>
      <c r="C847" s="2" t="str">
        <f>Penjualan!C847</f>
        <v>Rosario tali bercorak</v>
      </c>
      <c r="D847" s="21">
        <f>VLOOKUP(B847,Tabel!$A$6:$F$78,6,FALSE)</f>
        <v>15000</v>
      </c>
      <c r="E847" s="13">
        <f>Penjualan!E847*$D847</f>
        <v>0</v>
      </c>
      <c r="F847" s="13">
        <f>Penjualan!F847*$D847</f>
        <v>0</v>
      </c>
      <c r="G847" s="13">
        <f>Penjualan!G847*$D847</f>
        <v>0</v>
      </c>
      <c r="H847" s="13">
        <f>Penjualan!H847*$D847</f>
        <v>0</v>
      </c>
      <c r="I847" s="13">
        <f>Penjualan!I847*$D847</f>
        <v>0</v>
      </c>
      <c r="J847" s="13">
        <f>Penjualan!J847*$D847</f>
        <v>0</v>
      </c>
      <c r="K847" s="13">
        <f>Penjualan!K847*$D847</f>
        <v>0</v>
      </c>
      <c r="L847" s="13">
        <f>Penjualan!L847*$D847</f>
        <v>0</v>
      </c>
      <c r="M847" s="13">
        <f>Penjualan!M847*$D847</f>
        <v>0</v>
      </c>
      <c r="N847" s="13">
        <f>Penjualan!N847*$D847</f>
        <v>0</v>
      </c>
      <c r="O847" s="13">
        <f>Penjualan!O847*$D847</f>
        <v>0</v>
      </c>
      <c r="P847" s="13">
        <f>Penjualan!P847*$D847</f>
        <v>0</v>
      </c>
      <c r="Q847" s="13">
        <f>Penjualan!Q847*$D847</f>
        <v>0</v>
      </c>
      <c r="R847" s="13">
        <f>Penjualan!R847*$D847</f>
        <v>0</v>
      </c>
      <c r="S847" s="13">
        <f>Penjualan!S847*$D847</f>
        <v>45000</v>
      </c>
      <c r="T847" s="13">
        <f>Penjualan!T847*$D847</f>
        <v>0</v>
      </c>
      <c r="U847" s="13">
        <f>Penjualan!U847*$D847</f>
        <v>0</v>
      </c>
      <c r="V847" s="13">
        <f>Penjualan!V847*$D847</f>
        <v>0</v>
      </c>
      <c r="W847" s="13">
        <f>Penjualan!W847*$D847</f>
        <v>0</v>
      </c>
      <c r="X847" s="13">
        <f>Penjualan!X847*$D847</f>
        <v>0</v>
      </c>
      <c r="Y847" s="13">
        <f>Penjualan!Y847*$D847</f>
        <v>0</v>
      </c>
      <c r="Z847" s="13">
        <f>Penjualan!Z847*$D847</f>
        <v>0</v>
      </c>
      <c r="AA847" s="13">
        <f>Penjualan!AA847*$D847</f>
        <v>0</v>
      </c>
      <c r="AB847" s="13">
        <f>Penjualan!AB847*$D847</f>
        <v>0</v>
      </c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>
        <f>Penjualan!AQ847*$D847</f>
        <v>0</v>
      </c>
      <c r="AR847" s="13">
        <f t="shared" si="29"/>
        <v>45000</v>
      </c>
      <c r="AS847" s="14"/>
      <c r="AT847" s="14"/>
      <c r="AU847" s="14"/>
      <c r="AV847" s="14"/>
      <c r="AW847" s="14"/>
    </row>
    <row r="848" spans="1:50" ht="26.25" customHeight="1" x14ac:dyDescent="0.35">
      <c r="A848" s="55">
        <f>Penjualan!A848</f>
        <v>0</v>
      </c>
      <c r="B848" s="2" t="str">
        <f>Penjualan!B848</f>
        <v>A04</v>
      </c>
      <c r="C848" s="2" t="str">
        <f>Penjualan!C848</f>
        <v>Anting</v>
      </c>
      <c r="D848" s="21">
        <f>VLOOKUP(B848,Tabel!$A$6:$F$78,6,FALSE)</f>
        <v>15000</v>
      </c>
      <c r="E848" s="13">
        <f>Penjualan!E848*$D848</f>
        <v>0</v>
      </c>
      <c r="F848" s="13">
        <f>Penjualan!F848*$D848</f>
        <v>0</v>
      </c>
      <c r="G848" s="13">
        <f>Penjualan!G848*$D848</f>
        <v>0</v>
      </c>
      <c r="H848" s="13">
        <f>Penjualan!H848*$D848</f>
        <v>0</v>
      </c>
      <c r="I848" s="13">
        <f>Penjualan!I848*$D848</f>
        <v>0</v>
      </c>
      <c r="J848" s="13">
        <f>Penjualan!J848*$D848</f>
        <v>0</v>
      </c>
      <c r="K848" s="13">
        <f>Penjualan!K848*$D848</f>
        <v>0</v>
      </c>
      <c r="L848" s="13">
        <f>Penjualan!L848*$D848</f>
        <v>0</v>
      </c>
      <c r="M848" s="13">
        <f>Penjualan!M848*$D848</f>
        <v>15000</v>
      </c>
      <c r="N848" s="13">
        <f>Penjualan!N848*$D848</f>
        <v>0</v>
      </c>
      <c r="O848" s="13">
        <f>Penjualan!O848*$D848</f>
        <v>0</v>
      </c>
      <c r="P848" s="13">
        <f>Penjualan!P848*$D848</f>
        <v>0</v>
      </c>
      <c r="Q848" s="13">
        <f>Penjualan!Q848*$D848</f>
        <v>15000</v>
      </c>
      <c r="R848" s="13">
        <f>Penjualan!R848*$D848</f>
        <v>0</v>
      </c>
      <c r="S848" s="13">
        <f>Penjualan!S848*$D848</f>
        <v>0</v>
      </c>
      <c r="T848" s="13">
        <f>Penjualan!T848*$D848</f>
        <v>0</v>
      </c>
      <c r="U848" s="13">
        <f>Penjualan!U848*$D848</f>
        <v>0</v>
      </c>
      <c r="V848" s="13">
        <f>Penjualan!V848*$D848</f>
        <v>0</v>
      </c>
      <c r="W848" s="13">
        <f>Penjualan!W848*$D848</f>
        <v>0</v>
      </c>
      <c r="X848" s="13">
        <f>Penjualan!X848*$D848</f>
        <v>0</v>
      </c>
      <c r="Y848" s="13">
        <f>Penjualan!Y848*$D848</f>
        <v>0</v>
      </c>
      <c r="Z848" s="13">
        <f>Penjualan!Z848*$D848</f>
        <v>0</v>
      </c>
      <c r="AA848" s="13">
        <f>Penjualan!AA848*$D848</f>
        <v>0</v>
      </c>
      <c r="AB848" s="13">
        <f>Penjualan!AB848*$D848</f>
        <v>15000</v>
      </c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>
        <f>Penjualan!AQ848*$D848</f>
        <v>0</v>
      </c>
      <c r="AR848" s="13">
        <f t="shared" si="29"/>
        <v>45000</v>
      </c>
      <c r="AS848" s="14"/>
      <c r="AT848" s="14"/>
      <c r="AU848" s="14"/>
      <c r="AV848" s="14"/>
      <c r="AW848" s="14"/>
    </row>
    <row r="849" spans="1:49" ht="26.25" customHeight="1" x14ac:dyDescent="0.35">
      <c r="A849" s="55">
        <f>Penjualan!A849</f>
        <v>0</v>
      </c>
      <c r="B849" s="2" t="str">
        <f>Penjualan!B849</f>
        <v>A01</v>
      </c>
      <c r="C849" s="2" t="str">
        <f>Penjualan!C849</f>
        <v>Anting</v>
      </c>
      <c r="D849" s="21">
        <f>VLOOKUP(B849,Tabel!$A$6:$F$78,6,FALSE)</f>
        <v>12000</v>
      </c>
      <c r="E849" s="13">
        <f>Penjualan!E849*$D849</f>
        <v>0</v>
      </c>
      <c r="F849" s="13">
        <f>Penjualan!F849*$D849</f>
        <v>0</v>
      </c>
      <c r="G849" s="13">
        <f>Penjualan!G849*$D849</f>
        <v>0</v>
      </c>
      <c r="H849" s="13">
        <f>Penjualan!H849*$D849</f>
        <v>0</v>
      </c>
      <c r="I849" s="13">
        <f>Penjualan!I849*$D849</f>
        <v>0</v>
      </c>
      <c r="J849" s="13">
        <f>Penjualan!J849*$D849</f>
        <v>0</v>
      </c>
      <c r="K849" s="13">
        <f>Penjualan!K849*$D849</f>
        <v>0</v>
      </c>
      <c r="L849" s="13">
        <f>Penjualan!L849*$D849</f>
        <v>0</v>
      </c>
      <c r="M849" s="13">
        <f>Penjualan!M849*$D849</f>
        <v>0</v>
      </c>
      <c r="N849" s="13">
        <f>Penjualan!N849*$D849</f>
        <v>0</v>
      </c>
      <c r="O849" s="13">
        <f>Penjualan!O849*$D849</f>
        <v>0</v>
      </c>
      <c r="P849" s="13">
        <f>Penjualan!P849*$D849</f>
        <v>36000</v>
      </c>
      <c r="Q849" s="13">
        <f>Penjualan!Q849*$D849</f>
        <v>0</v>
      </c>
      <c r="R849" s="13">
        <f>Penjualan!R849*$D849</f>
        <v>0</v>
      </c>
      <c r="S849" s="13">
        <f>Penjualan!S849*$D849</f>
        <v>0</v>
      </c>
      <c r="T849" s="13">
        <f>Penjualan!T849*$D849</f>
        <v>0</v>
      </c>
      <c r="U849" s="13">
        <f>Penjualan!U849*$D849</f>
        <v>0</v>
      </c>
      <c r="V849" s="13">
        <f>Penjualan!V849*$D849</f>
        <v>0</v>
      </c>
      <c r="W849" s="13">
        <f>Penjualan!W849*$D849</f>
        <v>0</v>
      </c>
      <c r="X849" s="13">
        <f>Penjualan!X849*$D849</f>
        <v>0</v>
      </c>
      <c r="Y849" s="13">
        <f>Penjualan!Y849*$D849</f>
        <v>0</v>
      </c>
      <c r="Z849" s="13">
        <f>Penjualan!Z849*$D849</f>
        <v>0</v>
      </c>
      <c r="AA849" s="13">
        <f>Penjualan!AA849*$D849</f>
        <v>0</v>
      </c>
      <c r="AB849" s="13">
        <f>Penjualan!AB849*$D849</f>
        <v>0</v>
      </c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>
        <f>Penjualan!AQ849*$D849</f>
        <v>0</v>
      </c>
      <c r="AR849" s="13">
        <f t="shared" si="29"/>
        <v>36000</v>
      </c>
      <c r="AS849" s="14"/>
      <c r="AT849" s="14"/>
      <c r="AU849" s="14"/>
      <c r="AV849" s="14"/>
      <c r="AW849" s="14"/>
    </row>
    <row r="850" spans="1:49" ht="26.25" customHeight="1" x14ac:dyDescent="0.35">
      <c r="A850" s="55">
        <f>Penjualan!A850</f>
        <v>0</v>
      </c>
      <c r="B850" s="2" t="str">
        <f>Penjualan!B850</f>
        <v>R04</v>
      </c>
      <c r="C850" s="2" t="str">
        <f>Penjualan!C850</f>
        <v xml:space="preserve">Rosario kristal </v>
      </c>
      <c r="D850" s="21">
        <f>VLOOKUP(B850,Tabel!$A$6:$F$78,6,FALSE)</f>
        <v>30000</v>
      </c>
      <c r="E850" s="13">
        <f>Penjualan!E850*$D850</f>
        <v>0</v>
      </c>
      <c r="F850" s="13">
        <f>Penjualan!F850*$D850</f>
        <v>30000</v>
      </c>
      <c r="G850" s="13">
        <f>Penjualan!G850*$D850</f>
        <v>0</v>
      </c>
      <c r="H850" s="13">
        <f>Penjualan!H850*$D850</f>
        <v>0</v>
      </c>
      <c r="I850" s="13">
        <f>Penjualan!I850*$D850</f>
        <v>0</v>
      </c>
      <c r="J850" s="13">
        <f>Penjualan!J850*$D850</f>
        <v>0</v>
      </c>
      <c r="K850" s="13">
        <f>Penjualan!K850*$D850</f>
        <v>0</v>
      </c>
      <c r="L850" s="13">
        <f>Penjualan!L850*$D850</f>
        <v>0</v>
      </c>
      <c r="M850" s="13">
        <f>Penjualan!M850*$D850</f>
        <v>0</v>
      </c>
      <c r="N850" s="13">
        <f>Penjualan!N850*$D850</f>
        <v>0</v>
      </c>
      <c r="O850" s="13">
        <f>Penjualan!O850*$D850</f>
        <v>0</v>
      </c>
      <c r="P850" s="13">
        <f>Penjualan!P850*$D850</f>
        <v>0</v>
      </c>
      <c r="Q850" s="13">
        <f>Penjualan!Q850*$D850</f>
        <v>0</v>
      </c>
      <c r="R850" s="13">
        <f>Penjualan!R850*$D850</f>
        <v>0</v>
      </c>
      <c r="S850" s="13">
        <f>Penjualan!S850*$D850</f>
        <v>0</v>
      </c>
      <c r="T850" s="13">
        <f>Penjualan!T850*$D850</f>
        <v>0</v>
      </c>
      <c r="U850" s="13">
        <f>Penjualan!U850*$D850</f>
        <v>0</v>
      </c>
      <c r="V850" s="13">
        <f>Penjualan!V850*$D850</f>
        <v>0</v>
      </c>
      <c r="W850" s="13">
        <f>Penjualan!W850*$D850</f>
        <v>0</v>
      </c>
      <c r="X850" s="13">
        <f>Penjualan!X850*$D850</f>
        <v>0</v>
      </c>
      <c r="Y850" s="13">
        <f>Penjualan!Y850*$D850</f>
        <v>0</v>
      </c>
      <c r="Z850" s="13">
        <f>Penjualan!Z850*$D850</f>
        <v>0</v>
      </c>
      <c r="AA850" s="13">
        <f>Penjualan!AA850*$D850</f>
        <v>0</v>
      </c>
      <c r="AB850" s="13">
        <f>Penjualan!AB850*$D850</f>
        <v>0</v>
      </c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>
        <f>Penjualan!AQ850*$D850</f>
        <v>0</v>
      </c>
      <c r="AR850" s="13">
        <f t="shared" si="29"/>
        <v>30000</v>
      </c>
      <c r="AS850" s="14"/>
      <c r="AT850" s="14"/>
      <c r="AU850" s="14"/>
      <c r="AV850" s="14"/>
      <c r="AW850" s="14"/>
    </row>
    <row r="851" spans="1:49" ht="26.25" customHeight="1" x14ac:dyDescent="0.35">
      <c r="A851" s="55">
        <f>Penjualan!A851</f>
        <v>0</v>
      </c>
      <c r="B851" s="2" t="str">
        <f>Penjualan!B851</f>
        <v>GR12</v>
      </c>
      <c r="C851" s="2" t="str">
        <f>Penjualan!C851</f>
        <v>Gelang rosario kristal</v>
      </c>
      <c r="D851" s="21">
        <f>VLOOKUP(B851,Tabel!$A$6:$F$78,6,FALSE)</f>
        <v>15000</v>
      </c>
      <c r="E851" s="13">
        <f>Penjualan!E851*$D851</f>
        <v>0</v>
      </c>
      <c r="F851" s="13">
        <f>Penjualan!F851*$D851</f>
        <v>30000</v>
      </c>
      <c r="G851" s="13">
        <f>Penjualan!G851*$D851</f>
        <v>0</v>
      </c>
      <c r="H851" s="13">
        <f>Penjualan!H851*$D851</f>
        <v>0</v>
      </c>
      <c r="I851" s="13">
        <f>Penjualan!I851*$D851</f>
        <v>0</v>
      </c>
      <c r="J851" s="13">
        <f>Penjualan!J851*$D851</f>
        <v>0</v>
      </c>
      <c r="K851" s="13">
        <f>Penjualan!K851*$D851</f>
        <v>0</v>
      </c>
      <c r="L851" s="13">
        <f>Penjualan!L851*$D851</f>
        <v>0</v>
      </c>
      <c r="M851" s="13">
        <f>Penjualan!M851*$D851</f>
        <v>0</v>
      </c>
      <c r="N851" s="13">
        <f>Penjualan!N851*$D851</f>
        <v>0</v>
      </c>
      <c r="O851" s="13">
        <f>Penjualan!O851*$D851</f>
        <v>0</v>
      </c>
      <c r="P851" s="13">
        <f>Penjualan!P851*$D851</f>
        <v>0</v>
      </c>
      <c r="Q851" s="13">
        <f>Penjualan!Q851*$D851</f>
        <v>0</v>
      </c>
      <c r="R851" s="13">
        <f>Penjualan!R851*$D851</f>
        <v>0</v>
      </c>
      <c r="S851" s="13">
        <f>Penjualan!S851*$D851</f>
        <v>0</v>
      </c>
      <c r="T851" s="13">
        <f>Penjualan!T851*$D851</f>
        <v>15000</v>
      </c>
      <c r="U851" s="13">
        <f>Penjualan!U851*$D851</f>
        <v>0</v>
      </c>
      <c r="V851" s="13">
        <f>Penjualan!V851*$D851</f>
        <v>0</v>
      </c>
      <c r="W851" s="13">
        <f>Penjualan!W851*$D851</f>
        <v>0</v>
      </c>
      <c r="X851" s="13">
        <f>Penjualan!X851*$D851</f>
        <v>0</v>
      </c>
      <c r="Y851" s="13">
        <f>Penjualan!Y851*$D851</f>
        <v>0</v>
      </c>
      <c r="Z851" s="13">
        <f>Penjualan!Z851*$D851</f>
        <v>0</v>
      </c>
      <c r="AA851" s="13">
        <f>Penjualan!AA851*$D851</f>
        <v>0</v>
      </c>
      <c r="AB851" s="13">
        <f>Penjualan!AB851*$D851</f>
        <v>0</v>
      </c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>
        <f>Penjualan!AQ851*$D851</f>
        <v>0</v>
      </c>
      <c r="AR851" s="13">
        <f t="shared" si="29"/>
        <v>45000</v>
      </c>
      <c r="AS851" s="14"/>
      <c r="AT851" s="14"/>
      <c r="AU851" s="14"/>
      <c r="AV851" s="14"/>
      <c r="AW851" s="14"/>
    </row>
    <row r="852" spans="1:49" ht="26.25" customHeight="1" x14ac:dyDescent="0.35">
      <c r="A852" s="55">
        <f>Penjualan!A852</f>
        <v>0</v>
      </c>
      <c r="B852" s="2" t="str">
        <f>Penjualan!B852</f>
        <v>GR19</v>
      </c>
      <c r="C852" s="2" t="str">
        <f>Penjualan!C852</f>
        <v>Gelang Rosario Corak Bunga</v>
      </c>
      <c r="D852" s="21">
        <f>VLOOKUP(B852,Tabel!$A$6:$F$78,6,FALSE)</f>
        <v>15000</v>
      </c>
      <c r="E852" s="13">
        <f>Penjualan!E852*$D852</f>
        <v>0</v>
      </c>
      <c r="F852" s="13">
        <f>Penjualan!F852*$D852</f>
        <v>0</v>
      </c>
      <c r="G852" s="13">
        <f>Penjualan!G852*$D852</f>
        <v>0</v>
      </c>
      <c r="H852" s="13">
        <f>Penjualan!H852*$D852</f>
        <v>0</v>
      </c>
      <c r="I852" s="13">
        <f>Penjualan!I852*$D852</f>
        <v>0</v>
      </c>
      <c r="J852" s="13">
        <f>Penjualan!J852*$D852</f>
        <v>15000</v>
      </c>
      <c r="K852" s="13">
        <f>Penjualan!K852*$D852</f>
        <v>0</v>
      </c>
      <c r="L852" s="13">
        <f>Penjualan!L852*$D852</f>
        <v>0</v>
      </c>
      <c r="M852" s="13">
        <f>Penjualan!M852*$D852</f>
        <v>15000</v>
      </c>
      <c r="N852" s="13">
        <f>Penjualan!N852*$D852</f>
        <v>0</v>
      </c>
      <c r="O852" s="13">
        <f>Penjualan!O852*$D852</f>
        <v>0</v>
      </c>
      <c r="P852" s="13">
        <f>Penjualan!P852*$D852</f>
        <v>30000</v>
      </c>
      <c r="Q852" s="13">
        <f>Penjualan!Q852*$D852</f>
        <v>0</v>
      </c>
      <c r="R852" s="13">
        <f>Penjualan!R852*$D852</f>
        <v>0</v>
      </c>
      <c r="S852" s="13">
        <f>Penjualan!S852*$D852</f>
        <v>0</v>
      </c>
      <c r="T852" s="13">
        <f>Penjualan!T852*$D852</f>
        <v>0</v>
      </c>
      <c r="U852" s="13">
        <f>Penjualan!U852*$D852</f>
        <v>0</v>
      </c>
      <c r="V852" s="13">
        <f>Penjualan!V852*$D852</f>
        <v>0</v>
      </c>
      <c r="W852" s="13">
        <f>Penjualan!W852*$D852</f>
        <v>0</v>
      </c>
      <c r="X852" s="13">
        <f>Penjualan!X852*$D852</f>
        <v>0</v>
      </c>
      <c r="Y852" s="13">
        <f>Penjualan!Y852*$D852</f>
        <v>0</v>
      </c>
      <c r="Z852" s="13">
        <f>Penjualan!Z852*$D852</f>
        <v>0</v>
      </c>
      <c r="AA852" s="13">
        <f>Penjualan!AA852*$D852</f>
        <v>0</v>
      </c>
      <c r="AB852" s="13">
        <f>Penjualan!AB852*$D852</f>
        <v>0</v>
      </c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>
        <f>Penjualan!AQ852*$D852</f>
        <v>0</v>
      </c>
      <c r="AR852" s="13">
        <f t="shared" si="29"/>
        <v>60000</v>
      </c>
      <c r="AS852" s="14"/>
      <c r="AT852" s="14"/>
      <c r="AU852" s="14"/>
      <c r="AV852" s="14"/>
      <c r="AW852" s="14"/>
    </row>
    <row r="853" spans="1:49" ht="26.25" customHeight="1" x14ac:dyDescent="0.35">
      <c r="A853" s="55">
        <f>Penjualan!A853</f>
        <v>0</v>
      </c>
      <c r="B853" s="2" t="str">
        <f>Penjualan!B853</f>
        <v>N02</v>
      </c>
      <c r="C853" s="2" t="str">
        <f>Penjualan!C853</f>
        <v>Ornamen Natal bola pita</v>
      </c>
      <c r="D853" s="21">
        <f>VLOOKUP(B853,Tabel!$A$6:$F$78,6,FALSE)</f>
        <v>15000</v>
      </c>
      <c r="E853" s="13">
        <f>Penjualan!E853*$D853</f>
        <v>0</v>
      </c>
      <c r="F853" s="13">
        <f>Penjualan!F853*$D853</f>
        <v>0</v>
      </c>
      <c r="G853" s="13">
        <f>Penjualan!G853*$D853</f>
        <v>0</v>
      </c>
      <c r="H853" s="13">
        <f>Penjualan!H853*$D853</f>
        <v>0</v>
      </c>
      <c r="I853" s="13">
        <f>Penjualan!I853*$D853</f>
        <v>0</v>
      </c>
      <c r="J853" s="13">
        <f>Penjualan!J853*$D853</f>
        <v>0</v>
      </c>
      <c r="K853" s="13">
        <f>Penjualan!K853*$D853</f>
        <v>0</v>
      </c>
      <c r="L853" s="13">
        <f>Penjualan!L853*$D853</f>
        <v>0</v>
      </c>
      <c r="M853" s="13">
        <f>Penjualan!M853*$D853</f>
        <v>0</v>
      </c>
      <c r="N853" s="13">
        <f>Penjualan!N853*$D853</f>
        <v>15000</v>
      </c>
      <c r="O853" s="13">
        <f>Penjualan!O853*$D853</f>
        <v>0</v>
      </c>
      <c r="P853" s="13">
        <f>Penjualan!P853*$D853</f>
        <v>0</v>
      </c>
      <c r="Q853" s="13">
        <f>Penjualan!Q853*$D853</f>
        <v>15000</v>
      </c>
      <c r="R853" s="13">
        <f>Penjualan!R853*$D853</f>
        <v>0</v>
      </c>
      <c r="S853" s="13">
        <f>Penjualan!S853*$D853</f>
        <v>0</v>
      </c>
      <c r="T853" s="13">
        <f>Penjualan!T853*$D853</f>
        <v>0</v>
      </c>
      <c r="U853" s="13">
        <f>Penjualan!U853*$D853</f>
        <v>0</v>
      </c>
      <c r="V853" s="13">
        <f>Penjualan!V853*$D853</f>
        <v>0</v>
      </c>
      <c r="W853" s="13">
        <f>Penjualan!W853*$D853</f>
        <v>0</v>
      </c>
      <c r="X853" s="13">
        <f>Penjualan!X853*$D853</f>
        <v>0</v>
      </c>
      <c r="Y853" s="13">
        <f>Penjualan!Y853*$D853</f>
        <v>0</v>
      </c>
      <c r="Z853" s="13">
        <f>Penjualan!Z853*$D853</f>
        <v>0</v>
      </c>
      <c r="AA853" s="13">
        <f>Penjualan!AA853*$D853</f>
        <v>0</v>
      </c>
      <c r="AB853" s="13">
        <f>Penjualan!AB853*$D853</f>
        <v>0</v>
      </c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>
        <f>Penjualan!AQ853*$D853</f>
        <v>0</v>
      </c>
      <c r="AR853" s="13">
        <f t="shared" si="29"/>
        <v>30000</v>
      </c>
      <c r="AS853" s="14"/>
      <c r="AT853" s="14"/>
      <c r="AU853" s="14"/>
      <c r="AV853" s="14"/>
      <c r="AW853" s="14"/>
    </row>
    <row r="854" spans="1:49" ht="26.25" customHeight="1" x14ac:dyDescent="0.35">
      <c r="A854" s="55">
        <f>Penjualan!A854</f>
        <v>0</v>
      </c>
      <c r="B854" s="2" t="str">
        <f>Penjualan!B854</f>
        <v>R02</v>
      </c>
      <c r="C854" s="2" t="str">
        <f>Penjualan!C854</f>
        <v>Rosario batu</v>
      </c>
      <c r="D854" s="21">
        <f>VLOOKUP(B854,Tabel!$A$6:$F$78,6,FALSE)</f>
        <v>30000</v>
      </c>
      <c r="E854" s="13">
        <f>Penjualan!E854*$D854</f>
        <v>0</v>
      </c>
      <c r="F854" s="13">
        <f>Penjualan!F854*$D854</f>
        <v>90000</v>
      </c>
      <c r="G854" s="13">
        <f>Penjualan!G854*$D854</f>
        <v>0</v>
      </c>
      <c r="H854" s="13">
        <f>Penjualan!H854*$D854</f>
        <v>0</v>
      </c>
      <c r="I854" s="13">
        <f>Penjualan!I854*$D854</f>
        <v>0</v>
      </c>
      <c r="J854" s="13">
        <f>Penjualan!J854*$D854</f>
        <v>0</v>
      </c>
      <c r="K854" s="13">
        <f>Penjualan!K854*$D854</f>
        <v>0</v>
      </c>
      <c r="L854" s="13">
        <f>Penjualan!L854*$D854</f>
        <v>0</v>
      </c>
      <c r="M854" s="13">
        <f>Penjualan!M854*$D854</f>
        <v>0</v>
      </c>
      <c r="N854" s="13">
        <f>Penjualan!N854*$D854</f>
        <v>0</v>
      </c>
      <c r="O854" s="13">
        <f>Penjualan!O854*$D854</f>
        <v>0</v>
      </c>
      <c r="P854" s="13">
        <f>Penjualan!P854*$D854</f>
        <v>90000</v>
      </c>
      <c r="Q854" s="13">
        <f>Penjualan!Q854*$D854</f>
        <v>0</v>
      </c>
      <c r="R854" s="13">
        <f>Penjualan!R854*$D854</f>
        <v>0</v>
      </c>
      <c r="S854" s="13">
        <f>Penjualan!S854*$D854</f>
        <v>0</v>
      </c>
      <c r="T854" s="13">
        <f>Penjualan!T854*$D854</f>
        <v>0</v>
      </c>
      <c r="U854" s="13">
        <f>Penjualan!U854*$D854</f>
        <v>0</v>
      </c>
      <c r="V854" s="13">
        <f>Penjualan!V854*$D854</f>
        <v>0</v>
      </c>
      <c r="W854" s="13">
        <f>Penjualan!W854*$D854</f>
        <v>0</v>
      </c>
      <c r="X854" s="13">
        <f>Penjualan!X854*$D854</f>
        <v>90000</v>
      </c>
      <c r="Y854" s="13">
        <f>Penjualan!Y854*$D854</f>
        <v>0</v>
      </c>
      <c r="Z854" s="13">
        <f>Penjualan!Z854*$D854</f>
        <v>0</v>
      </c>
      <c r="AA854" s="13">
        <f>Penjualan!AA854*$D854</f>
        <v>0</v>
      </c>
      <c r="AB854" s="13">
        <f>Penjualan!AB854*$D854</f>
        <v>30000</v>
      </c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>
        <f>Penjualan!AQ854*$D854</f>
        <v>0</v>
      </c>
      <c r="AR854" s="13">
        <f t="shared" si="29"/>
        <v>300000</v>
      </c>
      <c r="AS854" s="14"/>
      <c r="AT854" s="14"/>
      <c r="AU854" s="14"/>
      <c r="AV854" s="14"/>
      <c r="AW854" s="14"/>
    </row>
    <row r="855" spans="1:49" ht="26.25" customHeight="1" x14ac:dyDescent="0.35">
      <c r="A855" s="55">
        <f>Penjualan!A855</f>
        <v>0</v>
      </c>
      <c r="B855" s="2" t="str">
        <f>Penjualan!B855</f>
        <v>Lain2</v>
      </c>
      <c r="C855" s="2" t="str">
        <f>Penjualan!C855</f>
        <v>Lain2</v>
      </c>
      <c r="D855" s="21">
        <f>VLOOKUP(B855,Tabel!$A$6:$F$78,6,FALSE)</f>
        <v>0</v>
      </c>
      <c r="E855" s="13">
        <f>Penjualan!E855*$D855</f>
        <v>0</v>
      </c>
      <c r="F855" s="13">
        <f>Penjualan!F855*$D855</f>
        <v>0</v>
      </c>
      <c r="G855" s="13">
        <f>Penjualan!G855*$D855</f>
        <v>0</v>
      </c>
      <c r="H855" s="13">
        <f>Penjualan!H855*$D855</f>
        <v>0</v>
      </c>
      <c r="I855" s="13">
        <f>Penjualan!I855*$D855</f>
        <v>0</v>
      </c>
      <c r="J855" s="13">
        <f>Penjualan!J855*$D855</f>
        <v>0</v>
      </c>
      <c r="K855" s="13">
        <f>Penjualan!K855*$D855</f>
        <v>0</v>
      </c>
      <c r="L855" s="13">
        <f>Penjualan!L855*$D855</f>
        <v>0</v>
      </c>
      <c r="M855" s="13">
        <f>Penjualan!M855*$D855</f>
        <v>0</v>
      </c>
      <c r="N855" s="13">
        <f>Penjualan!N855*$D855</f>
        <v>0</v>
      </c>
      <c r="O855" s="13">
        <f>Penjualan!O855*$D855</f>
        <v>0</v>
      </c>
      <c r="P855" s="13">
        <f>Penjualan!P855*$D855</f>
        <v>0</v>
      </c>
      <c r="Q855" s="13">
        <f>Penjualan!Q855*$D855</f>
        <v>0</v>
      </c>
      <c r="R855" s="13">
        <f>Penjualan!R855*$D855</f>
        <v>0</v>
      </c>
      <c r="S855" s="13">
        <f>Penjualan!S855*$D855</f>
        <v>0</v>
      </c>
      <c r="T855" s="13">
        <f>Penjualan!T855*$D855</f>
        <v>0</v>
      </c>
      <c r="U855" s="13">
        <f>Penjualan!U855*$D855</f>
        <v>0</v>
      </c>
      <c r="V855" s="13">
        <f>Penjualan!V855*$D855</f>
        <v>0</v>
      </c>
      <c r="W855" s="13">
        <f>Penjualan!W855*$D855</f>
        <v>0</v>
      </c>
      <c r="X855" s="13">
        <f>Penjualan!X855*$D855</f>
        <v>0</v>
      </c>
      <c r="Y855" s="13">
        <f>Penjualan!Y855*$D855</f>
        <v>0</v>
      </c>
      <c r="Z855" s="13">
        <f>Penjualan!Z855*$D855</f>
        <v>0</v>
      </c>
      <c r="AA855" s="13">
        <f>Penjualan!AA855*$D855</f>
        <v>0</v>
      </c>
      <c r="AB855" s="13">
        <f>Penjualan!AB855*$D855</f>
        <v>0</v>
      </c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>
        <f>Penjualan!AQ855*$D855</f>
        <v>0</v>
      </c>
      <c r="AR855" s="13">
        <f t="shared" si="29"/>
        <v>0</v>
      </c>
      <c r="AS855" s="14"/>
      <c r="AT855" s="14"/>
      <c r="AU855" s="14"/>
      <c r="AV855" s="14"/>
      <c r="AW855" s="14"/>
    </row>
    <row r="856" spans="1:49" ht="26.25" customHeight="1" x14ac:dyDescent="0.35">
      <c r="A856" s="55">
        <f>Penjualan!A856</f>
        <v>42723</v>
      </c>
      <c r="B856" s="2" t="str">
        <f>Penjualan!B856</f>
        <v>R01</v>
      </c>
      <c r="C856" s="2" t="str">
        <f>Penjualan!C856</f>
        <v>Rosario kayu</v>
      </c>
      <c r="D856" s="21">
        <f>VLOOKUP(B856,Tabel!$A$6:$F$78,6,FALSE)</f>
        <v>15000</v>
      </c>
      <c r="E856" s="13">
        <f>Penjualan!E856*$D856</f>
        <v>0</v>
      </c>
      <c r="F856" s="13">
        <f>Penjualan!F856*$D856</f>
        <v>15000</v>
      </c>
      <c r="G856" s="13">
        <f>Penjualan!G856*$D856</f>
        <v>0</v>
      </c>
      <c r="H856" s="13">
        <f>Penjualan!H856*$D856</f>
        <v>15000</v>
      </c>
      <c r="I856" s="13">
        <f>Penjualan!I856*$D856</f>
        <v>0</v>
      </c>
      <c r="J856" s="13">
        <f>Penjualan!J856*$D856</f>
        <v>0</v>
      </c>
      <c r="K856" s="13">
        <f>Penjualan!K856*$D856</f>
        <v>0</v>
      </c>
      <c r="L856" s="13">
        <f>Penjualan!L856*$D856</f>
        <v>0</v>
      </c>
      <c r="M856" s="13">
        <f>Penjualan!M856*$D856</f>
        <v>0</v>
      </c>
      <c r="N856" s="13">
        <f>Penjualan!N856*$D856</f>
        <v>0</v>
      </c>
      <c r="O856" s="13">
        <f>Penjualan!O856*$D856</f>
        <v>15000</v>
      </c>
      <c r="P856" s="13">
        <f>Penjualan!P856*$D856</f>
        <v>0</v>
      </c>
      <c r="Q856" s="13">
        <f>Penjualan!Q856*$D856</f>
        <v>0</v>
      </c>
      <c r="R856" s="13">
        <f>Penjualan!R856*$D856</f>
        <v>0</v>
      </c>
      <c r="S856" s="13">
        <f>Penjualan!S856*$D856</f>
        <v>30000</v>
      </c>
      <c r="T856" s="13">
        <f>Penjualan!T856*$D856</f>
        <v>0</v>
      </c>
      <c r="U856" s="13">
        <f>Penjualan!U856*$D856</f>
        <v>15000</v>
      </c>
      <c r="V856" s="13">
        <f>Penjualan!V856*$D856</f>
        <v>0</v>
      </c>
      <c r="W856" s="13">
        <f>Penjualan!W856*$D856</f>
        <v>15000</v>
      </c>
      <c r="X856" s="13">
        <f>Penjualan!X856*$D856</f>
        <v>0</v>
      </c>
      <c r="Y856" s="13">
        <f>Penjualan!Y856*$D856</f>
        <v>0</v>
      </c>
      <c r="Z856" s="13">
        <f>Penjualan!Z856*$D856</f>
        <v>0</v>
      </c>
      <c r="AA856" s="13">
        <f>Penjualan!AA856*$D856</f>
        <v>0</v>
      </c>
      <c r="AB856" s="13">
        <f>Penjualan!AB856*$D856</f>
        <v>0</v>
      </c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>
        <f>Penjualan!AQ856*$D856</f>
        <v>0</v>
      </c>
      <c r="AR856" s="13">
        <f t="shared" si="29"/>
        <v>105000</v>
      </c>
      <c r="AS856" s="14"/>
      <c r="AT856" s="14"/>
      <c r="AU856" s="14"/>
      <c r="AV856" s="14"/>
      <c r="AW856" s="14"/>
    </row>
    <row r="857" spans="1:49" ht="26.25" customHeight="1" x14ac:dyDescent="0.35">
      <c r="A857" s="55">
        <f>Penjualan!A857</f>
        <v>0</v>
      </c>
      <c r="B857" s="2" t="str">
        <f>Penjualan!B857</f>
        <v>G12</v>
      </c>
      <c r="C857" s="2" t="str">
        <f>Penjualan!C857</f>
        <v xml:space="preserve">Gelang plat </v>
      </c>
      <c r="D857" s="21">
        <f>VLOOKUP(B857,Tabel!$A$6:$F$78,6,FALSE)</f>
        <v>5000</v>
      </c>
      <c r="E857" s="13">
        <f>Penjualan!E857*$D857</f>
        <v>0</v>
      </c>
      <c r="F857" s="13">
        <f>Penjualan!F857*$D857</f>
        <v>5000</v>
      </c>
      <c r="G857" s="13">
        <f>Penjualan!G857*$D857</f>
        <v>0</v>
      </c>
      <c r="H857" s="13">
        <f>Penjualan!H857*$D857</f>
        <v>50000</v>
      </c>
      <c r="I857" s="13">
        <f>Penjualan!I857*$D857</f>
        <v>0</v>
      </c>
      <c r="J857" s="13">
        <f>Penjualan!J857*$D857</f>
        <v>0</v>
      </c>
      <c r="K857" s="13">
        <f>Penjualan!K857*$D857</f>
        <v>0</v>
      </c>
      <c r="L857" s="13">
        <f>Penjualan!L857*$D857</f>
        <v>0</v>
      </c>
      <c r="M857" s="13">
        <f>Penjualan!M857*$D857</f>
        <v>0</v>
      </c>
      <c r="N857" s="13">
        <f>Penjualan!N857*$D857</f>
        <v>0</v>
      </c>
      <c r="O857" s="13">
        <f>Penjualan!O857*$D857</f>
        <v>0</v>
      </c>
      <c r="P857" s="13">
        <f>Penjualan!P857*$D857</f>
        <v>0</v>
      </c>
      <c r="Q857" s="13">
        <f>Penjualan!Q857*$D857</f>
        <v>0</v>
      </c>
      <c r="R857" s="13">
        <f>Penjualan!R857*$D857</f>
        <v>0</v>
      </c>
      <c r="S857" s="13">
        <f>Penjualan!S857*$D857</f>
        <v>0</v>
      </c>
      <c r="T857" s="13">
        <f>Penjualan!T857*$D857</f>
        <v>0</v>
      </c>
      <c r="U857" s="13">
        <f>Penjualan!U857*$D857</f>
        <v>0</v>
      </c>
      <c r="V857" s="13">
        <f>Penjualan!V857*$D857</f>
        <v>0</v>
      </c>
      <c r="W857" s="13">
        <f>Penjualan!W857*$D857</f>
        <v>0</v>
      </c>
      <c r="X857" s="13">
        <f>Penjualan!X857*$D857</f>
        <v>0</v>
      </c>
      <c r="Y857" s="13">
        <f>Penjualan!Y857*$D857</f>
        <v>45000</v>
      </c>
      <c r="Z857" s="13">
        <f>Penjualan!Z857*$D857</f>
        <v>0</v>
      </c>
      <c r="AA857" s="13">
        <f>Penjualan!AA857*$D857</f>
        <v>0</v>
      </c>
      <c r="AB857" s="13">
        <f>Penjualan!AB857*$D857</f>
        <v>25000</v>
      </c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>
        <f>Penjualan!AQ857*$D857</f>
        <v>0</v>
      </c>
      <c r="AR857" s="13">
        <f t="shared" si="29"/>
        <v>125000</v>
      </c>
      <c r="AS857" s="14"/>
      <c r="AT857" s="14"/>
      <c r="AU857" s="14"/>
      <c r="AV857" s="14"/>
      <c r="AW857" s="14"/>
    </row>
    <row r="858" spans="1:49" ht="26.25" customHeight="1" x14ac:dyDescent="0.35">
      <c r="A858" s="55">
        <f>Penjualan!A858</f>
        <v>0</v>
      </c>
      <c r="B858" s="2" t="str">
        <f>Penjualan!B858</f>
        <v>GR12</v>
      </c>
      <c r="C858" s="2" t="str">
        <f>Penjualan!C858</f>
        <v>Gelang rosario kristal</v>
      </c>
      <c r="D858" s="21">
        <f>VLOOKUP(B858,Tabel!$A$6:$F$78,6,FALSE)</f>
        <v>15000</v>
      </c>
      <c r="E858" s="13">
        <f>Penjualan!E858*$D858</f>
        <v>0</v>
      </c>
      <c r="F858" s="13">
        <f>Penjualan!F858*$D858</f>
        <v>15000</v>
      </c>
      <c r="G858" s="13">
        <f>Penjualan!G858*$D858</f>
        <v>0</v>
      </c>
      <c r="H858" s="13">
        <f>Penjualan!H858*$D858</f>
        <v>0</v>
      </c>
      <c r="I858" s="13">
        <f>Penjualan!I858*$D858</f>
        <v>0</v>
      </c>
      <c r="J858" s="13">
        <f>Penjualan!J858*$D858</f>
        <v>0</v>
      </c>
      <c r="K858" s="13">
        <f>Penjualan!K858*$D858</f>
        <v>0</v>
      </c>
      <c r="L858" s="13">
        <f>Penjualan!L858*$D858</f>
        <v>0</v>
      </c>
      <c r="M858" s="13">
        <f>Penjualan!M858*$D858</f>
        <v>0</v>
      </c>
      <c r="N858" s="13">
        <f>Penjualan!N858*$D858</f>
        <v>30000</v>
      </c>
      <c r="O858" s="13">
        <f>Penjualan!O858*$D858</f>
        <v>0</v>
      </c>
      <c r="P858" s="13">
        <f>Penjualan!P858*$D858</f>
        <v>0</v>
      </c>
      <c r="Q858" s="13">
        <f>Penjualan!Q858*$D858</f>
        <v>0</v>
      </c>
      <c r="R858" s="13">
        <f>Penjualan!R858*$D858</f>
        <v>0</v>
      </c>
      <c r="S858" s="13">
        <f>Penjualan!S858*$D858</f>
        <v>0</v>
      </c>
      <c r="T858" s="13">
        <f>Penjualan!T858*$D858</f>
        <v>0</v>
      </c>
      <c r="U858" s="13">
        <f>Penjualan!U858*$D858</f>
        <v>0</v>
      </c>
      <c r="V858" s="13">
        <f>Penjualan!V858*$D858</f>
        <v>0</v>
      </c>
      <c r="W858" s="13">
        <f>Penjualan!W858*$D858</f>
        <v>0</v>
      </c>
      <c r="X858" s="13">
        <f>Penjualan!X858*$D858</f>
        <v>0</v>
      </c>
      <c r="Y858" s="13">
        <f>Penjualan!Y858*$D858</f>
        <v>0</v>
      </c>
      <c r="Z858" s="13">
        <f>Penjualan!Z858*$D858</f>
        <v>0</v>
      </c>
      <c r="AA858" s="13">
        <f>Penjualan!AA858*$D858</f>
        <v>0</v>
      </c>
      <c r="AB858" s="13">
        <f>Penjualan!AB858*$D858</f>
        <v>15000</v>
      </c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>
        <f>Penjualan!AQ858*$D858</f>
        <v>0</v>
      </c>
      <c r="AR858" s="13">
        <f t="shared" si="29"/>
        <v>60000</v>
      </c>
      <c r="AS858" s="14"/>
      <c r="AT858" s="14"/>
      <c r="AU858" s="14"/>
      <c r="AV858" s="14"/>
      <c r="AW858" s="14"/>
    </row>
    <row r="859" spans="1:49" ht="26.25" customHeight="1" x14ac:dyDescent="0.35">
      <c r="A859" s="55">
        <f>Penjualan!A859</f>
        <v>0</v>
      </c>
      <c r="B859" s="2" t="str">
        <f>Penjualan!B859</f>
        <v>R02</v>
      </c>
      <c r="C859" s="2" t="str">
        <f>Penjualan!C859</f>
        <v>Rosario batu</v>
      </c>
      <c r="D859" s="21">
        <f>VLOOKUP(B859,Tabel!$A$6:$F$78,6,FALSE)</f>
        <v>30000</v>
      </c>
      <c r="E859" s="13">
        <f>Penjualan!E859*$D859</f>
        <v>0</v>
      </c>
      <c r="F859" s="13">
        <f>Penjualan!F859*$D859</f>
        <v>0</v>
      </c>
      <c r="G859" s="13">
        <f>Penjualan!G859*$D859</f>
        <v>0</v>
      </c>
      <c r="H859" s="13">
        <f>Penjualan!H859*$D859</f>
        <v>0</v>
      </c>
      <c r="I859" s="13">
        <f>Penjualan!I859*$D859</f>
        <v>0</v>
      </c>
      <c r="J859" s="13">
        <f>Penjualan!J859*$D859</f>
        <v>30000</v>
      </c>
      <c r="K859" s="13">
        <f>Penjualan!K859*$D859</f>
        <v>0</v>
      </c>
      <c r="L859" s="13">
        <f>Penjualan!L859*$D859</f>
        <v>0</v>
      </c>
      <c r="M859" s="13">
        <f>Penjualan!M859*$D859</f>
        <v>0</v>
      </c>
      <c r="N859" s="13">
        <f>Penjualan!N859*$D859</f>
        <v>0</v>
      </c>
      <c r="O859" s="13">
        <f>Penjualan!O859*$D859</f>
        <v>30000</v>
      </c>
      <c r="P859" s="13">
        <f>Penjualan!P859*$D859</f>
        <v>0</v>
      </c>
      <c r="Q859" s="13">
        <f>Penjualan!Q859*$D859</f>
        <v>0</v>
      </c>
      <c r="R859" s="13">
        <f>Penjualan!R859*$D859</f>
        <v>0</v>
      </c>
      <c r="S859" s="13">
        <f>Penjualan!S859*$D859</f>
        <v>0</v>
      </c>
      <c r="T859" s="13">
        <f>Penjualan!T859*$D859</f>
        <v>0</v>
      </c>
      <c r="U859" s="13">
        <f>Penjualan!U859*$D859</f>
        <v>0</v>
      </c>
      <c r="V859" s="13">
        <f>Penjualan!V859*$D859</f>
        <v>0</v>
      </c>
      <c r="W859" s="13">
        <f>Penjualan!W859*$D859</f>
        <v>0</v>
      </c>
      <c r="X859" s="13">
        <f>Penjualan!X859*$D859</f>
        <v>0</v>
      </c>
      <c r="Y859" s="13">
        <f>Penjualan!Y859*$D859</f>
        <v>0</v>
      </c>
      <c r="Z859" s="13">
        <f>Penjualan!Z859*$D859</f>
        <v>0</v>
      </c>
      <c r="AA859" s="13">
        <f>Penjualan!AA859*$D859</f>
        <v>30000</v>
      </c>
      <c r="AB859" s="13">
        <f>Penjualan!AB859*$D859</f>
        <v>0</v>
      </c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>
        <f>Penjualan!AQ859*$D859</f>
        <v>0</v>
      </c>
      <c r="AR859" s="13">
        <f t="shared" si="29"/>
        <v>90000</v>
      </c>
      <c r="AS859" s="14"/>
      <c r="AT859" s="14"/>
      <c r="AU859" s="14"/>
      <c r="AV859" s="14"/>
      <c r="AW859" s="14"/>
    </row>
    <row r="860" spans="1:49" ht="26.25" customHeight="1" x14ac:dyDescent="0.35">
      <c r="A860" s="55">
        <f>Penjualan!A860</f>
        <v>0</v>
      </c>
      <c r="B860" s="2" t="str">
        <f>Penjualan!B860</f>
        <v>R05</v>
      </c>
      <c r="C860" s="2" t="str">
        <f>Penjualan!C860</f>
        <v>Rosario tali bercorak</v>
      </c>
      <c r="D860" s="21">
        <f>VLOOKUP(B860,Tabel!$A$6:$F$78,6,FALSE)</f>
        <v>15000</v>
      </c>
      <c r="E860" s="13">
        <f>Penjualan!E860*$D860</f>
        <v>0</v>
      </c>
      <c r="F860" s="13">
        <f>Penjualan!F860*$D860</f>
        <v>0</v>
      </c>
      <c r="G860" s="13">
        <f>Penjualan!G860*$D860</f>
        <v>0</v>
      </c>
      <c r="H860" s="13">
        <f>Penjualan!H860*$D860</f>
        <v>0</v>
      </c>
      <c r="I860" s="13">
        <f>Penjualan!I860*$D860</f>
        <v>0</v>
      </c>
      <c r="J860" s="13">
        <f>Penjualan!J860*$D860</f>
        <v>0</v>
      </c>
      <c r="K860" s="13">
        <f>Penjualan!K860*$D860</f>
        <v>0</v>
      </c>
      <c r="L860" s="13">
        <f>Penjualan!L860*$D860</f>
        <v>0</v>
      </c>
      <c r="M860" s="13">
        <f>Penjualan!M860*$D860</f>
        <v>0</v>
      </c>
      <c r="N860" s="13">
        <f>Penjualan!N860*$D860</f>
        <v>0</v>
      </c>
      <c r="O860" s="13">
        <f>Penjualan!O860*$D860</f>
        <v>0</v>
      </c>
      <c r="P860" s="13">
        <f>Penjualan!P860*$D860</f>
        <v>0</v>
      </c>
      <c r="Q860" s="13">
        <f>Penjualan!Q860*$D860</f>
        <v>0</v>
      </c>
      <c r="R860" s="13">
        <f>Penjualan!R860*$D860</f>
        <v>0</v>
      </c>
      <c r="S860" s="13">
        <f>Penjualan!S860*$D860</f>
        <v>45000</v>
      </c>
      <c r="T860" s="13">
        <f>Penjualan!T860*$D860</f>
        <v>0</v>
      </c>
      <c r="U860" s="13">
        <f>Penjualan!U860*$D860</f>
        <v>0</v>
      </c>
      <c r="V860" s="13">
        <f>Penjualan!V860*$D860</f>
        <v>0</v>
      </c>
      <c r="W860" s="13">
        <f>Penjualan!W860*$D860</f>
        <v>0</v>
      </c>
      <c r="X860" s="13">
        <f>Penjualan!X860*$D860</f>
        <v>0</v>
      </c>
      <c r="Y860" s="13">
        <f>Penjualan!Y860*$D860</f>
        <v>0</v>
      </c>
      <c r="Z860" s="13">
        <f>Penjualan!Z860*$D860</f>
        <v>0</v>
      </c>
      <c r="AA860" s="13">
        <f>Penjualan!AA860*$D860</f>
        <v>0</v>
      </c>
      <c r="AB860" s="13">
        <f>Penjualan!AB860*$D860</f>
        <v>0</v>
      </c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>
        <f>Penjualan!AQ860*$D860</f>
        <v>0</v>
      </c>
      <c r="AR860" s="13">
        <f t="shared" si="29"/>
        <v>45000</v>
      </c>
      <c r="AS860" s="14"/>
      <c r="AT860" s="14"/>
      <c r="AU860" s="14"/>
      <c r="AV860" s="14"/>
      <c r="AW860" s="14"/>
    </row>
    <row r="861" spans="1:49" ht="26.25" customHeight="1" x14ac:dyDescent="0.35">
      <c r="A861" s="55">
        <f>Penjualan!A861</f>
        <v>0</v>
      </c>
      <c r="B861" s="2" t="str">
        <f>Penjualan!B861</f>
        <v>GR11</v>
      </c>
      <c r="C861" s="2" t="str">
        <f>Penjualan!C861</f>
        <v>Gelang rosario kristal</v>
      </c>
      <c r="D861" s="21">
        <f>VLOOKUP(B861,Tabel!$A$6:$F$78,6,FALSE)</f>
        <v>15000</v>
      </c>
      <c r="E861" s="13">
        <f>Penjualan!E861*$D861</f>
        <v>0</v>
      </c>
      <c r="F861" s="13">
        <f>Penjualan!F861*$D861</f>
        <v>0</v>
      </c>
      <c r="G861" s="13">
        <f>Penjualan!G861*$D861</f>
        <v>0</v>
      </c>
      <c r="H861" s="13">
        <f>Penjualan!H861*$D861</f>
        <v>0</v>
      </c>
      <c r="I861" s="13">
        <f>Penjualan!I861*$D861</f>
        <v>0</v>
      </c>
      <c r="J861" s="13">
        <f>Penjualan!J861*$D861</f>
        <v>0</v>
      </c>
      <c r="K861" s="13">
        <f>Penjualan!K861*$D861</f>
        <v>0</v>
      </c>
      <c r="L861" s="13">
        <f>Penjualan!L861*$D861</f>
        <v>0</v>
      </c>
      <c r="M861" s="13">
        <f>Penjualan!M861*$D861</f>
        <v>0</v>
      </c>
      <c r="N861" s="13">
        <f>Penjualan!N861*$D861</f>
        <v>0</v>
      </c>
      <c r="O861" s="13">
        <f>Penjualan!O861*$D861</f>
        <v>0</v>
      </c>
      <c r="P861" s="13">
        <f>Penjualan!P861*$D861</f>
        <v>15000</v>
      </c>
      <c r="Q861" s="13">
        <f>Penjualan!Q861*$D861</f>
        <v>0</v>
      </c>
      <c r="R861" s="13">
        <f>Penjualan!R861*$D861</f>
        <v>0</v>
      </c>
      <c r="S861" s="13">
        <f>Penjualan!S861*$D861</f>
        <v>30000</v>
      </c>
      <c r="T861" s="13">
        <f>Penjualan!T861*$D861</f>
        <v>15000</v>
      </c>
      <c r="U861" s="13">
        <f>Penjualan!U861*$D861</f>
        <v>0</v>
      </c>
      <c r="V861" s="13">
        <f>Penjualan!V861*$D861</f>
        <v>0</v>
      </c>
      <c r="W861" s="13">
        <f>Penjualan!W861*$D861</f>
        <v>0</v>
      </c>
      <c r="X861" s="13">
        <f>Penjualan!X861*$D861</f>
        <v>0</v>
      </c>
      <c r="Y861" s="13">
        <f>Penjualan!Y861*$D861</f>
        <v>0</v>
      </c>
      <c r="Z861" s="13">
        <f>Penjualan!Z861*$D861</f>
        <v>0</v>
      </c>
      <c r="AA861" s="13">
        <f>Penjualan!AA861*$D861</f>
        <v>15000</v>
      </c>
      <c r="AB861" s="13">
        <f>Penjualan!AB861*$D861</f>
        <v>0</v>
      </c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>
        <f>Penjualan!AQ861*$D861</f>
        <v>0</v>
      </c>
      <c r="AR861" s="13">
        <f t="shared" si="29"/>
        <v>75000</v>
      </c>
      <c r="AS861" s="14"/>
      <c r="AT861" s="14"/>
      <c r="AU861" s="14"/>
      <c r="AV861" s="14"/>
      <c r="AW861" s="14"/>
    </row>
    <row r="862" spans="1:49" ht="26.25" customHeight="1" x14ac:dyDescent="0.35">
      <c r="A862" s="55">
        <f>Penjualan!A862</f>
        <v>0</v>
      </c>
      <c r="B862" s="2" t="str">
        <f>Penjualan!B862</f>
        <v>G15</v>
      </c>
      <c r="C862" s="2" t="str">
        <f>Penjualan!C862</f>
        <v>Gelang Fransiskus</v>
      </c>
      <c r="D862" s="21">
        <f>VLOOKUP(B862,Tabel!$A$6:$F$78,6,FALSE)</f>
        <v>20000</v>
      </c>
      <c r="E862" s="13">
        <f>Penjualan!E862*$D862</f>
        <v>0</v>
      </c>
      <c r="F862" s="13">
        <f>Penjualan!F862*$D862</f>
        <v>0</v>
      </c>
      <c r="G862" s="13">
        <f>Penjualan!G862*$D862</f>
        <v>0</v>
      </c>
      <c r="H862" s="13">
        <f>Penjualan!H862*$D862</f>
        <v>0</v>
      </c>
      <c r="I862" s="13">
        <f>Penjualan!I862*$D862</f>
        <v>0</v>
      </c>
      <c r="J862" s="13">
        <f>Penjualan!J862*$D862</f>
        <v>0</v>
      </c>
      <c r="K862" s="13">
        <f>Penjualan!K862*$D862</f>
        <v>0</v>
      </c>
      <c r="L862" s="13">
        <f>Penjualan!L862*$D862</f>
        <v>0</v>
      </c>
      <c r="M862" s="13">
        <f>Penjualan!M862*$D862</f>
        <v>0</v>
      </c>
      <c r="N862" s="13">
        <f>Penjualan!N862*$D862</f>
        <v>0</v>
      </c>
      <c r="O862" s="13">
        <f>Penjualan!O862*$D862</f>
        <v>0</v>
      </c>
      <c r="P862" s="13">
        <f>Penjualan!P862*$D862</f>
        <v>0</v>
      </c>
      <c r="Q862" s="13">
        <f>Penjualan!Q862*$D862</f>
        <v>20000</v>
      </c>
      <c r="R862" s="13">
        <f>Penjualan!R862*$D862</f>
        <v>0</v>
      </c>
      <c r="S862" s="13">
        <f>Penjualan!S862*$D862</f>
        <v>0</v>
      </c>
      <c r="T862" s="13">
        <f>Penjualan!T862*$D862</f>
        <v>0</v>
      </c>
      <c r="U862" s="13">
        <f>Penjualan!U862*$D862</f>
        <v>0</v>
      </c>
      <c r="V862" s="13">
        <f>Penjualan!V862*$D862</f>
        <v>0</v>
      </c>
      <c r="W862" s="13">
        <f>Penjualan!W862*$D862</f>
        <v>0</v>
      </c>
      <c r="X862" s="13">
        <f>Penjualan!X862*$D862</f>
        <v>0</v>
      </c>
      <c r="Y862" s="13">
        <f>Penjualan!Y862*$D862</f>
        <v>0</v>
      </c>
      <c r="Z862" s="13">
        <f>Penjualan!Z862*$D862</f>
        <v>0</v>
      </c>
      <c r="AA862" s="13">
        <f>Penjualan!AA862*$D862</f>
        <v>0</v>
      </c>
      <c r="AB862" s="13">
        <f>Penjualan!AB862*$D862</f>
        <v>0</v>
      </c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>
        <f>Penjualan!AQ862*$D862</f>
        <v>0</v>
      </c>
      <c r="AR862" s="13">
        <f t="shared" si="29"/>
        <v>20000</v>
      </c>
      <c r="AS862" s="14"/>
      <c r="AT862" s="14"/>
      <c r="AU862" s="14"/>
      <c r="AV862" s="14"/>
      <c r="AW862" s="14"/>
    </row>
    <row r="863" spans="1:49" ht="26.25" customHeight="1" x14ac:dyDescent="0.35">
      <c r="A863" s="55">
        <f>Penjualan!A863</f>
        <v>0</v>
      </c>
      <c r="B863" s="2" t="str">
        <f>Penjualan!B863</f>
        <v>GR19</v>
      </c>
      <c r="C863" s="2" t="str">
        <f>Penjualan!C863</f>
        <v>Gelang Rosario Corak Bunga</v>
      </c>
      <c r="D863" s="21">
        <f>VLOOKUP(B863,Tabel!$A$6:$F$78,6,FALSE)</f>
        <v>15000</v>
      </c>
      <c r="E863" s="13">
        <f>Penjualan!E863*$D863</f>
        <v>0</v>
      </c>
      <c r="F863" s="13">
        <f>Penjualan!F863*$D863</f>
        <v>15000</v>
      </c>
      <c r="G863" s="13">
        <f>Penjualan!G863*$D863</f>
        <v>0</v>
      </c>
      <c r="H863" s="13">
        <f>Penjualan!H863*$D863</f>
        <v>0</v>
      </c>
      <c r="I863" s="13">
        <f>Penjualan!I863*$D863</f>
        <v>0</v>
      </c>
      <c r="J863" s="13">
        <f>Penjualan!J863*$D863</f>
        <v>15000</v>
      </c>
      <c r="K863" s="13">
        <f>Penjualan!K863*$D863</f>
        <v>0</v>
      </c>
      <c r="L863" s="13">
        <f>Penjualan!L863*$D863</f>
        <v>0</v>
      </c>
      <c r="M863" s="13">
        <f>Penjualan!M863*$D863</f>
        <v>45000</v>
      </c>
      <c r="N863" s="13">
        <f>Penjualan!N863*$D863</f>
        <v>15000</v>
      </c>
      <c r="O863" s="13">
        <f>Penjualan!O863*$D863</f>
        <v>0</v>
      </c>
      <c r="P863" s="13">
        <f>Penjualan!P863*$D863</f>
        <v>0</v>
      </c>
      <c r="Q863" s="13">
        <f>Penjualan!Q863*$D863</f>
        <v>0</v>
      </c>
      <c r="R863" s="13">
        <f>Penjualan!R863*$D863</f>
        <v>0</v>
      </c>
      <c r="S863" s="13">
        <f>Penjualan!S863*$D863</f>
        <v>0</v>
      </c>
      <c r="T863" s="13">
        <f>Penjualan!T863*$D863</f>
        <v>45000</v>
      </c>
      <c r="U863" s="13">
        <f>Penjualan!U863*$D863</f>
        <v>0</v>
      </c>
      <c r="V863" s="13">
        <f>Penjualan!V863*$D863</f>
        <v>0</v>
      </c>
      <c r="W863" s="13">
        <f>Penjualan!W863*$D863</f>
        <v>0</v>
      </c>
      <c r="X863" s="13">
        <f>Penjualan!X863*$D863</f>
        <v>15000</v>
      </c>
      <c r="Y863" s="13">
        <f>Penjualan!Y863*$D863</f>
        <v>0</v>
      </c>
      <c r="Z863" s="13">
        <f>Penjualan!Z863*$D863</f>
        <v>0</v>
      </c>
      <c r="AA863" s="13">
        <f>Penjualan!AA863*$D863</f>
        <v>0</v>
      </c>
      <c r="AB863" s="13">
        <f>Penjualan!AB863*$D863</f>
        <v>0</v>
      </c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>
        <f>Penjualan!AQ863*$D863</f>
        <v>0</v>
      </c>
      <c r="AR863" s="13">
        <f t="shared" si="29"/>
        <v>150000</v>
      </c>
      <c r="AS863" s="14"/>
      <c r="AT863" s="14"/>
      <c r="AU863" s="14"/>
      <c r="AV863" s="14"/>
      <c r="AW863" s="14"/>
    </row>
    <row r="864" spans="1:49" ht="26.25" customHeight="1" x14ac:dyDescent="0.35">
      <c r="A864" s="55">
        <f>Penjualan!A864</f>
        <v>0</v>
      </c>
      <c r="B864" s="2" t="str">
        <f>Penjualan!B864</f>
        <v>KT04</v>
      </c>
      <c r="C864" s="2" t="str">
        <f>Penjualan!C864</f>
        <v>Kalung bandul</v>
      </c>
      <c r="D864" s="21">
        <f>VLOOKUP(B864,Tabel!$A$6:$F$78,6,FALSE)</f>
        <v>3000</v>
      </c>
      <c r="E864" s="13">
        <f>Penjualan!E864*$D864</f>
        <v>0</v>
      </c>
      <c r="F864" s="13">
        <f>Penjualan!F864*$D864</f>
        <v>0</v>
      </c>
      <c r="G864" s="13">
        <f>Penjualan!G864*$D864</f>
        <v>0</v>
      </c>
      <c r="H864" s="13">
        <f>Penjualan!H864*$D864</f>
        <v>0</v>
      </c>
      <c r="I864" s="13">
        <f>Penjualan!I864*$D864</f>
        <v>0</v>
      </c>
      <c r="J864" s="13">
        <f>Penjualan!J864*$D864</f>
        <v>0</v>
      </c>
      <c r="K864" s="13">
        <f>Penjualan!K864*$D864</f>
        <v>0</v>
      </c>
      <c r="L864" s="13">
        <f>Penjualan!L864*$D864</f>
        <v>0</v>
      </c>
      <c r="M864" s="13">
        <f>Penjualan!M864*$D864</f>
        <v>0</v>
      </c>
      <c r="N864" s="13">
        <f>Penjualan!N864*$D864</f>
        <v>0</v>
      </c>
      <c r="O864" s="13">
        <f>Penjualan!O864*$D864</f>
        <v>0</v>
      </c>
      <c r="P864" s="13">
        <f>Penjualan!P864*$D864</f>
        <v>3000</v>
      </c>
      <c r="Q864" s="13">
        <f>Penjualan!Q864*$D864</f>
        <v>0</v>
      </c>
      <c r="R864" s="13">
        <f>Penjualan!R864*$D864</f>
        <v>0</v>
      </c>
      <c r="S864" s="13">
        <f>Penjualan!S864*$D864</f>
        <v>0</v>
      </c>
      <c r="T864" s="13">
        <f>Penjualan!T864*$D864</f>
        <v>0</v>
      </c>
      <c r="U864" s="13">
        <f>Penjualan!U864*$D864</f>
        <v>0</v>
      </c>
      <c r="V864" s="13">
        <f>Penjualan!V864*$D864</f>
        <v>0</v>
      </c>
      <c r="W864" s="13">
        <f>Penjualan!W864*$D864</f>
        <v>0</v>
      </c>
      <c r="X864" s="13">
        <f>Penjualan!X864*$D864</f>
        <v>0</v>
      </c>
      <c r="Y864" s="13">
        <f>Penjualan!Y864*$D864</f>
        <v>6000</v>
      </c>
      <c r="Z864" s="13">
        <f>Penjualan!Z864*$D864</f>
        <v>0</v>
      </c>
      <c r="AA864" s="13">
        <f>Penjualan!AA864*$D864</f>
        <v>0</v>
      </c>
      <c r="AB864" s="13">
        <f>Penjualan!AB864*$D864</f>
        <v>0</v>
      </c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>
        <f>Penjualan!AQ864*$D864</f>
        <v>0</v>
      </c>
      <c r="AR864" s="13">
        <f t="shared" si="29"/>
        <v>9000</v>
      </c>
      <c r="AS864" s="14"/>
      <c r="AT864" s="14"/>
      <c r="AU864" s="14"/>
      <c r="AV864" s="14"/>
      <c r="AW864" s="14"/>
    </row>
    <row r="865" spans="1:49" ht="26.25" customHeight="1" x14ac:dyDescent="0.35">
      <c r="A865" s="55">
        <f>Penjualan!A865</f>
        <v>0</v>
      </c>
      <c r="B865" s="2" t="str">
        <f>Penjualan!B865</f>
        <v>G08</v>
      </c>
      <c r="C865" s="2" t="str">
        <f>Penjualan!C865</f>
        <v>G.makrame</v>
      </c>
      <c r="D865" s="21">
        <f>VLOOKUP(B865,Tabel!$A$6:$F$78,6,FALSE)</f>
        <v>8000</v>
      </c>
      <c r="E865" s="13">
        <f>Penjualan!E865*$D865</f>
        <v>0</v>
      </c>
      <c r="F865" s="13">
        <f>Penjualan!F865*$D865</f>
        <v>0</v>
      </c>
      <c r="G865" s="13">
        <f>Penjualan!G865*$D865</f>
        <v>0</v>
      </c>
      <c r="H865" s="13">
        <f>Penjualan!H865*$D865</f>
        <v>0</v>
      </c>
      <c r="I865" s="13">
        <f>Penjualan!I865*$D865</f>
        <v>0</v>
      </c>
      <c r="J865" s="13">
        <f>Penjualan!J865*$D865</f>
        <v>0</v>
      </c>
      <c r="K865" s="13">
        <f>Penjualan!K865*$D865</f>
        <v>0</v>
      </c>
      <c r="L865" s="13">
        <f>Penjualan!L865*$D865</f>
        <v>0</v>
      </c>
      <c r="M865" s="13">
        <f>Penjualan!M865*$D865</f>
        <v>0</v>
      </c>
      <c r="N865" s="13">
        <f>Penjualan!N865*$D865</f>
        <v>16000</v>
      </c>
      <c r="O865" s="13">
        <f>Penjualan!O865*$D865</f>
        <v>0</v>
      </c>
      <c r="P865" s="13">
        <f>Penjualan!P865*$D865</f>
        <v>0</v>
      </c>
      <c r="Q865" s="13">
        <f>Penjualan!Q865*$D865</f>
        <v>0</v>
      </c>
      <c r="R865" s="13">
        <f>Penjualan!R865*$D865</f>
        <v>0</v>
      </c>
      <c r="S865" s="13">
        <f>Penjualan!S865*$D865</f>
        <v>0</v>
      </c>
      <c r="T865" s="13">
        <f>Penjualan!T865*$D865</f>
        <v>0</v>
      </c>
      <c r="U865" s="13">
        <f>Penjualan!U865*$D865</f>
        <v>0</v>
      </c>
      <c r="V865" s="13">
        <f>Penjualan!V865*$D865</f>
        <v>0</v>
      </c>
      <c r="W865" s="13">
        <f>Penjualan!W865*$D865</f>
        <v>0</v>
      </c>
      <c r="X865" s="13">
        <f>Penjualan!X865*$D865</f>
        <v>0</v>
      </c>
      <c r="Y865" s="13">
        <f>Penjualan!Y865*$D865</f>
        <v>0</v>
      </c>
      <c r="Z865" s="13">
        <f>Penjualan!Z865*$D865</f>
        <v>0</v>
      </c>
      <c r="AA865" s="13">
        <f>Penjualan!AA865*$D865</f>
        <v>0</v>
      </c>
      <c r="AB865" s="13">
        <f>Penjualan!AB865*$D865</f>
        <v>0</v>
      </c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>
        <f>Penjualan!AQ865*$D865</f>
        <v>0</v>
      </c>
      <c r="AR865" s="13">
        <f t="shared" si="29"/>
        <v>16000</v>
      </c>
      <c r="AS865" s="14"/>
      <c r="AT865" s="14"/>
      <c r="AU865" s="14"/>
      <c r="AV865" s="14"/>
      <c r="AW865" s="14"/>
    </row>
    <row r="866" spans="1:49" ht="26.25" customHeight="1" x14ac:dyDescent="0.35">
      <c r="A866" s="55">
        <f>Penjualan!A866</f>
        <v>0</v>
      </c>
      <c r="B866" s="2" t="str">
        <f>Penjualan!B866</f>
        <v>A01</v>
      </c>
      <c r="C866" s="2" t="str">
        <f>Penjualan!C866</f>
        <v>Anting</v>
      </c>
      <c r="D866" s="21">
        <f>VLOOKUP(B866,Tabel!$A$6:$F$78,6,FALSE)</f>
        <v>12000</v>
      </c>
      <c r="E866" s="13">
        <f>Penjualan!E866*$D866</f>
        <v>0</v>
      </c>
      <c r="F866" s="13">
        <f>Penjualan!F866*$D866</f>
        <v>0</v>
      </c>
      <c r="G866" s="13">
        <f>Penjualan!G866*$D866</f>
        <v>0</v>
      </c>
      <c r="H866" s="13">
        <f>Penjualan!H866*$D866</f>
        <v>0</v>
      </c>
      <c r="I866" s="13">
        <f>Penjualan!I866*$D866</f>
        <v>0</v>
      </c>
      <c r="J866" s="13">
        <f>Penjualan!J866*$D866</f>
        <v>0</v>
      </c>
      <c r="K866" s="13">
        <f>Penjualan!K866*$D866</f>
        <v>0</v>
      </c>
      <c r="L866" s="13">
        <f>Penjualan!L866*$D866</f>
        <v>0</v>
      </c>
      <c r="M866" s="13">
        <f>Penjualan!M866*$D866</f>
        <v>0</v>
      </c>
      <c r="N866" s="13">
        <f>Penjualan!N866*$D866</f>
        <v>12000</v>
      </c>
      <c r="O866" s="13">
        <f>Penjualan!O866*$D866</f>
        <v>0</v>
      </c>
      <c r="P866" s="13">
        <f>Penjualan!P866*$D866</f>
        <v>0</v>
      </c>
      <c r="Q866" s="13">
        <f>Penjualan!Q866*$D866</f>
        <v>0</v>
      </c>
      <c r="R866" s="13">
        <f>Penjualan!R866*$D866</f>
        <v>0</v>
      </c>
      <c r="S866" s="13">
        <f>Penjualan!S866*$D866</f>
        <v>0</v>
      </c>
      <c r="T866" s="13">
        <f>Penjualan!T866*$D866</f>
        <v>0</v>
      </c>
      <c r="U866" s="13">
        <f>Penjualan!U866*$D866</f>
        <v>0</v>
      </c>
      <c r="V866" s="13">
        <f>Penjualan!V866*$D866</f>
        <v>0</v>
      </c>
      <c r="W866" s="13">
        <f>Penjualan!W866*$D866</f>
        <v>0</v>
      </c>
      <c r="X866" s="13">
        <f>Penjualan!X866*$D866</f>
        <v>0</v>
      </c>
      <c r="Y866" s="13">
        <f>Penjualan!Y866*$D866</f>
        <v>0</v>
      </c>
      <c r="Z866" s="13">
        <f>Penjualan!Z866*$D866</f>
        <v>0</v>
      </c>
      <c r="AA866" s="13">
        <f>Penjualan!AA866*$D866</f>
        <v>0</v>
      </c>
      <c r="AB866" s="13">
        <f>Penjualan!AB866*$D866</f>
        <v>0</v>
      </c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>
        <f>Penjualan!AQ866*$D866</f>
        <v>0</v>
      </c>
      <c r="AR866" s="13">
        <f t="shared" si="29"/>
        <v>12000</v>
      </c>
      <c r="AS866" s="14"/>
      <c r="AT866" s="14"/>
      <c r="AU866" s="14"/>
      <c r="AV866" s="14"/>
      <c r="AW866" s="14"/>
    </row>
    <row r="867" spans="1:49" ht="26.25" customHeight="1" x14ac:dyDescent="0.35">
      <c r="A867" s="55">
        <f>Penjualan!A867</f>
        <v>0</v>
      </c>
      <c r="B867" s="2" t="str">
        <f>Penjualan!B867</f>
        <v>N03</v>
      </c>
      <c r="C867" s="2" t="str">
        <f>Penjualan!C867</f>
        <v>Pohon Natal</v>
      </c>
      <c r="D867" s="21">
        <f>VLOOKUP(B867,Tabel!$A$6:$F$78,6,FALSE)</f>
        <v>30000</v>
      </c>
      <c r="E867" s="13">
        <f>Penjualan!E867*$D867</f>
        <v>0</v>
      </c>
      <c r="F867" s="13">
        <f>Penjualan!F867*$D867</f>
        <v>0</v>
      </c>
      <c r="G867" s="13">
        <f>Penjualan!G867*$D867</f>
        <v>0</v>
      </c>
      <c r="H867" s="13">
        <f>Penjualan!H867*$D867</f>
        <v>0</v>
      </c>
      <c r="I867" s="13">
        <f>Penjualan!I867*$D867</f>
        <v>0</v>
      </c>
      <c r="J867" s="13">
        <f>Penjualan!J867*$D867</f>
        <v>0</v>
      </c>
      <c r="K867" s="13">
        <f>Penjualan!K867*$D867</f>
        <v>0</v>
      </c>
      <c r="L867" s="13">
        <f>Penjualan!L867*$D867</f>
        <v>0</v>
      </c>
      <c r="M867" s="13">
        <f>Penjualan!M867*$D867</f>
        <v>0</v>
      </c>
      <c r="N867" s="13">
        <f>Penjualan!N867*$D867</f>
        <v>30000</v>
      </c>
      <c r="O867" s="13">
        <f>Penjualan!O867*$D867</f>
        <v>0</v>
      </c>
      <c r="P867" s="13">
        <f>Penjualan!P867*$D867</f>
        <v>0</v>
      </c>
      <c r="Q867" s="13">
        <f>Penjualan!Q867*$D867</f>
        <v>0</v>
      </c>
      <c r="R867" s="13">
        <f>Penjualan!R867*$D867</f>
        <v>0</v>
      </c>
      <c r="S867" s="13">
        <f>Penjualan!S867*$D867</f>
        <v>0</v>
      </c>
      <c r="T867" s="13">
        <f>Penjualan!T867*$D867</f>
        <v>0</v>
      </c>
      <c r="U867" s="13">
        <f>Penjualan!U867*$D867</f>
        <v>0</v>
      </c>
      <c r="V867" s="13">
        <f>Penjualan!V867*$D867</f>
        <v>0</v>
      </c>
      <c r="W867" s="13">
        <f>Penjualan!W867*$D867</f>
        <v>0</v>
      </c>
      <c r="X867" s="13">
        <f>Penjualan!X867*$D867</f>
        <v>0</v>
      </c>
      <c r="Y867" s="13">
        <f>Penjualan!Y867*$D867</f>
        <v>0</v>
      </c>
      <c r="Z867" s="13">
        <f>Penjualan!Z867*$D867</f>
        <v>0</v>
      </c>
      <c r="AA867" s="13">
        <f>Penjualan!AA867*$D867</f>
        <v>0</v>
      </c>
      <c r="AB867" s="13">
        <f>Penjualan!AB867*$D867</f>
        <v>0</v>
      </c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>
        <f>Penjualan!AQ867*$D867</f>
        <v>0</v>
      </c>
      <c r="AR867" s="13">
        <f t="shared" si="29"/>
        <v>30000</v>
      </c>
      <c r="AS867" s="14"/>
      <c r="AT867" s="14"/>
      <c r="AU867" s="14"/>
      <c r="AV867" s="14"/>
      <c r="AW867" s="14"/>
    </row>
    <row r="868" spans="1:49" ht="26.25" customHeight="1" x14ac:dyDescent="0.35">
      <c r="A868" s="55">
        <f>Penjualan!A868</f>
        <v>0</v>
      </c>
      <c r="B868" s="2" t="str">
        <f>Penjualan!B868</f>
        <v>GKM</v>
      </c>
      <c r="C868" s="2" t="str">
        <f>Penjualan!C868</f>
        <v>G. Mutiara</v>
      </c>
      <c r="D868" s="21">
        <f>VLOOKUP(B868,Tabel!$A$6:$F$78,6,FALSE)</f>
        <v>10000</v>
      </c>
      <c r="E868" s="13">
        <f>Penjualan!E868*$D868</f>
        <v>0</v>
      </c>
      <c r="F868" s="13">
        <f>Penjualan!F868*$D868</f>
        <v>0</v>
      </c>
      <c r="G868" s="13">
        <f>Penjualan!G868*$D868</f>
        <v>0</v>
      </c>
      <c r="H868" s="13">
        <f>Penjualan!H868*$D868</f>
        <v>0</v>
      </c>
      <c r="I868" s="13">
        <f>Penjualan!I868*$D868</f>
        <v>0</v>
      </c>
      <c r="J868" s="13">
        <f>Penjualan!J868*$D868</f>
        <v>0</v>
      </c>
      <c r="K868" s="13">
        <f>Penjualan!K868*$D868</f>
        <v>0</v>
      </c>
      <c r="L868" s="13">
        <f>Penjualan!L868*$D868</f>
        <v>0</v>
      </c>
      <c r="M868" s="13">
        <f>Penjualan!M868*$D868</f>
        <v>20000</v>
      </c>
      <c r="N868" s="13">
        <f>Penjualan!N868*$D868</f>
        <v>0</v>
      </c>
      <c r="O868" s="13">
        <f>Penjualan!O868*$D868</f>
        <v>0</v>
      </c>
      <c r="P868" s="13">
        <f>Penjualan!P868*$D868</f>
        <v>0</v>
      </c>
      <c r="Q868" s="13">
        <f>Penjualan!Q868*$D868</f>
        <v>0</v>
      </c>
      <c r="R868" s="13">
        <f>Penjualan!R868*$D868</f>
        <v>0</v>
      </c>
      <c r="S868" s="13">
        <f>Penjualan!S868*$D868</f>
        <v>0</v>
      </c>
      <c r="T868" s="13">
        <f>Penjualan!T868*$D868</f>
        <v>0</v>
      </c>
      <c r="U868" s="13">
        <f>Penjualan!U868*$D868</f>
        <v>0</v>
      </c>
      <c r="V868" s="13">
        <f>Penjualan!V868*$D868</f>
        <v>0</v>
      </c>
      <c r="W868" s="13">
        <f>Penjualan!W868*$D868</f>
        <v>0</v>
      </c>
      <c r="X868" s="13">
        <f>Penjualan!X868*$D868</f>
        <v>0</v>
      </c>
      <c r="Y868" s="13">
        <f>Penjualan!Y868*$D868</f>
        <v>0</v>
      </c>
      <c r="Z868" s="13">
        <f>Penjualan!Z868*$D868</f>
        <v>0</v>
      </c>
      <c r="AA868" s="13">
        <f>Penjualan!AA868*$D868</f>
        <v>0</v>
      </c>
      <c r="AB868" s="13">
        <f>Penjualan!AB868*$D868</f>
        <v>0</v>
      </c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>
        <f>Penjualan!AQ868*$D868</f>
        <v>0</v>
      </c>
      <c r="AR868" s="13">
        <f t="shared" si="29"/>
        <v>20000</v>
      </c>
      <c r="AS868" s="14"/>
      <c r="AT868" s="14"/>
      <c r="AU868" s="14"/>
      <c r="AV868" s="14"/>
      <c r="AW868" s="14"/>
    </row>
    <row r="869" spans="1:49" ht="26.25" customHeight="1" x14ac:dyDescent="0.35">
      <c r="A869" s="55">
        <f>Penjualan!A869</f>
        <v>0</v>
      </c>
      <c r="B869" s="2" t="str">
        <f>Penjualan!B869</f>
        <v>KT03</v>
      </c>
      <c r="C869" s="2" t="str">
        <f>Penjualan!C869</f>
        <v>Kalung huruf</v>
      </c>
      <c r="D869" s="21">
        <f>VLOOKUP(B869,Tabel!$A$6:$F$78,6,FALSE)</f>
        <v>3000</v>
      </c>
      <c r="E869" s="13">
        <f>Penjualan!E869*$D869</f>
        <v>0</v>
      </c>
      <c r="F869" s="13">
        <f>Penjualan!F869*$D869</f>
        <v>0</v>
      </c>
      <c r="G869" s="13">
        <f>Penjualan!G869*$D869</f>
        <v>0</v>
      </c>
      <c r="H869" s="13">
        <f>Penjualan!H869*$D869</f>
        <v>0</v>
      </c>
      <c r="I869" s="13">
        <f>Penjualan!I869*$D869</f>
        <v>0</v>
      </c>
      <c r="J869" s="13">
        <f>Penjualan!J869*$D869</f>
        <v>0</v>
      </c>
      <c r="K869" s="13">
        <f>Penjualan!K869*$D869</f>
        <v>0</v>
      </c>
      <c r="L869" s="13">
        <f>Penjualan!L869*$D869</f>
        <v>0</v>
      </c>
      <c r="M869" s="13">
        <f>Penjualan!M869*$D869</f>
        <v>0</v>
      </c>
      <c r="N869" s="13">
        <f>Penjualan!N869*$D869</f>
        <v>0</v>
      </c>
      <c r="O869" s="13">
        <f>Penjualan!O869*$D869</f>
        <v>0</v>
      </c>
      <c r="P869" s="13">
        <f>Penjualan!P869*$D869</f>
        <v>0</v>
      </c>
      <c r="Q869" s="13">
        <f>Penjualan!Q869*$D869</f>
        <v>0</v>
      </c>
      <c r="R869" s="13">
        <f>Penjualan!R869*$D869</f>
        <v>0</v>
      </c>
      <c r="S869" s="13">
        <f>Penjualan!S869*$D869</f>
        <v>0</v>
      </c>
      <c r="T869" s="13">
        <f>Penjualan!T869*$D869</f>
        <v>3000</v>
      </c>
      <c r="U869" s="13">
        <f>Penjualan!U869*$D869</f>
        <v>0</v>
      </c>
      <c r="V869" s="13">
        <f>Penjualan!V869*$D869</f>
        <v>0</v>
      </c>
      <c r="W869" s="13">
        <f>Penjualan!W869*$D869</f>
        <v>0</v>
      </c>
      <c r="X869" s="13">
        <f>Penjualan!X869*$D869</f>
        <v>0</v>
      </c>
      <c r="Y869" s="13">
        <f>Penjualan!Y869*$D869</f>
        <v>0</v>
      </c>
      <c r="Z869" s="13">
        <f>Penjualan!Z869*$D869</f>
        <v>0</v>
      </c>
      <c r="AA869" s="13">
        <f>Penjualan!AA869*$D869</f>
        <v>0</v>
      </c>
      <c r="AB869" s="13">
        <f>Penjualan!AB869*$D869</f>
        <v>0</v>
      </c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>
        <f>Penjualan!AQ869*$D869</f>
        <v>0</v>
      </c>
      <c r="AR869" s="13">
        <f t="shared" si="29"/>
        <v>3000</v>
      </c>
      <c r="AS869" s="14"/>
      <c r="AT869" s="14"/>
      <c r="AU869" s="14"/>
      <c r="AV869" s="14"/>
      <c r="AW869" s="14"/>
    </row>
    <row r="870" spans="1:49" ht="26.25" customHeight="1" x14ac:dyDescent="0.35">
      <c r="A870" s="55">
        <f>Penjualan!A870</f>
        <v>0</v>
      </c>
      <c r="B870" s="2" t="str">
        <f>Penjualan!B870</f>
        <v>S02</v>
      </c>
      <c r="C870" s="2" t="str">
        <f>Penjualan!C870</f>
        <v>Sumbangan pita</v>
      </c>
      <c r="D870" s="21">
        <f>VLOOKUP(B870,Tabel!$A$6:$F$78,6,FALSE)</f>
        <v>0</v>
      </c>
      <c r="E870" s="13">
        <f>Penjualan!E870*$D870</f>
        <v>0</v>
      </c>
      <c r="F870" s="13">
        <f>Penjualan!F870*$D870</f>
        <v>0</v>
      </c>
      <c r="G870" s="13">
        <f>Penjualan!G870*$D870</f>
        <v>0</v>
      </c>
      <c r="H870" s="13">
        <f>Penjualan!H870*$D870</f>
        <v>0</v>
      </c>
      <c r="I870" s="13">
        <f>Penjualan!I870*$D870</f>
        <v>0</v>
      </c>
      <c r="J870" s="13">
        <f>Penjualan!J870*$D870</f>
        <v>0</v>
      </c>
      <c r="K870" s="13">
        <f>Penjualan!K870*$D870</f>
        <v>0</v>
      </c>
      <c r="L870" s="13">
        <f>Penjualan!L870*$D870</f>
        <v>0</v>
      </c>
      <c r="M870" s="13">
        <f>Penjualan!M870*$D870</f>
        <v>0</v>
      </c>
      <c r="N870" s="13">
        <f>Penjualan!N870*$D870</f>
        <v>0</v>
      </c>
      <c r="O870" s="13">
        <f>Penjualan!O870*$D870</f>
        <v>0</v>
      </c>
      <c r="P870" s="13">
        <f>Penjualan!P870*$D870</f>
        <v>0</v>
      </c>
      <c r="Q870" s="13">
        <f>Penjualan!Q870*$D870</f>
        <v>0</v>
      </c>
      <c r="R870" s="13">
        <f>Penjualan!R870*$D870</f>
        <v>0</v>
      </c>
      <c r="S870" s="13">
        <f>Penjualan!S870*$D870</f>
        <v>0</v>
      </c>
      <c r="T870" s="13">
        <f>Penjualan!T870*$D870</f>
        <v>0</v>
      </c>
      <c r="U870" s="13">
        <f>Penjualan!U870*$D870</f>
        <v>0</v>
      </c>
      <c r="V870" s="13">
        <f>Penjualan!V870*$D870</f>
        <v>0</v>
      </c>
      <c r="W870" s="13">
        <f>Penjualan!W870*$D870</f>
        <v>0</v>
      </c>
      <c r="X870" s="13">
        <f>Penjualan!X870*$D870</f>
        <v>0</v>
      </c>
      <c r="Y870" s="13">
        <f>Penjualan!Y870*$D870</f>
        <v>0</v>
      </c>
      <c r="Z870" s="13">
        <f>Penjualan!Z870*$D870</f>
        <v>0</v>
      </c>
      <c r="AA870" s="13">
        <f>Penjualan!AA870*$D870</f>
        <v>0</v>
      </c>
      <c r="AB870" s="13">
        <f>Penjualan!AB870*$D870</f>
        <v>0</v>
      </c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>
        <f>Penjualan!AQ870*$D870</f>
        <v>0</v>
      </c>
      <c r="AR870" s="13">
        <f t="shared" si="29"/>
        <v>0</v>
      </c>
      <c r="AS870" s="14"/>
      <c r="AT870" s="14"/>
      <c r="AU870" s="14"/>
      <c r="AV870" s="14"/>
      <c r="AW870" s="14"/>
    </row>
    <row r="871" spans="1:49" ht="26.25" customHeight="1" x14ac:dyDescent="0.35">
      <c r="A871" s="55">
        <f>Penjualan!A871</f>
        <v>0</v>
      </c>
      <c r="B871" s="2" t="str">
        <f>Penjualan!B871</f>
        <v>R03</v>
      </c>
      <c r="C871" s="2" t="str">
        <f>Penjualan!C871</f>
        <v>Rosario kristal</v>
      </c>
      <c r="D871" s="21">
        <f>VLOOKUP(B871,Tabel!$A$6:$F$78,6,FALSE)</f>
        <v>30000</v>
      </c>
      <c r="E871" s="13">
        <f>Penjualan!E871*$D871</f>
        <v>0</v>
      </c>
      <c r="F871" s="13">
        <f>Penjualan!F871*$D871</f>
        <v>0</v>
      </c>
      <c r="G871" s="13">
        <f>Penjualan!G871*$D871</f>
        <v>0</v>
      </c>
      <c r="H871" s="13">
        <f>Penjualan!H871*$D871</f>
        <v>0</v>
      </c>
      <c r="I871" s="13">
        <f>Penjualan!I871*$D871</f>
        <v>0</v>
      </c>
      <c r="J871" s="13">
        <f>Penjualan!J871*$D871</f>
        <v>30000</v>
      </c>
      <c r="K871" s="13">
        <f>Penjualan!K871*$D871</f>
        <v>0</v>
      </c>
      <c r="L871" s="13">
        <f>Penjualan!L871*$D871</f>
        <v>0</v>
      </c>
      <c r="M871" s="13">
        <f>Penjualan!M871*$D871</f>
        <v>0</v>
      </c>
      <c r="N871" s="13">
        <f>Penjualan!N871*$D871</f>
        <v>0</v>
      </c>
      <c r="O871" s="13">
        <f>Penjualan!O871*$D871</f>
        <v>0</v>
      </c>
      <c r="P871" s="13">
        <f>Penjualan!P871*$D871</f>
        <v>0</v>
      </c>
      <c r="Q871" s="13">
        <f>Penjualan!Q871*$D871</f>
        <v>0</v>
      </c>
      <c r="R871" s="13">
        <f>Penjualan!R871*$D871</f>
        <v>0</v>
      </c>
      <c r="S871" s="13">
        <f>Penjualan!S871*$D871</f>
        <v>0</v>
      </c>
      <c r="T871" s="13">
        <f>Penjualan!T871*$D871</f>
        <v>0</v>
      </c>
      <c r="U871" s="13">
        <f>Penjualan!U871*$D871</f>
        <v>0</v>
      </c>
      <c r="V871" s="13">
        <f>Penjualan!V871*$D871</f>
        <v>0</v>
      </c>
      <c r="W871" s="13">
        <f>Penjualan!W871*$D871</f>
        <v>0</v>
      </c>
      <c r="X871" s="13">
        <f>Penjualan!X871*$D871</f>
        <v>0</v>
      </c>
      <c r="Y871" s="13">
        <f>Penjualan!Y871*$D871</f>
        <v>0</v>
      </c>
      <c r="Z871" s="13">
        <f>Penjualan!Z871*$D871</f>
        <v>0</v>
      </c>
      <c r="AA871" s="13">
        <f>Penjualan!AA871*$D871</f>
        <v>0</v>
      </c>
      <c r="AB871" s="13">
        <f>Penjualan!AB871*$D871</f>
        <v>0</v>
      </c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>
        <f>Penjualan!AQ871*$D871</f>
        <v>0</v>
      </c>
      <c r="AR871" s="13">
        <f t="shared" si="29"/>
        <v>30000</v>
      </c>
      <c r="AS871" s="14"/>
      <c r="AT871" s="14"/>
      <c r="AU871" s="14"/>
      <c r="AV871" s="14"/>
      <c r="AW871" s="14"/>
    </row>
    <row r="872" spans="1:49" ht="26.25" customHeight="1" x14ac:dyDescent="0.35">
      <c r="A872" s="55">
        <f>Penjualan!A872</f>
        <v>42724</v>
      </c>
      <c r="B872" s="2" t="str">
        <f>Penjualan!B872</f>
        <v>R01</v>
      </c>
      <c r="C872" s="2" t="str">
        <f>Penjualan!C872</f>
        <v>Rosario kayu</v>
      </c>
      <c r="D872" s="21">
        <f>VLOOKUP(B872,Tabel!$A$6:$F$78,6,FALSE)</f>
        <v>15000</v>
      </c>
      <c r="E872" s="13">
        <f>Penjualan!E872*$D872</f>
        <v>0</v>
      </c>
      <c r="F872" s="13">
        <f>Penjualan!F872*$D872</f>
        <v>60000</v>
      </c>
      <c r="G872" s="13">
        <f>Penjualan!G872*$D872</f>
        <v>0</v>
      </c>
      <c r="H872" s="13">
        <f>Penjualan!H872*$D872</f>
        <v>45000</v>
      </c>
      <c r="I872" s="13">
        <f>Penjualan!I872*$D872</f>
        <v>0</v>
      </c>
      <c r="J872" s="13">
        <f>Penjualan!J872*$D872</f>
        <v>0</v>
      </c>
      <c r="K872" s="13">
        <f>Penjualan!K872*$D872</f>
        <v>0</v>
      </c>
      <c r="L872" s="13">
        <f>Penjualan!L872*$D872</f>
        <v>15000</v>
      </c>
      <c r="M872" s="13">
        <f>Penjualan!M872*$D872</f>
        <v>0</v>
      </c>
      <c r="N872" s="13">
        <f>Penjualan!N872*$D872</f>
        <v>0</v>
      </c>
      <c r="O872" s="13">
        <f>Penjualan!O872*$D872</f>
        <v>150000</v>
      </c>
      <c r="P872" s="13">
        <f>Penjualan!P872*$D872</f>
        <v>15000</v>
      </c>
      <c r="Q872" s="13">
        <f>Penjualan!Q872*$D872</f>
        <v>0</v>
      </c>
      <c r="R872" s="13">
        <f>Penjualan!R872*$D872</f>
        <v>0</v>
      </c>
      <c r="S872" s="13">
        <f>Penjualan!S872*$D872</f>
        <v>15000</v>
      </c>
      <c r="T872" s="13">
        <f>Penjualan!T872*$D872</f>
        <v>0</v>
      </c>
      <c r="U872" s="13">
        <f>Penjualan!U872*$D872</f>
        <v>0</v>
      </c>
      <c r="V872" s="13">
        <f>Penjualan!V872*$D872</f>
        <v>90000</v>
      </c>
      <c r="W872" s="13">
        <f>Penjualan!W872*$D872</f>
        <v>0</v>
      </c>
      <c r="X872" s="13">
        <f>Penjualan!X872*$D872</f>
        <v>0</v>
      </c>
      <c r="Y872" s="13">
        <f>Penjualan!Y872*$D872</f>
        <v>0</v>
      </c>
      <c r="Z872" s="13">
        <f>Penjualan!Z872*$D872</f>
        <v>0</v>
      </c>
      <c r="AA872" s="13">
        <f>Penjualan!AA872*$D872</f>
        <v>45000</v>
      </c>
      <c r="AB872" s="13">
        <f>Penjualan!AB872*$D872</f>
        <v>0</v>
      </c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>
        <f>Penjualan!AQ872*$D872</f>
        <v>0</v>
      </c>
      <c r="AR872" s="13">
        <f t="shared" si="29"/>
        <v>435000</v>
      </c>
      <c r="AS872" s="14"/>
      <c r="AT872" s="14"/>
      <c r="AU872" s="14"/>
      <c r="AV872" s="14"/>
      <c r="AW872" s="14"/>
    </row>
    <row r="873" spans="1:49" ht="26.25" customHeight="1" x14ac:dyDescent="0.35">
      <c r="A873" s="55">
        <f>Penjualan!A873</f>
        <v>0</v>
      </c>
      <c r="B873" s="2" t="str">
        <f>Penjualan!B873</f>
        <v>R02</v>
      </c>
      <c r="C873" s="2" t="str">
        <f>Penjualan!C873</f>
        <v>Rosario batu</v>
      </c>
      <c r="D873" s="21">
        <f>VLOOKUP(B873,Tabel!$A$6:$F$78,6,FALSE)</f>
        <v>30000</v>
      </c>
      <c r="E873" s="13">
        <f>Penjualan!E873*$D873</f>
        <v>0</v>
      </c>
      <c r="F873" s="13">
        <f>Penjualan!F873*$D873</f>
        <v>0</v>
      </c>
      <c r="G873" s="13">
        <f>Penjualan!G873*$D873</f>
        <v>0</v>
      </c>
      <c r="H873" s="13">
        <f>Penjualan!H873*$D873</f>
        <v>0</v>
      </c>
      <c r="I873" s="13">
        <f>Penjualan!I873*$D873</f>
        <v>0</v>
      </c>
      <c r="J873" s="13">
        <f>Penjualan!J873*$D873</f>
        <v>0</v>
      </c>
      <c r="K873" s="13">
        <f>Penjualan!K873*$D873</f>
        <v>0</v>
      </c>
      <c r="L873" s="13">
        <f>Penjualan!L873*$D873</f>
        <v>0</v>
      </c>
      <c r="M873" s="13">
        <f>Penjualan!M873*$D873</f>
        <v>0</v>
      </c>
      <c r="N873" s="13">
        <f>Penjualan!N873*$D873</f>
        <v>0</v>
      </c>
      <c r="O873" s="13">
        <f>Penjualan!O873*$D873</f>
        <v>0</v>
      </c>
      <c r="P873" s="13">
        <f>Penjualan!P873*$D873</f>
        <v>30000</v>
      </c>
      <c r="Q873" s="13">
        <f>Penjualan!Q873*$D873</f>
        <v>0</v>
      </c>
      <c r="R873" s="13">
        <f>Penjualan!R873*$D873</f>
        <v>0</v>
      </c>
      <c r="S873" s="13">
        <f>Penjualan!S873*$D873</f>
        <v>0</v>
      </c>
      <c r="T873" s="13">
        <f>Penjualan!T873*$D873</f>
        <v>0</v>
      </c>
      <c r="U873" s="13">
        <f>Penjualan!U873*$D873</f>
        <v>0</v>
      </c>
      <c r="V873" s="13">
        <f>Penjualan!V873*$D873</f>
        <v>0</v>
      </c>
      <c r="W873" s="13">
        <f>Penjualan!W873*$D873</f>
        <v>0</v>
      </c>
      <c r="X873" s="13">
        <f>Penjualan!X873*$D873</f>
        <v>0</v>
      </c>
      <c r="Y873" s="13">
        <f>Penjualan!Y873*$D873</f>
        <v>0</v>
      </c>
      <c r="Z873" s="13">
        <f>Penjualan!Z873*$D873</f>
        <v>0</v>
      </c>
      <c r="AA873" s="13">
        <f>Penjualan!AA873*$D873</f>
        <v>0</v>
      </c>
      <c r="AB873" s="13">
        <f>Penjualan!AB873*$D873</f>
        <v>0</v>
      </c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>
        <f>Penjualan!AQ873*$D873</f>
        <v>0</v>
      </c>
      <c r="AR873" s="13">
        <f t="shared" si="29"/>
        <v>30000</v>
      </c>
      <c r="AS873" s="14"/>
      <c r="AT873" s="14"/>
      <c r="AU873" s="14"/>
      <c r="AV873" s="14"/>
      <c r="AW873" s="14"/>
    </row>
    <row r="874" spans="1:49" ht="26.25" customHeight="1" x14ac:dyDescent="0.35">
      <c r="A874" s="55">
        <f>Penjualan!A874</f>
        <v>0</v>
      </c>
      <c r="B874" s="2" t="str">
        <f>Penjualan!B874</f>
        <v>A02</v>
      </c>
      <c r="C874" s="2" t="str">
        <f>Penjualan!C874</f>
        <v>Anting tembaga</v>
      </c>
      <c r="D874" s="21">
        <f>VLOOKUP(B874,Tabel!$A$6:$F$78,6,FALSE)</f>
        <v>12000</v>
      </c>
      <c r="E874" s="13">
        <f>Penjualan!E874*$D874</f>
        <v>0</v>
      </c>
      <c r="F874" s="13">
        <f>Penjualan!F874*$D874</f>
        <v>0</v>
      </c>
      <c r="G874" s="13">
        <f>Penjualan!G874*$D874</f>
        <v>0</v>
      </c>
      <c r="H874" s="13">
        <f>Penjualan!H874*$D874</f>
        <v>0</v>
      </c>
      <c r="I874" s="13">
        <f>Penjualan!I874*$D874</f>
        <v>0</v>
      </c>
      <c r="J874" s="13">
        <f>Penjualan!J874*$D874</f>
        <v>0</v>
      </c>
      <c r="K874" s="13">
        <f>Penjualan!K874*$D874</f>
        <v>0</v>
      </c>
      <c r="L874" s="13">
        <f>Penjualan!L874*$D874</f>
        <v>0</v>
      </c>
      <c r="M874" s="13">
        <f>Penjualan!M874*$D874</f>
        <v>12000</v>
      </c>
      <c r="N874" s="13">
        <f>Penjualan!N874*$D874</f>
        <v>0</v>
      </c>
      <c r="O874" s="13">
        <f>Penjualan!O874*$D874</f>
        <v>0</v>
      </c>
      <c r="P874" s="13">
        <f>Penjualan!P874*$D874</f>
        <v>0</v>
      </c>
      <c r="Q874" s="13">
        <f>Penjualan!Q874*$D874</f>
        <v>0</v>
      </c>
      <c r="R874" s="13">
        <f>Penjualan!R874*$D874</f>
        <v>0</v>
      </c>
      <c r="S874" s="13">
        <f>Penjualan!S874*$D874</f>
        <v>0</v>
      </c>
      <c r="T874" s="13">
        <f>Penjualan!T874*$D874</f>
        <v>0</v>
      </c>
      <c r="U874" s="13">
        <f>Penjualan!U874*$D874</f>
        <v>0</v>
      </c>
      <c r="V874" s="13">
        <f>Penjualan!V874*$D874</f>
        <v>0</v>
      </c>
      <c r="W874" s="13">
        <f>Penjualan!W874*$D874</f>
        <v>0</v>
      </c>
      <c r="X874" s="13">
        <f>Penjualan!X874*$D874</f>
        <v>0</v>
      </c>
      <c r="Y874" s="13">
        <f>Penjualan!Y874*$D874</f>
        <v>0</v>
      </c>
      <c r="Z874" s="13">
        <f>Penjualan!Z874*$D874</f>
        <v>0</v>
      </c>
      <c r="AA874" s="13">
        <f>Penjualan!AA874*$D874</f>
        <v>0</v>
      </c>
      <c r="AB874" s="13">
        <f>Penjualan!AB874*$D874</f>
        <v>0</v>
      </c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>
        <f>Penjualan!AQ874*$D874</f>
        <v>0</v>
      </c>
      <c r="AR874" s="13">
        <f t="shared" ref="AR874:AR1485" si="32">SUM(E874:AQ874)</f>
        <v>12000</v>
      </c>
      <c r="AS874" s="14"/>
      <c r="AT874" s="14"/>
      <c r="AU874" s="14"/>
      <c r="AV874" s="14"/>
      <c r="AW874" s="14"/>
    </row>
    <row r="875" spans="1:49" ht="26.25" customHeight="1" x14ac:dyDescent="0.35">
      <c r="A875" s="55">
        <f>Penjualan!A875</f>
        <v>0</v>
      </c>
      <c r="B875" s="2" t="str">
        <f>Penjualan!B875</f>
        <v>G12</v>
      </c>
      <c r="C875" s="2" t="str">
        <f>Penjualan!C875</f>
        <v xml:space="preserve">Gelang plat </v>
      </c>
      <c r="D875" s="21">
        <f>VLOOKUP(B875,Tabel!$A$6:$F$78,6,FALSE)</f>
        <v>5000</v>
      </c>
      <c r="E875" s="13">
        <f>Penjualan!E875*$D875</f>
        <v>0</v>
      </c>
      <c r="F875" s="13">
        <f>Penjualan!F875*$D875</f>
        <v>15000</v>
      </c>
      <c r="G875" s="13">
        <f>Penjualan!G875*$D875</f>
        <v>0</v>
      </c>
      <c r="H875" s="13">
        <f>Penjualan!H875*$D875</f>
        <v>10000</v>
      </c>
      <c r="I875" s="13">
        <f>Penjualan!I875*$D875</f>
        <v>0</v>
      </c>
      <c r="J875" s="13">
        <f>Penjualan!J875*$D875</f>
        <v>0</v>
      </c>
      <c r="K875" s="13">
        <f>Penjualan!K875*$D875</f>
        <v>0</v>
      </c>
      <c r="L875" s="13">
        <f>Penjualan!L875*$D875</f>
        <v>0</v>
      </c>
      <c r="M875" s="13">
        <f>Penjualan!M875*$D875</f>
        <v>0</v>
      </c>
      <c r="N875" s="13">
        <f>Penjualan!N875*$D875</f>
        <v>0</v>
      </c>
      <c r="O875" s="13">
        <f>Penjualan!O875*$D875</f>
        <v>0</v>
      </c>
      <c r="P875" s="13">
        <f>Penjualan!P875*$D875</f>
        <v>0</v>
      </c>
      <c r="Q875" s="13">
        <f>Penjualan!Q875*$D875</f>
        <v>0</v>
      </c>
      <c r="R875" s="13">
        <f>Penjualan!R875*$D875</f>
        <v>0</v>
      </c>
      <c r="S875" s="13">
        <f>Penjualan!S875*$D875</f>
        <v>0</v>
      </c>
      <c r="T875" s="13">
        <f>Penjualan!T875*$D875</f>
        <v>0</v>
      </c>
      <c r="U875" s="13">
        <f>Penjualan!U875*$D875</f>
        <v>5000</v>
      </c>
      <c r="V875" s="13">
        <f>Penjualan!V875*$D875</f>
        <v>10000</v>
      </c>
      <c r="W875" s="13">
        <f>Penjualan!W875*$D875</f>
        <v>0</v>
      </c>
      <c r="X875" s="13">
        <f>Penjualan!X875*$D875</f>
        <v>0</v>
      </c>
      <c r="Y875" s="13">
        <f>Penjualan!Y875*$D875</f>
        <v>10000</v>
      </c>
      <c r="Z875" s="13">
        <f>Penjualan!Z875*$D875</f>
        <v>0</v>
      </c>
      <c r="AA875" s="13">
        <f>Penjualan!AA875*$D875</f>
        <v>0</v>
      </c>
      <c r="AB875" s="13">
        <f>Penjualan!AB875*$D875</f>
        <v>25000</v>
      </c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>
        <f>Penjualan!AQ875*$D875</f>
        <v>5000</v>
      </c>
      <c r="AR875" s="13">
        <f t="shared" si="32"/>
        <v>80000</v>
      </c>
      <c r="AS875" s="14"/>
      <c r="AT875" s="14"/>
      <c r="AU875" s="14">
        <f>AQ875</f>
        <v>5000</v>
      </c>
      <c r="AV875" s="14"/>
      <c r="AW875" s="14"/>
    </row>
    <row r="876" spans="1:49" ht="26.25" customHeight="1" x14ac:dyDescent="0.35">
      <c r="A876" s="55">
        <f>Penjualan!A876</f>
        <v>0</v>
      </c>
      <c r="B876" s="2" t="str">
        <f>Penjualan!B876</f>
        <v>KT03</v>
      </c>
      <c r="C876" s="2" t="str">
        <f>Penjualan!C876</f>
        <v>Kalung huruf</v>
      </c>
      <c r="D876" s="21">
        <f>VLOOKUP(B876,Tabel!$A$6:$F$78,6,FALSE)</f>
        <v>3000</v>
      </c>
      <c r="E876" s="13">
        <f>Penjualan!E876*$D876</f>
        <v>0</v>
      </c>
      <c r="F876" s="13">
        <f>Penjualan!F876*$D876</f>
        <v>0</v>
      </c>
      <c r="G876" s="13">
        <f>Penjualan!G876*$D876</f>
        <v>0</v>
      </c>
      <c r="H876" s="13">
        <f>Penjualan!H876*$D876</f>
        <v>0</v>
      </c>
      <c r="I876" s="13">
        <f>Penjualan!I876*$D876</f>
        <v>0</v>
      </c>
      <c r="J876" s="13">
        <f>Penjualan!J876*$D876</f>
        <v>0</v>
      </c>
      <c r="K876" s="13">
        <f>Penjualan!K876*$D876</f>
        <v>0</v>
      </c>
      <c r="L876" s="13">
        <f>Penjualan!L876*$D876</f>
        <v>0</v>
      </c>
      <c r="M876" s="13">
        <f>Penjualan!M876*$D876</f>
        <v>0</v>
      </c>
      <c r="N876" s="13">
        <f>Penjualan!N876*$D876</f>
        <v>0</v>
      </c>
      <c r="O876" s="13">
        <f>Penjualan!O876*$D876</f>
        <v>0</v>
      </c>
      <c r="P876" s="13">
        <f>Penjualan!P876*$D876</f>
        <v>0</v>
      </c>
      <c r="Q876" s="13">
        <f>Penjualan!Q876*$D876</f>
        <v>0</v>
      </c>
      <c r="R876" s="13">
        <f>Penjualan!R876*$D876</f>
        <v>0</v>
      </c>
      <c r="S876" s="13">
        <f>Penjualan!S876*$D876</f>
        <v>0</v>
      </c>
      <c r="T876" s="13">
        <f>Penjualan!T876*$D876</f>
        <v>3000</v>
      </c>
      <c r="U876" s="13">
        <f>Penjualan!U876*$D876</f>
        <v>0</v>
      </c>
      <c r="V876" s="13">
        <f>Penjualan!V876*$D876</f>
        <v>0</v>
      </c>
      <c r="W876" s="13">
        <f>Penjualan!W876*$D876</f>
        <v>0</v>
      </c>
      <c r="X876" s="13">
        <f>Penjualan!X876*$D876</f>
        <v>0</v>
      </c>
      <c r="Y876" s="13">
        <f>Penjualan!Y876*$D876</f>
        <v>0</v>
      </c>
      <c r="Z876" s="13">
        <f>Penjualan!Z876*$D876</f>
        <v>0</v>
      </c>
      <c r="AA876" s="13">
        <f>Penjualan!AA876*$D876</f>
        <v>0</v>
      </c>
      <c r="AB876" s="13">
        <f>Penjualan!AB876*$D876</f>
        <v>0</v>
      </c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>
        <f>Penjualan!AQ876*$D876</f>
        <v>0</v>
      </c>
      <c r="AR876" s="13">
        <f t="shared" si="32"/>
        <v>3000</v>
      </c>
      <c r="AS876" s="14"/>
      <c r="AT876" s="14"/>
      <c r="AU876" s="14"/>
      <c r="AV876" s="14"/>
      <c r="AW876" s="14"/>
    </row>
    <row r="877" spans="1:49" ht="26.25" customHeight="1" x14ac:dyDescent="0.35">
      <c r="A877" s="55">
        <f>Penjualan!A877</f>
        <v>0</v>
      </c>
      <c r="B877" s="2" t="str">
        <f>Penjualan!B877</f>
        <v>L02</v>
      </c>
      <c r="C877" s="2" t="str">
        <f>Penjualan!C877</f>
        <v>Lilin besar</v>
      </c>
      <c r="D877" s="21">
        <f>VLOOKUP(B877,Tabel!$A$6:$F$78,6,FALSE)</f>
        <v>15000</v>
      </c>
      <c r="E877" s="13">
        <f>Penjualan!E877*$D877</f>
        <v>0</v>
      </c>
      <c r="F877" s="13">
        <f>Penjualan!F877*$D877</f>
        <v>0</v>
      </c>
      <c r="G877" s="13">
        <f>Penjualan!G877*$D877</f>
        <v>0</v>
      </c>
      <c r="H877" s="13">
        <f>Penjualan!H877*$D877</f>
        <v>0</v>
      </c>
      <c r="I877" s="13">
        <f>Penjualan!I877*$D877</f>
        <v>0</v>
      </c>
      <c r="J877" s="13">
        <f>Penjualan!J877*$D877</f>
        <v>15000</v>
      </c>
      <c r="K877" s="13">
        <f>Penjualan!K877*$D877</f>
        <v>0</v>
      </c>
      <c r="L877" s="13">
        <f>Penjualan!L877*$D877</f>
        <v>0</v>
      </c>
      <c r="M877" s="13">
        <f>Penjualan!M877*$D877</f>
        <v>0</v>
      </c>
      <c r="N877" s="13">
        <f>Penjualan!N877*$D877</f>
        <v>0</v>
      </c>
      <c r="O877" s="13">
        <f>Penjualan!O877*$D877</f>
        <v>0</v>
      </c>
      <c r="P877" s="13">
        <f>Penjualan!P877*$D877</f>
        <v>0</v>
      </c>
      <c r="Q877" s="13">
        <f>Penjualan!Q877*$D877</f>
        <v>0</v>
      </c>
      <c r="R877" s="13">
        <f>Penjualan!R877*$D877</f>
        <v>0</v>
      </c>
      <c r="S877" s="13">
        <f>Penjualan!S877*$D877</f>
        <v>0</v>
      </c>
      <c r="T877" s="13">
        <f>Penjualan!T877*$D877</f>
        <v>0</v>
      </c>
      <c r="U877" s="13">
        <f>Penjualan!U877*$D877</f>
        <v>0</v>
      </c>
      <c r="V877" s="13">
        <f>Penjualan!V877*$D877</f>
        <v>0</v>
      </c>
      <c r="W877" s="13">
        <f>Penjualan!W877*$D877</f>
        <v>0</v>
      </c>
      <c r="X877" s="13">
        <f>Penjualan!X877*$D877</f>
        <v>0</v>
      </c>
      <c r="Y877" s="13">
        <f>Penjualan!Y877*$D877</f>
        <v>0</v>
      </c>
      <c r="Z877" s="13">
        <f>Penjualan!Z877*$D877</f>
        <v>0</v>
      </c>
      <c r="AA877" s="13">
        <f>Penjualan!AA877*$D877</f>
        <v>0</v>
      </c>
      <c r="AB877" s="13">
        <f>Penjualan!AB877*$D877</f>
        <v>0</v>
      </c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>
        <f>Penjualan!AQ877*$D877</f>
        <v>0</v>
      </c>
      <c r="AR877" s="13">
        <f t="shared" si="32"/>
        <v>15000</v>
      </c>
      <c r="AS877" s="14"/>
      <c r="AT877" s="14"/>
      <c r="AU877" s="14"/>
      <c r="AV877" s="14"/>
      <c r="AW877" s="14"/>
    </row>
    <row r="878" spans="1:49" ht="26.25" customHeight="1" x14ac:dyDescent="0.35">
      <c r="A878" s="55">
        <f>Penjualan!A878</f>
        <v>0</v>
      </c>
      <c r="B878" s="2" t="str">
        <f>Penjualan!B878</f>
        <v>KT04</v>
      </c>
      <c r="C878" s="2" t="str">
        <f>Penjualan!C878</f>
        <v>Kalung bandul</v>
      </c>
      <c r="D878" s="21">
        <f>VLOOKUP(B878,Tabel!$A$6:$F$78,6,FALSE)</f>
        <v>3000</v>
      </c>
      <c r="E878" s="13">
        <f>Penjualan!E878*$D878</f>
        <v>0</v>
      </c>
      <c r="F878" s="13">
        <f>Penjualan!F878*$D878</f>
        <v>0</v>
      </c>
      <c r="G878" s="13">
        <f>Penjualan!G878*$D878</f>
        <v>0</v>
      </c>
      <c r="H878" s="13">
        <f>Penjualan!H878*$D878</f>
        <v>0</v>
      </c>
      <c r="I878" s="13">
        <f>Penjualan!I878*$D878</f>
        <v>0</v>
      </c>
      <c r="J878" s="13">
        <f>Penjualan!J878*$D878</f>
        <v>0</v>
      </c>
      <c r="K878" s="13">
        <f>Penjualan!K878*$D878</f>
        <v>0</v>
      </c>
      <c r="L878" s="13">
        <f>Penjualan!L878*$D878</f>
        <v>0</v>
      </c>
      <c r="M878" s="13">
        <f>Penjualan!M878*$D878</f>
        <v>0</v>
      </c>
      <c r="N878" s="13">
        <f>Penjualan!N878*$D878</f>
        <v>0</v>
      </c>
      <c r="O878" s="13">
        <f>Penjualan!O878*$D878</f>
        <v>0</v>
      </c>
      <c r="P878" s="13">
        <f>Penjualan!P878*$D878</f>
        <v>0</v>
      </c>
      <c r="Q878" s="13">
        <f>Penjualan!Q878*$D878</f>
        <v>0</v>
      </c>
      <c r="R878" s="13">
        <f>Penjualan!R878*$D878</f>
        <v>0</v>
      </c>
      <c r="S878" s="13">
        <f>Penjualan!S878*$D878</f>
        <v>0</v>
      </c>
      <c r="T878" s="13">
        <f>Penjualan!T878*$D878</f>
        <v>3000</v>
      </c>
      <c r="U878" s="13">
        <f>Penjualan!U878*$D878</f>
        <v>0</v>
      </c>
      <c r="V878" s="13">
        <f>Penjualan!V878*$D878</f>
        <v>0</v>
      </c>
      <c r="W878" s="13">
        <f>Penjualan!W878*$D878</f>
        <v>0</v>
      </c>
      <c r="X878" s="13">
        <f>Penjualan!X878*$D878</f>
        <v>0</v>
      </c>
      <c r="Y878" s="13">
        <f>Penjualan!Y878*$D878</f>
        <v>3000</v>
      </c>
      <c r="Z878" s="13">
        <f>Penjualan!Z878*$D878</f>
        <v>0</v>
      </c>
      <c r="AA878" s="13">
        <f>Penjualan!AA878*$D878</f>
        <v>0</v>
      </c>
      <c r="AB878" s="13">
        <f>Penjualan!AB878*$D878</f>
        <v>0</v>
      </c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>
        <f>Penjualan!AQ878*$D878</f>
        <v>0</v>
      </c>
      <c r="AR878" s="13">
        <f t="shared" si="32"/>
        <v>6000</v>
      </c>
      <c r="AS878" s="14"/>
      <c r="AT878" s="14"/>
      <c r="AU878" s="14"/>
      <c r="AV878" s="14"/>
      <c r="AW878" s="14"/>
    </row>
    <row r="879" spans="1:49" ht="26.25" customHeight="1" x14ac:dyDescent="0.35">
      <c r="A879" s="55">
        <f>Penjualan!A879</f>
        <v>0</v>
      </c>
      <c r="B879" s="2" t="str">
        <f>Penjualan!B879</f>
        <v>GR19</v>
      </c>
      <c r="C879" s="2" t="str">
        <f>Penjualan!C879</f>
        <v>Gelang Rosario Corak Bunga</v>
      </c>
      <c r="D879" s="21">
        <f>VLOOKUP(B879,Tabel!$A$6:$F$78,6,FALSE)</f>
        <v>15000</v>
      </c>
      <c r="E879" s="13">
        <f>Penjualan!E879*$D879</f>
        <v>0</v>
      </c>
      <c r="F879" s="13">
        <f>Penjualan!F879*$D879</f>
        <v>15000</v>
      </c>
      <c r="G879" s="13">
        <f>Penjualan!G879*$D879</f>
        <v>0</v>
      </c>
      <c r="H879" s="13">
        <f>Penjualan!H879*$D879</f>
        <v>0</v>
      </c>
      <c r="I879" s="13">
        <f>Penjualan!I879*$D879</f>
        <v>0</v>
      </c>
      <c r="J879" s="13">
        <f>Penjualan!J879*$D879</f>
        <v>0</v>
      </c>
      <c r="K879" s="13">
        <f>Penjualan!K879*$D879</f>
        <v>0</v>
      </c>
      <c r="L879" s="13">
        <f>Penjualan!L879*$D879</f>
        <v>0</v>
      </c>
      <c r="M879" s="13">
        <f>Penjualan!M879*$D879</f>
        <v>0</v>
      </c>
      <c r="N879" s="13">
        <f>Penjualan!N879*$D879</f>
        <v>0</v>
      </c>
      <c r="O879" s="13">
        <f>Penjualan!O879*$D879</f>
        <v>0</v>
      </c>
      <c r="P879" s="13">
        <f>Penjualan!P879*$D879</f>
        <v>0</v>
      </c>
      <c r="Q879" s="13">
        <f>Penjualan!Q879*$D879</f>
        <v>0</v>
      </c>
      <c r="R879" s="13">
        <f>Penjualan!R879*$D879</f>
        <v>0</v>
      </c>
      <c r="S879" s="13">
        <f>Penjualan!S879*$D879</f>
        <v>0</v>
      </c>
      <c r="T879" s="13">
        <f>Penjualan!T879*$D879</f>
        <v>0</v>
      </c>
      <c r="U879" s="13">
        <f>Penjualan!U879*$D879</f>
        <v>0</v>
      </c>
      <c r="V879" s="13">
        <f>Penjualan!V879*$D879</f>
        <v>0</v>
      </c>
      <c r="W879" s="13">
        <f>Penjualan!W879*$D879</f>
        <v>0</v>
      </c>
      <c r="X879" s="13">
        <f>Penjualan!X879*$D879</f>
        <v>0</v>
      </c>
      <c r="Y879" s="13">
        <f>Penjualan!Y879*$D879</f>
        <v>0</v>
      </c>
      <c r="Z879" s="13">
        <f>Penjualan!Z879*$D879</f>
        <v>0</v>
      </c>
      <c r="AA879" s="13">
        <f>Penjualan!AA879*$D879</f>
        <v>0</v>
      </c>
      <c r="AB879" s="13">
        <f>Penjualan!AB879*$D879</f>
        <v>0</v>
      </c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>
        <f>Penjualan!AQ879*$D879</f>
        <v>0</v>
      </c>
      <c r="AR879" s="13">
        <f t="shared" si="32"/>
        <v>15000</v>
      </c>
      <c r="AS879" s="14"/>
      <c r="AT879" s="14"/>
      <c r="AU879" s="14"/>
      <c r="AV879" s="14"/>
      <c r="AW879" s="14"/>
    </row>
    <row r="880" spans="1:49" ht="26.25" customHeight="1" x14ac:dyDescent="0.35">
      <c r="A880" s="55">
        <f>Penjualan!A880</f>
        <v>0</v>
      </c>
      <c r="B880" s="2" t="str">
        <f>Penjualan!B880</f>
        <v>G08</v>
      </c>
      <c r="C880" s="2" t="str">
        <f>Penjualan!C880</f>
        <v>G.makrame</v>
      </c>
      <c r="D880" s="21">
        <f>VLOOKUP(B880,Tabel!$A$6:$F$78,6,FALSE)</f>
        <v>8000</v>
      </c>
      <c r="E880" s="13">
        <f>Penjualan!E880*$D880</f>
        <v>0</v>
      </c>
      <c r="F880" s="13">
        <f>Penjualan!F880*$D880</f>
        <v>0</v>
      </c>
      <c r="G880" s="13">
        <f>Penjualan!G880*$D880</f>
        <v>0</v>
      </c>
      <c r="H880" s="13">
        <f>Penjualan!H880*$D880</f>
        <v>0</v>
      </c>
      <c r="I880" s="13">
        <f>Penjualan!I880*$D880</f>
        <v>0</v>
      </c>
      <c r="J880" s="13">
        <f>Penjualan!J880*$D880</f>
        <v>0</v>
      </c>
      <c r="K880" s="13">
        <f>Penjualan!K880*$D880</f>
        <v>0</v>
      </c>
      <c r="L880" s="13">
        <f>Penjualan!L880*$D880</f>
        <v>0</v>
      </c>
      <c r="M880" s="13">
        <f>Penjualan!M880*$D880</f>
        <v>0</v>
      </c>
      <c r="N880" s="13">
        <f>Penjualan!N880*$D880</f>
        <v>8000</v>
      </c>
      <c r="O880" s="13">
        <f>Penjualan!O880*$D880</f>
        <v>0</v>
      </c>
      <c r="P880" s="13">
        <f>Penjualan!P880*$D880</f>
        <v>0</v>
      </c>
      <c r="Q880" s="13">
        <f>Penjualan!Q880*$D880</f>
        <v>0</v>
      </c>
      <c r="R880" s="13">
        <f>Penjualan!R880*$D880</f>
        <v>0</v>
      </c>
      <c r="S880" s="13">
        <f>Penjualan!S880*$D880</f>
        <v>0</v>
      </c>
      <c r="T880" s="13">
        <f>Penjualan!T880*$D880</f>
        <v>0</v>
      </c>
      <c r="U880" s="13">
        <f>Penjualan!U880*$D880</f>
        <v>0</v>
      </c>
      <c r="V880" s="13">
        <f>Penjualan!V880*$D880</f>
        <v>0</v>
      </c>
      <c r="W880" s="13">
        <f>Penjualan!W880*$D880</f>
        <v>0</v>
      </c>
      <c r="X880" s="13">
        <f>Penjualan!X880*$D880</f>
        <v>0</v>
      </c>
      <c r="Y880" s="13">
        <f>Penjualan!Y880*$D880</f>
        <v>0</v>
      </c>
      <c r="Z880" s="13">
        <f>Penjualan!Z880*$D880</f>
        <v>0</v>
      </c>
      <c r="AA880" s="13">
        <f>Penjualan!AA880*$D880</f>
        <v>0</v>
      </c>
      <c r="AB880" s="13">
        <f>Penjualan!AB880*$D880</f>
        <v>0</v>
      </c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>
        <f>Penjualan!AQ880*$D880</f>
        <v>0</v>
      </c>
      <c r="AR880" s="13">
        <f t="shared" si="32"/>
        <v>8000</v>
      </c>
      <c r="AS880" s="14"/>
      <c r="AT880" s="14"/>
      <c r="AU880" s="14"/>
      <c r="AV880" s="14"/>
      <c r="AW880" s="14"/>
    </row>
    <row r="881" spans="1:49" ht="26.25" customHeight="1" x14ac:dyDescent="0.35">
      <c r="A881" s="55">
        <f>Penjualan!A881</f>
        <v>0</v>
      </c>
      <c r="B881" s="2" t="str">
        <f>Penjualan!B881</f>
        <v>L01</v>
      </c>
      <c r="C881" s="2" t="str">
        <f>Penjualan!C881</f>
        <v>Lilin kecil</v>
      </c>
      <c r="D881" s="21">
        <f>VLOOKUP(B881,Tabel!$A$6:$F$78,6,FALSE)</f>
        <v>10000</v>
      </c>
      <c r="E881" s="13">
        <f>Penjualan!E881*$D881</f>
        <v>0</v>
      </c>
      <c r="F881" s="13">
        <f>Penjualan!F881*$D881</f>
        <v>0</v>
      </c>
      <c r="G881" s="13">
        <f>Penjualan!G881*$D881</f>
        <v>0</v>
      </c>
      <c r="H881" s="13">
        <f>Penjualan!H881*$D881</f>
        <v>0</v>
      </c>
      <c r="I881" s="13">
        <f>Penjualan!I881*$D881</f>
        <v>0</v>
      </c>
      <c r="J881" s="13">
        <f>Penjualan!J881*$D881</f>
        <v>0</v>
      </c>
      <c r="K881" s="13">
        <f>Penjualan!K881*$D881</f>
        <v>0</v>
      </c>
      <c r="L881" s="13">
        <f>Penjualan!L881*$D881</f>
        <v>0</v>
      </c>
      <c r="M881" s="13">
        <f>Penjualan!M881*$D881</f>
        <v>0</v>
      </c>
      <c r="N881" s="13">
        <f>Penjualan!N881*$D881</f>
        <v>10000</v>
      </c>
      <c r="O881" s="13">
        <f>Penjualan!O881*$D881</f>
        <v>0</v>
      </c>
      <c r="P881" s="13">
        <f>Penjualan!P881*$D881</f>
        <v>0</v>
      </c>
      <c r="Q881" s="13">
        <f>Penjualan!Q881*$D881</f>
        <v>0</v>
      </c>
      <c r="R881" s="13">
        <f>Penjualan!R881*$D881</f>
        <v>0</v>
      </c>
      <c r="S881" s="13">
        <f>Penjualan!S881*$D881</f>
        <v>0</v>
      </c>
      <c r="T881" s="13">
        <f>Penjualan!T881*$D881</f>
        <v>0</v>
      </c>
      <c r="U881" s="13">
        <f>Penjualan!U881*$D881</f>
        <v>0</v>
      </c>
      <c r="V881" s="13">
        <f>Penjualan!V881*$D881</f>
        <v>0</v>
      </c>
      <c r="W881" s="13">
        <f>Penjualan!W881*$D881</f>
        <v>0</v>
      </c>
      <c r="X881" s="13">
        <f>Penjualan!X881*$D881</f>
        <v>0</v>
      </c>
      <c r="Y881" s="13">
        <f>Penjualan!Y881*$D881</f>
        <v>0</v>
      </c>
      <c r="Z881" s="13">
        <f>Penjualan!Z881*$D881</f>
        <v>0</v>
      </c>
      <c r="AA881" s="13">
        <f>Penjualan!AA881*$D881</f>
        <v>0</v>
      </c>
      <c r="AB881" s="13">
        <f>Penjualan!AB881*$D881</f>
        <v>0</v>
      </c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>
        <f>Penjualan!AQ881*$D881</f>
        <v>0</v>
      </c>
      <c r="AR881" s="13">
        <f t="shared" si="32"/>
        <v>10000</v>
      </c>
      <c r="AS881" s="14"/>
      <c r="AT881" s="14"/>
      <c r="AU881" s="14"/>
      <c r="AV881" s="14"/>
      <c r="AW881" s="14"/>
    </row>
    <row r="882" spans="1:49" ht="26.25" customHeight="1" x14ac:dyDescent="0.35">
      <c r="A882" s="55">
        <f>Penjualan!A882</f>
        <v>0</v>
      </c>
      <c r="B882" s="2" t="str">
        <f>Penjualan!B882</f>
        <v>GR12</v>
      </c>
      <c r="C882" s="2" t="str">
        <f>Penjualan!C882</f>
        <v>Gelang rosario kristal</v>
      </c>
      <c r="D882" s="21">
        <f>VLOOKUP(B882,Tabel!$A$6:$F$78,6,FALSE)</f>
        <v>15000</v>
      </c>
      <c r="E882" s="13">
        <f>Penjualan!E882*$D882</f>
        <v>0</v>
      </c>
      <c r="F882" s="13">
        <f>Penjualan!F882*$D882</f>
        <v>0</v>
      </c>
      <c r="G882" s="13">
        <f>Penjualan!G882*$D882</f>
        <v>0</v>
      </c>
      <c r="H882" s="13">
        <f>Penjualan!H882*$D882</f>
        <v>0</v>
      </c>
      <c r="I882" s="13">
        <f>Penjualan!I882*$D882</f>
        <v>0</v>
      </c>
      <c r="J882" s="13">
        <f>Penjualan!J882*$D882</f>
        <v>0</v>
      </c>
      <c r="K882" s="13">
        <f>Penjualan!K882*$D882</f>
        <v>0</v>
      </c>
      <c r="L882" s="13">
        <f>Penjualan!L882*$D882</f>
        <v>0</v>
      </c>
      <c r="M882" s="13">
        <f>Penjualan!M882*$D882</f>
        <v>0</v>
      </c>
      <c r="N882" s="13">
        <f>Penjualan!N882*$D882</f>
        <v>0</v>
      </c>
      <c r="O882" s="13">
        <f>Penjualan!O882*$D882</f>
        <v>0</v>
      </c>
      <c r="P882" s="13">
        <f>Penjualan!P882*$D882</f>
        <v>0</v>
      </c>
      <c r="Q882" s="13">
        <f>Penjualan!Q882*$D882</f>
        <v>0</v>
      </c>
      <c r="R882" s="13">
        <f>Penjualan!R882*$D882</f>
        <v>0</v>
      </c>
      <c r="S882" s="13">
        <f>Penjualan!S882*$D882</f>
        <v>0</v>
      </c>
      <c r="T882" s="13">
        <f>Penjualan!T882*$D882</f>
        <v>0</v>
      </c>
      <c r="U882" s="13">
        <f>Penjualan!U882*$D882</f>
        <v>0</v>
      </c>
      <c r="V882" s="13">
        <f>Penjualan!V882*$D882</f>
        <v>0</v>
      </c>
      <c r="W882" s="13">
        <f>Penjualan!W882*$D882</f>
        <v>0</v>
      </c>
      <c r="X882" s="13">
        <f>Penjualan!X882*$D882</f>
        <v>0</v>
      </c>
      <c r="Y882" s="13">
        <f>Penjualan!Y882*$D882</f>
        <v>0</v>
      </c>
      <c r="Z882" s="13">
        <f>Penjualan!Z882*$D882</f>
        <v>0</v>
      </c>
      <c r="AA882" s="13">
        <f>Penjualan!AA882*$D882</f>
        <v>0</v>
      </c>
      <c r="AB882" s="13">
        <f>Penjualan!AB882*$D882</f>
        <v>15000</v>
      </c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>
        <f>Penjualan!AQ882*$D882</f>
        <v>0</v>
      </c>
      <c r="AR882" s="13">
        <f t="shared" si="32"/>
        <v>15000</v>
      </c>
      <c r="AS882" s="14"/>
      <c r="AT882" s="14"/>
      <c r="AU882" s="14"/>
      <c r="AV882" s="14"/>
      <c r="AW882" s="14"/>
    </row>
    <row r="883" spans="1:49" ht="26.25" customHeight="1" x14ac:dyDescent="0.35">
      <c r="A883" s="55">
        <f>Penjualan!A883</f>
        <v>0</v>
      </c>
      <c r="B883" s="2" t="str">
        <f>Penjualan!B883</f>
        <v>Lain2</v>
      </c>
      <c r="C883" s="2" t="str">
        <f>Penjualan!C883</f>
        <v>Lain2</v>
      </c>
      <c r="D883" s="21">
        <f>VLOOKUP(B883,Tabel!$A$6:$F$78,6,FALSE)</f>
        <v>0</v>
      </c>
      <c r="E883" s="13">
        <f>Penjualan!E883*$D883</f>
        <v>0</v>
      </c>
      <c r="F883" s="13">
        <f>Penjualan!F883*$D883</f>
        <v>0</v>
      </c>
      <c r="G883" s="13">
        <f>Penjualan!G883*$D883</f>
        <v>0</v>
      </c>
      <c r="H883" s="13">
        <f>Penjualan!H883*$D883</f>
        <v>0</v>
      </c>
      <c r="I883" s="13">
        <f>Penjualan!I883*$D883</f>
        <v>0</v>
      </c>
      <c r="J883" s="13">
        <f>Penjualan!J883*$D883</f>
        <v>0</v>
      </c>
      <c r="K883" s="13">
        <f>Penjualan!K883*$D883</f>
        <v>0</v>
      </c>
      <c r="L883" s="13">
        <f>Penjualan!L883*$D883</f>
        <v>0</v>
      </c>
      <c r="M883" s="13">
        <f>Penjualan!M883*$D883</f>
        <v>0</v>
      </c>
      <c r="N883" s="13">
        <f>Penjualan!N883*$D883</f>
        <v>0</v>
      </c>
      <c r="O883" s="13">
        <f>Penjualan!O883*$D883</f>
        <v>0</v>
      </c>
      <c r="P883" s="13">
        <f>Penjualan!P883*$D883</f>
        <v>0</v>
      </c>
      <c r="Q883" s="13">
        <f>Penjualan!Q883*$D883</f>
        <v>0</v>
      </c>
      <c r="R883" s="13">
        <f>Penjualan!R883*$D883</f>
        <v>0</v>
      </c>
      <c r="S883" s="13">
        <f>Penjualan!S883*$D883</f>
        <v>0</v>
      </c>
      <c r="T883" s="13">
        <f>Penjualan!T883*$D883</f>
        <v>0</v>
      </c>
      <c r="U883" s="13">
        <f>Penjualan!U883*$D883</f>
        <v>0</v>
      </c>
      <c r="V883" s="13">
        <f>Penjualan!V883*$D883</f>
        <v>0</v>
      </c>
      <c r="W883" s="13">
        <f>Penjualan!W883*$D883</f>
        <v>0</v>
      </c>
      <c r="X883" s="13">
        <f>Penjualan!X883*$D883</f>
        <v>0</v>
      </c>
      <c r="Y883" s="13">
        <f>Penjualan!Y883*$D883</f>
        <v>0</v>
      </c>
      <c r="Z883" s="13">
        <f>Penjualan!Z883*$D883</f>
        <v>0</v>
      </c>
      <c r="AA883" s="13">
        <f>Penjualan!AA883*$D883</f>
        <v>0</v>
      </c>
      <c r="AB883" s="13">
        <f>Penjualan!AB883*$D883</f>
        <v>0</v>
      </c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>
        <f>Penjualan!AQ883*$D883</f>
        <v>0</v>
      </c>
      <c r="AR883" s="13">
        <f t="shared" si="32"/>
        <v>0</v>
      </c>
      <c r="AS883" s="14"/>
      <c r="AT883" s="14"/>
      <c r="AU883" s="14"/>
      <c r="AV883" s="14"/>
      <c r="AW883" s="14"/>
    </row>
    <row r="884" spans="1:49" ht="26.25" customHeight="1" x14ac:dyDescent="0.35">
      <c r="A884" s="55">
        <f>Penjualan!A884</f>
        <v>42374</v>
      </c>
      <c r="B884" s="2" t="str">
        <f>Penjualan!B884</f>
        <v>R03</v>
      </c>
      <c r="C884" s="2" t="str">
        <f>Penjualan!C884</f>
        <v>Rosario kristal</v>
      </c>
      <c r="D884" s="21">
        <f>VLOOKUP(B884,Tabel!$A$6:$F$78,6,FALSE)</f>
        <v>30000</v>
      </c>
      <c r="E884" s="13">
        <f>Penjualan!E884*$D884</f>
        <v>0</v>
      </c>
      <c r="F884" s="13">
        <f>Penjualan!F884*$D884</f>
        <v>0</v>
      </c>
      <c r="G884" s="13">
        <f>Penjualan!G884*$D884</f>
        <v>0</v>
      </c>
      <c r="H884" s="13">
        <f>Penjualan!H884*$D884</f>
        <v>0</v>
      </c>
      <c r="I884" s="13">
        <f>Penjualan!I884*$D884</f>
        <v>0</v>
      </c>
      <c r="J884" s="13">
        <f>Penjualan!J884*$D884</f>
        <v>30000</v>
      </c>
      <c r="K884" s="13">
        <f>Penjualan!K884*$D884</f>
        <v>0</v>
      </c>
      <c r="L884" s="13">
        <f>Penjualan!L884*$D884</f>
        <v>0</v>
      </c>
      <c r="M884" s="13">
        <f>Penjualan!M884*$D884</f>
        <v>0</v>
      </c>
      <c r="N884" s="13">
        <f>Penjualan!N884*$D884</f>
        <v>0</v>
      </c>
      <c r="O884" s="13">
        <f>Penjualan!O884*$D884</f>
        <v>0</v>
      </c>
      <c r="P884" s="13">
        <f>Penjualan!P884*$D884</f>
        <v>0</v>
      </c>
      <c r="Q884" s="13">
        <f>Penjualan!Q884*$D884</f>
        <v>0</v>
      </c>
      <c r="R884" s="13">
        <f>Penjualan!R884*$D884</f>
        <v>0</v>
      </c>
      <c r="S884" s="13">
        <f>Penjualan!S884*$D884</f>
        <v>0</v>
      </c>
      <c r="T884" s="13">
        <f>Penjualan!T884*$D884</f>
        <v>0</v>
      </c>
      <c r="U884" s="13">
        <f>Penjualan!U884*$D884</f>
        <v>0</v>
      </c>
      <c r="V884" s="13">
        <f>Penjualan!V884*$D884</f>
        <v>0</v>
      </c>
      <c r="W884" s="13">
        <f>Penjualan!W884*$D884</f>
        <v>0</v>
      </c>
      <c r="X884" s="13">
        <f>Penjualan!X884*$D884</f>
        <v>0</v>
      </c>
      <c r="Y884" s="13">
        <f>Penjualan!Y884*$D884</f>
        <v>0</v>
      </c>
      <c r="Z884" s="13">
        <f>Penjualan!Z884*$D884</f>
        <v>0</v>
      </c>
      <c r="AA884" s="13">
        <f>Penjualan!AA884*$D884</f>
        <v>0</v>
      </c>
      <c r="AB884" s="13">
        <f>Penjualan!AB884*$D884</f>
        <v>0</v>
      </c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>
        <f>Penjualan!AQ884*$D884</f>
        <v>0</v>
      </c>
      <c r="AR884" s="13">
        <f t="shared" si="32"/>
        <v>30000</v>
      </c>
      <c r="AS884" s="14"/>
      <c r="AT884" s="14"/>
      <c r="AU884" s="14"/>
      <c r="AV884" s="14"/>
      <c r="AW884" s="14"/>
    </row>
    <row r="885" spans="1:49" ht="26.25" customHeight="1" x14ac:dyDescent="0.35">
      <c r="A885" s="55">
        <f>Penjualan!A885</f>
        <v>0</v>
      </c>
      <c r="B885" s="2" t="str">
        <f>Penjualan!B885</f>
        <v>G12</v>
      </c>
      <c r="C885" s="2" t="str">
        <f>Penjualan!C885</f>
        <v xml:space="preserve">Gelang plat </v>
      </c>
      <c r="D885" s="21">
        <f>VLOOKUP(B885,Tabel!$A$6:$F$78,6,FALSE)</f>
        <v>5000</v>
      </c>
      <c r="E885" s="13">
        <f>Penjualan!E885*$D885</f>
        <v>0</v>
      </c>
      <c r="F885" s="13">
        <f>Penjualan!F885*$D885</f>
        <v>0</v>
      </c>
      <c r="G885" s="13">
        <f>Penjualan!G885*$D885</f>
        <v>0</v>
      </c>
      <c r="H885" s="13">
        <f>Penjualan!H885*$D885</f>
        <v>0</v>
      </c>
      <c r="I885" s="13">
        <f>Penjualan!I885*$D885</f>
        <v>0</v>
      </c>
      <c r="J885" s="13">
        <f>Penjualan!J885*$D885</f>
        <v>0</v>
      </c>
      <c r="K885" s="13">
        <f>Penjualan!K885*$D885</f>
        <v>0</v>
      </c>
      <c r="L885" s="13">
        <f>Penjualan!L885*$D885</f>
        <v>10000</v>
      </c>
      <c r="M885" s="13">
        <f>Penjualan!M885*$D885</f>
        <v>0</v>
      </c>
      <c r="N885" s="13">
        <f>Penjualan!N885*$D885</f>
        <v>0</v>
      </c>
      <c r="O885" s="13">
        <f>Penjualan!O885*$D885</f>
        <v>0</v>
      </c>
      <c r="P885" s="13">
        <f>Penjualan!P885*$D885</f>
        <v>0</v>
      </c>
      <c r="Q885" s="13">
        <f>Penjualan!Q885*$D885</f>
        <v>0</v>
      </c>
      <c r="R885" s="13">
        <f>Penjualan!R885*$D885</f>
        <v>0</v>
      </c>
      <c r="S885" s="13">
        <f>Penjualan!S885*$D885</f>
        <v>0</v>
      </c>
      <c r="T885" s="13">
        <f>Penjualan!T885*$D885</f>
        <v>0</v>
      </c>
      <c r="U885" s="13">
        <f>Penjualan!U885*$D885</f>
        <v>0</v>
      </c>
      <c r="V885" s="13">
        <f>Penjualan!V885*$D885</f>
        <v>0</v>
      </c>
      <c r="W885" s="13">
        <f>Penjualan!W885*$D885</f>
        <v>0</v>
      </c>
      <c r="X885" s="13">
        <f>Penjualan!X885*$D885</f>
        <v>0</v>
      </c>
      <c r="Y885" s="13">
        <f>Penjualan!Y885*$D885</f>
        <v>0</v>
      </c>
      <c r="Z885" s="13">
        <f>Penjualan!Z885*$D885</f>
        <v>0</v>
      </c>
      <c r="AA885" s="13">
        <f>Penjualan!AA885*$D885</f>
        <v>0</v>
      </c>
      <c r="AB885" s="13">
        <f>Penjualan!AB885*$D885</f>
        <v>0</v>
      </c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>
        <f>Penjualan!AQ885*$D885</f>
        <v>0</v>
      </c>
      <c r="AR885" s="13">
        <f t="shared" si="32"/>
        <v>10000</v>
      </c>
      <c r="AS885" s="14"/>
      <c r="AT885" s="14"/>
      <c r="AU885" s="14"/>
      <c r="AV885" s="14"/>
      <c r="AW885" s="14"/>
    </row>
    <row r="886" spans="1:49" ht="26.25" customHeight="1" x14ac:dyDescent="0.35">
      <c r="A886" s="55">
        <f>Penjualan!A886</f>
        <v>42399</v>
      </c>
      <c r="B886" s="2" t="str">
        <f>Penjualan!B886</f>
        <v>R01</v>
      </c>
      <c r="C886" s="2" t="str">
        <f>Penjualan!C886</f>
        <v>Rosario kayu</v>
      </c>
      <c r="D886" s="21">
        <f>VLOOKUP(B886,Tabel!$A$6:$F$78,6,FALSE)</f>
        <v>15000</v>
      </c>
      <c r="E886" s="13">
        <f>Penjualan!E886*$D886</f>
        <v>0</v>
      </c>
      <c r="F886" s="13">
        <f>Penjualan!F886*$D886</f>
        <v>0</v>
      </c>
      <c r="G886" s="13">
        <f>Penjualan!G886*$D886</f>
        <v>0</v>
      </c>
      <c r="H886" s="13">
        <f>Penjualan!H886*$D886</f>
        <v>15000</v>
      </c>
      <c r="I886" s="13">
        <f>Penjualan!I886*$D886</f>
        <v>0</v>
      </c>
      <c r="J886" s="13">
        <f>Penjualan!J886*$D886</f>
        <v>0</v>
      </c>
      <c r="K886" s="13">
        <f>Penjualan!K886*$D886</f>
        <v>0</v>
      </c>
      <c r="L886" s="13">
        <f>Penjualan!L886*$D886</f>
        <v>0</v>
      </c>
      <c r="M886" s="13">
        <f>Penjualan!M886*$D886</f>
        <v>0</v>
      </c>
      <c r="N886" s="13">
        <f>Penjualan!N886*$D886</f>
        <v>0</v>
      </c>
      <c r="O886" s="13">
        <f>Penjualan!O886*$D886</f>
        <v>0</v>
      </c>
      <c r="P886" s="13">
        <f>Penjualan!P886*$D886</f>
        <v>0</v>
      </c>
      <c r="Q886" s="13">
        <f>Penjualan!Q886*$D886</f>
        <v>0</v>
      </c>
      <c r="R886" s="13">
        <f>Penjualan!R886*$D886</f>
        <v>0</v>
      </c>
      <c r="S886" s="13">
        <f>Penjualan!S886*$D886</f>
        <v>0</v>
      </c>
      <c r="T886" s="13">
        <f>Penjualan!T886*$D886</f>
        <v>0</v>
      </c>
      <c r="U886" s="13">
        <f>Penjualan!U886*$D886</f>
        <v>0</v>
      </c>
      <c r="V886" s="13">
        <f>Penjualan!V886*$D886</f>
        <v>0</v>
      </c>
      <c r="W886" s="13">
        <f>Penjualan!W886*$D886</f>
        <v>0</v>
      </c>
      <c r="X886" s="13">
        <f>Penjualan!X886*$D886</f>
        <v>0</v>
      </c>
      <c r="Y886" s="13">
        <f>Penjualan!Y886*$D886</f>
        <v>0</v>
      </c>
      <c r="Z886" s="13">
        <f>Penjualan!Z886*$D886</f>
        <v>0</v>
      </c>
      <c r="AA886" s="13">
        <f>Penjualan!AA886*$D886</f>
        <v>0</v>
      </c>
      <c r="AB886" s="13">
        <f>Penjualan!AB886*$D886</f>
        <v>0</v>
      </c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>
        <f>Penjualan!AQ886*$D886</f>
        <v>0</v>
      </c>
      <c r="AR886" s="13">
        <f t="shared" si="32"/>
        <v>15000</v>
      </c>
      <c r="AS886" s="14"/>
      <c r="AT886" s="14"/>
      <c r="AU886" s="14"/>
      <c r="AV886" s="14"/>
      <c r="AW886" s="14"/>
    </row>
    <row r="887" spans="1:49" ht="26.25" customHeight="1" x14ac:dyDescent="0.35">
      <c r="A887" s="55">
        <f>Penjualan!A887</f>
        <v>0</v>
      </c>
      <c r="B887" s="2" t="str">
        <f>Penjualan!B887</f>
        <v>R01</v>
      </c>
      <c r="C887" s="2" t="str">
        <f>Penjualan!C887</f>
        <v>Rosario kayu</v>
      </c>
      <c r="D887" s="21">
        <f>VLOOKUP(B887,Tabel!$A$6:$F$78,6,FALSE)</f>
        <v>15000</v>
      </c>
      <c r="E887" s="13">
        <f>Penjualan!E887*$D887</f>
        <v>0</v>
      </c>
      <c r="F887" s="13">
        <f>Penjualan!F887*$D887</f>
        <v>0</v>
      </c>
      <c r="G887" s="13">
        <f>Penjualan!G887*$D887</f>
        <v>0</v>
      </c>
      <c r="H887" s="13">
        <f>Penjualan!H887*$D887</f>
        <v>0</v>
      </c>
      <c r="I887" s="13">
        <f>Penjualan!I887*$D887</f>
        <v>0</v>
      </c>
      <c r="J887" s="13">
        <f>Penjualan!J887*$D887</f>
        <v>30000</v>
      </c>
      <c r="K887" s="13">
        <f>Penjualan!K887*$D887</f>
        <v>0</v>
      </c>
      <c r="L887" s="13">
        <f>Penjualan!L887*$D887</f>
        <v>0</v>
      </c>
      <c r="M887" s="13">
        <f>Penjualan!M887*$D887</f>
        <v>0</v>
      </c>
      <c r="N887" s="13">
        <f>Penjualan!N887*$D887</f>
        <v>0</v>
      </c>
      <c r="O887" s="13">
        <f>Penjualan!O887*$D887</f>
        <v>0</v>
      </c>
      <c r="P887" s="13">
        <f>Penjualan!P887*$D887</f>
        <v>0</v>
      </c>
      <c r="Q887" s="13">
        <f>Penjualan!Q887*$D887</f>
        <v>0</v>
      </c>
      <c r="R887" s="13">
        <f>Penjualan!R887*$D887</f>
        <v>0</v>
      </c>
      <c r="S887" s="13">
        <f>Penjualan!S887*$D887</f>
        <v>15000</v>
      </c>
      <c r="T887" s="13">
        <f>Penjualan!T887*$D887</f>
        <v>0</v>
      </c>
      <c r="U887" s="13">
        <f>Penjualan!U887*$D887</f>
        <v>15000</v>
      </c>
      <c r="V887" s="13">
        <f>Penjualan!V887*$D887</f>
        <v>0</v>
      </c>
      <c r="W887" s="13">
        <f>Penjualan!W887*$D887</f>
        <v>0</v>
      </c>
      <c r="X887" s="13">
        <f>Penjualan!X887*$D887</f>
        <v>0</v>
      </c>
      <c r="Y887" s="13">
        <f>Penjualan!Y887*$D887</f>
        <v>0</v>
      </c>
      <c r="Z887" s="13">
        <f>Penjualan!Z887*$D887</f>
        <v>0</v>
      </c>
      <c r="AA887" s="13">
        <f>Penjualan!AA887*$D887</f>
        <v>0</v>
      </c>
      <c r="AB887" s="13">
        <f>Penjualan!AB887*$D887</f>
        <v>0</v>
      </c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>
        <f>Penjualan!AQ887*$D887</f>
        <v>0</v>
      </c>
      <c r="AR887" s="13">
        <f t="shared" si="32"/>
        <v>60000</v>
      </c>
      <c r="AS887" s="14"/>
      <c r="AT887" s="14"/>
      <c r="AU887" s="14"/>
      <c r="AV887" s="14"/>
      <c r="AW887" s="14"/>
    </row>
    <row r="888" spans="1:49" ht="26.25" customHeight="1" x14ac:dyDescent="0.35">
      <c r="A888" s="55">
        <f>Penjualan!A888</f>
        <v>0</v>
      </c>
      <c r="B888" s="2" t="str">
        <f>Penjualan!B888</f>
        <v>R04</v>
      </c>
      <c r="C888" s="2" t="str">
        <f>Penjualan!C888</f>
        <v xml:space="preserve">Rosario kristal </v>
      </c>
      <c r="D888" s="21">
        <f>VLOOKUP(B888,Tabel!$A$6:$F$78,6,FALSE)</f>
        <v>30000</v>
      </c>
      <c r="E888" s="13">
        <f>Penjualan!E888*$D888</f>
        <v>0</v>
      </c>
      <c r="F888" s="13">
        <f>Penjualan!F888*$D888</f>
        <v>0</v>
      </c>
      <c r="G888" s="13">
        <f>Penjualan!G888*$D888</f>
        <v>0</v>
      </c>
      <c r="H888" s="13">
        <f>Penjualan!H888*$D888</f>
        <v>0</v>
      </c>
      <c r="I888" s="13">
        <f>Penjualan!I888*$D888</f>
        <v>0</v>
      </c>
      <c r="J888" s="13">
        <f>Penjualan!J888*$D888</f>
        <v>0</v>
      </c>
      <c r="K888" s="13">
        <f>Penjualan!K888*$D888</f>
        <v>0</v>
      </c>
      <c r="L888" s="13">
        <f>Penjualan!L888*$D888</f>
        <v>0</v>
      </c>
      <c r="M888" s="13">
        <f>Penjualan!M888*$D888</f>
        <v>0</v>
      </c>
      <c r="N888" s="13">
        <f>Penjualan!N888*$D888</f>
        <v>0</v>
      </c>
      <c r="O888" s="13">
        <f>Penjualan!O888*$D888</f>
        <v>0</v>
      </c>
      <c r="P888" s="13">
        <f>Penjualan!P888*$D888</f>
        <v>0</v>
      </c>
      <c r="Q888" s="13">
        <f>Penjualan!Q888*$D888</f>
        <v>0</v>
      </c>
      <c r="R888" s="13">
        <f>Penjualan!R888*$D888</f>
        <v>0</v>
      </c>
      <c r="S888" s="13">
        <f>Penjualan!S888*$D888</f>
        <v>0</v>
      </c>
      <c r="T888" s="13">
        <f>Penjualan!T888*$D888</f>
        <v>0</v>
      </c>
      <c r="U888" s="13">
        <f>Penjualan!U888*$D888</f>
        <v>0</v>
      </c>
      <c r="V888" s="13">
        <f>Penjualan!V888*$D888</f>
        <v>0</v>
      </c>
      <c r="W888" s="13">
        <f>Penjualan!W888*$D888</f>
        <v>0</v>
      </c>
      <c r="X888" s="13">
        <f>Penjualan!X888*$D888</f>
        <v>0</v>
      </c>
      <c r="Y888" s="13">
        <f>Penjualan!Y888*$D888</f>
        <v>0</v>
      </c>
      <c r="Z888" s="13">
        <f>Penjualan!Z888*$D888</f>
        <v>0</v>
      </c>
      <c r="AA888" s="13">
        <f>Penjualan!AA888*$D888</f>
        <v>0</v>
      </c>
      <c r="AB888" s="13">
        <f>Penjualan!AB888*$D888</f>
        <v>30000</v>
      </c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>
        <f>Penjualan!AQ888*$D888</f>
        <v>0</v>
      </c>
      <c r="AR888" s="13">
        <f t="shared" si="32"/>
        <v>30000</v>
      </c>
      <c r="AS888" s="14"/>
      <c r="AT888" s="14"/>
      <c r="AU888" s="14"/>
      <c r="AV888" s="14"/>
      <c r="AW888" s="14"/>
    </row>
    <row r="889" spans="1:49" ht="26.25" customHeight="1" x14ac:dyDescent="0.35">
      <c r="A889" s="55">
        <f>Penjualan!A889</f>
        <v>0</v>
      </c>
      <c r="B889" s="2" t="str">
        <f>Penjualan!B889</f>
        <v>R03</v>
      </c>
      <c r="C889" s="2" t="str">
        <f>Penjualan!C889</f>
        <v>Rosario kristal</v>
      </c>
      <c r="D889" s="21">
        <f>VLOOKUP(B889,Tabel!$A$6:$F$78,6,FALSE)</f>
        <v>30000</v>
      </c>
      <c r="E889" s="13">
        <f>Penjualan!E889*$D889</f>
        <v>0</v>
      </c>
      <c r="F889" s="13">
        <f>Penjualan!F889*$D889</f>
        <v>0</v>
      </c>
      <c r="G889" s="13">
        <f>Penjualan!G889*$D889</f>
        <v>0</v>
      </c>
      <c r="H889" s="13">
        <f>Penjualan!H889*$D889</f>
        <v>0</v>
      </c>
      <c r="I889" s="13">
        <f>Penjualan!I889*$D889</f>
        <v>0</v>
      </c>
      <c r="J889" s="13">
        <f>Penjualan!J889*$D889</f>
        <v>0</v>
      </c>
      <c r="K889" s="13">
        <f>Penjualan!K889*$D889</f>
        <v>0</v>
      </c>
      <c r="L889" s="13">
        <f>Penjualan!L889*$D889</f>
        <v>0</v>
      </c>
      <c r="M889" s="13">
        <f>Penjualan!M889*$D889</f>
        <v>0</v>
      </c>
      <c r="N889" s="13">
        <f>Penjualan!N889*$D889</f>
        <v>0</v>
      </c>
      <c r="O889" s="13">
        <f>Penjualan!O889*$D889</f>
        <v>0</v>
      </c>
      <c r="P889" s="13">
        <f>Penjualan!P889*$D889</f>
        <v>0</v>
      </c>
      <c r="Q889" s="13">
        <f>Penjualan!Q889*$D889</f>
        <v>0</v>
      </c>
      <c r="R889" s="13">
        <f>Penjualan!R889*$D889</f>
        <v>0</v>
      </c>
      <c r="S889" s="13">
        <f>Penjualan!S889*$D889</f>
        <v>30000</v>
      </c>
      <c r="T889" s="13">
        <f>Penjualan!T889*$D889</f>
        <v>0</v>
      </c>
      <c r="U889" s="13">
        <f>Penjualan!U889*$D889</f>
        <v>0</v>
      </c>
      <c r="V889" s="13">
        <f>Penjualan!V889*$D889</f>
        <v>0</v>
      </c>
      <c r="W889" s="13">
        <f>Penjualan!W889*$D889</f>
        <v>0</v>
      </c>
      <c r="X889" s="13">
        <f>Penjualan!X889*$D889</f>
        <v>0</v>
      </c>
      <c r="Y889" s="13">
        <f>Penjualan!Y889*$D889</f>
        <v>0</v>
      </c>
      <c r="Z889" s="13">
        <f>Penjualan!Z889*$D889</f>
        <v>0</v>
      </c>
      <c r="AA889" s="13">
        <f>Penjualan!AA889*$D889</f>
        <v>0</v>
      </c>
      <c r="AB889" s="13">
        <f>Penjualan!AB889*$D889</f>
        <v>0</v>
      </c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>
        <f>Penjualan!AQ889*$D889</f>
        <v>0</v>
      </c>
      <c r="AR889" s="13">
        <f t="shared" si="32"/>
        <v>30000</v>
      </c>
      <c r="AS889" s="14"/>
      <c r="AT889" s="14"/>
      <c r="AU889" s="14"/>
      <c r="AV889" s="14"/>
      <c r="AW889" s="14"/>
    </row>
    <row r="890" spans="1:49" ht="26.25" customHeight="1" x14ac:dyDescent="0.35">
      <c r="A890" s="55">
        <f>Penjualan!A890</f>
        <v>0</v>
      </c>
      <c r="B890" s="2" t="str">
        <f>Penjualan!B890</f>
        <v>KT03</v>
      </c>
      <c r="C890" s="2" t="str">
        <f>Penjualan!C890</f>
        <v>Kalung huruf</v>
      </c>
      <c r="D890" s="21">
        <f>VLOOKUP(B890,Tabel!$A$6:$F$78,6,FALSE)</f>
        <v>3000</v>
      </c>
      <c r="E890" s="13">
        <f>Penjualan!E890*$D890</f>
        <v>0</v>
      </c>
      <c r="F890" s="13">
        <f>Penjualan!F890*$D890</f>
        <v>0</v>
      </c>
      <c r="G890" s="13">
        <f>Penjualan!G890*$D890</f>
        <v>0</v>
      </c>
      <c r="H890" s="13">
        <f>Penjualan!H890*$D890</f>
        <v>0</v>
      </c>
      <c r="I890" s="13">
        <f>Penjualan!I890*$D890</f>
        <v>0</v>
      </c>
      <c r="J890" s="13">
        <f>Penjualan!J890*$D890</f>
        <v>0</v>
      </c>
      <c r="K890" s="13">
        <f>Penjualan!K890*$D890</f>
        <v>0</v>
      </c>
      <c r="L890" s="13">
        <f>Penjualan!L890*$D890</f>
        <v>0</v>
      </c>
      <c r="M890" s="13">
        <f>Penjualan!M890*$D890</f>
        <v>0</v>
      </c>
      <c r="N890" s="13">
        <f>Penjualan!N890*$D890</f>
        <v>0</v>
      </c>
      <c r="O890" s="13">
        <f>Penjualan!O890*$D890</f>
        <v>0</v>
      </c>
      <c r="P890" s="13">
        <f>Penjualan!P890*$D890</f>
        <v>0</v>
      </c>
      <c r="Q890" s="13">
        <f>Penjualan!Q890*$D890</f>
        <v>0</v>
      </c>
      <c r="R890" s="13">
        <f>Penjualan!R890*$D890</f>
        <v>0</v>
      </c>
      <c r="S890" s="13">
        <f>Penjualan!S890*$D890</f>
        <v>0</v>
      </c>
      <c r="T890" s="13">
        <f>Penjualan!T890*$D890</f>
        <v>0</v>
      </c>
      <c r="U890" s="13">
        <f>Penjualan!U890*$D890</f>
        <v>0</v>
      </c>
      <c r="V890" s="13">
        <f>Penjualan!V890*$D890</f>
        <v>0</v>
      </c>
      <c r="W890" s="13">
        <f>Penjualan!W890*$D890</f>
        <v>0</v>
      </c>
      <c r="X890" s="13">
        <f>Penjualan!X890*$D890</f>
        <v>0</v>
      </c>
      <c r="Y890" s="13">
        <f>Penjualan!Y890*$D890</f>
        <v>0</v>
      </c>
      <c r="Z890" s="13">
        <f>Penjualan!Z890*$D890</f>
        <v>0</v>
      </c>
      <c r="AA890" s="13">
        <f>Penjualan!AA890*$D890</f>
        <v>0</v>
      </c>
      <c r="AB890" s="13">
        <f>Penjualan!AB890*$D890</f>
        <v>0</v>
      </c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>
        <f>Penjualan!AQ890*$D890</f>
        <v>3000</v>
      </c>
      <c r="AR890" s="13">
        <f t="shared" si="32"/>
        <v>3000</v>
      </c>
      <c r="AS890" s="14"/>
      <c r="AT890" s="14"/>
      <c r="AU890" s="14">
        <f>AQ890</f>
        <v>3000</v>
      </c>
      <c r="AV890" s="14"/>
      <c r="AW890" s="14"/>
    </row>
    <row r="891" spans="1:49" ht="26.25" customHeight="1" x14ac:dyDescent="0.35">
      <c r="A891" s="55">
        <f>Penjualan!A891</f>
        <v>42472</v>
      </c>
      <c r="B891" s="2" t="str">
        <f>Penjualan!B891</f>
        <v>R01</v>
      </c>
      <c r="C891" s="2" t="str">
        <f>Penjualan!C891</f>
        <v>Rosario kayu</v>
      </c>
      <c r="D891" s="21">
        <f>VLOOKUP(B891,Tabel!$A$6:$F$78,6,FALSE)</f>
        <v>15000</v>
      </c>
      <c r="E891" s="13">
        <f>Penjualan!E891*$D891</f>
        <v>0</v>
      </c>
      <c r="F891" s="13">
        <f>Penjualan!F891*$D891</f>
        <v>0</v>
      </c>
      <c r="G891" s="13">
        <f>Penjualan!G891*$D891</f>
        <v>0</v>
      </c>
      <c r="H891" s="13">
        <f>Penjualan!H891*$D891</f>
        <v>0</v>
      </c>
      <c r="I891" s="13">
        <f>Penjualan!I891*$D891</f>
        <v>0</v>
      </c>
      <c r="J891" s="13">
        <f>Penjualan!J891*$D891</f>
        <v>0</v>
      </c>
      <c r="K891" s="13">
        <f>Penjualan!K891*$D891</f>
        <v>0</v>
      </c>
      <c r="L891" s="13">
        <f>Penjualan!L891*$D891</f>
        <v>15000</v>
      </c>
      <c r="M891" s="13">
        <f>Penjualan!M891*$D891</f>
        <v>0</v>
      </c>
      <c r="N891" s="13">
        <f>Penjualan!N891*$D891</f>
        <v>0</v>
      </c>
      <c r="O891" s="13">
        <f>Penjualan!O891*$D891</f>
        <v>0</v>
      </c>
      <c r="P891" s="13">
        <f>Penjualan!P891*$D891</f>
        <v>0</v>
      </c>
      <c r="Q891" s="13">
        <f>Penjualan!Q891*$D891</f>
        <v>0</v>
      </c>
      <c r="R891" s="13">
        <f>Penjualan!R891*$D891</f>
        <v>0</v>
      </c>
      <c r="S891" s="13">
        <f>Penjualan!S891*$D891</f>
        <v>0</v>
      </c>
      <c r="T891" s="13">
        <f>Penjualan!T891*$D891</f>
        <v>0</v>
      </c>
      <c r="U891" s="13">
        <f>Penjualan!U891*$D891</f>
        <v>0</v>
      </c>
      <c r="V891" s="13">
        <f>Penjualan!V891*$D891</f>
        <v>0</v>
      </c>
      <c r="W891" s="13">
        <f>Penjualan!W891*$D891</f>
        <v>0</v>
      </c>
      <c r="X891" s="13">
        <f>Penjualan!X891*$D891</f>
        <v>0</v>
      </c>
      <c r="Y891" s="13">
        <f>Penjualan!Y891*$D891</f>
        <v>0</v>
      </c>
      <c r="Z891" s="13">
        <f>Penjualan!Z891*$D891</f>
        <v>0</v>
      </c>
      <c r="AA891" s="13">
        <f>Penjualan!AA891*$D891</f>
        <v>15000</v>
      </c>
      <c r="AB891" s="13">
        <f>Penjualan!AB891*$D891</f>
        <v>0</v>
      </c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>
        <f>Penjualan!AQ891*$D891</f>
        <v>0</v>
      </c>
      <c r="AR891" s="13">
        <f t="shared" si="32"/>
        <v>30000</v>
      </c>
      <c r="AS891" s="14"/>
      <c r="AT891" s="14"/>
      <c r="AU891" s="14"/>
      <c r="AV891" s="14"/>
      <c r="AW891" s="14"/>
    </row>
    <row r="892" spans="1:49" ht="26.25" customHeight="1" x14ac:dyDescent="0.35">
      <c r="A892" s="55" t="str">
        <f>Penjualan!A892</f>
        <v>Ibu Kartika</v>
      </c>
      <c r="B892" s="2" t="str">
        <f>Penjualan!B892</f>
        <v>Lain2</v>
      </c>
      <c r="C892" s="2" t="str">
        <f>Penjualan!C892</f>
        <v>Lain2</v>
      </c>
      <c r="D892" s="21">
        <f>VLOOKUP(B892,Tabel!$A$6:$F$78,6,FALSE)</f>
        <v>0</v>
      </c>
      <c r="E892" s="13">
        <f>Penjualan!E892*$D892</f>
        <v>0</v>
      </c>
      <c r="F892" s="13">
        <f>Penjualan!F892*$D892</f>
        <v>0</v>
      </c>
      <c r="G892" s="13">
        <f>Penjualan!G892*$D892</f>
        <v>0</v>
      </c>
      <c r="H892" s="13">
        <f>Penjualan!H892*$D892</f>
        <v>0</v>
      </c>
      <c r="I892" s="13">
        <f>Penjualan!I892*$D892</f>
        <v>0</v>
      </c>
      <c r="J892" s="13">
        <f>Penjualan!J892*$D892</f>
        <v>0</v>
      </c>
      <c r="K892" s="13">
        <f>Penjualan!K892*$D892</f>
        <v>0</v>
      </c>
      <c r="L892" s="13">
        <f>Penjualan!L892*$D892</f>
        <v>0</v>
      </c>
      <c r="M892" s="13">
        <f>Penjualan!M892*$D892</f>
        <v>0</v>
      </c>
      <c r="N892" s="13">
        <f>Penjualan!N892*$D892</f>
        <v>0</v>
      </c>
      <c r="O892" s="13">
        <f>Penjualan!O892*$D892</f>
        <v>0</v>
      </c>
      <c r="P892" s="13">
        <f>Penjualan!P892*$D892</f>
        <v>0</v>
      </c>
      <c r="Q892" s="13">
        <f>Penjualan!Q892*$D892</f>
        <v>0</v>
      </c>
      <c r="R892" s="13">
        <f>Penjualan!R892*$D892</f>
        <v>0</v>
      </c>
      <c r="S892" s="13">
        <f>Penjualan!S892*$D892</f>
        <v>0</v>
      </c>
      <c r="T892" s="13">
        <f>Penjualan!T892*$D892</f>
        <v>0</v>
      </c>
      <c r="U892" s="13">
        <f>Penjualan!U892*$D892</f>
        <v>0</v>
      </c>
      <c r="V892" s="13">
        <f>Penjualan!V892*$D892</f>
        <v>0</v>
      </c>
      <c r="W892" s="13">
        <f>Penjualan!W892*$D892</f>
        <v>0</v>
      </c>
      <c r="X892" s="13">
        <f>Penjualan!X892*$D892</f>
        <v>0</v>
      </c>
      <c r="Y892" s="13">
        <f>Penjualan!Y892*$D892</f>
        <v>0</v>
      </c>
      <c r="Z892" s="13">
        <f>Penjualan!Z892*$D892</f>
        <v>0</v>
      </c>
      <c r="AA892" s="13">
        <f>Penjualan!AA892*$D892</f>
        <v>0</v>
      </c>
      <c r="AB892" s="13">
        <f>Penjualan!AB892*$D892</f>
        <v>0</v>
      </c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>
        <f>Penjualan!AQ892*$D892</f>
        <v>0</v>
      </c>
      <c r="AR892" s="13">
        <f t="shared" si="32"/>
        <v>0</v>
      </c>
      <c r="AS892" s="14"/>
      <c r="AT892" s="14"/>
      <c r="AU892" s="14"/>
      <c r="AV892" s="14"/>
      <c r="AW892" s="14"/>
    </row>
    <row r="893" spans="1:49" ht="26.25" customHeight="1" x14ac:dyDescent="0.35">
      <c r="A893" s="55">
        <f>Penjualan!A893</f>
        <v>42483</v>
      </c>
      <c r="B893" s="2" t="str">
        <f>Penjualan!B893</f>
        <v>Lain2</v>
      </c>
      <c r="C893" s="2" t="str">
        <f>Penjualan!C893</f>
        <v>Lain2</v>
      </c>
      <c r="D893" s="21">
        <f>VLOOKUP(B893,Tabel!$A$6:$F$78,6,FALSE)</f>
        <v>0</v>
      </c>
      <c r="E893" s="13">
        <f>Penjualan!E893*$D893</f>
        <v>0</v>
      </c>
      <c r="F893" s="13">
        <f>Penjualan!F893*$D893</f>
        <v>0</v>
      </c>
      <c r="G893" s="13">
        <f>Penjualan!G893*$D893</f>
        <v>0</v>
      </c>
      <c r="H893" s="13">
        <f>Penjualan!H893*$D893</f>
        <v>0</v>
      </c>
      <c r="I893" s="13">
        <f>Penjualan!I893*$D893</f>
        <v>0</v>
      </c>
      <c r="J893" s="13">
        <f>Penjualan!J893*$D893</f>
        <v>0</v>
      </c>
      <c r="K893" s="13">
        <f>Penjualan!K893*$D893</f>
        <v>0</v>
      </c>
      <c r="L893" s="13">
        <f>Penjualan!L893*$D893</f>
        <v>0</v>
      </c>
      <c r="M893" s="13">
        <f>Penjualan!M893*$D893</f>
        <v>0</v>
      </c>
      <c r="N893" s="13">
        <f>Penjualan!N893*$D893</f>
        <v>0</v>
      </c>
      <c r="O893" s="13">
        <f>Penjualan!O893*$D893</f>
        <v>0</v>
      </c>
      <c r="P893" s="13">
        <f>Penjualan!P893*$D893</f>
        <v>0</v>
      </c>
      <c r="Q893" s="13">
        <f>Penjualan!Q893*$D893</f>
        <v>0</v>
      </c>
      <c r="R893" s="13">
        <f>Penjualan!R893*$D893</f>
        <v>0</v>
      </c>
      <c r="S893" s="13">
        <f>Penjualan!S893*$D893</f>
        <v>0</v>
      </c>
      <c r="T893" s="13">
        <f>Penjualan!T893*$D893</f>
        <v>0</v>
      </c>
      <c r="U893" s="13">
        <f>Penjualan!U893*$D893</f>
        <v>0</v>
      </c>
      <c r="V893" s="13">
        <f>Penjualan!V893*$D893</f>
        <v>0</v>
      </c>
      <c r="W893" s="13">
        <f>Penjualan!W893*$D893</f>
        <v>0</v>
      </c>
      <c r="X893" s="13">
        <f>Penjualan!X893*$D893</f>
        <v>0</v>
      </c>
      <c r="Y893" s="13">
        <f>Penjualan!Y893*$D893</f>
        <v>0</v>
      </c>
      <c r="Z893" s="13">
        <f>Penjualan!Z893*$D893</f>
        <v>0</v>
      </c>
      <c r="AA893" s="13">
        <f>Penjualan!AA893*$D893</f>
        <v>0</v>
      </c>
      <c r="AB893" s="13">
        <f>Penjualan!AB893*$D893</f>
        <v>0</v>
      </c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>
        <f>Penjualan!AQ893*$D893</f>
        <v>0</v>
      </c>
      <c r="AR893" s="13">
        <f t="shared" si="32"/>
        <v>0</v>
      </c>
      <c r="AS893" s="14"/>
      <c r="AT893" s="14"/>
      <c r="AU893" s="14"/>
      <c r="AV893" s="14"/>
      <c r="AW893" s="14"/>
    </row>
    <row r="894" spans="1:49" ht="26.25" customHeight="1" x14ac:dyDescent="0.35">
      <c r="A894" s="55">
        <f>Penjualan!A894</f>
        <v>42483</v>
      </c>
      <c r="B894" s="2" t="str">
        <f>Penjualan!B894</f>
        <v>KT04</v>
      </c>
      <c r="C894" s="2" t="str">
        <f>Penjualan!C894</f>
        <v>Kalung bandul</v>
      </c>
      <c r="D894" s="21">
        <f>VLOOKUP(B894,Tabel!$A$6:$F$78,6,FALSE)</f>
        <v>3000</v>
      </c>
      <c r="E894" s="13">
        <f>Penjualan!E894*$D894</f>
        <v>0</v>
      </c>
      <c r="F894" s="13">
        <f>Penjualan!F894*$D894</f>
        <v>0</v>
      </c>
      <c r="G894" s="13">
        <f>Penjualan!G894*$D894</f>
        <v>0</v>
      </c>
      <c r="H894" s="13">
        <f>Penjualan!H894*$D894</f>
        <v>0</v>
      </c>
      <c r="I894" s="13">
        <f>Penjualan!I894*$D894</f>
        <v>0</v>
      </c>
      <c r="J894" s="13">
        <f>Penjualan!J894*$D894</f>
        <v>0</v>
      </c>
      <c r="K894" s="13">
        <f>Penjualan!K894*$D894</f>
        <v>0</v>
      </c>
      <c r="L894" s="13">
        <f>Penjualan!L894*$D894</f>
        <v>0</v>
      </c>
      <c r="M894" s="13">
        <f>Penjualan!M894*$D894</f>
        <v>0</v>
      </c>
      <c r="N894" s="13">
        <f>Penjualan!N894*$D894</f>
        <v>0</v>
      </c>
      <c r="O894" s="13">
        <f>Penjualan!O894*$D894</f>
        <v>0</v>
      </c>
      <c r="P894" s="13">
        <f>Penjualan!P894*$D894</f>
        <v>0</v>
      </c>
      <c r="Q894" s="13">
        <f>Penjualan!Q894*$D894</f>
        <v>0</v>
      </c>
      <c r="R894" s="13">
        <f>Penjualan!R894*$D894</f>
        <v>0</v>
      </c>
      <c r="S894" s="13">
        <f>Penjualan!S894*$D894</f>
        <v>0</v>
      </c>
      <c r="T894" s="13">
        <f>Penjualan!T894*$D894</f>
        <v>0</v>
      </c>
      <c r="U894" s="13">
        <f>Penjualan!U894*$D894</f>
        <v>0</v>
      </c>
      <c r="V894" s="13">
        <f>Penjualan!V894*$D894</f>
        <v>0</v>
      </c>
      <c r="W894" s="13">
        <f>Penjualan!W894*$D894</f>
        <v>0</v>
      </c>
      <c r="X894" s="13">
        <f>Penjualan!X894*$D894</f>
        <v>0</v>
      </c>
      <c r="Y894" s="13">
        <f>Penjualan!Y894*$D894</f>
        <v>3000</v>
      </c>
      <c r="Z894" s="13">
        <f>Penjualan!Z894*$D894</f>
        <v>0</v>
      </c>
      <c r="AA894" s="13">
        <f>Penjualan!AA894*$D894</f>
        <v>0</v>
      </c>
      <c r="AB894" s="13">
        <f>Penjualan!AB894*$D894</f>
        <v>0</v>
      </c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>
        <f>Penjualan!AQ894*$D894</f>
        <v>0</v>
      </c>
      <c r="AR894" s="13">
        <f t="shared" si="32"/>
        <v>3000</v>
      </c>
      <c r="AS894" s="14"/>
      <c r="AT894" s="14"/>
      <c r="AU894" s="14"/>
      <c r="AV894" s="14"/>
      <c r="AW894" s="14"/>
    </row>
    <row r="895" spans="1:49" ht="26.25" customHeight="1" x14ac:dyDescent="0.35">
      <c r="A895" s="55">
        <f>Penjualan!A895</f>
        <v>0</v>
      </c>
      <c r="B895" s="2" t="str">
        <f>Penjualan!B895</f>
        <v>R01</v>
      </c>
      <c r="C895" s="2" t="str">
        <f>Penjualan!C895</f>
        <v>Rosario kayu</v>
      </c>
      <c r="D895" s="21">
        <f>VLOOKUP(B895,Tabel!$A$6:$F$78,6,FALSE)</f>
        <v>15000</v>
      </c>
      <c r="E895" s="13">
        <f>Penjualan!E895*$D895</f>
        <v>0</v>
      </c>
      <c r="F895" s="13">
        <f>Penjualan!F895*$D895</f>
        <v>0</v>
      </c>
      <c r="G895" s="13">
        <f>Penjualan!G895*$D895</f>
        <v>0</v>
      </c>
      <c r="H895" s="13">
        <f>Penjualan!H895*$D895</f>
        <v>0</v>
      </c>
      <c r="I895" s="13">
        <f>Penjualan!I895*$D895</f>
        <v>0</v>
      </c>
      <c r="J895" s="13">
        <f>Penjualan!J895*$D895</f>
        <v>0</v>
      </c>
      <c r="K895" s="13">
        <f>Penjualan!K895*$D895</f>
        <v>0</v>
      </c>
      <c r="L895" s="13">
        <f>Penjualan!L895*$D895</f>
        <v>0</v>
      </c>
      <c r="M895" s="13">
        <f>Penjualan!M895*$D895</f>
        <v>0</v>
      </c>
      <c r="N895" s="13">
        <f>Penjualan!N895*$D895</f>
        <v>0</v>
      </c>
      <c r="O895" s="13">
        <f>Penjualan!O895*$D895</f>
        <v>0</v>
      </c>
      <c r="P895" s="13">
        <f>Penjualan!P895*$D895</f>
        <v>0</v>
      </c>
      <c r="Q895" s="13">
        <f>Penjualan!Q895*$D895</f>
        <v>0</v>
      </c>
      <c r="R895" s="13">
        <f>Penjualan!R895*$D895</f>
        <v>0</v>
      </c>
      <c r="S895" s="13">
        <f>Penjualan!S895*$D895</f>
        <v>0</v>
      </c>
      <c r="T895" s="13">
        <f>Penjualan!T895*$D895</f>
        <v>0</v>
      </c>
      <c r="U895" s="13">
        <f>Penjualan!U895*$D895</f>
        <v>15000</v>
      </c>
      <c r="V895" s="13">
        <f>Penjualan!V895*$D895</f>
        <v>0</v>
      </c>
      <c r="W895" s="13">
        <f>Penjualan!W895*$D895</f>
        <v>0</v>
      </c>
      <c r="X895" s="13">
        <f>Penjualan!X895*$D895</f>
        <v>0</v>
      </c>
      <c r="Y895" s="13">
        <f>Penjualan!Y895*$D895</f>
        <v>0</v>
      </c>
      <c r="Z895" s="13">
        <f>Penjualan!Z895*$D895</f>
        <v>0</v>
      </c>
      <c r="AA895" s="13">
        <f>Penjualan!AA895*$D895</f>
        <v>0</v>
      </c>
      <c r="AB895" s="13">
        <f>Penjualan!AB895*$D895</f>
        <v>0</v>
      </c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>
        <f>Penjualan!AQ895*$D895</f>
        <v>0</v>
      </c>
      <c r="AR895" s="13">
        <f t="shared" si="32"/>
        <v>15000</v>
      </c>
      <c r="AS895" s="14"/>
      <c r="AT895" s="14"/>
      <c r="AU895" s="14"/>
      <c r="AV895" s="14"/>
      <c r="AW895" s="14"/>
    </row>
    <row r="896" spans="1:49" ht="26.25" customHeight="1" x14ac:dyDescent="0.35">
      <c r="A896" s="55">
        <f>Penjualan!A896</f>
        <v>42314</v>
      </c>
      <c r="B896" s="2" t="str">
        <f>Penjualan!B896</f>
        <v>R01</v>
      </c>
      <c r="C896" s="2" t="str">
        <f>Penjualan!C896</f>
        <v>Rosario kayu</v>
      </c>
      <c r="D896" s="21">
        <f>VLOOKUP(B896,Tabel!$A$6:$F$78,6,FALSE)</f>
        <v>15000</v>
      </c>
      <c r="E896" s="13">
        <f>Penjualan!E896*$D896</f>
        <v>0</v>
      </c>
      <c r="F896" s="13">
        <f>Penjualan!F896*$D896</f>
        <v>120000</v>
      </c>
      <c r="G896" s="13">
        <f>Penjualan!G896*$D896</f>
        <v>0</v>
      </c>
      <c r="H896" s="13">
        <f>Penjualan!H896*$D896</f>
        <v>150000</v>
      </c>
      <c r="I896" s="13">
        <f>Penjualan!I896*$D896</f>
        <v>0</v>
      </c>
      <c r="J896" s="13">
        <f>Penjualan!J896*$D896</f>
        <v>0</v>
      </c>
      <c r="K896" s="13">
        <f>Penjualan!K896*$D896</f>
        <v>0</v>
      </c>
      <c r="L896" s="13">
        <f>Penjualan!L896*$D896</f>
        <v>0</v>
      </c>
      <c r="M896" s="13">
        <f>Penjualan!M896*$D896</f>
        <v>45000</v>
      </c>
      <c r="N896" s="13">
        <f>Penjualan!N896*$D896</f>
        <v>0</v>
      </c>
      <c r="O896" s="13">
        <f>Penjualan!O896*$D896</f>
        <v>135000</v>
      </c>
      <c r="P896" s="13">
        <f>Penjualan!P896*$D896</f>
        <v>120000</v>
      </c>
      <c r="Q896" s="13">
        <f>Penjualan!Q896*$D896</f>
        <v>105000</v>
      </c>
      <c r="R896" s="13">
        <f>Penjualan!R896*$D896</f>
        <v>0</v>
      </c>
      <c r="S896" s="13">
        <f>Penjualan!S896*$D896</f>
        <v>165000</v>
      </c>
      <c r="T896" s="13">
        <f>Penjualan!T896*$D896</f>
        <v>180000</v>
      </c>
      <c r="U896" s="13">
        <f>Penjualan!U896*$D896</f>
        <v>60000</v>
      </c>
      <c r="V896" s="13">
        <f>Penjualan!V896*$D896</f>
        <v>45000</v>
      </c>
      <c r="W896" s="13">
        <f>Penjualan!W896*$D896</f>
        <v>15000</v>
      </c>
      <c r="X896" s="13">
        <f>Penjualan!X896*$D896</f>
        <v>75000</v>
      </c>
      <c r="Y896" s="13">
        <f>Penjualan!Y896*$D896</f>
        <v>15000</v>
      </c>
      <c r="Z896" s="13">
        <f>Penjualan!Z896*$D896</f>
        <v>0</v>
      </c>
      <c r="AA896" s="13">
        <f>Penjualan!AA896*$D896</f>
        <v>105000</v>
      </c>
      <c r="AB896" s="13">
        <f>Penjualan!AB896*$D896</f>
        <v>165000</v>
      </c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>
        <f>Penjualan!AQ896*$D896</f>
        <v>0</v>
      </c>
      <c r="AR896" s="13">
        <f t="shared" si="32"/>
        <v>1500000</v>
      </c>
      <c r="AS896" s="14"/>
      <c r="AT896" s="14"/>
      <c r="AU896" s="14"/>
      <c r="AV896" s="14"/>
      <c r="AW896" s="14"/>
    </row>
    <row r="897" spans="1:49" ht="26.25" customHeight="1" x14ac:dyDescent="0.35">
      <c r="A897" s="55" t="str">
        <f>Penjualan!A897</f>
        <v>Ibu Tari</v>
      </c>
      <c r="B897" s="2" t="str">
        <f>Penjualan!B897</f>
        <v>Lain2</v>
      </c>
      <c r="C897" s="2" t="str">
        <f>Penjualan!C897</f>
        <v>Lain2</v>
      </c>
      <c r="D897" s="21">
        <f>VLOOKUP(B897,Tabel!$A$6:$F$78,6,FALSE)</f>
        <v>0</v>
      </c>
      <c r="E897" s="13">
        <f>Penjualan!E897*$D897</f>
        <v>0</v>
      </c>
      <c r="F897" s="13">
        <f>Penjualan!F897*$D897</f>
        <v>0</v>
      </c>
      <c r="G897" s="13">
        <f>Penjualan!G897*$D897</f>
        <v>0</v>
      </c>
      <c r="H897" s="13">
        <f>Penjualan!H897*$D897</f>
        <v>0</v>
      </c>
      <c r="I897" s="13">
        <f>Penjualan!I897*$D897</f>
        <v>0</v>
      </c>
      <c r="J897" s="13">
        <f>Penjualan!J897*$D897</f>
        <v>0</v>
      </c>
      <c r="K897" s="13">
        <f>Penjualan!K897*$D897</f>
        <v>0</v>
      </c>
      <c r="L897" s="13">
        <f>Penjualan!L897*$D897</f>
        <v>0</v>
      </c>
      <c r="M897" s="13">
        <f>Penjualan!M897*$D897</f>
        <v>0</v>
      </c>
      <c r="N897" s="13">
        <f>Penjualan!N897*$D897</f>
        <v>0</v>
      </c>
      <c r="O897" s="13">
        <f>Penjualan!O897*$D897</f>
        <v>0</v>
      </c>
      <c r="P897" s="13">
        <f>Penjualan!P897*$D897</f>
        <v>0</v>
      </c>
      <c r="Q897" s="13">
        <f>Penjualan!Q897*$D897</f>
        <v>0</v>
      </c>
      <c r="R897" s="13">
        <f>Penjualan!R897*$D897</f>
        <v>0</v>
      </c>
      <c r="S897" s="13">
        <f>Penjualan!S897*$D897</f>
        <v>0</v>
      </c>
      <c r="T897" s="13">
        <f>Penjualan!T897*$D897</f>
        <v>0</v>
      </c>
      <c r="U897" s="13">
        <f>Penjualan!U897*$D897</f>
        <v>0</v>
      </c>
      <c r="V897" s="13">
        <f>Penjualan!V897*$D897</f>
        <v>0</v>
      </c>
      <c r="W897" s="13">
        <f>Penjualan!W897*$D897</f>
        <v>0</v>
      </c>
      <c r="X897" s="13">
        <f>Penjualan!X897*$D897</f>
        <v>0</v>
      </c>
      <c r="Y897" s="13">
        <f>Penjualan!Y897*$D897</f>
        <v>0</v>
      </c>
      <c r="Z897" s="13">
        <f>Penjualan!Z897*$D897</f>
        <v>0</v>
      </c>
      <c r="AA897" s="13">
        <f>Penjualan!AA897*$D897</f>
        <v>0</v>
      </c>
      <c r="AB897" s="13">
        <f>Penjualan!AB897*$D897</f>
        <v>0</v>
      </c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>
        <f>Penjualan!AQ897*$D897</f>
        <v>0</v>
      </c>
      <c r="AR897" s="13">
        <f t="shared" si="32"/>
        <v>0</v>
      </c>
      <c r="AS897" s="14"/>
      <c r="AT897" s="14"/>
      <c r="AU897" s="14"/>
      <c r="AV897" s="14"/>
      <c r="AW897" s="14"/>
    </row>
    <row r="898" spans="1:49" ht="26.25" customHeight="1" x14ac:dyDescent="0.35">
      <c r="A898" s="55">
        <f>Penjualan!A898</f>
        <v>42484</v>
      </c>
      <c r="B898" s="2" t="str">
        <f>Penjualan!B898</f>
        <v>G12</v>
      </c>
      <c r="C898" s="2" t="str">
        <f>Penjualan!C898</f>
        <v xml:space="preserve">Gelang plat </v>
      </c>
      <c r="D898" s="21">
        <f>VLOOKUP(B898,Tabel!$A$6:$F$78,6,FALSE)</f>
        <v>5000</v>
      </c>
      <c r="E898" s="13">
        <f>Penjualan!E898*$D898</f>
        <v>0</v>
      </c>
      <c r="F898" s="13">
        <f>Penjualan!F898*$D898</f>
        <v>15000</v>
      </c>
      <c r="G898" s="13">
        <f>Penjualan!G898*$D898</f>
        <v>0</v>
      </c>
      <c r="H898" s="13">
        <f>Penjualan!H898*$D898</f>
        <v>55000</v>
      </c>
      <c r="I898" s="13">
        <f>Penjualan!I898*$D898</f>
        <v>0</v>
      </c>
      <c r="J898" s="13">
        <f>Penjualan!J898*$D898</f>
        <v>0</v>
      </c>
      <c r="K898" s="13">
        <f>Penjualan!K898*$D898</f>
        <v>0</v>
      </c>
      <c r="L898" s="13">
        <f>Penjualan!L898*$D898</f>
        <v>0</v>
      </c>
      <c r="M898" s="13">
        <f>Penjualan!M898*$D898</f>
        <v>0</v>
      </c>
      <c r="N898" s="13">
        <f>Penjualan!N898*$D898</f>
        <v>0</v>
      </c>
      <c r="O898" s="13">
        <f>Penjualan!O898*$D898</f>
        <v>0</v>
      </c>
      <c r="P898" s="13">
        <f>Penjualan!P898*$D898</f>
        <v>0</v>
      </c>
      <c r="Q898" s="13">
        <f>Penjualan!Q898*$D898</f>
        <v>0</v>
      </c>
      <c r="R898" s="13">
        <f>Penjualan!R898*$D898</f>
        <v>0</v>
      </c>
      <c r="S898" s="13">
        <f>Penjualan!S898*$D898</f>
        <v>0</v>
      </c>
      <c r="T898" s="13">
        <f>Penjualan!T898*$D898</f>
        <v>0</v>
      </c>
      <c r="U898" s="13">
        <f>Penjualan!U898*$D898</f>
        <v>0</v>
      </c>
      <c r="V898" s="13">
        <f>Penjualan!V898*$D898</f>
        <v>0</v>
      </c>
      <c r="W898" s="13">
        <f>Penjualan!W898*$D898</f>
        <v>0</v>
      </c>
      <c r="X898" s="13">
        <f>Penjualan!X898*$D898</f>
        <v>0</v>
      </c>
      <c r="Y898" s="13">
        <f>Penjualan!Y898*$D898</f>
        <v>50000</v>
      </c>
      <c r="Z898" s="13">
        <f>Penjualan!Z898*$D898</f>
        <v>0</v>
      </c>
      <c r="AA898" s="13">
        <f>Penjualan!AA898*$D898</f>
        <v>0</v>
      </c>
      <c r="AB898" s="13">
        <f>Penjualan!AB898*$D898</f>
        <v>10000</v>
      </c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>
        <f>Penjualan!AQ898*$D898</f>
        <v>0</v>
      </c>
      <c r="AR898" s="13">
        <f t="shared" si="32"/>
        <v>130000</v>
      </c>
      <c r="AS898" s="14"/>
      <c r="AT898" s="14"/>
      <c r="AU898" s="14"/>
      <c r="AV898" s="14"/>
      <c r="AW898" s="14"/>
    </row>
    <row r="899" spans="1:49" ht="26.25" customHeight="1" x14ac:dyDescent="0.35">
      <c r="A899" s="55" t="str">
        <f>Penjualan!A899</f>
        <v>Kanisius</v>
      </c>
      <c r="B899" s="2" t="str">
        <f>Penjualan!B899</f>
        <v>R01</v>
      </c>
      <c r="C899" s="2" t="str">
        <f>Penjualan!C899</f>
        <v>Rosario kayu</v>
      </c>
      <c r="D899" s="21">
        <f>VLOOKUP(B899,Tabel!$A$6:$F$78,6,FALSE)</f>
        <v>15000</v>
      </c>
      <c r="E899" s="13">
        <f>Penjualan!E899*$D899</f>
        <v>0</v>
      </c>
      <c r="F899" s="13">
        <f>Penjualan!F899*$D899</f>
        <v>0</v>
      </c>
      <c r="G899" s="13">
        <f>Penjualan!G899*$D899</f>
        <v>0</v>
      </c>
      <c r="H899" s="13">
        <f>Penjualan!H899*$D899</f>
        <v>30000</v>
      </c>
      <c r="I899" s="13">
        <f>Penjualan!I899*$D899</f>
        <v>0</v>
      </c>
      <c r="J899" s="13">
        <f>Penjualan!J899*$D899</f>
        <v>90000</v>
      </c>
      <c r="K899" s="13">
        <f>Penjualan!K899*$D899</f>
        <v>0</v>
      </c>
      <c r="L899" s="13">
        <f>Penjualan!L899*$D899</f>
        <v>0</v>
      </c>
      <c r="M899" s="13">
        <f>Penjualan!M899*$D899</f>
        <v>0</v>
      </c>
      <c r="N899" s="13">
        <f>Penjualan!N899*$D899</f>
        <v>60000</v>
      </c>
      <c r="O899" s="13">
        <f>Penjualan!O899*$D899</f>
        <v>0</v>
      </c>
      <c r="P899" s="13">
        <f>Penjualan!P899*$D899</f>
        <v>0</v>
      </c>
      <c r="Q899" s="13">
        <f>Penjualan!Q899*$D899</f>
        <v>0</v>
      </c>
      <c r="R899" s="13">
        <f>Penjualan!R899*$D899</f>
        <v>0</v>
      </c>
      <c r="S899" s="13">
        <f>Penjualan!S899*$D899</f>
        <v>0</v>
      </c>
      <c r="T899" s="13">
        <f>Penjualan!T899*$D899</f>
        <v>0</v>
      </c>
      <c r="U899" s="13">
        <f>Penjualan!U899*$D899</f>
        <v>0</v>
      </c>
      <c r="V899" s="13">
        <f>Penjualan!V899*$D899</f>
        <v>0</v>
      </c>
      <c r="W899" s="13">
        <f>Penjualan!W899*$D899</f>
        <v>0</v>
      </c>
      <c r="X899" s="13">
        <f>Penjualan!X899*$D899</f>
        <v>0</v>
      </c>
      <c r="Y899" s="13">
        <f>Penjualan!Y899*$D899</f>
        <v>0</v>
      </c>
      <c r="Z899" s="13">
        <f>Penjualan!Z899*$D899</f>
        <v>0</v>
      </c>
      <c r="AA899" s="13">
        <f>Penjualan!AA899*$D899</f>
        <v>0</v>
      </c>
      <c r="AB899" s="13">
        <f>Penjualan!AB899*$D899</f>
        <v>0</v>
      </c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>
        <f>Penjualan!AQ899*$D899</f>
        <v>0</v>
      </c>
      <c r="AR899" s="13">
        <f t="shared" si="32"/>
        <v>180000</v>
      </c>
      <c r="AS899" s="14"/>
      <c r="AT899" s="14"/>
      <c r="AU899" s="14"/>
      <c r="AV899" s="14"/>
      <c r="AW899" s="14"/>
    </row>
    <row r="900" spans="1:49" ht="26.25" customHeight="1" x14ac:dyDescent="0.35">
      <c r="A900" s="55">
        <f>Penjualan!A900</f>
        <v>0</v>
      </c>
      <c r="B900" s="2" t="str">
        <f>Penjualan!B900</f>
        <v>R02</v>
      </c>
      <c r="C900" s="2" t="str">
        <f>Penjualan!C900</f>
        <v>Rosario batu</v>
      </c>
      <c r="D900" s="21">
        <f>VLOOKUP(B900,Tabel!$A$6:$F$78,6,FALSE)</f>
        <v>30000</v>
      </c>
      <c r="E900" s="13">
        <f>Penjualan!E900*$D900</f>
        <v>0</v>
      </c>
      <c r="F900" s="13">
        <f>Penjualan!F900*$D900</f>
        <v>60000</v>
      </c>
      <c r="G900" s="13">
        <f>Penjualan!G900*$D900</f>
        <v>0</v>
      </c>
      <c r="H900" s="13">
        <f>Penjualan!H900*$D900</f>
        <v>0</v>
      </c>
      <c r="I900" s="13">
        <f>Penjualan!I900*$D900</f>
        <v>0</v>
      </c>
      <c r="J900" s="13">
        <f>Penjualan!J900*$D900</f>
        <v>180000</v>
      </c>
      <c r="K900" s="13">
        <f>Penjualan!K900*$D900</f>
        <v>0</v>
      </c>
      <c r="L900" s="13">
        <f>Penjualan!L900*$D900</f>
        <v>0</v>
      </c>
      <c r="M900" s="13">
        <f>Penjualan!M900*$D900</f>
        <v>210000</v>
      </c>
      <c r="N900" s="13">
        <f>Penjualan!N900*$D900</f>
        <v>0</v>
      </c>
      <c r="O900" s="13">
        <f>Penjualan!O900*$D900</f>
        <v>0</v>
      </c>
      <c r="P900" s="13">
        <f>Penjualan!P900*$D900</f>
        <v>30000</v>
      </c>
      <c r="Q900" s="13">
        <f>Penjualan!Q900*$D900</f>
        <v>0</v>
      </c>
      <c r="R900" s="13">
        <f>Penjualan!R900*$D900</f>
        <v>0</v>
      </c>
      <c r="S900" s="13">
        <f>Penjualan!S900*$D900</f>
        <v>60000</v>
      </c>
      <c r="T900" s="13">
        <f>Penjualan!T900*$D900</f>
        <v>0</v>
      </c>
      <c r="U900" s="13">
        <f>Penjualan!U900*$D900</f>
        <v>0</v>
      </c>
      <c r="V900" s="13">
        <f>Penjualan!V900*$D900</f>
        <v>0</v>
      </c>
      <c r="W900" s="13">
        <f>Penjualan!W900*$D900</f>
        <v>0</v>
      </c>
      <c r="X900" s="13">
        <f>Penjualan!X900*$D900</f>
        <v>30000</v>
      </c>
      <c r="Y900" s="13">
        <f>Penjualan!Y900*$D900</f>
        <v>0</v>
      </c>
      <c r="Z900" s="13">
        <f>Penjualan!Z900*$D900</f>
        <v>0</v>
      </c>
      <c r="AA900" s="13">
        <f>Penjualan!AA900*$D900</f>
        <v>0</v>
      </c>
      <c r="AB900" s="13">
        <f>Penjualan!AB900*$D900</f>
        <v>30000</v>
      </c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>
        <f>Penjualan!AQ900*$D900</f>
        <v>0</v>
      </c>
      <c r="AR900" s="13">
        <f t="shared" si="32"/>
        <v>600000</v>
      </c>
      <c r="AS900" s="14"/>
      <c r="AT900" s="14"/>
      <c r="AU900" s="14"/>
      <c r="AV900" s="14"/>
      <c r="AW900" s="14"/>
    </row>
    <row r="901" spans="1:49" ht="26.25" customHeight="1" x14ac:dyDescent="0.35">
      <c r="A901" s="55">
        <f>Penjualan!A901</f>
        <v>0</v>
      </c>
      <c r="B901" s="2" t="str">
        <f>Penjualan!B901</f>
        <v>R06</v>
      </c>
      <c r="C901" s="2" t="str">
        <f>Penjualan!C901</f>
        <v>Rosario tali simpul</v>
      </c>
      <c r="D901" s="21">
        <f>VLOOKUP(B901,Tabel!$A$6:$F$78,6,FALSE)</f>
        <v>12000</v>
      </c>
      <c r="E901" s="13">
        <f>Penjualan!E901*$D901</f>
        <v>0</v>
      </c>
      <c r="F901" s="13">
        <f>Penjualan!F901*$D901</f>
        <v>0</v>
      </c>
      <c r="G901" s="13">
        <f>Penjualan!G901*$D901</f>
        <v>0</v>
      </c>
      <c r="H901" s="13">
        <f>Penjualan!H901*$D901</f>
        <v>0</v>
      </c>
      <c r="I901" s="13">
        <f>Penjualan!I901*$D901</f>
        <v>0</v>
      </c>
      <c r="J901" s="13">
        <f>Penjualan!J901*$D901</f>
        <v>24000</v>
      </c>
      <c r="K901" s="13">
        <f>Penjualan!K901*$D901</f>
        <v>0</v>
      </c>
      <c r="L901" s="13">
        <f>Penjualan!L901*$D901</f>
        <v>0</v>
      </c>
      <c r="M901" s="13">
        <f>Penjualan!M901*$D901</f>
        <v>0</v>
      </c>
      <c r="N901" s="13">
        <f>Penjualan!N901*$D901</f>
        <v>0</v>
      </c>
      <c r="O901" s="13">
        <f>Penjualan!O901*$D901</f>
        <v>0</v>
      </c>
      <c r="P901" s="13">
        <f>Penjualan!P901*$D901</f>
        <v>0</v>
      </c>
      <c r="Q901" s="13">
        <f>Penjualan!Q901*$D901</f>
        <v>0</v>
      </c>
      <c r="R901" s="13">
        <f>Penjualan!R901*$D901</f>
        <v>0</v>
      </c>
      <c r="S901" s="13">
        <f>Penjualan!S901*$D901</f>
        <v>0</v>
      </c>
      <c r="T901" s="13">
        <f>Penjualan!T901*$D901</f>
        <v>0</v>
      </c>
      <c r="U901" s="13">
        <f>Penjualan!U901*$D901</f>
        <v>0</v>
      </c>
      <c r="V901" s="13">
        <f>Penjualan!V901*$D901</f>
        <v>0</v>
      </c>
      <c r="W901" s="13">
        <f>Penjualan!W901*$D901</f>
        <v>0</v>
      </c>
      <c r="X901" s="13">
        <f>Penjualan!X901*$D901</f>
        <v>0</v>
      </c>
      <c r="Y901" s="13">
        <f>Penjualan!Y901*$D901</f>
        <v>0</v>
      </c>
      <c r="Z901" s="13">
        <f>Penjualan!Z901*$D901</f>
        <v>0</v>
      </c>
      <c r="AA901" s="13">
        <f>Penjualan!AA901*$D901</f>
        <v>0</v>
      </c>
      <c r="AB901" s="13">
        <f>Penjualan!AB901*$D901</f>
        <v>0</v>
      </c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>
        <f>Penjualan!AQ901*$D901</f>
        <v>0</v>
      </c>
      <c r="AR901" s="13">
        <f t="shared" si="32"/>
        <v>24000</v>
      </c>
      <c r="AS901" s="14"/>
      <c r="AT901" s="14"/>
      <c r="AU901" s="14"/>
      <c r="AV901" s="14"/>
      <c r="AW901" s="14"/>
    </row>
    <row r="902" spans="1:49" ht="26.25" customHeight="1" x14ac:dyDescent="0.35">
      <c r="A902" s="55">
        <f>Penjualan!A902</f>
        <v>0</v>
      </c>
      <c r="B902" s="2" t="str">
        <f>Penjualan!B902</f>
        <v>GKM</v>
      </c>
      <c r="C902" s="2" t="str">
        <f>Penjualan!C902</f>
        <v>G. Mutiara</v>
      </c>
      <c r="D902" s="21">
        <f>VLOOKUP(B902,Tabel!$A$6:$F$78,6,FALSE)</f>
        <v>10000</v>
      </c>
      <c r="E902" s="13">
        <f>Penjualan!E902*$D902</f>
        <v>0</v>
      </c>
      <c r="F902" s="13">
        <f>Penjualan!F902*$D902</f>
        <v>0</v>
      </c>
      <c r="G902" s="13">
        <f>Penjualan!G902*$D902</f>
        <v>0</v>
      </c>
      <c r="H902" s="13">
        <f>Penjualan!H902*$D902</f>
        <v>0</v>
      </c>
      <c r="I902" s="13">
        <f>Penjualan!I902*$D902</f>
        <v>0</v>
      </c>
      <c r="J902" s="13">
        <f>Penjualan!J902*$D902</f>
        <v>0</v>
      </c>
      <c r="K902" s="13">
        <f>Penjualan!K902*$D902</f>
        <v>0</v>
      </c>
      <c r="L902" s="13">
        <f>Penjualan!L902*$D902</f>
        <v>0</v>
      </c>
      <c r="M902" s="13">
        <f>Penjualan!M902*$D902</f>
        <v>0</v>
      </c>
      <c r="N902" s="13">
        <f>Penjualan!N902*$D902</f>
        <v>0</v>
      </c>
      <c r="O902" s="13">
        <f>Penjualan!O902*$D902</f>
        <v>0</v>
      </c>
      <c r="P902" s="13">
        <f>Penjualan!P902*$D902</f>
        <v>0</v>
      </c>
      <c r="Q902" s="13">
        <f>Penjualan!Q902*$D902</f>
        <v>20000</v>
      </c>
      <c r="R902" s="13">
        <f>Penjualan!R902*$D902</f>
        <v>0</v>
      </c>
      <c r="S902" s="13">
        <f>Penjualan!S902*$D902</f>
        <v>0</v>
      </c>
      <c r="T902" s="13">
        <f>Penjualan!T902*$D902</f>
        <v>0</v>
      </c>
      <c r="U902" s="13">
        <f>Penjualan!U902*$D902</f>
        <v>0</v>
      </c>
      <c r="V902" s="13">
        <f>Penjualan!V902*$D902</f>
        <v>0</v>
      </c>
      <c r="W902" s="13">
        <f>Penjualan!W902*$D902</f>
        <v>10000</v>
      </c>
      <c r="X902" s="13">
        <f>Penjualan!X902*$D902</f>
        <v>0</v>
      </c>
      <c r="Y902" s="13">
        <f>Penjualan!Y902*$D902</f>
        <v>0</v>
      </c>
      <c r="Z902" s="13">
        <f>Penjualan!Z902*$D902</f>
        <v>20000</v>
      </c>
      <c r="AA902" s="13">
        <f>Penjualan!AA902*$D902</f>
        <v>0</v>
      </c>
      <c r="AB902" s="13">
        <f>Penjualan!AB902*$D902</f>
        <v>0</v>
      </c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>
        <f>Penjualan!AQ902*$D902</f>
        <v>0</v>
      </c>
      <c r="AR902" s="13">
        <f t="shared" si="32"/>
        <v>50000</v>
      </c>
      <c r="AS902" s="14"/>
      <c r="AT902" s="14"/>
      <c r="AU902" s="14"/>
      <c r="AV902" s="14"/>
      <c r="AW902" s="14"/>
    </row>
    <row r="903" spans="1:49" ht="26.25" customHeight="1" x14ac:dyDescent="0.35">
      <c r="A903" s="55">
        <f>Penjualan!A903</f>
        <v>0</v>
      </c>
      <c r="B903" s="2" t="str">
        <f>Penjualan!B903</f>
        <v>GR11</v>
      </c>
      <c r="C903" s="2" t="str">
        <f>Penjualan!C903</f>
        <v>Gelang rosario kristal</v>
      </c>
      <c r="D903" s="21">
        <f>VLOOKUP(B903,Tabel!$A$6:$F$78,6,FALSE)</f>
        <v>15000</v>
      </c>
      <c r="E903" s="13">
        <f>Penjualan!E903*$D903</f>
        <v>0</v>
      </c>
      <c r="F903" s="13">
        <f>Penjualan!F903*$D903</f>
        <v>0</v>
      </c>
      <c r="G903" s="13">
        <f>Penjualan!G903*$D903</f>
        <v>0</v>
      </c>
      <c r="H903" s="13">
        <f>Penjualan!H903*$D903</f>
        <v>0</v>
      </c>
      <c r="I903" s="13">
        <f>Penjualan!I903*$D903</f>
        <v>0</v>
      </c>
      <c r="J903" s="13">
        <f>Penjualan!J903*$D903</f>
        <v>0</v>
      </c>
      <c r="K903" s="13">
        <f>Penjualan!K903*$D903</f>
        <v>0</v>
      </c>
      <c r="L903" s="13">
        <f>Penjualan!L903*$D903</f>
        <v>0</v>
      </c>
      <c r="M903" s="13">
        <f>Penjualan!M903*$D903</f>
        <v>0</v>
      </c>
      <c r="N903" s="13">
        <f>Penjualan!N903*$D903</f>
        <v>0</v>
      </c>
      <c r="O903" s="13">
        <f>Penjualan!O903*$D903</f>
        <v>0</v>
      </c>
      <c r="P903" s="13">
        <f>Penjualan!P903*$D903</f>
        <v>30000</v>
      </c>
      <c r="Q903" s="13">
        <f>Penjualan!Q903*$D903</f>
        <v>0</v>
      </c>
      <c r="R903" s="13">
        <f>Penjualan!R903*$D903</f>
        <v>0</v>
      </c>
      <c r="S903" s="13">
        <f>Penjualan!S903*$D903</f>
        <v>0</v>
      </c>
      <c r="T903" s="13">
        <f>Penjualan!T903*$D903</f>
        <v>0</v>
      </c>
      <c r="U903" s="13">
        <f>Penjualan!U903*$D903</f>
        <v>0</v>
      </c>
      <c r="V903" s="13">
        <f>Penjualan!V903*$D903</f>
        <v>0</v>
      </c>
      <c r="W903" s="13">
        <f>Penjualan!W903*$D903</f>
        <v>0</v>
      </c>
      <c r="X903" s="13">
        <f>Penjualan!X903*$D903</f>
        <v>0</v>
      </c>
      <c r="Y903" s="13">
        <f>Penjualan!Y903*$D903</f>
        <v>0</v>
      </c>
      <c r="Z903" s="13">
        <f>Penjualan!Z903*$D903</f>
        <v>0</v>
      </c>
      <c r="AA903" s="13">
        <f>Penjualan!AA903*$D903</f>
        <v>0</v>
      </c>
      <c r="AB903" s="13">
        <f>Penjualan!AB903*$D903</f>
        <v>0</v>
      </c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>
        <f>Penjualan!AQ903*$D903</f>
        <v>0</v>
      </c>
      <c r="AR903" s="13">
        <f t="shared" si="32"/>
        <v>30000</v>
      </c>
      <c r="AS903" s="14"/>
      <c r="AT903" s="14"/>
      <c r="AU903" s="14"/>
      <c r="AV903" s="14"/>
      <c r="AW903" s="14"/>
    </row>
    <row r="904" spans="1:49" ht="26.25" customHeight="1" x14ac:dyDescent="0.35">
      <c r="A904" s="55">
        <f>Penjualan!A904</f>
        <v>0</v>
      </c>
      <c r="B904" s="2" t="str">
        <f>Penjualan!B904</f>
        <v>GR12</v>
      </c>
      <c r="C904" s="2" t="str">
        <f>Penjualan!C904</f>
        <v>Gelang rosario kristal</v>
      </c>
      <c r="D904" s="21">
        <f>VLOOKUP(B904,Tabel!$A$6:$F$78,6,FALSE)</f>
        <v>15000</v>
      </c>
      <c r="E904" s="13">
        <f>Penjualan!E904*$D904</f>
        <v>0</v>
      </c>
      <c r="F904" s="13">
        <f>Penjualan!F904*$D904</f>
        <v>0</v>
      </c>
      <c r="G904" s="13">
        <f>Penjualan!G904*$D904</f>
        <v>0</v>
      </c>
      <c r="H904" s="13">
        <f>Penjualan!H904*$D904</f>
        <v>0</v>
      </c>
      <c r="I904" s="13">
        <f>Penjualan!I904*$D904</f>
        <v>0</v>
      </c>
      <c r="J904" s="13">
        <f>Penjualan!J904*$D904</f>
        <v>0</v>
      </c>
      <c r="K904" s="13">
        <f>Penjualan!K904*$D904</f>
        <v>0</v>
      </c>
      <c r="L904" s="13">
        <f>Penjualan!L904*$D904</f>
        <v>0</v>
      </c>
      <c r="M904" s="13">
        <f>Penjualan!M904*$D904</f>
        <v>30000</v>
      </c>
      <c r="N904" s="13">
        <f>Penjualan!N904*$D904</f>
        <v>0</v>
      </c>
      <c r="O904" s="13">
        <f>Penjualan!O904*$D904</f>
        <v>0</v>
      </c>
      <c r="P904" s="13">
        <f>Penjualan!P904*$D904</f>
        <v>0</v>
      </c>
      <c r="Q904" s="13">
        <f>Penjualan!Q904*$D904</f>
        <v>0</v>
      </c>
      <c r="R904" s="13">
        <f>Penjualan!R904*$D904</f>
        <v>0</v>
      </c>
      <c r="S904" s="13">
        <f>Penjualan!S904*$D904</f>
        <v>60000</v>
      </c>
      <c r="T904" s="13">
        <f>Penjualan!T904*$D904</f>
        <v>0</v>
      </c>
      <c r="U904" s="13">
        <f>Penjualan!U904*$D904</f>
        <v>0</v>
      </c>
      <c r="V904" s="13">
        <f>Penjualan!V904*$D904</f>
        <v>0</v>
      </c>
      <c r="W904" s="13">
        <f>Penjualan!W904*$D904</f>
        <v>0</v>
      </c>
      <c r="X904" s="13">
        <f>Penjualan!X904*$D904</f>
        <v>0</v>
      </c>
      <c r="Y904" s="13">
        <f>Penjualan!Y904*$D904</f>
        <v>0</v>
      </c>
      <c r="Z904" s="13">
        <f>Penjualan!Z904*$D904</f>
        <v>0</v>
      </c>
      <c r="AA904" s="13">
        <f>Penjualan!AA904*$D904</f>
        <v>0</v>
      </c>
      <c r="AB904" s="13">
        <f>Penjualan!AB904*$D904</f>
        <v>15000</v>
      </c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>
        <f>Penjualan!AQ904*$D904</f>
        <v>0</v>
      </c>
      <c r="AR904" s="13">
        <f t="shared" si="32"/>
        <v>105000</v>
      </c>
      <c r="AS904" s="14"/>
      <c r="AT904" s="14"/>
      <c r="AU904" s="14"/>
      <c r="AV904" s="14"/>
      <c r="AW904" s="14"/>
    </row>
    <row r="905" spans="1:49" ht="26.25" customHeight="1" x14ac:dyDescent="0.35">
      <c r="A905" s="55">
        <f>Penjualan!A905</f>
        <v>0</v>
      </c>
      <c r="B905" s="2" t="str">
        <f>Penjualan!B905</f>
        <v>R05</v>
      </c>
      <c r="C905" s="2" t="str">
        <f>Penjualan!C905</f>
        <v>Rosario tali bercorak</v>
      </c>
      <c r="D905" s="21">
        <f>VLOOKUP(B905,Tabel!$A$6:$F$78,6,FALSE)</f>
        <v>15000</v>
      </c>
      <c r="E905" s="13">
        <f>Penjualan!E905*$D905</f>
        <v>0</v>
      </c>
      <c r="F905" s="13">
        <f>Penjualan!F905*$D905</f>
        <v>0</v>
      </c>
      <c r="G905" s="13">
        <f>Penjualan!G905*$D905</f>
        <v>0</v>
      </c>
      <c r="H905" s="13">
        <f>Penjualan!H905*$D905</f>
        <v>0</v>
      </c>
      <c r="I905" s="13">
        <f>Penjualan!I905*$D905</f>
        <v>0</v>
      </c>
      <c r="J905" s="13">
        <f>Penjualan!J905*$D905</f>
        <v>60000</v>
      </c>
      <c r="K905" s="13">
        <f>Penjualan!K905*$D905</f>
        <v>0</v>
      </c>
      <c r="L905" s="13">
        <f>Penjualan!L905*$D905</f>
        <v>0</v>
      </c>
      <c r="M905" s="13">
        <f>Penjualan!M905*$D905</f>
        <v>0</v>
      </c>
      <c r="N905" s="13">
        <f>Penjualan!N905*$D905</f>
        <v>0</v>
      </c>
      <c r="O905" s="13">
        <f>Penjualan!O905*$D905</f>
        <v>0</v>
      </c>
      <c r="P905" s="13">
        <f>Penjualan!P905*$D905</f>
        <v>0</v>
      </c>
      <c r="Q905" s="13">
        <f>Penjualan!Q905*$D905</f>
        <v>0</v>
      </c>
      <c r="R905" s="13">
        <f>Penjualan!R905*$D905</f>
        <v>0</v>
      </c>
      <c r="S905" s="13">
        <f>Penjualan!S905*$D905</f>
        <v>15000</v>
      </c>
      <c r="T905" s="13">
        <f>Penjualan!T905*$D905</f>
        <v>0</v>
      </c>
      <c r="U905" s="13">
        <f>Penjualan!U905*$D905</f>
        <v>0</v>
      </c>
      <c r="V905" s="13">
        <f>Penjualan!V905*$D905</f>
        <v>0</v>
      </c>
      <c r="W905" s="13">
        <f>Penjualan!W905*$D905</f>
        <v>0</v>
      </c>
      <c r="X905" s="13">
        <f>Penjualan!X905*$D905</f>
        <v>0</v>
      </c>
      <c r="Y905" s="13">
        <f>Penjualan!Y905*$D905</f>
        <v>0</v>
      </c>
      <c r="Z905" s="13">
        <f>Penjualan!Z905*$D905</f>
        <v>0</v>
      </c>
      <c r="AA905" s="13">
        <f>Penjualan!AA905*$D905</f>
        <v>0</v>
      </c>
      <c r="AB905" s="13">
        <f>Penjualan!AB905*$D905</f>
        <v>0</v>
      </c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>
        <f>Penjualan!AQ905*$D905</f>
        <v>0</v>
      </c>
      <c r="AR905" s="13">
        <f t="shared" si="32"/>
        <v>75000</v>
      </c>
      <c r="AS905" s="14"/>
      <c r="AT905" s="14"/>
      <c r="AU905" s="14"/>
      <c r="AV905" s="14"/>
      <c r="AW905" s="14"/>
    </row>
    <row r="906" spans="1:49" ht="26.25" customHeight="1" x14ac:dyDescent="0.35">
      <c r="A906" s="55">
        <f>Penjualan!A906</f>
        <v>0</v>
      </c>
      <c r="B906" s="2" t="str">
        <f>Penjualan!B906</f>
        <v>A04</v>
      </c>
      <c r="C906" s="2" t="str">
        <f>Penjualan!C906</f>
        <v>Anting</v>
      </c>
      <c r="D906" s="21">
        <f>VLOOKUP(B906,Tabel!$A$6:$F$78,6,FALSE)</f>
        <v>15000</v>
      </c>
      <c r="E906" s="13">
        <f>Penjualan!E906*$D906</f>
        <v>0</v>
      </c>
      <c r="F906" s="13">
        <f>Penjualan!F906*$D906</f>
        <v>0</v>
      </c>
      <c r="G906" s="13">
        <f>Penjualan!G906*$D906</f>
        <v>0</v>
      </c>
      <c r="H906" s="13">
        <f>Penjualan!H906*$D906</f>
        <v>0</v>
      </c>
      <c r="I906" s="13">
        <f>Penjualan!I906*$D906</f>
        <v>0</v>
      </c>
      <c r="J906" s="13">
        <f>Penjualan!J906*$D906</f>
        <v>0</v>
      </c>
      <c r="K906" s="13">
        <f>Penjualan!K906*$D906</f>
        <v>0</v>
      </c>
      <c r="L906" s="13">
        <f>Penjualan!L906*$D906</f>
        <v>0</v>
      </c>
      <c r="M906" s="13">
        <f>Penjualan!M906*$D906</f>
        <v>15000</v>
      </c>
      <c r="N906" s="13">
        <f>Penjualan!N906*$D906</f>
        <v>0</v>
      </c>
      <c r="O906" s="13">
        <f>Penjualan!O906*$D906</f>
        <v>0</v>
      </c>
      <c r="P906" s="13">
        <f>Penjualan!P906*$D906</f>
        <v>0</v>
      </c>
      <c r="Q906" s="13">
        <f>Penjualan!Q906*$D906</f>
        <v>0</v>
      </c>
      <c r="R906" s="13">
        <f>Penjualan!R906*$D906</f>
        <v>0</v>
      </c>
      <c r="S906" s="13">
        <f>Penjualan!S906*$D906</f>
        <v>0</v>
      </c>
      <c r="T906" s="13">
        <f>Penjualan!T906*$D906</f>
        <v>0</v>
      </c>
      <c r="U906" s="13">
        <f>Penjualan!U906*$D906</f>
        <v>0</v>
      </c>
      <c r="V906" s="13">
        <f>Penjualan!V906*$D906</f>
        <v>0</v>
      </c>
      <c r="W906" s="13">
        <f>Penjualan!W906*$D906</f>
        <v>15000</v>
      </c>
      <c r="X906" s="13">
        <f>Penjualan!X906*$D906</f>
        <v>0</v>
      </c>
      <c r="Y906" s="13">
        <f>Penjualan!Y906*$D906</f>
        <v>0</v>
      </c>
      <c r="Z906" s="13">
        <f>Penjualan!Z906*$D906</f>
        <v>0</v>
      </c>
      <c r="AA906" s="13">
        <f>Penjualan!AA906*$D906</f>
        <v>0</v>
      </c>
      <c r="AB906" s="13">
        <f>Penjualan!AB906*$D906</f>
        <v>0</v>
      </c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>
        <f>Penjualan!AQ906*$D906</f>
        <v>0</v>
      </c>
      <c r="AR906" s="13">
        <f t="shared" si="32"/>
        <v>30000</v>
      </c>
      <c r="AS906" s="14"/>
      <c r="AT906" s="14"/>
      <c r="AU906" s="14"/>
      <c r="AV906" s="14"/>
      <c r="AW906" s="14"/>
    </row>
    <row r="907" spans="1:49" ht="26.25" customHeight="1" x14ac:dyDescent="0.35">
      <c r="A907" s="55">
        <f>Penjualan!A907</f>
        <v>0</v>
      </c>
      <c r="B907" s="2" t="str">
        <f>Penjualan!B907</f>
        <v>KT04</v>
      </c>
      <c r="C907" s="2" t="str">
        <f>Penjualan!C907</f>
        <v>Kalung bandul</v>
      </c>
      <c r="D907" s="21">
        <f>VLOOKUP(B907,Tabel!$A$6:$F$78,6,FALSE)</f>
        <v>3000</v>
      </c>
      <c r="E907" s="13">
        <f>Penjualan!E907*$D907</f>
        <v>0</v>
      </c>
      <c r="F907" s="13">
        <f>Penjualan!F907*$D907</f>
        <v>0</v>
      </c>
      <c r="G907" s="13">
        <f>Penjualan!G907*$D907</f>
        <v>0</v>
      </c>
      <c r="H907" s="13">
        <f>Penjualan!H907*$D907</f>
        <v>0</v>
      </c>
      <c r="I907" s="13">
        <f>Penjualan!I907*$D907</f>
        <v>0</v>
      </c>
      <c r="J907" s="13">
        <f>Penjualan!J907*$D907</f>
        <v>0</v>
      </c>
      <c r="K907" s="13">
        <f>Penjualan!K907*$D907</f>
        <v>0</v>
      </c>
      <c r="L907" s="13">
        <f>Penjualan!L907*$D907</f>
        <v>0</v>
      </c>
      <c r="M907" s="13">
        <f>Penjualan!M907*$D907</f>
        <v>0</v>
      </c>
      <c r="N907" s="13">
        <f>Penjualan!N907*$D907</f>
        <v>0</v>
      </c>
      <c r="O907" s="13">
        <f>Penjualan!O907*$D907</f>
        <v>0</v>
      </c>
      <c r="P907" s="13">
        <f>Penjualan!P907*$D907</f>
        <v>0</v>
      </c>
      <c r="Q907" s="13">
        <f>Penjualan!Q907*$D907</f>
        <v>0</v>
      </c>
      <c r="R907" s="13">
        <f>Penjualan!R907*$D907</f>
        <v>0</v>
      </c>
      <c r="S907" s="13">
        <f>Penjualan!S907*$D907</f>
        <v>0</v>
      </c>
      <c r="T907" s="13">
        <f>Penjualan!T907*$D907</f>
        <v>0</v>
      </c>
      <c r="U907" s="13">
        <f>Penjualan!U907*$D907</f>
        <v>0</v>
      </c>
      <c r="V907" s="13">
        <f>Penjualan!V907*$D907</f>
        <v>0</v>
      </c>
      <c r="W907" s="13">
        <f>Penjualan!W907*$D907</f>
        <v>0</v>
      </c>
      <c r="X907" s="13">
        <f>Penjualan!X907*$D907</f>
        <v>0</v>
      </c>
      <c r="Y907" s="13">
        <f>Penjualan!Y907*$D907</f>
        <v>3000</v>
      </c>
      <c r="Z907" s="13">
        <f>Penjualan!Z907*$D907</f>
        <v>0</v>
      </c>
      <c r="AA907" s="13">
        <f>Penjualan!AA907*$D907</f>
        <v>0</v>
      </c>
      <c r="AB907" s="13">
        <f>Penjualan!AB907*$D907</f>
        <v>0</v>
      </c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>
        <f>Penjualan!AQ907*$D907</f>
        <v>0</v>
      </c>
      <c r="AR907" s="13">
        <f t="shared" si="32"/>
        <v>3000</v>
      </c>
      <c r="AS907" s="14"/>
      <c r="AT907" s="14"/>
      <c r="AU907" s="14"/>
      <c r="AV907" s="14"/>
      <c r="AW907" s="14"/>
    </row>
    <row r="908" spans="1:49" ht="26.25" customHeight="1" x14ac:dyDescent="0.35">
      <c r="A908" s="55">
        <f>Penjualan!A908</f>
        <v>0</v>
      </c>
      <c r="B908" s="2" t="str">
        <f>Penjualan!B908</f>
        <v>G08</v>
      </c>
      <c r="C908" s="2" t="str">
        <f>Penjualan!C908</f>
        <v>G.makrame</v>
      </c>
      <c r="D908" s="21">
        <f>VLOOKUP(B908,Tabel!$A$6:$F$78,6,FALSE)</f>
        <v>8000</v>
      </c>
      <c r="E908" s="13">
        <f>Penjualan!E908*$D908</f>
        <v>0</v>
      </c>
      <c r="F908" s="13">
        <f>Penjualan!F908*$D908</f>
        <v>0</v>
      </c>
      <c r="G908" s="13">
        <f>Penjualan!G908*$D908</f>
        <v>0</v>
      </c>
      <c r="H908" s="13">
        <f>Penjualan!H908*$D908</f>
        <v>0</v>
      </c>
      <c r="I908" s="13">
        <f>Penjualan!I908*$D908</f>
        <v>0</v>
      </c>
      <c r="J908" s="13">
        <f>Penjualan!J908*$D908</f>
        <v>0</v>
      </c>
      <c r="K908" s="13">
        <f>Penjualan!K908*$D908</f>
        <v>0</v>
      </c>
      <c r="L908" s="13">
        <f>Penjualan!L908*$D908</f>
        <v>0</v>
      </c>
      <c r="M908" s="13">
        <f>Penjualan!M908*$D908</f>
        <v>0</v>
      </c>
      <c r="N908" s="13">
        <f>Penjualan!N908*$D908</f>
        <v>8000</v>
      </c>
      <c r="O908" s="13">
        <f>Penjualan!O908*$D908</f>
        <v>0</v>
      </c>
      <c r="P908" s="13">
        <f>Penjualan!P908*$D908</f>
        <v>0</v>
      </c>
      <c r="Q908" s="13">
        <f>Penjualan!Q908*$D908</f>
        <v>0</v>
      </c>
      <c r="R908" s="13">
        <f>Penjualan!R908*$D908</f>
        <v>0</v>
      </c>
      <c r="S908" s="13">
        <f>Penjualan!S908*$D908</f>
        <v>0</v>
      </c>
      <c r="T908" s="13">
        <f>Penjualan!T908*$D908</f>
        <v>0</v>
      </c>
      <c r="U908" s="13">
        <f>Penjualan!U908*$D908</f>
        <v>0</v>
      </c>
      <c r="V908" s="13">
        <f>Penjualan!V908*$D908</f>
        <v>0</v>
      </c>
      <c r="W908" s="13">
        <f>Penjualan!W908*$D908</f>
        <v>0</v>
      </c>
      <c r="X908" s="13">
        <f>Penjualan!X908*$D908</f>
        <v>0</v>
      </c>
      <c r="Y908" s="13">
        <f>Penjualan!Y908*$D908</f>
        <v>0</v>
      </c>
      <c r="Z908" s="13">
        <f>Penjualan!Z908*$D908</f>
        <v>0</v>
      </c>
      <c r="AA908" s="13">
        <f>Penjualan!AA908*$D908</f>
        <v>0</v>
      </c>
      <c r="AB908" s="13">
        <f>Penjualan!AB908*$D908</f>
        <v>0</v>
      </c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>
        <f>Penjualan!AQ908*$D908</f>
        <v>0</v>
      </c>
      <c r="AR908" s="13">
        <f t="shared" si="32"/>
        <v>8000</v>
      </c>
      <c r="AS908" s="14"/>
      <c r="AT908" s="14"/>
      <c r="AU908" s="14"/>
      <c r="AV908" s="14"/>
      <c r="AW908" s="14"/>
    </row>
    <row r="909" spans="1:49" ht="26.25" customHeight="1" x14ac:dyDescent="0.35">
      <c r="A909" s="55">
        <f>Penjualan!A909</f>
        <v>0</v>
      </c>
      <c r="B909" s="2" t="str">
        <f>Penjualan!B909</f>
        <v>Lain2</v>
      </c>
      <c r="C909" s="2" t="str">
        <f>Penjualan!C909</f>
        <v>Lain2</v>
      </c>
      <c r="D909" s="21">
        <f>VLOOKUP(B909,Tabel!$A$6:$F$78,6,FALSE)</f>
        <v>0</v>
      </c>
      <c r="E909" s="13">
        <f>Penjualan!E909*$D909</f>
        <v>0</v>
      </c>
      <c r="F909" s="13">
        <f>Penjualan!F909*$D909</f>
        <v>0</v>
      </c>
      <c r="G909" s="13">
        <f>Penjualan!G909*$D909</f>
        <v>0</v>
      </c>
      <c r="H909" s="13">
        <f>Penjualan!H909*$D909</f>
        <v>0</v>
      </c>
      <c r="I909" s="13">
        <f>Penjualan!I909*$D909</f>
        <v>0</v>
      </c>
      <c r="J909" s="13">
        <f>Penjualan!J909*$D909</f>
        <v>0</v>
      </c>
      <c r="K909" s="13">
        <f>Penjualan!K909*$D909</f>
        <v>0</v>
      </c>
      <c r="L909" s="13">
        <f>Penjualan!L909*$D909</f>
        <v>0</v>
      </c>
      <c r="M909" s="13">
        <f>Penjualan!M909*$D909</f>
        <v>0</v>
      </c>
      <c r="N909" s="13">
        <f>Penjualan!N909*$D909</f>
        <v>0</v>
      </c>
      <c r="O909" s="13">
        <f>Penjualan!O909*$D909</f>
        <v>0</v>
      </c>
      <c r="P909" s="13">
        <f>Penjualan!P909*$D909</f>
        <v>0</v>
      </c>
      <c r="Q909" s="13">
        <f>Penjualan!Q909*$D909</f>
        <v>0</v>
      </c>
      <c r="R909" s="13">
        <f>Penjualan!R909*$D909</f>
        <v>0</v>
      </c>
      <c r="S909" s="13">
        <f>Penjualan!S909*$D909</f>
        <v>0</v>
      </c>
      <c r="T909" s="13">
        <f>Penjualan!T909*$D909</f>
        <v>0</v>
      </c>
      <c r="U909" s="13">
        <f>Penjualan!U909*$D909</f>
        <v>0</v>
      </c>
      <c r="V909" s="13">
        <f>Penjualan!V909*$D909</f>
        <v>0</v>
      </c>
      <c r="W909" s="13">
        <f>Penjualan!W909*$D909</f>
        <v>0</v>
      </c>
      <c r="X909" s="13">
        <f>Penjualan!X909*$D909</f>
        <v>0</v>
      </c>
      <c r="Y909" s="13">
        <f>Penjualan!Y909*$D909</f>
        <v>0</v>
      </c>
      <c r="Z909" s="13">
        <f>Penjualan!Z909*$D909</f>
        <v>0</v>
      </c>
      <c r="AA909" s="13">
        <f>Penjualan!AA909*$D909</f>
        <v>0</v>
      </c>
      <c r="AB909" s="13">
        <f>Penjualan!AB909*$D909</f>
        <v>0</v>
      </c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>
        <f>Penjualan!AQ909*$D909</f>
        <v>0</v>
      </c>
      <c r="AR909" s="13">
        <f t="shared" si="32"/>
        <v>0</v>
      </c>
      <c r="AS909" s="14"/>
      <c r="AT909" s="14"/>
      <c r="AU909" s="14"/>
      <c r="AV909" s="14"/>
      <c r="AW909" s="14"/>
    </row>
    <row r="910" spans="1:49" ht="26.25" customHeight="1" x14ac:dyDescent="0.35">
      <c r="A910" s="55">
        <f>Penjualan!A910</f>
        <v>42490</v>
      </c>
      <c r="B910" s="2" t="str">
        <f>Penjualan!B910</f>
        <v>R08</v>
      </c>
      <c r="C910" s="2" t="str">
        <f>Penjualan!C910</f>
        <v>Rosario Merah Putih</v>
      </c>
      <c r="D910" s="21">
        <f>VLOOKUP(B910,Tabel!$A$6:$F$78,6,FALSE)</f>
        <v>15000</v>
      </c>
      <c r="E910" s="13">
        <f>Penjualan!E910*$D910</f>
        <v>0</v>
      </c>
      <c r="F910" s="13">
        <f>Penjualan!F910*$D910</f>
        <v>0</v>
      </c>
      <c r="G910" s="13">
        <f>Penjualan!G910*$D910</f>
        <v>0</v>
      </c>
      <c r="H910" s="13">
        <f>Penjualan!H910*$D910</f>
        <v>0</v>
      </c>
      <c r="I910" s="13">
        <f>Penjualan!I910*$D910</f>
        <v>0</v>
      </c>
      <c r="J910" s="13">
        <f>Penjualan!J910*$D910</f>
        <v>120000</v>
      </c>
      <c r="K910" s="13">
        <f>Penjualan!K910*$D910</f>
        <v>0</v>
      </c>
      <c r="L910" s="13">
        <f>Penjualan!L910*$D910</f>
        <v>0</v>
      </c>
      <c r="M910" s="13">
        <f>Penjualan!M910*$D910</f>
        <v>120000</v>
      </c>
      <c r="N910" s="13">
        <f>Penjualan!N910*$D910</f>
        <v>0</v>
      </c>
      <c r="O910" s="13">
        <f>Penjualan!O910*$D910</f>
        <v>0</v>
      </c>
      <c r="P910" s="13">
        <f>Penjualan!P910*$D910</f>
        <v>0</v>
      </c>
      <c r="Q910" s="13">
        <f>Penjualan!Q910*$D910</f>
        <v>0</v>
      </c>
      <c r="R910" s="13">
        <f>Penjualan!R910*$D910</f>
        <v>0</v>
      </c>
      <c r="S910" s="13">
        <f>Penjualan!S910*$D910</f>
        <v>0</v>
      </c>
      <c r="T910" s="13">
        <f>Penjualan!T910*$D910</f>
        <v>0</v>
      </c>
      <c r="U910" s="13">
        <f>Penjualan!U910*$D910</f>
        <v>0</v>
      </c>
      <c r="V910" s="13">
        <f>Penjualan!V910*$D910</f>
        <v>0</v>
      </c>
      <c r="W910" s="13">
        <f>Penjualan!W910*$D910</f>
        <v>0</v>
      </c>
      <c r="X910" s="13">
        <f>Penjualan!X910*$D910</f>
        <v>0</v>
      </c>
      <c r="Y910" s="13">
        <f>Penjualan!Y910*$D910</f>
        <v>0</v>
      </c>
      <c r="Z910" s="13">
        <f>Penjualan!Z910*$D910</f>
        <v>0</v>
      </c>
      <c r="AA910" s="13">
        <f>Penjualan!AA910*$D910</f>
        <v>0</v>
      </c>
      <c r="AB910" s="13">
        <f>Penjualan!AB910*$D910</f>
        <v>0</v>
      </c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>
        <f>Penjualan!AQ910*$D910</f>
        <v>0</v>
      </c>
      <c r="AR910" s="13">
        <f t="shared" si="32"/>
        <v>240000</v>
      </c>
      <c r="AS910" s="14"/>
      <c r="AT910" s="14"/>
      <c r="AU910" s="14"/>
      <c r="AV910" s="14"/>
      <c r="AW910" s="14"/>
    </row>
    <row r="911" spans="1:49" ht="26.25" customHeight="1" x14ac:dyDescent="0.35">
      <c r="A911" s="55" t="str">
        <f>Penjualan!A911</f>
        <v>Paskalis</v>
      </c>
      <c r="B911" s="2" t="str">
        <f>Penjualan!B911</f>
        <v>G08</v>
      </c>
      <c r="C911" s="2" t="str">
        <f>Penjualan!C911</f>
        <v>G.makrame</v>
      </c>
      <c r="D911" s="21">
        <f>VLOOKUP(B911,Tabel!$A$6:$F$78,6,FALSE)</f>
        <v>8000</v>
      </c>
      <c r="E911" s="13">
        <f>Penjualan!E911*$D911</f>
        <v>0</v>
      </c>
      <c r="F911" s="13">
        <f>Penjualan!F911*$D911</f>
        <v>0</v>
      </c>
      <c r="G911" s="13">
        <f>Penjualan!G911*$D911</f>
        <v>0</v>
      </c>
      <c r="H911" s="13">
        <f>Penjualan!H911*$D911</f>
        <v>0</v>
      </c>
      <c r="I911" s="13">
        <f>Penjualan!I911*$D911</f>
        <v>0</v>
      </c>
      <c r="J911" s="13">
        <f>Penjualan!J911*$D911</f>
        <v>0</v>
      </c>
      <c r="K911" s="13">
        <f>Penjualan!K911*$D911</f>
        <v>0</v>
      </c>
      <c r="L911" s="13">
        <f>Penjualan!L911*$D911</f>
        <v>0</v>
      </c>
      <c r="M911" s="13">
        <f>Penjualan!M911*$D911</f>
        <v>0</v>
      </c>
      <c r="N911" s="13">
        <f>Penjualan!N911*$D911</f>
        <v>8000</v>
      </c>
      <c r="O911" s="13">
        <f>Penjualan!O911*$D911</f>
        <v>0</v>
      </c>
      <c r="P911" s="13">
        <f>Penjualan!P911*$D911</f>
        <v>0</v>
      </c>
      <c r="Q911" s="13">
        <f>Penjualan!Q911*$D911</f>
        <v>0</v>
      </c>
      <c r="R911" s="13">
        <f>Penjualan!R911*$D911</f>
        <v>0</v>
      </c>
      <c r="S911" s="13">
        <f>Penjualan!S911*$D911</f>
        <v>0</v>
      </c>
      <c r="T911" s="13">
        <f>Penjualan!T911*$D911</f>
        <v>0</v>
      </c>
      <c r="U911" s="13">
        <f>Penjualan!U911*$D911</f>
        <v>0</v>
      </c>
      <c r="V911" s="13">
        <f>Penjualan!V911*$D911</f>
        <v>0</v>
      </c>
      <c r="W911" s="13">
        <f>Penjualan!W911*$D911</f>
        <v>0</v>
      </c>
      <c r="X911" s="13">
        <f>Penjualan!X911*$D911</f>
        <v>0</v>
      </c>
      <c r="Y911" s="13">
        <f>Penjualan!Y911*$D911</f>
        <v>0</v>
      </c>
      <c r="Z911" s="13">
        <f>Penjualan!Z911*$D911</f>
        <v>0</v>
      </c>
      <c r="AA911" s="13">
        <f>Penjualan!AA911*$D911</f>
        <v>0</v>
      </c>
      <c r="AB911" s="13">
        <f>Penjualan!AB911*$D911</f>
        <v>0</v>
      </c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>
        <f>Penjualan!AQ911*$D911</f>
        <v>0</v>
      </c>
      <c r="AR911" s="13">
        <f t="shared" si="32"/>
        <v>8000</v>
      </c>
      <c r="AS911" s="14"/>
      <c r="AT911" s="14"/>
      <c r="AU911" s="14"/>
      <c r="AV911" s="14"/>
      <c r="AW911" s="14"/>
    </row>
    <row r="912" spans="1:49" ht="26.25" customHeight="1" x14ac:dyDescent="0.35">
      <c r="A912" s="55">
        <f>Penjualan!A912</f>
        <v>0</v>
      </c>
      <c r="B912" s="2" t="str">
        <f>Penjualan!B912</f>
        <v>R05</v>
      </c>
      <c r="C912" s="2" t="str">
        <f>Penjualan!C912</f>
        <v>Rosario tali bercorak</v>
      </c>
      <c r="D912" s="21">
        <f>VLOOKUP(B912,Tabel!$A$6:$F$78,6,FALSE)</f>
        <v>15000</v>
      </c>
      <c r="E912" s="13">
        <f>Penjualan!E912*$D912</f>
        <v>0</v>
      </c>
      <c r="F912" s="13">
        <f>Penjualan!F912*$D912</f>
        <v>0</v>
      </c>
      <c r="G912" s="13">
        <f>Penjualan!G912*$D912</f>
        <v>0</v>
      </c>
      <c r="H912" s="13">
        <f>Penjualan!H912*$D912</f>
        <v>0</v>
      </c>
      <c r="I912" s="13">
        <f>Penjualan!I912*$D912</f>
        <v>0</v>
      </c>
      <c r="J912" s="13">
        <f>Penjualan!J912*$D912</f>
        <v>0</v>
      </c>
      <c r="K912" s="13">
        <f>Penjualan!K912*$D912</f>
        <v>0</v>
      </c>
      <c r="L912" s="13">
        <f>Penjualan!L912*$D912</f>
        <v>0</v>
      </c>
      <c r="M912" s="13">
        <f>Penjualan!M912*$D912</f>
        <v>0</v>
      </c>
      <c r="N912" s="13">
        <f>Penjualan!N912*$D912</f>
        <v>0</v>
      </c>
      <c r="O912" s="13">
        <f>Penjualan!O912*$D912</f>
        <v>0</v>
      </c>
      <c r="P912" s="13">
        <f>Penjualan!P912*$D912</f>
        <v>15000</v>
      </c>
      <c r="Q912" s="13">
        <f>Penjualan!Q912*$D912</f>
        <v>0</v>
      </c>
      <c r="R912" s="13">
        <f>Penjualan!R912*$D912</f>
        <v>0</v>
      </c>
      <c r="S912" s="13">
        <f>Penjualan!S912*$D912</f>
        <v>15000</v>
      </c>
      <c r="T912" s="13">
        <f>Penjualan!T912*$D912</f>
        <v>0</v>
      </c>
      <c r="U912" s="13">
        <f>Penjualan!U912*$D912</f>
        <v>0</v>
      </c>
      <c r="V912" s="13">
        <f>Penjualan!V912*$D912</f>
        <v>0</v>
      </c>
      <c r="W912" s="13">
        <f>Penjualan!W912*$D912</f>
        <v>0</v>
      </c>
      <c r="X912" s="13">
        <f>Penjualan!X912*$D912</f>
        <v>0</v>
      </c>
      <c r="Y912" s="13">
        <f>Penjualan!Y912*$D912</f>
        <v>0</v>
      </c>
      <c r="Z912" s="13">
        <f>Penjualan!Z912*$D912</f>
        <v>0</v>
      </c>
      <c r="AA912" s="13">
        <f>Penjualan!AA912*$D912</f>
        <v>0</v>
      </c>
      <c r="AB912" s="13">
        <f>Penjualan!AB912*$D912</f>
        <v>15000</v>
      </c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>
        <f>Penjualan!AQ912*$D912</f>
        <v>0</v>
      </c>
      <c r="AR912" s="13">
        <f t="shared" si="32"/>
        <v>45000</v>
      </c>
      <c r="AS912" s="14"/>
      <c r="AT912" s="14"/>
      <c r="AU912" s="14"/>
      <c r="AV912" s="14"/>
      <c r="AW912" s="14"/>
    </row>
    <row r="913" spans="1:49" ht="26.25" customHeight="1" x14ac:dyDescent="0.35">
      <c r="A913" s="55">
        <f>Penjualan!A913</f>
        <v>0</v>
      </c>
      <c r="B913" s="2" t="str">
        <f>Penjualan!B913</f>
        <v>KT04</v>
      </c>
      <c r="C913" s="2" t="str">
        <f>Penjualan!C913</f>
        <v>Kalung bandul</v>
      </c>
      <c r="D913" s="21">
        <f>VLOOKUP(B913,Tabel!$A$6:$F$78,6,FALSE)</f>
        <v>3000</v>
      </c>
      <c r="E913" s="13">
        <f>Penjualan!E913*$D913</f>
        <v>0</v>
      </c>
      <c r="F913" s="13">
        <f>Penjualan!F913*$D913</f>
        <v>0</v>
      </c>
      <c r="G913" s="13">
        <f>Penjualan!G913*$D913</f>
        <v>0</v>
      </c>
      <c r="H913" s="13">
        <f>Penjualan!H913*$D913</f>
        <v>0</v>
      </c>
      <c r="I913" s="13">
        <f>Penjualan!I913*$D913</f>
        <v>0</v>
      </c>
      <c r="J913" s="13">
        <f>Penjualan!J913*$D913</f>
        <v>0</v>
      </c>
      <c r="K913" s="13">
        <f>Penjualan!K913*$D913</f>
        <v>0</v>
      </c>
      <c r="L913" s="13">
        <f>Penjualan!L913*$D913</f>
        <v>0</v>
      </c>
      <c r="M913" s="13">
        <f>Penjualan!M913*$D913</f>
        <v>0</v>
      </c>
      <c r="N913" s="13">
        <f>Penjualan!N913*$D913</f>
        <v>0</v>
      </c>
      <c r="O913" s="13">
        <f>Penjualan!O913*$D913</f>
        <v>0</v>
      </c>
      <c r="P913" s="13">
        <f>Penjualan!P913*$D913</f>
        <v>0</v>
      </c>
      <c r="Q913" s="13">
        <f>Penjualan!Q913*$D913</f>
        <v>0</v>
      </c>
      <c r="R913" s="13">
        <f>Penjualan!R913*$D913</f>
        <v>0</v>
      </c>
      <c r="S913" s="13">
        <f>Penjualan!S913*$D913</f>
        <v>0</v>
      </c>
      <c r="T913" s="13">
        <f>Penjualan!T913*$D913</f>
        <v>3000</v>
      </c>
      <c r="U913" s="13">
        <f>Penjualan!U913*$D913</f>
        <v>0</v>
      </c>
      <c r="V913" s="13">
        <f>Penjualan!V913*$D913</f>
        <v>0</v>
      </c>
      <c r="W913" s="13">
        <f>Penjualan!W913*$D913</f>
        <v>0</v>
      </c>
      <c r="X913" s="13">
        <f>Penjualan!X913*$D913</f>
        <v>0</v>
      </c>
      <c r="Y913" s="13">
        <f>Penjualan!Y913*$D913</f>
        <v>0</v>
      </c>
      <c r="Z913" s="13">
        <f>Penjualan!Z913*$D913</f>
        <v>0</v>
      </c>
      <c r="AA913" s="13">
        <f>Penjualan!AA913*$D913</f>
        <v>0</v>
      </c>
      <c r="AB913" s="13">
        <f>Penjualan!AB913*$D913</f>
        <v>0</v>
      </c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>
        <f>Penjualan!AQ913*$D913</f>
        <v>0</v>
      </c>
      <c r="AR913" s="13">
        <f t="shared" si="32"/>
        <v>3000</v>
      </c>
      <c r="AS913" s="14"/>
      <c r="AT913" s="14"/>
      <c r="AU913" s="14"/>
      <c r="AV913" s="14"/>
      <c r="AW913" s="14"/>
    </row>
    <row r="914" spans="1:49" ht="26.25" customHeight="1" x14ac:dyDescent="0.35">
      <c r="A914" s="55">
        <f>Penjualan!A914</f>
        <v>0</v>
      </c>
      <c r="B914" s="2" t="str">
        <f>Penjualan!B914</f>
        <v>R06</v>
      </c>
      <c r="C914" s="2" t="str">
        <f>Penjualan!C914</f>
        <v>Rosario tali simpul</v>
      </c>
      <c r="D914" s="21">
        <f>VLOOKUP(B914,Tabel!$A$6:$F$78,6,FALSE)</f>
        <v>12000</v>
      </c>
      <c r="E914" s="13">
        <f>Penjualan!E914*$D914</f>
        <v>0</v>
      </c>
      <c r="F914" s="13">
        <f>Penjualan!F914*$D914</f>
        <v>0</v>
      </c>
      <c r="G914" s="13">
        <f>Penjualan!G914*$D914</f>
        <v>0</v>
      </c>
      <c r="H914" s="13">
        <f>Penjualan!H914*$D914</f>
        <v>0</v>
      </c>
      <c r="I914" s="13">
        <f>Penjualan!I914*$D914</f>
        <v>0</v>
      </c>
      <c r="J914" s="13">
        <f>Penjualan!J914*$D914</f>
        <v>12000</v>
      </c>
      <c r="K914" s="13">
        <f>Penjualan!K914*$D914</f>
        <v>0</v>
      </c>
      <c r="L914" s="13">
        <f>Penjualan!L914*$D914</f>
        <v>0</v>
      </c>
      <c r="M914" s="13">
        <f>Penjualan!M914*$D914</f>
        <v>0</v>
      </c>
      <c r="N914" s="13">
        <f>Penjualan!N914*$D914</f>
        <v>0</v>
      </c>
      <c r="O914" s="13">
        <f>Penjualan!O914*$D914</f>
        <v>0</v>
      </c>
      <c r="P914" s="13">
        <f>Penjualan!P914*$D914</f>
        <v>0</v>
      </c>
      <c r="Q914" s="13">
        <f>Penjualan!Q914*$D914</f>
        <v>0</v>
      </c>
      <c r="R914" s="13">
        <f>Penjualan!R914*$D914</f>
        <v>0</v>
      </c>
      <c r="S914" s="13">
        <f>Penjualan!S914*$D914</f>
        <v>0</v>
      </c>
      <c r="T914" s="13">
        <f>Penjualan!T914*$D914</f>
        <v>0</v>
      </c>
      <c r="U914" s="13">
        <f>Penjualan!U914*$D914</f>
        <v>0</v>
      </c>
      <c r="V914" s="13">
        <f>Penjualan!V914*$D914</f>
        <v>0</v>
      </c>
      <c r="W914" s="13">
        <f>Penjualan!W914*$D914</f>
        <v>0</v>
      </c>
      <c r="X914" s="13">
        <f>Penjualan!X914*$D914</f>
        <v>0</v>
      </c>
      <c r="Y914" s="13">
        <f>Penjualan!Y914*$D914</f>
        <v>0</v>
      </c>
      <c r="Z914" s="13">
        <f>Penjualan!Z914*$D914</f>
        <v>0</v>
      </c>
      <c r="AA914" s="13">
        <f>Penjualan!AA914*$D914</f>
        <v>0</v>
      </c>
      <c r="AB914" s="13">
        <f>Penjualan!AB914*$D914</f>
        <v>0</v>
      </c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>
        <f>Penjualan!AQ914*$D914</f>
        <v>0</v>
      </c>
      <c r="AR914" s="13">
        <f t="shared" si="32"/>
        <v>12000</v>
      </c>
      <c r="AS914" s="14"/>
      <c r="AT914" s="14"/>
      <c r="AU914" s="14"/>
      <c r="AV914" s="14"/>
      <c r="AW914" s="14"/>
    </row>
    <row r="915" spans="1:49" ht="26.25" customHeight="1" x14ac:dyDescent="0.35">
      <c r="A915" s="55">
        <f>Penjualan!A915</f>
        <v>0</v>
      </c>
      <c r="B915" s="2" t="str">
        <f>Penjualan!B915</f>
        <v>G12</v>
      </c>
      <c r="C915" s="2" t="str">
        <f>Penjualan!C915</f>
        <v xml:space="preserve">Gelang plat </v>
      </c>
      <c r="D915" s="21">
        <f>VLOOKUP(B915,Tabel!$A$6:$F$78,6,FALSE)</f>
        <v>5000</v>
      </c>
      <c r="E915" s="13">
        <f>Penjualan!E915*$D915</f>
        <v>0</v>
      </c>
      <c r="F915" s="13">
        <f>Penjualan!F915*$D915</f>
        <v>5000</v>
      </c>
      <c r="G915" s="13">
        <f>Penjualan!G915*$D915</f>
        <v>0</v>
      </c>
      <c r="H915" s="13">
        <f>Penjualan!H915*$D915</f>
        <v>0</v>
      </c>
      <c r="I915" s="13">
        <f>Penjualan!I915*$D915</f>
        <v>0</v>
      </c>
      <c r="J915" s="13">
        <f>Penjualan!J915*$D915</f>
        <v>0</v>
      </c>
      <c r="K915" s="13">
        <f>Penjualan!K915*$D915</f>
        <v>0</v>
      </c>
      <c r="L915" s="13">
        <f>Penjualan!L915*$D915</f>
        <v>0</v>
      </c>
      <c r="M915" s="13">
        <f>Penjualan!M915*$D915</f>
        <v>0</v>
      </c>
      <c r="N915" s="13">
        <f>Penjualan!N915*$D915</f>
        <v>0</v>
      </c>
      <c r="O915" s="13">
        <f>Penjualan!O915*$D915</f>
        <v>0</v>
      </c>
      <c r="P915" s="13">
        <f>Penjualan!P915*$D915</f>
        <v>0</v>
      </c>
      <c r="Q915" s="13">
        <f>Penjualan!Q915*$D915</f>
        <v>0</v>
      </c>
      <c r="R915" s="13">
        <f>Penjualan!R915*$D915</f>
        <v>0</v>
      </c>
      <c r="S915" s="13">
        <f>Penjualan!S915*$D915</f>
        <v>0</v>
      </c>
      <c r="T915" s="13">
        <f>Penjualan!T915*$D915</f>
        <v>0</v>
      </c>
      <c r="U915" s="13">
        <f>Penjualan!U915*$D915</f>
        <v>0</v>
      </c>
      <c r="V915" s="13">
        <f>Penjualan!V915*$D915</f>
        <v>0</v>
      </c>
      <c r="W915" s="13">
        <f>Penjualan!W915*$D915</f>
        <v>0</v>
      </c>
      <c r="X915" s="13">
        <f>Penjualan!X915*$D915</f>
        <v>0</v>
      </c>
      <c r="Y915" s="13">
        <f>Penjualan!Y915*$D915</f>
        <v>0</v>
      </c>
      <c r="Z915" s="13">
        <f>Penjualan!Z915*$D915</f>
        <v>0</v>
      </c>
      <c r="AA915" s="13">
        <f>Penjualan!AA915*$D915</f>
        <v>0</v>
      </c>
      <c r="AB915" s="13">
        <f>Penjualan!AB915*$D915</f>
        <v>5000</v>
      </c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>
        <f>Penjualan!AQ915*$D915</f>
        <v>0</v>
      </c>
      <c r="AR915" s="13">
        <f t="shared" si="32"/>
        <v>10000</v>
      </c>
      <c r="AS915" s="14"/>
      <c r="AT915" s="14"/>
      <c r="AU915" s="14"/>
      <c r="AV915" s="14"/>
      <c r="AW915" s="14"/>
    </row>
    <row r="916" spans="1:49" ht="26.25" customHeight="1" x14ac:dyDescent="0.35">
      <c r="A916" s="55">
        <f>Penjualan!A916</f>
        <v>0</v>
      </c>
      <c r="B916" s="2" t="str">
        <f>Penjualan!B916</f>
        <v>R01</v>
      </c>
      <c r="C916" s="2" t="str">
        <f>Penjualan!C916</f>
        <v>Rosario kayu</v>
      </c>
      <c r="D916" s="21">
        <f>VLOOKUP(B916,Tabel!$A$6:$F$78,6,FALSE)</f>
        <v>15000</v>
      </c>
      <c r="E916" s="13">
        <f>Penjualan!E916*$D916</f>
        <v>0</v>
      </c>
      <c r="F916" s="13">
        <f>Penjualan!F916*$D916</f>
        <v>15000</v>
      </c>
      <c r="G916" s="13">
        <f>Penjualan!G916*$D916</f>
        <v>0</v>
      </c>
      <c r="H916" s="13">
        <f>Penjualan!H916*$D916</f>
        <v>0</v>
      </c>
      <c r="I916" s="13">
        <f>Penjualan!I916*$D916</f>
        <v>0</v>
      </c>
      <c r="J916" s="13">
        <f>Penjualan!J916*$D916</f>
        <v>15000</v>
      </c>
      <c r="K916" s="13">
        <f>Penjualan!K916*$D916</f>
        <v>0</v>
      </c>
      <c r="L916" s="13">
        <f>Penjualan!L916*$D916</f>
        <v>0</v>
      </c>
      <c r="M916" s="13">
        <f>Penjualan!M916*$D916</f>
        <v>0</v>
      </c>
      <c r="N916" s="13">
        <f>Penjualan!N916*$D916</f>
        <v>0</v>
      </c>
      <c r="O916" s="13">
        <f>Penjualan!O916*$D916</f>
        <v>0</v>
      </c>
      <c r="P916" s="13">
        <f>Penjualan!P916*$D916</f>
        <v>0</v>
      </c>
      <c r="Q916" s="13">
        <f>Penjualan!Q916*$D916</f>
        <v>0</v>
      </c>
      <c r="R916" s="13">
        <f>Penjualan!R916*$D916</f>
        <v>0</v>
      </c>
      <c r="S916" s="13">
        <f>Penjualan!S916*$D916</f>
        <v>0</v>
      </c>
      <c r="T916" s="13">
        <f>Penjualan!T916*$D916</f>
        <v>0</v>
      </c>
      <c r="U916" s="13">
        <f>Penjualan!U916*$D916</f>
        <v>0</v>
      </c>
      <c r="V916" s="13">
        <f>Penjualan!V916*$D916</f>
        <v>0</v>
      </c>
      <c r="W916" s="13">
        <f>Penjualan!W916*$D916</f>
        <v>0</v>
      </c>
      <c r="X916" s="13">
        <f>Penjualan!X916*$D916</f>
        <v>0</v>
      </c>
      <c r="Y916" s="13">
        <f>Penjualan!Y916*$D916</f>
        <v>0</v>
      </c>
      <c r="Z916" s="13">
        <f>Penjualan!Z916*$D916</f>
        <v>0</v>
      </c>
      <c r="AA916" s="13">
        <f>Penjualan!AA916*$D916</f>
        <v>0</v>
      </c>
      <c r="AB916" s="13">
        <f>Penjualan!AB916*$D916</f>
        <v>0</v>
      </c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>
        <f>Penjualan!AQ916*$D916</f>
        <v>0</v>
      </c>
      <c r="AR916" s="13">
        <f t="shared" si="32"/>
        <v>30000</v>
      </c>
      <c r="AS916" s="14"/>
      <c r="AT916" s="14"/>
      <c r="AU916" s="14"/>
      <c r="AV916" s="14"/>
      <c r="AW916" s="14"/>
    </row>
    <row r="917" spans="1:49" ht="26.25" customHeight="1" x14ac:dyDescent="0.35">
      <c r="A917" s="55">
        <f>Penjualan!A917</f>
        <v>42491</v>
      </c>
      <c r="B917" s="2" t="str">
        <f>Penjualan!B917</f>
        <v>R08</v>
      </c>
      <c r="C917" s="2" t="str">
        <f>Penjualan!C917</f>
        <v>Rosario Merah Putih</v>
      </c>
      <c r="D917" s="21">
        <f>VLOOKUP(B917,Tabel!$A$6:$F$78,6,FALSE)</f>
        <v>15000</v>
      </c>
      <c r="E917" s="13">
        <f>Penjualan!E917*$D917</f>
        <v>0</v>
      </c>
      <c r="F917" s="13">
        <f>Penjualan!F917*$D917</f>
        <v>0</v>
      </c>
      <c r="G917" s="13">
        <f>Penjualan!G917*$D917</f>
        <v>0</v>
      </c>
      <c r="H917" s="13">
        <f>Penjualan!H917*$D917</f>
        <v>45000</v>
      </c>
      <c r="I917" s="13">
        <f>Penjualan!I917*$D917</f>
        <v>0</v>
      </c>
      <c r="J917" s="13">
        <f>Penjualan!J917*$D917</f>
        <v>75000</v>
      </c>
      <c r="K917" s="13">
        <f>Penjualan!K917*$D917</f>
        <v>0</v>
      </c>
      <c r="L917" s="13">
        <f>Penjualan!L917*$D917</f>
        <v>0</v>
      </c>
      <c r="M917" s="13">
        <f>Penjualan!M917*$D917</f>
        <v>0</v>
      </c>
      <c r="N917" s="13">
        <f>Penjualan!N917*$D917</f>
        <v>0</v>
      </c>
      <c r="O917" s="13">
        <f>Penjualan!O917*$D917</f>
        <v>0</v>
      </c>
      <c r="P917" s="13">
        <f>Penjualan!P917*$D917</f>
        <v>0</v>
      </c>
      <c r="Q917" s="13">
        <f>Penjualan!Q917*$D917</f>
        <v>45000</v>
      </c>
      <c r="R917" s="13">
        <f>Penjualan!R917*$D917</f>
        <v>0</v>
      </c>
      <c r="S917" s="13">
        <f>Penjualan!S917*$D917</f>
        <v>15000</v>
      </c>
      <c r="T917" s="13">
        <f>Penjualan!T917*$D917</f>
        <v>0</v>
      </c>
      <c r="U917" s="13">
        <f>Penjualan!U917*$D917</f>
        <v>0</v>
      </c>
      <c r="V917" s="13">
        <f>Penjualan!V917*$D917</f>
        <v>0</v>
      </c>
      <c r="W917" s="13">
        <f>Penjualan!W917*$D917</f>
        <v>0</v>
      </c>
      <c r="X917" s="13">
        <f>Penjualan!X917*$D917</f>
        <v>0</v>
      </c>
      <c r="Y917" s="13">
        <f>Penjualan!Y917*$D917</f>
        <v>0</v>
      </c>
      <c r="Z917" s="13">
        <f>Penjualan!Z917*$D917</f>
        <v>0</v>
      </c>
      <c r="AA917" s="13">
        <f>Penjualan!AA917*$D917</f>
        <v>0</v>
      </c>
      <c r="AB917" s="13">
        <f>Penjualan!AB917*$D917</f>
        <v>0</v>
      </c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>
        <f>Penjualan!AQ917*$D917</f>
        <v>0</v>
      </c>
      <c r="AR917" s="13">
        <f t="shared" si="32"/>
        <v>180000</v>
      </c>
      <c r="AS917" s="14"/>
      <c r="AT917" s="14"/>
      <c r="AU917" s="14"/>
      <c r="AV917" s="14"/>
      <c r="AW917" s="14"/>
    </row>
    <row r="918" spans="1:49" ht="26.25" customHeight="1" x14ac:dyDescent="0.35">
      <c r="A918" s="55" t="str">
        <f>Penjualan!A918</f>
        <v>Misa 1</v>
      </c>
      <c r="B918" s="2" t="str">
        <f>Penjualan!B918</f>
        <v>G12</v>
      </c>
      <c r="C918" s="2" t="str">
        <f>Penjualan!C918</f>
        <v xml:space="preserve">Gelang plat </v>
      </c>
      <c r="D918" s="21">
        <f>VLOOKUP(B918,Tabel!$A$6:$F$78,6,FALSE)</f>
        <v>5000</v>
      </c>
      <c r="E918" s="13">
        <f>Penjualan!E918*$D918</f>
        <v>0</v>
      </c>
      <c r="F918" s="13">
        <f>Penjualan!F918*$D918</f>
        <v>0</v>
      </c>
      <c r="G918" s="13">
        <f>Penjualan!G918*$D918</f>
        <v>0</v>
      </c>
      <c r="H918" s="13">
        <f>Penjualan!H918*$D918</f>
        <v>5000</v>
      </c>
      <c r="I918" s="13">
        <f>Penjualan!I918*$D918</f>
        <v>0</v>
      </c>
      <c r="J918" s="13">
        <f>Penjualan!J918*$D918</f>
        <v>0</v>
      </c>
      <c r="K918" s="13">
        <f>Penjualan!K918*$D918</f>
        <v>0</v>
      </c>
      <c r="L918" s="13">
        <f>Penjualan!L918*$D918</f>
        <v>0</v>
      </c>
      <c r="M918" s="13">
        <f>Penjualan!M918*$D918</f>
        <v>50000</v>
      </c>
      <c r="N918" s="13">
        <f>Penjualan!N918*$D918</f>
        <v>0</v>
      </c>
      <c r="O918" s="13">
        <f>Penjualan!O918*$D918</f>
        <v>0</v>
      </c>
      <c r="P918" s="13">
        <f>Penjualan!P918*$D918</f>
        <v>0</v>
      </c>
      <c r="Q918" s="13">
        <f>Penjualan!Q918*$D918</f>
        <v>0</v>
      </c>
      <c r="R918" s="13">
        <f>Penjualan!R918*$D918</f>
        <v>0</v>
      </c>
      <c r="S918" s="13">
        <f>Penjualan!S918*$D918</f>
        <v>0</v>
      </c>
      <c r="T918" s="13">
        <f>Penjualan!T918*$D918</f>
        <v>0</v>
      </c>
      <c r="U918" s="13">
        <f>Penjualan!U918*$D918</f>
        <v>0</v>
      </c>
      <c r="V918" s="13">
        <f>Penjualan!V918*$D918</f>
        <v>0</v>
      </c>
      <c r="W918" s="13">
        <f>Penjualan!W918*$D918</f>
        <v>0</v>
      </c>
      <c r="X918" s="13">
        <f>Penjualan!X918*$D918</f>
        <v>0</v>
      </c>
      <c r="Y918" s="13">
        <f>Penjualan!Y918*$D918</f>
        <v>0</v>
      </c>
      <c r="Z918" s="13">
        <f>Penjualan!Z918*$D918</f>
        <v>0</v>
      </c>
      <c r="AA918" s="13">
        <f>Penjualan!AA918*$D918</f>
        <v>0</v>
      </c>
      <c r="AB918" s="13">
        <f>Penjualan!AB918*$D918</f>
        <v>0</v>
      </c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>
        <f>Penjualan!AQ918*$D918</f>
        <v>0</v>
      </c>
      <c r="AR918" s="13">
        <f t="shared" si="32"/>
        <v>55000</v>
      </c>
      <c r="AS918" s="14"/>
      <c r="AT918" s="14"/>
      <c r="AU918" s="14"/>
      <c r="AV918" s="14"/>
      <c r="AW918" s="14"/>
    </row>
    <row r="919" spans="1:49" ht="26.25" customHeight="1" x14ac:dyDescent="0.35">
      <c r="A919" s="55">
        <f>Penjualan!A919</f>
        <v>0</v>
      </c>
      <c r="B919" s="2" t="str">
        <f>Penjualan!B919</f>
        <v>R01</v>
      </c>
      <c r="C919" s="2" t="str">
        <f>Penjualan!C919</f>
        <v>Rosario kayu</v>
      </c>
      <c r="D919" s="21">
        <f>VLOOKUP(B919,Tabel!$A$6:$F$78,6,FALSE)</f>
        <v>15000</v>
      </c>
      <c r="E919" s="13">
        <f>Penjualan!E919*$D919</f>
        <v>0</v>
      </c>
      <c r="F919" s="13">
        <f>Penjualan!F919*$D919</f>
        <v>0</v>
      </c>
      <c r="G919" s="13">
        <f>Penjualan!G919*$D919</f>
        <v>0</v>
      </c>
      <c r="H919" s="13">
        <f>Penjualan!H919*$D919</f>
        <v>0</v>
      </c>
      <c r="I919" s="13">
        <f>Penjualan!I919*$D919</f>
        <v>0</v>
      </c>
      <c r="J919" s="13">
        <f>Penjualan!J919*$D919</f>
        <v>15000</v>
      </c>
      <c r="K919" s="13">
        <f>Penjualan!K919*$D919</f>
        <v>0</v>
      </c>
      <c r="L919" s="13">
        <f>Penjualan!L919*$D919</f>
        <v>0</v>
      </c>
      <c r="M919" s="13">
        <f>Penjualan!M919*$D919</f>
        <v>0</v>
      </c>
      <c r="N919" s="13">
        <f>Penjualan!N919*$D919</f>
        <v>0</v>
      </c>
      <c r="O919" s="13">
        <f>Penjualan!O919*$D919</f>
        <v>0</v>
      </c>
      <c r="P919" s="13">
        <f>Penjualan!P919*$D919</f>
        <v>0</v>
      </c>
      <c r="Q919" s="13">
        <f>Penjualan!Q919*$D919</f>
        <v>0</v>
      </c>
      <c r="R919" s="13">
        <f>Penjualan!R919*$D919</f>
        <v>0</v>
      </c>
      <c r="S919" s="13">
        <f>Penjualan!S919*$D919</f>
        <v>0</v>
      </c>
      <c r="T919" s="13">
        <f>Penjualan!T919*$D919</f>
        <v>0</v>
      </c>
      <c r="U919" s="13">
        <f>Penjualan!U919*$D919</f>
        <v>0</v>
      </c>
      <c r="V919" s="13">
        <f>Penjualan!V919*$D919</f>
        <v>0</v>
      </c>
      <c r="W919" s="13">
        <f>Penjualan!W919*$D919</f>
        <v>0</v>
      </c>
      <c r="X919" s="13">
        <f>Penjualan!X919*$D919</f>
        <v>0</v>
      </c>
      <c r="Y919" s="13">
        <f>Penjualan!Y919*$D919</f>
        <v>0</v>
      </c>
      <c r="Z919" s="13">
        <f>Penjualan!Z919*$D919</f>
        <v>0</v>
      </c>
      <c r="AA919" s="13">
        <f>Penjualan!AA919*$D919</f>
        <v>0</v>
      </c>
      <c r="AB919" s="13">
        <f>Penjualan!AB919*$D919</f>
        <v>0</v>
      </c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>
        <f>Penjualan!AQ919*$D919</f>
        <v>0</v>
      </c>
      <c r="AR919" s="13">
        <f t="shared" si="32"/>
        <v>15000</v>
      </c>
      <c r="AS919" s="14"/>
      <c r="AT919" s="14"/>
      <c r="AU919" s="14"/>
      <c r="AV919" s="14"/>
      <c r="AW919" s="14"/>
    </row>
    <row r="920" spans="1:49" ht="26.25" customHeight="1" x14ac:dyDescent="0.35">
      <c r="A920" s="55">
        <f>Penjualan!A920</f>
        <v>0</v>
      </c>
      <c r="B920" s="2" t="str">
        <f>Penjualan!B920</f>
        <v>A01</v>
      </c>
      <c r="C920" s="2" t="str">
        <f>Penjualan!C920</f>
        <v>Anting</v>
      </c>
      <c r="D920" s="21">
        <f>VLOOKUP(B920,Tabel!$A$6:$F$78,6,FALSE)</f>
        <v>12000</v>
      </c>
      <c r="E920" s="13">
        <f>Penjualan!E920*$D920</f>
        <v>0</v>
      </c>
      <c r="F920" s="13">
        <f>Penjualan!F920*$D920</f>
        <v>0</v>
      </c>
      <c r="G920" s="13">
        <f>Penjualan!G920*$D920</f>
        <v>0</v>
      </c>
      <c r="H920" s="13">
        <f>Penjualan!H920*$D920</f>
        <v>0</v>
      </c>
      <c r="I920" s="13">
        <f>Penjualan!I920*$D920</f>
        <v>0</v>
      </c>
      <c r="J920" s="13">
        <f>Penjualan!J920*$D920</f>
        <v>0</v>
      </c>
      <c r="K920" s="13">
        <f>Penjualan!K920*$D920</f>
        <v>0</v>
      </c>
      <c r="L920" s="13">
        <f>Penjualan!L920*$D920</f>
        <v>0</v>
      </c>
      <c r="M920" s="13">
        <f>Penjualan!M920*$D920</f>
        <v>0</v>
      </c>
      <c r="N920" s="13">
        <f>Penjualan!N920*$D920</f>
        <v>12000</v>
      </c>
      <c r="O920" s="13">
        <f>Penjualan!O920*$D920</f>
        <v>0</v>
      </c>
      <c r="P920" s="13">
        <f>Penjualan!P920*$D920</f>
        <v>0</v>
      </c>
      <c r="Q920" s="13">
        <f>Penjualan!Q920*$D920</f>
        <v>0</v>
      </c>
      <c r="R920" s="13">
        <f>Penjualan!R920*$D920</f>
        <v>0</v>
      </c>
      <c r="S920" s="13">
        <f>Penjualan!S920*$D920</f>
        <v>0</v>
      </c>
      <c r="T920" s="13">
        <f>Penjualan!T920*$D920</f>
        <v>0</v>
      </c>
      <c r="U920" s="13">
        <f>Penjualan!U920*$D920</f>
        <v>0</v>
      </c>
      <c r="V920" s="13">
        <f>Penjualan!V920*$D920</f>
        <v>0</v>
      </c>
      <c r="W920" s="13">
        <f>Penjualan!W920*$D920</f>
        <v>0</v>
      </c>
      <c r="X920" s="13">
        <f>Penjualan!X920*$D920</f>
        <v>0</v>
      </c>
      <c r="Y920" s="13">
        <f>Penjualan!Y920*$D920</f>
        <v>0</v>
      </c>
      <c r="Z920" s="13">
        <f>Penjualan!Z920*$D920</f>
        <v>0</v>
      </c>
      <c r="AA920" s="13">
        <f>Penjualan!AA920*$D920</f>
        <v>0</v>
      </c>
      <c r="AB920" s="13">
        <f>Penjualan!AB920*$D920</f>
        <v>0</v>
      </c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>
        <f>Penjualan!AQ920*$D920</f>
        <v>0</v>
      </c>
      <c r="AR920" s="13">
        <f t="shared" si="32"/>
        <v>12000</v>
      </c>
      <c r="AS920" s="14"/>
      <c r="AT920" s="14"/>
      <c r="AU920" s="14"/>
      <c r="AV920" s="14"/>
      <c r="AW920" s="14"/>
    </row>
    <row r="921" spans="1:49" ht="26.25" customHeight="1" x14ac:dyDescent="0.35">
      <c r="A921" s="55">
        <f>Penjualan!A921</f>
        <v>0</v>
      </c>
      <c r="B921" s="2" t="str">
        <f>Penjualan!B921</f>
        <v>GR12</v>
      </c>
      <c r="C921" s="2" t="str">
        <f>Penjualan!C921</f>
        <v>Gelang rosario kristal</v>
      </c>
      <c r="D921" s="21">
        <f>VLOOKUP(B921,Tabel!$A$6:$F$78,6,FALSE)</f>
        <v>15000</v>
      </c>
      <c r="E921" s="13">
        <f>Penjualan!E921*$D921</f>
        <v>0</v>
      </c>
      <c r="F921" s="13">
        <f>Penjualan!F921*$D921</f>
        <v>0</v>
      </c>
      <c r="G921" s="13">
        <f>Penjualan!G921*$D921</f>
        <v>0</v>
      </c>
      <c r="H921" s="13">
        <f>Penjualan!H921*$D921</f>
        <v>0</v>
      </c>
      <c r="I921" s="13">
        <f>Penjualan!I921*$D921</f>
        <v>0</v>
      </c>
      <c r="J921" s="13">
        <f>Penjualan!J921*$D921</f>
        <v>0</v>
      </c>
      <c r="K921" s="13">
        <f>Penjualan!K921*$D921</f>
        <v>0</v>
      </c>
      <c r="L921" s="13">
        <f>Penjualan!L921*$D921</f>
        <v>0</v>
      </c>
      <c r="M921" s="13">
        <f>Penjualan!M921*$D921</f>
        <v>0</v>
      </c>
      <c r="N921" s="13">
        <f>Penjualan!N921*$D921</f>
        <v>0</v>
      </c>
      <c r="O921" s="13">
        <f>Penjualan!O921*$D921</f>
        <v>0</v>
      </c>
      <c r="P921" s="13">
        <f>Penjualan!P921*$D921</f>
        <v>0</v>
      </c>
      <c r="Q921" s="13">
        <f>Penjualan!Q921*$D921</f>
        <v>0</v>
      </c>
      <c r="R921" s="13">
        <f>Penjualan!R921*$D921</f>
        <v>0</v>
      </c>
      <c r="S921" s="13">
        <f>Penjualan!S921*$D921</f>
        <v>15000</v>
      </c>
      <c r="T921" s="13">
        <f>Penjualan!T921*$D921</f>
        <v>0</v>
      </c>
      <c r="U921" s="13">
        <f>Penjualan!U921*$D921</f>
        <v>0</v>
      </c>
      <c r="V921" s="13">
        <f>Penjualan!V921*$D921</f>
        <v>0</v>
      </c>
      <c r="W921" s="13">
        <f>Penjualan!W921*$D921</f>
        <v>0</v>
      </c>
      <c r="X921" s="13">
        <f>Penjualan!X921*$D921</f>
        <v>0</v>
      </c>
      <c r="Y921" s="13">
        <f>Penjualan!Y921*$D921</f>
        <v>0</v>
      </c>
      <c r="Z921" s="13">
        <f>Penjualan!Z921*$D921</f>
        <v>0</v>
      </c>
      <c r="AA921" s="13">
        <f>Penjualan!AA921*$D921</f>
        <v>0</v>
      </c>
      <c r="AB921" s="13">
        <f>Penjualan!AB921*$D921</f>
        <v>0</v>
      </c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>
        <f>Penjualan!AQ921*$D921</f>
        <v>0</v>
      </c>
      <c r="AR921" s="13">
        <f t="shared" si="32"/>
        <v>15000</v>
      </c>
      <c r="AS921" s="14"/>
      <c r="AT921" s="14"/>
      <c r="AU921" s="14"/>
      <c r="AV921" s="14"/>
      <c r="AW921" s="14"/>
    </row>
    <row r="922" spans="1:49" ht="26.25" customHeight="1" x14ac:dyDescent="0.35">
      <c r="A922" s="55">
        <f>Penjualan!A922</f>
        <v>0</v>
      </c>
      <c r="B922" s="2" t="str">
        <f>Penjualan!B922</f>
        <v>R05</v>
      </c>
      <c r="C922" s="2" t="str">
        <f>Penjualan!C922</f>
        <v>Rosario tali bercorak</v>
      </c>
      <c r="D922" s="21">
        <f>VLOOKUP(B922,Tabel!$A$6:$F$78,6,FALSE)</f>
        <v>15000</v>
      </c>
      <c r="E922" s="13">
        <f>Penjualan!E922*$D922</f>
        <v>0</v>
      </c>
      <c r="F922" s="13">
        <f>Penjualan!F922*$D922</f>
        <v>0</v>
      </c>
      <c r="G922" s="13">
        <f>Penjualan!G922*$D922</f>
        <v>0</v>
      </c>
      <c r="H922" s="13">
        <f>Penjualan!H922*$D922</f>
        <v>0</v>
      </c>
      <c r="I922" s="13">
        <f>Penjualan!I922*$D922</f>
        <v>0</v>
      </c>
      <c r="J922" s="13">
        <f>Penjualan!J922*$D922</f>
        <v>0</v>
      </c>
      <c r="K922" s="13">
        <f>Penjualan!K922*$D922</f>
        <v>0</v>
      </c>
      <c r="L922" s="13">
        <f>Penjualan!L922*$D922</f>
        <v>0</v>
      </c>
      <c r="M922" s="13">
        <f>Penjualan!M922*$D922</f>
        <v>0</v>
      </c>
      <c r="N922" s="13">
        <f>Penjualan!N922*$D922</f>
        <v>0</v>
      </c>
      <c r="O922" s="13">
        <f>Penjualan!O922*$D922</f>
        <v>0</v>
      </c>
      <c r="P922" s="13">
        <f>Penjualan!P922*$D922</f>
        <v>0</v>
      </c>
      <c r="Q922" s="13">
        <f>Penjualan!Q922*$D922</f>
        <v>0</v>
      </c>
      <c r="R922" s="13">
        <f>Penjualan!R922*$D922</f>
        <v>0</v>
      </c>
      <c r="S922" s="13">
        <f>Penjualan!S922*$D922</f>
        <v>30000</v>
      </c>
      <c r="T922" s="13">
        <f>Penjualan!T922*$D922</f>
        <v>0</v>
      </c>
      <c r="U922" s="13">
        <f>Penjualan!U922*$D922</f>
        <v>0</v>
      </c>
      <c r="V922" s="13">
        <f>Penjualan!V922*$D922</f>
        <v>0</v>
      </c>
      <c r="W922" s="13">
        <f>Penjualan!W922*$D922</f>
        <v>0</v>
      </c>
      <c r="X922" s="13">
        <f>Penjualan!X922*$D922</f>
        <v>0</v>
      </c>
      <c r="Y922" s="13">
        <f>Penjualan!Y922*$D922</f>
        <v>0</v>
      </c>
      <c r="Z922" s="13">
        <f>Penjualan!Z922*$D922</f>
        <v>0</v>
      </c>
      <c r="AA922" s="13">
        <f>Penjualan!AA922*$D922</f>
        <v>0</v>
      </c>
      <c r="AB922" s="13">
        <f>Penjualan!AB922*$D922</f>
        <v>0</v>
      </c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>
        <f>Penjualan!AQ922*$D922</f>
        <v>0</v>
      </c>
      <c r="AR922" s="13">
        <f t="shared" ref="AR922:AR985" si="33">SUM(E922:AQ922)</f>
        <v>30000</v>
      </c>
      <c r="AS922" s="14"/>
      <c r="AT922" s="14"/>
      <c r="AU922" s="14"/>
      <c r="AV922" s="14"/>
      <c r="AW922" s="14"/>
    </row>
    <row r="923" spans="1:49" ht="26.25" customHeight="1" x14ac:dyDescent="0.35">
      <c r="A923" s="55">
        <f>Penjualan!A923</f>
        <v>0</v>
      </c>
      <c r="B923" s="2" t="str">
        <f>Penjualan!B923</f>
        <v>A02</v>
      </c>
      <c r="C923" s="2" t="str">
        <f>Penjualan!C923</f>
        <v>Anting tembaga</v>
      </c>
      <c r="D923" s="21">
        <f>VLOOKUP(B923,Tabel!$A$6:$F$78,6,FALSE)</f>
        <v>12000</v>
      </c>
      <c r="E923" s="13">
        <f>Penjualan!E923*$D923</f>
        <v>0</v>
      </c>
      <c r="F923" s="13">
        <f>Penjualan!F923*$D923</f>
        <v>0</v>
      </c>
      <c r="G923" s="13">
        <f>Penjualan!G923*$D923</f>
        <v>0</v>
      </c>
      <c r="H923" s="13">
        <f>Penjualan!H923*$D923</f>
        <v>0</v>
      </c>
      <c r="I923" s="13">
        <f>Penjualan!I923*$D923</f>
        <v>0</v>
      </c>
      <c r="J923" s="13">
        <f>Penjualan!J923*$D923</f>
        <v>0</v>
      </c>
      <c r="K923" s="13">
        <f>Penjualan!K923*$D923</f>
        <v>0</v>
      </c>
      <c r="L923" s="13">
        <f>Penjualan!L923*$D923</f>
        <v>0</v>
      </c>
      <c r="M923" s="13">
        <f>Penjualan!M923*$D923</f>
        <v>12000</v>
      </c>
      <c r="N923" s="13">
        <f>Penjualan!N923*$D923</f>
        <v>0</v>
      </c>
      <c r="O923" s="13">
        <f>Penjualan!O923*$D923</f>
        <v>0</v>
      </c>
      <c r="P923" s="13">
        <f>Penjualan!P923*$D923</f>
        <v>0</v>
      </c>
      <c r="Q923" s="13">
        <f>Penjualan!Q923*$D923</f>
        <v>0</v>
      </c>
      <c r="R923" s="13">
        <f>Penjualan!R923*$D923</f>
        <v>0</v>
      </c>
      <c r="S923" s="13">
        <f>Penjualan!S923*$D923</f>
        <v>0</v>
      </c>
      <c r="T923" s="13">
        <f>Penjualan!T923*$D923</f>
        <v>0</v>
      </c>
      <c r="U923" s="13">
        <f>Penjualan!U923*$D923</f>
        <v>0</v>
      </c>
      <c r="V923" s="13">
        <f>Penjualan!V923*$D923</f>
        <v>0</v>
      </c>
      <c r="W923" s="13">
        <f>Penjualan!W923*$D923</f>
        <v>0</v>
      </c>
      <c r="X923" s="13">
        <f>Penjualan!X923*$D923</f>
        <v>0</v>
      </c>
      <c r="Y923" s="13">
        <f>Penjualan!Y923*$D923</f>
        <v>0</v>
      </c>
      <c r="Z923" s="13">
        <f>Penjualan!Z923*$D923</f>
        <v>0</v>
      </c>
      <c r="AA923" s="13">
        <f>Penjualan!AA923*$D923</f>
        <v>0</v>
      </c>
      <c r="AB923" s="13">
        <f>Penjualan!AB923*$D923</f>
        <v>0</v>
      </c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>
        <f>Penjualan!AQ923*$D923</f>
        <v>0</v>
      </c>
      <c r="AR923" s="13">
        <f t="shared" si="33"/>
        <v>12000</v>
      </c>
      <c r="AS923" s="14"/>
      <c r="AT923" s="14"/>
      <c r="AU923" s="14"/>
      <c r="AV923" s="14"/>
      <c r="AW923" s="14"/>
    </row>
    <row r="924" spans="1:49" ht="26.25" customHeight="1" x14ac:dyDescent="0.35">
      <c r="A924" s="55">
        <f>Penjualan!A924</f>
        <v>0</v>
      </c>
      <c r="B924" s="2" t="str">
        <f>Penjualan!B924</f>
        <v>GR11</v>
      </c>
      <c r="C924" s="2" t="str">
        <f>Penjualan!C924</f>
        <v>Gelang rosario kristal</v>
      </c>
      <c r="D924" s="21">
        <f>VLOOKUP(B924,Tabel!$A$6:$F$78,6,FALSE)</f>
        <v>15000</v>
      </c>
      <c r="E924" s="13">
        <f>Penjualan!E924*$D924</f>
        <v>0</v>
      </c>
      <c r="F924" s="13">
        <f>Penjualan!F924*$D924</f>
        <v>0</v>
      </c>
      <c r="G924" s="13">
        <f>Penjualan!G924*$D924</f>
        <v>0</v>
      </c>
      <c r="H924" s="13">
        <f>Penjualan!H924*$D924</f>
        <v>0</v>
      </c>
      <c r="I924" s="13">
        <f>Penjualan!I924*$D924</f>
        <v>0</v>
      </c>
      <c r="J924" s="13">
        <f>Penjualan!J924*$D924</f>
        <v>0</v>
      </c>
      <c r="K924" s="13">
        <f>Penjualan!K924*$D924</f>
        <v>0</v>
      </c>
      <c r="L924" s="13">
        <f>Penjualan!L924*$D924</f>
        <v>0</v>
      </c>
      <c r="M924" s="13">
        <f>Penjualan!M924*$D924</f>
        <v>0</v>
      </c>
      <c r="N924" s="13">
        <f>Penjualan!N924*$D924</f>
        <v>0</v>
      </c>
      <c r="O924" s="13">
        <f>Penjualan!O924*$D924</f>
        <v>0</v>
      </c>
      <c r="P924" s="13">
        <f>Penjualan!P924*$D924</f>
        <v>0</v>
      </c>
      <c r="Q924" s="13">
        <f>Penjualan!Q924*$D924</f>
        <v>0</v>
      </c>
      <c r="R924" s="13">
        <f>Penjualan!R924*$D924</f>
        <v>0</v>
      </c>
      <c r="S924" s="13">
        <f>Penjualan!S924*$D924</f>
        <v>0</v>
      </c>
      <c r="T924" s="13">
        <f>Penjualan!T924*$D924</f>
        <v>0</v>
      </c>
      <c r="U924" s="13">
        <f>Penjualan!U924*$D924</f>
        <v>0</v>
      </c>
      <c r="V924" s="13">
        <f>Penjualan!V924*$D924</f>
        <v>0</v>
      </c>
      <c r="W924" s="13">
        <f>Penjualan!W924*$D924</f>
        <v>0</v>
      </c>
      <c r="X924" s="13">
        <f>Penjualan!X924*$D924</f>
        <v>0</v>
      </c>
      <c r="Y924" s="13">
        <f>Penjualan!Y924*$D924</f>
        <v>0</v>
      </c>
      <c r="Z924" s="13">
        <f>Penjualan!Z924*$D924</f>
        <v>0</v>
      </c>
      <c r="AA924" s="13">
        <f>Penjualan!AA924*$D924</f>
        <v>0</v>
      </c>
      <c r="AB924" s="13">
        <f>Penjualan!AB924*$D924</f>
        <v>15000</v>
      </c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>
        <f>Penjualan!AQ924*$D924</f>
        <v>0</v>
      </c>
      <c r="AR924" s="13">
        <f t="shared" si="33"/>
        <v>15000</v>
      </c>
      <c r="AS924" s="14"/>
      <c r="AT924" s="14"/>
      <c r="AU924" s="14"/>
      <c r="AV924" s="14"/>
      <c r="AW924" s="14"/>
    </row>
    <row r="925" spans="1:49" ht="26.25" customHeight="1" x14ac:dyDescent="0.35">
      <c r="A925" s="55" t="str">
        <f>Penjualan!A925</f>
        <v>Misa 2</v>
      </c>
      <c r="B925" s="2" t="str">
        <f>Penjualan!B925</f>
        <v>G08</v>
      </c>
      <c r="C925" s="2" t="str">
        <f>Penjualan!C925</f>
        <v>G.makrame</v>
      </c>
      <c r="D925" s="21">
        <f>VLOOKUP(B925,Tabel!$A$6:$F$78,6,FALSE)</f>
        <v>8000</v>
      </c>
      <c r="E925" s="13">
        <f>Penjualan!E925*$D925</f>
        <v>0</v>
      </c>
      <c r="F925" s="13">
        <f>Penjualan!F925*$D925</f>
        <v>0</v>
      </c>
      <c r="G925" s="13">
        <f>Penjualan!G925*$D925</f>
        <v>0</v>
      </c>
      <c r="H925" s="13">
        <f>Penjualan!H925*$D925</f>
        <v>0</v>
      </c>
      <c r="I925" s="13">
        <f>Penjualan!I925*$D925</f>
        <v>0</v>
      </c>
      <c r="J925" s="13">
        <f>Penjualan!J925*$D925</f>
        <v>0</v>
      </c>
      <c r="K925" s="13">
        <f>Penjualan!K925*$D925</f>
        <v>0</v>
      </c>
      <c r="L925" s="13">
        <f>Penjualan!L925*$D925</f>
        <v>0</v>
      </c>
      <c r="M925" s="13">
        <f>Penjualan!M925*$D925</f>
        <v>0</v>
      </c>
      <c r="N925" s="13">
        <f>Penjualan!N925*$D925</f>
        <v>24000</v>
      </c>
      <c r="O925" s="13">
        <f>Penjualan!O925*$D925</f>
        <v>0</v>
      </c>
      <c r="P925" s="13">
        <f>Penjualan!P925*$D925</f>
        <v>0</v>
      </c>
      <c r="Q925" s="13">
        <f>Penjualan!Q925*$D925</f>
        <v>0</v>
      </c>
      <c r="R925" s="13">
        <f>Penjualan!R925*$D925</f>
        <v>0</v>
      </c>
      <c r="S925" s="13">
        <f>Penjualan!S925*$D925</f>
        <v>0</v>
      </c>
      <c r="T925" s="13">
        <f>Penjualan!T925*$D925</f>
        <v>0</v>
      </c>
      <c r="U925" s="13">
        <f>Penjualan!U925*$D925</f>
        <v>0</v>
      </c>
      <c r="V925" s="13">
        <f>Penjualan!V925*$D925</f>
        <v>0</v>
      </c>
      <c r="W925" s="13">
        <f>Penjualan!W925*$D925</f>
        <v>0</v>
      </c>
      <c r="X925" s="13">
        <f>Penjualan!X925*$D925</f>
        <v>0</v>
      </c>
      <c r="Y925" s="13">
        <f>Penjualan!Y925*$D925</f>
        <v>0</v>
      </c>
      <c r="Z925" s="13">
        <f>Penjualan!Z925*$D925</f>
        <v>0</v>
      </c>
      <c r="AA925" s="13">
        <f>Penjualan!AA925*$D925</f>
        <v>0</v>
      </c>
      <c r="AB925" s="13">
        <f>Penjualan!AB925*$D925</f>
        <v>0</v>
      </c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>
        <f>Penjualan!AQ925*$D925</f>
        <v>0</v>
      </c>
      <c r="AR925" s="13">
        <f t="shared" si="33"/>
        <v>24000</v>
      </c>
      <c r="AS925" s="14"/>
      <c r="AT925" s="14"/>
      <c r="AU925" s="14"/>
      <c r="AV925" s="14"/>
      <c r="AW925" s="14"/>
    </row>
    <row r="926" spans="1:49" ht="26.25" customHeight="1" x14ac:dyDescent="0.35">
      <c r="A926" s="55">
        <f>Penjualan!A926</f>
        <v>0</v>
      </c>
      <c r="B926" s="2" t="str">
        <f>Penjualan!B926</f>
        <v>GR12</v>
      </c>
      <c r="C926" s="2" t="str">
        <f>Penjualan!C926</f>
        <v>Gelang rosario kristal</v>
      </c>
      <c r="D926" s="21">
        <f>VLOOKUP(B926,Tabel!$A$6:$F$78,6,FALSE)</f>
        <v>15000</v>
      </c>
      <c r="E926" s="13">
        <f>Penjualan!E926*$D926</f>
        <v>0</v>
      </c>
      <c r="F926" s="13">
        <f>Penjualan!F926*$D926</f>
        <v>15000</v>
      </c>
      <c r="G926" s="13">
        <f>Penjualan!G926*$D926</f>
        <v>0</v>
      </c>
      <c r="H926" s="13">
        <f>Penjualan!H926*$D926</f>
        <v>15000</v>
      </c>
      <c r="I926" s="13">
        <f>Penjualan!I926*$D926</f>
        <v>0</v>
      </c>
      <c r="J926" s="13">
        <f>Penjualan!J926*$D926</f>
        <v>0</v>
      </c>
      <c r="K926" s="13">
        <f>Penjualan!K926*$D926</f>
        <v>0</v>
      </c>
      <c r="L926" s="13">
        <f>Penjualan!L926*$D926</f>
        <v>0</v>
      </c>
      <c r="M926" s="13">
        <f>Penjualan!M926*$D926</f>
        <v>0</v>
      </c>
      <c r="N926" s="13">
        <f>Penjualan!N926*$D926</f>
        <v>0</v>
      </c>
      <c r="O926" s="13">
        <f>Penjualan!O926*$D926</f>
        <v>0</v>
      </c>
      <c r="P926" s="13">
        <f>Penjualan!P926*$D926</f>
        <v>0</v>
      </c>
      <c r="Q926" s="13">
        <f>Penjualan!Q926*$D926</f>
        <v>60000</v>
      </c>
      <c r="R926" s="13">
        <f>Penjualan!R926*$D926</f>
        <v>0</v>
      </c>
      <c r="S926" s="13">
        <f>Penjualan!S926*$D926</f>
        <v>30000</v>
      </c>
      <c r="T926" s="13">
        <f>Penjualan!T926*$D926</f>
        <v>0</v>
      </c>
      <c r="U926" s="13">
        <f>Penjualan!U926*$D926</f>
        <v>0</v>
      </c>
      <c r="V926" s="13">
        <f>Penjualan!V926*$D926</f>
        <v>0</v>
      </c>
      <c r="W926" s="13">
        <f>Penjualan!W926*$D926</f>
        <v>0</v>
      </c>
      <c r="X926" s="13">
        <f>Penjualan!X926*$D926</f>
        <v>0</v>
      </c>
      <c r="Y926" s="13">
        <f>Penjualan!Y926*$D926</f>
        <v>0</v>
      </c>
      <c r="Z926" s="13">
        <f>Penjualan!Z926*$D926</f>
        <v>0</v>
      </c>
      <c r="AA926" s="13">
        <f>Penjualan!AA926*$D926</f>
        <v>0</v>
      </c>
      <c r="AB926" s="13">
        <f>Penjualan!AB926*$D926</f>
        <v>0</v>
      </c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>
        <f>Penjualan!AQ926*$D926</f>
        <v>0</v>
      </c>
      <c r="AR926" s="13">
        <f t="shared" si="33"/>
        <v>120000</v>
      </c>
      <c r="AS926" s="14"/>
      <c r="AT926" s="14"/>
      <c r="AU926" s="14"/>
      <c r="AV926" s="14"/>
      <c r="AW926" s="14"/>
    </row>
    <row r="927" spans="1:49" ht="26.25" customHeight="1" x14ac:dyDescent="0.35">
      <c r="A927" s="55">
        <f>Penjualan!A927</f>
        <v>0</v>
      </c>
      <c r="B927" s="2" t="str">
        <f>Penjualan!B927</f>
        <v>R06</v>
      </c>
      <c r="C927" s="2" t="str">
        <f>Penjualan!C927</f>
        <v>Rosario tali simpul</v>
      </c>
      <c r="D927" s="21">
        <f>VLOOKUP(B927,Tabel!$A$6:$F$78,6,FALSE)</f>
        <v>12000</v>
      </c>
      <c r="E927" s="13">
        <f>Penjualan!E927*$D927</f>
        <v>0</v>
      </c>
      <c r="F927" s="13">
        <f>Penjualan!F927*$D927</f>
        <v>0</v>
      </c>
      <c r="G927" s="13">
        <f>Penjualan!G927*$D927</f>
        <v>0</v>
      </c>
      <c r="H927" s="13">
        <f>Penjualan!H927*$D927</f>
        <v>0</v>
      </c>
      <c r="I927" s="13">
        <f>Penjualan!I927*$D927</f>
        <v>0</v>
      </c>
      <c r="J927" s="13">
        <f>Penjualan!J927*$D927</f>
        <v>36000</v>
      </c>
      <c r="K927" s="13">
        <f>Penjualan!K927*$D927</f>
        <v>0</v>
      </c>
      <c r="L927" s="13">
        <f>Penjualan!L927*$D927</f>
        <v>0</v>
      </c>
      <c r="M927" s="13">
        <f>Penjualan!M927*$D927</f>
        <v>0</v>
      </c>
      <c r="N927" s="13">
        <f>Penjualan!N927*$D927</f>
        <v>0</v>
      </c>
      <c r="O927" s="13">
        <f>Penjualan!O927*$D927</f>
        <v>0</v>
      </c>
      <c r="P927" s="13">
        <f>Penjualan!P927*$D927</f>
        <v>0</v>
      </c>
      <c r="Q927" s="13">
        <f>Penjualan!Q927*$D927</f>
        <v>0</v>
      </c>
      <c r="R927" s="13">
        <f>Penjualan!R927*$D927</f>
        <v>0</v>
      </c>
      <c r="S927" s="13">
        <f>Penjualan!S927*$D927</f>
        <v>0</v>
      </c>
      <c r="T927" s="13">
        <f>Penjualan!T927*$D927</f>
        <v>0</v>
      </c>
      <c r="U927" s="13">
        <f>Penjualan!U927*$D927</f>
        <v>0</v>
      </c>
      <c r="V927" s="13">
        <f>Penjualan!V927*$D927</f>
        <v>0</v>
      </c>
      <c r="W927" s="13">
        <f>Penjualan!W927*$D927</f>
        <v>0</v>
      </c>
      <c r="X927" s="13">
        <f>Penjualan!X927*$D927</f>
        <v>0</v>
      </c>
      <c r="Y927" s="13">
        <f>Penjualan!Y927*$D927</f>
        <v>0</v>
      </c>
      <c r="Z927" s="13">
        <f>Penjualan!Z927*$D927</f>
        <v>0</v>
      </c>
      <c r="AA927" s="13">
        <f>Penjualan!AA927*$D927</f>
        <v>0</v>
      </c>
      <c r="AB927" s="13">
        <f>Penjualan!AB927*$D927</f>
        <v>0</v>
      </c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>
        <f>Penjualan!AQ927*$D927</f>
        <v>0</v>
      </c>
      <c r="AR927" s="13">
        <f t="shared" si="33"/>
        <v>36000</v>
      </c>
      <c r="AS927" s="14"/>
      <c r="AT927" s="14"/>
      <c r="AU927" s="14"/>
      <c r="AV927" s="14"/>
      <c r="AW927" s="14"/>
    </row>
    <row r="928" spans="1:49" ht="26.25" customHeight="1" x14ac:dyDescent="0.35">
      <c r="A928" s="55">
        <f>Penjualan!A928</f>
        <v>0</v>
      </c>
      <c r="B928" s="2" t="str">
        <f>Penjualan!B928</f>
        <v>R02</v>
      </c>
      <c r="C928" s="2" t="str">
        <f>Penjualan!C928</f>
        <v>Rosario batu</v>
      </c>
      <c r="D928" s="21">
        <f>VLOOKUP(B928,Tabel!$A$6:$F$78,6,FALSE)</f>
        <v>30000</v>
      </c>
      <c r="E928" s="13">
        <f>Penjualan!E928*$D928</f>
        <v>0</v>
      </c>
      <c r="F928" s="13">
        <f>Penjualan!F928*$D928</f>
        <v>60000</v>
      </c>
      <c r="G928" s="13">
        <f>Penjualan!G928*$D928</f>
        <v>0</v>
      </c>
      <c r="H928" s="13">
        <f>Penjualan!H928*$D928</f>
        <v>30000</v>
      </c>
      <c r="I928" s="13">
        <f>Penjualan!I928*$D928</f>
        <v>0</v>
      </c>
      <c r="J928" s="13">
        <f>Penjualan!J928*$D928</f>
        <v>0</v>
      </c>
      <c r="K928" s="13">
        <f>Penjualan!K928*$D928</f>
        <v>0</v>
      </c>
      <c r="L928" s="13">
        <f>Penjualan!L928*$D928</f>
        <v>0</v>
      </c>
      <c r="M928" s="13">
        <f>Penjualan!M928*$D928</f>
        <v>0</v>
      </c>
      <c r="N928" s="13">
        <f>Penjualan!N928*$D928</f>
        <v>0</v>
      </c>
      <c r="O928" s="13">
        <f>Penjualan!O928*$D928</f>
        <v>0</v>
      </c>
      <c r="P928" s="13">
        <f>Penjualan!P928*$D928</f>
        <v>0</v>
      </c>
      <c r="Q928" s="13">
        <f>Penjualan!Q928*$D928</f>
        <v>0</v>
      </c>
      <c r="R928" s="13">
        <f>Penjualan!R928*$D928</f>
        <v>0</v>
      </c>
      <c r="S928" s="13">
        <f>Penjualan!S928*$D928</f>
        <v>0</v>
      </c>
      <c r="T928" s="13">
        <f>Penjualan!T928*$D928</f>
        <v>0</v>
      </c>
      <c r="U928" s="13">
        <f>Penjualan!U928*$D928</f>
        <v>0</v>
      </c>
      <c r="V928" s="13">
        <f>Penjualan!V928*$D928</f>
        <v>0</v>
      </c>
      <c r="W928" s="13">
        <f>Penjualan!W928*$D928</f>
        <v>0</v>
      </c>
      <c r="X928" s="13">
        <f>Penjualan!X928*$D928</f>
        <v>0</v>
      </c>
      <c r="Y928" s="13">
        <f>Penjualan!Y928*$D928</f>
        <v>0</v>
      </c>
      <c r="Z928" s="13">
        <f>Penjualan!Z928*$D928</f>
        <v>0</v>
      </c>
      <c r="AA928" s="13">
        <f>Penjualan!AA928*$D928</f>
        <v>0</v>
      </c>
      <c r="AB928" s="13">
        <f>Penjualan!AB928*$D928</f>
        <v>0</v>
      </c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>
        <f>Penjualan!AQ928*$D928</f>
        <v>0</v>
      </c>
      <c r="AR928" s="13">
        <f t="shared" si="33"/>
        <v>90000</v>
      </c>
      <c r="AS928" s="14"/>
      <c r="AT928" s="14"/>
      <c r="AU928" s="14"/>
      <c r="AV928" s="14"/>
      <c r="AW928" s="14"/>
    </row>
    <row r="929" spans="1:51" ht="26.25" customHeight="1" x14ac:dyDescent="0.35">
      <c r="A929" s="55">
        <f>Penjualan!A929</f>
        <v>0</v>
      </c>
      <c r="B929" s="2" t="str">
        <f>Penjualan!B929</f>
        <v>G12</v>
      </c>
      <c r="C929" s="2" t="str">
        <f>Penjualan!C929</f>
        <v xml:space="preserve">Gelang plat </v>
      </c>
      <c r="D929" s="21">
        <f>VLOOKUP(B929,Tabel!$A$6:$F$78,6,FALSE)</f>
        <v>5000</v>
      </c>
      <c r="E929" s="13">
        <f>Penjualan!E929*$D929</f>
        <v>0</v>
      </c>
      <c r="F929" s="13">
        <f>Penjualan!F929*$D929</f>
        <v>20000</v>
      </c>
      <c r="G929" s="13">
        <f>Penjualan!G929*$D929</f>
        <v>0</v>
      </c>
      <c r="H929" s="13">
        <f>Penjualan!H929*$D929</f>
        <v>50000</v>
      </c>
      <c r="I929" s="13">
        <f>Penjualan!I929*$D929</f>
        <v>0</v>
      </c>
      <c r="J929" s="13">
        <f>Penjualan!J929*$D929</f>
        <v>0</v>
      </c>
      <c r="K929" s="13">
        <f>Penjualan!K929*$D929</f>
        <v>0</v>
      </c>
      <c r="L929" s="13">
        <f>Penjualan!L929*$D929</f>
        <v>0</v>
      </c>
      <c r="M929" s="13">
        <f>Penjualan!M929*$D929</f>
        <v>0</v>
      </c>
      <c r="N929" s="13">
        <f>Penjualan!N929*$D929</f>
        <v>0</v>
      </c>
      <c r="O929" s="13">
        <f>Penjualan!O929*$D929</f>
        <v>0</v>
      </c>
      <c r="P929" s="13">
        <f>Penjualan!P929*$D929</f>
        <v>0</v>
      </c>
      <c r="Q929" s="13">
        <f>Penjualan!Q929*$D929</f>
        <v>0</v>
      </c>
      <c r="R929" s="13">
        <f>Penjualan!R929*$D929</f>
        <v>0</v>
      </c>
      <c r="S929" s="13">
        <f>Penjualan!S929*$D929</f>
        <v>0</v>
      </c>
      <c r="T929" s="13">
        <f>Penjualan!T929*$D929</f>
        <v>0</v>
      </c>
      <c r="U929" s="13">
        <f>Penjualan!U929*$D929</f>
        <v>0</v>
      </c>
      <c r="V929" s="13">
        <f>Penjualan!V929*$D929</f>
        <v>0</v>
      </c>
      <c r="W929" s="13">
        <f>Penjualan!W929*$D929</f>
        <v>0</v>
      </c>
      <c r="X929" s="13">
        <f>Penjualan!X929*$D929</f>
        <v>0</v>
      </c>
      <c r="Y929" s="13">
        <f>Penjualan!Y929*$D929</f>
        <v>0</v>
      </c>
      <c r="Z929" s="13">
        <f>Penjualan!Z929*$D929</f>
        <v>0</v>
      </c>
      <c r="AA929" s="13">
        <f>Penjualan!AA929*$D929</f>
        <v>0</v>
      </c>
      <c r="AB929" s="13">
        <f>Penjualan!AB929*$D929</f>
        <v>10000</v>
      </c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>
        <f>Penjualan!AQ929*$D929</f>
        <v>0</v>
      </c>
      <c r="AR929" s="13">
        <f t="shared" si="33"/>
        <v>80000</v>
      </c>
      <c r="AS929" s="14"/>
      <c r="AT929" s="14"/>
      <c r="AU929" s="14"/>
      <c r="AV929" s="14"/>
      <c r="AW929" s="14"/>
    </row>
    <row r="930" spans="1:51" ht="26.25" customHeight="1" x14ac:dyDescent="0.35">
      <c r="A930" s="55">
        <f>Penjualan!A930</f>
        <v>0</v>
      </c>
      <c r="B930" s="2" t="str">
        <f>Penjualan!B930</f>
        <v>R08</v>
      </c>
      <c r="C930" s="2" t="str">
        <f>Penjualan!C930</f>
        <v>Rosario Merah Putih</v>
      </c>
      <c r="D930" s="21">
        <f>VLOOKUP(B930,Tabel!$A$6:$F$78,6,FALSE)</f>
        <v>15000</v>
      </c>
      <c r="E930" s="13">
        <f>Penjualan!E930*$D930</f>
        <v>0</v>
      </c>
      <c r="F930" s="13">
        <f>Penjualan!F930*$D930</f>
        <v>0</v>
      </c>
      <c r="G930" s="13">
        <f>Penjualan!G930*$D930</f>
        <v>0</v>
      </c>
      <c r="H930" s="13">
        <f>Penjualan!H930*$D930</f>
        <v>0</v>
      </c>
      <c r="I930" s="13">
        <f>Penjualan!I930*$D930</f>
        <v>0</v>
      </c>
      <c r="J930" s="13">
        <f>Penjualan!J930*$D930</f>
        <v>0</v>
      </c>
      <c r="K930" s="13">
        <f>Penjualan!K930*$D930</f>
        <v>0</v>
      </c>
      <c r="L930" s="13">
        <f>Penjualan!L930*$D930</f>
        <v>0</v>
      </c>
      <c r="M930" s="13">
        <f>Penjualan!M930*$D930</f>
        <v>0</v>
      </c>
      <c r="N930" s="13">
        <f>Penjualan!N930*$D930</f>
        <v>0</v>
      </c>
      <c r="O930" s="13">
        <f>Penjualan!O930*$D930</f>
        <v>0</v>
      </c>
      <c r="P930" s="13">
        <f>Penjualan!P930*$D930</f>
        <v>0</v>
      </c>
      <c r="Q930" s="13">
        <f>Penjualan!Q930*$D930</f>
        <v>0</v>
      </c>
      <c r="R930" s="13">
        <f>Penjualan!R930*$D930</f>
        <v>0</v>
      </c>
      <c r="S930" s="13">
        <f>Penjualan!S930*$D930</f>
        <v>15000</v>
      </c>
      <c r="T930" s="13">
        <f>Penjualan!T930*$D930</f>
        <v>0</v>
      </c>
      <c r="U930" s="13">
        <f>Penjualan!U930*$D930</f>
        <v>0</v>
      </c>
      <c r="V930" s="13">
        <f>Penjualan!V930*$D930</f>
        <v>0</v>
      </c>
      <c r="W930" s="13">
        <f>Penjualan!W930*$D930</f>
        <v>0</v>
      </c>
      <c r="X930" s="13">
        <f>Penjualan!X930*$D930</f>
        <v>0</v>
      </c>
      <c r="Y930" s="13">
        <f>Penjualan!Y930*$D930</f>
        <v>0</v>
      </c>
      <c r="Z930" s="13">
        <f>Penjualan!Z930*$D930</f>
        <v>0</v>
      </c>
      <c r="AA930" s="13">
        <f>Penjualan!AA930*$D930</f>
        <v>0</v>
      </c>
      <c r="AB930" s="13">
        <f>Penjualan!AB930*$D930</f>
        <v>0</v>
      </c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>
        <f>Penjualan!AQ930*$D930</f>
        <v>0</v>
      </c>
      <c r="AR930" s="13">
        <f t="shared" si="33"/>
        <v>15000</v>
      </c>
      <c r="AS930" s="14"/>
      <c r="AT930" s="14"/>
      <c r="AU930" s="14"/>
      <c r="AV930" s="14"/>
      <c r="AW930" s="14"/>
    </row>
    <row r="931" spans="1:51" ht="26.25" customHeight="1" x14ac:dyDescent="0.35">
      <c r="A931" s="55">
        <f>Penjualan!A931</f>
        <v>0</v>
      </c>
      <c r="B931" s="2" t="str">
        <f>Penjualan!B931</f>
        <v>R01</v>
      </c>
      <c r="C931" s="2" t="str">
        <f>Penjualan!C931</f>
        <v>Rosario kayu</v>
      </c>
      <c r="D931" s="21">
        <f>VLOOKUP(B931,Tabel!$A$6:$F$78,6,FALSE)</f>
        <v>15000</v>
      </c>
      <c r="E931" s="13">
        <f>Penjualan!E931*$D931</f>
        <v>0</v>
      </c>
      <c r="F931" s="13">
        <f>Penjualan!F931*$D931</f>
        <v>45000</v>
      </c>
      <c r="G931" s="13">
        <f>Penjualan!G931*$D931</f>
        <v>0</v>
      </c>
      <c r="H931" s="13">
        <f>Penjualan!H931*$D931</f>
        <v>45000</v>
      </c>
      <c r="I931" s="13">
        <f>Penjualan!I931*$D931</f>
        <v>0</v>
      </c>
      <c r="J931" s="13">
        <f>Penjualan!J931*$D931</f>
        <v>45000</v>
      </c>
      <c r="K931" s="13">
        <f>Penjualan!K931*$D931</f>
        <v>0</v>
      </c>
      <c r="L931" s="13">
        <f>Penjualan!L931*$D931</f>
        <v>0</v>
      </c>
      <c r="M931" s="13">
        <f>Penjualan!M931*$D931</f>
        <v>0</v>
      </c>
      <c r="N931" s="13">
        <f>Penjualan!N931*$D931</f>
        <v>0</v>
      </c>
      <c r="O931" s="13">
        <f>Penjualan!O931*$D931</f>
        <v>0</v>
      </c>
      <c r="P931" s="13">
        <f>Penjualan!P931*$D931</f>
        <v>0</v>
      </c>
      <c r="Q931" s="13">
        <f>Penjualan!Q931*$D931</f>
        <v>0</v>
      </c>
      <c r="R931" s="13">
        <f>Penjualan!R931*$D931</f>
        <v>0</v>
      </c>
      <c r="S931" s="13">
        <f>Penjualan!S931*$D931</f>
        <v>0</v>
      </c>
      <c r="T931" s="13">
        <f>Penjualan!T931*$D931</f>
        <v>0</v>
      </c>
      <c r="U931" s="13">
        <f>Penjualan!U931*$D931</f>
        <v>0</v>
      </c>
      <c r="V931" s="13">
        <f>Penjualan!V931*$D931</f>
        <v>0</v>
      </c>
      <c r="W931" s="13">
        <f>Penjualan!W931*$D931</f>
        <v>0</v>
      </c>
      <c r="X931" s="13">
        <f>Penjualan!X931*$D931</f>
        <v>0</v>
      </c>
      <c r="Y931" s="13">
        <f>Penjualan!Y931*$D931</f>
        <v>0</v>
      </c>
      <c r="Z931" s="13">
        <f>Penjualan!Z931*$D931</f>
        <v>0</v>
      </c>
      <c r="AA931" s="13">
        <f>Penjualan!AA931*$D931</f>
        <v>0</v>
      </c>
      <c r="AB931" s="13">
        <f>Penjualan!AB931*$D931</f>
        <v>0</v>
      </c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>
        <f>Penjualan!AQ931*$D931</f>
        <v>0</v>
      </c>
      <c r="AR931" s="13">
        <f t="shared" si="33"/>
        <v>135000</v>
      </c>
      <c r="AS931" s="14"/>
      <c r="AT931" s="14"/>
      <c r="AU931" s="14"/>
      <c r="AV931" s="14"/>
      <c r="AW931" s="14"/>
    </row>
    <row r="932" spans="1:51" ht="26.25" customHeight="1" x14ac:dyDescent="0.35">
      <c r="A932" s="55">
        <f>Penjualan!A932</f>
        <v>0</v>
      </c>
      <c r="B932" s="2" t="str">
        <f>Penjualan!B932</f>
        <v>G10</v>
      </c>
      <c r="C932" s="2" t="str">
        <f>Penjualan!C932</f>
        <v>G.tali warna warni</v>
      </c>
      <c r="D932" s="21">
        <f>VLOOKUP(B932,Tabel!$A$6:$F$78,6,FALSE)</f>
        <v>5000</v>
      </c>
      <c r="E932" s="13">
        <f>Penjualan!E932*$D932</f>
        <v>0</v>
      </c>
      <c r="F932" s="13">
        <f>Penjualan!F932*$D932</f>
        <v>0</v>
      </c>
      <c r="G932" s="13">
        <f>Penjualan!G932*$D932</f>
        <v>0</v>
      </c>
      <c r="H932" s="13">
        <f>Penjualan!H932*$D932</f>
        <v>0</v>
      </c>
      <c r="I932" s="13">
        <f>Penjualan!I932*$D932</f>
        <v>0</v>
      </c>
      <c r="J932" s="13">
        <f>Penjualan!J932*$D932</f>
        <v>0</v>
      </c>
      <c r="K932" s="13">
        <f>Penjualan!K932*$D932</f>
        <v>0</v>
      </c>
      <c r="L932" s="13">
        <f>Penjualan!L932*$D932</f>
        <v>0</v>
      </c>
      <c r="M932" s="13">
        <f>Penjualan!M932*$D932</f>
        <v>0</v>
      </c>
      <c r="N932" s="13">
        <f>Penjualan!N932*$D932</f>
        <v>0</v>
      </c>
      <c r="O932" s="13">
        <f>Penjualan!O932*$D932</f>
        <v>0</v>
      </c>
      <c r="P932" s="13">
        <f>Penjualan!P932*$D932</f>
        <v>0</v>
      </c>
      <c r="Q932" s="13">
        <f>Penjualan!Q932*$D932</f>
        <v>0</v>
      </c>
      <c r="R932" s="13">
        <f>Penjualan!R932*$D932</f>
        <v>0</v>
      </c>
      <c r="S932" s="13">
        <f>Penjualan!S932*$D932</f>
        <v>0</v>
      </c>
      <c r="T932" s="13">
        <f>Penjualan!T932*$D932</f>
        <v>0</v>
      </c>
      <c r="U932" s="13">
        <f>Penjualan!U932*$D932</f>
        <v>0</v>
      </c>
      <c r="V932" s="13">
        <f>Penjualan!V932*$D932</f>
        <v>0</v>
      </c>
      <c r="W932" s="13">
        <f>Penjualan!W932*$D932</f>
        <v>0</v>
      </c>
      <c r="X932" s="13">
        <f>Penjualan!X932*$D932</f>
        <v>0</v>
      </c>
      <c r="Y932" s="13">
        <f>Penjualan!Y932*$D932</f>
        <v>0</v>
      </c>
      <c r="Z932" s="13">
        <f>Penjualan!Z932*$D932</f>
        <v>0</v>
      </c>
      <c r="AA932" s="13">
        <f>Penjualan!AA932*$D932</f>
        <v>0</v>
      </c>
      <c r="AB932" s="13">
        <f>Penjualan!AB932*$D932</f>
        <v>0</v>
      </c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>
        <f>Penjualan!AQ932*$D932</f>
        <v>60000</v>
      </c>
      <c r="AR932" s="13">
        <f t="shared" si="33"/>
        <v>60000</v>
      </c>
      <c r="AS932" s="14"/>
      <c r="AT932" s="14"/>
      <c r="AU932" s="14"/>
      <c r="AV932" s="14"/>
      <c r="AW932" s="14"/>
      <c r="AX932" s="111">
        <f>AQ932</f>
        <v>60000</v>
      </c>
    </row>
    <row r="933" spans="1:51" ht="26.25" customHeight="1" x14ac:dyDescent="0.35">
      <c r="A933" s="55">
        <f>Penjualan!A933</f>
        <v>0</v>
      </c>
      <c r="B933" s="2" t="str">
        <f>Penjualan!B933</f>
        <v>GR18</v>
      </c>
      <c r="C933" s="2" t="str">
        <f>Penjualan!C933</f>
        <v>Gelang Rosario Putih</v>
      </c>
      <c r="D933" s="21">
        <f>VLOOKUP(B933,Tabel!$A$6:$F$78,6,FALSE)</f>
        <v>15000</v>
      </c>
      <c r="E933" s="13">
        <f>Penjualan!E933*$D933</f>
        <v>0</v>
      </c>
      <c r="F933" s="13">
        <f>Penjualan!F933*$D933</f>
        <v>0</v>
      </c>
      <c r="G933" s="13">
        <f>Penjualan!G933*$D933</f>
        <v>0</v>
      </c>
      <c r="H933" s="13">
        <f>Penjualan!H933*$D933</f>
        <v>0</v>
      </c>
      <c r="I933" s="13">
        <f>Penjualan!I933*$D933</f>
        <v>0</v>
      </c>
      <c r="J933" s="13">
        <f>Penjualan!J933*$D933</f>
        <v>0</v>
      </c>
      <c r="K933" s="13">
        <f>Penjualan!K933*$D933</f>
        <v>0</v>
      </c>
      <c r="L933" s="13">
        <f>Penjualan!L933*$D933</f>
        <v>0</v>
      </c>
      <c r="M933" s="13">
        <f>Penjualan!M933*$D933</f>
        <v>0</v>
      </c>
      <c r="N933" s="13">
        <f>Penjualan!N933*$D933</f>
        <v>0</v>
      </c>
      <c r="O933" s="13">
        <f>Penjualan!O933*$D933</f>
        <v>0</v>
      </c>
      <c r="P933" s="13">
        <f>Penjualan!P933*$D933</f>
        <v>15000</v>
      </c>
      <c r="Q933" s="13">
        <f>Penjualan!Q933*$D933</f>
        <v>0</v>
      </c>
      <c r="R933" s="13">
        <f>Penjualan!R933*$D933</f>
        <v>0</v>
      </c>
      <c r="S933" s="13">
        <f>Penjualan!S933*$D933</f>
        <v>0</v>
      </c>
      <c r="T933" s="13">
        <f>Penjualan!T933*$D933</f>
        <v>0</v>
      </c>
      <c r="U933" s="13">
        <f>Penjualan!U933*$D933</f>
        <v>0</v>
      </c>
      <c r="V933" s="13">
        <f>Penjualan!V933*$D933</f>
        <v>0</v>
      </c>
      <c r="W933" s="13">
        <f>Penjualan!W933*$D933</f>
        <v>0</v>
      </c>
      <c r="X933" s="13">
        <f>Penjualan!X933*$D933</f>
        <v>0</v>
      </c>
      <c r="Y933" s="13">
        <f>Penjualan!Y933*$D933</f>
        <v>0</v>
      </c>
      <c r="Z933" s="13">
        <f>Penjualan!Z933*$D933</f>
        <v>0</v>
      </c>
      <c r="AA933" s="13">
        <f>Penjualan!AA933*$D933</f>
        <v>0</v>
      </c>
      <c r="AB933" s="13">
        <f>Penjualan!AB933*$D933</f>
        <v>0</v>
      </c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>
        <f>Penjualan!AQ933*$D933</f>
        <v>0</v>
      </c>
      <c r="AR933" s="13">
        <f t="shared" si="33"/>
        <v>15000</v>
      </c>
      <c r="AS933" s="14"/>
      <c r="AT933" s="14"/>
      <c r="AU933" s="14"/>
      <c r="AV933" s="14"/>
      <c r="AW933" s="14"/>
    </row>
    <row r="934" spans="1:51" ht="26.25" customHeight="1" x14ac:dyDescent="0.35">
      <c r="A934" s="55">
        <f>Penjualan!A934</f>
        <v>0</v>
      </c>
      <c r="B934" s="2" t="str">
        <f>Penjualan!B934</f>
        <v>R05</v>
      </c>
      <c r="C934" s="2" t="str">
        <f>Penjualan!C934</f>
        <v>Rosario tali bercorak</v>
      </c>
      <c r="D934" s="21">
        <f>VLOOKUP(B934,Tabel!$A$6:$F$78,6,FALSE)</f>
        <v>15000</v>
      </c>
      <c r="E934" s="13">
        <f>Penjualan!E934*$D934</f>
        <v>0</v>
      </c>
      <c r="F934" s="13">
        <f>Penjualan!F934*$D934</f>
        <v>15000</v>
      </c>
      <c r="G934" s="13">
        <f>Penjualan!G934*$D934</f>
        <v>0</v>
      </c>
      <c r="H934" s="13">
        <f>Penjualan!H934*$D934</f>
        <v>0</v>
      </c>
      <c r="I934" s="13">
        <f>Penjualan!I934*$D934</f>
        <v>0</v>
      </c>
      <c r="J934" s="13">
        <f>Penjualan!J934*$D934</f>
        <v>0</v>
      </c>
      <c r="K934" s="13">
        <f>Penjualan!K934*$D934</f>
        <v>0</v>
      </c>
      <c r="L934" s="13">
        <f>Penjualan!L934*$D934</f>
        <v>0</v>
      </c>
      <c r="M934" s="13">
        <f>Penjualan!M934*$D934</f>
        <v>0</v>
      </c>
      <c r="N934" s="13">
        <f>Penjualan!N934*$D934</f>
        <v>0</v>
      </c>
      <c r="O934" s="13">
        <f>Penjualan!O934*$D934</f>
        <v>0</v>
      </c>
      <c r="P934" s="13">
        <f>Penjualan!P934*$D934</f>
        <v>0</v>
      </c>
      <c r="Q934" s="13">
        <f>Penjualan!Q934*$D934</f>
        <v>0</v>
      </c>
      <c r="R934" s="13">
        <f>Penjualan!R934*$D934</f>
        <v>0</v>
      </c>
      <c r="S934" s="13">
        <f>Penjualan!S934*$D934</f>
        <v>75000</v>
      </c>
      <c r="T934" s="13">
        <f>Penjualan!T934*$D934</f>
        <v>0</v>
      </c>
      <c r="U934" s="13">
        <f>Penjualan!U934*$D934</f>
        <v>0</v>
      </c>
      <c r="V934" s="13">
        <f>Penjualan!V934*$D934</f>
        <v>0</v>
      </c>
      <c r="W934" s="13">
        <f>Penjualan!W934*$D934</f>
        <v>0</v>
      </c>
      <c r="X934" s="13">
        <f>Penjualan!X934*$D934</f>
        <v>0</v>
      </c>
      <c r="Y934" s="13">
        <f>Penjualan!Y934*$D934</f>
        <v>0</v>
      </c>
      <c r="Z934" s="13">
        <f>Penjualan!Z934*$D934</f>
        <v>0</v>
      </c>
      <c r="AA934" s="13">
        <f>Penjualan!AA934*$D934</f>
        <v>0</v>
      </c>
      <c r="AB934" s="13">
        <f>Penjualan!AB934*$D934</f>
        <v>0</v>
      </c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>
        <f>Penjualan!AQ934*$D934</f>
        <v>0</v>
      </c>
      <c r="AR934" s="13">
        <f t="shared" si="33"/>
        <v>90000</v>
      </c>
      <c r="AS934" s="14"/>
      <c r="AT934" s="14"/>
      <c r="AU934" s="14"/>
      <c r="AV934" s="14"/>
      <c r="AW934" s="14"/>
    </row>
    <row r="935" spans="1:51" ht="26.25" customHeight="1" x14ac:dyDescent="0.35">
      <c r="A935" s="55">
        <f>Penjualan!A935</f>
        <v>0</v>
      </c>
      <c r="B935" s="2" t="str">
        <f>Penjualan!B935</f>
        <v>GR11</v>
      </c>
      <c r="C935" s="2" t="str">
        <f>Penjualan!C935</f>
        <v>Gelang rosario kristal</v>
      </c>
      <c r="D935" s="21">
        <f>VLOOKUP(B935,Tabel!$A$6:$F$78,6,FALSE)</f>
        <v>15000</v>
      </c>
      <c r="E935" s="13">
        <f>Penjualan!E935*$D935</f>
        <v>0</v>
      </c>
      <c r="F935" s="13">
        <f>Penjualan!F935*$D935</f>
        <v>0</v>
      </c>
      <c r="G935" s="13">
        <f>Penjualan!G935*$D935</f>
        <v>0</v>
      </c>
      <c r="H935" s="13">
        <f>Penjualan!H935*$D935</f>
        <v>0</v>
      </c>
      <c r="I935" s="13">
        <f>Penjualan!I935*$D935</f>
        <v>0</v>
      </c>
      <c r="J935" s="13">
        <f>Penjualan!J935*$D935</f>
        <v>0</v>
      </c>
      <c r="K935" s="13">
        <f>Penjualan!K935*$D935</f>
        <v>0</v>
      </c>
      <c r="L935" s="13">
        <f>Penjualan!L935*$D935</f>
        <v>0</v>
      </c>
      <c r="M935" s="13">
        <f>Penjualan!M935*$D935</f>
        <v>0</v>
      </c>
      <c r="N935" s="13">
        <f>Penjualan!N935*$D935</f>
        <v>0</v>
      </c>
      <c r="O935" s="13">
        <f>Penjualan!O935*$D935</f>
        <v>0</v>
      </c>
      <c r="P935" s="13">
        <f>Penjualan!P935*$D935</f>
        <v>0</v>
      </c>
      <c r="Q935" s="13">
        <f>Penjualan!Q935*$D935</f>
        <v>0</v>
      </c>
      <c r="R935" s="13">
        <f>Penjualan!R935*$D935</f>
        <v>0</v>
      </c>
      <c r="S935" s="13">
        <f>Penjualan!S935*$D935</f>
        <v>15000</v>
      </c>
      <c r="T935" s="13">
        <f>Penjualan!T935*$D935</f>
        <v>0</v>
      </c>
      <c r="U935" s="13">
        <f>Penjualan!U935*$D935</f>
        <v>0</v>
      </c>
      <c r="V935" s="13">
        <f>Penjualan!V935*$D935</f>
        <v>0</v>
      </c>
      <c r="W935" s="13">
        <f>Penjualan!W935*$D935</f>
        <v>0</v>
      </c>
      <c r="X935" s="13">
        <f>Penjualan!X935*$D935</f>
        <v>0</v>
      </c>
      <c r="Y935" s="13">
        <f>Penjualan!Y935*$D935</f>
        <v>0</v>
      </c>
      <c r="Z935" s="13">
        <f>Penjualan!Z935*$D935</f>
        <v>0</v>
      </c>
      <c r="AA935" s="13">
        <f>Penjualan!AA935*$D935</f>
        <v>15000</v>
      </c>
      <c r="AB935" s="13">
        <f>Penjualan!AB935*$D935</f>
        <v>0</v>
      </c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>
        <f>Penjualan!AQ935*$D935</f>
        <v>0</v>
      </c>
      <c r="AR935" s="13">
        <f t="shared" si="33"/>
        <v>30000</v>
      </c>
      <c r="AS935" s="14"/>
      <c r="AT935" s="14"/>
      <c r="AU935" s="14"/>
      <c r="AV935" s="14"/>
      <c r="AW935" s="14"/>
    </row>
    <row r="936" spans="1:51" ht="26.25" customHeight="1" x14ac:dyDescent="0.35">
      <c r="A936" s="55">
        <f>Penjualan!A936</f>
        <v>0</v>
      </c>
      <c r="B936" s="2" t="str">
        <f>Penjualan!B936</f>
        <v>KT04</v>
      </c>
      <c r="C936" s="2" t="str">
        <f>Penjualan!C936</f>
        <v>Kalung bandul</v>
      </c>
      <c r="D936" s="21">
        <f>VLOOKUP(B936,Tabel!$A$6:$F$78,6,FALSE)</f>
        <v>3000</v>
      </c>
      <c r="E936" s="13">
        <f>Penjualan!E936*$D936</f>
        <v>0</v>
      </c>
      <c r="F936" s="13">
        <f>Penjualan!F936*$D936</f>
        <v>0</v>
      </c>
      <c r="G936" s="13">
        <f>Penjualan!G936*$D936</f>
        <v>0</v>
      </c>
      <c r="H936" s="13">
        <f>Penjualan!H936*$D936</f>
        <v>0</v>
      </c>
      <c r="I936" s="13">
        <f>Penjualan!I936*$D936</f>
        <v>0</v>
      </c>
      <c r="J936" s="13">
        <f>Penjualan!J936*$D936</f>
        <v>0</v>
      </c>
      <c r="K936" s="13">
        <f>Penjualan!K936*$D936</f>
        <v>0</v>
      </c>
      <c r="L936" s="13">
        <f>Penjualan!L936*$D936</f>
        <v>0</v>
      </c>
      <c r="M936" s="13">
        <f>Penjualan!M936*$D936</f>
        <v>0</v>
      </c>
      <c r="N936" s="13">
        <f>Penjualan!N936*$D936</f>
        <v>0</v>
      </c>
      <c r="O936" s="13">
        <f>Penjualan!O936*$D936</f>
        <v>0</v>
      </c>
      <c r="P936" s="13">
        <f>Penjualan!P936*$D936</f>
        <v>3000</v>
      </c>
      <c r="Q936" s="13">
        <f>Penjualan!Q936*$D936</f>
        <v>0</v>
      </c>
      <c r="R936" s="13">
        <f>Penjualan!R936*$D936</f>
        <v>0</v>
      </c>
      <c r="S936" s="13">
        <f>Penjualan!S936*$D936</f>
        <v>0</v>
      </c>
      <c r="T936" s="13">
        <f>Penjualan!T936*$D936</f>
        <v>0</v>
      </c>
      <c r="U936" s="13">
        <f>Penjualan!U936*$D936</f>
        <v>0</v>
      </c>
      <c r="V936" s="13">
        <f>Penjualan!V936*$D936</f>
        <v>0</v>
      </c>
      <c r="W936" s="13">
        <f>Penjualan!W936*$D936</f>
        <v>0</v>
      </c>
      <c r="X936" s="13">
        <f>Penjualan!X936*$D936</f>
        <v>0</v>
      </c>
      <c r="Y936" s="13">
        <f>Penjualan!Y936*$D936</f>
        <v>0</v>
      </c>
      <c r="Z936" s="13">
        <f>Penjualan!Z936*$D936</f>
        <v>0</v>
      </c>
      <c r="AA936" s="13">
        <f>Penjualan!AA936*$D936</f>
        <v>0</v>
      </c>
      <c r="AB936" s="13">
        <f>Penjualan!AB936*$D936</f>
        <v>0</v>
      </c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>
        <f>Penjualan!AQ936*$D936</f>
        <v>0</v>
      </c>
      <c r="AR936" s="13">
        <f t="shared" si="33"/>
        <v>3000</v>
      </c>
      <c r="AS936" s="14"/>
      <c r="AT936" s="14"/>
      <c r="AU936" s="14"/>
      <c r="AV936" s="14"/>
      <c r="AW936" s="14"/>
    </row>
    <row r="937" spans="1:51" ht="26.25" customHeight="1" x14ac:dyDescent="0.35">
      <c r="A937" s="55">
        <f>Penjualan!A937</f>
        <v>0</v>
      </c>
      <c r="B937" s="2" t="str">
        <f>Penjualan!B937</f>
        <v>A04</v>
      </c>
      <c r="C937" s="2" t="str">
        <f>Penjualan!C937</f>
        <v>Anting</v>
      </c>
      <c r="D937" s="21">
        <f>VLOOKUP(B937,Tabel!$A$6:$F$78,6,FALSE)</f>
        <v>15000</v>
      </c>
      <c r="E937" s="13">
        <f>Penjualan!E937*$D937</f>
        <v>0</v>
      </c>
      <c r="F937" s="13">
        <f>Penjualan!F937*$D937</f>
        <v>0</v>
      </c>
      <c r="G937" s="13">
        <f>Penjualan!G937*$D937</f>
        <v>0</v>
      </c>
      <c r="H937" s="13">
        <f>Penjualan!H937*$D937</f>
        <v>0</v>
      </c>
      <c r="I937" s="13">
        <f>Penjualan!I937*$D937</f>
        <v>0</v>
      </c>
      <c r="J937" s="13">
        <f>Penjualan!J937*$D937</f>
        <v>0</v>
      </c>
      <c r="K937" s="13">
        <f>Penjualan!K937*$D937</f>
        <v>0</v>
      </c>
      <c r="L937" s="13">
        <f>Penjualan!L937*$D937</f>
        <v>0</v>
      </c>
      <c r="M937" s="13">
        <f>Penjualan!M937*$D937</f>
        <v>15000</v>
      </c>
      <c r="N937" s="13">
        <f>Penjualan!N937*$D937</f>
        <v>0</v>
      </c>
      <c r="O937" s="13">
        <f>Penjualan!O937*$D937</f>
        <v>0</v>
      </c>
      <c r="P937" s="13">
        <f>Penjualan!P937*$D937</f>
        <v>0</v>
      </c>
      <c r="Q937" s="13">
        <f>Penjualan!Q937*$D937</f>
        <v>0</v>
      </c>
      <c r="R937" s="13">
        <f>Penjualan!R937*$D937</f>
        <v>0</v>
      </c>
      <c r="S937" s="13">
        <f>Penjualan!S937*$D937</f>
        <v>0</v>
      </c>
      <c r="T937" s="13">
        <f>Penjualan!T937*$D937</f>
        <v>0</v>
      </c>
      <c r="U937" s="13">
        <f>Penjualan!U937*$D937</f>
        <v>0</v>
      </c>
      <c r="V937" s="13">
        <f>Penjualan!V937*$D937</f>
        <v>0</v>
      </c>
      <c r="W937" s="13">
        <f>Penjualan!W937*$D937</f>
        <v>0</v>
      </c>
      <c r="X937" s="13">
        <f>Penjualan!X937*$D937</f>
        <v>0</v>
      </c>
      <c r="Y937" s="13">
        <f>Penjualan!Y937*$D937</f>
        <v>0</v>
      </c>
      <c r="Z937" s="13">
        <f>Penjualan!Z937*$D937</f>
        <v>0</v>
      </c>
      <c r="AA937" s="13">
        <f>Penjualan!AA937*$D937</f>
        <v>0</v>
      </c>
      <c r="AB937" s="13">
        <f>Penjualan!AB937*$D937</f>
        <v>0</v>
      </c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>
        <f>Penjualan!AQ937*$D937</f>
        <v>0</v>
      </c>
      <c r="AR937" s="13">
        <f t="shared" si="33"/>
        <v>15000</v>
      </c>
      <c r="AS937" s="14"/>
      <c r="AT937" s="14"/>
      <c r="AU937" s="14"/>
      <c r="AV937" s="14"/>
      <c r="AW937" s="14"/>
    </row>
    <row r="938" spans="1:51" ht="26.25" customHeight="1" x14ac:dyDescent="0.35">
      <c r="A938" s="55">
        <f>Penjualan!A938</f>
        <v>0</v>
      </c>
      <c r="B938" s="2" t="str">
        <f>Penjualan!B938</f>
        <v>GKM</v>
      </c>
      <c r="C938" s="2" t="str">
        <f>Penjualan!C938</f>
        <v>G. Mutiara</v>
      </c>
      <c r="D938" s="21">
        <f>VLOOKUP(B938,Tabel!$A$6:$F$78,6,FALSE)</f>
        <v>10000</v>
      </c>
      <c r="E938" s="13">
        <f>Penjualan!E938*$D938</f>
        <v>0</v>
      </c>
      <c r="F938" s="13">
        <f>Penjualan!F938*$D938</f>
        <v>0</v>
      </c>
      <c r="G938" s="13">
        <f>Penjualan!G938*$D938</f>
        <v>0</v>
      </c>
      <c r="H938" s="13">
        <f>Penjualan!H938*$D938</f>
        <v>0</v>
      </c>
      <c r="I938" s="13">
        <f>Penjualan!I938*$D938</f>
        <v>0</v>
      </c>
      <c r="J938" s="13">
        <f>Penjualan!J938*$D938</f>
        <v>0</v>
      </c>
      <c r="K938" s="13">
        <f>Penjualan!K938*$D938</f>
        <v>0</v>
      </c>
      <c r="L938" s="13">
        <f>Penjualan!L938*$D938</f>
        <v>0</v>
      </c>
      <c r="M938" s="13">
        <f>Penjualan!M938*$D938</f>
        <v>10000</v>
      </c>
      <c r="N938" s="13">
        <f>Penjualan!N938*$D938</f>
        <v>0</v>
      </c>
      <c r="O938" s="13">
        <f>Penjualan!O938*$D938</f>
        <v>0</v>
      </c>
      <c r="P938" s="13">
        <f>Penjualan!P938*$D938</f>
        <v>0</v>
      </c>
      <c r="Q938" s="13">
        <f>Penjualan!Q938*$D938</f>
        <v>0</v>
      </c>
      <c r="R938" s="13">
        <f>Penjualan!R938*$D938</f>
        <v>0</v>
      </c>
      <c r="S938" s="13">
        <f>Penjualan!S938*$D938</f>
        <v>0</v>
      </c>
      <c r="T938" s="13">
        <f>Penjualan!T938*$D938</f>
        <v>0</v>
      </c>
      <c r="U938" s="13">
        <f>Penjualan!U938*$D938</f>
        <v>0</v>
      </c>
      <c r="V938" s="13">
        <f>Penjualan!V938*$D938</f>
        <v>0</v>
      </c>
      <c r="W938" s="13">
        <f>Penjualan!W938*$D938</f>
        <v>0</v>
      </c>
      <c r="X938" s="13">
        <f>Penjualan!X938*$D938</f>
        <v>0</v>
      </c>
      <c r="Y938" s="13">
        <f>Penjualan!Y938*$D938</f>
        <v>0</v>
      </c>
      <c r="Z938" s="13">
        <f>Penjualan!Z938*$D938</f>
        <v>0</v>
      </c>
      <c r="AA938" s="13">
        <f>Penjualan!AA938*$D938</f>
        <v>0</v>
      </c>
      <c r="AB938" s="13">
        <f>Penjualan!AB938*$D938</f>
        <v>0</v>
      </c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>
        <f>Penjualan!AQ938*$D938</f>
        <v>0</v>
      </c>
      <c r="AR938" s="13">
        <f t="shared" si="33"/>
        <v>10000</v>
      </c>
      <c r="AS938" s="14"/>
      <c r="AT938" s="14"/>
      <c r="AU938" s="14"/>
      <c r="AV938" s="14"/>
      <c r="AW938" s="14"/>
    </row>
    <row r="939" spans="1:51" ht="26.25" customHeight="1" x14ac:dyDescent="0.35">
      <c r="A939" s="55">
        <f>Penjualan!A939</f>
        <v>0</v>
      </c>
      <c r="B939" s="2" t="str">
        <f>Penjualan!B939</f>
        <v>Lain2</v>
      </c>
      <c r="C939" s="2" t="str">
        <f>Penjualan!C939</f>
        <v>Lain2</v>
      </c>
      <c r="D939" s="21">
        <f>VLOOKUP(B939,Tabel!$A$6:$F$78,6,FALSE)</f>
        <v>0</v>
      </c>
      <c r="E939" s="13">
        <f>Penjualan!E939*$D939</f>
        <v>0</v>
      </c>
      <c r="F939" s="13">
        <f>Penjualan!F939*$D939</f>
        <v>0</v>
      </c>
      <c r="G939" s="13">
        <f>Penjualan!G939*$D939</f>
        <v>0</v>
      </c>
      <c r="H939" s="13">
        <f>Penjualan!H939*$D939</f>
        <v>0</v>
      </c>
      <c r="I939" s="13">
        <f>Penjualan!I939*$D939</f>
        <v>0</v>
      </c>
      <c r="J939" s="13">
        <f>Penjualan!J939*$D939</f>
        <v>0</v>
      </c>
      <c r="K939" s="13">
        <f>Penjualan!K939*$D939</f>
        <v>0</v>
      </c>
      <c r="L939" s="13">
        <f>Penjualan!L939*$D939</f>
        <v>0</v>
      </c>
      <c r="M939" s="13">
        <f>Penjualan!M939*$D939</f>
        <v>0</v>
      </c>
      <c r="N939" s="13">
        <f>Penjualan!N939*$D939</f>
        <v>0</v>
      </c>
      <c r="O939" s="13">
        <f>Penjualan!O939*$D939</f>
        <v>0</v>
      </c>
      <c r="P939" s="13">
        <f>Penjualan!P939*$D939</f>
        <v>0</v>
      </c>
      <c r="Q939" s="13">
        <f>Penjualan!Q939*$D939</f>
        <v>0</v>
      </c>
      <c r="R939" s="13">
        <f>Penjualan!R939*$D939</f>
        <v>0</v>
      </c>
      <c r="S939" s="13">
        <f>Penjualan!S939*$D939</f>
        <v>0</v>
      </c>
      <c r="T939" s="13">
        <f>Penjualan!T939*$D939</f>
        <v>0</v>
      </c>
      <c r="U939" s="13">
        <f>Penjualan!U939*$D939</f>
        <v>0</v>
      </c>
      <c r="V939" s="13">
        <f>Penjualan!V939*$D939</f>
        <v>0</v>
      </c>
      <c r="W939" s="13">
        <f>Penjualan!W939*$D939</f>
        <v>0</v>
      </c>
      <c r="X939" s="13">
        <f>Penjualan!X939*$D939</f>
        <v>0</v>
      </c>
      <c r="Y939" s="13">
        <f>Penjualan!Y939*$D939</f>
        <v>0</v>
      </c>
      <c r="Z939" s="13">
        <f>Penjualan!Z939*$D939</f>
        <v>0</v>
      </c>
      <c r="AA939" s="13">
        <f>Penjualan!AA939*$D939</f>
        <v>0</v>
      </c>
      <c r="AB939" s="13">
        <f>Penjualan!AB939*$D939</f>
        <v>0</v>
      </c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>
        <f>Penjualan!AQ939*$D939</f>
        <v>0</v>
      </c>
      <c r="AR939" s="13">
        <f t="shared" si="33"/>
        <v>0</v>
      </c>
      <c r="AS939" s="14"/>
      <c r="AT939" s="14"/>
      <c r="AU939" s="14"/>
      <c r="AV939" s="14"/>
      <c r="AW939" s="14"/>
    </row>
    <row r="940" spans="1:51" ht="26.25" customHeight="1" x14ac:dyDescent="0.35">
      <c r="A940" s="55">
        <f>Penjualan!A940</f>
        <v>42494</v>
      </c>
      <c r="B940" s="2" t="str">
        <f>Penjualan!B940</f>
        <v>R08</v>
      </c>
      <c r="C940" s="2" t="str">
        <f>Penjualan!C940</f>
        <v>Rosario Merah Putih</v>
      </c>
      <c r="D940" s="21">
        <f>VLOOKUP(B940,Tabel!$A$6:$F$78,6,FALSE)</f>
        <v>15000</v>
      </c>
      <c r="E940" s="13">
        <f>Penjualan!E940*$D940</f>
        <v>0</v>
      </c>
      <c r="F940" s="13">
        <f>Penjualan!F940*$D940</f>
        <v>0</v>
      </c>
      <c r="G940" s="13">
        <f>Penjualan!G940*$D940</f>
        <v>0</v>
      </c>
      <c r="H940" s="13">
        <f>Penjualan!H940*$D940</f>
        <v>0</v>
      </c>
      <c r="I940" s="13">
        <f>Penjualan!I940*$D940</f>
        <v>0</v>
      </c>
      <c r="J940" s="13">
        <f>Penjualan!J940*$D940</f>
        <v>0</v>
      </c>
      <c r="K940" s="13">
        <f>Penjualan!K940*$D940</f>
        <v>0</v>
      </c>
      <c r="L940" s="13">
        <f>Penjualan!L940*$D940</f>
        <v>0</v>
      </c>
      <c r="M940" s="13">
        <f>Penjualan!M940*$D940</f>
        <v>0</v>
      </c>
      <c r="N940" s="13">
        <f>Penjualan!N940*$D940</f>
        <v>0</v>
      </c>
      <c r="O940" s="13">
        <f>Penjualan!O940*$D940</f>
        <v>0</v>
      </c>
      <c r="P940" s="13">
        <f>Penjualan!P940*$D940</f>
        <v>0</v>
      </c>
      <c r="Q940" s="13">
        <f>Penjualan!Q940*$D940</f>
        <v>0</v>
      </c>
      <c r="R940" s="13">
        <f>Penjualan!R940*$D940</f>
        <v>0</v>
      </c>
      <c r="S940" s="13">
        <f>Penjualan!S940*$D940</f>
        <v>0</v>
      </c>
      <c r="T940" s="13">
        <f>Penjualan!T940*$D940</f>
        <v>0</v>
      </c>
      <c r="U940" s="13">
        <f>Penjualan!U940*$D940</f>
        <v>0</v>
      </c>
      <c r="V940" s="13">
        <f>Penjualan!V940*$D940</f>
        <v>0</v>
      </c>
      <c r="W940" s="13">
        <f>Penjualan!W940*$D940</f>
        <v>0</v>
      </c>
      <c r="X940" s="13">
        <f>Penjualan!X940*$D940</f>
        <v>0</v>
      </c>
      <c r="Y940" s="13">
        <f>Penjualan!Y940*$D940</f>
        <v>0</v>
      </c>
      <c r="Z940" s="13">
        <f>Penjualan!Z940*$D940</f>
        <v>0</v>
      </c>
      <c r="AA940" s="13">
        <f>Penjualan!AA940*$D940</f>
        <v>0</v>
      </c>
      <c r="AB940" s="13">
        <f>Penjualan!AB940*$D940</f>
        <v>0</v>
      </c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>
        <f>Penjualan!AQ940*$D940</f>
        <v>15000</v>
      </c>
      <c r="AR940" s="13">
        <f t="shared" si="33"/>
        <v>15000</v>
      </c>
      <c r="AS940" s="14"/>
      <c r="AT940" s="14"/>
      <c r="AU940" s="14">
        <f>AQ940</f>
        <v>15000</v>
      </c>
      <c r="AV940" s="14"/>
      <c r="AW940" s="14"/>
    </row>
    <row r="941" spans="1:51" ht="26.25" customHeight="1" x14ac:dyDescent="0.35">
      <c r="A941" s="55">
        <f>Penjualan!A941</f>
        <v>42491</v>
      </c>
      <c r="B941" s="2" t="str">
        <f>Penjualan!B941</f>
        <v>Lain2</v>
      </c>
      <c r="C941" s="2" t="str">
        <f>Penjualan!C941</f>
        <v>Lain2</v>
      </c>
      <c r="D941" s="21">
        <f>VLOOKUP(B941,Tabel!$A$6:$F$78,6,FALSE)</f>
        <v>0</v>
      </c>
      <c r="E941" s="13">
        <f>Penjualan!E941*$D941</f>
        <v>0</v>
      </c>
      <c r="F941" s="13">
        <f>Penjualan!F941*$D941</f>
        <v>0</v>
      </c>
      <c r="G941" s="13">
        <f>Penjualan!G941*$D941</f>
        <v>0</v>
      </c>
      <c r="H941" s="13">
        <f>Penjualan!H941*$D941</f>
        <v>0</v>
      </c>
      <c r="I941" s="13">
        <f>Penjualan!I941*$D941</f>
        <v>0</v>
      </c>
      <c r="J941" s="13">
        <f>Penjualan!J941*$D941</f>
        <v>0</v>
      </c>
      <c r="K941" s="13">
        <f>Penjualan!K941*$D941</f>
        <v>0</v>
      </c>
      <c r="L941" s="13">
        <f>Penjualan!L941*$D941</f>
        <v>0</v>
      </c>
      <c r="M941" s="13">
        <f>Penjualan!M941*$D941</f>
        <v>0</v>
      </c>
      <c r="N941" s="13">
        <f>Penjualan!N941*$D941</f>
        <v>0</v>
      </c>
      <c r="O941" s="13">
        <f>Penjualan!O941*$D941</f>
        <v>0</v>
      </c>
      <c r="P941" s="13">
        <f>Penjualan!P941*$D941</f>
        <v>0</v>
      </c>
      <c r="Q941" s="13">
        <f>Penjualan!Q941*$D941</f>
        <v>0</v>
      </c>
      <c r="R941" s="13">
        <f>Penjualan!R941*$D941</f>
        <v>0</v>
      </c>
      <c r="S941" s="13">
        <f>Penjualan!S941*$D941</f>
        <v>0</v>
      </c>
      <c r="T941" s="13">
        <f>Penjualan!T941*$D941</f>
        <v>0</v>
      </c>
      <c r="U941" s="13">
        <f>Penjualan!U941*$D941</f>
        <v>0</v>
      </c>
      <c r="V941" s="13">
        <f>Penjualan!V941*$D941</f>
        <v>0</v>
      </c>
      <c r="W941" s="13">
        <f>Penjualan!W941*$D941</f>
        <v>0</v>
      </c>
      <c r="X941" s="13">
        <f>Penjualan!X941*$D941</f>
        <v>0</v>
      </c>
      <c r="Y941" s="13">
        <f>Penjualan!Y941*$D941</f>
        <v>0</v>
      </c>
      <c r="Z941" s="13">
        <f>Penjualan!Z941*$D941</f>
        <v>0</v>
      </c>
      <c r="AA941" s="13">
        <f>Penjualan!AA941*$D941</f>
        <v>0</v>
      </c>
      <c r="AB941" s="13">
        <f>Penjualan!AB941*$D941</f>
        <v>0</v>
      </c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>
        <f>Penjualan!AQ941*$D941</f>
        <v>0</v>
      </c>
      <c r="AR941" s="13">
        <f t="shared" si="33"/>
        <v>0</v>
      </c>
      <c r="AS941" s="14"/>
      <c r="AT941" s="14"/>
      <c r="AU941" s="14"/>
      <c r="AV941" s="14"/>
      <c r="AW941" s="14"/>
    </row>
    <row r="942" spans="1:51" ht="26.25" customHeight="1" x14ac:dyDescent="0.35">
      <c r="A942" s="55">
        <f>Penjualan!A942</f>
        <v>42504</v>
      </c>
      <c r="B942" s="2" t="str">
        <f>Penjualan!B942</f>
        <v>R08</v>
      </c>
      <c r="C942" s="2" t="str">
        <f>Penjualan!C942</f>
        <v>Rosario Merah Putih</v>
      </c>
      <c r="D942" s="21">
        <f>VLOOKUP(B942,Tabel!$A$6:$F$78,6,FALSE)</f>
        <v>15000</v>
      </c>
      <c r="E942" s="13">
        <f>Penjualan!E942*$D942</f>
        <v>0</v>
      </c>
      <c r="F942" s="13">
        <f>Penjualan!F942*$D942</f>
        <v>0</v>
      </c>
      <c r="G942" s="13">
        <f>Penjualan!G942*$D942</f>
        <v>0</v>
      </c>
      <c r="H942" s="13">
        <f>Penjualan!H942*$D942</f>
        <v>30000</v>
      </c>
      <c r="I942" s="13">
        <f>Penjualan!I942*$D942</f>
        <v>0</v>
      </c>
      <c r="J942" s="13">
        <f>Penjualan!J942*$D942</f>
        <v>150000</v>
      </c>
      <c r="K942" s="13">
        <f>Penjualan!K942*$D942</f>
        <v>0</v>
      </c>
      <c r="L942" s="13">
        <f>Penjualan!L942*$D942</f>
        <v>30000</v>
      </c>
      <c r="M942" s="13">
        <f>Penjualan!M942*$D942</f>
        <v>120000</v>
      </c>
      <c r="N942" s="13">
        <f>Penjualan!N942*$D942</f>
        <v>0</v>
      </c>
      <c r="O942" s="13">
        <f>Penjualan!O942*$D942</f>
        <v>0</v>
      </c>
      <c r="P942" s="13">
        <f>Penjualan!P942*$D942</f>
        <v>0</v>
      </c>
      <c r="Q942" s="13">
        <f>Penjualan!Q942*$D942</f>
        <v>0</v>
      </c>
      <c r="R942" s="13">
        <f>Penjualan!R942*$D942</f>
        <v>0</v>
      </c>
      <c r="S942" s="13">
        <f>Penjualan!S942*$D942</f>
        <v>0</v>
      </c>
      <c r="T942" s="13">
        <f>Penjualan!T942*$D942</f>
        <v>0</v>
      </c>
      <c r="U942" s="13">
        <f>Penjualan!U942*$D942</f>
        <v>0</v>
      </c>
      <c r="V942" s="13">
        <f>Penjualan!V942*$D942</f>
        <v>0</v>
      </c>
      <c r="W942" s="13">
        <f>Penjualan!W942*$D942</f>
        <v>0</v>
      </c>
      <c r="X942" s="13">
        <f>Penjualan!X942*$D942</f>
        <v>0</v>
      </c>
      <c r="Y942" s="13">
        <f>Penjualan!Y942*$D942</f>
        <v>0</v>
      </c>
      <c r="Z942" s="13">
        <f>Penjualan!Z942*$D942</f>
        <v>0</v>
      </c>
      <c r="AA942" s="13">
        <f>Penjualan!AA942*$D942</f>
        <v>0</v>
      </c>
      <c r="AB942" s="13">
        <f>Penjualan!AB942*$D942</f>
        <v>0</v>
      </c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>
        <f>Penjualan!AQ942*$D942</f>
        <v>45000</v>
      </c>
      <c r="AR942" s="13">
        <f t="shared" si="33"/>
        <v>375000</v>
      </c>
      <c r="AS942" s="14"/>
      <c r="AT942" s="14"/>
      <c r="AU942" s="14"/>
      <c r="AV942" s="14"/>
      <c r="AW942" s="14"/>
      <c r="AY942" s="5">
        <f>AQ942</f>
        <v>45000</v>
      </c>
    </row>
    <row r="943" spans="1:51" ht="26.25" customHeight="1" x14ac:dyDescent="0.35">
      <c r="A943" s="55">
        <f>Penjualan!A943</f>
        <v>42512</v>
      </c>
      <c r="B943" s="2" t="str">
        <f>Penjualan!B943</f>
        <v>R05</v>
      </c>
      <c r="C943" s="2" t="str">
        <f>Penjualan!C943</f>
        <v>Rosario tali bercorak</v>
      </c>
      <c r="D943" s="21">
        <f>VLOOKUP(B943,Tabel!$A$6:$F$78,6,FALSE)</f>
        <v>15000</v>
      </c>
      <c r="E943" s="13">
        <f>Penjualan!E943*$D943</f>
        <v>0</v>
      </c>
      <c r="F943" s="13">
        <f>Penjualan!F943*$D943</f>
        <v>0</v>
      </c>
      <c r="G943" s="13">
        <f>Penjualan!G943*$D943</f>
        <v>0</v>
      </c>
      <c r="H943" s="13">
        <f>Penjualan!H943*$D943</f>
        <v>0</v>
      </c>
      <c r="I943" s="13">
        <f>Penjualan!I943*$D943</f>
        <v>0</v>
      </c>
      <c r="J943" s="13">
        <f>Penjualan!J943*$D943</f>
        <v>15000</v>
      </c>
      <c r="K943" s="13">
        <f>Penjualan!K943*$D943</f>
        <v>0</v>
      </c>
      <c r="L943" s="13">
        <f>Penjualan!L943*$D943</f>
        <v>0</v>
      </c>
      <c r="M943" s="13">
        <f>Penjualan!M943*$D943</f>
        <v>0</v>
      </c>
      <c r="N943" s="13">
        <f>Penjualan!N943*$D943</f>
        <v>0</v>
      </c>
      <c r="O943" s="13">
        <f>Penjualan!O943*$D943</f>
        <v>0</v>
      </c>
      <c r="P943" s="13">
        <f>Penjualan!P943*$D943</f>
        <v>0</v>
      </c>
      <c r="Q943" s="13">
        <f>Penjualan!Q943*$D943</f>
        <v>0</v>
      </c>
      <c r="R943" s="13">
        <f>Penjualan!R943*$D943</f>
        <v>0</v>
      </c>
      <c r="S943" s="13">
        <f>Penjualan!S943*$D943</f>
        <v>30000</v>
      </c>
      <c r="T943" s="13">
        <f>Penjualan!T943*$D943</f>
        <v>0</v>
      </c>
      <c r="U943" s="13">
        <f>Penjualan!U943*$D943</f>
        <v>0</v>
      </c>
      <c r="V943" s="13">
        <f>Penjualan!V943*$D943</f>
        <v>0</v>
      </c>
      <c r="W943" s="13">
        <f>Penjualan!W943*$D943</f>
        <v>0</v>
      </c>
      <c r="X943" s="13">
        <f>Penjualan!X943*$D943</f>
        <v>0</v>
      </c>
      <c r="Y943" s="13">
        <f>Penjualan!Y943*$D943</f>
        <v>0</v>
      </c>
      <c r="Z943" s="13">
        <f>Penjualan!Z943*$D943</f>
        <v>0</v>
      </c>
      <c r="AA943" s="13">
        <f>Penjualan!AA943*$D943</f>
        <v>0</v>
      </c>
      <c r="AB943" s="13">
        <f>Penjualan!AB943*$D943</f>
        <v>0</v>
      </c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>
        <f>Penjualan!AQ943*$D943</f>
        <v>0</v>
      </c>
      <c r="AR943" s="13">
        <f t="shared" si="33"/>
        <v>45000</v>
      </c>
      <c r="AS943" s="14"/>
      <c r="AT943" s="14"/>
      <c r="AU943" s="14"/>
      <c r="AV943" s="14"/>
      <c r="AW943" s="14"/>
    </row>
    <row r="944" spans="1:51" ht="26.25" customHeight="1" x14ac:dyDescent="0.35">
      <c r="A944" s="55" t="str">
        <f>Penjualan!A944</f>
        <v>Kel Kudus</v>
      </c>
      <c r="B944" s="2" t="str">
        <f>Penjualan!B944</f>
        <v>G12</v>
      </c>
      <c r="C944" s="2" t="str">
        <f>Penjualan!C944</f>
        <v xml:space="preserve">Gelang plat </v>
      </c>
      <c r="D944" s="21">
        <f>VLOOKUP(B944,Tabel!$A$6:$F$78,6,FALSE)</f>
        <v>5000</v>
      </c>
      <c r="E944" s="13">
        <f>Penjualan!E944*$D944</f>
        <v>0</v>
      </c>
      <c r="F944" s="13">
        <f>Penjualan!F944*$D944</f>
        <v>65000</v>
      </c>
      <c r="G944" s="13">
        <f>Penjualan!G944*$D944</f>
        <v>0</v>
      </c>
      <c r="H944" s="13">
        <f>Penjualan!H944*$D944</f>
        <v>130000</v>
      </c>
      <c r="I944" s="13">
        <f>Penjualan!I944*$D944</f>
        <v>0</v>
      </c>
      <c r="J944" s="13">
        <f>Penjualan!J944*$D944</f>
        <v>0</v>
      </c>
      <c r="K944" s="13">
        <f>Penjualan!K944*$D944</f>
        <v>0</v>
      </c>
      <c r="L944" s="13">
        <f>Penjualan!L944*$D944</f>
        <v>0</v>
      </c>
      <c r="M944" s="13">
        <f>Penjualan!M944*$D944</f>
        <v>0</v>
      </c>
      <c r="N944" s="13">
        <f>Penjualan!N944*$D944</f>
        <v>0</v>
      </c>
      <c r="O944" s="13">
        <f>Penjualan!O944*$D944</f>
        <v>0</v>
      </c>
      <c r="P944" s="13">
        <f>Penjualan!P944*$D944</f>
        <v>0</v>
      </c>
      <c r="Q944" s="13">
        <f>Penjualan!Q944*$D944</f>
        <v>0</v>
      </c>
      <c r="R944" s="13">
        <f>Penjualan!R944*$D944</f>
        <v>0</v>
      </c>
      <c r="S944" s="13">
        <f>Penjualan!S944*$D944</f>
        <v>0</v>
      </c>
      <c r="T944" s="13">
        <f>Penjualan!T944*$D944</f>
        <v>0</v>
      </c>
      <c r="U944" s="13">
        <f>Penjualan!U944*$D944</f>
        <v>0</v>
      </c>
      <c r="V944" s="13">
        <f>Penjualan!V944*$D944</f>
        <v>0</v>
      </c>
      <c r="W944" s="13">
        <f>Penjualan!W944*$D944</f>
        <v>0</v>
      </c>
      <c r="X944" s="13">
        <f>Penjualan!X944*$D944</f>
        <v>0</v>
      </c>
      <c r="Y944" s="13">
        <f>Penjualan!Y944*$D944</f>
        <v>15000</v>
      </c>
      <c r="Z944" s="13">
        <f>Penjualan!Z944*$D944</f>
        <v>0</v>
      </c>
      <c r="AA944" s="13">
        <f>Penjualan!AA944*$D944</f>
        <v>0</v>
      </c>
      <c r="AB944" s="13">
        <f>Penjualan!AB944*$D944</f>
        <v>35000</v>
      </c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>
        <f>Penjualan!AQ944*$D944</f>
        <v>0</v>
      </c>
      <c r="AR944" s="13">
        <f t="shared" si="33"/>
        <v>245000</v>
      </c>
      <c r="AS944" s="14"/>
      <c r="AT944" s="14"/>
      <c r="AU944" s="14"/>
      <c r="AV944" s="14"/>
      <c r="AW944" s="14"/>
    </row>
    <row r="945" spans="1:51" ht="26.25" customHeight="1" x14ac:dyDescent="0.35">
      <c r="A945" s="55" t="str">
        <f>Penjualan!A945</f>
        <v>Pasar Minggu</v>
      </c>
      <c r="B945" s="2" t="str">
        <f>Penjualan!B945</f>
        <v>A01</v>
      </c>
      <c r="C945" s="2" t="str">
        <f>Penjualan!C945</f>
        <v>Anting</v>
      </c>
      <c r="D945" s="21">
        <f>VLOOKUP(B945,Tabel!$A$6:$F$78,6,FALSE)</f>
        <v>12000</v>
      </c>
      <c r="E945" s="13">
        <f>Penjualan!E945*$D945</f>
        <v>0</v>
      </c>
      <c r="F945" s="13">
        <f>Penjualan!F945*$D945</f>
        <v>12000</v>
      </c>
      <c r="G945" s="13">
        <f>Penjualan!G945*$D945</f>
        <v>0</v>
      </c>
      <c r="H945" s="13">
        <f>Penjualan!H945*$D945</f>
        <v>0</v>
      </c>
      <c r="I945" s="13">
        <f>Penjualan!I945*$D945</f>
        <v>0</v>
      </c>
      <c r="J945" s="13">
        <f>Penjualan!J945*$D945</f>
        <v>0</v>
      </c>
      <c r="K945" s="13">
        <f>Penjualan!K945*$D945</f>
        <v>0</v>
      </c>
      <c r="L945" s="13">
        <f>Penjualan!L945*$D945</f>
        <v>0</v>
      </c>
      <c r="M945" s="13">
        <f>Penjualan!M945*$D945</f>
        <v>0</v>
      </c>
      <c r="N945" s="13">
        <f>Penjualan!N945*$D945</f>
        <v>12000</v>
      </c>
      <c r="O945" s="13">
        <f>Penjualan!O945*$D945</f>
        <v>0</v>
      </c>
      <c r="P945" s="13">
        <f>Penjualan!P945*$D945</f>
        <v>0</v>
      </c>
      <c r="Q945" s="13">
        <f>Penjualan!Q945*$D945</f>
        <v>0</v>
      </c>
      <c r="R945" s="13">
        <f>Penjualan!R945*$D945</f>
        <v>0</v>
      </c>
      <c r="S945" s="13">
        <f>Penjualan!S945*$D945</f>
        <v>0</v>
      </c>
      <c r="T945" s="13">
        <f>Penjualan!T945*$D945</f>
        <v>0</v>
      </c>
      <c r="U945" s="13">
        <f>Penjualan!U945*$D945</f>
        <v>0</v>
      </c>
      <c r="V945" s="13">
        <f>Penjualan!V945*$D945</f>
        <v>0</v>
      </c>
      <c r="W945" s="13">
        <f>Penjualan!W945*$D945</f>
        <v>0</v>
      </c>
      <c r="X945" s="13">
        <f>Penjualan!X945*$D945</f>
        <v>0</v>
      </c>
      <c r="Y945" s="13">
        <f>Penjualan!Y945*$D945</f>
        <v>0</v>
      </c>
      <c r="Z945" s="13">
        <f>Penjualan!Z945*$D945</f>
        <v>0</v>
      </c>
      <c r="AA945" s="13">
        <f>Penjualan!AA945*$D945</f>
        <v>0</v>
      </c>
      <c r="AB945" s="13">
        <f>Penjualan!AB945*$D945</f>
        <v>0</v>
      </c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>
        <f>Penjualan!AQ945*$D945</f>
        <v>0</v>
      </c>
      <c r="AR945" s="13">
        <f t="shared" si="33"/>
        <v>24000</v>
      </c>
      <c r="AS945" s="14"/>
      <c r="AT945" s="14"/>
      <c r="AU945" s="14"/>
      <c r="AV945" s="14"/>
      <c r="AW945" s="14"/>
    </row>
    <row r="946" spans="1:51" ht="26.25" customHeight="1" x14ac:dyDescent="0.35">
      <c r="A946" s="55">
        <f>Penjualan!A946</f>
        <v>0</v>
      </c>
      <c r="B946" s="2" t="str">
        <f>Penjualan!B946</f>
        <v>R05</v>
      </c>
      <c r="C946" s="2" t="str">
        <f>Penjualan!C946</f>
        <v>Rosario tali bercorak</v>
      </c>
      <c r="D946" s="21">
        <f>VLOOKUP(B946,Tabel!$A$6:$F$78,6,FALSE)</f>
        <v>15000</v>
      </c>
      <c r="E946" s="13">
        <f>Penjualan!E946*$D946</f>
        <v>0</v>
      </c>
      <c r="F946" s="13">
        <f>Penjualan!F946*$D946</f>
        <v>0</v>
      </c>
      <c r="G946" s="13">
        <f>Penjualan!G946*$D946</f>
        <v>0</v>
      </c>
      <c r="H946" s="13">
        <f>Penjualan!H946*$D946</f>
        <v>30000</v>
      </c>
      <c r="I946" s="13">
        <f>Penjualan!I946*$D946</f>
        <v>0</v>
      </c>
      <c r="J946" s="13">
        <f>Penjualan!J946*$D946</f>
        <v>0</v>
      </c>
      <c r="K946" s="13">
        <f>Penjualan!K946*$D946</f>
        <v>0</v>
      </c>
      <c r="L946" s="13">
        <f>Penjualan!L946*$D946</f>
        <v>0</v>
      </c>
      <c r="M946" s="13">
        <f>Penjualan!M946*$D946</f>
        <v>0</v>
      </c>
      <c r="N946" s="13">
        <f>Penjualan!N946*$D946</f>
        <v>0</v>
      </c>
      <c r="O946" s="13">
        <f>Penjualan!O946*$D946</f>
        <v>0</v>
      </c>
      <c r="P946" s="13">
        <f>Penjualan!P946*$D946</f>
        <v>0</v>
      </c>
      <c r="Q946" s="13">
        <f>Penjualan!Q946*$D946</f>
        <v>0</v>
      </c>
      <c r="R946" s="13">
        <f>Penjualan!R946*$D946</f>
        <v>0</v>
      </c>
      <c r="S946" s="13">
        <f>Penjualan!S946*$D946</f>
        <v>15000</v>
      </c>
      <c r="T946" s="13">
        <f>Penjualan!T946*$D946</f>
        <v>0</v>
      </c>
      <c r="U946" s="13">
        <f>Penjualan!U946*$D946</f>
        <v>0</v>
      </c>
      <c r="V946" s="13">
        <f>Penjualan!V946*$D946</f>
        <v>0</v>
      </c>
      <c r="W946" s="13">
        <f>Penjualan!W946*$D946</f>
        <v>0</v>
      </c>
      <c r="X946" s="13">
        <f>Penjualan!X946*$D946</f>
        <v>0</v>
      </c>
      <c r="Y946" s="13">
        <f>Penjualan!Y946*$D946</f>
        <v>0</v>
      </c>
      <c r="Z946" s="13">
        <f>Penjualan!Z946*$D946</f>
        <v>0</v>
      </c>
      <c r="AA946" s="13">
        <f>Penjualan!AA946*$D946</f>
        <v>0</v>
      </c>
      <c r="AB946" s="13">
        <f>Penjualan!AB946*$D946</f>
        <v>0</v>
      </c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>
        <f>Penjualan!AQ946*$D946</f>
        <v>0</v>
      </c>
      <c r="AR946" s="13">
        <f t="shared" si="33"/>
        <v>45000</v>
      </c>
      <c r="AS946" s="14"/>
      <c r="AT946" s="14"/>
      <c r="AU946" s="14"/>
      <c r="AV946" s="14"/>
      <c r="AW946" s="14"/>
    </row>
    <row r="947" spans="1:51" ht="26.25" customHeight="1" x14ac:dyDescent="0.35">
      <c r="A947" s="55">
        <f>Penjualan!A947</f>
        <v>0</v>
      </c>
      <c r="B947" s="2" t="str">
        <f>Penjualan!B947</f>
        <v>KT04</v>
      </c>
      <c r="C947" s="2" t="str">
        <f>Penjualan!C947</f>
        <v>Kalung bandul</v>
      </c>
      <c r="D947" s="21">
        <f>VLOOKUP(B947,Tabel!$A$6:$F$78,6,FALSE)</f>
        <v>3000</v>
      </c>
      <c r="E947" s="13">
        <f>Penjualan!E947*$D947</f>
        <v>0</v>
      </c>
      <c r="F947" s="13">
        <f>Penjualan!F947*$D947</f>
        <v>0</v>
      </c>
      <c r="G947" s="13">
        <f>Penjualan!G947*$D947</f>
        <v>0</v>
      </c>
      <c r="H947" s="13">
        <f>Penjualan!H947*$D947</f>
        <v>0</v>
      </c>
      <c r="I947" s="13">
        <f>Penjualan!I947*$D947</f>
        <v>0</v>
      </c>
      <c r="J947" s="13">
        <f>Penjualan!J947*$D947</f>
        <v>0</v>
      </c>
      <c r="K947" s="13">
        <f>Penjualan!K947*$D947</f>
        <v>0</v>
      </c>
      <c r="L947" s="13">
        <f>Penjualan!L947*$D947</f>
        <v>0</v>
      </c>
      <c r="M947" s="13">
        <f>Penjualan!M947*$D947</f>
        <v>0</v>
      </c>
      <c r="N947" s="13">
        <f>Penjualan!N947*$D947</f>
        <v>0</v>
      </c>
      <c r="O947" s="13">
        <f>Penjualan!O947*$D947</f>
        <v>0</v>
      </c>
      <c r="P947" s="13">
        <f>Penjualan!P947*$D947</f>
        <v>21000</v>
      </c>
      <c r="Q947" s="13">
        <f>Penjualan!Q947*$D947</f>
        <v>0</v>
      </c>
      <c r="R947" s="13">
        <f>Penjualan!R947*$D947</f>
        <v>0</v>
      </c>
      <c r="S947" s="13">
        <f>Penjualan!S947*$D947</f>
        <v>0</v>
      </c>
      <c r="T947" s="13">
        <f>Penjualan!T947*$D947</f>
        <v>9000</v>
      </c>
      <c r="U947" s="13">
        <f>Penjualan!U947*$D947</f>
        <v>0</v>
      </c>
      <c r="V947" s="13">
        <f>Penjualan!V947*$D947</f>
        <v>0</v>
      </c>
      <c r="W947" s="13">
        <f>Penjualan!W947*$D947</f>
        <v>0</v>
      </c>
      <c r="X947" s="13">
        <f>Penjualan!X947*$D947</f>
        <v>0</v>
      </c>
      <c r="Y947" s="13">
        <f>Penjualan!Y947*$D947</f>
        <v>24000</v>
      </c>
      <c r="Z947" s="13">
        <f>Penjualan!Z947*$D947</f>
        <v>0</v>
      </c>
      <c r="AA947" s="13">
        <f>Penjualan!AA947*$D947</f>
        <v>0</v>
      </c>
      <c r="AB947" s="13">
        <f>Penjualan!AB947*$D947</f>
        <v>0</v>
      </c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>
        <f>Penjualan!AQ947*$D947</f>
        <v>0</v>
      </c>
      <c r="AR947" s="13">
        <f t="shared" si="33"/>
        <v>54000</v>
      </c>
      <c r="AS947" s="14"/>
      <c r="AT947" s="14"/>
      <c r="AU947" s="14"/>
      <c r="AV947" s="14"/>
      <c r="AW947" s="14"/>
    </row>
    <row r="948" spans="1:51" ht="26.25" customHeight="1" x14ac:dyDescent="0.35">
      <c r="A948" s="55">
        <f>Penjualan!A948</f>
        <v>0</v>
      </c>
      <c r="B948" s="2" t="str">
        <f>Penjualan!B948</f>
        <v>R02</v>
      </c>
      <c r="C948" s="2" t="str">
        <f>Penjualan!C948</f>
        <v>Rosario batu</v>
      </c>
      <c r="D948" s="21">
        <f>VLOOKUP(B948,Tabel!$A$6:$F$78,6,FALSE)</f>
        <v>30000</v>
      </c>
      <c r="E948" s="13">
        <f>Penjualan!E948*$D948</f>
        <v>0</v>
      </c>
      <c r="F948" s="13">
        <f>Penjualan!F948*$D948</f>
        <v>0</v>
      </c>
      <c r="G948" s="13">
        <f>Penjualan!G948*$D948</f>
        <v>0</v>
      </c>
      <c r="H948" s="13">
        <f>Penjualan!H948*$D948</f>
        <v>60000</v>
      </c>
      <c r="I948" s="13">
        <f>Penjualan!I948*$D948</f>
        <v>0</v>
      </c>
      <c r="J948" s="13">
        <f>Penjualan!J948*$D948</f>
        <v>0</v>
      </c>
      <c r="K948" s="13">
        <f>Penjualan!K948*$D948</f>
        <v>0</v>
      </c>
      <c r="L948" s="13">
        <f>Penjualan!L948*$D948</f>
        <v>0</v>
      </c>
      <c r="M948" s="13">
        <f>Penjualan!M948*$D948</f>
        <v>0</v>
      </c>
      <c r="N948" s="13">
        <f>Penjualan!N948*$D948</f>
        <v>0</v>
      </c>
      <c r="O948" s="13">
        <f>Penjualan!O948*$D948</f>
        <v>0</v>
      </c>
      <c r="P948" s="13">
        <f>Penjualan!P948*$D948</f>
        <v>0</v>
      </c>
      <c r="Q948" s="13">
        <f>Penjualan!Q948*$D948</f>
        <v>0</v>
      </c>
      <c r="R948" s="13">
        <f>Penjualan!R948*$D948</f>
        <v>0</v>
      </c>
      <c r="S948" s="13">
        <f>Penjualan!S948*$D948</f>
        <v>0</v>
      </c>
      <c r="T948" s="13">
        <f>Penjualan!T948*$D948</f>
        <v>0</v>
      </c>
      <c r="U948" s="13">
        <f>Penjualan!U948*$D948</f>
        <v>0</v>
      </c>
      <c r="V948" s="13">
        <f>Penjualan!V948*$D948</f>
        <v>0</v>
      </c>
      <c r="W948" s="13">
        <f>Penjualan!W948*$D948</f>
        <v>0</v>
      </c>
      <c r="X948" s="13">
        <f>Penjualan!X948*$D948</f>
        <v>0</v>
      </c>
      <c r="Y948" s="13">
        <f>Penjualan!Y948*$D948</f>
        <v>0</v>
      </c>
      <c r="Z948" s="13">
        <f>Penjualan!Z948*$D948</f>
        <v>0</v>
      </c>
      <c r="AA948" s="13">
        <f>Penjualan!AA948*$D948</f>
        <v>0</v>
      </c>
      <c r="AB948" s="13">
        <f>Penjualan!AB948*$D948</f>
        <v>0</v>
      </c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>
        <f>Penjualan!AQ948*$D948</f>
        <v>0</v>
      </c>
      <c r="AR948" s="13">
        <f t="shared" si="33"/>
        <v>60000</v>
      </c>
      <c r="AS948" s="14"/>
      <c r="AT948" s="14"/>
      <c r="AU948" s="14"/>
      <c r="AV948" s="14"/>
      <c r="AW948" s="14"/>
    </row>
    <row r="949" spans="1:51" ht="26.25" customHeight="1" x14ac:dyDescent="0.35">
      <c r="A949" s="55">
        <f>Penjualan!A949</f>
        <v>0</v>
      </c>
      <c r="B949" s="2" t="str">
        <f>Penjualan!B949</f>
        <v>GKM</v>
      </c>
      <c r="C949" s="2" t="str">
        <f>Penjualan!C949</f>
        <v>G. Mutiara</v>
      </c>
      <c r="D949" s="21">
        <f>VLOOKUP(B949,Tabel!$A$6:$F$78,6,FALSE)</f>
        <v>10000</v>
      </c>
      <c r="E949" s="13">
        <f>Penjualan!E949*$D949</f>
        <v>0</v>
      </c>
      <c r="F949" s="13">
        <f>Penjualan!F949*$D949</f>
        <v>0</v>
      </c>
      <c r="G949" s="13">
        <f>Penjualan!G949*$D949</f>
        <v>0</v>
      </c>
      <c r="H949" s="13">
        <f>Penjualan!H949*$D949</f>
        <v>0</v>
      </c>
      <c r="I949" s="13">
        <f>Penjualan!I949*$D949</f>
        <v>0</v>
      </c>
      <c r="J949" s="13">
        <f>Penjualan!J949*$D949</f>
        <v>0</v>
      </c>
      <c r="K949" s="13">
        <f>Penjualan!K949*$D949</f>
        <v>0</v>
      </c>
      <c r="L949" s="13">
        <f>Penjualan!L949*$D949</f>
        <v>0</v>
      </c>
      <c r="M949" s="13">
        <f>Penjualan!M949*$D949</f>
        <v>30000</v>
      </c>
      <c r="N949" s="13">
        <f>Penjualan!N949*$D949</f>
        <v>0</v>
      </c>
      <c r="O949" s="13">
        <f>Penjualan!O949*$D949</f>
        <v>0</v>
      </c>
      <c r="P949" s="13">
        <f>Penjualan!P949*$D949</f>
        <v>0</v>
      </c>
      <c r="Q949" s="13">
        <f>Penjualan!Q949*$D949</f>
        <v>30000</v>
      </c>
      <c r="R949" s="13">
        <f>Penjualan!R949*$D949</f>
        <v>0</v>
      </c>
      <c r="S949" s="13">
        <f>Penjualan!S949*$D949</f>
        <v>0</v>
      </c>
      <c r="T949" s="13">
        <f>Penjualan!T949*$D949</f>
        <v>0</v>
      </c>
      <c r="U949" s="13">
        <f>Penjualan!U949*$D949</f>
        <v>0</v>
      </c>
      <c r="V949" s="13">
        <f>Penjualan!V949*$D949</f>
        <v>0</v>
      </c>
      <c r="W949" s="13">
        <f>Penjualan!W949*$D949</f>
        <v>0</v>
      </c>
      <c r="X949" s="13">
        <f>Penjualan!X949*$D949</f>
        <v>0</v>
      </c>
      <c r="Y949" s="13">
        <f>Penjualan!Y949*$D949</f>
        <v>0</v>
      </c>
      <c r="Z949" s="13">
        <f>Penjualan!Z949*$D949</f>
        <v>0</v>
      </c>
      <c r="AA949" s="13">
        <f>Penjualan!AA949*$D949</f>
        <v>0</v>
      </c>
      <c r="AB949" s="13">
        <f>Penjualan!AB949*$D949</f>
        <v>0</v>
      </c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>
        <f>Penjualan!AQ949*$D949</f>
        <v>0</v>
      </c>
      <c r="AR949" s="13">
        <f t="shared" si="33"/>
        <v>60000</v>
      </c>
      <c r="AS949" s="14"/>
      <c r="AT949" s="14"/>
      <c r="AU949" s="14"/>
      <c r="AV949" s="14"/>
      <c r="AW949" s="14"/>
    </row>
    <row r="950" spans="1:51" ht="26.25" customHeight="1" x14ac:dyDescent="0.35">
      <c r="A950" s="55">
        <f>Penjualan!A950</f>
        <v>0</v>
      </c>
      <c r="B950" s="2" t="str">
        <f>Penjualan!B950</f>
        <v>GR11</v>
      </c>
      <c r="C950" s="2" t="str">
        <f>Penjualan!C950</f>
        <v>Gelang rosario kristal</v>
      </c>
      <c r="D950" s="21">
        <f>VLOOKUP(B950,Tabel!$A$6:$F$78,6,FALSE)</f>
        <v>15000</v>
      </c>
      <c r="E950" s="13">
        <f>Penjualan!E950*$D950</f>
        <v>0</v>
      </c>
      <c r="F950" s="13">
        <f>Penjualan!F950*$D950</f>
        <v>0</v>
      </c>
      <c r="G950" s="13">
        <f>Penjualan!G950*$D950</f>
        <v>0</v>
      </c>
      <c r="H950" s="13">
        <f>Penjualan!H950*$D950</f>
        <v>0</v>
      </c>
      <c r="I950" s="13">
        <f>Penjualan!I950*$D950</f>
        <v>0</v>
      </c>
      <c r="J950" s="13">
        <f>Penjualan!J950*$D950</f>
        <v>0</v>
      </c>
      <c r="K950" s="13">
        <f>Penjualan!K950*$D950</f>
        <v>0</v>
      </c>
      <c r="L950" s="13">
        <f>Penjualan!L950*$D950</f>
        <v>0</v>
      </c>
      <c r="M950" s="13">
        <f>Penjualan!M950*$D950</f>
        <v>0</v>
      </c>
      <c r="N950" s="13">
        <f>Penjualan!N950*$D950</f>
        <v>0</v>
      </c>
      <c r="O950" s="13">
        <f>Penjualan!O950*$D950</f>
        <v>0</v>
      </c>
      <c r="P950" s="13">
        <f>Penjualan!P950*$D950</f>
        <v>0</v>
      </c>
      <c r="Q950" s="13">
        <f>Penjualan!Q950*$D950</f>
        <v>0</v>
      </c>
      <c r="R950" s="13">
        <f>Penjualan!R950*$D950</f>
        <v>0</v>
      </c>
      <c r="S950" s="13">
        <f>Penjualan!S950*$D950</f>
        <v>15000</v>
      </c>
      <c r="T950" s="13">
        <f>Penjualan!T950*$D950</f>
        <v>0</v>
      </c>
      <c r="U950" s="13">
        <f>Penjualan!U950*$D950</f>
        <v>0</v>
      </c>
      <c r="V950" s="13">
        <f>Penjualan!V950*$D950</f>
        <v>0</v>
      </c>
      <c r="W950" s="13">
        <f>Penjualan!W950*$D950</f>
        <v>0</v>
      </c>
      <c r="X950" s="13">
        <f>Penjualan!X950*$D950</f>
        <v>0</v>
      </c>
      <c r="Y950" s="13">
        <f>Penjualan!Y950*$D950</f>
        <v>0</v>
      </c>
      <c r="Z950" s="13">
        <f>Penjualan!Z950*$D950</f>
        <v>0</v>
      </c>
      <c r="AA950" s="13">
        <f>Penjualan!AA950*$D950</f>
        <v>0</v>
      </c>
      <c r="AB950" s="13">
        <f>Penjualan!AB950*$D950</f>
        <v>0</v>
      </c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>
        <f>Penjualan!AQ950*$D950</f>
        <v>0</v>
      </c>
      <c r="AR950" s="13">
        <f t="shared" si="33"/>
        <v>15000</v>
      </c>
      <c r="AS950" s="14"/>
      <c r="AT950" s="14"/>
      <c r="AU950" s="14"/>
      <c r="AV950" s="14"/>
      <c r="AW950" s="14"/>
    </row>
    <row r="951" spans="1:51" ht="26.25" customHeight="1" x14ac:dyDescent="0.35">
      <c r="A951" s="55">
        <f>Penjualan!A951</f>
        <v>0</v>
      </c>
      <c r="B951" s="2" t="str">
        <f>Penjualan!B951</f>
        <v>G10</v>
      </c>
      <c r="C951" s="2" t="str">
        <f>Penjualan!C951</f>
        <v>G.tali warna warni</v>
      </c>
      <c r="D951" s="21">
        <f>VLOOKUP(B951,Tabel!$A$6:$F$78,6,FALSE)</f>
        <v>5000</v>
      </c>
      <c r="E951" s="13">
        <f>Penjualan!E951*$D951</f>
        <v>0</v>
      </c>
      <c r="F951" s="13">
        <f>Penjualan!F951*$D951</f>
        <v>0</v>
      </c>
      <c r="G951" s="13">
        <f>Penjualan!G951*$D951</f>
        <v>0</v>
      </c>
      <c r="H951" s="13">
        <f>Penjualan!H951*$D951</f>
        <v>0</v>
      </c>
      <c r="I951" s="13">
        <f>Penjualan!I951*$D951</f>
        <v>0</v>
      </c>
      <c r="J951" s="13">
        <f>Penjualan!J951*$D951</f>
        <v>0</v>
      </c>
      <c r="K951" s="13">
        <f>Penjualan!K951*$D951</f>
        <v>0</v>
      </c>
      <c r="L951" s="13">
        <f>Penjualan!L951*$D951</f>
        <v>0</v>
      </c>
      <c r="M951" s="13">
        <f>Penjualan!M951*$D951</f>
        <v>0</v>
      </c>
      <c r="N951" s="13">
        <f>Penjualan!N951*$D951</f>
        <v>0</v>
      </c>
      <c r="O951" s="13">
        <f>Penjualan!O951*$D951</f>
        <v>0</v>
      </c>
      <c r="P951" s="13">
        <f>Penjualan!P951*$D951</f>
        <v>0</v>
      </c>
      <c r="Q951" s="13">
        <f>Penjualan!Q951*$D951</f>
        <v>0</v>
      </c>
      <c r="R951" s="13">
        <f>Penjualan!R951*$D951</f>
        <v>0</v>
      </c>
      <c r="S951" s="13">
        <f>Penjualan!S951*$D951</f>
        <v>0</v>
      </c>
      <c r="T951" s="13">
        <f>Penjualan!T951*$D951</f>
        <v>0</v>
      </c>
      <c r="U951" s="13">
        <f>Penjualan!U951*$D951</f>
        <v>0</v>
      </c>
      <c r="V951" s="13">
        <f>Penjualan!V951*$D951</f>
        <v>0</v>
      </c>
      <c r="W951" s="13">
        <f>Penjualan!W951*$D951</f>
        <v>0</v>
      </c>
      <c r="X951" s="13">
        <f>Penjualan!X951*$D951</f>
        <v>0</v>
      </c>
      <c r="Y951" s="13">
        <f>Penjualan!Y951*$D951</f>
        <v>0</v>
      </c>
      <c r="Z951" s="13">
        <f>Penjualan!Z951*$D951</f>
        <v>0</v>
      </c>
      <c r="AA951" s="13">
        <f>Penjualan!AA951*$D951</f>
        <v>0</v>
      </c>
      <c r="AB951" s="13">
        <f>Penjualan!AB951*$D951</f>
        <v>0</v>
      </c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>
        <f>Penjualan!AQ951*$D951</f>
        <v>35000</v>
      </c>
      <c r="AR951" s="13">
        <f t="shared" si="33"/>
        <v>35000</v>
      </c>
      <c r="AS951" s="14"/>
      <c r="AT951" s="14"/>
      <c r="AU951" s="14">
        <f>AQ951</f>
        <v>35000</v>
      </c>
      <c r="AV951" s="14"/>
      <c r="AW951" s="14"/>
    </row>
    <row r="952" spans="1:51" ht="26.25" customHeight="1" x14ac:dyDescent="0.35">
      <c r="A952" s="55">
        <f>Penjualan!A952</f>
        <v>0</v>
      </c>
      <c r="B952" s="2" t="str">
        <f>Penjualan!B952</f>
        <v>G08</v>
      </c>
      <c r="C952" s="2" t="str">
        <f>Penjualan!C952</f>
        <v>G.makrame</v>
      </c>
      <c r="D952" s="21">
        <f>VLOOKUP(B952,Tabel!$A$6:$F$78,6,FALSE)</f>
        <v>8000</v>
      </c>
      <c r="E952" s="13">
        <f>Penjualan!E952*$D952</f>
        <v>0</v>
      </c>
      <c r="F952" s="13">
        <f>Penjualan!F952*$D952</f>
        <v>0</v>
      </c>
      <c r="G952" s="13">
        <f>Penjualan!G952*$D952</f>
        <v>0</v>
      </c>
      <c r="H952" s="13">
        <f>Penjualan!H952*$D952</f>
        <v>0</v>
      </c>
      <c r="I952" s="13">
        <f>Penjualan!I952*$D952</f>
        <v>0</v>
      </c>
      <c r="J952" s="13">
        <f>Penjualan!J952*$D952</f>
        <v>0</v>
      </c>
      <c r="K952" s="13">
        <f>Penjualan!K952*$D952</f>
        <v>0</v>
      </c>
      <c r="L952" s="13">
        <f>Penjualan!L952*$D952</f>
        <v>0</v>
      </c>
      <c r="M952" s="13">
        <f>Penjualan!M952*$D952</f>
        <v>0</v>
      </c>
      <c r="N952" s="13">
        <f>Penjualan!N952*$D952</f>
        <v>72000</v>
      </c>
      <c r="O952" s="13">
        <f>Penjualan!O952*$D952</f>
        <v>0</v>
      </c>
      <c r="P952" s="13">
        <f>Penjualan!P952*$D952</f>
        <v>0</v>
      </c>
      <c r="Q952" s="13">
        <f>Penjualan!Q952*$D952</f>
        <v>0</v>
      </c>
      <c r="R952" s="13">
        <f>Penjualan!R952*$D952</f>
        <v>0</v>
      </c>
      <c r="S952" s="13">
        <f>Penjualan!S952*$D952</f>
        <v>0</v>
      </c>
      <c r="T952" s="13">
        <f>Penjualan!T952*$D952</f>
        <v>0</v>
      </c>
      <c r="U952" s="13">
        <f>Penjualan!U952*$D952</f>
        <v>0</v>
      </c>
      <c r="V952" s="13">
        <f>Penjualan!V952*$D952</f>
        <v>0</v>
      </c>
      <c r="W952" s="13">
        <f>Penjualan!W952*$D952</f>
        <v>0</v>
      </c>
      <c r="X952" s="13">
        <f>Penjualan!X952*$D952</f>
        <v>0</v>
      </c>
      <c r="Y952" s="13">
        <f>Penjualan!Y952*$D952</f>
        <v>0</v>
      </c>
      <c r="Z952" s="13">
        <f>Penjualan!Z952*$D952</f>
        <v>0</v>
      </c>
      <c r="AA952" s="13">
        <f>Penjualan!AA952*$D952</f>
        <v>0</v>
      </c>
      <c r="AB952" s="13">
        <f>Penjualan!AB952*$D952</f>
        <v>0</v>
      </c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>
        <f>Penjualan!AQ952*$D952</f>
        <v>0</v>
      </c>
      <c r="AR952" s="13">
        <f t="shared" si="33"/>
        <v>72000</v>
      </c>
      <c r="AS952" s="14"/>
      <c r="AT952" s="14"/>
      <c r="AU952" s="14"/>
      <c r="AV952" s="14"/>
      <c r="AW952" s="14"/>
    </row>
    <row r="953" spans="1:51" ht="26.25" customHeight="1" x14ac:dyDescent="0.35">
      <c r="A953" s="55">
        <f>Penjualan!A953</f>
        <v>0</v>
      </c>
      <c r="B953" s="2" t="str">
        <f>Penjualan!B953</f>
        <v>A04</v>
      </c>
      <c r="C953" s="2" t="str">
        <f>Penjualan!C953</f>
        <v>Anting</v>
      </c>
      <c r="D953" s="21">
        <f>VLOOKUP(B953,Tabel!$A$6:$F$78,6,FALSE)</f>
        <v>15000</v>
      </c>
      <c r="E953" s="13">
        <f>Penjualan!E953*$D953</f>
        <v>0</v>
      </c>
      <c r="F953" s="13">
        <f>Penjualan!F953*$D953</f>
        <v>0</v>
      </c>
      <c r="G953" s="13">
        <f>Penjualan!G953*$D953</f>
        <v>0</v>
      </c>
      <c r="H953" s="13">
        <f>Penjualan!H953*$D953</f>
        <v>0</v>
      </c>
      <c r="I953" s="13">
        <f>Penjualan!I953*$D953</f>
        <v>0</v>
      </c>
      <c r="J953" s="13">
        <f>Penjualan!J953*$D953</f>
        <v>0</v>
      </c>
      <c r="K953" s="13">
        <f>Penjualan!K953*$D953</f>
        <v>0</v>
      </c>
      <c r="L953" s="13">
        <f>Penjualan!L953*$D953</f>
        <v>0</v>
      </c>
      <c r="M953" s="13">
        <f>Penjualan!M953*$D953</f>
        <v>30000</v>
      </c>
      <c r="N953" s="13">
        <f>Penjualan!N953*$D953</f>
        <v>0</v>
      </c>
      <c r="O953" s="13">
        <f>Penjualan!O953*$D953</f>
        <v>0</v>
      </c>
      <c r="P953" s="13">
        <f>Penjualan!P953*$D953</f>
        <v>0</v>
      </c>
      <c r="Q953" s="13">
        <f>Penjualan!Q953*$D953</f>
        <v>0</v>
      </c>
      <c r="R953" s="13">
        <f>Penjualan!R953*$D953</f>
        <v>0</v>
      </c>
      <c r="S953" s="13">
        <f>Penjualan!S953*$D953</f>
        <v>0</v>
      </c>
      <c r="T953" s="13">
        <f>Penjualan!T953*$D953</f>
        <v>0</v>
      </c>
      <c r="U953" s="13">
        <f>Penjualan!U953*$D953</f>
        <v>0</v>
      </c>
      <c r="V953" s="13">
        <f>Penjualan!V953*$D953</f>
        <v>0</v>
      </c>
      <c r="W953" s="13">
        <f>Penjualan!W953*$D953</f>
        <v>15000</v>
      </c>
      <c r="X953" s="13">
        <f>Penjualan!X953*$D953</f>
        <v>0</v>
      </c>
      <c r="Y953" s="13">
        <f>Penjualan!Y953*$D953</f>
        <v>0</v>
      </c>
      <c r="Z953" s="13">
        <f>Penjualan!Z953*$D953</f>
        <v>0</v>
      </c>
      <c r="AA953" s="13">
        <f>Penjualan!AA953*$D953</f>
        <v>0</v>
      </c>
      <c r="AB953" s="13">
        <f>Penjualan!AB953*$D953</f>
        <v>0</v>
      </c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>
        <f>Penjualan!AQ953*$D953</f>
        <v>0</v>
      </c>
      <c r="AR953" s="13">
        <f t="shared" si="33"/>
        <v>45000</v>
      </c>
      <c r="AS953" s="14"/>
      <c r="AT953" s="14"/>
      <c r="AU953" s="14"/>
      <c r="AV953" s="14"/>
      <c r="AW953" s="14"/>
    </row>
    <row r="954" spans="1:51" ht="26.25" customHeight="1" x14ac:dyDescent="0.35">
      <c r="A954" s="55">
        <f>Penjualan!A954</f>
        <v>0</v>
      </c>
      <c r="B954" s="2" t="str">
        <f>Penjualan!B954</f>
        <v>R06</v>
      </c>
      <c r="C954" s="2" t="str">
        <f>Penjualan!C954</f>
        <v>Rosario tali simpul</v>
      </c>
      <c r="D954" s="21">
        <f>VLOOKUP(B954,Tabel!$A$6:$F$78,6,FALSE)</f>
        <v>12000</v>
      </c>
      <c r="E954" s="13">
        <f>Penjualan!E954*$D954</f>
        <v>0</v>
      </c>
      <c r="F954" s="13">
        <f>Penjualan!F954*$D954</f>
        <v>0</v>
      </c>
      <c r="G954" s="13">
        <f>Penjualan!G954*$D954</f>
        <v>0</v>
      </c>
      <c r="H954" s="13">
        <f>Penjualan!H954*$D954</f>
        <v>0</v>
      </c>
      <c r="I954" s="13">
        <f>Penjualan!I954*$D954</f>
        <v>0</v>
      </c>
      <c r="J954" s="13">
        <f>Penjualan!J954*$D954</f>
        <v>12000</v>
      </c>
      <c r="K954" s="13">
        <f>Penjualan!K954*$D954</f>
        <v>0</v>
      </c>
      <c r="L954" s="13">
        <f>Penjualan!L954*$D954</f>
        <v>0</v>
      </c>
      <c r="M954" s="13">
        <f>Penjualan!M954*$D954</f>
        <v>0</v>
      </c>
      <c r="N954" s="13">
        <f>Penjualan!N954*$D954</f>
        <v>0</v>
      </c>
      <c r="O954" s="13">
        <f>Penjualan!O954*$D954</f>
        <v>0</v>
      </c>
      <c r="P954" s="13">
        <f>Penjualan!P954*$D954</f>
        <v>0</v>
      </c>
      <c r="Q954" s="13">
        <f>Penjualan!Q954*$D954</f>
        <v>12000</v>
      </c>
      <c r="R954" s="13">
        <f>Penjualan!R954*$D954</f>
        <v>0</v>
      </c>
      <c r="S954" s="13">
        <f>Penjualan!S954*$D954</f>
        <v>0</v>
      </c>
      <c r="T954" s="13">
        <f>Penjualan!T954*$D954</f>
        <v>0</v>
      </c>
      <c r="U954" s="13">
        <f>Penjualan!U954*$D954</f>
        <v>0</v>
      </c>
      <c r="V954" s="13">
        <f>Penjualan!V954*$D954</f>
        <v>0</v>
      </c>
      <c r="W954" s="13">
        <f>Penjualan!W954*$D954</f>
        <v>0</v>
      </c>
      <c r="X954" s="13">
        <f>Penjualan!X954*$D954</f>
        <v>0</v>
      </c>
      <c r="Y954" s="13">
        <f>Penjualan!Y954*$D954</f>
        <v>0</v>
      </c>
      <c r="Z954" s="13">
        <f>Penjualan!Z954*$D954</f>
        <v>0</v>
      </c>
      <c r="AA954" s="13">
        <f>Penjualan!AA954*$D954</f>
        <v>0</v>
      </c>
      <c r="AB954" s="13">
        <f>Penjualan!AB954*$D954</f>
        <v>0</v>
      </c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>
        <f>Penjualan!AQ954*$D954</f>
        <v>0</v>
      </c>
      <c r="AR954" s="13">
        <f t="shared" si="33"/>
        <v>24000</v>
      </c>
      <c r="AS954" s="14"/>
      <c r="AT954" s="14"/>
      <c r="AU954" s="14"/>
      <c r="AV954" s="14"/>
      <c r="AW954" s="14"/>
    </row>
    <row r="955" spans="1:51" ht="26.25" customHeight="1" x14ac:dyDescent="0.35">
      <c r="A955" s="55">
        <f>Penjualan!A955</f>
        <v>0</v>
      </c>
      <c r="B955" s="2" t="str">
        <f>Penjualan!B955</f>
        <v>Lain2</v>
      </c>
      <c r="C955" s="2" t="str">
        <f>Penjualan!C955</f>
        <v>Lain2</v>
      </c>
      <c r="D955" s="21">
        <f>VLOOKUP(B955,Tabel!$A$6:$F$78,6,FALSE)</f>
        <v>0</v>
      </c>
      <c r="E955" s="13">
        <f>Penjualan!E955*$D955</f>
        <v>0</v>
      </c>
      <c r="F955" s="13">
        <f>Penjualan!F955*$D955</f>
        <v>0</v>
      </c>
      <c r="G955" s="13">
        <f>Penjualan!G955*$D955</f>
        <v>0</v>
      </c>
      <c r="H955" s="13">
        <f>Penjualan!H955*$D955</f>
        <v>0</v>
      </c>
      <c r="I955" s="13">
        <f>Penjualan!I955*$D955</f>
        <v>0</v>
      </c>
      <c r="J955" s="13">
        <f>Penjualan!J955*$D955</f>
        <v>0</v>
      </c>
      <c r="K955" s="13">
        <f>Penjualan!K955*$D955</f>
        <v>0</v>
      </c>
      <c r="L955" s="13">
        <f>Penjualan!L955*$D955</f>
        <v>0</v>
      </c>
      <c r="M955" s="13">
        <f>Penjualan!M955*$D955</f>
        <v>0</v>
      </c>
      <c r="N955" s="13">
        <f>Penjualan!N955*$D955</f>
        <v>0</v>
      </c>
      <c r="O955" s="13">
        <f>Penjualan!O955*$D955</f>
        <v>0</v>
      </c>
      <c r="P955" s="13">
        <f>Penjualan!P955*$D955</f>
        <v>0</v>
      </c>
      <c r="Q955" s="13">
        <f>Penjualan!Q955*$D955</f>
        <v>0</v>
      </c>
      <c r="R955" s="13">
        <f>Penjualan!R955*$D955</f>
        <v>0</v>
      </c>
      <c r="S955" s="13">
        <f>Penjualan!S955*$D955</f>
        <v>0</v>
      </c>
      <c r="T955" s="13">
        <f>Penjualan!T955*$D955</f>
        <v>0</v>
      </c>
      <c r="U955" s="13">
        <f>Penjualan!U955*$D955</f>
        <v>0</v>
      </c>
      <c r="V955" s="13">
        <f>Penjualan!V955*$D955</f>
        <v>0</v>
      </c>
      <c r="W955" s="13">
        <f>Penjualan!W955*$D955</f>
        <v>0</v>
      </c>
      <c r="X955" s="13">
        <f>Penjualan!X955*$D955</f>
        <v>0</v>
      </c>
      <c r="Y955" s="13">
        <f>Penjualan!Y955*$D955</f>
        <v>0</v>
      </c>
      <c r="Z955" s="13">
        <f>Penjualan!Z955*$D955</f>
        <v>0</v>
      </c>
      <c r="AA955" s="13">
        <f>Penjualan!AA955*$D955</f>
        <v>0</v>
      </c>
      <c r="AB955" s="13">
        <f>Penjualan!AB955*$D955</f>
        <v>0</v>
      </c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>
        <f>Penjualan!AQ955*$D955</f>
        <v>0</v>
      </c>
      <c r="AR955" s="13">
        <f t="shared" si="33"/>
        <v>0</v>
      </c>
      <c r="AS955" s="14"/>
      <c r="AT955" s="14"/>
      <c r="AU955" s="14"/>
      <c r="AV955" s="14"/>
      <c r="AW955" s="14"/>
    </row>
    <row r="956" spans="1:51" ht="26.25" customHeight="1" x14ac:dyDescent="0.35">
      <c r="A956" s="55">
        <f>Penjualan!A956</f>
        <v>42490</v>
      </c>
      <c r="B956" s="2" t="str">
        <f>Penjualan!B956</f>
        <v>R08</v>
      </c>
      <c r="C956" s="2" t="str">
        <f>Penjualan!C956</f>
        <v>Rosario Merah Putih</v>
      </c>
      <c r="D956" s="21">
        <f>VLOOKUP(B956,Tabel!$A$6:$F$78,6,FALSE)</f>
        <v>15000</v>
      </c>
      <c r="E956" s="13">
        <f>Penjualan!E956*$D956</f>
        <v>0</v>
      </c>
      <c r="F956" s="13">
        <f>Penjualan!F956*$D956</f>
        <v>0</v>
      </c>
      <c r="G956" s="13">
        <f>Penjualan!G956*$D956</f>
        <v>0</v>
      </c>
      <c r="H956" s="13">
        <f>Penjualan!H956*$D956</f>
        <v>60000</v>
      </c>
      <c r="I956" s="13">
        <f>Penjualan!I956*$D956</f>
        <v>0</v>
      </c>
      <c r="J956" s="13">
        <f>Penjualan!J956*$D956</f>
        <v>0</v>
      </c>
      <c r="K956" s="13">
        <f>Penjualan!K956*$D956</f>
        <v>0</v>
      </c>
      <c r="L956" s="13">
        <f>Penjualan!L956*$D956</f>
        <v>0</v>
      </c>
      <c r="M956" s="13">
        <f>Penjualan!M956*$D956</f>
        <v>30000</v>
      </c>
      <c r="N956" s="13">
        <f>Penjualan!N956*$D956</f>
        <v>0</v>
      </c>
      <c r="O956" s="13">
        <f>Penjualan!O956*$D956</f>
        <v>0</v>
      </c>
      <c r="P956" s="13">
        <f>Penjualan!P956*$D956</f>
        <v>0</v>
      </c>
      <c r="Q956" s="13">
        <f>Penjualan!Q956*$D956</f>
        <v>45000</v>
      </c>
      <c r="R956" s="13">
        <f>Penjualan!R956*$D956</f>
        <v>0</v>
      </c>
      <c r="S956" s="13">
        <f>Penjualan!S956*$D956</f>
        <v>0</v>
      </c>
      <c r="T956" s="13">
        <f>Penjualan!T956*$D956</f>
        <v>0</v>
      </c>
      <c r="U956" s="13">
        <f>Penjualan!U956*$D956</f>
        <v>0</v>
      </c>
      <c r="V956" s="13">
        <f>Penjualan!V956*$D956</f>
        <v>0</v>
      </c>
      <c r="W956" s="13">
        <f>Penjualan!W956*$D956</f>
        <v>0</v>
      </c>
      <c r="X956" s="13">
        <f>Penjualan!X956*$D956</f>
        <v>0</v>
      </c>
      <c r="Y956" s="13">
        <f>Penjualan!Y956*$D956</f>
        <v>0</v>
      </c>
      <c r="Z956" s="13">
        <f>Penjualan!Z956*$D956</f>
        <v>0</v>
      </c>
      <c r="AA956" s="13">
        <f>Penjualan!AA956*$D956</f>
        <v>0</v>
      </c>
      <c r="AB956" s="13">
        <f>Penjualan!AB956*$D956</f>
        <v>45000</v>
      </c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>
        <f>Penjualan!AQ956*$D956</f>
        <v>0</v>
      </c>
      <c r="AR956" s="13">
        <f t="shared" si="33"/>
        <v>180000</v>
      </c>
      <c r="AS956" s="14"/>
      <c r="AT956" s="14"/>
      <c r="AU956" s="14"/>
      <c r="AV956" s="14"/>
      <c r="AW956" s="14"/>
    </row>
    <row r="957" spans="1:51" ht="26.25" customHeight="1" x14ac:dyDescent="0.35">
      <c r="A957" s="55">
        <f>Penjualan!A957</f>
        <v>42503</v>
      </c>
      <c r="B957" s="2" t="str">
        <f>Penjualan!B957</f>
        <v>R08</v>
      </c>
      <c r="C957" s="2" t="str">
        <f>Penjualan!C957</f>
        <v>Rosario Merah Putih</v>
      </c>
      <c r="D957" s="21">
        <f>VLOOKUP(B957,Tabel!$A$6:$F$78,6,FALSE)</f>
        <v>15000</v>
      </c>
      <c r="E957" s="13">
        <f>Penjualan!E957*$D957</f>
        <v>0</v>
      </c>
      <c r="F957" s="13">
        <f>Penjualan!F957*$D957</f>
        <v>15000</v>
      </c>
      <c r="G957" s="13">
        <f>Penjualan!G957*$D957</f>
        <v>0</v>
      </c>
      <c r="H957" s="13">
        <f>Penjualan!H957*$D957</f>
        <v>0</v>
      </c>
      <c r="I957" s="13">
        <f>Penjualan!I957*$D957</f>
        <v>0</v>
      </c>
      <c r="J957" s="13">
        <f>Penjualan!J957*$D957</f>
        <v>0</v>
      </c>
      <c r="K957" s="13">
        <f>Penjualan!K957*$D957</f>
        <v>0</v>
      </c>
      <c r="L957" s="13">
        <f>Penjualan!L957*$D957</f>
        <v>0</v>
      </c>
      <c r="M957" s="13">
        <f>Penjualan!M957*$D957</f>
        <v>30000</v>
      </c>
      <c r="N957" s="13">
        <f>Penjualan!N957*$D957</f>
        <v>0</v>
      </c>
      <c r="O957" s="13">
        <f>Penjualan!O957*$D957</f>
        <v>0</v>
      </c>
      <c r="P957" s="13">
        <f>Penjualan!P957*$D957</f>
        <v>0</v>
      </c>
      <c r="Q957" s="13">
        <f>Penjualan!Q957*$D957</f>
        <v>0</v>
      </c>
      <c r="R957" s="13">
        <f>Penjualan!R957*$D957</f>
        <v>0</v>
      </c>
      <c r="S957" s="13">
        <f>Penjualan!S957*$D957</f>
        <v>15000</v>
      </c>
      <c r="T957" s="13">
        <f>Penjualan!T957*$D957</f>
        <v>15000</v>
      </c>
      <c r="U957" s="13">
        <f>Penjualan!U957*$D957</f>
        <v>0</v>
      </c>
      <c r="V957" s="13">
        <f>Penjualan!V957*$D957</f>
        <v>0</v>
      </c>
      <c r="W957" s="13">
        <f>Penjualan!W957*$D957</f>
        <v>0</v>
      </c>
      <c r="X957" s="13">
        <f>Penjualan!X957*$D957</f>
        <v>0</v>
      </c>
      <c r="Y957" s="13">
        <f>Penjualan!Y957*$D957</f>
        <v>0</v>
      </c>
      <c r="Z957" s="13">
        <f>Penjualan!Z957*$D957</f>
        <v>0</v>
      </c>
      <c r="AA957" s="13">
        <f>Penjualan!AA957*$D957</f>
        <v>0</v>
      </c>
      <c r="AB957" s="13">
        <f>Penjualan!AB957*$D957</f>
        <v>0</v>
      </c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>
        <f>Penjualan!AQ957*$D957</f>
        <v>0</v>
      </c>
      <c r="AR957" s="13">
        <f t="shared" si="33"/>
        <v>75000</v>
      </c>
      <c r="AS957" s="14"/>
      <c r="AT957" s="14"/>
      <c r="AU957" s="14"/>
      <c r="AV957" s="14"/>
      <c r="AW957" s="14"/>
    </row>
    <row r="958" spans="1:51" ht="26.25" customHeight="1" x14ac:dyDescent="0.35">
      <c r="A958" s="55">
        <f>Penjualan!A958</f>
        <v>0</v>
      </c>
      <c r="B958" s="2" t="str">
        <f>Penjualan!B958</f>
        <v>R06</v>
      </c>
      <c r="C958" s="2" t="str">
        <f>Penjualan!C958</f>
        <v>Rosario tali simpul</v>
      </c>
      <c r="D958" s="21">
        <f>VLOOKUP(B958,Tabel!$A$6:$F$78,6,FALSE)</f>
        <v>12000</v>
      </c>
      <c r="E958" s="13">
        <f>Penjualan!E958*$D958</f>
        <v>0</v>
      </c>
      <c r="F958" s="13">
        <f>Penjualan!F958*$D958</f>
        <v>0</v>
      </c>
      <c r="G958" s="13">
        <f>Penjualan!G958*$D958</f>
        <v>0</v>
      </c>
      <c r="H958" s="13">
        <f>Penjualan!H958*$D958</f>
        <v>0</v>
      </c>
      <c r="I958" s="13">
        <f>Penjualan!I958*$D958</f>
        <v>0</v>
      </c>
      <c r="J958" s="13">
        <f>Penjualan!J958*$D958</f>
        <v>24000</v>
      </c>
      <c r="K958" s="13">
        <f>Penjualan!K958*$D958</f>
        <v>0</v>
      </c>
      <c r="L958" s="13">
        <f>Penjualan!L958*$D958</f>
        <v>0</v>
      </c>
      <c r="M958" s="13">
        <f>Penjualan!M958*$D958</f>
        <v>0</v>
      </c>
      <c r="N958" s="13">
        <f>Penjualan!N958*$D958</f>
        <v>0</v>
      </c>
      <c r="O958" s="13">
        <f>Penjualan!O958*$D958</f>
        <v>0</v>
      </c>
      <c r="P958" s="13">
        <f>Penjualan!P958*$D958</f>
        <v>0</v>
      </c>
      <c r="Q958" s="13">
        <f>Penjualan!Q958*$D958</f>
        <v>0</v>
      </c>
      <c r="R958" s="13">
        <f>Penjualan!R958*$D958</f>
        <v>0</v>
      </c>
      <c r="S958" s="13">
        <f>Penjualan!S958*$D958</f>
        <v>0</v>
      </c>
      <c r="T958" s="13">
        <f>Penjualan!T958*$D958</f>
        <v>0</v>
      </c>
      <c r="U958" s="13">
        <f>Penjualan!U958*$D958</f>
        <v>0</v>
      </c>
      <c r="V958" s="13">
        <f>Penjualan!V958*$D958</f>
        <v>0</v>
      </c>
      <c r="W958" s="13">
        <f>Penjualan!W958*$D958</f>
        <v>0</v>
      </c>
      <c r="X958" s="13">
        <f>Penjualan!X958*$D958</f>
        <v>0</v>
      </c>
      <c r="Y958" s="13">
        <f>Penjualan!Y958*$D958</f>
        <v>0</v>
      </c>
      <c r="Z958" s="13">
        <f>Penjualan!Z958*$D958</f>
        <v>0</v>
      </c>
      <c r="AA958" s="13">
        <f>Penjualan!AA958*$D958</f>
        <v>0</v>
      </c>
      <c r="AB958" s="13">
        <f>Penjualan!AB958*$D958</f>
        <v>0</v>
      </c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>
        <f>Penjualan!AQ958*$D958</f>
        <v>0</v>
      </c>
      <c r="AR958" s="13">
        <f t="shared" si="33"/>
        <v>24000</v>
      </c>
      <c r="AS958" s="14"/>
      <c r="AT958" s="14"/>
      <c r="AU958" s="14"/>
      <c r="AV958" s="14"/>
      <c r="AW958" s="14"/>
    </row>
    <row r="959" spans="1:51" ht="26.25" customHeight="1" x14ac:dyDescent="0.35">
      <c r="A959" s="55">
        <f>Penjualan!A959</f>
        <v>0</v>
      </c>
      <c r="B959" s="2" t="str">
        <f>Penjualan!B959</f>
        <v>R08</v>
      </c>
      <c r="C959" s="2" t="str">
        <f>Penjualan!C959</f>
        <v>Rosario Merah Putih</v>
      </c>
      <c r="D959" s="21">
        <f>VLOOKUP(B959,Tabel!$A$6:$F$78,6,FALSE)</f>
        <v>15000</v>
      </c>
      <c r="E959" s="13">
        <f>Penjualan!E959*$D959</f>
        <v>0</v>
      </c>
      <c r="F959" s="13">
        <f>Penjualan!F959*$D959</f>
        <v>0</v>
      </c>
      <c r="G959" s="13">
        <f>Penjualan!G959*$D959</f>
        <v>0</v>
      </c>
      <c r="H959" s="13">
        <f>Penjualan!H959*$D959</f>
        <v>195000</v>
      </c>
      <c r="I959" s="13">
        <f>Penjualan!I959*$D959</f>
        <v>0</v>
      </c>
      <c r="J959" s="13">
        <f>Penjualan!J959*$D959</f>
        <v>0</v>
      </c>
      <c r="K959" s="13">
        <f>Penjualan!K959*$D959</f>
        <v>0</v>
      </c>
      <c r="L959" s="13">
        <f>Penjualan!L959*$D959</f>
        <v>0</v>
      </c>
      <c r="M959" s="13">
        <f>Penjualan!M959*$D959</f>
        <v>360000</v>
      </c>
      <c r="N959" s="13">
        <f>Penjualan!N959*$D959</f>
        <v>0</v>
      </c>
      <c r="O959" s="13">
        <f>Penjualan!O959*$D959</f>
        <v>0</v>
      </c>
      <c r="P959" s="13">
        <f>Penjualan!P959*$D959</f>
        <v>0</v>
      </c>
      <c r="Q959" s="13">
        <f>Penjualan!Q959*$D959</f>
        <v>0</v>
      </c>
      <c r="R959" s="13">
        <f>Penjualan!R959*$D959</f>
        <v>0</v>
      </c>
      <c r="S959" s="13">
        <f>Penjualan!S959*$D959</f>
        <v>0</v>
      </c>
      <c r="T959" s="13">
        <f>Penjualan!T959*$D959</f>
        <v>0</v>
      </c>
      <c r="U959" s="13">
        <f>Penjualan!U959*$D959</f>
        <v>0</v>
      </c>
      <c r="V959" s="13">
        <f>Penjualan!V959*$D959</f>
        <v>0</v>
      </c>
      <c r="W959" s="13">
        <f>Penjualan!W959*$D959</f>
        <v>0</v>
      </c>
      <c r="X959" s="13">
        <f>Penjualan!X959*$D959</f>
        <v>0</v>
      </c>
      <c r="Y959" s="13">
        <f>Penjualan!Y959*$D959</f>
        <v>0</v>
      </c>
      <c r="Z959" s="13">
        <f>Penjualan!Z959*$D959</f>
        <v>0</v>
      </c>
      <c r="AA959" s="13">
        <f>Penjualan!AA959*$D959</f>
        <v>0</v>
      </c>
      <c r="AB959" s="13">
        <f>Penjualan!AB959*$D959</f>
        <v>0</v>
      </c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>
        <f>Penjualan!AQ959*$D959</f>
        <v>60000</v>
      </c>
      <c r="AR959" s="13">
        <f t="shared" si="33"/>
        <v>615000</v>
      </c>
      <c r="AS959" s="14"/>
      <c r="AT959" s="14"/>
      <c r="AU959" s="14"/>
      <c r="AV959" s="14"/>
      <c r="AW959" s="14"/>
      <c r="AY959" s="5">
        <f>AQ959</f>
        <v>60000</v>
      </c>
    </row>
    <row r="960" spans="1:51" ht="26.25" customHeight="1" x14ac:dyDescent="0.35">
      <c r="A960" s="55">
        <f>Penjualan!A960</f>
        <v>42492</v>
      </c>
      <c r="B960" s="2" t="str">
        <f>Penjualan!B960</f>
        <v>R08</v>
      </c>
      <c r="C960" s="2" t="str">
        <f>Penjualan!C960</f>
        <v>Rosario Merah Putih</v>
      </c>
      <c r="D960" s="21">
        <f>VLOOKUP(B960,Tabel!$A$6:$F$78,6,FALSE)</f>
        <v>15000</v>
      </c>
      <c r="E960" s="13">
        <f>Penjualan!E960*$D960</f>
        <v>0</v>
      </c>
      <c r="F960" s="13">
        <f>Penjualan!F960*$D960</f>
        <v>0</v>
      </c>
      <c r="G960" s="13">
        <f>Penjualan!G960*$D960</f>
        <v>0</v>
      </c>
      <c r="H960" s="13">
        <f>Penjualan!H960*$D960</f>
        <v>0</v>
      </c>
      <c r="I960" s="13">
        <f>Penjualan!I960*$D960</f>
        <v>0</v>
      </c>
      <c r="J960" s="13">
        <f>Penjualan!J960*$D960</f>
        <v>0</v>
      </c>
      <c r="K960" s="13">
        <f>Penjualan!K960*$D960</f>
        <v>0</v>
      </c>
      <c r="L960" s="13">
        <f>Penjualan!L960*$D960</f>
        <v>0</v>
      </c>
      <c r="M960" s="13">
        <f>Penjualan!M960*$D960</f>
        <v>0</v>
      </c>
      <c r="N960" s="13">
        <f>Penjualan!N960*$D960</f>
        <v>0</v>
      </c>
      <c r="O960" s="13">
        <f>Penjualan!O960*$D960</f>
        <v>0</v>
      </c>
      <c r="P960" s="13">
        <f>Penjualan!P960*$D960</f>
        <v>30000</v>
      </c>
      <c r="Q960" s="13">
        <f>Penjualan!Q960*$D960</f>
        <v>0</v>
      </c>
      <c r="R960" s="13">
        <f>Penjualan!R960*$D960</f>
        <v>0</v>
      </c>
      <c r="S960" s="13">
        <f>Penjualan!S960*$D960</f>
        <v>60000</v>
      </c>
      <c r="T960" s="13">
        <f>Penjualan!T960*$D960</f>
        <v>0</v>
      </c>
      <c r="U960" s="13">
        <f>Penjualan!U960*$D960</f>
        <v>60000</v>
      </c>
      <c r="V960" s="13">
        <f>Penjualan!V960*$D960</f>
        <v>0</v>
      </c>
      <c r="W960" s="13">
        <f>Penjualan!W960*$D960</f>
        <v>0</v>
      </c>
      <c r="X960" s="13">
        <f>Penjualan!X960*$D960</f>
        <v>0</v>
      </c>
      <c r="Y960" s="13">
        <f>Penjualan!Y960*$D960</f>
        <v>0</v>
      </c>
      <c r="Z960" s="13">
        <f>Penjualan!Z960*$D960</f>
        <v>0</v>
      </c>
      <c r="AA960" s="13">
        <f>Penjualan!AA960*$D960</f>
        <v>0</v>
      </c>
      <c r="AB960" s="13">
        <f>Penjualan!AB960*$D960</f>
        <v>0</v>
      </c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>
        <f>Penjualan!AQ960*$D960</f>
        <v>0</v>
      </c>
      <c r="AR960" s="13">
        <f t="shared" si="33"/>
        <v>150000</v>
      </c>
      <c r="AS960" s="14"/>
      <c r="AT960" s="14"/>
      <c r="AU960" s="14"/>
      <c r="AV960" s="14"/>
      <c r="AW960" s="14"/>
    </row>
    <row r="961" spans="1:52" ht="26.25" customHeight="1" x14ac:dyDescent="0.35">
      <c r="A961" s="55">
        <f>Penjualan!A961</f>
        <v>42494</v>
      </c>
      <c r="B961" s="2" t="str">
        <f>Penjualan!B961</f>
        <v>R08</v>
      </c>
      <c r="C961" s="2" t="str">
        <f>Penjualan!C961</f>
        <v>Rosario Merah Putih</v>
      </c>
      <c r="D961" s="21">
        <f>VLOOKUP(B961,Tabel!$A$6:$F$78,6,FALSE)</f>
        <v>15000</v>
      </c>
      <c r="E961" s="13">
        <f>Penjualan!E961*$D961</f>
        <v>0</v>
      </c>
      <c r="F961" s="13">
        <f>Penjualan!F961*$D961</f>
        <v>0</v>
      </c>
      <c r="G961" s="13">
        <f>Penjualan!G961*$D961</f>
        <v>0</v>
      </c>
      <c r="H961" s="13">
        <f>Penjualan!H961*$D961</f>
        <v>0</v>
      </c>
      <c r="I961" s="13">
        <f>Penjualan!I961*$D961</f>
        <v>0</v>
      </c>
      <c r="J961" s="13">
        <f>Penjualan!J961*$D961</f>
        <v>0</v>
      </c>
      <c r="K961" s="13">
        <f>Penjualan!K961*$D961</f>
        <v>0</v>
      </c>
      <c r="L961" s="13">
        <f>Penjualan!L961*$D961</f>
        <v>0</v>
      </c>
      <c r="M961" s="13">
        <f>Penjualan!M961*$D961</f>
        <v>0</v>
      </c>
      <c r="N961" s="13">
        <f>Penjualan!N961*$D961</f>
        <v>0</v>
      </c>
      <c r="O961" s="13">
        <f>Penjualan!O961*$D961</f>
        <v>0</v>
      </c>
      <c r="P961" s="13">
        <f>Penjualan!P961*$D961</f>
        <v>45000</v>
      </c>
      <c r="Q961" s="13">
        <f>Penjualan!Q961*$D961</f>
        <v>0</v>
      </c>
      <c r="R961" s="13">
        <f>Penjualan!R961*$D961</f>
        <v>0</v>
      </c>
      <c r="S961" s="13">
        <f>Penjualan!S961*$D961</f>
        <v>0</v>
      </c>
      <c r="T961" s="13">
        <f>Penjualan!T961*$D961</f>
        <v>0</v>
      </c>
      <c r="U961" s="13">
        <f>Penjualan!U961*$D961</f>
        <v>0</v>
      </c>
      <c r="V961" s="13">
        <f>Penjualan!V961*$D961</f>
        <v>0</v>
      </c>
      <c r="W961" s="13">
        <f>Penjualan!W961*$D961</f>
        <v>0</v>
      </c>
      <c r="X961" s="13">
        <f>Penjualan!X961*$D961</f>
        <v>0</v>
      </c>
      <c r="Y961" s="13">
        <f>Penjualan!Y961*$D961</f>
        <v>0</v>
      </c>
      <c r="Z961" s="13">
        <f>Penjualan!Z961*$D961</f>
        <v>0</v>
      </c>
      <c r="AA961" s="13">
        <f>Penjualan!AA961*$D961</f>
        <v>0</v>
      </c>
      <c r="AB961" s="13">
        <f>Penjualan!AB961*$D961</f>
        <v>0</v>
      </c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>
        <f>Penjualan!AQ961*$D961</f>
        <v>0</v>
      </c>
      <c r="AR961" s="13">
        <f t="shared" si="33"/>
        <v>45000</v>
      </c>
      <c r="AS961" s="14"/>
      <c r="AT961" s="14"/>
      <c r="AU961" s="14"/>
      <c r="AV961" s="14"/>
      <c r="AW961" s="14"/>
    </row>
    <row r="962" spans="1:52" ht="26.25" customHeight="1" x14ac:dyDescent="0.35">
      <c r="A962" s="55">
        <f>Penjualan!A962</f>
        <v>42494</v>
      </c>
      <c r="B962" s="2" t="str">
        <f>Penjualan!B962</f>
        <v>R08</v>
      </c>
      <c r="C962" s="2" t="str">
        <f>Penjualan!C962</f>
        <v>Rosario Merah Putih</v>
      </c>
      <c r="D962" s="21">
        <f>VLOOKUP(B962,Tabel!$A$6:$F$78,6,FALSE)</f>
        <v>15000</v>
      </c>
      <c r="E962" s="13">
        <f>Penjualan!E962*$D962</f>
        <v>0</v>
      </c>
      <c r="F962" s="13">
        <f>Penjualan!F962*$D962</f>
        <v>0</v>
      </c>
      <c r="G962" s="13">
        <f>Penjualan!G962*$D962</f>
        <v>0</v>
      </c>
      <c r="H962" s="13">
        <f>Penjualan!H962*$D962</f>
        <v>0</v>
      </c>
      <c r="I962" s="13">
        <f>Penjualan!I962*$D962</f>
        <v>0</v>
      </c>
      <c r="J962" s="13">
        <f>Penjualan!J962*$D962</f>
        <v>0</v>
      </c>
      <c r="K962" s="13">
        <f>Penjualan!K962*$D962</f>
        <v>0</v>
      </c>
      <c r="L962" s="13">
        <f>Penjualan!L962*$D962</f>
        <v>0</v>
      </c>
      <c r="M962" s="13">
        <f>Penjualan!M962*$D962</f>
        <v>0</v>
      </c>
      <c r="N962" s="13">
        <f>Penjualan!N962*$D962</f>
        <v>0</v>
      </c>
      <c r="O962" s="13">
        <f>Penjualan!O962*$D962</f>
        <v>0</v>
      </c>
      <c r="P962" s="13">
        <f>Penjualan!P962*$D962</f>
        <v>120000</v>
      </c>
      <c r="Q962" s="13">
        <f>Penjualan!Q962*$D962</f>
        <v>30000</v>
      </c>
      <c r="R962" s="13">
        <f>Penjualan!R962*$D962</f>
        <v>0</v>
      </c>
      <c r="S962" s="13">
        <f>Penjualan!S962*$D962</f>
        <v>0</v>
      </c>
      <c r="T962" s="13">
        <f>Penjualan!T962*$D962</f>
        <v>0</v>
      </c>
      <c r="U962" s="13">
        <f>Penjualan!U962*$D962</f>
        <v>0</v>
      </c>
      <c r="V962" s="13">
        <f>Penjualan!V962*$D962</f>
        <v>0</v>
      </c>
      <c r="W962" s="13">
        <f>Penjualan!W962*$D962</f>
        <v>0</v>
      </c>
      <c r="X962" s="13">
        <f>Penjualan!X962*$D962</f>
        <v>0</v>
      </c>
      <c r="Y962" s="13">
        <f>Penjualan!Y962*$D962</f>
        <v>0</v>
      </c>
      <c r="Z962" s="13">
        <f>Penjualan!Z962*$D962</f>
        <v>0</v>
      </c>
      <c r="AA962" s="13">
        <f>Penjualan!AA962*$D962</f>
        <v>0</v>
      </c>
      <c r="AB962" s="13">
        <f>Penjualan!AB962*$D962</f>
        <v>0</v>
      </c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>
        <f>Penjualan!AQ962*$D962</f>
        <v>0</v>
      </c>
      <c r="AR962" s="13">
        <f t="shared" si="33"/>
        <v>150000</v>
      </c>
      <c r="AS962" s="14"/>
      <c r="AT962" s="14"/>
      <c r="AU962" s="14"/>
      <c r="AV962" s="14"/>
      <c r="AW962" s="14"/>
    </row>
    <row r="963" spans="1:52" ht="26.25" customHeight="1" x14ac:dyDescent="0.35">
      <c r="A963" s="55">
        <f>Penjualan!A963</f>
        <v>42502</v>
      </c>
      <c r="B963" s="2" t="str">
        <f>Penjualan!B963</f>
        <v>R08</v>
      </c>
      <c r="C963" s="2" t="str">
        <f>Penjualan!C963</f>
        <v>Rosario Merah Putih</v>
      </c>
      <c r="D963" s="21">
        <f>VLOOKUP(B963,Tabel!$A$6:$F$78,6,FALSE)</f>
        <v>15000</v>
      </c>
      <c r="E963" s="13">
        <f>Penjualan!E963*$D963</f>
        <v>0</v>
      </c>
      <c r="F963" s="13">
        <f>Penjualan!F963*$D963</f>
        <v>390000</v>
      </c>
      <c r="G963" s="13">
        <f>Penjualan!G963*$D963</f>
        <v>0</v>
      </c>
      <c r="H963" s="13">
        <f>Penjualan!H963*$D963</f>
        <v>315000</v>
      </c>
      <c r="I963" s="13">
        <f>Penjualan!I963*$D963</f>
        <v>0</v>
      </c>
      <c r="J963" s="13">
        <f>Penjualan!J963*$D963</f>
        <v>795000</v>
      </c>
      <c r="K963" s="13">
        <f>Penjualan!K963*$D963</f>
        <v>0</v>
      </c>
      <c r="L963" s="13">
        <f>Penjualan!L963*$D963</f>
        <v>135000</v>
      </c>
      <c r="M963" s="13">
        <f>Penjualan!M963*$D963</f>
        <v>675000</v>
      </c>
      <c r="N963" s="13">
        <f>Penjualan!N963*$D963</f>
        <v>270000</v>
      </c>
      <c r="O963" s="13">
        <f>Penjualan!O963*$D963</f>
        <v>210000</v>
      </c>
      <c r="P963" s="13">
        <f>Penjualan!P963*$D963</f>
        <v>225000</v>
      </c>
      <c r="Q963" s="13">
        <f>Penjualan!Q963*$D963</f>
        <v>480000</v>
      </c>
      <c r="R963" s="13">
        <f>Penjualan!R963*$D963</f>
        <v>0</v>
      </c>
      <c r="S963" s="13">
        <f>Penjualan!S963*$D963</f>
        <v>120000</v>
      </c>
      <c r="T963" s="13">
        <f>Penjualan!T963*$D963</f>
        <v>90000</v>
      </c>
      <c r="U963" s="13">
        <f>Penjualan!U963*$D963</f>
        <v>0</v>
      </c>
      <c r="V963" s="13">
        <f>Penjualan!V963*$D963</f>
        <v>90000</v>
      </c>
      <c r="W963" s="13">
        <f>Penjualan!W963*$D963</f>
        <v>300000</v>
      </c>
      <c r="X963" s="13">
        <f>Penjualan!X963*$D963</f>
        <v>75000</v>
      </c>
      <c r="Y963" s="13">
        <f>Penjualan!Y963*$D963</f>
        <v>0</v>
      </c>
      <c r="Z963" s="13">
        <f>Penjualan!Z963*$D963</f>
        <v>0</v>
      </c>
      <c r="AA963" s="13">
        <f>Penjualan!AA963*$D963</f>
        <v>0</v>
      </c>
      <c r="AB963" s="13">
        <f>Penjualan!AB963*$D963</f>
        <v>150000</v>
      </c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>
        <f>Penjualan!AQ963*$D963</f>
        <v>255000</v>
      </c>
      <c r="AR963" s="13">
        <f t="shared" si="33"/>
        <v>4575000</v>
      </c>
      <c r="AS963" s="14"/>
      <c r="AT963" s="14"/>
      <c r="AU963" s="14">
        <f>AQ963-AX963-AZ963</f>
        <v>195000</v>
      </c>
      <c r="AV963" s="14"/>
      <c r="AW963" s="14"/>
      <c r="AX963" s="111">
        <f>15000</f>
        <v>15000</v>
      </c>
      <c r="AZ963" s="111">
        <f>3*15000</f>
        <v>45000</v>
      </c>
    </row>
    <row r="964" spans="1:52" ht="26.25" customHeight="1" x14ac:dyDescent="0.35">
      <c r="A964" s="55">
        <f>Penjualan!A964</f>
        <v>42509</v>
      </c>
      <c r="B964" s="2" t="str">
        <f>Penjualan!B964</f>
        <v>R01</v>
      </c>
      <c r="C964" s="2" t="str">
        <f>Penjualan!C964</f>
        <v>Rosario kayu</v>
      </c>
      <c r="D964" s="21">
        <f>VLOOKUP(B964,Tabel!$A$6:$F$78,6,FALSE)</f>
        <v>15000</v>
      </c>
      <c r="E964" s="13">
        <f>Penjualan!E964*$D964</f>
        <v>0</v>
      </c>
      <c r="F964" s="13">
        <f>Penjualan!F964*$D964</f>
        <v>450000</v>
      </c>
      <c r="G964" s="13">
        <f>Penjualan!G964*$D964</f>
        <v>0</v>
      </c>
      <c r="H964" s="13">
        <f>Penjualan!H964*$D964</f>
        <v>435000</v>
      </c>
      <c r="I964" s="13">
        <f>Penjualan!I964*$D964</f>
        <v>0</v>
      </c>
      <c r="J964" s="13">
        <f>Penjualan!J964*$D964</f>
        <v>555000</v>
      </c>
      <c r="K964" s="13">
        <f>Penjualan!K964*$D964</f>
        <v>0</v>
      </c>
      <c r="L964" s="13">
        <f>Penjualan!L964*$D964</f>
        <v>30000</v>
      </c>
      <c r="M964" s="13">
        <f>Penjualan!M964*$D964</f>
        <v>165000</v>
      </c>
      <c r="N964" s="13">
        <f>Penjualan!N964*$D964</f>
        <v>0</v>
      </c>
      <c r="O964" s="13">
        <f>Penjualan!O964*$D964</f>
        <v>90000</v>
      </c>
      <c r="P964" s="13">
        <f>Penjualan!P964*$D964</f>
        <v>150000</v>
      </c>
      <c r="Q964" s="13">
        <f>Penjualan!Q964*$D964</f>
        <v>60000</v>
      </c>
      <c r="R964" s="13">
        <f>Penjualan!R964*$D964</f>
        <v>0</v>
      </c>
      <c r="S964" s="13">
        <f>Penjualan!S964*$D964</f>
        <v>180000</v>
      </c>
      <c r="T964" s="13">
        <f>Penjualan!T964*$D964</f>
        <v>0</v>
      </c>
      <c r="U964" s="13">
        <f>Penjualan!U964*$D964</f>
        <v>60000</v>
      </c>
      <c r="V964" s="13">
        <f>Penjualan!V964*$D964</f>
        <v>0</v>
      </c>
      <c r="W964" s="13">
        <f>Penjualan!W964*$D964</f>
        <v>0</v>
      </c>
      <c r="X964" s="13">
        <f>Penjualan!X964*$D964</f>
        <v>0</v>
      </c>
      <c r="Y964" s="13">
        <f>Penjualan!Y964*$D964</f>
        <v>75000</v>
      </c>
      <c r="Z964" s="13">
        <f>Penjualan!Z964*$D964</f>
        <v>0</v>
      </c>
      <c r="AA964" s="13">
        <f>Penjualan!AA964*$D964</f>
        <v>0</v>
      </c>
      <c r="AB964" s="13">
        <f>Penjualan!AB964*$D964</f>
        <v>75000</v>
      </c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>
        <f>Penjualan!AQ964*$D964</f>
        <v>675000</v>
      </c>
      <c r="AR964" s="13">
        <f t="shared" si="33"/>
        <v>3000000</v>
      </c>
      <c r="AS964" s="14"/>
      <c r="AT964" s="14"/>
      <c r="AU964" s="14">
        <f>AQ964</f>
        <v>675000</v>
      </c>
      <c r="AV964" s="14"/>
      <c r="AW964" s="14"/>
    </row>
    <row r="965" spans="1:52" ht="26.25" customHeight="1" x14ac:dyDescent="0.35">
      <c r="A965" s="55">
        <f>Penjualan!A965</f>
        <v>42588</v>
      </c>
      <c r="B965" s="2" t="str">
        <f>Penjualan!B965</f>
        <v>GR19</v>
      </c>
      <c r="C965" s="2" t="str">
        <f>Penjualan!C965</f>
        <v>Gelang Rosario Corak Bunga</v>
      </c>
      <c r="D965" s="21">
        <f>VLOOKUP(B965,Tabel!$A$6:$F$78,6,FALSE)</f>
        <v>15000</v>
      </c>
      <c r="E965" s="13">
        <f>Penjualan!E965*$D965</f>
        <v>0</v>
      </c>
      <c r="F965" s="13">
        <f>Penjualan!F965*$D965</f>
        <v>0</v>
      </c>
      <c r="G965" s="13">
        <f>Penjualan!G965*$D965</f>
        <v>0</v>
      </c>
      <c r="H965" s="13">
        <f>Penjualan!H965*$D965</f>
        <v>15000</v>
      </c>
      <c r="I965" s="13">
        <f>Penjualan!I965*$D965</f>
        <v>0</v>
      </c>
      <c r="J965" s="13">
        <f>Penjualan!J965*$D965</f>
        <v>0</v>
      </c>
      <c r="K965" s="13">
        <f>Penjualan!K965*$D965</f>
        <v>0</v>
      </c>
      <c r="L965" s="13">
        <f>Penjualan!L965*$D965</f>
        <v>0</v>
      </c>
      <c r="M965" s="13">
        <f>Penjualan!M965*$D965</f>
        <v>0</v>
      </c>
      <c r="N965" s="13">
        <f>Penjualan!N965*$D965</f>
        <v>0</v>
      </c>
      <c r="O965" s="13">
        <f>Penjualan!O965*$D965</f>
        <v>0</v>
      </c>
      <c r="P965" s="13">
        <f>Penjualan!P965*$D965</f>
        <v>0</v>
      </c>
      <c r="Q965" s="13">
        <f>Penjualan!Q965*$D965</f>
        <v>0</v>
      </c>
      <c r="R965" s="13">
        <f>Penjualan!R965*$D965</f>
        <v>0</v>
      </c>
      <c r="S965" s="13">
        <f>Penjualan!S965*$D965</f>
        <v>0</v>
      </c>
      <c r="T965" s="13">
        <f>Penjualan!T965*$D965</f>
        <v>0</v>
      </c>
      <c r="U965" s="13">
        <f>Penjualan!U965*$D965</f>
        <v>0</v>
      </c>
      <c r="V965" s="13">
        <f>Penjualan!V965*$D965</f>
        <v>0</v>
      </c>
      <c r="W965" s="13">
        <f>Penjualan!W965*$D965</f>
        <v>0</v>
      </c>
      <c r="X965" s="13">
        <f>Penjualan!X965*$D965</f>
        <v>0</v>
      </c>
      <c r="Y965" s="13">
        <f>Penjualan!Y965*$D965</f>
        <v>0</v>
      </c>
      <c r="Z965" s="13">
        <f>Penjualan!Z965*$D965</f>
        <v>0</v>
      </c>
      <c r="AA965" s="13">
        <f>Penjualan!AA965*$D965</f>
        <v>0</v>
      </c>
      <c r="AB965" s="13">
        <f>Penjualan!AB965*$D965</f>
        <v>0</v>
      </c>
      <c r="AC965" s="13">
        <f>Penjualan!AC965*$D965</f>
        <v>0</v>
      </c>
      <c r="AD965" s="13">
        <f>Penjualan!AD965*$D965</f>
        <v>0</v>
      </c>
      <c r="AE965" s="13">
        <f>Penjualan!AE965*$D965</f>
        <v>0</v>
      </c>
      <c r="AF965" s="13">
        <f>Penjualan!AF965*$D965</f>
        <v>0</v>
      </c>
      <c r="AG965" s="13">
        <f>Penjualan!AG965*$D965</f>
        <v>0</v>
      </c>
      <c r="AH965" s="13">
        <f>Penjualan!AH965*$D965</f>
        <v>0</v>
      </c>
      <c r="AI965" s="13">
        <f>Penjualan!AI965*$D965</f>
        <v>0</v>
      </c>
      <c r="AJ965" s="13">
        <f>Penjualan!AJ965*$D965</f>
        <v>0</v>
      </c>
      <c r="AK965" s="13">
        <f>Penjualan!AK965*$D965</f>
        <v>0</v>
      </c>
      <c r="AL965" s="13">
        <f>Penjualan!AL965*$D965</f>
        <v>0</v>
      </c>
      <c r="AM965" s="13">
        <f>Penjualan!AM965*$D965</f>
        <v>0</v>
      </c>
      <c r="AN965" s="13">
        <f>Penjualan!AN965*$D965</f>
        <v>0</v>
      </c>
      <c r="AO965" s="13">
        <f>Penjualan!AO965*$D965</f>
        <v>0</v>
      </c>
      <c r="AP965" s="13"/>
      <c r="AQ965" s="13">
        <f>Penjualan!AQ965*$D965</f>
        <v>0</v>
      </c>
      <c r="AR965" s="13">
        <f t="shared" si="33"/>
        <v>15000</v>
      </c>
      <c r="AS965" s="14"/>
      <c r="AT965" s="14"/>
      <c r="AU965" s="14"/>
      <c r="AV965" s="14"/>
      <c r="AW965" s="14"/>
    </row>
    <row r="966" spans="1:52" ht="26.25" customHeight="1" x14ac:dyDescent="0.35">
      <c r="A966" s="55" t="str">
        <f>Penjualan!A966</f>
        <v>St. Yakobus Sunter</v>
      </c>
      <c r="B966" s="2" t="str">
        <f>Penjualan!B966</f>
        <v>KT04</v>
      </c>
      <c r="C966" s="2" t="str">
        <f>Penjualan!C966</f>
        <v>Kalung bandul</v>
      </c>
      <c r="D966" s="21">
        <f>VLOOKUP(B966,Tabel!$A$6:$F$78,6,FALSE)</f>
        <v>3000</v>
      </c>
      <c r="E966" s="13">
        <f>Penjualan!E966*$D966</f>
        <v>0</v>
      </c>
      <c r="F966" s="13">
        <f>Penjualan!F966*$D966</f>
        <v>0</v>
      </c>
      <c r="G966" s="13">
        <f>Penjualan!G966*$D966</f>
        <v>0</v>
      </c>
      <c r="H966" s="13">
        <f>Penjualan!H966*$D966</f>
        <v>0</v>
      </c>
      <c r="I966" s="13">
        <f>Penjualan!I966*$D966</f>
        <v>0</v>
      </c>
      <c r="J966" s="13">
        <f>Penjualan!J966*$D966</f>
        <v>0</v>
      </c>
      <c r="K966" s="13">
        <f>Penjualan!K966*$D966</f>
        <v>0</v>
      </c>
      <c r="L966" s="13">
        <f>Penjualan!L966*$D966</f>
        <v>0</v>
      </c>
      <c r="M966" s="13">
        <f>Penjualan!M966*$D966</f>
        <v>0</v>
      </c>
      <c r="N966" s="13">
        <f>Penjualan!N966*$D966</f>
        <v>0</v>
      </c>
      <c r="O966" s="13">
        <f>Penjualan!O966*$D966</f>
        <v>0</v>
      </c>
      <c r="P966" s="13">
        <f>Penjualan!P966*$D966</f>
        <v>3000</v>
      </c>
      <c r="Q966" s="13">
        <f>Penjualan!Q966*$D966</f>
        <v>0</v>
      </c>
      <c r="R966" s="13">
        <f>Penjualan!R966*$D966</f>
        <v>0</v>
      </c>
      <c r="S966" s="13">
        <f>Penjualan!S966*$D966</f>
        <v>0</v>
      </c>
      <c r="T966" s="13">
        <f>Penjualan!T966*$D966</f>
        <v>9000</v>
      </c>
      <c r="U966" s="13">
        <f>Penjualan!U966*$D966</f>
        <v>0</v>
      </c>
      <c r="V966" s="13">
        <f>Penjualan!V966*$D966</f>
        <v>0</v>
      </c>
      <c r="W966" s="13">
        <f>Penjualan!W966*$D966</f>
        <v>0</v>
      </c>
      <c r="X966" s="13">
        <f>Penjualan!X966*$D966</f>
        <v>0</v>
      </c>
      <c r="Y966" s="13">
        <f>Penjualan!Y966*$D966</f>
        <v>0</v>
      </c>
      <c r="Z966" s="13">
        <f>Penjualan!Z966*$D966</f>
        <v>0</v>
      </c>
      <c r="AA966" s="13">
        <f>Penjualan!AA966*$D966</f>
        <v>0</v>
      </c>
      <c r="AB966" s="13">
        <f>Penjualan!AB966*$D966</f>
        <v>0</v>
      </c>
      <c r="AC966" s="13">
        <f>Penjualan!AC966*$D966</f>
        <v>0</v>
      </c>
      <c r="AD966" s="13">
        <f>Penjualan!AD966*$D966</f>
        <v>0</v>
      </c>
      <c r="AE966" s="13">
        <f>Penjualan!AE966*$D966</f>
        <v>0</v>
      </c>
      <c r="AF966" s="13">
        <f>Penjualan!AF966*$D966</f>
        <v>0</v>
      </c>
      <c r="AG966" s="13">
        <f>Penjualan!AG966*$D966</f>
        <v>0</v>
      </c>
      <c r="AH966" s="13">
        <f>Penjualan!AH966*$D966</f>
        <v>0</v>
      </c>
      <c r="AI966" s="13">
        <f>Penjualan!AI966*$D966</f>
        <v>0</v>
      </c>
      <c r="AJ966" s="13">
        <f>Penjualan!AJ966*$D966</f>
        <v>0</v>
      </c>
      <c r="AK966" s="13">
        <f>Penjualan!AK966*$D966</f>
        <v>0</v>
      </c>
      <c r="AL966" s="13">
        <f>Penjualan!AL966*$D966</f>
        <v>0</v>
      </c>
      <c r="AM966" s="13">
        <f>Penjualan!AM966*$D966</f>
        <v>0</v>
      </c>
      <c r="AN966" s="13">
        <f>Penjualan!AN966*$D966</f>
        <v>3000</v>
      </c>
      <c r="AO966" s="13">
        <f>Penjualan!AO966*$D966</f>
        <v>3000</v>
      </c>
      <c r="AP966" s="13"/>
      <c r="AQ966" s="13">
        <f>Penjualan!AQ966*$D966</f>
        <v>0</v>
      </c>
      <c r="AR966" s="13">
        <f t="shared" si="33"/>
        <v>18000</v>
      </c>
      <c r="AS966" s="14"/>
      <c r="AT966" s="14"/>
      <c r="AU966" s="14"/>
      <c r="AV966" s="14"/>
      <c r="AW966" s="14"/>
    </row>
    <row r="967" spans="1:52" ht="26.25" customHeight="1" x14ac:dyDescent="0.35">
      <c r="A967" s="55">
        <f>Penjualan!A967</f>
        <v>0</v>
      </c>
      <c r="B967" s="2" t="str">
        <f>Penjualan!B967</f>
        <v>R02</v>
      </c>
      <c r="C967" s="2" t="str">
        <f>Penjualan!C967</f>
        <v>Rosario batu</v>
      </c>
      <c r="D967" s="21">
        <f>VLOOKUP(B967,Tabel!$A$6:$F$78,6,FALSE)</f>
        <v>30000</v>
      </c>
      <c r="E967" s="13">
        <f>Penjualan!E967*$D967</f>
        <v>0</v>
      </c>
      <c r="F967" s="13">
        <f>Penjualan!F967*$D967</f>
        <v>30000</v>
      </c>
      <c r="G967" s="13">
        <f>Penjualan!G967*$D967</f>
        <v>0</v>
      </c>
      <c r="H967" s="13">
        <f>Penjualan!H967*$D967</f>
        <v>0</v>
      </c>
      <c r="I967" s="13">
        <f>Penjualan!I967*$D967</f>
        <v>0</v>
      </c>
      <c r="J967" s="13">
        <f>Penjualan!J967*$D967</f>
        <v>0</v>
      </c>
      <c r="K967" s="13">
        <f>Penjualan!K967*$D967</f>
        <v>0</v>
      </c>
      <c r="L967" s="13">
        <f>Penjualan!L967*$D967</f>
        <v>0</v>
      </c>
      <c r="M967" s="13">
        <f>Penjualan!M967*$D967</f>
        <v>0</v>
      </c>
      <c r="N967" s="13">
        <f>Penjualan!N967*$D967</f>
        <v>30000</v>
      </c>
      <c r="O967" s="13">
        <f>Penjualan!O967*$D967</f>
        <v>0</v>
      </c>
      <c r="P967" s="13">
        <f>Penjualan!P967*$D967</f>
        <v>0</v>
      </c>
      <c r="Q967" s="13">
        <f>Penjualan!Q967*$D967</f>
        <v>0</v>
      </c>
      <c r="R967" s="13">
        <f>Penjualan!R967*$D967</f>
        <v>0</v>
      </c>
      <c r="S967" s="13">
        <f>Penjualan!S967*$D967</f>
        <v>0</v>
      </c>
      <c r="T967" s="13">
        <f>Penjualan!T967*$D967</f>
        <v>0</v>
      </c>
      <c r="U967" s="13">
        <f>Penjualan!U967*$D967</f>
        <v>0</v>
      </c>
      <c r="V967" s="13">
        <f>Penjualan!V967*$D967</f>
        <v>0</v>
      </c>
      <c r="W967" s="13">
        <f>Penjualan!W967*$D967</f>
        <v>0</v>
      </c>
      <c r="X967" s="13">
        <f>Penjualan!X967*$D967</f>
        <v>0</v>
      </c>
      <c r="Y967" s="13">
        <f>Penjualan!Y967*$D967</f>
        <v>0</v>
      </c>
      <c r="Z967" s="13">
        <f>Penjualan!Z967*$D967</f>
        <v>0</v>
      </c>
      <c r="AA967" s="13">
        <f>Penjualan!AA967*$D967</f>
        <v>0</v>
      </c>
      <c r="AB967" s="13">
        <f>Penjualan!AB967*$D967</f>
        <v>0</v>
      </c>
      <c r="AC967" s="13">
        <f>Penjualan!AC967*$D967</f>
        <v>0</v>
      </c>
      <c r="AD967" s="13">
        <f>Penjualan!AD967*$D967</f>
        <v>0</v>
      </c>
      <c r="AE967" s="13">
        <f>Penjualan!AE967*$D967</f>
        <v>0</v>
      </c>
      <c r="AF967" s="13">
        <f>Penjualan!AF967*$D967</f>
        <v>0</v>
      </c>
      <c r="AG967" s="13">
        <f>Penjualan!AG967*$D967</f>
        <v>0</v>
      </c>
      <c r="AH967" s="13">
        <f>Penjualan!AH967*$D967</f>
        <v>0</v>
      </c>
      <c r="AI967" s="13">
        <f>Penjualan!AI967*$D967</f>
        <v>0</v>
      </c>
      <c r="AJ967" s="13">
        <f>Penjualan!AJ967*$D967</f>
        <v>0</v>
      </c>
      <c r="AK967" s="13">
        <f>Penjualan!AK967*$D967</f>
        <v>0</v>
      </c>
      <c r="AL967" s="13">
        <f>Penjualan!AL967*$D967</f>
        <v>0</v>
      </c>
      <c r="AM967" s="13">
        <f>Penjualan!AM967*$D967</f>
        <v>0</v>
      </c>
      <c r="AN967" s="13">
        <f>Penjualan!AN967*$D967</f>
        <v>0</v>
      </c>
      <c r="AO967" s="13">
        <f>Penjualan!AO967*$D967</f>
        <v>0</v>
      </c>
      <c r="AP967" s="13"/>
      <c r="AQ967" s="13">
        <f>Penjualan!AQ967*$D967</f>
        <v>0</v>
      </c>
      <c r="AR967" s="13">
        <f t="shared" si="33"/>
        <v>60000</v>
      </c>
      <c r="AS967" s="14"/>
      <c r="AT967" s="14"/>
      <c r="AU967" s="14"/>
      <c r="AV967" s="14"/>
      <c r="AW967" s="14"/>
    </row>
    <row r="968" spans="1:52" ht="26.25" customHeight="1" x14ac:dyDescent="0.35">
      <c r="A968" s="55">
        <f>Penjualan!A968</f>
        <v>0</v>
      </c>
      <c r="B968" s="2" t="str">
        <f>Penjualan!B968</f>
        <v>GR19</v>
      </c>
      <c r="C968" s="2" t="str">
        <f>Penjualan!C968</f>
        <v>Gelang Rosario Corak Bunga</v>
      </c>
      <c r="D968" s="21">
        <f>VLOOKUP(B968,Tabel!$A$6:$F$78,6,FALSE)</f>
        <v>15000</v>
      </c>
      <c r="E968" s="13">
        <f>Penjualan!E968*$D968</f>
        <v>0</v>
      </c>
      <c r="F968" s="13">
        <f>Penjualan!F968*$D968</f>
        <v>0</v>
      </c>
      <c r="G968" s="13">
        <f>Penjualan!G968*$D968</f>
        <v>0</v>
      </c>
      <c r="H968" s="13">
        <f>Penjualan!H968*$D968</f>
        <v>30000</v>
      </c>
      <c r="I968" s="13">
        <f>Penjualan!I968*$D968</f>
        <v>0</v>
      </c>
      <c r="J968" s="13">
        <f>Penjualan!J968*$D968</f>
        <v>0</v>
      </c>
      <c r="K968" s="13">
        <f>Penjualan!K968*$D968</f>
        <v>0</v>
      </c>
      <c r="L968" s="13">
        <f>Penjualan!L968*$D968</f>
        <v>0</v>
      </c>
      <c r="M968" s="13">
        <f>Penjualan!M968*$D968</f>
        <v>0</v>
      </c>
      <c r="N968" s="13">
        <f>Penjualan!N968*$D968</f>
        <v>45000</v>
      </c>
      <c r="O968" s="13">
        <f>Penjualan!O968*$D968</f>
        <v>0</v>
      </c>
      <c r="P968" s="13">
        <f>Penjualan!P968*$D968</f>
        <v>0</v>
      </c>
      <c r="Q968" s="13">
        <f>Penjualan!Q968*$D968</f>
        <v>0</v>
      </c>
      <c r="R968" s="13">
        <f>Penjualan!R968*$D968</f>
        <v>0</v>
      </c>
      <c r="S968" s="13">
        <f>Penjualan!S968*$D968</f>
        <v>0</v>
      </c>
      <c r="T968" s="13">
        <f>Penjualan!T968*$D968</f>
        <v>0</v>
      </c>
      <c r="U968" s="13">
        <f>Penjualan!U968*$D968</f>
        <v>0</v>
      </c>
      <c r="V968" s="13">
        <f>Penjualan!V968*$D968</f>
        <v>0</v>
      </c>
      <c r="W968" s="13">
        <f>Penjualan!W968*$D968</f>
        <v>0</v>
      </c>
      <c r="X968" s="13">
        <f>Penjualan!X968*$D968</f>
        <v>0</v>
      </c>
      <c r="Y968" s="13">
        <f>Penjualan!Y968*$D968</f>
        <v>0</v>
      </c>
      <c r="Z968" s="13">
        <f>Penjualan!Z968*$D968</f>
        <v>0</v>
      </c>
      <c r="AA968" s="13">
        <f>Penjualan!AA968*$D968</f>
        <v>0</v>
      </c>
      <c r="AB968" s="13">
        <f>Penjualan!AB968*$D968</f>
        <v>0</v>
      </c>
      <c r="AC968" s="13">
        <f>Penjualan!AC968*$D968</f>
        <v>0</v>
      </c>
      <c r="AD968" s="13">
        <f>Penjualan!AD968*$D968</f>
        <v>0</v>
      </c>
      <c r="AE968" s="13">
        <f>Penjualan!AE968*$D968</f>
        <v>0</v>
      </c>
      <c r="AF968" s="13">
        <f>Penjualan!AF968*$D968</f>
        <v>0</v>
      </c>
      <c r="AG968" s="13">
        <f>Penjualan!AG968*$D968</f>
        <v>0</v>
      </c>
      <c r="AH968" s="13">
        <f>Penjualan!AH968*$D968</f>
        <v>0</v>
      </c>
      <c r="AI968" s="13">
        <f>Penjualan!AI968*$D968</f>
        <v>0</v>
      </c>
      <c r="AJ968" s="13">
        <f>Penjualan!AJ968*$D968</f>
        <v>0</v>
      </c>
      <c r="AK968" s="13">
        <f>Penjualan!AK968*$D968</f>
        <v>0</v>
      </c>
      <c r="AL968" s="13">
        <f>Penjualan!AL968*$D968</f>
        <v>0</v>
      </c>
      <c r="AM968" s="13">
        <f>Penjualan!AM968*$D968</f>
        <v>0</v>
      </c>
      <c r="AN968" s="13">
        <f>Penjualan!AN968*$D968</f>
        <v>0</v>
      </c>
      <c r="AO968" s="13">
        <f>Penjualan!AO968*$D968</f>
        <v>0</v>
      </c>
      <c r="AP968" s="13"/>
      <c r="AQ968" s="13">
        <f>Penjualan!AQ968*$D968</f>
        <v>0</v>
      </c>
      <c r="AR968" s="13">
        <f t="shared" si="33"/>
        <v>75000</v>
      </c>
      <c r="AS968" s="14"/>
      <c r="AT968" s="14"/>
      <c r="AU968" s="14"/>
      <c r="AV968" s="14"/>
      <c r="AW968" s="14"/>
    </row>
    <row r="969" spans="1:52" ht="26.25" customHeight="1" x14ac:dyDescent="0.35">
      <c r="A969" s="55">
        <f>Penjualan!A969</f>
        <v>0</v>
      </c>
      <c r="B969" s="2" t="str">
        <f>Penjualan!B969</f>
        <v>R05</v>
      </c>
      <c r="C969" s="2" t="str">
        <f>Penjualan!C969</f>
        <v>Rosario tali bercorak</v>
      </c>
      <c r="D969" s="21">
        <f>VLOOKUP(B969,Tabel!$A$6:$F$78,6,FALSE)</f>
        <v>15000</v>
      </c>
      <c r="E969" s="13">
        <f>Penjualan!E969*$D969</f>
        <v>0</v>
      </c>
      <c r="F969" s="13">
        <f>Penjualan!F969*$D969</f>
        <v>0</v>
      </c>
      <c r="G969" s="13">
        <f>Penjualan!G969*$D969</f>
        <v>0</v>
      </c>
      <c r="H969" s="13">
        <f>Penjualan!H969*$D969</f>
        <v>0</v>
      </c>
      <c r="I969" s="13">
        <f>Penjualan!I969*$D969</f>
        <v>0</v>
      </c>
      <c r="J969" s="13">
        <f>Penjualan!J969*$D969</f>
        <v>0</v>
      </c>
      <c r="K969" s="13">
        <f>Penjualan!K969*$D969</f>
        <v>0</v>
      </c>
      <c r="L969" s="13">
        <f>Penjualan!L969*$D969</f>
        <v>0</v>
      </c>
      <c r="M969" s="13">
        <f>Penjualan!M969*$D969</f>
        <v>0</v>
      </c>
      <c r="N969" s="13">
        <f>Penjualan!N969*$D969</f>
        <v>0</v>
      </c>
      <c r="O969" s="13">
        <f>Penjualan!O969*$D969</f>
        <v>0</v>
      </c>
      <c r="P969" s="13">
        <f>Penjualan!P969*$D969</f>
        <v>30000</v>
      </c>
      <c r="Q969" s="13">
        <f>Penjualan!Q969*$D969</f>
        <v>0</v>
      </c>
      <c r="R969" s="13">
        <f>Penjualan!R969*$D969</f>
        <v>0</v>
      </c>
      <c r="S969" s="13">
        <f>Penjualan!S969*$D969</f>
        <v>0</v>
      </c>
      <c r="T969" s="13">
        <f>Penjualan!T969*$D969</f>
        <v>0</v>
      </c>
      <c r="U969" s="13">
        <f>Penjualan!U969*$D969</f>
        <v>0</v>
      </c>
      <c r="V969" s="13">
        <f>Penjualan!V969*$D969</f>
        <v>0</v>
      </c>
      <c r="W969" s="13">
        <f>Penjualan!W969*$D969</f>
        <v>0</v>
      </c>
      <c r="X969" s="13">
        <f>Penjualan!X969*$D969</f>
        <v>0</v>
      </c>
      <c r="Y969" s="13">
        <f>Penjualan!Y969*$D969</f>
        <v>0</v>
      </c>
      <c r="Z969" s="13">
        <f>Penjualan!Z969*$D969</f>
        <v>0</v>
      </c>
      <c r="AA969" s="13">
        <f>Penjualan!AA969*$D969</f>
        <v>0</v>
      </c>
      <c r="AB969" s="13">
        <f>Penjualan!AB969*$D969</f>
        <v>0</v>
      </c>
      <c r="AC969" s="13">
        <f>Penjualan!AC969*$D969</f>
        <v>0</v>
      </c>
      <c r="AD969" s="13">
        <f>Penjualan!AD969*$D969</f>
        <v>0</v>
      </c>
      <c r="AE969" s="13">
        <f>Penjualan!AE969*$D969</f>
        <v>0</v>
      </c>
      <c r="AF969" s="13">
        <f>Penjualan!AF969*$D969</f>
        <v>0</v>
      </c>
      <c r="AG969" s="13">
        <f>Penjualan!AG969*$D969</f>
        <v>0</v>
      </c>
      <c r="AH969" s="13">
        <f>Penjualan!AH969*$D969</f>
        <v>0</v>
      </c>
      <c r="AI969" s="13">
        <f>Penjualan!AI969*$D969</f>
        <v>0</v>
      </c>
      <c r="AJ969" s="13">
        <f>Penjualan!AJ969*$D969</f>
        <v>0</v>
      </c>
      <c r="AK969" s="13">
        <f>Penjualan!AK969*$D969</f>
        <v>0</v>
      </c>
      <c r="AL969" s="13">
        <f>Penjualan!AL969*$D969</f>
        <v>0</v>
      </c>
      <c r="AM969" s="13">
        <f>Penjualan!AM969*$D969</f>
        <v>0</v>
      </c>
      <c r="AN969" s="13">
        <f>Penjualan!AN969*$D969</f>
        <v>0</v>
      </c>
      <c r="AO969" s="13">
        <f>Penjualan!AO969*$D969</f>
        <v>0</v>
      </c>
      <c r="AP969" s="13"/>
      <c r="AQ969" s="13">
        <f>Penjualan!AQ969*$D969</f>
        <v>0</v>
      </c>
      <c r="AR969" s="13">
        <f t="shared" si="33"/>
        <v>30000</v>
      </c>
      <c r="AS969" s="14"/>
      <c r="AT969" s="14"/>
      <c r="AU969" s="14"/>
      <c r="AV969" s="14"/>
      <c r="AW969" s="14"/>
    </row>
    <row r="970" spans="1:52" ht="26.25" customHeight="1" x14ac:dyDescent="0.35">
      <c r="A970" s="55">
        <f>Penjualan!A970</f>
        <v>0</v>
      </c>
      <c r="B970" s="2" t="str">
        <f>Penjualan!B970</f>
        <v>GTW</v>
      </c>
      <c r="C970" s="2" t="str">
        <f>Penjualan!C970</f>
        <v>Gelang Tali Kristal</v>
      </c>
      <c r="D970" s="21">
        <f>VLOOKUP(B970,Tabel!$A$6:$F$78,6,FALSE)</f>
        <v>5000</v>
      </c>
      <c r="E970" s="13">
        <f>Penjualan!E970*$D970</f>
        <v>0</v>
      </c>
      <c r="F970" s="13">
        <f>Penjualan!F970*$D970</f>
        <v>0</v>
      </c>
      <c r="G970" s="13">
        <f>Penjualan!G970*$D970</f>
        <v>0</v>
      </c>
      <c r="H970" s="13">
        <f>Penjualan!H970*$D970</f>
        <v>0</v>
      </c>
      <c r="I970" s="13">
        <f>Penjualan!I970*$D970</f>
        <v>0</v>
      </c>
      <c r="J970" s="13">
        <f>Penjualan!J970*$D970</f>
        <v>0</v>
      </c>
      <c r="K970" s="13">
        <f>Penjualan!K970*$D970</f>
        <v>0</v>
      </c>
      <c r="L970" s="13">
        <f>Penjualan!L970*$D970</f>
        <v>0</v>
      </c>
      <c r="M970" s="13">
        <f>Penjualan!M970*$D970</f>
        <v>0</v>
      </c>
      <c r="N970" s="13">
        <f>Penjualan!N970*$D970</f>
        <v>0</v>
      </c>
      <c r="O970" s="13">
        <f>Penjualan!O970*$D970</f>
        <v>0</v>
      </c>
      <c r="P970" s="13">
        <f>Penjualan!P970*$D970</f>
        <v>0</v>
      </c>
      <c r="Q970" s="13">
        <f>Penjualan!Q970*$D970</f>
        <v>0</v>
      </c>
      <c r="R970" s="13">
        <f>Penjualan!R970*$D970</f>
        <v>0</v>
      </c>
      <c r="S970" s="13">
        <f>Penjualan!S970*$D970</f>
        <v>0</v>
      </c>
      <c r="T970" s="13">
        <f>Penjualan!T970*$D970</f>
        <v>0</v>
      </c>
      <c r="U970" s="13">
        <f>Penjualan!U970*$D970</f>
        <v>0</v>
      </c>
      <c r="V970" s="13">
        <f>Penjualan!V970*$D970</f>
        <v>0</v>
      </c>
      <c r="W970" s="13">
        <f>Penjualan!W970*$D970</f>
        <v>0</v>
      </c>
      <c r="X970" s="13">
        <f>Penjualan!X970*$D970</f>
        <v>0</v>
      </c>
      <c r="Y970" s="13">
        <f>Penjualan!Y970*$D970</f>
        <v>0</v>
      </c>
      <c r="Z970" s="13">
        <f>Penjualan!Z970*$D970</f>
        <v>0</v>
      </c>
      <c r="AA970" s="13">
        <f>Penjualan!AA970*$D970</f>
        <v>0</v>
      </c>
      <c r="AB970" s="13">
        <f>Penjualan!AB970*$D970</f>
        <v>0</v>
      </c>
      <c r="AC970" s="13">
        <f>Penjualan!AC970*$D970</f>
        <v>5000</v>
      </c>
      <c r="AD970" s="13">
        <f>Penjualan!AD970*$D970</f>
        <v>0</v>
      </c>
      <c r="AE970" s="13">
        <f>Penjualan!AE970*$D970</f>
        <v>0</v>
      </c>
      <c r="AF970" s="13">
        <f>Penjualan!AF970*$D970</f>
        <v>0</v>
      </c>
      <c r="AG970" s="13">
        <f>Penjualan!AG970*$D970</f>
        <v>0</v>
      </c>
      <c r="AH970" s="13">
        <f>Penjualan!AH970*$D970</f>
        <v>0</v>
      </c>
      <c r="AI970" s="13">
        <f>Penjualan!AI970*$D970</f>
        <v>0</v>
      </c>
      <c r="AJ970" s="13">
        <f>Penjualan!AJ970*$D970</f>
        <v>0</v>
      </c>
      <c r="AK970" s="13">
        <f>Penjualan!AK970*$D970</f>
        <v>0</v>
      </c>
      <c r="AL970" s="13">
        <f>Penjualan!AL970*$D970</f>
        <v>0</v>
      </c>
      <c r="AM970" s="13">
        <f>Penjualan!AM970*$D970</f>
        <v>0</v>
      </c>
      <c r="AN970" s="13">
        <f>Penjualan!AN970*$D970</f>
        <v>0</v>
      </c>
      <c r="AO970" s="13">
        <f>Penjualan!AO970*$D970</f>
        <v>0</v>
      </c>
      <c r="AP970" s="13"/>
      <c r="AQ970" s="13">
        <f>Penjualan!AQ970*$D970</f>
        <v>0</v>
      </c>
      <c r="AR970" s="13">
        <f t="shared" si="33"/>
        <v>5000</v>
      </c>
      <c r="AS970" s="14"/>
      <c r="AT970" s="14"/>
      <c r="AU970" s="14"/>
      <c r="AV970" s="14"/>
      <c r="AW970" s="14"/>
    </row>
    <row r="971" spans="1:52" ht="26.25" customHeight="1" x14ac:dyDescent="0.35">
      <c r="A971" s="55">
        <f>Penjualan!A971</f>
        <v>0</v>
      </c>
      <c r="B971" s="2" t="str">
        <f>Penjualan!B971</f>
        <v>R05</v>
      </c>
      <c r="C971" s="2" t="str">
        <f>Penjualan!C971</f>
        <v>Rosario tali bercorak</v>
      </c>
      <c r="D971" s="21">
        <f>VLOOKUP(B971,Tabel!$A$6:$F$78,6,FALSE)</f>
        <v>15000</v>
      </c>
      <c r="E971" s="13">
        <f>Penjualan!E971*$D971</f>
        <v>0</v>
      </c>
      <c r="F971" s="13">
        <f>Penjualan!F971*$D971</f>
        <v>0</v>
      </c>
      <c r="G971" s="13">
        <f>Penjualan!G971*$D971</f>
        <v>0</v>
      </c>
      <c r="H971" s="13">
        <f>Penjualan!H971*$D971</f>
        <v>0</v>
      </c>
      <c r="I971" s="13">
        <f>Penjualan!I971*$D971</f>
        <v>0</v>
      </c>
      <c r="J971" s="13">
        <f>Penjualan!J971*$D971</f>
        <v>0</v>
      </c>
      <c r="K971" s="13">
        <f>Penjualan!K971*$D971</f>
        <v>0</v>
      </c>
      <c r="L971" s="13">
        <f>Penjualan!L971*$D971</f>
        <v>0</v>
      </c>
      <c r="M971" s="13">
        <f>Penjualan!M971*$D971</f>
        <v>0</v>
      </c>
      <c r="N971" s="13">
        <f>Penjualan!N971*$D971</f>
        <v>0</v>
      </c>
      <c r="O971" s="13">
        <f>Penjualan!O971*$D971</f>
        <v>0</v>
      </c>
      <c r="P971" s="13">
        <f>Penjualan!P971*$D971</f>
        <v>0</v>
      </c>
      <c r="Q971" s="13">
        <f>Penjualan!Q971*$D971</f>
        <v>0</v>
      </c>
      <c r="R971" s="13">
        <f>Penjualan!R971*$D971</f>
        <v>0</v>
      </c>
      <c r="S971" s="13">
        <f>Penjualan!S971*$D971</f>
        <v>60000</v>
      </c>
      <c r="T971" s="13">
        <f>Penjualan!T971*$D971</f>
        <v>0</v>
      </c>
      <c r="U971" s="13">
        <f>Penjualan!U971*$D971</f>
        <v>0</v>
      </c>
      <c r="V971" s="13">
        <f>Penjualan!V971*$D971</f>
        <v>0</v>
      </c>
      <c r="W971" s="13">
        <f>Penjualan!W971*$D971</f>
        <v>0</v>
      </c>
      <c r="X971" s="13">
        <f>Penjualan!X971*$D971</f>
        <v>0</v>
      </c>
      <c r="Y971" s="13">
        <f>Penjualan!Y971*$D971</f>
        <v>0</v>
      </c>
      <c r="Z971" s="13">
        <f>Penjualan!Z971*$D971</f>
        <v>0</v>
      </c>
      <c r="AA971" s="13">
        <f>Penjualan!AA971*$D971</f>
        <v>0</v>
      </c>
      <c r="AB971" s="13">
        <f>Penjualan!AB971*$D971</f>
        <v>0</v>
      </c>
      <c r="AC971" s="13">
        <f>Penjualan!AC971*$D971</f>
        <v>0</v>
      </c>
      <c r="AD971" s="13">
        <f>Penjualan!AD971*$D971</f>
        <v>0</v>
      </c>
      <c r="AE971" s="13">
        <f>Penjualan!AE971*$D971</f>
        <v>0</v>
      </c>
      <c r="AF971" s="13">
        <f>Penjualan!AF971*$D971</f>
        <v>0</v>
      </c>
      <c r="AG971" s="13">
        <f>Penjualan!AG971*$D971</f>
        <v>0</v>
      </c>
      <c r="AH971" s="13">
        <f>Penjualan!AH971*$D971</f>
        <v>0</v>
      </c>
      <c r="AI971" s="13">
        <f>Penjualan!AI971*$D971</f>
        <v>0</v>
      </c>
      <c r="AJ971" s="13">
        <f>Penjualan!AJ971*$D971</f>
        <v>0</v>
      </c>
      <c r="AK971" s="13">
        <f>Penjualan!AK971*$D971</f>
        <v>0</v>
      </c>
      <c r="AL971" s="13">
        <f>Penjualan!AL971*$D971</f>
        <v>0</v>
      </c>
      <c r="AM971" s="13">
        <f>Penjualan!AM971*$D971</f>
        <v>0</v>
      </c>
      <c r="AN971" s="13">
        <f>Penjualan!AN971*$D971</f>
        <v>0</v>
      </c>
      <c r="AO971" s="13">
        <f>Penjualan!AO971*$D971</f>
        <v>0</v>
      </c>
      <c r="AP971" s="13"/>
      <c r="AQ971" s="13">
        <f>Penjualan!AQ971*$D971</f>
        <v>0</v>
      </c>
      <c r="AR971" s="13">
        <f t="shared" si="33"/>
        <v>60000</v>
      </c>
      <c r="AS971" s="14"/>
      <c r="AT971" s="14"/>
      <c r="AU971" s="14"/>
      <c r="AV971" s="14"/>
      <c r="AW971" s="14"/>
    </row>
    <row r="972" spans="1:52" ht="26.25" customHeight="1" x14ac:dyDescent="0.35">
      <c r="A972" s="55">
        <f>Penjualan!A972</f>
        <v>0</v>
      </c>
      <c r="B972" s="2" t="str">
        <f>Penjualan!B972</f>
        <v>G13</v>
      </c>
      <c r="C972" s="2" t="str">
        <f>Penjualan!C972</f>
        <v>Gelang macrame + plat</v>
      </c>
      <c r="D972" s="21">
        <f>VLOOKUP(B972,Tabel!$A$6:$F$78,6,FALSE)</f>
        <v>10000</v>
      </c>
      <c r="E972" s="13">
        <f>Penjualan!E972*$D972</f>
        <v>0</v>
      </c>
      <c r="F972" s="13">
        <f>Penjualan!F972*$D972</f>
        <v>0</v>
      </c>
      <c r="G972" s="13">
        <f>Penjualan!G972*$D972</f>
        <v>0</v>
      </c>
      <c r="H972" s="13">
        <f>Penjualan!H972*$D972</f>
        <v>0</v>
      </c>
      <c r="I972" s="13">
        <f>Penjualan!I972*$D972</f>
        <v>0</v>
      </c>
      <c r="J972" s="13">
        <f>Penjualan!J972*$D972</f>
        <v>0</v>
      </c>
      <c r="K972" s="13">
        <f>Penjualan!K972*$D972</f>
        <v>0</v>
      </c>
      <c r="L972" s="13">
        <f>Penjualan!L972*$D972</f>
        <v>0</v>
      </c>
      <c r="M972" s="13">
        <f>Penjualan!M972*$D972</f>
        <v>0</v>
      </c>
      <c r="N972" s="13">
        <f>Penjualan!N972*$D972</f>
        <v>0</v>
      </c>
      <c r="O972" s="13">
        <f>Penjualan!O972*$D972</f>
        <v>0</v>
      </c>
      <c r="P972" s="13">
        <f>Penjualan!P972*$D972</f>
        <v>10000</v>
      </c>
      <c r="Q972" s="13">
        <f>Penjualan!Q972*$D972</f>
        <v>0</v>
      </c>
      <c r="R972" s="13">
        <f>Penjualan!R972*$D972</f>
        <v>0</v>
      </c>
      <c r="S972" s="13">
        <f>Penjualan!S972*$D972</f>
        <v>0</v>
      </c>
      <c r="T972" s="13">
        <f>Penjualan!T972*$D972</f>
        <v>0</v>
      </c>
      <c r="U972" s="13">
        <f>Penjualan!U972*$D972</f>
        <v>0</v>
      </c>
      <c r="V972" s="13">
        <f>Penjualan!V972*$D972</f>
        <v>0</v>
      </c>
      <c r="W972" s="13">
        <f>Penjualan!W972*$D972</f>
        <v>0</v>
      </c>
      <c r="X972" s="13">
        <f>Penjualan!X972*$D972</f>
        <v>0</v>
      </c>
      <c r="Y972" s="13">
        <f>Penjualan!Y972*$D972</f>
        <v>0</v>
      </c>
      <c r="Z972" s="13">
        <f>Penjualan!Z972*$D972</f>
        <v>0</v>
      </c>
      <c r="AA972" s="13">
        <f>Penjualan!AA972*$D972</f>
        <v>0</v>
      </c>
      <c r="AB972" s="13">
        <f>Penjualan!AB972*$D972</f>
        <v>0</v>
      </c>
      <c r="AC972" s="13">
        <f>Penjualan!AC972*$D972</f>
        <v>0</v>
      </c>
      <c r="AD972" s="13">
        <f>Penjualan!AD972*$D972</f>
        <v>0</v>
      </c>
      <c r="AE972" s="13">
        <f>Penjualan!AE972*$D972</f>
        <v>0</v>
      </c>
      <c r="AF972" s="13">
        <f>Penjualan!AF972*$D972</f>
        <v>0</v>
      </c>
      <c r="AG972" s="13">
        <f>Penjualan!AG972*$D972</f>
        <v>0</v>
      </c>
      <c r="AH972" s="13">
        <f>Penjualan!AH972*$D972</f>
        <v>0</v>
      </c>
      <c r="AI972" s="13">
        <f>Penjualan!AI972*$D972</f>
        <v>0</v>
      </c>
      <c r="AJ972" s="13">
        <f>Penjualan!AJ972*$D972</f>
        <v>0</v>
      </c>
      <c r="AK972" s="13">
        <f>Penjualan!AK972*$D972</f>
        <v>0</v>
      </c>
      <c r="AL972" s="13">
        <f>Penjualan!AL972*$D972</f>
        <v>0</v>
      </c>
      <c r="AM972" s="13">
        <f>Penjualan!AM972*$D972</f>
        <v>0</v>
      </c>
      <c r="AN972" s="13">
        <f>Penjualan!AN972*$D972</f>
        <v>0</v>
      </c>
      <c r="AO972" s="13">
        <f>Penjualan!AO972*$D972</f>
        <v>0</v>
      </c>
      <c r="AP972" s="13"/>
      <c r="AQ972" s="13">
        <f>Penjualan!AQ972*$D972</f>
        <v>0</v>
      </c>
      <c r="AR972" s="13">
        <f t="shared" si="33"/>
        <v>10000</v>
      </c>
      <c r="AS972" s="14"/>
      <c r="AT972" s="14"/>
      <c r="AU972" s="14"/>
      <c r="AV972" s="14"/>
      <c r="AW972" s="14"/>
    </row>
    <row r="973" spans="1:52" ht="26.25" customHeight="1" x14ac:dyDescent="0.35">
      <c r="A973" s="55">
        <f>Penjualan!A973</f>
        <v>0</v>
      </c>
      <c r="B973" s="2" t="str">
        <f>Penjualan!B973</f>
        <v>GKY</v>
      </c>
      <c r="C973" s="2" t="str">
        <f>Penjualan!C973</f>
        <v>Gelang kayu (baru)</v>
      </c>
      <c r="D973" s="21">
        <f>VLOOKUP(B973,Tabel!$A$6:$F$78,6,FALSE)</f>
        <v>8000</v>
      </c>
      <c r="E973" s="13">
        <f>Penjualan!E973*$D973</f>
        <v>0</v>
      </c>
      <c r="F973" s="13">
        <f>Penjualan!F973*$D973</f>
        <v>0</v>
      </c>
      <c r="G973" s="13">
        <f>Penjualan!G973*$D973</f>
        <v>0</v>
      </c>
      <c r="H973" s="13">
        <f>Penjualan!H973*$D973</f>
        <v>0</v>
      </c>
      <c r="I973" s="13">
        <f>Penjualan!I973*$D973</f>
        <v>0</v>
      </c>
      <c r="J973" s="13">
        <f>Penjualan!J973*$D973</f>
        <v>0</v>
      </c>
      <c r="K973" s="13">
        <f>Penjualan!K973*$D973</f>
        <v>0</v>
      </c>
      <c r="L973" s="13">
        <f>Penjualan!L973*$D973</f>
        <v>0</v>
      </c>
      <c r="M973" s="13">
        <f>Penjualan!M973*$D973</f>
        <v>0</v>
      </c>
      <c r="N973" s="13">
        <f>Penjualan!N973*$D973</f>
        <v>16000</v>
      </c>
      <c r="O973" s="13">
        <f>Penjualan!O973*$D973</f>
        <v>0</v>
      </c>
      <c r="P973" s="13">
        <f>Penjualan!P973*$D973</f>
        <v>0</v>
      </c>
      <c r="Q973" s="13">
        <f>Penjualan!Q973*$D973</f>
        <v>0</v>
      </c>
      <c r="R973" s="13">
        <f>Penjualan!R973*$D973</f>
        <v>0</v>
      </c>
      <c r="S973" s="13">
        <f>Penjualan!S973*$D973</f>
        <v>0</v>
      </c>
      <c r="T973" s="13">
        <f>Penjualan!T973*$D973</f>
        <v>0</v>
      </c>
      <c r="U973" s="13">
        <f>Penjualan!U973*$D973</f>
        <v>0</v>
      </c>
      <c r="V973" s="13">
        <f>Penjualan!V973*$D973</f>
        <v>0</v>
      </c>
      <c r="W973" s="13">
        <f>Penjualan!W973*$D973</f>
        <v>0</v>
      </c>
      <c r="X973" s="13">
        <f>Penjualan!X973*$D973</f>
        <v>0</v>
      </c>
      <c r="Y973" s="13">
        <f>Penjualan!Y973*$D973</f>
        <v>8000</v>
      </c>
      <c r="Z973" s="13">
        <f>Penjualan!Z973*$D973</f>
        <v>0</v>
      </c>
      <c r="AA973" s="13">
        <f>Penjualan!AA973*$D973</f>
        <v>0</v>
      </c>
      <c r="AB973" s="13">
        <f>Penjualan!AB973*$D973</f>
        <v>0</v>
      </c>
      <c r="AC973" s="13">
        <f>Penjualan!AC973*$D973</f>
        <v>0</v>
      </c>
      <c r="AD973" s="13">
        <f>Penjualan!AD973*$D973</f>
        <v>0</v>
      </c>
      <c r="AE973" s="13">
        <f>Penjualan!AE973*$D973</f>
        <v>0</v>
      </c>
      <c r="AF973" s="13">
        <f>Penjualan!AF973*$D973</f>
        <v>0</v>
      </c>
      <c r="AG973" s="13">
        <f>Penjualan!AG973*$D973</f>
        <v>0</v>
      </c>
      <c r="AH973" s="13">
        <f>Penjualan!AH973*$D973</f>
        <v>0</v>
      </c>
      <c r="AI973" s="13">
        <f>Penjualan!AI973*$D973</f>
        <v>16000</v>
      </c>
      <c r="AJ973" s="13">
        <f>Penjualan!AJ973*$D973</f>
        <v>0</v>
      </c>
      <c r="AK973" s="13">
        <f>Penjualan!AK973*$D973</f>
        <v>0</v>
      </c>
      <c r="AL973" s="13">
        <f>Penjualan!AL973*$D973</f>
        <v>0</v>
      </c>
      <c r="AM973" s="13">
        <f>Penjualan!AM973*$D973</f>
        <v>0</v>
      </c>
      <c r="AN973" s="13">
        <f>Penjualan!AN973*$D973</f>
        <v>0</v>
      </c>
      <c r="AO973" s="13">
        <f>Penjualan!AO973*$D973</f>
        <v>0</v>
      </c>
      <c r="AP973" s="13"/>
      <c r="AQ973" s="13">
        <f>Penjualan!AQ973*$D973</f>
        <v>0</v>
      </c>
      <c r="AR973" s="13">
        <f t="shared" si="33"/>
        <v>40000</v>
      </c>
      <c r="AS973" s="14"/>
      <c r="AT973" s="14"/>
      <c r="AU973" s="14"/>
      <c r="AV973" s="14"/>
      <c r="AW973" s="14"/>
    </row>
    <row r="974" spans="1:52" ht="26.25" customHeight="1" x14ac:dyDescent="0.35">
      <c r="A974" s="55">
        <f>Penjualan!A974</f>
        <v>0</v>
      </c>
      <c r="B974" s="2" t="str">
        <f>Penjualan!B974</f>
        <v>GR11</v>
      </c>
      <c r="C974" s="2" t="str">
        <f>Penjualan!C974</f>
        <v>Gelang rosario kristal</v>
      </c>
      <c r="D974" s="21">
        <f>VLOOKUP(B974,Tabel!$A$6:$F$78,6,FALSE)</f>
        <v>15000</v>
      </c>
      <c r="E974" s="13">
        <f>Penjualan!E974*$D974</f>
        <v>0</v>
      </c>
      <c r="F974" s="13">
        <f>Penjualan!F974*$D974</f>
        <v>30000</v>
      </c>
      <c r="G974" s="13">
        <f>Penjualan!G974*$D974</f>
        <v>0</v>
      </c>
      <c r="H974" s="13">
        <f>Penjualan!H974*$D974</f>
        <v>30000</v>
      </c>
      <c r="I974" s="13">
        <f>Penjualan!I974*$D974</f>
        <v>0</v>
      </c>
      <c r="J974" s="13">
        <f>Penjualan!J974*$D974</f>
        <v>0</v>
      </c>
      <c r="K974" s="13">
        <f>Penjualan!K974*$D974</f>
        <v>0</v>
      </c>
      <c r="L974" s="13">
        <f>Penjualan!L974*$D974</f>
        <v>0</v>
      </c>
      <c r="M974" s="13">
        <f>Penjualan!M974*$D974</f>
        <v>0</v>
      </c>
      <c r="N974" s="13">
        <f>Penjualan!N974*$D974</f>
        <v>0</v>
      </c>
      <c r="O974" s="13">
        <f>Penjualan!O974*$D974</f>
        <v>0</v>
      </c>
      <c r="P974" s="13">
        <f>Penjualan!P974*$D974</f>
        <v>0</v>
      </c>
      <c r="Q974" s="13">
        <f>Penjualan!Q974*$D974</f>
        <v>0</v>
      </c>
      <c r="R974" s="13">
        <f>Penjualan!R974*$D974</f>
        <v>0</v>
      </c>
      <c r="S974" s="13">
        <f>Penjualan!S974*$D974</f>
        <v>0</v>
      </c>
      <c r="T974" s="13">
        <f>Penjualan!T974*$D974</f>
        <v>0</v>
      </c>
      <c r="U974" s="13">
        <f>Penjualan!U974*$D974</f>
        <v>0</v>
      </c>
      <c r="V974" s="13">
        <f>Penjualan!V974*$D974</f>
        <v>0</v>
      </c>
      <c r="W974" s="13">
        <f>Penjualan!W974*$D974</f>
        <v>0</v>
      </c>
      <c r="X974" s="13">
        <f>Penjualan!X974*$D974</f>
        <v>0</v>
      </c>
      <c r="Y974" s="13">
        <f>Penjualan!Y974*$D974</f>
        <v>0</v>
      </c>
      <c r="Z974" s="13">
        <f>Penjualan!Z974*$D974</f>
        <v>0</v>
      </c>
      <c r="AA974" s="13">
        <f>Penjualan!AA974*$D974</f>
        <v>0</v>
      </c>
      <c r="AB974" s="13">
        <f>Penjualan!AB974*$D974</f>
        <v>0</v>
      </c>
      <c r="AC974" s="13">
        <f>Penjualan!AC974*$D974</f>
        <v>0</v>
      </c>
      <c r="AD974" s="13">
        <f>Penjualan!AD974*$D974</f>
        <v>0</v>
      </c>
      <c r="AE974" s="13">
        <f>Penjualan!AE974*$D974</f>
        <v>0</v>
      </c>
      <c r="AF974" s="13">
        <f>Penjualan!AF974*$D974</f>
        <v>0</v>
      </c>
      <c r="AG974" s="13">
        <f>Penjualan!AG974*$D974</f>
        <v>0</v>
      </c>
      <c r="AH974" s="13">
        <f>Penjualan!AH974*$D974</f>
        <v>0</v>
      </c>
      <c r="AI974" s="13">
        <f>Penjualan!AI974*$D974</f>
        <v>0</v>
      </c>
      <c r="AJ974" s="13">
        <f>Penjualan!AJ974*$D974</f>
        <v>0</v>
      </c>
      <c r="AK974" s="13">
        <f>Penjualan!AK974*$D974</f>
        <v>0</v>
      </c>
      <c r="AL974" s="13">
        <f>Penjualan!AL974*$D974</f>
        <v>0</v>
      </c>
      <c r="AM974" s="13">
        <f>Penjualan!AM974*$D974</f>
        <v>0</v>
      </c>
      <c r="AN974" s="13">
        <f>Penjualan!AN974*$D974</f>
        <v>0</v>
      </c>
      <c r="AO974" s="13">
        <f>Penjualan!AO974*$D974</f>
        <v>0</v>
      </c>
      <c r="AP974" s="13"/>
      <c r="AQ974" s="13">
        <f>Penjualan!AQ974*$D974</f>
        <v>0</v>
      </c>
      <c r="AR974" s="13">
        <f t="shared" si="33"/>
        <v>60000</v>
      </c>
      <c r="AS974" s="14"/>
      <c r="AT974" s="14"/>
      <c r="AU974" s="14"/>
      <c r="AV974" s="14"/>
      <c r="AW974" s="14"/>
    </row>
    <row r="975" spans="1:52" ht="26.25" customHeight="1" x14ac:dyDescent="0.35">
      <c r="A975" s="55">
        <f>Penjualan!A975</f>
        <v>0</v>
      </c>
      <c r="B975" s="2" t="str">
        <f>Penjualan!B975</f>
        <v>GKM</v>
      </c>
      <c r="C975" s="2" t="str">
        <f>Penjualan!C975</f>
        <v>G. Mutiara</v>
      </c>
      <c r="D975" s="21">
        <f>VLOOKUP(B975,Tabel!$A$6:$F$78,6,FALSE)</f>
        <v>10000</v>
      </c>
      <c r="E975" s="13">
        <f>Penjualan!E975*$D975</f>
        <v>0</v>
      </c>
      <c r="F975" s="13">
        <f>Penjualan!F975*$D975</f>
        <v>0</v>
      </c>
      <c r="G975" s="13">
        <f>Penjualan!G975*$D975</f>
        <v>0</v>
      </c>
      <c r="H975" s="13">
        <f>Penjualan!H975*$D975</f>
        <v>0</v>
      </c>
      <c r="I975" s="13">
        <f>Penjualan!I975*$D975</f>
        <v>0</v>
      </c>
      <c r="J975" s="13">
        <f>Penjualan!J975*$D975</f>
        <v>0</v>
      </c>
      <c r="K975" s="13">
        <f>Penjualan!K975*$D975</f>
        <v>0</v>
      </c>
      <c r="L975" s="13">
        <f>Penjualan!L975*$D975</f>
        <v>0</v>
      </c>
      <c r="M975" s="13">
        <f>Penjualan!M975*$D975</f>
        <v>0</v>
      </c>
      <c r="N975" s="13">
        <f>Penjualan!N975*$D975</f>
        <v>0</v>
      </c>
      <c r="O975" s="13">
        <f>Penjualan!O975*$D975</f>
        <v>0</v>
      </c>
      <c r="P975" s="13">
        <f>Penjualan!P975*$D975</f>
        <v>0</v>
      </c>
      <c r="Q975" s="13">
        <f>Penjualan!Q975*$D975</f>
        <v>0</v>
      </c>
      <c r="R975" s="13">
        <f>Penjualan!R975*$D975</f>
        <v>0</v>
      </c>
      <c r="S975" s="13">
        <f>Penjualan!S975*$D975</f>
        <v>0</v>
      </c>
      <c r="T975" s="13">
        <f>Penjualan!T975*$D975</f>
        <v>0</v>
      </c>
      <c r="U975" s="13">
        <f>Penjualan!U975*$D975</f>
        <v>0</v>
      </c>
      <c r="V975" s="13">
        <f>Penjualan!V975*$D975</f>
        <v>0</v>
      </c>
      <c r="W975" s="13">
        <f>Penjualan!W975*$D975</f>
        <v>10000</v>
      </c>
      <c r="X975" s="13">
        <f>Penjualan!X975*$D975</f>
        <v>0</v>
      </c>
      <c r="Y975" s="13">
        <f>Penjualan!Y975*$D975</f>
        <v>0</v>
      </c>
      <c r="Z975" s="13">
        <f>Penjualan!Z975*$D975</f>
        <v>0</v>
      </c>
      <c r="AA975" s="13">
        <f>Penjualan!AA975*$D975</f>
        <v>0</v>
      </c>
      <c r="AB975" s="13">
        <f>Penjualan!AB975*$D975</f>
        <v>0</v>
      </c>
      <c r="AC975" s="13">
        <f>Penjualan!AC975*$D975</f>
        <v>0</v>
      </c>
      <c r="AD975" s="13">
        <f>Penjualan!AD975*$D975</f>
        <v>0</v>
      </c>
      <c r="AE975" s="13">
        <f>Penjualan!AE975*$D975</f>
        <v>0</v>
      </c>
      <c r="AF975" s="13">
        <f>Penjualan!AF975*$D975</f>
        <v>0</v>
      </c>
      <c r="AG975" s="13">
        <f>Penjualan!AG975*$D975</f>
        <v>0</v>
      </c>
      <c r="AH975" s="13">
        <f>Penjualan!AH975*$D975</f>
        <v>0</v>
      </c>
      <c r="AI975" s="13">
        <f>Penjualan!AI975*$D975</f>
        <v>0</v>
      </c>
      <c r="AJ975" s="13">
        <f>Penjualan!AJ975*$D975</f>
        <v>0</v>
      </c>
      <c r="AK975" s="13">
        <f>Penjualan!AK975*$D975</f>
        <v>0</v>
      </c>
      <c r="AL975" s="13">
        <f>Penjualan!AL975*$D975</f>
        <v>0</v>
      </c>
      <c r="AM975" s="13">
        <f>Penjualan!AM975*$D975</f>
        <v>0</v>
      </c>
      <c r="AN975" s="13">
        <f>Penjualan!AN975*$D975</f>
        <v>10000</v>
      </c>
      <c r="AO975" s="13">
        <f>Penjualan!AO975*$D975</f>
        <v>0</v>
      </c>
      <c r="AP975" s="13"/>
      <c r="AQ975" s="13">
        <f>Penjualan!AQ975*$D975</f>
        <v>0</v>
      </c>
      <c r="AR975" s="13">
        <f t="shared" si="33"/>
        <v>20000</v>
      </c>
      <c r="AS975" s="14"/>
      <c r="AT975" s="14"/>
      <c r="AU975" s="14"/>
      <c r="AV975" s="14"/>
      <c r="AW975" s="14"/>
    </row>
    <row r="976" spans="1:52" ht="26.25" customHeight="1" x14ac:dyDescent="0.35">
      <c r="A976" s="55">
        <f>Penjualan!A976</f>
        <v>0</v>
      </c>
      <c r="B976" s="2" t="str">
        <f>Penjualan!B976</f>
        <v>R01</v>
      </c>
      <c r="C976" s="2" t="str">
        <f>Penjualan!C976</f>
        <v>Rosario kayu</v>
      </c>
      <c r="D976" s="21">
        <f>VLOOKUP(B976,Tabel!$A$6:$F$78,6,FALSE)</f>
        <v>15000</v>
      </c>
      <c r="E976" s="13">
        <f>Penjualan!E976*$D976</f>
        <v>0</v>
      </c>
      <c r="F976" s="13">
        <f>Penjualan!F976*$D976</f>
        <v>0</v>
      </c>
      <c r="G976" s="13">
        <f>Penjualan!G976*$D976</f>
        <v>0</v>
      </c>
      <c r="H976" s="13">
        <f>Penjualan!H976*$D976</f>
        <v>75000</v>
      </c>
      <c r="I976" s="13">
        <f>Penjualan!I976*$D976</f>
        <v>0</v>
      </c>
      <c r="J976" s="13">
        <f>Penjualan!J976*$D976</f>
        <v>0</v>
      </c>
      <c r="K976" s="13">
        <f>Penjualan!K976*$D976</f>
        <v>0</v>
      </c>
      <c r="L976" s="13">
        <f>Penjualan!L976*$D976</f>
        <v>0</v>
      </c>
      <c r="M976" s="13">
        <f>Penjualan!M976*$D976</f>
        <v>0</v>
      </c>
      <c r="N976" s="13">
        <f>Penjualan!N976*$D976</f>
        <v>0</v>
      </c>
      <c r="O976" s="13">
        <f>Penjualan!O976*$D976</f>
        <v>0</v>
      </c>
      <c r="P976" s="13">
        <f>Penjualan!P976*$D976</f>
        <v>0</v>
      </c>
      <c r="Q976" s="13">
        <f>Penjualan!Q976*$D976</f>
        <v>0</v>
      </c>
      <c r="R976" s="13">
        <f>Penjualan!R976*$D976</f>
        <v>0</v>
      </c>
      <c r="S976" s="13">
        <f>Penjualan!S976*$D976</f>
        <v>0</v>
      </c>
      <c r="T976" s="13">
        <f>Penjualan!T976*$D976</f>
        <v>0</v>
      </c>
      <c r="U976" s="13">
        <f>Penjualan!U976*$D976</f>
        <v>0</v>
      </c>
      <c r="V976" s="13">
        <f>Penjualan!V976*$D976</f>
        <v>0</v>
      </c>
      <c r="W976" s="13">
        <f>Penjualan!W976*$D976</f>
        <v>0</v>
      </c>
      <c r="X976" s="13">
        <f>Penjualan!X976*$D976</f>
        <v>0</v>
      </c>
      <c r="Y976" s="13">
        <f>Penjualan!Y976*$D976</f>
        <v>0</v>
      </c>
      <c r="Z976" s="13">
        <f>Penjualan!Z976*$D976</f>
        <v>0</v>
      </c>
      <c r="AA976" s="13">
        <f>Penjualan!AA976*$D976</f>
        <v>0</v>
      </c>
      <c r="AB976" s="13">
        <f>Penjualan!AB976*$D976</f>
        <v>0</v>
      </c>
      <c r="AC976" s="13">
        <f>Penjualan!AC976*$D976</f>
        <v>0</v>
      </c>
      <c r="AD976" s="13">
        <f>Penjualan!AD976*$D976</f>
        <v>0</v>
      </c>
      <c r="AE976" s="13">
        <f>Penjualan!AE976*$D976</f>
        <v>0</v>
      </c>
      <c r="AF976" s="13">
        <f>Penjualan!AF976*$D976</f>
        <v>0</v>
      </c>
      <c r="AG976" s="13">
        <f>Penjualan!AG976*$D976</f>
        <v>0</v>
      </c>
      <c r="AH976" s="13">
        <f>Penjualan!AH976*$D976</f>
        <v>0</v>
      </c>
      <c r="AI976" s="13">
        <f>Penjualan!AI976*$D976</f>
        <v>0</v>
      </c>
      <c r="AJ976" s="13">
        <f>Penjualan!AJ976*$D976</f>
        <v>0</v>
      </c>
      <c r="AK976" s="13">
        <f>Penjualan!AK976*$D976</f>
        <v>0</v>
      </c>
      <c r="AL976" s="13">
        <f>Penjualan!AL976*$D976</f>
        <v>0</v>
      </c>
      <c r="AM976" s="13">
        <f>Penjualan!AM976*$D976</f>
        <v>0</v>
      </c>
      <c r="AN976" s="13">
        <f>Penjualan!AN976*$D976</f>
        <v>0</v>
      </c>
      <c r="AO976" s="13">
        <f>Penjualan!AO976*$D976</f>
        <v>0</v>
      </c>
      <c r="AP976" s="13"/>
      <c r="AQ976" s="13">
        <f>Penjualan!AQ976*$D976</f>
        <v>0</v>
      </c>
      <c r="AR976" s="13">
        <f t="shared" si="33"/>
        <v>75000</v>
      </c>
      <c r="AS976" s="14"/>
      <c r="AT976" s="14"/>
      <c r="AU976" s="14"/>
      <c r="AV976" s="14"/>
      <c r="AW976" s="14"/>
    </row>
    <row r="977" spans="1:49" ht="26.25" customHeight="1" x14ac:dyDescent="0.35">
      <c r="A977" s="55">
        <f>Penjualan!A977</f>
        <v>0</v>
      </c>
      <c r="B977" s="2" t="str">
        <f>Penjualan!B977</f>
        <v>G08</v>
      </c>
      <c r="C977" s="2" t="str">
        <f>Penjualan!C977</f>
        <v>G.makrame</v>
      </c>
      <c r="D977" s="21">
        <f>VLOOKUP(B977,Tabel!$A$6:$F$78,6,FALSE)</f>
        <v>8000</v>
      </c>
      <c r="E977" s="13">
        <f>Penjualan!E977*$D977</f>
        <v>0</v>
      </c>
      <c r="F977" s="13">
        <f>Penjualan!F977*$D977</f>
        <v>0</v>
      </c>
      <c r="G977" s="13">
        <f>Penjualan!G977*$D977</f>
        <v>0</v>
      </c>
      <c r="H977" s="13">
        <f>Penjualan!H977*$D977</f>
        <v>0</v>
      </c>
      <c r="I977" s="13">
        <f>Penjualan!I977*$D977</f>
        <v>0</v>
      </c>
      <c r="J977" s="13">
        <f>Penjualan!J977*$D977</f>
        <v>0</v>
      </c>
      <c r="K977" s="13">
        <f>Penjualan!K977*$D977</f>
        <v>0</v>
      </c>
      <c r="L977" s="13">
        <f>Penjualan!L977*$D977</f>
        <v>0</v>
      </c>
      <c r="M977" s="13">
        <f>Penjualan!M977*$D977</f>
        <v>0</v>
      </c>
      <c r="N977" s="13">
        <f>Penjualan!N977*$D977</f>
        <v>8000</v>
      </c>
      <c r="O977" s="13">
        <f>Penjualan!O977*$D977</f>
        <v>0</v>
      </c>
      <c r="P977" s="13">
        <f>Penjualan!P977*$D977</f>
        <v>0</v>
      </c>
      <c r="Q977" s="13">
        <f>Penjualan!Q977*$D977</f>
        <v>0</v>
      </c>
      <c r="R977" s="13">
        <f>Penjualan!R977*$D977</f>
        <v>0</v>
      </c>
      <c r="S977" s="13">
        <f>Penjualan!S977*$D977</f>
        <v>0</v>
      </c>
      <c r="T977" s="13">
        <f>Penjualan!T977*$D977</f>
        <v>0</v>
      </c>
      <c r="U977" s="13">
        <f>Penjualan!U977*$D977</f>
        <v>0</v>
      </c>
      <c r="V977" s="13">
        <f>Penjualan!V977*$D977</f>
        <v>0</v>
      </c>
      <c r="W977" s="13">
        <f>Penjualan!W977*$D977</f>
        <v>0</v>
      </c>
      <c r="X977" s="13">
        <f>Penjualan!X977*$D977</f>
        <v>0</v>
      </c>
      <c r="Y977" s="13">
        <f>Penjualan!Y977*$D977</f>
        <v>0</v>
      </c>
      <c r="Z977" s="13">
        <f>Penjualan!Z977*$D977</f>
        <v>0</v>
      </c>
      <c r="AA977" s="13">
        <f>Penjualan!AA977*$D977</f>
        <v>0</v>
      </c>
      <c r="AB977" s="13">
        <f>Penjualan!AB977*$D977</f>
        <v>0</v>
      </c>
      <c r="AC977" s="13">
        <f>Penjualan!AC977*$D977</f>
        <v>0</v>
      </c>
      <c r="AD977" s="13">
        <f>Penjualan!AD977*$D977</f>
        <v>0</v>
      </c>
      <c r="AE977" s="13">
        <f>Penjualan!AE977*$D977</f>
        <v>0</v>
      </c>
      <c r="AF977" s="13">
        <f>Penjualan!AF977*$D977</f>
        <v>0</v>
      </c>
      <c r="AG977" s="13">
        <f>Penjualan!AG977*$D977</f>
        <v>0</v>
      </c>
      <c r="AH977" s="13">
        <f>Penjualan!AH977*$D977</f>
        <v>0</v>
      </c>
      <c r="AI977" s="13">
        <f>Penjualan!AI977*$D977</f>
        <v>0</v>
      </c>
      <c r="AJ977" s="13">
        <f>Penjualan!AJ977*$D977</f>
        <v>0</v>
      </c>
      <c r="AK977" s="13">
        <f>Penjualan!AK977*$D977</f>
        <v>0</v>
      </c>
      <c r="AL977" s="13">
        <f>Penjualan!AL977*$D977</f>
        <v>0</v>
      </c>
      <c r="AM977" s="13">
        <f>Penjualan!AM977*$D977</f>
        <v>0</v>
      </c>
      <c r="AN977" s="13">
        <f>Penjualan!AN977*$D977</f>
        <v>0</v>
      </c>
      <c r="AO977" s="13">
        <f>Penjualan!AO977*$D977</f>
        <v>0</v>
      </c>
      <c r="AP977" s="13"/>
      <c r="AQ977" s="13">
        <f>Penjualan!AQ977*$D977</f>
        <v>0</v>
      </c>
      <c r="AR977" s="13">
        <f t="shared" si="33"/>
        <v>8000</v>
      </c>
      <c r="AS977" s="14"/>
      <c r="AT977" s="14"/>
      <c r="AU977" s="14"/>
      <c r="AV977" s="14"/>
      <c r="AW977" s="14"/>
    </row>
    <row r="978" spans="1:49" ht="26.25" customHeight="1" x14ac:dyDescent="0.35">
      <c r="A978" s="55">
        <f>Penjualan!A978</f>
        <v>0</v>
      </c>
      <c r="B978" s="2" t="str">
        <f>Penjualan!B978</f>
        <v>G12</v>
      </c>
      <c r="C978" s="2" t="str">
        <f>Penjualan!C978</f>
        <v xml:space="preserve">Gelang plat </v>
      </c>
      <c r="D978" s="21">
        <f>VLOOKUP(B978,Tabel!$A$6:$F$78,6,FALSE)</f>
        <v>5000</v>
      </c>
      <c r="E978" s="13">
        <f>Penjualan!E978*$D978</f>
        <v>0</v>
      </c>
      <c r="F978" s="13">
        <f>Penjualan!F978*$D978</f>
        <v>0</v>
      </c>
      <c r="G978" s="13">
        <f>Penjualan!G978*$D978</f>
        <v>0</v>
      </c>
      <c r="H978" s="13">
        <f>Penjualan!H978*$D978</f>
        <v>15000</v>
      </c>
      <c r="I978" s="13">
        <f>Penjualan!I978*$D978</f>
        <v>0</v>
      </c>
      <c r="J978" s="13">
        <f>Penjualan!J978*$D978</f>
        <v>0</v>
      </c>
      <c r="K978" s="13">
        <f>Penjualan!K978*$D978</f>
        <v>0</v>
      </c>
      <c r="L978" s="13">
        <f>Penjualan!L978*$D978</f>
        <v>0</v>
      </c>
      <c r="M978" s="13">
        <f>Penjualan!M978*$D978</f>
        <v>0</v>
      </c>
      <c r="N978" s="13">
        <f>Penjualan!N978*$D978</f>
        <v>0</v>
      </c>
      <c r="O978" s="13">
        <f>Penjualan!O978*$D978</f>
        <v>0</v>
      </c>
      <c r="P978" s="13">
        <f>Penjualan!P978*$D978</f>
        <v>0</v>
      </c>
      <c r="Q978" s="13">
        <f>Penjualan!Q978*$D978</f>
        <v>5000</v>
      </c>
      <c r="R978" s="13">
        <f>Penjualan!R978*$D978</f>
        <v>0</v>
      </c>
      <c r="S978" s="13">
        <f>Penjualan!S978*$D978</f>
        <v>0</v>
      </c>
      <c r="T978" s="13">
        <f>Penjualan!T978*$D978</f>
        <v>0</v>
      </c>
      <c r="U978" s="13">
        <f>Penjualan!U978*$D978</f>
        <v>0</v>
      </c>
      <c r="V978" s="13">
        <f>Penjualan!V978*$D978</f>
        <v>0</v>
      </c>
      <c r="W978" s="13">
        <f>Penjualan!W978*$D978</f>
        <v>0</v>
      </c>
      <c r="X978" s="13">
        <f>Penjualan!X978*$D978</f>
        <v>0</v>
      </c>
      <c r="Y978" s="13">
        <f>Penjualan!Y978*$D978</f>
        <v>0</v>
      </c>
      <c r="Z978" s="13">
        <f>Penjualan!Z978*$D978</f>
        <v>0</v>
      </c>
      <c r="AA978" s="13">
        <f>Penjualan!AA978*$D978</f>
        <v>0</v>
      </c>
      <c r="AB978" s="13">
        <f>Penjualan!AB978*$D978</f>
        <v>0</v>
      </c>
      <c r="AC978" s="13">
        <f>Penjualan!AC978*$D978</f>
        <v>0</v>
      </c>
      <c r="AD978" s="13">
        <f>Penjualan!AD978*$D978</f>
        <v>0</v>
      </c>
      <c r="AE978" s="13">
        <f>Penjualan!AE978*$D978</f>
        <v>0</v>
      </c>
      <c r="AF978" s="13">
        <f>Penjualan!AF978*$D978</f>
        <v>0</v>
      </c>
      <c r="AG978" s="13">
        <f>Penjualan!AG978*$D978</f>
        <v>0</v>
      </c>
      <c r="AH978" s="13">
        <f>Penjualan!AH978*$D978</f>
        <v>0</v>
      </c>
      <c r="AI978" s="13">
        <f>Penjualan!AI978*$D978</f>
        <v>0</v>
      </c>
      <c r="AJ978" s="13">
        <f>Penjualan!AJ978*$D978</f>
        <v>0</v>
      </c>
      <c r="AK978" s="13">
        <f>Penjualan!AK978*$D978</f>
        <v>0</v>
      </c>
      <c r="AL978" s="13">
        <f>Penjualan!AL978*$D978</f>
        <v>0</v>
      </c>
      <c r="AM978" s="13">
        <f>Penjualan!AM978*$D978</f>
        <v>0</v>
      </c>
      <c r="AN978" s="13">
        <f>Penjualan!AN978*$D978</f>
        <v>0</v>
      </c>
      <c r="AO978" s="13">
        <f>Penjualan!AO978*$D978</f>
        <v>0</v>
      </c>
      <c r="AP978" s="13"/>
      <c r="AQ978" s="13">
        <f>Penjualan!AQ978*$D978</f>
        <v>0</v>
      </c>
      <c r="AR978" s="13">
        <f t="shared" si="33"/>
        <v>20000</v>
      </c>
      <c r="AS978" s="14"/>
      <c r="AT978" s="14"/>
      <c r="AU978" s="14"/>
      <c r="AV978" s="14"/>
      <c r="AW978" s="14"/>
    </row>
    <row r="979" spans="1:49" ht="26.25" customHeight="1" x14ac:dyDescent="0.35">
      <c r="A979" s="55">
        <f>Penjualan!A979</f>
        <v>0</v>
      </c>
      <c r="B979" s="2" t="str">
        <f>Penjualan!B979</f>
        <v>R03</v>
      </c>
      <c r="C979" s="2" t="str">
        <f>Penjualan!C979</f>
        <v>Rosario kristal</v>
      </c>
      <c r="D979" s="21">
        <f>VLOOKUP(B979,Tabel!$A$6:$F$78,6,FALSE)</f>
        <v>30000</v>
      </c>
      <c r="E979" s="13">
        <f>Penjualan!E979*$D979</f>
        <v>0</v>
      </c>
      <c r="F979" s="13">
        <f>Penjualan!F979*$D979</f>
        <v>0</v>
      </c>
      <c r="G979" s="13">
        <f>Penjualan!G979*$D979</f>
        <v>0</v>
      </c>
      <c r="H979" s="13">
        <f>Penjualan!H979*$D979</f>
        <v>0</v>
      </c>
      <c r="I979" s="13">
        <f>Penjualan!I979*$D979</f>
        <v>0</v>
      </c>
      <c r="J979" s="13">
        <f>Penjualan!J979*$D979</f>
        <v>0</v>
      </c>
      <c r="K979" s="13">
        <f>Penjualan!K979*$D979</f>
        <v>0</v>
      </c>
      <c r="L979" s="13">
        <f>Penjualan!L979*$D979</f>
        <v>0</v>
      </c>
      <c r="M979" s="13">
        <f>Penjualan!M979*$D979</f>
        <v>30000</v>
      </c>
      <c r="N979" s="13">
        <f>Penjualan!N979*$D979</f>
        <v>0</v>
      </c>
      <c r="O979" s="13">
        <f>Penjualan!O979*$D979</f>
        <v>0</v>
      </c>
      <c r="P979" s="13">
        <f>Penjualan!P979*$D979</f>
        <v>0</v>
      </c>
      <c r="Q979" s="13">
        <f>Penjualan!Q979*$D979</f>
        <v>0</v>
      </c>
      <c r="R979" s="13">
        <f>Penjualan!R979*$D979</f>
        <v>0</v>
      </c>
      <c r="S979" s="13">
        <f>Penjualan!S979*$D979</f>
        <v>0</v>
      </c>
      <c r="T979" s="13">
        <f>Penjualan!T979*$D979</f>
        <v>0</v>
      </c>
      <c r="U979" s="13">
        <f>Penjualan!U979*$D979</f>
        <v>0</v>
      </c>
      <c r="V979" s="13">
        <f>Penjualan!V979*$D979</f>
        <v>0</v>
      </c>
      <c r="W979" s="13">
        <f>Penjualan!W979*$D979</f>
        <v>0</v>
      </c>
      <c r="X979" s="13">
        <f>Penjualan!X979*$D979</f>
        <v>0</v>
      </c>
      <c r="Y979" s="13">
        <f>Penjualan!Y979*$D979</f>
        <v>0</v>
      </c>
      <c r="Z979" s="13">
        <f>Penjualan!Z979*$D979</f>
        <v>0</v>
      </c>
      <c r="AA979" s="13">
        <f>Penjualan!AA979*$D979</f>
        <v>0</v>
      </c>
      <c r="AB979" s="13">
        <f>Penjualan!AB979*$D979</f>
        <v>0</v>
      </c>
      <c r="AC979" s="13">
        <f>Penjualan!AC979*$D979</f>
        <v>0</v>
      </c>
      <c r="AD979" s="13">
        <f>Penjualan!AD979*$D979</f>
        <v>0</v>
      </c>
      <c r="AE979" s="13">
        <f>Penjualan!AE979*$D979</f>
        <v>0</v>
      </c>
      <c r="AF979" s="13">
        <f>Penjualan!AF979*$D979</f>
        <v>0</v>
      </c>
      <c r="AG979" s="13">
        <f>Penjualan!AG979*$D979</f>
        <v>0</v>
      </c>
      <c r="AH979" s="13">
        <f>Penjualan!AH979*$D979</f>
        <v>0</v>
      </c>
      <c r="AI979" s="13">
        <f>Penjualan!AI979*$D979</f>
        <v>0</v>
      </c>
      <c r="AJ979" s="13">
        <f>Penjualan!AJ979*$D979</f>
        <v>0</v>
      </c>
      <c r="AK979" s="13">
        <f>Penjualan!AK979*$D979</f>
        <v>0</v>
      </c>
      <c r="AL979" s="13">
        <f>Penjualan!AL979*$D979</f>
        <v>0</v>
      </c>
      <c r="AM979" s="13">
        <f>Penjualan!AM979*$D979</f>
        <v>0</v>
      </c>
      <c r="AN979" s="13">
        <f>Penjualan!AN979*$D979</f>
        <v>0</v>
      </c>
      <c r="AO979" s="13">
        <f>Penjualan!AO979*$D979</f>
        <v>0</v>
      </c>
      <c r="AP979" s="13"/>
      <c r="AQ979" s="13">
        <f>Penjualan!AQ979*$D979</f>
        <v>0</v>
      </c>
      <c r="AR979" s="13">
        <f t="shared" si="33"/>
        <v>30000</v>
      </c>
      <c r="AS979" s="14"/>
      <c r="AT979" s="14"/>
      <c r="AU979" s="14"/>
      <c r="AV979" s="14"/>
      <c r="AW979" s="14"/>
    </row>
    <row r="980" spans="1:49" ht="26.25" customHeight="1" x14ac:dyDescent="0.35">
      <c r="A980" s="55">
        <f>Penjualan!A980</f>
        <v>42589</v>
      </c>
      <c r="B980" s="2" t="str">
        <f>Penjualan!B980</f>
        <v>GR19</v>
      </c>
      <c r="C980" s="2" t="str">
        <f>Penjualan!C980</f>
        <v>Gelang Rosario Corak Bunga</v>
      </c>
      <c r="D980" s="21">
        <f>VLOOKUP(B980,Tabel!$A$6:$F$78,6,FALSE)</f>
        <v>15000</v>
      </c>
      <c r="E980" s="13">
        <f>Penjualan!E980*$D980</f>
        <v>0</v>
      </c>
      <c r="F980" s="13">
        <f>Penjualan!F980*$D980</f>
        <v>60000</v>
      </c>
      <c r="G980" s="13">
        <f>Penjualan!G980*$D980</f>
        <v>0</v>
      </c>
      <c r="H980" s="13">
        <f>Penjualan!H980*$D980</f>
        <v>90000</v>
      </c>
      <c r="I980" s="13">
        <f>Penjualan!I980*$D980</f>
        <v>0</v>
      </c>
      <c r="J980" s="13">
        <f>Penjualan!J980*$D980</f>
        <v>0</v>
      </c>
      <c r="K980" s="13">
        <f>Penjualan!K980*$D980</f>
        <v>0</v>
      </c>
      <c r="L980" s="13">
        <f>Penjualan!L980*$D980</f>
        <v>0</v>
      </c>
      <c r="M980" s="13">
        <f>Penjualan!M980*$D980</f>
        <v>45000</v>
      </c>
      <c r="N980" s="13">
        <f>Penjualan!N980*$D980</f>
        <v>60000</v>
      </c>
      <c r="O980" s="13">
        <f>Penjualan!O980*$D980</f>
        <v>0</v>
      </c>
      <c r="P980" s="13">
        <f>Penjualan!P980*$D980</f>
        <v>0</v>
      </c>
      <c r="Q980" s="13">
        <f>Penjualan!Q980*$D980</f>
        <v>45000</v>
      </c>
      <c r="R980" s="13">
        <f>Penjualan!R980*$D980</f>
        <v>0</v>
      </c>
      <c r="S980" s="13">
        <f>Penjualan!S980*$D980</f>
        <v>0</v>
      </c>
      <c r="T980" s="13">
        <f>Penjualan!T980*$D980</f>
        <v>0</v>
      </c>
      <c r="U980" s="13">
        <f>Penjualan!U980*$D980</f>
        <v>0</v>
      </c>
      <c r="V980" s="13">
        <f>Penjualan!V980*$D980</f>
        <v>0</v>
      </c>
      <c r="W980" s="13">
        <f>Penjualan!W980*$D980</f>
        <v>0</v>
      </c>
      <c r="X980" s="13">
        <f>Penjualan!X980*$D980</f>
        <v>0</v>
      </c>
      <c r="Y980" s="13">
        <f>Penjualan!Y980*$D980</f>
        <v>0</v>
      </c>
      <c r="Z980" s="13">
        <f>Penjualan!Z980*$D980</f>
        <v>0</v>
      </c>
      <c r="AA980" s="13">
        <f>Penjualan!AA980*$D980</f>
        <v>0</v>
      </c>
      <c r="AB980" s="13">
        <f>Penjualan!AB980*$D980</f>
        <v>0</v>
      </c>
      <c r="AC980" s="13">
        <f>Penjualan!AC980*$D980</f>
        <v>0</v>
      </c>
      <c r="AD980" s="13">
        <f>Penjualan!AD980*$D980</f>
        <v>0</v>
      </c>
      <c r="AE980" s="13">
        <f>Penjualan!AE980*$D980</f>
        <v>0</v>
      </c>
      <c r="AF980" s="13">
        <f>Penjualan!AF980*$D980</f>
        <v>0</v>
      </c>
      <c r="AG980" s="13">
        <f>Penjualan!AG980*$D980</f>
        <v>0</v>
      </c>
      <c r="AH980" s="13">
        <f>Penjualan!AH980*$D980</f>
        <v>0</v>
      </c>
      <c r="AI980" s="13">
        <f>Penjualan!AI980*$D980</f>
        <v>0</v>
      </c>
      <c r="AJ980" s="13">
        <f>Penjualan!AJ980*$D980</f>
        <v>0</v>
      </c>
      <c r="AK980" s="13">
        <f>Penjualan!AK980*$D980</f>
        <v>0</v>
      </c>
      <c r="AL980" s="13">
        <f>Penjualan!AL980*$D980</f>
        <v>0</v>
      </c>
      <c r="AM980" s="13">
        <f>Penjualan!AM980*$D980</f>
        <v>0</v>
      </c>
      <c r="AN980" s="13">
        <f>Penjualan!AN980*$D980</f>
        <v>0</v>
      </c>
      <c r="AO980" s="13">
        <f>Penjualan!AO980*$D980</f>
        <v>0</v>
      </c>
      <c r="AP980" s="13"/>
      <c r="AQ980" s="13">
        <f>Penjualan!AQ980*$D980</f>
        <v>0</v>
      </c>
      <c r="AR980" s="13">
        <f t="shared" si="33"/>
        <v>300000</v>
      </c>
      <c r="AS980" s="14"/>
      <c r="AT980" s="14"/>
      <c r="AU980" s="14"/>
      <c r="AV980" s="14"/>
      <c r="AW980" s="14"/>
    </row>
    <row r="981" spans="1:49" ht="26.25" customHeight="1" x14ac:dyDescent="0.35">
      <c r="A981" s="55">
        <f>Penjualan!A981</f>
        <v>0</v>
      </c>
      <c r="B981" s="2" t="str">
        <f>Penjualan!B981</f>
        <v>GTW</v>
      </c>
      <c r="C981" s="2" t="str">
        <f>Penjualan!C981</f>
        <v>Gelang Tali Kristal</v>
      </c>
      <c r="D981" s="21">
        <f>VLOOKUP(B981,Tabel!$A$6:$F$78,6,FALSE)</f>
        <v>5000</v>
      </c>
      <c r="E981" s="13">
        <f>Penjualan!E981*$D981</f>
        <v>0</v>
      </c>
      <c r="F981" s="13">
        <f>Penjualan!F981*$D981</f>
        <v>0</v>
      </c>
      <c r="G981" s="13">
        <f>Penjualan!G981*$D981</f>
        <v>0</v>
      </c>
      <c r="H981" s="13">
        <f>Penjualan!H981*$D981</f>
        <v>0</v>
      </c>
      <c r="I981" s="13">
        <f>Penjualan!I981*$D981</f>
        <v>0</v>
      </c>
      <c r="J981" s="13">
        <f>Penjualan!J981*$D981</f>
        <v>0</v>
      </c>
      <c r="K981" s="13">
        <f>Penjualan!K981*$D981</f>
        <v>0</v>
      </c>
      <c r="L981" s="13">
        <f>Penjualan!L981*$D981</f>
        <v>0</v>
      </c>
      <c r="M981" s="13">
        <f>Penjualan!M981*$D981</f>
        <v>0</v>
      </c>
      <c r="N981" s="13">
        <f>Penjualan!N981*$D981</f>
        <v>0</v>
      </c>
      <c r="O981" s="13">
        <f>Penjualan!O981*$D981</f>
        <v>0</v>
      </c>
      <c r="P981" s="13">
        <f>Penjualan!P981*$D981</f>
        <v>0</v>
      </c>
      <c r="Q981" s="13">
        <f>Penjualan!Q981*$D981</f>
        <v>0</v>
      </c>
      <c r="R981" s="13">
        <f>Penjualan!R981*$D981</f>
        <v>0</v>
      </c>
      <c r="S981" s="13">
        <f>Penjualan!S981*$D981</f>
        <v>0</v>
      </c>
      <c r="T981" s="13">
        <f>Penjualan!T981*$D981</f>
        <v>0</v>
      </c>
      <c r="U981" s="13">
        <f>Penjualan!U981*$D981</f>
        <v>0</v>
      </c>
      <c r="V981" s="13">
        <f>Penjualan!V981*$D981</f>
        <v>0</v>
      </c>
      <c r="W981" s="13">
        <f>Penjualan!W981*$D981</f>
        <v>0</v>
      </c>
      <c r="X981" s="13">
        <f>Penjualan!X981*$D981</f>
        <v>0</v>
      </c>
      <c r="Y981" s="13">
        <f>Penjualan!Y981*$D981</f>
        <v>0</v>
      </c>
      <c r="Z981" s="13">
        <f>Penjualan!Z981*$D981</f>
        <v>0</v>
      </c>
      <c r="AA981" s="13">
        <f>Penjualan!AA981*$D981</f>
        <v>0</v>
      </c>
      <c r="AB981" s="13">
        <f>Penjualan!AB981*$D981</f>
        <v>0</v>
      </c>
      <c r="AC981" s="13">
        <f>Penjualan!AC981*$D981</f>
        <v>5000</v>
      </c>
      <c r="AD981" s="13">
        <f>Penjualan!AD981*$D981</f>
        <v>0</v>
      </c>
      <c r="AE981" s="13">
        <f>Penjualan!AE981*$D981</f>
        <v>0</v>
      </c>
      <c r="AF981" s="13">
        <f>Penjualan!AF981*$D981</f>
        <v>0</v>
      </c>
      <c r="AG981" s="13">
        <f>Penjualan!AG981*$D981</f>
        <v>0</v>
      </c>
      <c r="AH981" s="13">
        <f>Penjualan!AH981*$D981</f>
        <v>10000</v>
      </c>
      <c r="AI981" s="13">
        <f>Penjualan!AI981*$D981</f>
        <v>0</v>
      </c>
      <c r="AJ981" s="13">
        <f>Penjualan!AJ981*$D981</f>
        <v>0</v>
      </c>
      <c r="AK981" s="13">
        <f>Penjualan!AK981*$D981</f>
        <v>0</v>
      </c>
      <c r="AL981" s="13">
        <f>Penjualan!AL981*$D981</f>
        <v>0</v>
      </c>
      <c r="AM981" s="13">
        <f>Penjualan!AM981*$D981</f>
        <v>0</v>
      </c>
      <c r="AN981" s="13">
        <f>Penjualan!AN981*$D981</f>
        <v>0</v>
      </c>
      <c r="AO981" s="13">
        <f>Penjualan!AO981*$D981</f>
        <v>0</v>
      </c>
      <c r="AP981" s="13"/>
      <c r="AQ981" s="13">
        <f>Penjualan!AQ981*$D981</f>
        <v>0</v>
      </c>
      <c r="AR981" s="13">
        <f t="shared" si="33"/>
        <v>15000</v>
      </c>
      <c r="AS981" s="14"/>
      <c r="AT981" s="14"/>
      <c r="AU981" s="14"/>
      <c r="AV981" s="14"/>
      <c r="AW981" s="14"/>
    </row>
    <row r="982" spans="1:49" ht="26.25" customHeight="1" x14ac:dyDescent="0.35">
      <c r="A982" s="55">
        <f>Penjualan!A982</f>
        <v>0</v>
      </c>
      <c r="B982" s="2" t="str">
        <f>Penjualan!B982</f>
        <v>R03</v>
      </c>
      <c r="C982" s="2" t="str">
        <f>Penjualan!C982</f>
        <v>Rosario kristal</v>
      </c>
      <c r="D982" s="21">
        <f>VLOOKUP(B982,Tabel!$A$6:$F$78,6,FALSE)</f>
        <v>30000</v>
      </c>
      <c r="E982" s="13">
        <f>Penjualan!E982*$D982</f>
        <v>0</v>
      </c>
      <c r="F982" s="13">
        <f>Penjualan!F982*$D982</f>
        <v>30000</v>
      </c>
      <c r="G982" s="13">
        <f>Penjualan!G982*$D982</f>
        <v>0</v>
      </c>
      <c r="H982" s="13">
        <f>Penjualan!H982*$D982</f>
        <v>0</v>
      </c>
      <c r="I982" s="13">
        <f>Penjualan!I982*$D982</f>
        <v>0</v>
      </c>
      <c r="J982" s="13">
        <f>Penjualan!J982*$D982</f>
        <v>0</v>
      </c>
      <c r="K982" s="13">
        <f>Penjualan!K982*$D982</f>
        <v>0</v>
      </c>
      <c r="L982" s="13">
        <f>Penjualan!L982*$D982</f>
        <v>0</v>
      </c>
      <c r="M982" s="13">
        <f>Penjualan!M982*$D982</f>
        <v>90000</v>
      </c>
      <c r="N982" s="13">
        <f>Penjualan!N982*$D982</f>
        <v>0</v>
      </c>
      <c r="O982" s="13">
        <f>Penjualan!O982*$D982</f>
        <v>0</v>
      </c>
      <c r="P982" s="13">
        <f>Penjualan!P982*$D982</f>
        <v>0</v>
      </c>
      <c r="Q982" s="13">
        <f>Penjualan!Q982*$D982</f>
        <v>0</v>
      </c>
      <c r="R982" s="13">
        <f>Penjualan!R982*$D982</f>
        <v>0</v>
      </c>
      <c r="S982" s="13">
        <f>Penjualan!S982*$D982</f>
        <v>0</v>
      </c>
      <c r="T982" s="13">
        <f>Penjualan!T982*$D982</f>
        <v>0</v>
      </c>
      <c r="U982" s="13">
        <f>Penjualan!U982*$D982</f>
        <v>0</v>
      </c>
      <c r="V982" s="13">
        <f>Penjualan!V982*$D982</f>
        <v>0</v>
      </c>
      <c r="W982" s="13">
        <f>Penjualan!W982*$D982</f>
        <v>0</v>
      </c>
      <c r="X982" s="13">
        <f>Penjualan!X982*$D982</f>
        <v>0</v>
      </c>
      <c r="Y982" s="13">
        <f>Penjualan!Y982*$D982</f>
        <v>0</v>
      </c>
      <c r="Z982" s="13">
        <f>Penjualan!Z982*$D982</f>
        <v>0</v>
      </c>
      <c r="AA982" s="13">
        <f>Penjualan!AA982*$D982</f>
        <v>0</v>
      </c>
      <c r="AB982" s="13">
        <f>Penjualan!AB982*$D982</f>
        <v>0</v>
      </c>
      <c r="AC982" s="13">
        <f>Penjualan!AC982*$D982</f>
        <v>0</v>
      </c>
      <c r="AD982" s="13">
        <f>Penjualan!AD982*$D982</f>
        <v>0</v>
      </c>
      <c r="AE982" s="13">
        <f>Penjualan!AE982*$D982</f>
        <v>0</v>
      </c>
      <c r="AF982" s="13">
        <f>Penjualan!AF982*$D982</f>
        <v>0</v>
      </c>
      <c r="AG982" s="13">
        <f>Penjualan!AG982*$D982</f>
        <v>0</v>
      </c>
      <c r="AH982" s="13">
        <f>Penjualan!AH982*$D982</f>
        <v>0</v>
      </c>
      <c r="AI982" s="13">
        <f>Penjualan!AI982*$D982</f>
        <v>0</v>
      </c>
      <c r="AJ982" s="13">
        <f>Penjualan!AJ982*$D982</f>
        <v>0</v>
      </c>
      <c r="AK982" s="13">
        <f>Penjualan!AK982*$D982</f>
        <v>0</v>
      </c>
      <c r="AL982" s="13">
        <f>Penjualan!AL982*$D982</f>
        <v>0</v>
      </c>
      <c r="AM982" s="13">
        <f>Penjualan!AM982*$D982</f>
        <v>0</v>
      </c>
      <c r="AN982" s="13">
        <f>Penjualan!AN982*$D982</f>
        <v>0</v>
      </c>
      <c r="AO982" s="13">
        <f>Penjualan!AO982*$D982</f>
        <v>0</v>
      </c>
      <c r="AP982" s="13"/>
      <c r="AQ982" s="13">
        <f>Penjualan!AQ982*$D982</f>
        <v>0</v>
      </c>
      <c r="AR982" s="13">
        <f t="shared" si="33"/>
        <v>120000</v>
      </c>
      <c r="AS982" s="14"/>
      <c r="AT982" s="14"/>
      <c r="AU982" s="14"/>
      <c r="AV982" s="14"/>
      <c r="AW982" s="14"/>
    </row>
    <row r="983" spans="1:49" ht="26.25" customHeight="1" x14ac:dyDescent="0.35">
      <c r="A983" s="55">
        <f>Penjualan!A983</f>
        <v>0</v>
      </c>
      <c r="B983" s="2" t="str">
        <f>Penjualan!B983</f>
        <v>GR11</v>
      </c>
      <c r="C983" s="2" t="str">
        <f>Penjualan!C983</f>
        <v>Gelang rosario kristal</v>
      </c>
      <c r="D983" s="21">
        <f>VLOOKUP(B983,Tabel!$A$6:$F$78,6,FALSE)</f>
        <v>15000</v>
      </c>
      <c r="E983" s="13">
        <f>Penjualan!E983*$D983</f>
        <v>0</v>
      </c>
      <c r="F983" s="13">
        <f>Penjualan!F983*$D983</f>
        <v>15000</v>
      </c>
      <c r="G983" s="13">
        <f>Penjualan!G983*$D983</f>
        <v>0</v>
      </c>
      <c r="H983" s="13">
        <f>Penjualan!H983*$D983</f>
        <v>15000</v>
      </c>
      <c r="I983" s="13">
        <f>Penjualan!I983*$D983</f>
        <v>0</v>
      </c>
      <c r="J983" s="13">
        <f>Penjualan!J983*$D983</f>
        <v>0</v>
      </c>
      <c r="K983" s="13">
        <f>Penjualan!K983*$D983</f>
        <v>0</v>
      </c>
      <c r="L983" s="13">
        <f>Penjualan!L983*$D983</f>
        <v>0</v>
      </c>
      <c r="M983" s="13">
        <f>Penjualan!M983*$D983</f>
        <v>0</v>
      </c>
      <c r="N983" s="13">
        <f>Penjualan!N983*$D983</f>
        <v>0</v>
      </c>
      <c r="O983" s="13">
        <f>Penjualan!O983*$D983</f>
        <v>0</v>
      </c>
      <c r="P983" s="13">
        <f>Penjualan!P983*$D983</f>
        <v>0</v>
      </c>
      <c r="Q983" s="13">
        <f>Penjualan!Q983*$D983</f>
        <v>30000</v>
      </c>
      <c r="R983" s="13">
        <f>Penjualan!R983*$D983</f>
        <v>0</v>
      </c>
      <c r="S983" s="13">
        <f>Penjualan!S983*$D983</f>
        <v>0</v>
      </c>
      <c r="T983" s="13">
        <f>Penjualan!T983*$D983</f>
        <v>0</v>
      </c>
      <c r="U983" s="13">
        <f>Penjualan!U983*$D983</f>
        <v>0</v>
      </c>
      <c r="V983" s="13">
        <f>Penjualan!V983*$D983</f>
        <v>0</v>
      </c>
      <c r="W983" s="13">
        <f>Penjualan!W983*$D983</f>
        <v>0</v>
      </c>
      <c r="X983" s="13">
        <f>Penjualan!X983*$D983</f>
        <v>0</v>
      </c>
      <c r="Y983" s="13">
        <f>Penjualan!Y983*$D983</f>
        <v>0</v>
      </c>
      <c r="Z983" s="13">
        <f>Penjualan!Z983*$D983</f>
        <v>0</v>
      </c>
      <c r="AA983" s="13">
        <f>Penjualan!AA983*$D983</f>
        <v>0</v>
      </c>
      <c r="AB983" s="13">
        <f>Penjualan!AB983*$D983</f>
        <v>0</v>
      </c>
      <c r="AC983" s="13">
        <f>Penjualan!AC983*$D983</f>
        <v>0</v>
      </c>
      <c r="AD983" s="13">
        <f>Penjualan!AD983*$D983</f>
        <v>0</v>
      </c>
      <c r="AE983" s="13">
        <f>Penjualan!AE983*$D983</f>
        <v>0</v>
      </c>
      <c r="AF983" s="13">
        <f>Penjualan!AF983*$D983</f>
        <v>0</v>
      </c>
      <c r="AG983" s="13">
        <f>Penjualan!AG983*$D983</f>
        <v>0</v>
      </c>
      <c r="AH983" s="13">
        <f>Penjualan!AH983*$D983</f>
        <v>0</v>
      </c>
      <c r="AI983" s="13">
        <f>Penjualan!AI983*$D983</f>
        <v>0</v>
      </c>
      <c r="AJ983" s="13">
        <f>Penjualan!AJ983*$D983</f>
        <v>0</v>
      </c>
      <c r="AK983" s="13">
        <f>Penjualan!AK983*$D983</f>
        <v>0</v>
      </c>
      <c r="AL983" s="13">
        <f>Penjualan!AL983*$D983</f>
        <v>0</v>
      </c>
      <c r="AM983" s="13">
        <f>Penjualan!AM983*$D983</f>
        <v>0</v>
      </c>
      <c r="AN983" s="13">
        <f>Penjualan!AN983*$D983</f>
        <v>0</v>
      </c>
      <c r="AO983" s="13">
        <f>Penjualan!AO983*$D983</f>
        <v>0</v>
      </c>
      <c r="AP983" s="13"/>
      <c r="AQ983" s="13">
        <f>Penjualan!AQ983*$D983</f>
        <v>0</v>
      </c>
      <c r="AR983" s="13">
        <f t="shared" si="33"/>
        <v>60000</v>
      </c>
      <c r="AS983" s="14"/>
      <c r="AT983" s="14"/>
      <c r="AU983" s="14"/>
      <c r="AV983" s="14"/>
      <c r="AW983" s="14"/>
    </row>
    <row r="984" spans="1:49" ht="26.25" customHeight="1" x14ac:dyDescent="0.35">
      <c r="A984" s="55">
        <f>Penjualan!A984</f>
        <v>0</v>
      </c>
      <c r="B984" s="2" t="str">
        <f>Penjualan!B984</f>
        <v>KT03</v>
      </c>
      <c r="C984" s="2" t="str">
        <f>Penjualan!C984</f>
        <v>Kalung huruf</v>
      </c>
      <c r="D984" s="21">
        <f>VLOOKUP(B984,Tabel!$A$6:$F$78,6,FALSE)</f>
        <v>3000</v>
      </c>
      <c r="E984" s="13">
        <f>Penjualan!E984*$D984</f>
        <v>0</v>
      </c>
      <c r="F984" s="13">
        <f>Penjualan!F984*$D984</f>
        <v>0</v>
      </c>
      <c r="G984" s="13">
        <f>Penjualan!G984*$D984</f>
        <v>0</v>
      </c>
      <c r="H984" s="13">
        <f>Penjualan!H984*$D984</f>
        <v>0</v>
      </c>
      <c r="I984" s="13">
        <f>Penjualan!I984*$D984</f>
        <v>0</v>
      </c>
      <c r="J984" s="13">
        <f>Penjualan!J984*$D984</f>
        <v>0</v>
      </c>
      <c r="K984" s="13">
        <f>Penjualan!K984*$D984</f>
        <v>0</v>
      </c>
      <c r="L984" s="13">
        <f>Penjualan!L984*$D984</f>
        <v>0</v>
      </c>
      <c r="M984" s="13">
        <f>Penjualan!M984*$D984</f>
        <v>0</v>
      </c>
      <c r="N984" s="13">
        <f>Penjualan!N984*$D984</f>
        <v>3000</v>
      </c>
      <c r="O984" s="13">
        <f>Penjualan!O984*$D984</f>
        <v>0</v>
      </c>
      <c r="P984" s="13">
        <f>Penjualan!P984*$D984</f>
        <v>0</v>
      </c>
      <c r="Q984" s="13">
        <f>Penjualan!Q984*$D984</f>
        <v>0</v>
      </c>
      <c r="R984" s="13">
        <f>Penjualan!R984*$D984</f>
        <v>0</v>
      </c>
      <c r="S984" s="13">
        <f>Penjualan!S984*$D984</f>
        <v>0</v>
      </c>
      <c r="T984" s="13">
        <f>Penjualan!T984*$D984</f>
        <v>0</v>
      </c>
      <c r="U984" s="13">
        <f>Penjualan!U984*$D984</f>
        <v>0</v>
      </c>
      <c r="V984" s="13">
        <f>Penjualan!V984*$D984</f>
        <v>0</v>
      </c>
      <c r="W984" s="13">
        <f>Penjualan!W984*$D984</f>
        <v>0</v>
      </c>
      <c r="X984" s="13">
        <f>Penjualan!X984*$D984</f>
        <v>0</v>
      </c>
      <c r="Y984" s="13">
        <f>Penjualan!Y984*$D984</f>
        <v>0</v>
      </c>
      <c r="Z984" s="13">
        <f>Penjualan!Z984*$D984</f>
        <v>0</v>
      </c>
      <c r="AA984" s="13">
        <f>Penjualan!AA984*$D984</f>
        <v>0</v>
      </c>
      <c r="AB984" s="13">
        <f>Penjualan!AB984*$D984</f>
        <v>0</v>
      </c>
      <c r="AC984" s="13">
        <f>Penjualan!AC984*$D984</f>
        <v>0</v>
      </c>
      <c r="AD984" s="13">
        <f>Penjualan!AD984*$D984</f>
        <v>0</v>
      </c>
      <c r="AE984" s="13">
        <f>Penjualan!AE984*$D984</f>
        <v>0</v>
      </c>
      <c r="AF984" s="13">
        <f>Penjualan!AF984*$D984</f>
        <v>0</v>
      </c>
      <c r="AG984" s="13">
        <f>Penjualan!AG984*$D984</f>
        <v>0</v>
      </c>
      <c r="AH984" s="13">
        <f>Penjualan!AH984*$D984</f>
        <v>0</v>
      </c>
      <c r="AI984" s="13">
        <f>Penjualan!AI984*$D984</f>
        <v>0</v>
      </c>
      <c r="AJ984" s="13">
        <f>Penjualan!AJ984*$D984</f>
        <v>0</v>
      </c>
      <c r="AK984" s="13">
        <f>Penjualan!AK984*$D984</f>
        <v>0</v>
      </c>
      <c r="AL984" s="13">
        <f>Penjualan!AL984*$D984</f>
        <v>0</v>
      </c>
      <c r="AM984" s="13">
        <f>Penjualan!AM984*$D984</f>
        <v>0</v>
      </c>
      <c r="AN984" s="13">
        <f>Penjualan!AN984*$D984</f>
        <v>0</v>
      </c>
      <c r="AO984" s="13">
        <f>Penjualan!AO984*$D984</f>
        <v>0</v>
      </c>
      <c r="AP984" s="13"/>
      <c r="AQ984" s="13">
        <f>Penjualan!AQ984*$D984</f>
        <v>0</v>
      </c>
      <c r="AR984" s="13">
        <f t="shared" si="33"/>
        <v>3000</v>
      </c>
      <c r="AS984" s="14"/>
      <c r="AT984" s="14"/>
      <c r="AU984" s="14"/>
      <c r="AV984" s="14"/>
      <c r="AW984" s="14"/>
    </row>
    <row r="985" spans="1:49" ht="26.25" customHeight="1" x14ac:dyDescent="0.35">
      <c r="A985" s="55">
        <f>Penjualan!A985</f>
        <v>0</v>
      </c>
      <c r="B985" s="2" t="str">
        <f>Penjualan!B985</f>
        <v>R01</v>
      </c>
      <c r="C985" s="2" t="str">
        <f>Penjualan!C985</f>
        <v>Rosario kayu</v>
      </c>
      <c r="D985" s="21">
        <f>VLOOKUP(B985,Tabel!$A$6:$F$78,6,FALSE)</f>
        <v>15000</v>
      </c>
      <c r="E985" s="13">
        <f>Penjualan!E985*$D985</f>
        <v>0</v>
      </c>
      <c r="F985" s="13">
        <f>Penjualan!F985*$D985</f>
        <v>105000</v>
      </c>
      <c r="G985" s="13">
        <f>Penjualan!G985*$D985</f>
        <v>0</v>
      </c>
      <c r="H985" s="13">
        <f>Penjualan!H985*$D985</f>
        <v>120000</v>
      </c>
      <c r="I985" s="13">
        <f>Penjualan!I985*$D985</f>
        <v>0</v>
      </c>
      <c r="J985" s="13">
        <f>Penjualan!J985*$D985</f>
        <v>0</v>
      </c>
      <c r="K985" s="13">
        <f>Penjualan!K985*$D985</f>
        <v>0</v>
      </c>
      <c r="L985" s="13">
        <f>Penjualan!L985*$D985</f>
        <v>0</v>
      </c>
      <c r="M985" s="13">
        <f>Penjualan!M985*$D985</f>
        <v>0</v>
      </c>
      <c r="N985" s="13">
        <f>Penjualan!N985*$D985</f>
        <v>0</v>
      </c>
      <c r="O985" s="13">
        <f>Penjualan!O985*$D985</f>
        <v>0</v>
      </c>
      <c r="P985" s="13">
        <f>Penjualan!P985*$D985</f>
        <v>0</v>
      </c>
      <c r="Q985" s="13">
        <f>Penjualan!Q985*$D985</f>
        <v>0</v>
      </c>
      <c r="R985" s="13">
        <f>Penjualan!R985*$D985</f>
        <v>0</v>
      </c>
      <c r="S985" s="13">
        <f>Penjualan!S985*$D985</f>
        <v>0</v>
      </c>
      <c r="T985" s="13">
        <f>Penjualan!T985*$D985</f>
        <v>0</v>
      </c>
      <c r="U985" s="13">
        <f>Penjualan!U985*$D985</f>
        <v>0</v>
      </c>
      <c r="V985" s="13">
        <f>Penjualan!V985*$D985</f>
        <v>0</v>
      </c>
      <c r="W985" s="13">
        <f>Penjualan!W985*$D985</f>
        <v>0</v>
      </c>
      <c r="X985" s="13">
        <f>Penjualan!X985*$D985</f>
        <v>0</v>
      </c>
      <c r="Y985" s="13">
        <f>Penjualan!Y985*$D985</f>
        <v>0</v>
      </c>
      <c r="Z985" s="13">
        <f>Penjualan!Z985*$D985</f>
        <v>0</v>
      </c>
      <c r="AA985" s="13">
        <f>Penjualan!AA985*$D985</f>
        <v>0</v>
      </c>
      <c r="AB985" s="13">
        <f>Penjualan!AB985*$D985</f>
        <v>0</v>
      </c>
      <c r="AC985" s="13">
        <f>Penjualan!AC985*$D985</f>
        <v>0</v>
      </c>
      <c r="AD985" s="13">
        <f>Penjualan!AD985*$D985</f>
        <v>0</v>
      </c>
      <c r="AE985" s="13">
        <f>Penjualan!AE985*$D985</f>
        <v>0</v>
      </c>
      <c r="AF985" s="13">
        <f>Penjualan!AF985*$D985</f>
        <v>0</v>
      </c>
      <c r="AG985" s="13">
        <f>Penjualan!AG985*$D985</f>
        <v>0</v>
      </c>
      <c r="AH985" s="13">
        <f>Penjualan!AH985*$D985</f>
        <v>15000</v>
      </c>
      <c r="AI985" s="13">
        <f>Penjualan!AI985*$D985</f>
        <v>15000</v>
      </c>
      <c r="AJ985" s="13">
        <f>Penjualan!AJ985*$D985</f>
        <v>0</v>
      </c>
      <c r="AK985" s="13">
        <f>Penjualan!AK985*$D985</f>
        <v>0</v>
      </c>
      <c r="AL985" s="13">
        <f>Penjualan!AL985*$D985</f>
        <v>0</v>
      </c>
      <c r="AM985" s="13">
        <f>Penjualan!AM985*$D985</f>
        <v>0</v>
      </c>
      <c r="AN985" s="13">
        <f>Penjualan!AN985*$D985</f>
        <v>0</v>
      </c>
      <c r="AO985" s="13">
        <f>Penjualan!AO985*$D985</f>
        <v>0</v>
      </c>
      <c r="AP985" s="13"/>
      <c r="AQ985" s="13">
        <f>Penjualan!AQ985*$D985</f>
        <v>0</v>
      </c>
      <c r="AR985" s="13">
        <f t="shared" si="33"/>
        <v>255000</v>
      </c>
      <c r="AS985" s="14"/>
      <c r="AT985" s="14"/>
      <c r="AU985" s="14"/>
      <c r="AV985" s="14"/>
      <c r="AW985" s="14"/>
    </row>
    <row r="986" spans="1:49" ht="26.25" customHeight="1" x14ac:dyDescent="0.35">
      <c r="A986" s="55">
        <f>Penjualan!A986</f>
        <v>0</v>
      </c>
      <c r="B986" s="2" t="str">
        <f>Penjualan!B986</f>
        <v>GKY</v>
      </c>
      <c r="C986" s="2" t="str">
        <f>Penjualan!C986</f>
        <v>Gelang kayu (baru)</v>
      </c>
      <c r="D986" s="21">
        <f>VLOOKUP(B986,Tabel!$A$6:$F$78,6,FALSE)</f>
        <v>8000</v>
      </c>
      <c r="E986" s="13">
        <f>Penjualan!E986*$D986</f>
        <v>0</v>
      </c>
      <c r="F986" s="13">
        <f>Penjualan!F986*$D986</f>
        <v>0</v>
      </c>
      <c r="G986" s="13">
        <f>Penjualan!G986*$D986</f>
        <v>0</v>
      </c>
      <c r="H986" s="13">
        <f>Penjualan!H986*$D986</f>
        <v>0</v>
      </c>
      <c r="I986" s="13">
        <f>Penjualan!I986*$D986</f>
        <v>0</v>
      </c>
      <c r="J986" s="13">
        <f>Penjualan!J986*$D986</f>
        <v>0</v>
      </c>
      <c r="K986" s="13">
        <f>Penjualan!K986*$D986</f>
        <v>0</v>
      </c>
      <c r="L986" s="13">
        <f>Penjualan!L986*$D986</f>
        <v>0</v>
      </c>
      <c r="M986" s="13">
        <f>Penjualan!M986*$D986</f>
        <v>0</v>
      </c>
      <c r="N986" s="13">
        <f>Penjualan!N986*$D986</f>
        <v>0</v>
      </c>
      <c r="O986" s="13">
        <f>Penjualan!O986*$D986</f>
        <v>0</v>
      </c>
      <c r="P986" s="13">
        <f>Penjualan!P986*$D986</f>
        <v>0</v>
      </c>
      <c r="Q986" s="13">
        <f>Penjualan!Q986*$D986</f>
        <v>0</v>
      </c>
      <c r="R986" s="13">
        <f>Penjualan!R986*$D986</f>
        <v>0</v>
      </c>
      <c r="S986" s="13">
        <f>Penjualan!S986*$D986</f>
        <v>0</v>
      </c>
      <c r="T986" s="13">
        <f>Penjualan!T986*$D986</f>
        <v>0</v>
      </c>
      <c r="U986" s="13">
        <f>Penjualan!U986*$D986</f>
        <v>0</v>
      </c>
      <c r="V986" s="13">
        <f>Penjualan!V986*$D986</f>
        <v>0</v>
      </c>
      <c r="W986" s="13">
        <f>Penjualan!W986*$D986</f>
        <v>0</v>
      </c>
      <c r="X986" s="13">
        <f>Penjualan!X986*$D986</f>
        <v>0</v>
      </c>
      <c r="Y986" s="13">
        <f>Penjualan!Y986*$D986</f>
        <v>24000</v>
      </c>
      <c r="Z986" s="13">
        <f>Penjualan!Z986*$D986</f>
        <v>8000</v>
      </c>
      <c r="AA986" s="13">
        <f>Penjualan!AA986*$D986</f>
        <v>0</v>
      </c>
      <c r="AB986" s="13">
        <f>Penjualan!AB986*$D986</f>
        <v>0</v>
      </c>
      <c r="AC986" s="13">
        <f>Penjualan!AC986*$D986</f>
        <v>0</v>
      </c>
      <c r="AD986" s="13">
        <f>Penjualan!AD986*$D986</f>
        <v>0</v>
      </c>
      <c r="AE986" s="13">
        <f>Penjualan!AE986*$D986</f>
        <v>0</v>
      </c>
      <c r="AF986" s="13">
        <f>Penjualan!AF986*$D986</f>
        <v>0</v>
      </c>
      <c r="AG986" s="13">
        <f>Penjualan!AG986*$D986</f>
        <v>0</v>
      </c>
      <c r="AH986" s="13">
        <f>Penjualan!AH986*$D986</f>
        <v>24000</v>
      </c>
      <c r="AI986" s="13">
        <f>Penjualan!AI986*$D986</f>
        <v>24000</v>
      </c>
      <c r="AJ986" s="13">
        <f>Penjualan!AJ986*$D986</f>
        <v>0</v>
      </c>
      <c r="AK986" s="13">
        <f>Penjualan!AK986*$D986</f>
        <v>24000</v>
      </c>
      <c r="AL986" s="13">
        <f>Penjualan!AL986*$D986</f>
        <v>0</v>
      </c>
      <c r="AM986" s="13">
        <f>Penjualan!AM986*$D986</f>
        <v>16000</v>
      </c>
      <c r="AN986" s="13">
        <f>Penjualan!AN986*$D986</f>
        <v>0</v>
      </c>
      <c r="AO986" s="13">
        <f>Penjualan!AO986*$D986</f>
        <v>0</v>
      </c>
      <c r="AP986" s="13"/>
      <c r="AQ986" s="13">
        <f>Penjualan!AQ986*$D986</f>
        <v>0</v>
      </c>
      <c r="AR986" s="13">
        <f t="shared" ref="AR986:AR1044" si="34">SUM(E986:AQ986)</f>
        <v>120000</v>
      </c>
      <c r="AS986" s="14"/>
      <c r="AT986" s="14"/>
      <c r="AU986" s="14"/>
      <c r="AV986" s="14"/>
      <c r="AW986" s="14"/>
    </row>
    <row r="987" spans="1:49" ht="26.25" customHeight="1" x14ac:dyDescent="0.35">
      <c r="A987" s="55">
        <f>Penjualan!A987</f>
        <v>0</v>
      </c>
      <c r="B987" s="2" t="str">
        <f>Penjualan!B987</f>
        <v>R05</v>
      </c>
      <c r="C987" s="2" t="str">
        <f>Penjualan!C987</f>
        <v>Rosario tali bercorak</v>
      </c>
      <c r="D987" s="21">
        <f>VLOOKUP(B987,Tabel!$A$6:$F$78,6,FALSE)</f>
        <v>15000</v>
      </c>
      <c r="E987" s="13">
        <f>Penjualan!E987*$D987</f>
        <v>0</v>
      </c>
      <c r="F987" s="13">
        <f>Penjualan!F987*$D987</f>
        <v>0</v>
      </c>
      <c r="G987" s="13">
        <f>Penjualan!G987*$D987</f>
        <v>0</v>
      </c>
      <c r="H987" s="13">
        <f>Penjualan!H987*$D987</f>
        <v>45000</v>
      </c>
      <c r="I987" s="13">
        <f>Penjualan!I987*$D987</f>
        <v>0</v>
      </c>
      <c r="J987" s="13">
        <f>Penjualan!J987*$D987</f>
        <v>0</v>
      </c>
      <c r="K987" s="13">
        <f>Penjualan!K987*$D987</f>
        <v>0</v>
      </c>
      <c r="L987" s="13">
        <f>Penjualan!L987*$D987</f>
        <v>0</v>
      </c>
      <c r="M987" s="13">
        <f>Penjualan!M987*$D987</f>
        <v>0</v>
      </c>
      <c r="N987" s="13">
        <f>Penjualan!N987*$D987</f>
        <v>0</v>
      </c>
      <c r="O987" s="13">
        <f>Penjualan!O987*$D987</f>
        <v>0</v>
      </c>
      <c r="P987" s="13">
        <f>Penjualan!P987*$D987</f>
        <v>30000</v>
      </c>
      <c r="Q987" s="13">
        <f>Penjualan!Q987*$D987</f>
        <v>0</v>
      </c>
      <c r="R987" s="13">
        <f>Penjualan!R987*$D987</f>
        <v>0</v>
      </c>
      <c r="S987" s="13">
        <f>Penjualan!S987*$D987</f>
        <v>45000</v>
      </c>
      <c r="T987" s="13">
        <f>Penjualan!T987*$D987</f>
        <v>0</v>
      </c>
      <c r="U987" s="13">
        <f>Penjualan!U987*$D987</f>
        <v>0</v>
      </c>
      <c r="V987" s="13">
        <f>Penjualan!V987*$D987</f>
        <v>0</v>
      </c>
      <c r="W987" s="13">
        <f>Penjualan!W987*$D987</f>
        <v>15000</v>
      </c>
      <c r="X987" s="13">
        <f>Penjualan!X987*$D987</f>
        <v>0</v>
      </c>
      <c r="Y987" s="13">
        <f>Penjualan!Y987*$D987</f>
        <v>0</v>
      </c>
      <c r="Z987" s="13">
        <f>Penjualan!Z987*$D987</f>
        <v>0</v>
      </c>
      <c r="AA987" s="13">
        <f>Penjualan!AA987*$D987</f>
        <v>0</v>
      </c>
      <c r="AB987" s="13">
        <f>Penjualan!AB987*$D987</f>
        <v>30000</v>
      </c>
      <c r="AC987" s="13">
        <f>Penjualan!AC987*$D987</f>
        <v>0</v>
      </c>
      <c r="AD987" s="13">
        <f>Penjualan!AD987*$D987</f>
        <v>0</v>
      </c>
      <c r="AE987" s="13">
        <f>Penjualan!AE987*$D987</f>
        <v>0</v>
      </c>
      <c r="AF987" s="13">
        <f>Penjualan!AF987*$D987</f>
        <v>0</v>
      </c>
      <c r="AG987" s="13">
        <f>Penjualan!AG987*$D987</f>
        <v>0</v>
      </c>
      <c r="AH987" s="13">
        <f>Penjualan!AH987*$D987</f>
        <v>0</v>
      </c>
      <c r="AI987" s="13">
        <f>Penjualan!AI987*$D987</f>
        <v>0</v>
      </c>
      <c r="AJ987" s="13">
        <f>Penjualan!AJ987*$D987</f>
        <v>0</v>
      </c>
      <c r="AK987" s="13">
        <f>Penjualan!AK987*$D987</f>
        <v>0</v>
      </c>
      <c r="AL987" s="13">
        <f>Penjualan!AL987*$D987</f>
        <v>0</v>
      </c>
      <c r="AM987" s="13">
        <f>Penjualan!AM987*$D987</f>
        <v>0</v>
      </c>
      <c r="AN987" s="13">
        <f>Penjualan!AN987*$D987</f>
        <v>0</v>
      </c>
      <c r="AO987" s="13">
        <f>Penjualan!AO987*$D987</f>
        <v>0</v>
      </c>
      <c r="AP987" s="13"/>
      <c r="AQ987" s="13">
        <f>Penjualan!AQ987*$D987</f>
        <v>0</v>
      </c>
      <c r="AR987" s="13">
        <f t="shared" si="34"/>
        <v>165000</v>
      </c>
      <c r="AS987" s="14"/>
      <c r="AT987" s="14"/>
      <c r="AU987" s="14"/>
      <c r="AV987" s="14"/>
      <c r="AW987" s="14"/>
    </row>
    <row r="988" spans="1:49" ht="26.25" customHeight="1" x14ac:dyDescent="0.35">
      <c r="A988" s="55">
        <f>Penjualan!A988</f>
        <v>0</v>
      </c>
      <c r="B988" s="2" t="str">
        <f>Penjualan!B988</f>
        <v>G12</v>
      </c>
      <c r="C988" s="2" t="str">
        <f>Penjualan!C988</f>
        <v xml:space="preserve">Gelang plat </v>
      </c>
      <c r="D988" s="21">
        <f>VLOOKUP(B988,Tabel!$A$6:$F$78,6,FALSE)</f>
        <v>5000</v>
      </c>
      <c r="E988" s="13">
        <f>Penjualan!E988*$D988</f>
        <v>0</v>
      </c>
      <c r="F988" s="13">
        <f>Penjualan!F988*$D988</f>
        <v>5000</v>
      </c>
      <c r="G988" s="13">
        <f>Penjualan!G988*$D988</f>
        <v>0</v>
      </c>
      <c r="H988" s="13">
        <f>Penjualan!H988*$D988</f>
        <v>5000</v>
      </c>
      <c r="I988" s="13">
        <f>Penjualan!I988*$D988</f>
        <v>0</v>
      </c>
      <c r="J988" s="13">
        <f>Penjualan!J988*$D988</f>
        <v>0</v>
      </c>
      <c r="K988" s="13">
        <f>Penjualan!K988*$D988</f>
        <v>0</v>
      </c>
      <c r="L988" s="13">
        <f>Penjualan!L988*$D988</f>
        <v>0</v>
      </c>
      <c r="M988" s="13">
        <f>Penjualan!M988*$D988</f>
        <v>0</v>
      </c>
      <c r="N988" s="13">
        <f>Penjualan!N988*$D988</f>
        <v>5000</v>
      </c>
      <c r="O988" s="13">
        <f>Penjualan!O988*$D988</f>
        <v>0</v>
      </c>
      <c r="P988" s="13">
        <f>Penjualan!P988*$D988</f>
        <v>0</v>
      </c>
      <c r="Q988" s="13">
        <f>Penjualan!Q988*$D988</f>
        <v>5000</v>
      </c>
      <c r="R988" s="13">
        <f>Penjualan!R988*$D988</f>
        <v>0</v>
      </c>
      <c r="S988" s="13">
        <f>Penjualan!S988*$D988</f>
        <v>0</v>
      </c>
      <c r="T988" s="13">
        <f>Penjualan!T988*$D988</f>
        <v>0</v>
      </c>
      <c r="U988" s="13">
        <f>Penjualan!U988*$D988</f>
        <v>0</v>
      </c>
      <c r="V988" s="13">
        <f>Penjualan!V988*$D988</f>
        <v>0</v>
      </c>
      <c r="W988" s="13">
        <f>Penjualan!W988*$D988</f>
        <v>0</v>
      </c>
      <c r="X988" s="13">
        <f>Penjualan!X988*$D988</f>
        <v>0</v>
      </c>
      <c r="Y988" s="13">
        <f>Penjualan!Y988*$D988</f>
        <v>10000</v>
      </c>
      <c r="Z988" s="13">
        <f>Penjualan!Z988*$D988</f>
        <v>0</v>
      </c>
      <c r="AA988" s="13">
        <f>Penjualan!AA988*$D988</f>
        <v>0</v>
      </c>
      <c r="AB988" s="13">
        <f>Penjualan!AB988*$D988</f>
        <v>0</v>
      </c>
      <c r="AC988" s="13">
        <f>Penjualan!AC988*$D988</f>
        <v>0</v>
      </c>
      <c r="AD988" s="13">
        <f>Penjualan!AD988*$D988</f>
        <v>0</v>
      </c>
      <c r="AE988" s="13">
        <f>Penjualan!AE988*$D988</f>
        <v>0</v>
      </c>
      <c r="AF988" s="13">
        <f>Penjualan!AF988*$D988</f>
        <v>0</v>
      </c>
      <c r="AG988" s="13">
        <f>Penjualan!AG988*$D988</f>
        <v>0</v>
      </c>
      <c r="AH988" s="13">
        <f>Penjualan!AH988*$D988</f>
        <v>0</v>
      </c>
      <c r="AI988" s="13">
        <f>Penjualan!AI988*$D988</f>
        <v>5000</v>
      </c>
      <c r="AJ988" s="13">
        <f>Penjualan!AJ988*$D988</f>
        <v>0</v>
      </c>
      <c r="AK988" s="13">
        <f>Penjualan!AK988*$D988</f>
        <v>0</v>
      </c>
      <c r="AL988" s="13">
        <f>Penjualan!AL988*$D988</f>
        <v>0</v>
      </c>
      <c r="AM988" s="13">
        <f>Penjualan!AM988*$D988</f>
        <v>0</v>
      </c>
      <c r="AN988" s="13">
        <f>Penjualan!AN988*$D988</f>
        <v>0</v>
      </c>
      <c r="AO988" s="13">
        <f>Penjualan!AO988*$D988</f>
        <v>0</v>
      </c>
      <c r="AP988" s="13"/>
      <c r="AQ988" s="13">
        <f>Penjualan!AQ988*$D988</f>
        <v>0</v>
      </c>
      <c r="AR988" s="13">
        <f t="shared" si="34"/>
        <v>35000</v>
      </c>
      <c r="AS988" s="14"/>
      <c r="AT988" s="14"/>
      <c r="AU988" s="14"/>
      <c r="AV988" s="14"/>
      <c r="AW988" s="14"/>
    </row>
    <row r="989" spans="1:49" ht="26.25" customHeight="1" x14ac:dyDescent="0.35">
      <c r="A989" s="55">
        <f>Penjualan!A989</f>
        <v>0</v>
      </c>
      <c r="B989" s="2" t="str">
        <f>Penjualan!B989</f>
        <v>GR12</v>
      </c>
      <c r="C989" s="2" t="str">
        <f>Penjualan!C989</f>
        <v>Gelang rosario kristal</v>
      </c>
      <c r="D989" s="21">
        <f>VLOOKUP(B989,Tabel!$A$6:$F$78,6,FALSE)</f>
        <v>15000</v>
      </c>
      <c r="E989" s="13">
        <f>Penjualan!E989*$D989</f>
        <v>0</v>
      </c>
      <c r="F989" s="13">
        <f>Penjualan!F989*$D989</f>
        <v>0</v>
      </c>
      <c r="G989" s="13">
        <f>Penjualan!G989*$D989</f>
        <v>0</v>
      </c>
      <c r="H989" s="13">
        <f>Penjualan!H989*$D989</f>
        <v>0</v>
      </c>
      <c r="I989" s="13">
        <f>Penjualan!I989*$D989</f>
        <v>0</v>
      </c>
      <c r="J989" s="13">
        <f>Penjualan!J989*$D989</f>
        <v>0</v>
      </c>
      <c r="K989" s="13">
        <f>Penjualan!K989*$D989</f>
        <v>0</v>
      </c>
      <c r="L989" s="13">
        <f>Penjualan!L989*$D989</f>
        <v>0</v>
      </c>
      <c r="M989" s="13">
        <f>Penjualan!M989*$D989</f>
        <v>45000</v>
      </c>
      <c r="N989" s="13">
        <f>Penjualan!N989*$D989</f>
        <v>0</v>
      </c>
      <c r="O989" s="13">
        <f>Penjualan!O989*$D989</f>
        <v>0</v>
      </c>
      <c r="P989" s="13">
        <f>Penjualan!P989*$D989</f>
        <v>0</v>
      </c>
      <c r="Q989" s="13">
        <f>Penjualan!Q989*$D989</f>
        <v>75000</v>
      </c>
      <c r="R989" s="13">
        <f>Penjualan!R989*$D989</f>
        <v>0</v>
      </c>
      <c r="S989" s="13">
        <f>Penjualan!S989*$D989</f>
        <v>0</v>
      </c>
      <c r="T989" s="13">
        <f>Penjualan!T989*$D989</f>
        <v>0</v>
      </c>
      <c r="U989" s="13">
        <f>Penjualan!U989*$D989</f>
        <v>0</v>
      </c>
      <c r="V989" s="13">
        <f>Penjualan!V989*$D989</f>
        <v>0</v>
      </c>
      <c r="W989" s="13">
        <f>Penjualan!W989*$D989</f>
        <v>0</v>
      </c>
      <c r="X989" s="13">
        <f>Penjualan!X989*$D989</f>
        <v>0</v>
      </c>
      <c r="Y989" s="13">
        <f>Penjualan!Y989*$D989</f>
        <v>0</v>
      </c>
      <c r="Z989" s="13">
        <f>Penjualan!Z989*$D989</f>
        <v>0</v>
      </c>
      <c r="AA989" s="13">
        <f>Penjualan!AA989*$D989</f>
        <v>0</v>
      </c>
      <c r="AB989" s="13">
        <f>Penjualan!AB989*$D989</f>
        <v>0</v>
      </c>
      <c r="AC989" s="13">
        <f>Penjualan!AC989*$D989</f>
        <v>0</v>
      </c>
      <c r="AD989" s="13">
        <f>Penjualan!AD989*$D989</f>
        <v>0</v>
      </c>
      <c r="AE989" s="13">
        <f>Penjualan!AE989*$D989</f>
        <v>0</v>
      </c>
      <c r="AF989" s="13">
        <f>Penjualan!AF989*$D989</f>
        <v>0</v>
      </c>
      <c r="AG989" s="13">
        <f>Penjualan!AG989*$D989</f>
        <v>0</v>
      </c>
      <c r="AH989" s="13">
        <f>Penjualan!AH989*$D989</f>
        <v>0</v>
      </c>
      <c r="AI989" s="13">
        <f>Penjualan!AI989*$D989</f>
        <v>0</v>
      </c>
      <c r="AJ989" s="13">
        <f>Penjualan!AJ989*$D989</f>
        <v>0</v>
      </c>
      <c r="AK989" s="13">
        <f>Penjualan!AK989*$D989</f>
        <v>0</v>
      </c>
      <c r="AL989" s="13">
        <f>Penjualan!AL989*$D989</f>
        <v>0</v>
      </c>
      <c r="AM989" s="13">
        <f>Penjualan!AM989*$D989</f>
        <v>0</v>
      </c>
      <c r="AN989" s="13">
        <f>Penjualan!AN989*$D989</f>
        <v>0</v>
      </c>
      <c r="AO989" s="13">
        <f>Penjualan!AO989*$D989</f>
        <v>0</v>
      </c>
      <c r="AP989" s="13"/>
      <c r="AQ989" s="13">
        <f>Penjualan!AQ989*$D989</f>
        <v>0</v>
      </c>
      <c r="AR989" s="13">
        <f t="shared" si="34"/>
        <v>120000</v>
      </c>
      <c r="AS989" s="14"/>
      <c r="AT989" s="14"/>
      <c r="AU989" s="14"/>
      <c r="AV989" s="14"/>
      <c r="AW989" s="14"/>
    </row>
    <row r="990" spans="1:49" ht="26.25" customHeight="1" x14ac:dyDescent="0.35">
      <c r="A990" s="55">
        <f>Penjualan!A990</f>
        <v>0</v>
      </c>
      <c r="B990" s="2" t="str">
        <f>Penjualan!B990</f>
        <v>KT05</v>
      </c>
      <c r="C990" s="2" t="str">
        <f>Penjualan!C990</f>
        <v>Kalung mutiara</v>
      </c>
      <c r="D990" s="21">
        <f>VLOOKUP(B990,Tabel!$A$6:$F$78,6,FALSE)</f>
        <v>17000</v>
      </c>
      <c r="E990" s="13">
        <f>Penjualan!E990*$D990</f>
        <v>0</v>
      </c>
      <c r="F990" s="13">
        <f>Penjualan!F990*$D990</f>
        <v>0</v>
      </c>
      <c r="G990" s="13">
        <f>Penjualan!G990*$D990</f>
        <v>0</v>
      </c>
      <c r="H990" s="13">
        <f>Penjualan!H990*$D990</f>
        <v>0</v>
      </c>
      <c r="I990" s="13">
        <f>Penjualan!I990*$D990</f>
        <v>0</v>
      </c>
      <c r="J990" s="13">
        <f>Penjualan!J990*$D990</f>
        <v>0</v>
      </c>
      <c r="K990" s="13">
        <f>Penjualan!K990*$D990</f>
        <v>0</v>
      </c>
      <c r="L990" s="13">
        <f>Penjualan!L990*$D990</f>
        <v>0</v>
      </c>
      <c r="M990" s="13">
        <f>Penjualan!M990*$D990</f>
        <v>0</v>
      </c>
      <c r="N990" s="13">
        <f>Penjualan!N990*$D990</f>
        <v>0</v>
      </c>
      <c r="O990" s="13">
        <f>Penjualan!O990*$D990</f>
        <v>0</v>
      </c>
      <c r="P990" s="13">
        <f>Penjualan!P990*$D990</f>
        <v>0</v>
      </c>
      <c r="Q990" s="13">
        <f>Penjualan!Q990*$D990</f>
        <v>17000</v>
      </c>
      <c r="R990" s="13">
        <f>Penjualan!R990*$D990</f>
        <v>0</v>
      </c>
      <c r="S990" s="13">
        <f>Penjualan!S990*$D990</f>
        <v>0</v>
      </c>
      <c r="T990" s="13">
        <f>Penjualan!T990*$D990</f>
        <v>0</v>
      </c>
      <c r="U990" s="13">
        <f>Penjualan!U990*$D990</f>
        <v>0</v>
      </c>
      <c r="V990" s="13">
        <f>Penjualan!V990*$D990</f>
        <v>0</v>
      </c>
      <c r="W990" s="13">
        <f>Penjualan!W990*$D990</f>
        <v>0</v>
      </c>
      <c r="X990" s="13">
        <f>Penjualan!X990*$D990</f>
        <v>0</v>
      </c>
      <c r="Y990" s="13">
        <f>Penjualan!Y990*$D990</f>
        <v>0</v>
      </c>
      <c r="Z990" s="13">
        <f>Penjualan!Z990*$D990</f>
        <v>0</v>
      </c>
      <c r="AA990" s="13">
        <f>Penjualan!AA990*$D990</f>
        <v>0</v>
      </c>
      <c r="AB990" s="13">
        <f>Penjualan!AB990*$D990</f>
        <v>0</v>
      </c>
      <c r="AC990" s="13">
        <f>Penjualan!AC990*$D990</f>
        <v>0</v>
      </c>
      <c r="AD990" s="13">
        <f>Penjualan!AD990*$D990</f>
        <v>0</v>
      </c>
      <c r="AE990" s="13">
        <f>Penjualan!AE990*$D990</f>
        <v>0</v>
      </c>
      <c r="AF990" s="13">
        <f>Penjualan!AF990*$D990</f>
        <v>0</v>
      </c>
      <c r="AG990" s="13">
        <f>Penjualan!AG990*$D990</f>
        <v>0</v>
      </c>
      <c r="AH990" s="13">
        <f>Penjualan!AH990*$D990</f>
        <v>0</v>
      </c>
      <c r="AI990" s="13">
        <f>Penjualan!AI990*$D990</f>
        <v>0</v>
      </c>
      <c r="AJ990" s="13">
        <f>Penjualan!AJ990*$D990</f>
        <v>0</v>
      </c>
      <c r="AK990" s="13">
        <f>Penjualan!AK990*$D990</f>
        <v>0</v>
      </c>
      <c r="AL990" s="13">
        <f>Penjualan!AL990*$D990</f>
        <v>0</v>
      </c>
      <c r="AM990" s="13">
        <f>Penjualan!AM990*$D990</f>
        <v>0</v>
      </c>
      <c r="AN990" s="13">
        <f>Penjualan!AN990*$D990</f>
        <v>0</v>
      </c>
      <c r="AO990" s="13">
        <f>Penjualan!AO990*$D990</f>
        <v>0</v>
      </c>
      <c r="AP990" s="13"/>
      <c r="AQ990" s="13">
        <f>Penjualan!AQ990*$D990</f>
        <v>0</v>
      </c>
      <c r="AR990" s="13">
        <f t="shared" si="34"/>
        <v>17000</v>
      </c>
      <c r="AS990" s="14"/>
      <c r="AT990" s="14"/>
      <c r="AU990" s="14"/>
      <c r="AV990" s="14"/>
      <c r="AW990" s="14"/>
    </row>
    <row r="991" spans="1:49" ht="26.25" customHeight="1" x14ac:dyDescent="0.35">
      <c r="A991" s="55">
        <f>Penjualan!A991</f>
        <v>0</v>
      </c>
      <c r="B991" s="2" t="str">
        <f>Penjualan!B991</f>
        <v>R02</v>
      </c>
      <c r="C991" s="2" t="str">
        <f>Penjualan!C991</f>
        <v>Rosario batu</v>
      </c>
      <c r="D991" s="21">
        <f>VLOOKUP(B991,Tabel!$A$6:$F$78,6,FALSE)</f>
        <v>30000</v>
      </c>
      <c r="E991" s="13">
        <f>Penjualan!E991*$D991</f>
        <v>0</v>
      </c>
      <c r="F991" s="13">
        <f>Penjualan!F991*$D991</f>
        <v>0</v>
      </c>
      <c r="G991" s="13">
        <f>Penjualan!G991*$D991</f>
        <v>0</v>
      </c>
      <c r="H991" s="13">
        <f>Penjualan!H991*$D991</f>
        <v>0</v>
      </c>
      <c r="I991" s="13">
        <f>Penjualan!I991*$D991</f>
        <v>0</v>
      </c>
      <c r="J991" s="13">
        <f>Penjualan!J991*$D991</f>
        <v>0</v>
      </c>
      <c r="K991" s="13">
        <f>Penjualan!K991*$D991</f>
        <v>0</v>
      </c>
      <c r="L991" s="13">
        <f>Penjualan!L991*$D991</f>
        <v>0</v>
      </c>
      <c r="M991" s="13">
        <f>Penjualan!M991*$D991</f>
        <v>30000</v>
      </c>
      <c r="N991" s="13">
        <f>Penjualan!N991*$D991</f>
        <v>0</v>
      </c>
      <c r="O991" s="13">
        <f>Penjualan!O991*$D991</f>
        <v>0</v>
      </c>
      <c r="P991" s="13">
        <f>Penjualan!P991*$D991</f>
        <v>0</v>
      </c>
      <c r="Q991" s="13">
        <f>Penjualan!Q991*$D991</f>
        <v>0</v>
      </c>
      <c r="R991" s="13">
        <f>Penjualan!R991*$D991</f>
        <v>0</v>
      </c>
      <c r="S991" s="13">
        <f>Penjualan!S991*$D991</f>
        <v>0</v>
      </c>
      <c r="T991" s="13">
        <f>Penjualan!T991*$D991</f>
        <v>0</v>
      </c>
      <c r="U991" s="13">
        <f>Penjualan!U991*$D991</f>
        <v>0</v>
      </c>
      <c r="V991" s="13">
        <f>Penjualan!V991*$D991</f>
        <v>0</v>
      </c>
      <c r="W991" s="13">
        <f>Penjualan!W991*$D991</f>
        <v>0</v>
      </c>
      <c r="X991" s="13">
        <f>Penjualan!X991*$D991</f>
        <v>0</v>
      </c>
      <c r="Y991" s="13">
        <f>Penjualan!Y991*$D991</f>
        <v>0</v>
      </c>
      <c r="Z991" s="13">
        <f>Penjualan!Z991*$D991</f>
        <v>0</v>
      </c>
      <c r="AA991" s="13">
        <f>Penjualan!AA991*$D991</f>
        <v>0</v>
      </c>
      <c r="AB991" s="13">
        <f>Penjualan!AB991*$D991</f>
        <v>0</v>
      </c>
      <c r="AC991" s="13">
        <f>Penjualan!AC991*$D991</f>
        <v>0</v>
      </c>
      <c r="AD991" s="13">
        <f>Penjualan!AD991*$D991</f>
        <v>0</v>
      </c>
      <c r="AE991" s="13">
        <f>Penjualan!AE991*$D991</f>
        <v>0</v>
      </c>
      <c r="AF991" s="13">
        <f>Penjualan!AF991*$D991</f>
        <v>0</v>
      </c>
      <c r="AG991" s="13">
        <f>Penjualan!AG991*$D991</f>
        <v>0</v>
      </c>
      <c r="AH991" s="13">
        <f>Penjualan!AH991*$D991</f>
        <v>0</v>
      </c>
      <c r="AI991" s="13">
        <f>Penjualan!AI991*$D991</f>
        <v>0</v>
      </c>
      <c r="AJ991" s="13">
        <f>Penjualan!AJ991*$D991</f>
        <v>0</v>
      </c>
      <c r="AK991" s="13">
        <f>Penjualan!AK991*$D991</f>
        <v>0</v>
      </c>
      <c r="AL991" s="13">
        <f>Penjualan!AL991*$D991</f>
        <v>0</v>
      </c>
      <c r="AM991" s="13">
        <f>Penjualan!AM991*$D991</f>
        <v>0</v>
      </c>
      <c r="AN991" s="13">
        <f>Penjualan!AN991*$D991</f>
        <v>0</v>
      </c>
      <c r="AO991" s="13">
        <f>Penjualan!AO991*$D991</f>
        <v>0</v>
      </c>
      <c r="AP991" s="13"/>
      <c r="AQ991" s="13">
        <f>Penjualan!AQ991*$D991</f>
        <v>0</v>
      </c>
      <c r="AR991" s="13">
        <f t="shared" si="34"/>
        <v>30000</v>
      </c>
      <c r="AS991" s="14"/>
      <c r="AT991" s="14"/>
      <c r="AU991" s="14"/>
      <c r="AV991" s="14"/>
      <c r="AW991" s="14"/>
    </row>
    <row r="992" spans="1:49" ht="26.25" customHeight="1" x14ac:dyDescent="0.35">
      <c r="A992" s="55">
        <f>Penjualan!A992</f>
        <v>0</v>
      </c>
      <c r="B992" s="2" t="str">
        <f>Penjualan!B992</f>
        <v>KT04</v>
      </c>
      <c r="C992" s="2" t="str">
        <f>Penjualan!C992</f>
        <v>Kalung bandul</v>
      </c>
      <c r="D992" s="21">
        <f>VLOOKUP(B992,Tabel!$A$6:$F$78,6,FALSE)</f>
        <v>3000</v>
      </c>
      <c r="E992" s="13">
        <f>Penjualan!E992*$D992</f>
        <v>0</v>
      </c>
      <c r="F992" s="13">
        <f>Penjualan!F992*$D992</f>
        <v>0</v>
      </c>
      <c r="G992" s="13">
        <f>Penjualan!G992*$D992</f>
        <v>0</v>
      </c>
      <c r="H992" s="13">
        <f>Penjualan!H992*$D992</f>
        <v>0</v>
      </c>
      <c r="I992" s="13">
        <f>Penjualan!I992*$D992</f>
        <v>0</v>
      </c>
      <c r="J992" s="13">
        <f>Penjualan!J992*$D992</f>
        <v>0</v>
      </c>
      <c r="K992" s="13">
        <f>Penjualan!K992*$D992</f>
        <v>0</v>
      </c>
      <c r="L992" s="13">
        <f>Penjualan!L992*$D992</f>
        <v>0</v>
      </c>
      <c r="M992" s="13">
        <f>Penjualan!M992*$D992</f>
        <v>0</v>
      </c>
      <c r="N992" s="13">
        <f>Penjualan!N992*$D992</f>
        <v>0</v>
      </c>
      <c r="O992" s="13">
        <f>Penjualan!O992*$D992</f>
        <v>0</v>
      </c>
      <c r="P992" s="13">
        <f>Penjualan!P992*$D992</f>
        <v>0</v>
      </c>
      <c r="Q992" s="13">
        <f>Penjualan!Q992*$D992</f>
        <v>0</v>
      </c>
      <c r="R992" s="13">
        <f>Penjualan!R992*$D992</f>
        <v>0</v>
      </c>
      <c r="S992" s="13">
        <f>Penjualan!S992*$D992</f>
        <v>0</v>
      </c>
      <c r="T992" s="13">
        <f>Penjualan!T992*$D992</f>
        <v>3000</v>
      </c>
      <c r="U992" s="13">
        <f>Penjualan!U992*$D992</f>
        <v>0</v>
      </c>
      <c r="V992" s="13">
        <f>Penjualan!V992*$D992</f>
        <v>0</v>
      </c>
      <c r="W992" s="13">
        <f>Penjualan!W992*$D992</f>
        <v>0</v>
      </c>
      <c r="X992" s="13">
        <f>Penjualan!X992*$D992</f>
        <v>0</v>
      </c>
      <c r="Y992" s="13">
        <f>Penjualan!Y992*$D992</f>
        <v>0</v>
      </c>
      <c r="Z992" s="13">
        <f>Penjualan!Z992*$D992</f>
        <v>0</v>
      </c>
      <c r="AA992" s="13">
        <f>Penjualan!AA992*$D992</f>
        <v>0</v>
      </c>
      <c r="AB992" s="13">
        <f>Penjualan!AB992*$D992</f>
        <v>0</v>
      </c>
      <c r="AC992" s="13">
        <f>Penjualan!AC992*$D992</f>
        <v>0</v>
      </c>
      <c r="AD992" s="13">
        <f>Penjualan!AD992*$D992</f>
        <v>0</v>
      </c>
      <c r="AE992" s="13">
        <f>Penjualan!AE992*$D992</f>
        <v>0</v>
      </c>
      <c r="AF992" s="13">
        <f>Penjualan!AF992*$D992</f>
        <v>0</v>
      </c>
      <c r="AG992" s="13">
        <f>Penjualan!AG992*$D992</f>
        <v>0</v>
      </c>
      <c r="AH992" s="13">
        <f>Penjualan!AH992*$D992</f>
        <v>0</v>
      </c>
      <c r="AI992" s="13">
        <f>Penjualan!AI992*$D992</f>
        <v>0</v>
      </c>
      <c r="AJ992" s="13">
        <f>Penjualan!AJ992*$D992</f>
        <v>0</v>
      </c>
      <c r="AK992" s="13">
        <f>Penjualan!AK992*$D992</f>
        <v>0</v>
      </c>
      <c r="AL992" s="13">
        <f>Penjualan!AL992*$D992</f>
        <v>0</v>
      </c>
      <c r="AM992" s="13">
        <f>Penjualan!AM992*$D992</f>
        <v>0</v>
      </c>
      <c r="AN992" s="13">
        <f>Penjualan!AN992*$D992</f>
        <v>0</v>
      </c>
      <c r="AO992" s="13">
        <f>Penjualan!AO992*$D992</f>
        <v>0</v>
      </c>
      <c r="AP992" s="13"/>
      <c r="AQ992" s="13">
        <f>Penjualan!AQ992*$D992</f>
        <v>0</v>
      </c>
      <c r="AR992" s="13">
        <f t="shared" si="34"/>
        <v>3000</v>
      </c>
      <c r="AS992" s="14"/>
      <c r="AT992" s="14"/>
      <c r="AU992" s="14"/>
      <c r="AV992" s="14"/>
      <c r="AW992" s="14"/>
    </row>
    <row r="993" spans="1:49" ht="26.25" customHeight="1" x14ac:dyDescent="0.35">
      <c r="A993" s="55">
        <f>Penjualan!A993</f>
        <v>0</v>
      </c>
      <c r="B993" s="2" t="str">
        <f>Penjualan!B993</f>
        <v>GKM</v>
      </c>
      <c r="C993" s="2" t="str">
        <f>Penjualan!C993</f>
        <v>G. Mutiara</v>
      </c>
      <c r="D993" s="21">
        <f>VLOOKUP(B993,Tabel!$A$6:$F$78,6,FALSE)</f>
        <v>10000</v>
      </c>
      <c r="E993" s="13">
        <f>Penjualan!E993*$D993</f>
        <v>0</v>
      </c>
      <c r="F993" s="13">
        <f>Penjualan!F993*$D993</f>
        <v>0</v>
      </c>
      <c r="G993" s="13">
        <f>Penjualan!G993*$D993</f>
        <v>0</v>
      </c>
      <c r="H993" s="13">
        <f>Penjualan!H993*$D993</f>
        <v>0</v>
      </c>
      <c r="I993" s="13">
        <f>Penjualan!I993*$D993</f>
        <v>0</v>
      </c>
      <c r="J993" s="13">
        <f>Penjualan!J993*$D993</f>
        <v>0</v>
      </c>
      <c r="K993" s="13">
        <f>Penjualan!K993*$D993</f>
        <v>0</v>
      </c>
      <c r="L993" s="13">
        <f>Penjualan!L993*$D993</f>
        <v>0</v>
      </c>
      <c r="M993" s="13">
        <f>Penjualan!M993*$D993</f>
        <v>10000</v>
      </c>
      <c r="N993" s="13">
        <f>Penjualan!N993*$D993</f>
        <v>0</v>
      </c>
      <c r="O993" s="13">
        <f>Penjualan!O993*$D993</f>
        <v>0</v>
      </c>
      <c r="P993" s="13">
        <f>Penjualan!P993*$D993</f>
        <v>0</v>
      </c>
      <c r="Q993" s="13">
        <f>Penjualan!Q993*$D993</f>
        <v>20000</v>
      </c>
      <c r="R993" s="13">
        <f>Penjualan!R993*$D993</f>
        <v>0</v>
      </c>
      <c r="S993" s="13">
        <f>Penjualan!S993*$D993</f>
        <v>0</v>
      </c>
      <c r="T993" s="13">
        <f>Penjualan!T993*$D993</f>
        <v>0</v>
      </c>
      <c r="U993" s="13">
        <f>Penjualan!U993*$D993</f>
        <v>0</v>
      </c>
      <c r="V993" s="13">
        <f>Penjualan!V993*$D993</f>
        <v>0</v>
      </c>
      <c r="W993" s="13">
        <f>Penjualan!W993*$D993</f>
        <v>40000</v>
      </c>
      <c r="X993" s="13">
        <f>Penjualan!X993*$D993</f>
        <v>0</v>
      </c>
      <c r="Y993" s="13">
        <f>Penjualan!Y993*$D993</f>
        <v>0</v>
      </c>
      <c r="Z993" s="13">
        <f>Penjualan!Z993*$D993</f>
        <v>10000</v>
      </c>
      <c r="AA993" s="13">
        <f>Penjualan!AA993*$D993</f>
        <v>0</v>
      </c>
      <c r="AB993" s="13">
        <f>Penjualan!AB993*$D993</f>
        <v>0</v>
      </c>
      <c r="AC993" s="13">
        <f>Penjualan!AC993*$D993</f>
        <v>0</v>
      </c>
      <c r="AD993" s="13">
        <f>Penjualan!AD993*$D993</f>
        <v>0</v>
      </c>
      <c r="AE993" s="13">
        <f>Penjualan!AE993*$D993</f>
        <v>0</v>
      </c>
      <c r="AF993" s="13">
        <f>Penjualan!AF993*$D993</f>
        <v>0</v>
      </c>
      <c r="AG993" s="13">
        <f>Penjualan!AG993*$D993</f>
        <v>0</v>
      </c>
      <c r="AH993" s="13">
        <f>Penjualan!AH993*$D993</f>
        <v>0</v>
      </c>
      <c r="AI993" s="13">
        <f>Penjualan!AI993*$D993</f>
        <v>0</v>
      </c>
      <c r="AJ993" s="13">
        <f>Penjualan!AJ993*$D993</f>
        <v>0</v>
      </c>
      <c r="AK993" s="13">
        <f>Penjualan!AK993*$D993</f>
        <v>0</v>
      </c>
      <c r="AL993" s="13">
        <f>Penjualan!AL993*$D993</f>
        <v>0</v>
      </c>
      <c r="AM993" s="13">
        <f>Penjualan!AM993*$D993</f>
        <v>0</v>
      </c>
      <c r="AN993" s="13">
        <f>Penjualan!AN993*$D993</f>
        <v>0</v>
      </c>
      <c r="AO993" s="13">
        <f>Penjualan!AO993*$D993</f>
        <v>0</v>
      </c>
      <c r="AP993" s="13"/>
      <c r="AQ993" s="13">
        <f>Penjualan!AQ993*$D993</f>
        <v>0</v>
      </c>
      <c r="AR993" s="13">
        <f t="shared" si="34"/>
        <v>80000</v>
      </c>
      <c r="AS993" s="14"/>
      <c r="AT993" s="14"/>
      <c r="AU993" s="14"/>
      <c r="AV993" s="14"/>
      <c r="AW993" s="14"/>
    </row>
    <row r="994" spans="1:49" ht="26.25" customHeight="1" x14ac:dyDescent="0.35">
      <c r="A994" s="55">
        <f>Penjualan!A994</f>
        <v>0</v>
      </c>
      <c r="B994" s="2" t="str">
        <f>Penjualan!B994</f>
        <v>G13</v>
      </c>
      <c r="C994" s="2" t="str">
        <f>Penjualan!C994</f>
        <v>Gelang macrame + plat</v>
      </c>
      <c r="D994" s="21">
        <f>VLOOKUP(B994,Tabel!$A$6:$F$78,6,FALSE)</f>
        <v>10000</v>
      </c>
      <c r="E994" s="13">
        <f>Penjualan!E994*$D994</f>
        <v>0</v>
      </c>
      <c r="F994" s="13">
        <f>Penjualan!F994*$D994</f>
        <v>0</v>
      </c>
      <c r="G994" s="13">
        <f>Penjualan!G994*$D994</f>
        <v>0</v>
      </c>
      <c r="H994" s="13">
        <f>Penjualan!H994*$D994</f>
        <v>0</v>
      </c>
      <c r="I994" s="13">
        <f>Penjualan!I994*$D994</f>
        <v>0</v>
      </c>
      <c r="J994" s="13">
        <f>Penjualan!J994*$D994</f>
        <v>0</v>
      </c>
      <c r="K994" s="13">
        <f>Penjualan!K994*$D994</f>
        <v>0</v>
      </c>
      <c r="L994" s="13">
        <f>Penjualan!L994*$D994</f>
        <v>0</v>
      </c>
      <c r="M994" s="13">
        <f>Penjualan!M994*$D994</f>
        <v>0</v>
      </c>
      <c r="N994" s="13">
        <f>Penjualan!N994*$D994</f>
        <v>10000</v>
      </c>
      <c r="O994" s="13">
        <f>Penjualan!O994*$D994</f>
        <v>0</v>
      </c>
      <c r="P994" s="13">
        <f>Penjualan!P994*$D994</f>
        <v>0</v>
      </c>
      <c r="Q994" s="13">
        <f>Penjualan!Q994*$D994</f>
        <v>0</v>
      </c>
      <c r="R994" s="13">
        <f>Penjualan!R994*$D994</f>
        <v>0</v>
      </c>
      <c r="S994" s="13">
        <f>Penjualan!S994*$D994</f>
        <v>0</v>
      </c>
      <c r="T994" s="13">
        <f>Penjualan!T994*$D994</f>
        <v>0</v>
      </c>
      <c r="U994" s="13">
        <f>Penjualan!U994*$D994</f>
        <v>0</v>
      </c>
      <c r="V994" s="13">
        <f>Penjualan!V994*$D994</f>
        <v>0</v>
      </c>
      <c r="W994" s="13">
        <f>Penjualan!W994*$D994</f>
        <v>0</v>
      </c>
      <c r="X994" s="13">
        <f>Penjualan!X994*$D994</f>
        <v>0</v>
      </c>
      <c r="Y994" s="13">
        <f>Penjualan!Y994*$D994</f>
        <v>0</v>
      </c>
      <c r="Z994" s="13">
        <f>Penjualan!Z994*$D994</f>
        <v>0</v>
      </c>
      <c r="AA994" s="13">
        <f>Penjualan!AA994*$D994</f>
        <v>0</v>
      </c>
      <c r="AB994" s="13">
        <f>Penjualan!AB994*$D994</f>
        <v>0</v>
      </c>
      <c r="AC994" s="13">
        <f>Penjualan!AC994*$D994</f>
        <v>0</v>
      </c>
      <c r="AD994" s="13">
        <f>Penjualan!AD994*$D994</f>
        <v>0</v>
      </c>
      <c r="AE994" s="13">
        <f>Penjualan!AE994*$D994</f>
        <v>0</v>
      </c>
      <c r="AF994" s="13">
        <f>Penjualan!AF994*$D994</f>
        <v>0</v>
      </c>
      <c r="AG994" s="13">
        <f>Penjualan!AG994*$D994</f>
        <v>0</v>
      </c>
      <c r="AH994" s="13">
        <f>Penjualan!AH994*$D994</f>
        <v>0</v>
      </c>
      <c r="AI994" s="13">
        <f>Penjualan!AI994*$D994</f>
        <v>0</v>
      </c>
      <c r="AJ994" s="13">
        <f>Penjualan!AJ994*$D994</f>
        <v>0</v>
      </c>
      <c r="AK994" s="13">
        <f>Penjualan!AK994*$D994</f>
        <v>0</v>
      </c>
      <c r="AL994" s="13">
        <f>Penjualan!AL994*$D994</f>
        <v>0</v>
      </c>
      <c r="AM994" s="13">
        <f>Penjualan!AM994*$D994</f>
        <v>0</v>
      </c>
      <c r="AN994" s="13">
        <f>Penjualan!AN994*$D994</f>
        <v>0</v>
      </c>
      <c r="AO994" s="13">
        <f>Penjualan!AO994*$D994</f>
        <v>0</v>
      </c>
      <c r="AP994" s="13"/>
      <c r="AQ994" s="13">
        <f>Penjualan!AQ994*$D994</f>
        <v>0</v>
      </c>
      <c r="AR994" s="13">
        <f t="shared" si="34"/>
        <v>10000</v>
      </c>
      <c r="AS994" s="14"/>
      <c r="AT994" s="14"/>
      <c r="AU994" s="14"/>
      <c r="AV994" s="14"/>
      <c r="AW994" s="14"/>
    </row>
    <row r="995" spans="1:49" ht="26.25" customHeight="1" x14ac:dyDescent="0.35">
      <c r="A995" s="55">
        <f>Penjualan!A995</f>
        <v>0</v>
      </c>
      <c r="B995" s="2" t="str">
        <f>Penjualan!B995</f>
        <v>A01</v>
      </c>
      <c r="C995" s="2" t="str">
        <f>Penjualan!C995</f>
        <v>Anting</v>
      </c>
      <c r="D995" s="21">
        <f>VLOOKUP(B995,Tabel!$A$6:$F$78,6,FALSE)</f>
        <v>12000</v>
      </c>
      <c r="E995" s="13">
        <f>Penjualan!E995*$D995</f>
        <v>0</v>
      </c>
      <c r="F995" s="13">
        <f>Penjualan!F995*$D995</f>
        <v>12000</v>
      </c>
      <c r="G995" s="13">
        <f>Penjualan!G995*$D995</f>
        <v>0</v>
      </c>
      <c r="H995" s="13">
        <f>Penjualan!H995*$D995</f>
        <v>0</v>
      </c>
      <c r="I995" s="13">
        <f>Penjualan!I995*$D995</f>
        <v>0</v>
      </c>
      <c r="J995" s="13">
        <f>Penjualan!J995*$D995</f>
        <v>0</v>
      </c>
      <c r="K995" s="13">
        <f>Penjualan!K995*$D995</f>
        <v>0</v>
      </c>
      <c r="L995" s="13">
        <f>Penjualan!L995*$D995</f>
        <v>0</v>
      </c>
      <c r="M995" s="13">
        <f>Penjualan!M995*$D995</f>
        <v>0</v>
      </c>
      <c r="N995" s="13">
        <f>Penjualan!N995*$D995</f>
        <v>0</v>
      </c>
      <c r="O995" s="13">
        <f>Penjualan!O995*$D995</f>
        <v>0</v>
      </c>
      <c r="P995" s="13">
        <f>Penjualan!P995*$D995</f>
        <v>0</v>
      </c>
      <c r="Q995" s="13">
        <f>Penjualan!Q995*$D995</f>
        <v>0</v>
      </c>
      <c r="R995" s="13">
        <f>Penjualan!R995*$D995</f>
        <v>0</v>
      </c>
      <c r="S995" s="13">
        <f>Penjualan!S995*$D995</f>
        <v>0</v>
      </c>
      <c r="T995" s="13">
        <f>Penjualan!T995*$D995</f>
        <v>0</v>
      </c>
      <c r="U995" s="13">
        <f>Penjualan!U995*$D995</f>
        <v>0</v>
      </c>
      <c r="V995" s="13">
        <f>Penjualan!V995*$D995</f>
        <v>0</v>
      </c>
      <c r="W995" s="13">
        <f>Penjualan!W995*$D995</f>
        <v>0</v>
      </c>
      <c r="X995" s="13">
        <f>Penjualan!X995*$D995</f>
        <v>0</v>
      </c>
      <c r="Y995" s="13">
        <f>Penjualan!Y995*$D995</f>
        <v>0</v>
      </c>
      <c r="Z995" s="13">
        <f>Penjualan!Z995*$D995</f>
        <v>0</v>
      </c>
      <c r="AA995" s="13">
        <f>Penjualan!AA995*$D995</f>
        <v>0</v>
      </c>
      <c r="AB995" s="13">
        <f>Penjualan!AB995*$D995</f>
        <v>0</v>
      </c>
      <c r="AC995" s="13">
        <f>Penjualan!AC995*$D995</f>
        <v>0</v>
      </c>
      <c r="AD995" s="13">
        <f>Penjualan!AD995*$D995</f>
        <v>0</v>
      </c>
      <c r="AE995" s="13">
        <f>Penjualan!AE995*$D995</f>
        <v>0</v>
      </c>
      <c r="AF995" s="13">
        <f>Penjualan!AF995*$D995</f>
        <v>0</v>
      </c>
      <c r="AG995" s="13">
        <f>Penjualan!AG995*$D995</f>
        <v>0</v>
      </c>
      <c r="AH995" s="13">
        <f>Penjualan!AH995*$D995</f>
        <v>0</v>
      </c>
      <c r="AI995" s="13">
        <f>Penjualan!AI995*$D995</f>
        <v>0</v>
      </c>
      <c r="AJ995" s="13">
        <f>Penjualan!AJ995*$D995</f>
        <v>0</v>
      </c>
      <c r="AK995" s="13">
        <f>Penjualan!AK995*$D995</f>
        <v>0</v>
      </c>
      <c r="AL995" s="13">
        <f>Penjualan!AL995*$D995</f>
        <v>0</v>
      </c>
      <c r="AM995" s="13">
        <f>Penjualan!AM995*$D995</f>
        <v>0</v>
      </c>
      <c r="AN995" s="13">
        <f>Penjualan!AN995*$D995</f>
        <v>0</v>
      </c>
      <c r="AO995" s="13">
        <f>Penjualan!AO995*$D995</f>
        <v>0</v>
      </c>
      <c r="AP995" s="13"/>
      <c r="AQ995" s="13">
        <f>Penjualan!AQ995*$D995</f>
        <v>0</v>
      </c>
      <c r="AR995" s="13">
        <f t="shared" si="34"/>
        <v>12000</v>
      </c>
      <c r="AS995" s="14"/>
      <c r="AT995" s="14"/>
      <c r="AU995" s="14"/>
      <c r="AV995" s="14"/>
      <c r="AW995" s="14"/>
    </row>
    <row r="996" spans="1:49" ht="26.25" customHeight="1" x14ac:dyDescent="0.35">
      <c r="A996" s="55">
        <f>Penjualan!A996</f>
        <v>0</v>
      </c>
      <c r="B996" s="2" t="str">
        <f>Penjualan!B996</f>
        <v>Lain2</v>
      </c>
      <c r="C996" s="2" t="str">
        <f>Penjualan!C996</f>
        <v>Lain2</v>
      </c>
      <c r="D996" s="21">
        <f>VLOOKUP(B996,Tabel!$A$6:$F$78,6,FALSE)</f>
        <v>0</v>
      </c>
      <c r="E996" s="13">
        <f>Penjualan!E996*$D996</f>
        <v>0</v>
      </c>
      <c r="F996" s="13">
        <f>Penjualan!F996*$D996</f>
        <v>0</v>
      </c>
      <c r="G996" s="13">
        <f>Penjualan!G996*$D996</f>
        <v>0</v>
      </c>
      <c r="H996" s="13">
        <f>Penjualan!H996*$D996</f>
        <v>0</v>
      </c>
      <c r="I996" s="13">
        <f>Penjualan!I996*$D996</f>
        <v>0</v>
      </c>
      <c r="J996" s="13">
        <f>Penjualan!J996*$D996</f>
        <v>0</v>
      </c>
      <c r="K996" s="13">
        <f>Penjualan!K996*$D996</f>
        <v>0</v>
      </c>
      <c r="L996" s="13">
        <f>Penjualan!L996*$D996</f>
        <v>0</v>
      </c>
      <c r="M996" s="13">
        <f>Penjualan!M996*$D996</f>
        <v>0</v>
      </c>
      <c r="N996" s="13">
        <f>Penjualan!N996*$D996</f>
        <v>0</v>
      </c>
      <c r="O996" s="13">
        <f>Penjualan!O996*$D996</f>
        <v>0</v>
      </c>
      <c r="P996" s="13">
        <f>Penjualan!P996*$D996</f>
        <v>0</v>
      </c>
      <c r="Q996" s="13">
        <f>Penjualan!Q996*$D996</f>
        <v>0</v>
      </c>
      <c r="R996" s="13">
        <f>Penjualan!R996*$D996</f>
        <v>0</v>
      </c>
      <c r="S996" s="13">
        <f>Penjualan!S996*$D996</f>
        <v>0</v>
      </c>
      <c r="T996" s="13">
        <f>Penjualan!T996*$D996</f>
        <v>0</v>
      </c>
      <c r="U996" s="13">
        <f>Penjualan!U996*$D996</f>
        <v>0</v>
      </c>
      <c r="V996" s="13">
        <f>Penjualan!V996*$D996</f>
        <v>0</v>
      </c>
      <c r="W996" s="13">
        <f>Penjualan!W996*$D996</f>
        <v>0</v>
      </c>
      <c r="X996" s="13">
        <f>Penjualan!X996*$D996</f>
        <v>0</v>
      </c>
      <c r="Y996" s="13">
        <f>Penjualan!Y996*$D996</f>
        <v>0</v>
      </c>
      <c r="Z996" s="13">
        <f>Penjualan!Z996*$D996</f>
        <v>0</v>
      </c>
      <c r="AA996" s="13">
        <f>Penjualan!AA996*$D996</f>
        <v>0</v>
      </c>
      <c r="AB996" s="13">
        <f>Penjualan!AB996*$D996</f>
        <v>0</v>
      </c>
      <c r="AC996" s="13">
        <f>Penjualan!AC996*$D996</f>
        <v>0</v>
      </c>
      <c r="AD996" s="13">
        <f>Penjualan!AD996*$D996</f>
        <v>0</v>
      </c>
      <c r="AE996" s="13">
        <f>Penjualan!AE996*$D996</f>
        <v>0</v>
      </c>
      <c r="AF996" s="13">
        <f>Penjualan!AF996*$D996</f>
        <v>0</v>
      </c>
      <c r="AG996" s="13">
        <f>Penjualan!AG996*$D996</f>
        <v>0</v>
      </c>
      <c r="AH996" s="13">
        <f>Penjualan!AH996*$D996</f>
        <v>0</v>
      </c>
      <c r="AI996" s="13">
        <f>Penjualan!AI996*$D996</f>
        <v>0</v>
      </c>
      <c r="AJ996" s="13">
        <f>Penjualan!AJ996*$D996</f>
        <v>0</v>
      </c>
      <c r="AK996" s="13">
        <f>Penjualan!AK996*$D996</f>
        <v>0</v>
      </c>
      <c r="AL996" s="13">
        <f>Penjualan!AL996*$D996</f>
        <v>0</v>
      </c>
      <c r="AM996" s="13">
        <f>Penjualan!AM996*$D996</f>
        <v>0</v>
      </c>
      <c r="AN996" s="13">
        <f>Penjualan!AN996*$D996</f>
        <v>0</v>
      </c>
      <c r="AO996" s="13">
        <f>Penjualan!AO996*$D996</f>
        <v>0</v>
      </c>
      <c r="AP996" s="13"/>
      <c r="AQ996" s="13">
        <f>Penjualan!AQ996*$D996</f>
        <v>0</v>
      </c>
      <c r="AR996" s="13">
        <f t="shared" si="34"/>
        <v>0</v>
      </c>
      <c r="AS996" s="14"/>
      <c r="AT996" s="14"/>
      <c r="AU996" s="14"/>
      <c r="AV996" s="14"/>
      <c r="AW996" s="14"/>
    </row>
    <row r="997" spans="1:49" ht="26.25" customHeight="1" x14ac:dyDescent="0.35">
      <c r="A997" s="55">
        <f>Penjualan!A997</f>
        <v>42601</v>
      </c>
      <c r="B997" s="2" t="str">
        <f>Penjualan!B997</f>
        <v>G12</v>
      </c>
      <c r="C997" s="2" t="str">
        <f>Penjualan!C997</f>
        <v xml:space="preserve">Gelang plat </v>
      </c>
      <c r="D997" s="21">
        <f>VLOOKUP(B997,Tabel!$A$6:$F$78,6,FALSE)</f>
        <v>5000</v>
      </c>
      <c r="E997" s="13">
        <f>Penjualan!E997*$D997</f>
        <v>0</v>
      </c>
      <c r="F997" s="13">
        <f>Penjualan!F997*$D997</f>
        <v>0</v>
      </c>
      <c r="G997" s="13">
        <f>Penjualan!G997*$D997</f>
        <v>0</v>
      </c>
      <c r="H997" s="13">
        <f>Penjualan!H997*$D997</f>
        <v>0</v>
      </c>
      <c r="I997" s="13">
        <f>Penjualan!I997*$D997</f>
        <v>0</v>
      </c>
      <c r="J997" s="13">
        <f>Penjualan!J997*$D997</f>
        <v>0</v>
      </c>
      <c r="K997" s="13">
        <f>Penjualan!K997*$D997</f>
        <v>0</v>
      </c>
      <c r="L997" s="13">
        <f>Penjualan!L997*$D997</f>
        <v>0</v>
      </c>
      <c r="M997" s="13">
        <f>Penjualan!M997*$D997</f>
        <v>0</v>
      </c>
      <c r="N997" s="13">
        <f>Penjualan!N997*$D997</f>
        <v>0</v>
      </c>
      <c r="O997" s="13">
        <f>Penjualan!O997*$D997</f>
        <v>0</v>
      </c>
      <c r="P997" s="13">
        <f>Penjualan!P997*$D997</f>
        <v>0</v>
      </c>
      <c r="Q997" s="13">
        <f>Penjualan!Q997*$D997</f>
        <v>0</v>
      </c>
      <c r="R997" s="13">
        <f>Penjualan!R997*$D997</f>
        <v>0</v>
      </c>
      <c r="S997" s="13">
        <f>Penjualan!S997*$D997</f>
        <v>0</v>
      </c>
      <c r="T997" s="13">
        <f>Penjualan!T997*$D997</f>
        <v>0</v>
      </c>
      <c r="U997" s="13">
        <f>Penjualan!U997*$D997</f>
        <v>0</v>
      </c>
      <c r="V997" s="13">
        <f>Penjualan!V997*$D997</f>
        <v>0</v>
      </c>
      <c r="W997" s="13">
        <f>Penjualan!W997*$D997</f>
        <v>0</v>
      </c>
      <c r="X997" s="13">
        <f>Penjualan!X997*$D997</f>
        <v>0</v>
      </c>
      <c r="Y997" s="13">
        <f>Penjualan!Y997*$D997</f>
        <v>10000</v>
      </c>
      <c r="Z997" s="13">
        <f>Penjualan!Z997*$D997</f>
        <v>0</v>
      </c>
      <c r="AA997" s="13">
        <f>Penjualan!AA997*$D997</f>
        <v>0</v>
      </c>
      <c r="AB997" s="13">
        <f>Penjualan!AB997*$D997</f>
        <v>0</v>
      </c>
      <c r="AC997" s="13">
        <f>Penjualan!AC997*$D997</f>
        <v>0</v>
      </c>
      <c r="AD997" s="13">
        <f>Penjualan!AD997*$D997</f>
        <v>0</v>
      </c>
      <c r="AE997" s="13">
        <f>Penjualan!AE997*$D997</f>
        <v>0</v>
      </c>
      <c r="AF997" s="13">
        <f>Penjualan!AF997*$D997</f>
        <v>0</v>
      </c>
      <c r="AG997" s="13">
        <f>Penjualan!AG997*$D997</f>
        <v>0</v>
      </c>
      <c r="AH997" s="13">
        <f>Penjualan!AH997*$D997</f>
        <v>0</v>
      </c>
      <c r="AI997" s="13">
        <f>Penjualan!AI997*$D997</f>
        <v>0</v>
      </c>
      <c r="AJ997" s="13">
        <f>Penjualan!AJ997*$D997</f>
        <v>0</v>
      </c>
      <c r="AK997" s="13">
        <f>Penjualan!AK997*$D997</f>
        <v>0</v>
      </c>
      <c r="AL997" s="13">
        <f>Penjualan!AL997*$D997</f>
        <v>0</v>
      </c>
      <c r="AM997" s="13">
        <f>Penjualan!AM997*$D997</f>
        <v>0</v>
      </c>
      <c r="AN997" s="13">
        <f>Penjualan!AN997*$D997</f>
        <v>0</v>
      </c>
      <c r="AO997" s="13">
        <f>Penjualan!AO997*$D997</f>
        <v>0</v>
      </c>
      <c r="AP997" s="13"/>
      <c r="AQ997" s="13">
        <f>Penjualan!AQ997*$D997</f>
        <v>0</v>
      </c>
      <c r="AR997" s="13">
        <f t="shared" si="34"/>
        <v>10000</v>
      </c>
      <c r="AS997" s="14"/>
      <c r="AT997" s="14"/>
      <c r="AU997" s="14"/>
      <c r="AV997" s="14"/>
      <c r="AW997" s="14"/>
    </row>
    <row r="998" spans="1:49" ht="26.25" customHeight="1" x14ac:dyDescent="0.35">
      <c r="A998" s="55">
        <f>Penjualan!A998</f>
        <v>0</v>
      </c>
      <c r="B998" s="2" t="str">
        <f>Penjualan!B998</f>
        <v>Lain2</v>
      </c>
      <c r="C998" s="2" t="str">
        <f>Penjualan!C998</f>
        <v>Lain2</v>
      </c>
      <c r="D998" s="21">
        <f>VLOOKUP(B998,Tabel!$A$6:$F$78,6,FALSE)</f>
        <v>0</v>
      </c>
      <c r="E998" s="13">
        <f>Penjualan!E998*$D998</f>
        <v>0</v>
      </c>
      <c r="F998" s="13">
        <f>Penjualan!F998*$D998</f>
        <v>0</v>
      </c>
      <c r="G998" s="13">
        <f>Penjualan!G998*$D998</f>
        <v>0</v>
      </c>
      <c r="H998" s="13">
        <f>Penjualan!H998*$D998</f>
        <v>0</v>
      </c>
      <c r="I998" s="13">
        <f>Penjualan!I998*$D998</f>
        <v>0</v>
      </c>
      <c r="J998" s="13">
        <f>Penjualan!J998*$D998</f>
        <v>0</v>
      </c>
      <c r="K998" s="13">
        <f>Penjualan!K998*$D998</f>
        <v>0</v>
      </c>
      <c r="L998" s="13">
        <f>Penjualan!L998*$D998</f>
        <v>0</v>
      </c>
      <c r="M998" s="13">
        <f>Penjualan!M998*$D998</f>
        <v>0</v>
      </c>
      <c r="N998" s="13">
        <f>Penjualan!N998*$D998</f>
        <v>0</v>
      </c>
      <c r="O998" s="13">
        <f>Penjualan!O998*$D998</f>
        <v>0</v>
      </c>
      <c r="P998" s="13">
        <f>Penjualan!P998*$D998</f>
        <v>0</v>
      </c>
      <c r="Q998" s="13">
        <f>Penjualan!Q998*$D998</f>
        <v>0</v>
      </c>
      <c r="R998" s="13">
        <f>Penjualan!R998*$D998</f>
        <v>0</v>
      </c>
      <c r="S998" s="13">
        <f>Penjualan!S998*$D998</f>
        <v>0</v>
      </c>
      <c r="T998" s="13">
        <f>Penjualan!T998*$D998</f>
        <v>0</v>
      </c>
      <c r="U998" s="13">
        <f>Penjualan!U998*$D998</f>
        <v>0</v>
      </c>
      <c r="V998" s="13">
        <f>Penjualan!V998*$D998</f>
        <v>0</v>
      </c>
      <c r="W998" s="13">
        <f>Penjualan!W998*$D998</f>
        <v>0</v>
      </c>
      <c r="X998" s="13">
        <f>Penjualan!X998*$D998</f>
        <v>0</v>
      </c>
      <c r="Y998" s="13">
        <f>Penjualan!Y998*$D998</f>
        <v>0</v>
      </c>
      <c r="Z998" s="13">
        <f>Penjualan!Z998*$D998</f>
        <v>0</v>
      </c>
      <c r="AA998" s="13">
        <f>Penjualan!AA998*$D998</f>
        <v>0</v>
      </c>
      <c r="AB998" s="13">
        <f>Penjualan!AB998*$D998</f>
        <v>0</v>
      </c>
      <c r="AC998" s="13">
        <f>Penjualan!AC998*$D998</f>
        <v>0</v>
      </c>
      <c r="AD998" s="13">
        <f>Penjualan!AD998*$D998</f>
        <v>0</v>
      </c>
      <c r="AE998" s="13">
        <f>Penjualan!AE998*$D998</f>
        <v>0</v>
      </c>
      <c r="AF998" s="13">
        <f>Penjualan!AF998*$D998</f>
        <v>0</v>
      </c>
      <c r="AG998" s="13">
        <f>Penjualan!AG998*$D998</f>
        <v>0</v>
      </c>
      <c r="AH998" s="13">
        <f>Penjualan!AH998*$D998</f>
        <v>0</v>
      </c>
      <c r="AI998" s="13">
        <f>Penjualan!AI998*$D998</f>
        <v>0</v>
      </c>
      <c r="AJ998" s="13">
        <f>Penjualan!AJ998*$D998</f>
        <v>0</v>
      </c>
      <c r="AK998" s="13">
        <f>Penjualan!AK998*$D998</f>
        <v>0</v>
      </c>
      <c r="AL998" s="13">
        <f>Penjualan!AL998*$D998</f>
        <v>0</v>
      </c>
      <c r="AM998" s="13">
        <f>Penjualan!AM998*$D998</f>
        <v>0</v>
      </c>
      <c r="AN998" s="13">
        <f>Penjualan!AN998*$D998</f>
        <v>0</v>
      </c>
      <c r="AO998" s="13">
        <f>Penjualan!AO998*$D998</f>
        <v>0</v>
      </c>
      <c r="AP998" s="13"/>
      <c r="AQ998" s="13">
        <f>Penjualan!AQ998*$D998</f>
        <v>0</v>
      </c>
      <c r="AR998" s="13">
        <f t="shared" si="34"/>
        <v>0</v>
      </c>
      <c r="AS998" s="14"/>
      <c r="AT998" s="14"/>
      <c r="AU998" s="14"/>
      <c r="AV998" s="14"/>
      <c r="AW998" s="14"/>
    </row>
    <row r="999" spans="1:49" ht="26.25" customHeight="1" x14ac:dyDescent="0.35">
      <c r="A999" s="55">
        <f>Penjualan!A999</f>
        <v>42618</v>
      </c>
      <c r="B999" s="2" t="str">
        <f>Penjualan!B999</f>
        <v>R05</v>
      </c>
      <c r="C999" s="2" t="str">
        <f>Penjualan!C999</f>
        <v>Rosario tali bercorak</v>
      </c>
      <c r="D999" s="21">
        <f>VLOOKUP(B999,Tabel!$A$6:$F$78,6,FALSE)</f>
        <v>15000</v>
      </c>
      <c r="E999" s="13">
        <f>Penjualan!E999*$D999</f>
        <v>0</v>
      </c>
      <c r="F999" s="13">
        <f>Penjualan!F999*$D999</f>
        <v>0</v>
      </c>
      <c r="G999" s="13">
        <f>Penjualan!G999*$D999</f>
        <v>0</v>
      </c>
      <c r="H999" s="13">
        <f>Penjualan!H999*$D999</f>
        <v>15000</v>
      </c>
      <c r="I999" s="13">
        <f>Penjualan!I999*$D999</f>
        <v>0</v>
      </c>
      <c r="J999" s="13">
        <f>Penjualan!J999*$D999</f>
        <v>0</v>
      </c>
      <c r="K999" s="13">
        <f>Penjualan!K999*$D999</f>
        <v>0</v>
      </c>
      <c r="L999" s="13">
        <f>Penjualan!L999*$D999</f>
        <v>0</v>
      </c>
      <c r="M999" s="13">
        <f>Penjualan!M999*$D999</f>
        <v>0</v>
      </c>
      <c r="N999" s="13">
        <f>Penjualan!N999*$D999</f>
        <v>0</v>
      </c>
      <c r="O999" s="13">
        <f>Penjualan!O999*$D999</f>
        <v>0</v>
      </c>
      <c r="P999" s="13">
        <f>Penjualan!P999*$D999</f>
        <v>15000</v>
      </c>
      <c r="Q999" s="13">
        <f>Penjualan!Q999*$D999</f>
        <v>0</v>
      </c>
      <c r="R999" s="13">
        <f>Penjualan!R999*$D999</f>
        <v>0</v>
      </c>
      <c r="S999" s="13">
        <f>Penjualan!S999*$D999</f>
        <v>0</v>
      </c>
      <c r="T999" s="13">
        <f>Penjualan!T999*$D999</f>
        <v>0</v>
      </c>
      <c r="U999" s="13">
        <f>Penjualan!U999*$D999</f>
        <v>0</v>
      </c>
      <c r="V999" s="13">
        <f>Penjualan!V999*$D999</f>
        <v>0</v>
      </c>
      <c r="W999" s="13">
        <f>Penjualan!W999*$D999</f>
        <v>0</v>
      </c>
      <c r="X999" s="13">
        <f>Penjualan!X999*$D999</f>
        <v>0</v>
      </c>
      <c r="Y999" s="13">
        <f>Penjualan!Y999*$D999</f>
        <v>0</v>
      </c>
      <c r="Z999" s="13">
        <f>Penjualan!Z999*$D999</f>
        <v>0</v>
      </c>
      <c r="AA999" s="13">
        <f>Penjualan!AA999*$D999</f>
        <v>0</v>
      </c>
      <c r="AB999" s="13">
        <f>Penjualan!AB999*$D999</f>
        <v>0</v>
      </c>
      <c r="AC999" s="13">
        <f>Penjualan!AC999*$D999</f>
        <v>0</v>
      </c>
      <c r="AD999" s="13">
        <f>Penjualan!AD999*$D999</f>
        <v>0</v>
      </c>
      <c r="AE999" s="13">
        <f>Penjualan!AE999*$D999</f>
        <v>0</v>
      </c>
      <c r="AF999" s="13">
        <f>Penjualan!AF999*$D999</f>
        <v>0</v>
      </c>
      <c r="AG999" s="13">
        <f>Penjualan!AG999*$D999</f>
        <v>0</v>
      </c>
      <c r="AH999" s="13">
        <f>Penjualan!AH999*$D999</f>
        <v>0</v>
      </c>
      <c r="AI999" s="13">
        <f>Penjualan!AI999*$D999</f>
        <v>0</v>
      </c>
      <c r="AJ999" s="13">
        <f>Penjualan!AJ999*$D999</f>
        <v>0</v>
      </c>
      <c r="AK999" s="13">
        <f>Penjualan!AK999*$D999</f>
        <v>0</v>
      </c>
      <c r="AL999" s="13">
        <f>Penjualan!AL999*$D999</f>
        <v>0</v>
      </c>
      <c r="AM999" s="13">
        <f>Penjualan!AM999*$D999</f>
        <v>0</v>
      </c>
      <c r="AN999" s="13">
        <f>Penjualan!AN999*$D999</f>
        <v>0</v>
      </c>
      <c r="AO999" s="13">
        <f>Penjualan!AO999*$D999</f>
        <v>0</v>
      </c>
      <c r="AP999" s="13"/>
      <c r="AQ999" s="13">
        <f>Penjualan!AQ999*$D999</f>
        <v>0</v>
      </c>
      <c r="AR999" s="13">
        <f t="shared" si="34"/>
        <v>30000</v>
      </c>
      <c r="AS999" s="14"/>
      <c r="AT999" s="14"/>
      <c r="AU999" s="14"/>
      <c r="AV999" s="14"/>
      <c r="AW999" s="14"/>
    </row>
    <row r="1000" spans="1:49" ht="26.25" customHeight="1" x14ac:dyDescent="0.35">
      <c r="A1000" s="55">
        <f>Penjualan!A1000</f>
        <v>0</v>
      </c>
      <c r="B1000" s="2" t="str">
        <f>Penjualan!B1000</f>
        <v>Lain2</v>
      </c>
      <c r="C1000" s="2" t="str">
        <f>Penjualan!C1000</f>
        <v>Lain2</v>
      </c>
      <c r="D1000" s="21">
        <f>VLOOKUP(B1000,Tabel!$A$6:$F$78,6,FALSE)</f>
        <v>0</v>
      </c>
      <c r="E1000" s="13">
        <f>Penjualan!E1000*$D1000</f>
        <v>0</v>
      </c>
      <c r="F1000" s="13">
        <f>Penjualan!F1000*$D1000</f>
        <v>0</v>
      </c>
      <c r="G1000" s="13">
        <f>Penjualan!G1000*$D1000</f>
        <v>0</v>
      </c>
      <c r="H1000" s="13">
        <f>Penjualan!H1000*$D1000</f>
        <v>0</v>
      </c>
      <c r="I1000" s="13">
        <f>Penjualan!I1000*$D1000</f>
        <v>0</v>
      </c>
      <c r="J1000" s="13">
        <f>Penjualan!J1000*$D1000</f>
        <v>0</v>
      </c>
      <c r="K1000" s="13">
        <f>Penjualan!K1000*$D1000</f>
        <v>0</v>
      </c>
      <c r="L1000" s="13">
        <f>Penjualan!L1000*$D1000</f>
        <v>0</v>
      </c>
      <c r="M1000" s="13">
        <f>Penjualan!M1000*$D1000</f>
        <v>0</v>
      </c>
      <c r="N1000" s="13">
        <f>Penjualan!N1000*$D1000</f>
        <v>0</v>
      </c>
      <c r="O1000" s="13">
        <f>Penjualan!O1000*$D1000</f>
        <v>0</v>
      </c>
      <c r="P1000" s="13">
        <f>Penjualan!P1000*$D1000</f>
        <v>0</v>
      </c>
      <c r="Q1000" s="13">
        <f>Penjualan!Q1000*$D1000</f>
        <v>0</v>
      </c>
      <c r="R1000" s="13">
        <f>Penjualan!R1000*$D1000</f>
        <v>0</v>
      </c>
      <c r="S1000" s="13">
        <f>Penjualan!S1000*$D1000</f>
        <v>0</v>
      </c>
      <c r="T1000" s="13">
        <f>Penjualan!T1000*$D1000</f>
        <v>0</v>
      </c>
      <c r="U1000" s="13">
        <f>Penjualan!U1000*$D1000</f>
        <v>0</v>
      </c>
      <c r="V1000" s="13">
        <f>Penjualan!V1000*$D1000</f>
        <v>0</v>
      </c>
      <c r="W1000" s="13">
        <f>Penjualan!W1000*$D1000</f>
        <v>0</v>
      </c>
      <c r="X1000" s="13">
        <f>Penjualan!X1000*$D1000</f>
        <v>0</v>
      </c>
      <c r="Y1000" s="13">
        <f>Penjualan!Y1000*$D1000</f>
        <v>0</v>
      </c>
      <c r="Z1000" s="13">
        <f>Penjualan!Z1000*$D1000</f>
        <v>0</v>
      </c>
      <c r="AA1000" s="13">
        <f>Penjualan!AA1000*$D1000</f>
        <v>0</v>
      </c>
      <c r="AB1000" s="13">
        <f>Penjualan!AB1000*$D1000</f>
        <v>0</v>
      </c>
      <c r="AC1000" s="13">
        <f>Penjualan!AC1000*$D1000</f>
        <v>0</v>
      </c>
      <c r="AD1000" s="13">
        <f>Penjualan!AD1000*$D1000</f>
        <v>0</v>
      </c>
      <c r="AE1000" s="13">
        <f>Penjualan!AE1000*$D1000</f>
        <v>0</v>
      </c>
      <c r="AF1000" s="13">
        <f>Penjualan!AF1000*$D1000</f>
        <v>0</v>
      </c>
      <c r="AG1000" s="13">
        <f>Penjualan!AG1000*$D1000</f>
        <v>0</v>
      </c>
      <c r="AH1000" s="13">
        <f>Penjualan!AH1000*$D1000</f>
        <v>0</v>
      </c>
      <c r="AI1000" s="13">
        <f>Penjualan!AI1000*$D1000</f>
        <v>0</v>
      </c>
      <c r="AJ1000" s="13">
        <f>Penjualan!AJ1000*$D1000</f>
        <v>0</v>
      </c>
      <c r="AK1000" s="13">
        <f>Penjualan!AK1000*$D1000</f>
        <v>0</v>
      </c>
      <c r="AL1000" s="13">
        <f>Penjualan!AL1000*$D1000</f>
        <v>0</v>
      </c>
      <c r="AM1000" s="13">
        <f>Penjualan!AM1000*$D1000</f>
        <v>0</v>
      </c>
      <c r="AN1000" s="13">
        <f>Penjualan!AN1000*$D1000</f>
        <v>0</v>
      </c>
      <c r="AO1000" s="13">
        <f>Penjualan!AO1000*$D1000</f>
        <v>0</v>
      </c>
      <c r="AP1000" s="13"/>
      <c r="AQ1000" s="13">
        <f>Penjualan!AQ1000*$D1000</f>
        <v>0</v>
      </c>
      <c r="AR1000" s="13">
        <f t="shared" si="34"/>
        <v>0</v>
      </c>
      <c r="AS1000" s="14"/>
      <c r="AT1000" s="14"/>
      <c r="AU1000" s="14"/>
      <c r="AV1000" s="14"/>
      <c r="AW1000" s="14"/>
    </row>
    <row r="1001" spans="1:49" ht="26.25" customHeight="1" x14ac:dyDescent="0.35">
      <c r="A1001" s="55">
        <f>Penjualan!A1001</f>
        <v>42636</v>
      </c>
      <c r="B1001" s="2" t="str">
        <f>Penjualan!B1001</f>
        <v>R06</v>
      </c>
      <c r="C1001" s="2" t="str">
        <f>Penjualan!C1001</f>
        <v>Rosario tali simpul</v>
      </c>
      <c r="D1001" s="21">
        <f>VLOOKUP(B1001,Tabel!$A$6:$F$78,6,FALSE)</f>
        <v>12000</v>
      </c>
      <c r="E1001" s="13">
        <f>Penjualan!E1001*$D1001</f>
        <v>0</v>
      </c>
      <c r="F1001" s="13">
        <f>Penjualan!F1001*$D1001</f>
        <v>0</v>
      </c>
      <c r="G1001" s="13">
        <f>Penjualan!G1001*$D1001</f>
        <v>0</v>
      </c>
      <c r="H1001" s="13">
        <f>Penjualan!H1001*$D1001</f>
        <v>0</v>
      </c>
      <c r="I1001" s="13">
        <f>Penjualan!I1001*$D1001</f>
        <v>0</v>
      </c>
      <c r="J1001" s="13">
        <f>Penjualan!J1001*$D1001</f>
        <v>0</v>
      </c>
      <c r="K1001" s="13">
        <f>Penjualan!K1001*$D1001</f>
        <v>0</v>
      </c>
      <c r="L1001" s="13">
        <f>Penjualan!L1001*$D1001</f>
        <v>0</v>
      </c>
      <c r="M1001" s="13">
        <f>Penjualan!M1001*$D1001</f>
        <v>120000</v>
      </c>
      <c r="N1001" s="13">
        <f>Penjualan!N1001*$D1001</f>
        <v>0</v>
      </c>
      <c r="O1001" s="13">
        <f>Penjualan!O1001*$D1001</f>
        <v>0</v>
      </c>
      <c r="P1001" s="13">
        <f>Penjualan!P1001*$D1001</f>
        <v>0</v>
      </c>
      <c r="Q1001" s="13">
        <f>Penjualan!Q1001*$D1001</f>
        <v>0</v>
      </c>
      <c r="R1001" s="13">
        <f>Penjualan!R1001*$D1001</f>
        <v>0</v>
      </c>
      <c r="S1001" s="13">
        <f>Penjualan!S1001*$D1001</f>
        <v>0</v>
      </c>
      <c r="T1001" s="13">
        <f>Penjualan!T1001*$D1001</f>
        <v>0</v>
      </c>
      <c r="U1001" s="13">
        <f>Penjualan!U1001*$D1001</f>
        <v>0</v>
      </c>
      <c r="V1001" s="13">
        <f>Penjualan!V1001*$D1001</f>
        <v>0</v>
      </c>
      <c r="W1001" s="13">
        <f>Penjualan!W1001*$D1001</f>
        <v>0</v>
      </c>
      <c r="X1001" s="13">
        <f>Penjualan!X1001*$D1001</f>
        <v>0</v>
      </c>
      <c r="Y1001" s="13">
        <f>Penjualan!Y1001*$D1001</f>
        <v>0</v>
      </c>
      <c r="Z1001" s="13">
        <f>Penjualan!Z1001*$D1001</f>
        <v>0</v>
      </c>
      <c r="AA1001" s="13">
        <f>Penjualan!AA1001*$D1001</f>
        <v>0</v>
      </c>
      <c r="AB1001" s="13">
        <f>Penjualan!AB1001*$D1001</f>
        <v>0</v>
      </c>
      <c r="AC1001" s="13">
        <f>Penjualan!AC1001*$D1001</f>
        <v>0</v>
      </c>
      <c r="AD1001" s="13">
        <f>Penjualan!AD1001*$D1001</f>
        <v>0</v>
      </c>
      <c r="AE1001" s="13">
        <f>Penjualan!AE1001*$D1001</f>
        <v>0</v>
      </c>
      <c r="AF1001" s="13">
        <f>Penjualan!AF1001*$D1001</f>
        <v>0</v>
      </c>
      <c r="AG1001" s="13">
        <f>Penjualan!AG1001*$D1001</f>
        <v>0</v>
      </c>
      <c r="AH1001" s="13">
        <f>Penjualan!AH1001*$D1001</f>
        <v>0</v>
      </c>
      <c r="AI1001" s="13">
        <f>Penjualan!AI1001*$D1001</f>
        <v>0</v>
      </c>
      <c r="AJ1001" s="13">
        <f>Penjualan!AJ1001*$D1001</f>
        <v>0</v>
      </c>
      <c r="AK1001" s="13">
        <f>Penjualan!AK1001*$D1001</f>
        <v>0</v>
      </c>
      <c r="AL1001" s="13">
        <f>Penjualan!AL1001*$D1001</f>
        <v>0</v>
      </c>
      <c r="AM1001" s="13">
        <f>Penjualan!AM1001*$D1001</f>
        <v>0</v>
      </c>
      <c r="AN1001" s="13">
        <f>Penjualan!AN1001*$D1001</f>
        <v>0</v>
      </c>
      <c r="AO1001" s="13">
        <f>Penjualan!AO1001*$D1001</f>
        <v>0</v>
      </c>
      <c r="AP1001" s="13"/>
      <c r="AQ1001" s="13">
        <f>Penjualan!AQ1001*$D1001</f>
        <v>0</v>
      </c>
      <c r="AR1001" s="13">
        <f t="shared" si="34"/>
        <v>120000</v>
      </c>
      <c r="AS1001" s="14"/>
      <c r="AT1001" s="14"/>
      <c r="AU1001" s="14"/>
      <c r="AV1001" s="14"/>
      <c r="AW1001" s="14"/>
    </row>
    <row r="1002" spans="1:49" ht="26.25" customHeight="1" x14ac:dyDescent="0.35">
      <c r="A1002" s="55">
        <f>Penjualan!A1002</f>
        <v>42643</v>
      </c>
      <c r="B1002" s="2" t="str">
        <f>Penjualan!B1002</f>
        <v>R05</v>
      </c>
      <c r="C1002" s="2" t="str">
        <f>Penjualan!C1002</f>
        <v>Rosario tali bercorak</v>
      </c>
      <c r="D1002" s="21">
        <f>VLOOKUP(B1002,Tabel!$A$6:$F$78,6,FALSE)</f>
        <v>15000</v>
      </c>
      <c r="E1002" s="13">
        <f>Penjualan!E1002*$D1002</f>
        <v>0</v>
      </c>
      <c r="F1002" s="13">
        <f>Penjualan!F1002*$D1002</f>
        <v>0</v>
      </c>
      <c r="G1002" s="13">
        <f>Penjualan!G1002*$D1002</f>
        <v>0</v>
      </c>
      <c r="H1002" s="13">
        <f>Penjualan!H1002*$D1002</f>
        <v>30000</v>
      </c>
      <c r="I1002" s="13">
        <f>Penjualan!I1002*$D1002</f>
        <v>0</v>
      </c>
      <c r="J1002" s="13">
        <f>Penjualan!J1002*$D1002</f>
        <v>0</v>
      </c>
      <c r="K1002" s="13">
        <f>Penjualan!K1002*$D1002</f>
        <v>0</v>
      </c>
      <c r="L1002" s="13">
        <f>Penjualan!L1002*$D1002</f>
        <v>0</v>
      </c>
      <c r="M1002" s="13">
        <f>Penjualan!M1002*$D1002</f>
        <v>0</v>
      </c>
      <c r="N1002" s="13">
        <f>Penjualan!N1002*$D1002</f>
        <v>0</v>
      </c>
      <c r="O1002" s="13">
        <f>Penjualan!O1002*$D1002</f>
        <v>0</v>
      </c>
      <c r="P1002" s="13">
        <f>Penjualan!P1002*$D1002</f>
        <v>0</v>
      </c>
      <c r="Q1002" s="13">
        <f>Penjualan!Q1002*$D1002</f>
        <v>0</v>
      </c>
      <c r="R1002" s="13">
        <f>Penjualan!R1002*$D1002</f>
        <v>0</v>
      </c>
      <c r="S1002" s="13">
        <f>Penjualan!S1002*$D1002</f>
        <v>0</v>
      </c>
      <c r="T1002" s="13">
        <f>Penjualan!T1002*$D1002</f>
        <v>0</v>
      </c>
      <c r="U1002" s="13">
        <f>Penjualan!U1002*$D1002</f>
        <v>0</v>
      </c>
      <c r="V1002" s="13">
        <f>Penjualan!V1002*$D1002</f>
        <v>0</v>
      </c>
      <c r="W1002" s="13">
        <f>Penjualan!W1002*$D1002</f>
        <v>0</v>
      </c>
      <c r="X1002" s="13">
        <f>Penjualan!X1002*$D1002</f>
        <v>0</v>
      </c>
      <c r="Y1002" s="13">
        <f>Penjualan!Y1002*$D1002</f>
        <v>0</v>
      </c>
      <c r="Z1002" s="13">
        <f>Penjualan!Z1002*$D1002</f>
        <v>0</v>
      </c>
      <c r="AA1002" s="13">
        <f>Penjualan!AA1002*$D1002</f>
        <v>0</v>
      </c>
      <c r="AB1002" s="13">
        <f>Penjualan!AB1002*$D1002</f>
        <v>0</v>
      </c>
      <c r="AC1002" s="13">
        <f>Penjualan!AC1002*$D1002</f>
        <v>0</v>
      </c>
      <c r="AD1002" s="13">
        <f>Penjualan!AD1002*$D1002</f>
        <v>0</v>
      </c>
      <c r="AE1002" s="13">
        <f>Penjualan!AE1002*$D1002</f>
        <v>0</v>
      </c>
      <c r="AF1002" s="13">
        <f>Penjualan!AF1002*$D1002</f>
        <v>0</v>
      </c>
      <c r="AG1002" s="13">
        <f>Penjualan!AG1002*$D1002</f>
        <v>0</v>
      </c>
      <c r="AH1002" s="13">
        <f>Penjualan!AH1002*$D1002</f>
        <v>0</v>
      </c>
      <c r="AI1002" s="13">
        <f>Penjualan!AI1002*$D1002</f>
        <v>0</v>
      </c>
      <c r="AJ1002" s="13">
        <f>Penjualan!AJ1002*$D1002</f>
        <v>0</v>
      </c>
      <c r="AK1002" s="13">
        <f>Penjualan!AK1002*$D1002</f>
        <v>0</v>
      </c>
      <c r="AL1002" s="13">
        <f>Penjualan!AL1002*$D1002</f>
        <v>0</v>
      </c>
      <c r="AM1002" s="13">
        <f>Penjualan!AM1002*$D1002</f>
        <v>0</v>
      </c>
      <c r="AN1002" s="13">
        <f>Penjualan!AN1002*$D1002</f>
        <v>0</v>
      </c>
      <c r="AO1002" s="13">
        <f>Penjualan!AO1002*$D1002</f>
        <v>0</v>
      </c>
      <c r="AP1002" s="13"/>
      <c r="AQ1002" s="13">
        <f>Penjualan!AQ1002*$D1002</f>
        <v>0</v>
      </c>
      <c r="AR1002" s="13">
        <f t="shared" si="34"/>
        <v>30000</v>
      </c>
      <c r="AS1002" s="14"/>
      <c r="AT1002" s="14"/>
      <c r="AU1002" s="14"/>
      <c r="AV1002" s="14"/>
      <c r="AW1002" s="14"/>
    </row>
    <row r="1003" spans="1:49" ht="26.25" customHeight="1" x14ac:dyDescent="0.35">
      <c r="A1003" s="55" t="str">
        <f>Penjualan!A1003</f>
        <v>Konser</v>
      </c>
      <c r="B1003" s="2" t="str">
        <f>Penjualan!B1003</f>
        <v>GKM</v>
      </c>
      <c r="C1003" s="2" t="str">
        <f>Penjualan!C1003</f>
        <v>G. Mutiara</v>
      </c>
      <c r="D1003" s="21">
        <f>VLOOKUP(B1003,Tabel!$A$6:$F$78,6,FALSE)</f>
        <v>10000</v>
      </c>
      <c r="E1003" s="13">
        <f>Penjualan!E1003*$D1003</f>
        <v>0</v>
      </c>
      <c r="F1003" s="13">
        <f>Penjualan!F1003*$D1003</f>
        <v>0</v>
      </c>
      <c r="G1003" s="13">
        <f>Penjualan!G1003*$D1003</f>
        <v>0</v>
      </c>
      <c r="H1003" s="13">
        <f>Penjualan!H1003*$D1003</f>
        <v>0</v>
      </c>
      <c r="I1003" s="13">
        <f>Penjualan!I1003*$D1003</f>
        <v>0</v>
      </c>
      <c r="J1003" s="13">
        <f>Penjualan!J1003*$D1003</f>
        <v>0</v>
      </c>
      <c r="K1003" s="13">
        <f>Penjualan!K1003*$D1003</f>
        <v>0</v>
      </c>
      <c r="L1003" s="13">
        <f>Penjualan!L1003*$D1003</f>
        <v>0</v>
      </c>
      <c r="M1003" s="13">
        <f>Penjualan!M1003*$D1003</f>
        <v>40000</v>
      </c>
      <c r="N1003" s="13">
        <f>Penjualan!N1003*$D1003</f>
        <v>0</v>
      </c>
      <c r="O1003" s="13">
        <f>Penjualan!O1003*$D1003</f>
        <v>0</v>
      </c>
      <c r="P1003" s="13">
        <f>Penjualan!P1003*$D1003</f>
        <v>0</v>
      </c>
      <c r="Q1003" s="13">
        <f>Penjualan!Q1003*$D1003</f>
        <v>0</v>
      </c>
      <c r="R1003" s="13">
        <f>Penjualan!R1003*$D1003</f>
        <v>0</v>
      </c>
      <c r="S1003" s="13">
        <f>Penjualan!S1003*$D1003</f>
        <v>0</v>
      </c>
      <c r="T1003" s="13">
        <f>Penjualan!T1003*$D1003</f>
        <v>0</v>
      </c>
      <c r="U1003" s="13">
        <f>Penjualan!U1003*$D1003</f>
        <v>0</v>
      </c>
      <c r="V1003" s="13">
        <f>Penjualan!V1003*$D1003</f>
        <v>0</v>
      </c>
      <c r="W1003" s="13">
        <f>Penjualan!W1003*$D1003</f>
        <v>0</v>
      </c>
      <c r="X1003" s="13">
        <f>Penjualan!X1003*$D1003</f>
        <v>0</v>
      </c>
      <c r="Y1003" s="13">
        <f>Penjualan!Y1003*$D1003</f>
        <v>0</v>
      </c>
      <c r="Z1003" s="13">
        <f>Penjualan!Z1003*$D1003</f>
        <v>0</v>
      </c>
      <c r="AA1003" s="13">
        <f>Penjualan!AA1003*$D1003</f>
        <v>0</v>
      </c>
      <c r="AB1003" s="13">
        <f>Penjualan!AB1003*$D1003</f>
        <v>0</v>
      </c>
      <c r="AC1003" s="13">
        <f>Penjualan!AC1003*$D1003</f>
        <v>0</v>
      </c>
      <c r="AD1003" s="13">
        <f>Penjualan!AD1003*$D1003</f>
        <v>0</v>
      </c>
      <c r="AE1003" s="13">
        <f>Penjualan!AE1003*$D1003</f>
        <v>0</v>
      </c>
      <c r="AF1003" s="13">
        <f>Penjualan!AF1003*$D1003</f>
        <v>0</v>
      </c>
      <c r="AG1003" s="13">
        <f>Penjualan!AG1003*$D1003</f>
        <v>0</v>
      </c>
      <c r="AH1003" s="13">
        <f>Penjualan!AH1003*$D1003</f>
        <v>0</v>
      </c>
      <c r="AI1003" s="13">
        <f>Penjualan!AI1003*$D1003</f>
        <v>20000</v>
      </c>
      <c r="AJ1003" s="13">
        <f>Penjualan!AJ1003*$D1003</f>
        <v>0</v>
      </c>
      <c r="AK1003" s="13">
        <f>Penjualan!AK1003*$D1003</f>
        <v>0</v>
      </c>
      <c r="AL1003" s="13">
        <f>Penjualan!AL1003*$D1003</f>
        <v>0</v>
      </c>
      <c r="AM1003" s="13">
        <f>Penjualan!AM1003*$D1003</f>
        <v>0</v>
      </c>
      <c r="AN1003" s="13">
        <f>Penjualan!AN1003*$D1003</f>
        <v>0</v>
      </c>
      <c r="AO1003" s="13">
        <f>Penjualan!AO1003*$D1003</f>
        <v>0</v>
      </c>
      <c r="AP1003" s="13"/>
      <c r="AQ1003" s="13">
        <f>Penjualan!AQ1003*$D1003</f>
        <v>0</v>
      </c>
      <c r="AR1003" s="13">
        <f t="shared" si="34"/>
        <v>60000</v>
      </c>
      <c r="AS1003" s="14"/>
      <c r="AT1003" s="14"/>
      <c r="AU1003" s="14"/>
      <c r="AV1003" s="14"/>
      <c r="AW1003" s="14"/>
    </row>
    <row r="1004" spans="1:49" ht="26.25" customHeight="1" x14ac:dyDescent="0.35">
      <c r="A1004" s="55">
        <f>Penjualan!A1004</f>
        <v>0</v>
      </c>
      <c r="B1004" s="2" t="str">
        <f>Penjualan!B1004</f>
        <v>G12</v>
      </c>
      <c r="C1004" s="2" t="str">
        <f>Penjualan!C1004</f>
        <v xml:space="preserve">Gelang plat </v>
      </c>
      <c r="D1004" s="21">
        <f>VLOOKUP(B1004,Tabel!$A$6:$F$78,6,FALSE)</f>
        <v>5000</v>
      </c>
      <c r="E1004" s="13">
        <f>Penjualan!E1004*$D1004</f>
        <v>0</v>
      </c>
      <c r="F1004" s="13">
        <f>Penjualan!F1004*$D1004</f>
        <v>0</v>
      </c>
      <c r="G1004" s="13">
        <f>Penjualan!G1004*$D1004</f>
        <v>0</v>
      </c>
      <c r="H1004" s="13">
        <f>Penjualan!H1004*$D1004</f>
        <v>0</v>
      </c>
      <c r="I1004" s="13">
        <f>Penjualan!I1004*$D1004</f>
        <v>0</v>
      </c>
      <c r="J1004" s="13">
        <f>Penjualan!J1004*$D1004</f>
        <v>0</v>
      </c>
      <c r="K1004" s="13">
        <f>Penjualan!K1004*$D1004</f>
        <v>0</v>
      </c>
      <c r="L1004" s="13">
        <f>Penjualan!L1004*$D1004</f>
        <v>0</v>
      </c>
      <c r="M1004" s="13">
        <f>Penjualan!M1004*$D1004</f>
        <v>0</v>
      </c>
      <c r="N1004" s="13">
        <f>Penjualan!N1004*$D1004</f>
        <v>5000</v>
      </c>
      <c r="O1004" s="13">
        <f>Penjualan!O1004*$D1004</f>
        <v>0</v>
      </c>
      <c r="P1004" s="13">
        <f>Penjualan!P1004*$D1004</f>
        <v>0</v>
      </c>
      <c r="Q1004" s="13">
        <f>Penjualan!Q1004*$D1004</f>
        <v>0</v>
      </c>
      <c r="R1004" s="13">
        <f>Penjualan!R1004*$D1004</f>
        <v>0</v>
      </c>
      <c r="S1004" s="13">
        <f>Penjualan!S1004*$D1004</f>
        <v>0</v>
      </c>
      <c r="T1004" s="13">
        <f>Penjualan!T1004*$D1004</f>
        <v>0</v>
      </c>
      <c r="U1004" s="13">
        <f>Penjualan!U1004*$D1004</f>
        <v>0</v>
      </c>
      <c r="V1004" s="13">
        <f>Penjualan!V1004*$D1004</f>
        <v>0</v>
      </c>
      <c r="W1004" s="13">
        <f>Penjualan!W1004*$D1004</f>
        <v>10000</v>
      </c>
      <c r="X1004" s="13">
        <f>Penjualan!X1004*$D1004</f>
        <v>0</v>
      </c>
      <c r="Y1004" s="13">
        <f>Penjualan!Y1004*$D1004</f>
        <v>0</v>
      </c>
      <c r="Z1004" s="13">
        <f>Penjualan!Z1004*$D1004</f>
        <v>0</v>
      </c>
      <c r="AA1004" s="13">
        <f>Penjualan!AA1004*$D1004</f>
        <v>0</v>
      </c>
      <c r="AB1004" s="13">
        <f>Penjualan!AB1004*$D1004</f>
        <v>0</v>
      </c>
      <c r="AC1004" s="13">
        <f>Penjualan!AC1004*$D1004</f>
        <v>0</v>
      </c>
      <c r="AD1004" s="13">
        <f>Penjualan!AD1004*$D1004</f>
        <v>0</v>
      </c>
      <c r="AE1004" s="13">
        <f>Penjualan!AE1004*$D1004</f>
        <v>0</v>
      </c>
      <c r="AF1004" s="13">
        <f>Penjualan!AF1004*$D1004</f>
        <v>0</v>
      </c>
      <c r="AG1004" s="13">
        <f>Penjualan!AG1004*$D1004</f>
        <v>0</v>
      </c>
      <c r="AH1004" s="13">
        <f>Penjualan!AH1004*$D1004</f>
        <v>0</v>
      </c>
      <c r="AI1004" s="13">
        <f>Penjualan!AI1004*$D1004</f>
        <v>0</v>
      </c>
      <c r="AJ1004" s="13">
        <f>Penjualan!AJ1004*$D1004</f>
        <v>0</v>
      </c>
      <c r="AK1004" s="13">
        <f>Penjualan!AK1004*$D1004</f>
        <v>0</v>
      </c>
      <c r="AL1004" s="13">
        <f>Penjualan!AL1004*$D1004</f>
        <v>0</v>
      </c>
      <c r="AM1004" s="13">
        <f>Penjualan!AM1004*$D1004</f>
        <v>0</v>
      </c>
      <c r="AN1004" s="13">
        <f>Penjualan!AN1004*$D1004</f>
        <v>0</v>
      </c>
      <c r="AO1004" s="13">
        <f>Penjualan!AO1004*$D1004</f>
        <v>0</v>
      </c>
      <c r="AP1004" s="13"/>
      <c r="AQ1004" s="13">
        <f>Penjualan!AQ1004*$D1004</f>
        <v>0</v>
      </c>
      <c r="AR1004" s="13">
        <f t="shared" si="34"/>
        <v>15000</v>
      </c>
      <c r="AS1004" s="14"/>
      <c r="AT1004" s="14"/>
      <c r="AU1004" s="14"/>
      <c r="AV1004" s="14"/>
      <c r="AW1004" s="14"/>
    </row>
    <row r="1005" spans="1:49" ht="26.25" customHeight="1" x14ac:dyDescent="0.35">
      <c r="A1005" s="55">
        <f>Penjualan!A1005</f>
        <v>0</v>
      </c>
      <c r="B1005" s="2" t="str">
        <f>Penjualan!B1005</f>
        <v>G10</v>
      </c>
      <c r="C1005" s="2" t="str">
        <f>Penjualan!C1005</f>
        <v>G.tali warna warni</v>
      </c>
      <c r="D1005" s="21">
        <f>VLOOKUP(B1005,Tabel!$A$6:$F$78,6,FALSE)</f>
        <v>5000</v>
      </c>
      <c r="E1005" s="13">
        <f>Penjualan!E1005*$D1005</f>
        <v>0</v>
      </c>
      <c r="F1005" s="13">
        <f>Penjualan!F1005*$D1005</f>
        <v>0</v>
      </c>
      <c r="G1005" s="13">
        <f>Penjualan!G1005*$D1005</f>
        <v>0</v>
      </c>
      <c r="H1005" s="13">
        <f>Penjualan!H1005*$D1005</f>
        <v>0</v>
      </c>
      <c r="I1005" s="13">
        <f>Penjualan!I1005*$D1005</f>
        <v>0</v>
      </c>
      <c r="J1005" s="13">
        <f>Penjualan!J1005*$D1005</f>
        <v>0</v>
      </c>
      <c r="K1005" s="13">
        <f>Penjualan!K1005*$D1005</f>
        <v>0</v>
      </c>
      <c r="L1005" s="13">
        <f>Penjualan!L1005*$D1005</f>
        <v>0</v>
      </c>
      <c r="M1005" s="13">
        <f>Penjualan!M1005*$D1005</f>
        <v>0</v>
      </c>
      <c r="N1005" s="13">
        <f>Penjualan!N1005*$D1005</f>
        <v>0</v>
      </c>
      <c r="O1005" s="13">
        <f>Penjualan!O1005*$D1005</f>
        <v>0</v>
      </c>
      <c r="P1005" s="13">
        <f>Penjualan!P1005*$D1005</f>
        <v>0</v>
      </c>
      <c r="Q1005" s="13">
        <f>Penjualan!Q1005*$D1005</f>
        <v>0</v>
      </c>
      <c r="R1005" s="13">
        <f>Penjualan!R1005*$D1005</f>
        <v>0</v>
      </c>
      <c r="S1005" s="13">
        <f>Penjualan!S1005*$D1005</f>
        <v>0</v>
      </c>
      <c r="T1005" s="13">
        <f>Penjualan!T1005*$D1005</f>
        <v>0</v>
      </c>
      <c r="U1005" s="13">
        <f>Penjualan!U1005*$D1005</f>
        <v>0</v>
      </c>
      <c r="V1005" s="13">
        <f>Penjualan!V1005*$D1005</f>
        <v>0</v>
      </c>
      <c r="W1005" s="13">
        <f>Penjualan!W1005*$D1005</f>
        <v>5000</v>
      </c>
      <c r="X1005" s="13">
        <f>Penjualan!X1005*$D1005</f>
        <v>0</v>
      </c>
      <c r="Y1005" s="13">
        <f>Penjualan!Y1005*$D1005</f>
        <v>0</v>
      </c>
      <c r="Z1005" s="13">
        <f>Penjualan!Z1005*$D1005</f>
        <v>0</v>
      </c>
      <c r="AA1005" s="13">
        <f>Penjualan!AA1005*$D1005</f>
        <v>0</v>
      </c>
      <c r="AB1005" s="13">
        <f>Penjualan!AB1005*$D1005</f>
        <v>0</v>
      </c>
      <c r="AC1005" s="13">
        <f>Penjualan!AC1005*$D1005</f>
        <v>0</v>
      </c>
      <c r="AD1005" s="13">
        <f>Penjualan!AD1005*$D1005</f>
        <v>0</v>
      </c>
      <c r="AE1005" s="13">
        <f>Penjualan!AE1005*$D1005</f>
        <v>0</v>
      </c>
      <c r="AF1005" s="13">
        <f>Penjualan!AF1005*$D1005</f>
        <v>0</v>
      </c>
      <c r="AG1005" s="13">
        <f>Penjualan!AG1005*$D1005</f>
        <v>0</v>
      </c>
      <c r="AH1005" s="13">
        <f>Penjualan!AH1005*$D1005</f>
        <v>0</v>
      </c>
      <c r="AI1005" s="13">
        <f>Penjualan!AI1005*$D1005</f>
        <v>0</v>
      </c>
      <c r="AJ1005" s="13">
        <f>Penjualan!AJ1005*$D1005</f>
        <v>0</v>
      </c>
      <c r="AK1005" s="13">
        <f>Penjualan!AK1005*$D1005</f>
        <v>0</v>
      </c>
      <c r="AL1005" s="13">
        <f>Penjualan!AL1005*$D1005</f>
        <v>0</v>
      </c>
      <c r="AM1005" s="13">
        <f>Penjualan!AM1005*$D1005</f>
        <v>0</v>
      </c>
      <c r="AN1005" s="13">
        <f>Penjualan!AN1005*$D1005</f>
        <v>0</v>
      </c>
      <c r="AO1005" s="13">
        <f>Penjualan!AO1005*$D1005</f>
        <v>0</v>
      </c>
      <c r="AP1005" s="13"/>
      <c r="AQ1005" s="13">
        <f>Penjualan!AQ1005*$D1005</f>
        <v>0</v>
      </c>
      <c r="AR1005" s="13">
        <f t="shared" si="34"/>
        <v>5000</v>
      </c>
      <c r="AS1005" s="14"/>
      <c r="AT1005" s="14"/>
      <c r="AU1005" s="14"/>
      <c r="AV1005" s="14"/>
      <c r="AW1005" s="14"/>
    </row>
    <row r="1006" spans="1:49" ht="26.25" customHeight="1" x14ac:dyDescent="0.35">
      <c r="A1006" s="55">
        <f>Penjualan!A1006</f>
        <v>0</v>
      </c>
      <c r="B1006" s="2" t="str">
        <f>Penjualan!B1006</f>
        <v>G20</v>
      </c>
      <c r="C1006" s="2" t="str">
        <f>Penjualan!C1006</f>
        <v>Gelang lilit magnet</v>
      </c>
      <c r="D1006" s="21">
        <f>VLOOKUP(B1006,Tabel!$A$6:$F$78,6,FALSE)</f>
        <v>10000</v>
      </c>
      <c r="E1006" s="13">
        <f>Penjualan!E1006*$D1006</f>
        <v>0</v>
      </c>
      <c r="F1006" s="13">
        <f>Penjualan!F1006*$D1006</f>
        <v>0</v>
      </c>
      <c r="G1006" s="13">
        <f>Penjualan!G1006*$D1006</f>
        <v>0</v>
      </c>
      <c r="H1006" s="13">
        <f>Penjualan!H1006*$D1006</f>
        <v>0</v>
      </c>
      <c r="I1006" s="13">
        <f>Penjualan!I1006*$D1006</f>
        <v>0</v>
      </c>
      <c r="J1006" s="13">
        <f>Penjualan!J1006*$D1006</f>
        <v>0</v>
      </c>
      <c r="K1006" s="13">
        <f>Penjualan!K1006*$D1006</f>
        <v>0</v>
      </c>
      <c r="L1006" s="13">
        <f>Penjualan!L1006*$D1006</f>
        <v>10000</v>
      </c>
      <c r="M1006" s="13">
        <f>Penjualan!M1006*$D1006</f>
        <v>0</v>
      </c>
      <c r="N1006" s="13">
        <f>Penjualan!N1006*$D1006</f>
        <v>0</v>
      </c>
      <c r="O1006" s="13">
        <f>Penjualan!O1006*$D1006</f>
        <v>0</v>
      </c>
      <c r="P1006" s="13">
        <f>Penjualan!P1006*$D1006</f>
        <v>0</v>
      </c>
      <c r="Q1006" s="13">
        <f>Penjualan!Q1006*$D1006</f>
        <v>0</v>
      </c>
      <c r="R1006" s="13">
        <f>Penjualan!R1006*$D1006</f>
        <v>0</v>
      </c>
      <c r="S1006" s="13">
        <f>Penjualan!S1006*$D1006</f>
        <v>0</v>
      </c>
      <c r="T1006" s="13">
        <f>Penjualan!T1006*$D1006</f>
        <v>0</v>
      </c>
      <c r="U1006" s="13">
        <f>Penjualan!U1006*$D1006</f>
        <v>0</v>
      </c>
      <c r="V1006" s="13">
        <f>Penjualan!V1006*$D1006</f>
        <v>0</v>
      </c>
      <c r="W1006" s="13">
        <f>Penjualan!W1006*$D1006</f>
        <v>0</v>
      </c>
      <c r="X1006" s="13">
        <f>Penjualan!X1006*$D1006</f>
        <v>0</v>
      </c>
      <c r="Y1006" s="13">
        <f>Penjualan!Y1006*$D1006</f>
        <v>0</v>
      </c>
      <c r="Z1006" s="13">
        <f>Penjualan!Z1006*$D1006</f>
        <v>0</v>
      </c>
      <c r="AA1006" s="13">
        <f>Penjualan!AA1006*$D1006</f>
        <v>0</v>
      </c>
      <c r="AB1006" s="13">
        <f>Penjualan!AB1006*$D1006</f>
        <v>0</v>
      </c>
      <c r="AC1006" s="13">
        <f>Penjualan!AC1006*$D1006</f>
        <v>0</v>
      </c>
      <c r="AD1006" s="13">
        <f>Penjualan!AD1006*$D1006</f>
        <v>0</v>
      </c>
      <c r="AE1006" s="13">
        <f>Penjualan!AE1006*$D1006</f>
        <v>0</v>
      </c>
      <c r="AF1006" s="13">
        <f>Penjualan!AF1006*$D1006</f>
        <v>0</v>
      </c>
      <c r="AG1006" s="13">
        <f>Penjualan!AG1006*$D1006</f>
        <v>0</v>
      </c>
      <c r="AH1006" s="13">
        <f>Penjualan!AH1006*$D1006</f>
        <v>0</v>
      </c>
      <c r="AI1006" s="13">
        <f>Penjualan!AI1006*$D1006</f>
        <v>0</v>
      </c>
      <c r="AJ1006" s="13">
        <f>Penjualan!AJ1006*$D1006</f>
        <v>0</v>
      </c>
      <c r="AK1006" s="13">
        <f>Penjualan!AK1006*$D1006</f>
        <v>0</v>
      </c>
      <c r="AL1006" s="13">
        <f>Penjualan!AL1006*$D1006</f>
        <v>0</v>
      </c>
      <c r="AM1006" s="13">
        <f>Penjualan!AM1006*$D1006</f>
        <v>0</v>
      </c>
      <c r="AN1006" s="13">
        <f>Penjualan!AN1006*$D1006</f>
        <v>0</v>
      </c>
      <c r="AO1006" s="13">
        <f>Penjualan!AO1006*$D1006</f>
        <v>0</v>
      </c>
      <c r="AP1006" s="13"/>
      <c r="AQ1006" s="13">
        <f>Penjualan!AQ1006*$D1006</f>
        <v>0</v>
      </c>
      <c r="AR1006" s="13">
        <f t="shared" si="34"/>
        <v>10000</v>
      </c>
      <c r="AS1006" s="14"/>
      <c r="AT1006" s="14"/>
      <c r="AU1006" s="14"/>
      <c r="AV1006" s="14"/>
      <c r="AW1006" s="14"/>
    </row>
    <row r="1007" spans="1:49" ht="26.25" customHeight="1" x14ac:dyDescent="0.35">
      <c r="A1007" s="55">
        <f>Penjualan!A1007</f>
        <v>42644</v>
      </c>
      <c r="B1007" s="2" t="str">
        <f>Penjualan!B1007</f>
        <v>GKM</v>
      </c>
      <c r="C1007" s="2" t="str">
        <f>Penjualan!C1007</f>
        <v>G. Mutiara</v>
      </c>
      <c r="D1007" s="21">
        <f>VLOOKUP(B1007,Tabel!$A$6:$F$78,6,FALSE)</f>
        <v>10000</v>
      </c>
      <c r="E1007" s="13">
        <f>Penjualan!E1007*$D1007</f>
        <v>0</v>
      </c>
      <c r="F1007" s="13">
        <f>Penjualan!F1007*$D1007</f>
        <v>0</v>
      </c>
      <c r="G1007" s="13">
        <f>Penjualan!G1007*$D1007</f>
        <v>0</v>
      </c>
      <c r="H1007" s="13">
        <f>Penjualan!H1007*$D1007</f>
        <v>0</v>
      </c>
      <c r="I1007" s="13">
        <f>Penjualan!I1007*$D1007</f>
        <v>0</v>
      </c>
      <c r="J1007" s="13">
        <f>Penjualan!J1007*$D1007</f>
        <v>0</v>
      </c>
      <c r="K1007" s="13">
        <f>Penjualan!K1007*$D1007</f>
        <v>0</v>
      </c>
      <c r="L1007" s="13">
        <f>Penjualan!L1007*$D1007</f>
        <v>0</v>
      </c>
      <c r="M1007" s="13">
        <f>Penjualan!M1007*$D1007</f>
        <v>0</v>
      </c>
      <c r="N1007" s="13">
        <f>Penjualan!N1007*$D1007</f>
        <v>0</v>
      </c>
      <c r="O1007" s="13">
        <f>Penjualan!O1007*$D1007</f>
        <v>0</v>
      </c>
      <c r="P1007" s="13">
        <f>Penjualan!P1007*$D1007</f>
        <v>0</v>
      </c>
      <c r="Q1007" s="13">
        <f>Penjualan!Q1007*$D1007</f>
        <v>0</v>
      </c>
      <c r="R1007" s="13">
        <f>Penjualan!R1007*$D1007</f>
        <v>0</v>
      </c>
      <c r="S1007" s="13">
        <f>Penjualan!S1007*$D1007</f>
        <v>0</v>
      </c>
      <c r="T1007" s="13">
        <f>Penjualan!T1007*$D1007</f>
        <v>0</v>
      </c>
      <c r="U1007" s="13">
        <f>Penjualan!U1007*$D1007</f>
        <v>0</v>
      </c>
      <c r="V1007" s="13">
        <f>Penjualan!V1007*$D1007</f>
        <v>0</v>
      </c>
      <c r="W1007" s="13">
        <f>Penjualan!W1007*$D1007</f>
        <v>10000</v>
      </c>
      <c r="X1007" s="13">
        <f>Penjualan!X1007*$D1007</f>
        <v>0</v>
      </c>
      <c r="Y1007" s="13">
        <f>Penjualan!Y1007*$D1007</f>
        <v>0</v>
      </c>
      <c r="Z1007" s="13">
        <f>Penjualan!Z1007*$D1007</f>
        <v>0</v>
      </c>
      <c r="AA1007" s="13">
        <f>Penjualan!AA1007*$D1007</f>
        <v>0</v>
      </c>
      <c r="AB1007" s="13">
        <f>Penjualan!AB1007*$D1007</f>
        <v>0</v>
      </c>
      <c r="AC1007" s="13">
        <f>Penjualan!AC1007*$D1007</f>
        <v>0</v>
      </c>
      <c r="AD1007" s="13">
        <f>Penjualan!AD1007*$D1007</f>
        <v>0</v>
      </c>
      <c r="AE1007" s="13">
        <f>Penjualan!AE1007*$D1007</f>
        <v>0</v>
      </c>
      <c r="AF1007" s="13">
        <f>Penjualan!AF1007*$D1007</f>
        <v>0</v>
      </c>
      <c r="AG1007" s="13">
        <f>Penjualan!AG1007*$D1007</f>
        <v>0</v>
      </c>
      <c r="AH1007" s="13">
        <f>Penjualan!AH1007*$D1007</f>
        <v>0</v>
      </c>
      <c r="AI1007" s="13">
        <f>Penjualan!AI1007*$D1007</f>
        <v>10000</v>
      </c>
      <c r="AJ1007" s="13">
        <f>Penjualan!AJ1007*$D1007</f>
        <v>0</v>
      </c>
      <c r="AK1007" s="13">
        <f>Penjualan!AK1007*$D1007</f>
        <v>0</v>
      </c>
      <c r="AL1007" s="13">
        <f>Penjualan!AL1007*$D1007</f>
        <v>0</v>
      </c>
      <c r="AM1007" s="13">
        <f>Penjualan!AM1007*$D1007</f>
        <v>0</v>
      </c>
      <c r="AN1007" s="13">
        <f>Penjualan!AN1007*$D1007</f>
        <v>0</v>
      </c>
      <c r="AO1007" s="13">
        <f>Penjualan!AO1007*$D1007</f>
        <v>0</v>
      </c>
      <c r="AP1007" s="13"/>
      <c r="AQ1007" s="13">
        <f>Penjualan!AQ1007*$D1007</f>
        <v>0</v>
      </c>
      <c r="AR1007" s="13">
        <f t="shared" si="34"/>
        <v>20000</v>
      </c>
      <c r="AS1007" s="14"/>
      <c r="AT1007" s="14"/>
      <c r="AU1007" s="14"/>
      <c r="AV1007" s="14"/>
      <c r="AW1007" s="14"/>
    </row>
    <row r="1008" spans="1:49" ht="26.25" customHeight="1" x14ac:dyDescent="0.35">
      <c r="A1008" s="55">
        <f>Penjualan!A1008</f>
        <v>0</v>
      </c>
      <c r="B1008" s="2" t="str">
        <f>Penjualan!B1008</f>
        <v>GR19</v>
      </c>
      <c r="C1008" s="2" t="str">
        <f>Penjualan!C1008</f>
        <v>Gelang Rosario Corak Bunga</v>
      </c>
      <c r="D1008" s="21">
        <f>VLOOKUP(B1008,Tabel!$A$6:$F$78,6,FALSE)</f>
        <v>15000</v>
      </c>
      <c r="E1008" s="13">
        <f>Penjualan!E1008*$D1008</f>
        <v>0</v>
      </c>
      <c r="F1008" s="13">
        <f>Penjualan!F1008*$D1008</f>
        <v>0</v>
      </c>
      <c r="G1008" s="13">
        <f>Penjualan!G1008*$D1008</f>
        <v>0</v>
      </c>
      <c r="H1008" s="13">
        <f>Penjualan!H1008*$D1008</f>
        <v>0</v>
      </c>
      <c r="I1008" s="13">
        <f>Penjualan!I1008*$D1008</f>
        <v>0</v>
      </c>
      <c r="J1008" s="13">
        <f>Penjualan!J1008*$D1008</f>
        <v>120000</v>
      </c>
      <c r="K1008" s="13">
        <f>Penjualan!K1008*$D1008</f>
        <v>0</v>
      </c>
      <c r="L1008" s="13">
        <f>Penjualan!L1008*$D1008</f>
        <v>0</v>
      </c>
      <c r="M1008" s="13">
        <f>Penjualan!M1008*$D1008</f>
        <v>0</v>
      </c>
      <c r="N1008" s="13">
        <f>Penjualan!N1008*$D1008</f>
        <v>0</v>
      </c>
      <c r="O1008" s="13">
        <f>Penjualan!O1008*$D1008</f>
        <v>0</v>
      </c>
      <c r="P1008" s="13">
        <f>Penjualan!P1008*$D1008</f>
        <v>0</v>
      </c>
      <c r="Q1008" s="13">
        <f>Penjualan!Q1008*$D1008</f>
        <v>0</v>
      </c>
      <c r="R1008" s="13">
        <f>Penjualan!R1008*$D1008</f>
        <v>0</v>
      </c>
      <c r="S1008" s="13">
        <f>Penjualan!S1008*$D1008</f>
        <v>0</v>
      </c>
      <c r="T1008" s="13">
        <f>Penjualan!T1008*$D1008</f>
        <v>0</v>
      </c>
      <c r="U1008" s="13">
        <f>Penjualan!U1008*$D1008</f>
        <v>0</v>
      </c>
      <c r="V1008" s="13">
        <f>Penjualan!V1008*$D1008</f>
        <v>0</v>
      </c>
      <c r="W1008" s="13">
        <f>Penjualan!W1008*$D1008</f>
        <v>0</v>
      </c>
      <c r="X1008" s="13">
        <f>Penjualan!X1008*$D1008</f>
        <v>0</v>
      </c>
      <c r="Y1008" s="13">
        <f>Penjualan!Y1008*$D1008</f>
        <v>0</v>
      </c>
      <c r="Z1008" s="13">
        <f>Penjualan!Z1008*$D1008</f>
        <v>0</v>
      </c>
      <c r="AA1008" s="13">
        <f>Penjualan!AA1008*$D1008</f>
        <v>0</v>
      </c>
      <c r="AB1008" s="13">
        <f>Penjualan!AB1008*$D1008</f>
        <v>0</v>
      </c>
      <c r="AC1008" s="13">
        <f>Penjualan!AC1008*$D1008</f>
        <v>0</v>
      </c>
      <c r="AD1008" s="13">
        <f>Penjualan!AD1008*$D1008</f>
        <v>0</v>
      </c>
      <c r="AE1008" s="13">
        <f>Penjualan!AE1008*$D1008</f>
        <v>0</v>
      </c>
      <c r="AF1008" s="13">
        <f>Penjualan!AF1008*$D1008</f>
        <v>0</v>
      </c>
      <c r="AG1008" s="13">
        <f>Penjualan!AG1008*$D1008</f>
        <v>0</v>
      </c>
      <c r="AH1008" s="13">
        <f>Penjualan!AH1008*$D1008</f>
        <v>0</v>
      </c>
      <c r="AI1008" s="13">
        <f>Penjualan!AI1008*$D1008</f>
        <v>0</v>
      </c>
      <c r="AJ1008" s="13">
        <f>Penjualan!AJ1008*$D1008</f>
        <v>0</v>
      </c>
      <c r="AK1008" s="13">
        <f>Penjualan!AK1008*$D1008</f>
        <v>0</v>
      </c>
      <c r="AL1008" s="13">
        <f>Penjualan!AL1008*$D1008</f>
        <v>0</v>
      </c>
      <c r="AM1008" s="13">
        <f>Penjualan!AM1008*$D1008</f>
        <v>0</v>
      </c>
      <c r="AN1008" s="13">
        <f>Penjualan!AN1008*$D1008</f>
        <v>0</v>
      </c>
      <c r="AO1008" s="13">
        <f>Penjualan!AO1008*$D1008</f>
        <v>0</v>
      </c>
      <c r="AP1008" s="13"/>
      <c r="AQ1008" s="13">
        <f>Penjualan!AQ1008*$D1008</f>
        <v>0</v>
      </c>
      <c r="AR1008" s="13">
        <f t="shared" si="34"/>
        <v>120000</v>
      </c>
      <c r="AS1008" s="14"/>
      <c r="AT1008" s="14"/>
      <c r="AU1008" s="14"/>
      <c r="AV1008" s="14"/>
      <c r="AW1008" s="14"/>
    </row>
    <row r="1009" spans="1:49" ht="26.25" customHeight="1" x14ac:dyDescent="0.35">
      <c r="A1009" s="55">
        <f>Penjualan!A1009</f>
        <v>0</v>
      </c>
      <c r="B1009" s="2" t="str">
        <f>Penjualan!B1009</f>
        <v>KT03</v>
      </c>
      <c r="C1009" s="2" t="str">
        <f>Penjualan!C1009</f>
        <v>Kalung huruf</v>
      </c>
      <c r="D1009" s="21">
        <f>VLOOKUP(B1009,Tabel!$A$6:$F$78,6,FALSE)</f>
        <v>3000</v>
      </c>
      <c r="E1009" s="13">
        <f>Penjualan!E1009*$D1009</f>
        <v>0</v>
      </c>
      <c r="F1009" s="13">
        <f>Penjualan!F1009*$D1009</f>
        <v>0</v>
      </c>
      <c r="G1009" s="13">
        <f>Penjualan!G1009*$D1009</f>
        <v>0</v>
      </c>
      <c r="H1009" s="13">
        <f>Penjualan!H1009*$D1009</f>
        <v>0</v>
      </c>
      <c r="I1009" s="13">
        <f>Penjualan!I1009*$D1009</f>
        <v>0</v>
      </c>
      <c r="J1009" s="13">
        <f>Penjualan!J1009*$D1009</f>
        <v>0</v>
      </c>
      <c r="K1009" s="13">
        <f>Penjualan!K1009*$D1009</f>
        <v>0</v>
      </c>
      <c r="L1009" s="13">
        <f>Penjualan!L1009*$D1009</f>
        <v>0</v>
      </c>
      <c r="M1009" s="13">
        <f>Penjualan!M1009*$D1009</f>
        <v>0</v>
      </c>
      <c r="N1009" s="13">
        <f>Penjualan!N1009*$D1009</f>
        <v>0</v>
      </c>
      <c r="O1009" s="13">
        <f>Penjualan!O1009*$D1009</f>
        <v>0</v>
      </c>
      <c r="P1009" s="13">
        <f>Penjualan!P1009*$D1009</f>
        <v>0</v>
      </c>
      <c r="Q1009" s="13">
        <f>Penjualan!Q1009*$D1009</f>
        <v>0</v>
      </c>
      <c r="R1009" s="13">
        <f>Penjualan!R1009*$D1009</f>
        <v>0</v>
      </c>
      <c r="S1009" s="13">
        <f>Penjualan!S1009*$D1009</f>
        <v>0</v>
      </c>
      <c r="T1009" s="13">
        <f>Penjualan!T1009*$D1009</f>
        <v>0</v>
      </c>
      <c r="U1009" s="13">
        <f>Penjualan!U1009*$D1009</f>
        <v>0</v>
      </c>
      <c r="V1009" s="13">
        <f>Penjualan!V1009*$D1009</f>
        <v>0</v>
      </c>
      <c r="W1009" s="13">
        <f>Penjualan!W1009*$D1009</f>
        <v>0</v>
      </c>
      <c r="X1009" s="13">
        <f>Penjualan!X1009*$D1009</f>
        <v>0</v>
      </c>
      <c r="Y1009" s="13">
        <f>Penjualan!Y1009*$D1009</f>
        <v>0</v>
      </c>
      <c r="Z1009" s="13">
        <f>Penjualan!Z1009*$D1009</f>
        <v>0</v>
      </c>
      <c r="AA1009" s="13">
        <f>Penjualan!AA1009*$D1009</f>
        <v>0</v>
      </c>
      <c r="AB1009" s="13">
        <f>Penjualan!AB1009*$D1009</f>
        <v>0</v>
      </c>
      <c r="AC1009" s="13">
        <f>Penjualan!AC1009*$D1009</f>
        <v>0</v>
      </c>
      <c r="AD1009" s="13">
        <f>Penjualan!AD1009*$D1009</f>
        <v>0</v>
      </c>
      <c r="AE1009" s="13">
        <f>Penjualan!AE1009*$D1009</f>
        <v>3000</v>
      </c>
      <c r="AF1009" s="13">
        <f>Penjualan!AF1009*$D1009</f>
        <v>0</v>
      </c>
      <c r="AG1009" s="13">
        <f>Penjualan!AG1009*$D1009</f>
        <v>0</v>
      </c>
      <c r="AH1009" s="13">
        <f>Penjualan!AH1009*$D1009</f>
        <v>0</v>
      </c>
      <c r="AI1009" s="13">
        <f>Penjualan!AI1009*$D1009</f>
        <v>9000</v>
      </c>
      <c r="AJ1009" s="13">
        <f>Penjualan!AJ1009*$D1009</f>
        <v>0</v>
      </c>
      <c r="AK1009" s="13">
        <f>Penjualan!AK1009*$D1009</f>
        <v>0</v>
      </c>
      <c r="AL1009" s="13">
        <f>Penjualan!AL1009*$D1009</f>
        <v>0</v>
      </c>
      <c r="AM1009" s="13">
        <f>Penjualan!AM1009*$D1009</f>
        <v>0</v>
      </c>
      <c r="AN1009" s="13">
        <f>Penjualan!AN1009*$D1009</f>
        <v>0</v>
      </c>
      <c r="AO1009" s="13">
        <f>Penjualan!AO1009*$D1009</f>
        <v>0</v>
      </c>
      <c r="AP1009" s="13"/>
      <c r="AQ1009" s="13">
        <f>Penjualan!AQ1009*$D1009</f>
        <v>0</v>
      </c>
      <c r="AR1009" s="13">
        <f t="shared" si="34"/>
        <v>12000</v>
      </c>
      <c r="AS1009" s="14"/>
      <c r="AT1009" s="14"/>
      <c r="AU1009" s="14"/>
      <c r="AV1009" s="14"/>
      <c r="AW1009" s="14"/>
    </row>
    <row r="1010" spans="1:49" ht="26.25" customHeight="1" x14ac:dyDescent="0.35">
      <c r="A1010" s="55">
        <f>Penjualan!A1010</f>
        <v>0</v>
      </c>
      <c r="B1010" s="2" t="str">
        <f>Penjualan!B1010</f>
        <v>R05</v>
      </c>
      <c r="C1010" s="2" t="str">
        <f>Penjualan!C1010</f>
        <v>Rosario tali bercorak</v>
      </c>
      <c r="D1010" s="21">
        <f>VLOOKUP(B1010,Tabel!$A$6:$F$78,6,FALSE)</f>
        <v>15000</v>
      </c>
      <c r="E1010" s="13">
        <f>Penjualan!E1010*$D1010</f>
        <v>0</v>
      </c>
      <c r="F1010" s="13">
        <f>Penjualan!F1010*$D1010</f>
        <v>0</v>
      </c>
      <c r="G1010" s="13">
        <f>Penjualan!G1010*$D1010</f>
        <v>0</v>
      </c>
      <c r="H1010" s="13">
        <f>Penjualan!H1010*$D1010</f>
        <v>0</v>
      </c>
      <c r="I1010" s="13">
        <f>Penjualan!I1010*$D1010</f>
        <v>0</v>
      </c>
      <c r="J1010" s="13">
        <f>Penjualan!J1010*$D1010</f>
        <v>15000</v>
      </c>
      <c r="K1010" s="13">
        <f>Penjualan!K1010*$D1010</f>
        <v>0</v>
      </c>
      <c r="L1010" s="13">
        <f>Penjualan!L1010*$D1010</f>
        <v>0</v>
      </c>
      <c r="M1010" s="13">
        <f>Penjualan!M1010*$D1010</f>
        <v>0</v>
      </c>
      <c r="N1010" s="13">
        <f>Penjualan!N1010*$D1010</f>
        <v>0</v>
      </c>
      <c r="O1010" s="13">
        <f>Penjualan!O1010*$D1010</f>
        <v>0</v>
      </c>
      <c r="P1010" s="13">
        <f>Penjualan!P1010*$D1010</f>
        <v>0</v>
      </c>
      <c r="Q1010" s="13">
        <f>Penjualan!Q1010*$D1010</f>
        <v>0</v>
      </c>
      <c r="R1010" s="13">
        <f>Penjualan!R1010*$D1010</f>
        <v>0</v>
      </c>
      <c r="S1010" s="13">
        <f>Penjualan!S1010*$D1010</f>
        <v>0</v>
      </c>
      <c r="T1010" s="13">
        <f>Penjualan!T1010*$D1010</f>
        <v>0</v>
      </c>
      <c r="U1010" s="13">
        <f>Penjualan!U1010*$D1010</f>
        <v>0</v>
      </c>
      <c r="V1010" s="13">
        <f>Penjualan!V1010*$D1010</f>
        <v>0</v>
      </c>
      <c r="W1010" s="13">
        <f>Penjualan!W1010*$D1010</f>
        <v>15000</v>
      </c>
      <c r="X1010" s="13">
        <f>Penjualan!X1010*$D1010</f>
        <v>0</v>
      </c>
      <c r="Y1010" s="13">
        <f>Penjualan!Y1010*$D1010</f>
        <v>0</v>
      </c>
      <c r="Z1010" s="13">
        <f>Penjualan!Z1010*$D1010</f>
        <v>0</v>
      </c>
      <c r="AA1010" s="13">
        <f>Penjualan!AA1010*$D1010</f>
        <v>0</v>
      </c>
      <c r="AB1010" s="13">
        <f>Penjualan!AB1010*$D1010</f>
        <v>0</v>
      </c>
      <c r="AC1010" s="13">
        <f>Penjualan!AC1010*$D1010</f>
        <v>0</v>
      </c>
      <c r="AD1010" s="13">
        <f>Penjualan!AD1010*$D1010</f>
        <v>0</v>
      </c>
      <c r="AE1010" s="13">
        <f>Penjualan!AE1010*$D1010</f>
        <v>0</v>
      </c>
      <c r="AF1010" s="13">
        <f>Penjualan!AF1010*$D1010</f>
        <v>0</v>
      </c>
      <c r="AG1010" s="13">
        <f>Penjualan!AG1010*$D1010</f>
        <v>0</v>
      </c>
      <c r="AH1010" s="13">
        <f>Penjualan!AH1010*$D1010</f>
        <v>0</v>
      </c>
      <c r="AI1010" s="13">
        <f>Penjualan!AI1010*$D1010</f>
        <v>0</v>
      </c>
      <c r="AJ1010" s="13">
        <f>Penjualan!AJ1010*$D1010</f>
        <v>0</v>
      </c>
      <c r="AK1010" s="13">
        <f>Penjualan!AK1010*$D1010</f>
        <v>0</v>
      </c>
      <c r="AL1010" s="13">
        <f>Penjualan!AL1010*$D1010</f>
        <v>0</v>
      </c>
      <c r="AM1010" s="13">
        <f>Penjualan!AM1010*$D1010</f>
        <v>0</v>
      </c>
      <c r="AN1010" s="13">
        <f>Penjualan!AN1010*$D1010</f>
        <v>0</v>
      </c>
      <c r="AO1010" s="13">
        <f>Penjualan!AO1010*$D1010</f>
        <v>0</v>
      </c>
      <c r="AP1010" s="13"/>
      <c r="AQ1010" s="13">
        <f>Penjualan!AQ1010*$D1010</f>
        <v>0</v>
      </c>
      <c r="AR1010" s="13">
        <f t="shared" si="34"/>
        <v>30000</v>
      </c>
      <c r="AS1010" s="14"/>
      <c r="AT1010" s="14"/>
      <c r="AU1010" s="14"/>
      <c r="AV1010" s="14"/>
      <c r="AW1010" s="14"/>
    </row>
    <row r="1011" spans="1:49" ht="26.25" customHeight="1" x14ac:dyDescent="0.35">
      <c r="A1011" s="55">
        <f>Penjualan!A1011</f>
        <v>0</v>
      </c>
      <c r="B1011" s="2" t="str">
        <f>Penjualan!B1011</f>
        <v>GR11</v>
      </c>
      <c r="C1011" s="2" t="str">
        <f>Penjualan!C1011</f>
        <v>Gelang rosario kristal</v>
      </c>
      <c r="D1011" s="21">
        <f>VLOOKUP(B1011,Tabel!$A$6:$F$78,6,FALSE)</f>
        <v>15000</v>
      </c>
      <c r="E1011" s="13">
        <f>Penjualan!E1011*$D1011</f>
        <v>0</v>
      </c>
      <c r="F1011" s="13">
        <f>Penjualan!F1011*$D1011</f>
        <v>0</v>
      </c>
      <c r="G1011" s="13">
        <f>Penjualan!G1011*$D1011</f>
        <v>0</v>
      </c>
      <c r="H1011" s="13">
        <f>Penjualan!H1011*$D1011</f>
        <v>0</v>
      </c>
      <c r="I1011" s="13">
        <f>Penjualan!I1011*$D1011</f>
        <v>0</v>
      </c>
      <c r="J1011" s="13">
        <f>Penjualan!J1011*$D1011</f>
        <v>0</v>
      </c>
      <c r="K1011" s="13">
        <f>Penjualan!K1011*$D1011</f>
        <v>0</v>
      </c>
      <c r="L1011" s="13">
        <f>Penjualan!L1011*$D1011</f>
        <v>0</v>
      </c>
      <c r="M1011" s="13">
        <f>Penjualan!M1011*$D1011</f>
        <v>15000</v>
      </c>
      <c r="N1011" s="13">
        <f>Penjualan!N1011*$D1011</f>
        <v>0</v>
      </c>
      <c r="O1011" s="13">
        <f>Penjualan!O1011*$D1011</f>
        <v>0</v>
      </c>
      <c r="P1011" s="13">
        <f>Penjualan!P1011*$D1011</f>
        <v>15000</v>
      </c>
      <c r="Q1011" s="13">
        <f>Penjualan!Q1011*$D1011</f>
        <v>0</v>
      </c>
      <c r="R1011" s="13">
        <f>Penjualan!R1011*$D1011</f>
        <v>0</v>
      </c>
      <c r="S1011" s="13">
        <f>Penjualan!S1011*$D1011</f>
        <v>15000</v>
      </c>
      <c r="T1011" s="13">
        <f>Penjualan!T1011*$D1011</f>
        <v>0</v>
      </c>
      <c r="U1011" s="13">
        <f>Penjualan!U1011*$D1011</f>
        <v>0</v>
      </c>
      <c r="V1011" s="13">
        <f>Penjualan!V1011*$D1011</f>
        <v>0</v>
      </c>
      <c r="W1011" s="13">
        <f>Penjualan!W1011*$D1011</f>
        <v>0</v>
      </c>
      <c r="X1011" s="13">
        <f>Penjualan!X1011*$D1011</f>
        <v>0</v>
      </c>
      <c r="Y1011" s="13">
        <f>Penjualan!Y1011*$D1011</f>
        <v>0</v>
      </c>
      <c r="Z1011" s="13">
        <f>Penjualan!Z1011*$D1011</f>
        <v>0</v>
      </c>
      <c r="AA1011" s="13">
        <f>Penjualan!AA1011*$D1011</f>
        <v>0</v>
      </c>
      <c r="AB1011" s="13">
        <f>Penjualan!AB1011*$D1011</f>
        <v>0</v>
      </c>
      <c r="AC1011" s="13">
        <f>Penjualan!AC1011*$D1011</f>
        <v>0</v>
      </c>
      <c r="AD1011" s="13">
        <f>Penjualan!AD1011*$D1011</f>
        <v>0</v>
      </c>
      <c r="AE1011" s="13">
        <f>Penjualan!AE1011*$D1011</f>
        <v>0</v>
      </c>
      <c r="AF1011" s="13">
        <f>Penjualan!AF1011*$D1011</f>
        <v>0</v>
      </c>
      <c r="AG1011" s="13">
        <f>Penjualan!AG1011*$D1011</f>
        <v>0</v>
      </c>
      <c r="AH1011" s="13">
        <f>Penjualan!AH1011*$D1011</f>
        <v>0</v>
      </c>
      <c r="AI1011" s="13">
        <f>Penjualan!AI1011*$D1011</f>
        <v>0</v>
      </c>
      <c r="AJ1011" s="13">
        <f>Penjualan!AJ1011*$D1011</f>
        <v>0</v>
      </c>
      <c r="AK1011" s="13">
        <f>Penjualan!AK1011*$D1011</f>
        <v>0</v>
      </c>
      <c r="AL1011" s="13">
        <f>Penjualan!AL1011*$D1011</f>
        <v>0</v>
      </c>
      <c r="AM1011" s="13">
        <f>Penjualan!AM1011*$D1011</f>
        <v>0</v>
      </c>
      <c r="AN1011" s="13">
        <f>Penjualan!AN1011*$D1011</f>
        <v>0</v>
      </c>
      <c r="AO1011" s="13">
        <f>Penjualan!AO1011*$D1011</f>
        <v>0</v>
      </c>
      <c r="AP1011" s="13"/>
      <c r="AQ1011" s="13">
        <f>Penjualan!AQ1011*$D1011</f>
        <v>0</v>
      </c>
      <c r="AR1011" s="13">
        <f t="shared" si="34"/>
        <v>45000</v>
      </c>
      <c r="AS1011" s="14"/>
      <c r="AT1011" s="14"/>
      <c r="AU1011" s="14"/>
      <c r="AV1011" s="14"/>
      <c r="AW1011" s="14"/>
    </row>
    <row r="1012" spans="1:49" ht="26.25" customHeight="1" x14ac:dyDescent="0.35">
      <c r="A1012" s="55">
        <f>Penjualan!A1012</f>
        <v>0</v>
      </c>
      <c r="B1012" s="2" t="str">
        <f>Penjualan!B1012</f>
        <v>KT04</v>
      </c>
      <c r="C1012" s="2" t="str">
        <f>Penjualan!C1012</f>
        <v>Kalung bandul</v>
      </c>
      <c r="D1012" s="21">
        <f>VLOOKUP(B1012,Tabel!$A$6:$F$78,6,FALSE)</f>
        <v>3000</v>
      </c>
      <c r="E1012" s="13">
        <f>Penjualan!E1012*$D1012</f>
        <v>0</v>
      </c>
      <c r="F1012" s="13">
        <f>Penjualan!F1012*$D1012</f>
        <v>0</v>
      </c>
      <c r="G1012" s="13">
        <f>Penjualan!G1012*$D1012</f>
        <v>0</v>
      </c>
      <c r="H1012" s="13">
        <f>Penjualan!H1012*$D1012</f>
        <v>0</v>
      </c>
      <c r="I1012" s="13">
        <f>Penjualan!I1012*$D1012</f>
        <v>0</v>
      </c>
      <c r="J1012" s="13">
        <f>Penjualan!J1012*$D1012</f>
        <v>0</v>
      </c>
      <c r="K1012" s="13">
        <f>Penjualan!K1012*$D1012</f>
        <v>0</v>
      </c>
      <c r="L1012" s="13">
        <f>Penjualan!L1012*$D1012</f>
        <v>3000</v>
      </c>
      <c r="M1012" s="13">
        <f>Penjualan!M1012*$D1012</f>
        <v>0</v>
      </c>
      <c r="N1012" s="13">
        <f>Penjualan!N1012*$D1012</f>
        <v>0</v>
      </c>
      <c r="O1012" s="13">
        <f>Penjualan!O1012*$D1012</f>
        <v>0</v>
      </c>
      <c r="P1012" s="13">
        <f>Penjualan!P1012*$D1012</f>
        <v>0</v>
      </c>
      <c r="Q1012" s="13">
        <f>Penjualan!Q1012*$D1012</f>
        <v>0</v>
      </c>
      <c r="R1012" s="13">
        <f>Penjualan!R1012*$D1012</f>
        <v>0</v>
      </c>
      <c r="S1012" s="13">
        <f>Penjualan!S1012*$D1012</f>
        <v>0</v>
      </c>
      <c r="T1012" s="13">
        <f>Penjualan!T1012*$D1012</f>
        <v>0</v>
      </c>
      <c r="U1012" s="13">
        <f>Penjualan!U1012*$D1012</f>
        <v>0</v>
      </c>
      <c r="V1012" s="13">
        <f>Penjualan!V1012*$D1012</f>
        <v>0</v>
      </c>
      <c r="W1012" s="13">
        <f>Penjualan!W1012*$D1012</f>
        <v>0</v>
      </c>
      <c r="X1012" s="13">
        <f>Penjualan!X1012*$D1012</f>
        <v>0</v>
      </c>
      <c r="Y1012" s="13">
        <f>Penjualan!Y1012*$D1012</f>
        <v>0</v>
      </c>
      <c r="Z1012" s="13">
        <f>Penjualan!Z1012*$D1012</f>
        <v>0</v>
      </c>
      <c r="AA1012" s="13">
        <f>Penjualan!AA1012*$D1012</f>
        <v>0</v>
      </c>
      <c r="AB1012" s="13">
        <f>Penjualan!AB1012*$D1012</f>
        <v>0</v>
      </c>
      <c r="AC1012" s="13">
        <f>Penjualan!AC1012*$D1012</f>
        <v>0</v>
      </c>
      <c r="AD1012" s="13">
        <f>Penjualan!AD1012*$D1012</f>
        <v>0</v>
      </c>
      <c r="AE1012" s="13">
        <f>Penjualan!AE1012*$D1012</f>
        <v>0</v>
      </c>
      <c r="AF1012" s="13">
        <f>Penjualan!AF1012*$D1012</f>
        <v>0</v>
      </c>
      <c r="AG1012" s="13">
        <f>Penjualan!AG1012*$D1012</f>
        <v>0</v>
      </c>
      <c r="AH1012" s="13">
        <f>Penjualan!AH1012*$D1012</f>
        <v>0</v>
      </c>
      <c r="AI1012" s="13">
        <f>Penjualan!AI1012*$D1012</f>
        <v>0</v>
      </c>
      <c r="AJ1012" s="13">
        <f>Penjualan!AJ1012*$D1012</f>
        <v>0</v>
      </c>
      <c r="AK1012" s="13">
        <f>Penjualan!AK1012*$D1012</f>
        <v>0</v>
      </c>
      <c r="AL1012" s="13">
        <f>Penjualan!AL1012*$D1012</f>
        <v>0</v>
      </c>
      <c r="AM1012" s="13">
        <f>Penjualan!AM1012*$D1012</f>
        <v>0</v>
      </c>
      <c r="AN1012" s="13">
        <f>Penjualan!AN1012*$D1012</f>
        <v>0</v>
      </c>
      <c r="AO1012" s="13">
        <f>Penjualan!AO1012*$D1012</f>
        <v>0</v>
      </c>
      <c r="AP1012" s="13"/>
      <c r="AQ1012" s="13">
        <f>Penjualan!AQ1012*$D1012</f>
        <v>0</v>
      </c>
      <c r="AR1012" s="13">
        <f t="shared" si="34"/>
        <v>3000</v>
      </c>
      <c r="AS1012" s="14"/>
      <c r="AT1012" s="14"/>
      <c r="AU1012" s="14"/>
      <c r="AV1012" s="14"/>
      <c r="AW1012" s="14"/>
    </row>
    <row r="1013" spans="1:49" ht="26.25" customHeight="1" x14ac:dyDescent="0.35">
      <c r="A1013" s="55">
        <f>Penjualan!A1013</f>
        <v>0</v>
      </c>
      <c r="B1013" s="2" t="str">
        <f>Penjualan!B1013</f>
        <v>G12</v>
      </c>
      <c r="C1013" s="2" t="str">
        <f>Penjualan!C1013</f>
        <v xml:space="preserve">Gelang plat </v>
      </c>
      <c r="D1013" s="21">
        <f>VLOOKUP(B1013,Tabel!$A$6:$F$78,6,FALSE)</f>
        <v>5000</v>
      </c>
      <c r="E1013" s="13">
        <f>Penjualan!E1013*$D1013</f>
        <v>0</v>
      </c>
      <c r="F1013" s="13">
        <f>Penjualan!F1013*$D1013</f>
        <v>0</v>
      </c>
      <c r="G1013" s="13">
        <f>Penjualan!G1013*$D1013</f>
        <v>0</v>
      </c>
      <c r="H1013" s="13">
        <f>Penjualan!H1013*$D1013</f>
        <v>0</v>
      </c>
      <c r="I1013" s="13">
        <f>Penjualan!I1013*$D1013</f>
        <v>0</v>
      </c>
      <c r="J1013" s="13">
        <f>Penjualan!J1013*$D1013</f>
        <v>0</v>
      </c>
      <c r="K1013" s="13">
        <f>Penjualan!K1013*$D1013</f>
        <v>0</v>
      </c>
      <c r="L1013" s="13">
        <f>Penjualan!L1013*$D1013</f>
        <v>0</v>
      </c>
      <c r="M1013" s="13">
        <f>Penjualan!M1013*$D1013</f>
        <v>0</v>
      </c>
      <c r="N1013" s="13">
        <f>Penjualan!N1013*$D1013</f>
        <v>0</v>
      </c>
      <c r="O1013" s="13">
        <f>Penjualan!O1013*$D1013</f>
        <v>0</v>
      </c>
      <c r="P1013" s="13">
        <f>Penjualan!P1013*$D1013</f>
        <v>0</v>
      </c>
      <c r="Q1013" s="13">
        <f>Penjualan!Q1013*$D1013</f>
        <v>0</v>
      </c>
      <c r="R1013" s="13">
        <f>Penjualan!R1013*$D1013</f>
        <v>0</v>
      </c>
      <c r="S1013" s="13">
        <f>Penjualan!S1013*$D1013</f>
        <v>0</v>
      </c>
      <c r="T1013" s="13">
        <f>Penjualan!T1013*$D1013</f>
        <v>0</v>
      </c>
      <c r="U1013" s="13">
        <f>Penjualan!U1013*$D1013</f>
        <v>0</v>
      </c>
      <c r="V1013" s="13">
        <f>Penjualan!V1013*$D1013</f>
        <v>0</v>
      </c>
      <c r="W1013" s="13">
        <f>Penjualan!W1013*$D1013</f>
        <v>5000</v>
      </c>
      <c r="X1013" s="13">
        <f>Penjualan!X1013*$D1013</f>
        <v>0</v>
      </c>
      <c r="Y1013" s="13">
        <f>Penjualan!Y1013*$D1013</f>
        <v>0</v>
      </c>
      <c r="Z1013" s="13">
        <f>Penjualan!Z1013*$D1013</f>
        <v>0</v>
      </c>
      <c r="AA1013" s="13">
        <f>Penjualan!AA1013*$D1013</f>
        <v>0</v>
      </c>
      <c r="AB1013" s="13">
        <f>Penjualan!AB1013*$D1013</f>
        <v>0</v>
      </c>
      <c r="AC1013" s="13">
        <f>Penjualan!AC1013*$D1013</f>
        <v>0</v>
      </c>
      <c r="AD1013" s="13">
        <f>Penjualan!AD1013*$D1013</f>
        <v>0</v>
      </c>
      <c r="AE1013" s="13">
        <f>Penjualan!AE1013*$D1013</f>
        <v>0</v>
      </c>
      <c r="AF1013" s="13">
        <f>Penjualan!AF1013*$D1013</f>
        <v>0</v>
      </c>
      <c r="AG1013" s="13">
        <f>Penjualan!AG1013*$D1013</f>
        <v>0</v>
      </c>
      <c r="AH1013" s="13">
        <f>Penjualan!AH1013*$D1013</f>
        <v>0</v>
      </c>
      <c r="AI1013" s="13">
        <f>Penjualan!AI1013*$D1013</f>
        <v>0</v>
      </c>
      <c r="AJ1013" s="13">
        <f>Penjualan!AJ1013*$D1013</f>
        <v>0</v>
      </c>
      <c r="AK1013" s="13">
        <f>Penjualan!AK1013*$D1013</f>
        <v>0</v>
      </c>
      <c r="AL1013" s="13">
        <f>Penjualan!AL1013*$D1013</f>
        <v>0</v>
      </c>
      <c r="AM1013" s="13">
        <f>Penjualan!AM1013*$D1013</f>
        <v>0</v>
      </c>
      <c r="AN1013" s="13">
        <f>Penjualan!AN1013*$D1013</f>
        <v>0</v>
      </c>
      <c r="AO1013" s="13">
        <f>Penjualan!AO1013*$D1013</f>
        <v>0</v>
      </c>
      <c r="AP1013" s="13"/>
      <c r="AQ1013" s="13">
        <f>Penjualan!AQ1013*$D1013</f>
        <v>0</v>
      </c>
      <c r="AR1013" s="13">
        <f t="shared" si="34"/>
        <v>5000</v>
      </c>
      <c r="AS1013" s="14"/>
      <c r="AT1013" s="14"/>
      <c r="AU1013" s="14"/>
      <c r="AV1013" s="14"/>
      <c r="AW1013" s="14"/>
    </row>
    <row r="1014" spans="1:49" ht="26.25" customHeight="1" x14ac:dyDescent="0.35">
      <c r="A1014" s="55">
        <f>Penjualan!A1014</f>
        <v>0</v>
      </c>
      <c r="B1014" s="2" t="str">
        <f>Penjualan!B1014</f>
        <v>Lain2</v>
      </c>
      <c r="C1014" s="2" t="str">
        <f>Penjualan!C1014</f>
        <v>Lain2</v>
      </c>
      <c r="D1014" s="21">
        <f>VLOOKUP(B1014,Tabel!$A$6:$F$78,6,FALSE)</f>
        <v>0</v>
      </c>
      <c r="E1014" s="13">
        <f>Penjualan!E1014*$D1014</f>
        <v>0</v>
      </c>
      <c r="F1014" s="13">
        <f>Penjualan!F1014*$D1014</f>
        <v>0</v>
      </c>
      <c r="G1014" s="13">
        <f>Penjualan!G1014*$D1014</f>
        <v>0</v>
      </c>
      <c r="H1014" s="13">
        <f>Penjualan!H1014*$D1014</f>
        <v>0</v>
      </c>
      <c r="I1014" s="13">
        <f>Penjualan!I1014*$D1014</f>
        <v>0</v>
      </c>
      <c r="J1014" s="13">
        <f>Penjualan!J1014*$D1014</f>
        <v>0</v>
      </c>
      <c r="K1014" s="13">
        <f>Penjualan!K1014*$D1014</f>
        <v>0</v>
      </c>
      <c r="L1014" s="13">
        <f>Penjualan!L1014*$D1014</f>
        <v>0</v>
      </c>
      <c r="M1014" s="13">
        <f>Penjualan!M1014*$D1014</f>
        <v>0</v>
      </c>
      <c r="N1014" s="13">
        <f>Penjualan!N1014*$D1014</f>
        <v>0</v>
      </c>
      <c r="O1014" s="13">
        <f>Penjualan!O1014*$D1014</f>
        <v>0</v>
      </c>
      <c r="P1014" s="13">
        <f>Penjualan!P1014*$D1014</f>
        <v>0</v>
      </c>
      <c r="Q1014" s="13">
        <f>Penjualan!Q1014*$D1014</f>
        <v>0</v>
      </c>
      <c r="R1014" s="13">
        <f>Penjualan!R1014*$D1014</f>
        <v>0</v>
      </c>
      <c r="S1014" s="13">
        <f>Penjualan!S1014*$D1014</f>
        <v>0</v>
      </c>
      <c r="T1014" s="13">
        <f>Penjualan!T1014*$D1014</f>
        <v>0</v>
      </c>
      <c r="U1014" s="13">
        <f>Penjualan!U1014*$D1014</f>
        <v>0</v>
      </c>
      <c r="V1014" s="13">
        <f>Penjualan!V1014*$D1014</f>
        <v>0</v>
      </c>
      <c r="W1014" s="13">
        <f>Penjualan!W1014*$D1014</f>
        <v>0</v>
      </c>
      <c r="X1014" s="13">
        <f>Penjualan!X1014*$D1014</f>
        <v>0</v>
      </c>
      <c r="Y1014" s="13">
        <f>Penjualan!Y1014*$D1014</f>
        <v>0</v>
      </c>
      <c r="Z1014" s="13">
        <f>Penjualan!Z1014*$D1014</f>
        <v>0</v>
      </c>
      <c r="AA1014" s="13">
        <f>Penjualan!AA1014*$D1014</f>
        <v>0</v>
      </c>
      <c r="AB1014" s="13">
        <f>Penjualan!AB1014*$D1014</f>
        <v>0</v>
      </c>
      <c r="AC1014" s="13">
        <f>Penjualan!AC1014*$D1014</f>
        <v>0</v>
      </c>
      <c r="AD1014" s="13">
        <f>Penjualan!AD1014*$D1014</f>
        <v>0</v>
      </c>
      <c r="AE1014" s="13">
        <f>Penjualan!AE1014*$D1014</f>
        <v>0</v>
      </c>
      <c r="AF1014" s="13">
        <f>Penjualan!AF1014*$D1014</f>
        <v>0</v>
      </c>
      <c r="AG1014" s="13">
        <f>Penjualan!AG1014*$D1014</f>
        <v>0</v>
      </c>
      <c r="AH1014" s="13">
        <f>Penjualan!AH1014*$D1014</f>
        <v>0</v>
      </c>
      <c r="AI1014" s="13">
        <f>Penjualan!AI1014*$D1014</f>
        <v>0</v>
      </c>
      <c r="AJ1014" s="13">
        <f>Penjualan!AJ1014*$D1014</f>
        <v>0</v>
      </c>
      <c r="AK1014" s="13">
        <f>Penjualan!AK1014*$D1014</f>
        <v>0</v>
      </c>
      <c r="AL1014" s="13">
        <f>Penjualan!AL1014*$D1014</f>
        <v>0</v>
      </c>
      <c r="AM1014" s="13">
        <f>Penjualan!AM1014*$D1014</f>
        <v>0</v>
      </c>
      <c r="AN1014" s="13">
        <f>Penjualan!AN1014*$D1014</f>
        <v>0</v>
      </c>
      <c r="AO1014" s="13">
        <f>Penjualan!AO1014*$D1014</f>
        <v>0</v>
      </c>
      <c r="AP1014" s="13"/>
      <c r="AQ1014" s="13">
        <f>Penjualan!AQ1014*$D1014</f>
        <v>0</v>
      </c>
      <c r="AR1014" s="13">
        <f t="shared" si="34"/>
        <v>0</v>
      </c>
      <c r="AS1014" s="14"/>
      <c r="AT1014" s="14"/>
      <c r="AU1014" s="14"/>
      <c r="AV1014" s="14"/>
      <c r="AW1014" s="14"/>
    </row>
    <row r="1015" spans="1:49" ht="26.25" customHeight="1" x14ac:dyDescent="0.35">
      <c r="A1015" s="55">
        <f>Penjualan!A1015</f>
        <v>42644</v>
      </c>
      <c r="B1015" s="2" t="str">
        <f>Penjualan!B1015</f>
        <v>R01</v>
      </c>
      <c r="C1015" s="2" t="str">
        <f>Penjualan!C1015</f>
        <v>Rosario kayu</v>
      </c>
      <c r="D1015" s="21">
        <f>VLOOKUP(B1015,Tabel!$A$6:$F$78,6,FALSE)</f>
        <v>15000</v>
      </c>
      <c r="E1015" s="13">
        <f>Penjualan!E1015*$D1015</f>
        <v>0</v>
      </c>
      <c r="F1015" s="13">
        <f>Penjualan!F1015*$D1015</f>
        <v>90000</v>
      </c>
      <c r="G1015" s="13">
        <f>Penjualan!G1015*$D1015</f>
        <v>0</v>
      </c>
      <c r="H1015" s="13">
        <f>Penjualan!H1015*$D1015</f>
        <v>120000</v>
      </c>
      <c r="I1015" s="13">
        <f>Penjualan!I1015*$D1015</f>
        <v>0</v>
      </c>
      <c r="J1015" s="13">
        <f>Penjualan!J1015*$D1015</f>
        <v>75000</v>
      </c>
      <c r="K1015" s="13">
        <f>Penjualan!K1015*$D1015</f>
        <v>0</v>
      </c>
      <c r="L1015" s="13">
        <f>Penjualan!L1015*$D1015</f>
        <v>0</v>
      </c>
      <c r="M1015" s="13">
        <f>Penjualan!M1015*$D1015</f>
        <v>165000</v>
      </c>
      <c r="N1015" s="13">
        <f>Penjualan!N1015*$D1015</f>
        <v>60000</v>
      </c>
      <c r="O1015" s="13">
        <f>Penjualan!O1015*$D1015</f>
        <v>0</v>
      </c>
      <c r="P1015" s="13">
        <f>Penjualan!P1015*$D1015</f>
        <v>75000</v>
      </c>
      <c r="Q1015" s="13">
        <f>Penjualan!Q1015*$D1015</f>
        <v>45000</v>
      </c>
      <c r="R1015" s="13">
        <f>Penjualan!R1015*$D1015</f>
        <v>0</v>
      </c>
      <c r="S1015" s="13">
        <f>Penjualan!S1015*$D1015</f>
        <v>0</v>
      </c>
      <c r="T1015" s="13">
        <f>Penjualan!T1015*$D1015</f>
        <v>0</v>
      </c>
      <c r="U1015" s="13">
        <f>Penjualan!U1015*$D1015</f>
        <v>0</v>
      </c>
      <c r="V1015" s="13">
        <f>Penjualan!V1015*$D1015</f>
        <v>45000</v>
      </c>
      <c r="W1015" s="13">
        <f>Penjualan!W1015*$D1015</f>
        <v>0</v>
      </c>
      <c r="X1015" s="13">
        <f>Penjualan!X1015*$D1015</f>
        <v>0</v>
      </c>
      <c r="Y1015" s="13">
        <f>Penjualan!Y1015*$D1015</f>
        <v>0</v>
      </c>
      <c r="Z1015" s="13">
        <f>Penjualan!Z1015*$D1015</f>
        <v>0</v>
      </c>
      <c r="AA1015" s="13">
        <f>Penjualan!AA1015*$D1015</f>
        <v>0</v>
      </c>
      <c r="AB1015" s="13">
        <f>Penjualan!AB1015*$D1015</f>
        <v>0</v>
      </c>
      <c r="AC1015" s="13">
        <f>Penjualan!AC1015*$D1015</f>
        <v>15000</v>
      </c>
      <c r="AD1015" s="13">
        <f>Penjualan!AD1015*$D1015</f>
        <v>0</v>
      </c>
      <c r="AE1015" s="13">
        <f>Penjualan!AE1015*$D1015</f>
        <v>0</v>
      </c>
      <c r="AF1015" s="13">
        <f>Penjualan!AF1015*$D1015</f>
        <v>0</v>
      </c>
      <c r="AG1015" s="13">
        <f>Penjualan!AG1015*$D1015</f>
        <v>0</v>
      </c>
      <c r="AH1015" s="13">
        <f>Penjualan!AH1015*$D1015</f>
        <v>0</v>
      </c>
      <c r="AI1015" s="13">
        <f>Penjualan!AI1015*$D1015</f>
        <v>0</v>
      </c>
      <c r="AJ1015" s="13">
        <f>Penjualan!AJ1015*$D1015</f>
        <v>0</v>
      </c>
      <c r="AK1015" s="13">
        <f>Penjualan!AK1015*$D1015</f>
        <v>0</v>
      </c>
      <c r="AL1015" s="13">
        <f>Penjualan!AL1015*$D1015</f>
        <v>0</v>
      </c>
      <c r="AM1015" s="13">
        <f>Penjualan!AM1015*$D1015</f>
        <v>0</v>
      </c>
      <c r="AN1015" s="13">
        <f>Penjualan!AN1015*$D1015</f>
        <v>0</v>
      </c>
      <c r="AO1015" s="13">
        <f>Penjualan!AO1015*$D1015</f>
        <v>0</v>
      </c>
      <c r="AP1015" s="13"/>
      <c r="AQ1015" s="13">
        <f>Penjualan!AQ1015*$D1015</f>
        <v>0</v>
      </c>
      <c r="AR1015" s="13">
        <f t="shared" si="34"/>
        <v>690000</v>
      </c>
      <c r="AS1015" s="14"/>
      <c r="AT1015" s="14"/>
      <c r="AU1015" s="14"/>
      <c r="AV1015" s="14"/>
      <c r="AW1015" s="14"/>
    </row>
    <row r="1016" spans="1:49" ht="26.25" customHeight="1" x14ac:dyDescent="0.35">
      <c r="A1016" s="55" t="str">
        <f>Penjualan!A1016</f>
        <v>Souvenir konser</v>
      </c>
      <c r="B1016" s="2" t="str">
        <f>Penjualan!B1016</f>
        <v>R04</v>
      </c>
      <c r="C1016" s="2" t="str">
        <f>Penjualan!C1016</f>
        <v xml:space="preserve">Rosario kristal </v>
      </c>
      <c r="D1016" s="21">
        <f>VLOOKUP(B1016,Tabel!$A$6:$F$78,6,FALSE)</f>
        <v>30000</v>
      </c>
      <c r="E1016" s="13">
        <f>Penjualan!E1016*$D1016</f>
        <v>0</v>
      </c>
      <c r="F1016" s="13">
        <f>Penjualan!F1016*$D1016</f>
        <v>120000</v>
      </c>
      <c r="G1016" s="13">
        <f>Penjualan!G1016*$D1016</f>
        <v>0</v>
      </c>
      <c r="H1016" s="13">
        <f>Penjualan!H1016*$D1016</f>
        <v>120000</v>
      </c>
      <c r="I1016" s="13">
        <f>Penjualan!I1016*$D1016</f>
        <v>0</v>
      </c>
      <c r="J1016" s="13">
        <f>Penjualan!J1016*$D1016</f>
        <v>120000</v>
      </c>
      <c r="K1016" s="13">
        <f>Penjualan!K1016*$D1016</f>
        <v>0</v>
      </c>
      <c r="L1016" s="13">
        <f>Penjualan!L1016*$D1016</f>
        <v>60000</v>
      </c>
      <c r="M1016" s="13">
        <f>Penjualan!M1016*$D1016</f>
        <v>150000</v>
      </c>
      <c r="N1016" s="13">
        <f>Penjualan!N1016*$D1016</f>
        <v>90000</v>
      </c>
      <c r="O1016" s="13">
        <f>Penjualan!O1016*$D1016</f>
        <v>0</v>
      </c>
      <c r="P1016" s="13">
        <f>Penjualan!P1016*$D1016</f>
        <v>120000</v>
      </c>
      <c r="Q1016" s="13">
        <f>Penjualan!Q1016*$D1016</f>
        <v>90000</v>
      </c>
      <c r="R1016" s="13">
        <f>Penjualan!R1016*$D1016</f>
        <v>0</v>
      </c>
      <c r="S1016" s="13">
        <f>Penjualan!S1016*$D1016</f>
        <v>30000</v>
      </c>
      <c r="T1016" s="13">
        <f>Penjualan!T1016*$D1016</f>
        <v>0</v>
      </c>
      <c r="U1016" s="13">
        <f>Penjualan!U1016*$D1016</f>
        <v>0</v>
      </c>
      <c r="V1016" s="13">
        <f>Penjualan!V1016*$D1016</f>
        <v>0</v>
      </c>
      <c r="W1016" s="13">
        <f>Penjualan!W1016*$D1016</f>
        <v>90000</v>
      </c>
      <c r="X1016" s="13">
        <f>Penjualan!X1016*$D1016</f>
        <v>0</v>
      </c>
      <c r="Y1016" s="13">
        <f>Penjualan!Y1016*$D1016</f>
        <v>0</v>
      </c>
      <c r="Z1016" s="13">
        <f>Penjualan!Z1016*$D1016</f>
        <v>0</v>
      </c>
      <c r="AA1016" s="13">
        <f>Penjualan!AA1016*$D1016</f>
        <v>0</v>
      </c>
      <c r="AB1016" s="13">
        <f>Penjualan!AB1016*$D1016</f>
        <v>0</v>
      </c>
      <c r="AC1016" s="13">
        <f>Penjualan!AC1016*$D1016</f>
        <v>0</v>
      </c>
      <c r="AD1016" s="13">
        <f>Penjualan!AD1016*$D1016</f>
        <v>0</v>
      </c>
      <c r="AE1016" s="13">
        <f>Penjualan!AE1016*$D1016</f>
        <v>0</v>
      </c>
      <c r="AF1016" s="13">
        <f>Penjualan!AF1016*$D1016</f>
        <v>0</v>
      </c>
      <c r="AG1016" s="13">
        <f>Penjualan!AG1016*$D1016</f>
        <v>0</v>
      </c>
      <c r="AH1016" s="13">
        <f>Penjualan!AH1016*$D1016</f>
        <v>0</v>
      </c>
      <c r="AI1016" s="13">
        <f>Penjualan!AI1016*$D1016</f>
        <v>0</v>
      </c>
      <c r="AJ1016" s="13">
        <f>Penjualan!AJ1016*$D1016</f>
        <v>0</v>
      </c>
      <c r="AK1016" s="13">
        <f>Penjualan!AK1016*$D1016</f>
        <v>0</v>
      </c>
      <c r="AL1016" s="13">
        <f>Penjualan!AL1016*$D1016</f>
        <v>0</v>
      </c>
      <c r="AM1016" s="13">
        <f>Penjualan!AM1016*$D1016</f>
        <v>0</v>
      </c>
      <c r="AN1016" s="13">
        <f>Penjualan!AN1016*$D1016</f>
        <v>0</v>
      </c>
      <c r="AO1016" s="13">
        <f>Penjualan!AO1016*$D1016</f>
        <v>0</v>
      </c>
      <c r="AP1016" s="13"/>
      <c r="AQ1016" s="13">
        <f>Penjualan!AQ1016*$D1016</f>
        <v>0</v>
      </c>
      <c r="AR1016" s="13">
        <f t="shared" si="34"/>
        <v>990000</v>
      </c>
      <c r="AS1016" s="14"/>
      <c r="AT1016" s="14"/>
      <c r="AU1016" s="14"/>
      <c r="AV1016" s="14"/>
      <c r="AW1016" s="14"/>
    </row>
    <row r="1017" spans="1:49" ht="26.25" customHeight="1" x14ac:dyDescent="0.35">
      <c r="A1017" s="55">
        <f>Penjualan!A1017</f>
        <v>42660</v>
      </c>
      <c r="B1017" s="2" t="str">
        <f>Penjualan!B1017</f>
        <v>GM11</v>
      </c>
      <c r="C1017" s="2" t="str">
        <f>Penjualan!C1017</f>
        <v>G.makrame besar</v>
      </c>
      <c r="D1017" s="21">
        <f>VLOOKUP(B1017,Tabel!$A$6:$F$78,6,FALSE)</f>
        <v>10000</v>
      </c>
      <c r="E1017" s="13">
        <f>Penjualan!E1017*$D1017</f>
        <v>0</v>
      </c>
      <c r="F1017" s="13">
        <f>Penjualan!F1017*$D1017</f>
        <v>0</v>
      </c>
      <c r="G1017" s="13">
        <f>Penjualan!G1017*$D1017</f>
        <v>0</v>
      </c>
      <c r="H1017" s="13">
        <f>Penjualan!H1017*$D1017</f>
        <v>20000</v>
      </c>
      <c r="I1017" s="13">
        <f>Penjualan!I1017*$D1017</f>
        <v>0</v>
      </c>
      <c r="J1017" s="13">
        <f>Penjualan!J1017*$D1017</f>
        <v>0</v>
      </c>
      <c r="K1017" s="13">
        <f>Penjualan!K1017*$D1017</f>
        <v>0</v>
      </c>
      <c r="L1017" s="13">
        <f>Penjualan!L1017*$D1017</f>
        <v>0</v>
      </c>
      <c r="M1017" s="13">
        <f>Penjualan!M1017*$D1017</f>
        <v>0</v>
      </c>
      <c r="N1017" s="13">
        <f>Penjualan!N1017*$D1017</f>
        <v>0</v>
      </c>
      <c r="O1017" s="13">
        <f>Penjualan!O1017*$D1017</f>
        <v>0</v>
      </c>
      <c r="P1017" s="13">
        <f>Penjualan!P1017*$D1017</f>
        <v>0</v>
      </c>
      <c r="Q1017" s="13">
        <f>Penjualan!Q1017*$D1017</f>
        <v>0</v>
      </c>
      <c r="R1017" s="13">
        <f>Penjualan!R1017*$D1017</f>
        <v>0</v>
      </c>
      <c r="S1017" s="13">
        <f>Penjualan!S1017*$D1017</f>
        <v>0</v>
      </c>
      <c r="T1017" s="13">
        <f>Penjualan!T1017*$D1017</f>
        <v>0</v>
      </c>
      <c r="U1017" s="13">
        <f>Penjualan!U1017*$D1017</f>
        <v>0</v>
      </c>
      <c r="V1017" s="13">
        <f>Penjualan!V1017*$D1017</f>
        <v>0</v>
      </c>
      <c r="W1017" s="13">
        <f>Penjualan!W1017*$D1017</f>
        <v>0</v>
      </c>
      <c r="X1017" s="13">
        <f>Penjualan!X1017*$D1017</f>
        <v>0</v>
      </c>
      <c r="Y1017" s="13">
        <f>Penjualan!Y1017*$D1017</f>
        <v>0</v>
      </c>
      <c r="Z1017" s="13">
        <f>Penjualan!Z1017*$D1017</f>
        <v>0</v>
      </c>
      <c r="AA1017" s="13">
        <f>Penjualan!AA1017*$D1017</f>
        <v>0</v>
      </c>
      <c r="AB1017" s="13">
        <f>Penjualan!AB1017*$D1017</f>
        <v>0</v>
      </c>
      <c r="AC1017" s="13">
        <f>Penjualan!AC1017*$D1017</f>
        <v>0</v>
      </c>
      <c r="AD1017" s="13">
        <f>Penjualan!AD1017*$D1017</f>
        <v>0</v>
      </c>
      <c r="AE1017" s="13">
        <f>Penjualan!AE1017*$D1017</f>
        <v>0</v>
      </c>
      <c r="AF1017" s="13">
        <f>Penjualan!AF1017*$D1017</f>
        <v>0</v>
      </c>
      <c r="AG1017" s="13">
        <f>Penjualan!AG1017*$D1017</f>
        <v>0</v>
      </c>
      <c r="AH1017" s="13">
        <f>Penjualan!AH1017*$D1017</f>
        <v>0</v>
      </c>
      <c r="AI1017" s="13">
        <f>Penjualan!AI1017*$D1017</f>
        <v>0</v>
      </c>
      <c r="AJ1017" s="13">
        <f>Penjualan!AJ1017*$D1017</f>
        <v>0</v>
      </c>
      <c r="AK1017" s="13">
        <f>Penjualan!AK1017*$D1017</f>
        <v>0</v>
      </c>
      <c r="AL1017" s="13">
        <f>Penjualan!AL1017*$D1017</f>
        <v>0</v>
      </c>
      <c r="AM1017" s="13">
        <f>Penjualan!AM1017*$D1017</f>
        <v>0</v>
      </c>
      <c r="AN1017" s="13">
        <f>Penjualan!AN1017*$D1017</f>
        <v>0</v>
      </c>
      <c r="AO1017" s="13">
        <f>Penjualan!AO1017*$D1017</f>
        <v>0</v>
      </c>
      <c r="AP1017" s="13"/>
      <c r="AQ1017" s="13">
        <f>Penjualan!AQ1017*$D1017</f>
        <v>0</v>
      </c>
      <c r="AR1017" s="13">
        <f t="shared" si="34"/>
        <v>20000</v>
      </c>
      <c r="AS1017" s="14"/>
      <c r="AT1017" s="14"/>
      <c r="AU1017" s="14"/>
      <c r="AV1017" s="14"/>
      <c r="AW1017" s="14"/>
    </row>
    <row r="1018" spans="1:49" ht="26.25" customHeight="1" x14ac:dyDescent="0.35">
      <c r="A1018" s="55">
        <f>Penjualan!A1018</f>
        <v>0</v>
      </c>
      <c r="B1018" s="2" t="str">
        <f>Penjualan!B1018</f>
        <v>Lain2</v>
      </c>
      <c r="C1018" s="2" t="str">
        <f>Penjualan!C1018</f>
        <v>Lain2</v>
      </c>
      <c r="D1018" s="21">
        <f>VLOOKUP(B1018,Tabel!$A$6:$F$78,6,FALSE)</f>
        <v>0</v>
      </c>
      <c r="E1018" s="13">
        <f>Penjualan!E1018*$D1018</f>
        <v>0</v>
      </c>
      <c r="F1018" s="13">
        <f>Penjualan!F1018*$D1018</f>
        <v>0</v>
      </c>
      <c r="G1018" s="13">
        <f>Penjualan!G1018*$D1018</f>
        <v>0</v>
      </c>
      <c r="H1018" s="13">
        <f>Penjualan!H1018*$D1018</f>
        <v>0</v>
      </c>
      <c r="I1018" s="13">
        <f>Penjualan!I1018*$D1018</f>
        <v>0</v>
      </c>
      <c r="J1018" s="13">
        <f>Penjualan!J1018*$D1018</f>
        <v>0</v>
      </c>
      <c r="K1018" s="13">
        <f>Penjualan!K1018*$D1018</f>
        <v>0</v>
      </c>
      <c r="L1018" s="13">
        <f>Penjualan!L1018*$D1018</f>
        <v>0</v>
      </c>
      <c r="M1018" s="13">
        <f>Penjualan!M1018*$D1018</f>
        <v>0</v>
      </c>
      <c r="N1018" s="13">
        <f>Penjualan!N1018*$D1018</f>
        <v>0</v>
      </c>
      <c r="O1018" s="13">
        <f>Penjualan!O1018*$D1018</f>
        <v>0</v>
      </c>
      <c r="P1018" s="13">
        <f>Penjualan!P1018*$D1018</f>
        <v>0</v>
      </c>
      <c r="Q1018" s="13">
        <f>Penjualan!Q1018*$D1018</f>
        <v>0</v>
      </c>
      <c r="R1018" s="13">
        <f>Penjualan!R1018*$D1018</f>
        <v>0</v>
      </c>
      <c r="S1018" s="13">
        <f>Penjualan!S1018*$D1018</f>
        <v>0</v>
      </c>
      <c r="T1018" s="13">
        <f>Penjualan!T1018*$D1018</f>
        <v>0</v>
      </c>
      <c r="U1018" s="13">
        <f>Penjualan!U1018*$D1018</f>
        <v>0</v>
      </c>
      <c r="V1018" s="13">
        <f>Penjualan!V1018*$D1018</f>
        <v>0</v>
      </c>
      <c r="W1018" s="13">
        <f>Penjualan!W1018*$D1018</f>
        <v>0</v>
      </c>
      <c r="X1018" s="13">
        <f>Penjualan!X1018*$D1018</f>
        <v>0</v>
      </c>
      <c r="Y1018" s="13">
        <f>Penjualan!Y1018*$D1018</f>
        <v>0</v>
      </c>
      <c r="Z1018" s="13">
        <f>Penjualan!Z1018*$D1018</f>
        <v>0</v>
      </c>
      <c r="AA1018" s="13">
        <f>Penjualan!AA1018*$D1018</f>
        <v>0</v>
      </c>
      <c r="AB1018" s="13">
        <f>Penjualan!AB1018*$D1018</f>
        <v>0</v>
      </c>
      <c r="AC1018" s="13">
        <f>Penjualan!AC1018*$D1018</f>
        <v>0</v>
      </c>
      <c r="AD1018" s="13">
        <f>Penjualan!AD1018*$D1018</f>
        <v>0</v>
      </c>
      <c r="AE1018" s="13">
        <f>Penjualan!AE1018*$D1018</f>
        <v>0</v>
      </c>
      <c r="AF1018" s="13">
        <f>Penjualan!AF1018*$D1018</f>
        <v>0</v>
      </c>
      <c r="AG1018" s="13">
        <f>Penjualan!AG1018*$D1018</f>
        <v>0</v>
      </c>
      <c r="AH1018" s="13">
        <f>Penjualan!AH1018*$D1018</f>
        <v>0</v>
      </c>
      <c r="AI1018" s="13">
        <f>Penjualan!AI1018*$D1018</f>
        <v>0</v>
      </c>
      <c r="AJ1018" s="13">
        <f>Penjualan!AJ1018*$D1018</f>
        <v>0</v>
      </c>
      <c r="AK1018" s="13">
        <f>Penjualan!AK1018*$D1018</f>
        <v>0</v>
      </c>
      <c r="AL1018" s="13">
        <f>Penjualan!AL1018*$D1018</f>
        <v>0</v>
      </c>
      <c r="AM1018" s="13">
        <f>Penjualan!AM1018*$D1018</f>
        <v>0</v>
      </c>
      <c r="AN1018" s="13">
        <f>Penjualan!AN1018*$D1018</f>
        <v>0</v>
      </c>
      <c r="AO1018" s="13">
        <f>Penjualan!AO1018*$D1018</f>
        <v>0</v>
      </c>
      <c r="AP1018" s="13"/>
      <c r="AQ1018" s="13">
        <f>Penjualan!AQ1018*$D1018</f>
        <v>0</v>
      </c>
      <c r="AR1018" s="13">
        <f t="shared" si="34"/>
        <v>0</v>
      </c>
      <c r="AS1018" s="14"/>
      <c r="AT1018" s="14"/>
      <c r="AU1018" s="14"/>
      <c r="AV1018" s="14"/>
      <c r="AW1018" s="14"/>
    </row>
    <row r="1019" spans="1:49" ht="26.25" customHeight="1" x14ac:dyDescent="0.35">
      <c r="A1019" s="55">
        <f>Penjualan!A1019</f>
        <v>42632</v>
      </c>
      <c r="B1019" s="2" t="str">
        <f>Penjualan!B1019</f>
        <v>Lain2</v>
      </c>
      <c r="C1019" s="2" t="str">
        <f>Penjualan!C1019</f>
        <v>Lain2</v>
      </c>
      <c r="D1019" s="21">
        <f>VLOOKUP(B1019,Tabel!$A$6:$F$78,6,FALSE)</f>
        <v>0</v>
      </c>
      <c r="E1019" s="13">
        <f>Penjualan!E1019*$D1019</f>
        <v>0</v>
      </c>
      <c r="F1019" s="13">
        <f>Penjualan!F1019*$D1019</f>
        <v>0</v>
      </c>
      <c r="G1019" s="13">
        <f>Penjualan!G1019*$D1019</f>
        <v>0</v>
      </c>
      <c r="H1019" s="13">
        <f>Penjualan!H1019*$D1019</f>
        <v>0</v>
      </c>
      <c r="I1019" s="13">
        <f>Penjualan!I1019*$D1019</f>
        <v>0</v>
      </c>
      <c r="J1019" s="13">
        <f>Penjualan!J1019*$D1019</f>
        <v>0</v>
      </c>
      <c r="K1019" s="13">
        <f>Penjualan!K1019*$D1019</f>
        <v>0</v>
      </c>
      <c r="L1019" s="13">
        <f>Penjualan!L1019*$D1019</f>
        <v>0</v>
      </c>
      <c r="M1019" s="13">
        <f>Penjualan!M1019*$D1019</f>
        <v>0</v>
      </c>
      <c r="N1019" s="13">
        <f>Penjualan!N1019*$D1019</f>
        <v>0</v>
      </c>
      <c r="O1019" s="13">
        <f>Penjualan!O1019*$D1019</f>
        <v>0</v>
      </c>
      <c r="P1019" s="13">
        <f>Penjualan!P1019*$D1019</f>
        <v>0</v>
      </c>
      <c r="Q1019" s="13">
        <f>Penjualan!Q1019*$D1019</f>
        <v>0</v>
      </c>
      <c r="R1019" s="13">
        <f>Penjualan!R1019*$D1019</f>
        <v>0</v>
      </c>
      <c r="S1019" s="13">
        <f>Penjualan!S1019*$D1019</f>
        <v>0</v>
      </c>
      <c r="T1019" s="13">
        <f>Penjualan!T1019*$D1019</f>
        <v>0</v>
      </c>
      <c r="U1019" s="13">
        <f>Penjualan!U1019*$D1019</f>
        <v>0</v>
      </c>
      <c r="V1019" s="13">
        <f>Penjualan!V1019*$D1019</f>
        <v>0</v>
      </c>
      <c r="W1019" s="13">
        <f>Penjualan!W1019*$D1019</f>
        <v>0</v>
      </c>
      <c r="X1019" s="13">
        <f>Penjualan!X1019*$D1019</f>
        <v>0</v>
      </c>
      <c r="Y1019" s="13">
        <f>Penjualan!Y1019*$D1019</f>
        <v>0</v>
      </c>
      <c r="Z1019" s="13">
        <f>Penjualan!Z1019*$D1019</f>
        <v>0</v>
      </c>
      <c r="AA1019" s="13">
        <f>Penjualan!AA1019*$D1019</f>
        <v>0</v>
      </c>
      <c r="AB1019" s="13">
        <f>Penjualan!AB1019*$D1019</f>
        <v>0</v>
      </c>
      <c r="AC1019" s="13">
        <f>Penjualan!AC1019*$D1019</f>
        <v>0</v>
      </c>
      <c r="AD1019" s="13">
        <f>Penjualan!AD1019*$D1019</f>
        <v>0</v>
      </c>
      <c r="AE1019" s="13">
        <f>Penjualan!AE1019*$D1019</f>
        <v>0</v>
      </c>
      <c r="AF1019" s="13">
        <f>Penjualan!AF1019*$D1019</f>
        <v>0</v>
      </c>
      <c r="AG1019" s="13">
        <f>Penjualan!AG1019*$D1019</f>
        <v>0</v>
      </c>
      <c r="AH1019" s="13">
        <f>Penjualan!AH1019*$D1019</f>
        <v>0</v>
      </c>
      <c r="AI1019" s="13">
        <f>Penjualan!AI1019*$D1019</f>
        <v>0</v>
      </c>
      <c r="AJ1019" s="13">
        <f>Penjualan!AJ1019*$D1019</f>
        <v>0</v>
      </c>
      <c r="AK1019" s="13">
        <f>Penjualan!AK1019*$D1019</f>
        <v>0</v>
      </c>
      <c r="AL1019" s="13">
        <f>Penjualan!AL1019*$D1019</f>
        <v>0</v>
      </c>
      <c r="AM1019" s="13">
        <f>Penjualan!AM1019*$D1019</f>
        <v>0</v>
      </c>
      <c r="AN1019" s="13">
        <f>Penjualan!AN1019*$D1019</f>
        <v>0</v>
      </c>
      <c r="AO1019" s="13">
        <f>Penjualan!AO1019*$D1019</f>
        <v>0</v>
      </c>
      <c r="AP1019" s="13"/>
      <c r="AQ1019" s="13">
        <f>Penjualan!AQ1019*$D1019</f>
        <v>0</v>
      </c>
      <c r="AR1019" s="13">
        <f t="shared" si="34"/>
        <v>0</v>
      </c>
      <c r="AS1019" s="14"/>
      <c r="AT1019" s="14"/>
      <c r="AU1019" s="14"/>
      <c r="AV1019" s="14"/>
      <c r="AW1019" s="14"/>
    </row>
    <row r="1020" spans="1:49" ht="26.25" customHeight="1" x14ac:dyDescent="0.35">
      <c r="A1020" s="55">
        <f>Penjualan!A1020</f>
        <v>42709</v>
      </c>
      <c r="B1020" s="2" t="str">
        <f>Penjualan!B1020</f>
        <v>GR19</v>
      </c>
      <c r="C1020" s="2" t="str">
        <f>Penjualan!C1020</f>
        <v>Gelang Rosario Corak Bunga</v>
      </c>
      <c r="D1020" s="21">
        <f>VLOOKUP(B1020,Tabel!$A$6:$F$78,6,FALSE)</f>
        <v>15000</v>
      </c>
      <c r="E1020" s="13">
        <f>Penjualan!E1020*$D1020</f>
        <v>0</v>
      </c>
      <c r="F1020" s="13">
        <f>Penjualan!F1020*$D1020</f>
        <v>0</v>
      </c>
      <c r="G1020" s="13">
        <f>Penjualan!G1020*$D1020</f>
        <v>0</v>
      </c>
      <c r="H1020" s="13">
        <f>Penjualan!H1020*$D1020</f>
        <v>15000</v>
      </c>
      <c r="I1020" s="13">
        <f>Penjualan!I1020*$D1020</f>
        <v>0</v>
      </c>
      <c r="J1020" s="13">
        <f>Penjualan!J1020*$D1020</f>
        <v>0</v>
      </c>
      <c r="K1020" s="13">
        <f>Penjualan!K1020*$D1020</f>
        <v>0</v>
      </c>
      <c r="L1020" s="13">
        <f>Penjualan!L1020*$D1020</f>
        <v>0</v>
      </c>
      <c r="M1020" s="13">
        <f>Penjualan!M1020*$D1020</f>
        <v>0</v>
      </c>
      <c r="N1020" s="13">
        <f>Penjualan!N1020*$D1020</f>
        <v>0</v>
      </c>
      <c r="O1020" s="13">
        <f>Penjualan!O1020*$D1020</f>
        <v>0</v>
      </c>
      <c r="P1020" s="13">
        <f>Penjualan!P1020*$D1020</f>
        <v>0</v>
      </c>
      <c r="Q1020" s="13">
        <f>Penjualan!Q1020*$D1020</f>
        <v>0</v>
      </c>
      <c r="R1020" s="13">
        <f>Penjualan!R1020*$D1020</f>
        <v>0</v>
      </c>
      <c r="S1020" s="13">
        <f>Penjualan!S1020*$D1020</f>
        <v>0</v>
      </c>
      <c r="T1020" s="13">
        <f>Penjualan!T1020*$D1020</f>
        <v>0</v>
      </c>
      <c r="U1020" s="13">
        <f>Penjualan!U1020*$D1020</f>
        <v>0</v>
      </c>
      <c r="V1020" s="13">
        <f>Penjualan!V1020*$D1020</f>
        <v>0</v>
      </c>
      <c r="W1020" s="13">
        <f>Penjualan!W1020*$D1020</f>
        <v>0</v>
      </c>
      <c r="X1020" s="13">
        <f>Penjualan!X1020*$D1020</f>
        <v>0</v>
      </c>
      <c r="Y1020" s="13">
        <f>Penjualan!Y1020*$D1020</f>
        <v>0</v>
      </c>
      <c r="Z1020" s="13">
        <f>Penjualan!Z1020*$D1020</f>
        <v>0</v>
      </c>
      <c r="AA1020" s="13">
        <f>Penjualan!AA1020*$D1020</f>
        <v>0</v>
      </c>
      <c r="AB1020" s="13">
        <f>Penjualan!AB1020*$D1020</f>
        <v>0</v>
      </c>
      <c r="AC1020" s="13">
        <f>Penjualan!AC1020*$D1020</f>
        <v>0</v>
      </c>
      <c r="AD1020" s="13">
        <f>Penjualan!AD1020*$D1020</f>
        <v>0</v>
      </c>
      <c r="AE1020" s="13">
        <f>Penjualan!AE1020*$D1020</f>
        <v>0</v>
      </c>
      <c r="AF1020" s="13">
        <f>Penjualan!AF1020*$D1020</f>
        <v>0</v>
      </c>
      <c r="AG1020" s="13">
        <f>Penjualan!AG1020*$D1020</f>
        <v>0</v>
      </c>
      <c r="AH1020" s="13">
        <f>Penjualan!AH1020*$D1020</f>
        <v>0</v>
      </c>
      <c r="AI1020" s="13">
        <f>Penjualan!AI1020*$D1020</f>
        <v>0</v>
      </c>
      <c r="AJ1020" s="13">
        <f>Penjualan!AJ1020*$D1020</f>
        <v>0</v>
      </c>
      <c r="AK1020" s="13">
        <f>Penjualan!AK1020*$D1020</f>
        <v>0</v>
      </c>
      <c r="AL1020" s="13">
        <f>Penjualan!AL1020*$D1020</f>
        <v>0</v>
      </c>
      <c r="AM1020" s="13">
        <f>Penjualan!AM1020*$D1020</f>
        <v>0</v>
      </c>
      <c r="AN1020" s="13">
        <f>Penjualan!AN1020*$D1020</f>
        <v>0</v>
      </c>
      <c r="AO1020" s="13">
        <f>Penjualan!AO1020*$D1020</f>
        <v>0</v>
      </c>
      <c r="AP1020" s="13"/>
      <c r="AQ1020" s="13">
        <f>Penjualan!AQ1020*$D1020</f>
        <v>0</v>
      </c>
      <c r="AR1020" s="13">
        <f t="shared" si="34"/>
        <v>15000</v>
      </c>
      <c r="AS1020" s="14"/>
      <c r="AT1020" s="14"/>
      <c r="AU1020" s="14"/>
      <c r="AV1020" s="14"/>
      <c r="AW1020" s="14"/>
    </row>
    <row r="1021" spans="1:49" ht="26.25" customHeight="1" x14ac:dyDescent="0.35">
      <c r="A1021" s="55">
        <f>Penjualan!A1021</f>
        <v>0</v>
      </c>
      <c r="B1021" s="2" t="str">
        <f>Penjualan!B1021</f>
        <v>KT04</v>
      </c>
      <c r="C1021" s="2" t="str">
        <f>Penjualan!C1021</f>
        <v>Kalung bandul</v>
      </c>
      <c r="D1021" s="21">
        <f>VLOOKUP(B1021,Tabel!$A$6:$F$78,6,FALSE)</f>
        <v>3000</v>
      </c>
      <c r="E1021" s="13">
        <f>Penjualan!E1021*$D1021</f>
        <v>0</v>
      </c>
      <c r="F1021" s="13">
        <f>Penjualan!F1021*$D1021</f>
        <v>0</v>
      </c>
      <c r="G1021" s="13">
        <f>Penjualan!G1021*$D1021</f>
        <v>0</v>
      </c>
      <c r="H1021" s="13">
        <f>Penjualan!H1021*$D1021</f>
        <v>0</v>
      </c>
      <c r="I1021" s="13">
        <f>Penjualan!I1021*$D1021</f>
        <v>0</v>
      </c>
      <c r="J1021" s="13">
        <f>Penjualan!J1021*$D1021</f>
        <v>0</v>
      </c>
      <c r="K1021" s="13">
        <f>Penjualan!K1021*$D1021</f>
        <v>0</v>
      </c>
      <c r="L1021" s="13">
        <f>Penjualan!L1021*$D1021</f>
        <v>0</v>
      </c>
      <c r="M1021" s="13">
        <f>Penjualan!M1021*$D1021</f>
        <v>0</v>
      </c>
      <c r="N1021" s="13">
        <f>Penjualan!N1021*$D1021</f>
        <v>3000</v>
      </c>
      <c r="O1021" s="13">
        <f>Penjualan!O1021*$D1021</f>
        <v>0</v>
      </c>
      <c r="P1021" s="13">
        <f>Penjualan!P1021*$D1021</f>
        <v>0</v>
      </c>
      <c r="Q1021" s="13">
        <f>Penjualan!Q1021*$D1021</f>
        <v>0</v>
      </c>
      <c r="R1021" s="13">
        <f>Penjualan!R1021*$D1021</f>
        <v>0</v>
      </c>
      <c r="S1021" s="13">
        <f>Penjualan!S1021*$D1021</f>
        <v>0</v>
      </c>
      <c r="T1021" s="13">
        <f>Penjualan!T1021*$D1021</f>
        <v>0</v>
      </c>
      <c r="U1021" s="13">
        <f>Penjualan!U1021*$D1021</f>
        <v>0</v>
      </c>
      <c r="V1021" s="13">
        <f>Penjualan!V1021*$D1021</f>
        <v>0</v>
      </c>
      <c r="W1021" s="13">
        <f>Penjualan!W1021*$D1021</f>
        <v>0</v>
      </c>
      <c r="X1021" s="13">
        <f>Penjualan!X1021*$D1021</f>
        <v>0</v>
      </c>
      <c r="Y1021" s="13">
        <f>Penjualan!Y1021*$D1021</f>
        <v>0</v>
      </c>
      <c r="Z1021" s="13">
        <f>Penjualan!Z1021*$D1021</f>
        <v>0</v>
      </c>
      <c r="AA1021" s="13">
        <f>Penjualan!AA1021*$D1021</f>
        <v>0</v>
      </c>
      <c r="AB1021" s="13">
        <f>Penjualan!AB1021*$D1021</f>
        <v>0</v>
      </c>
      <c r="AC1021" s="13">
        <f>Penjualan!AC1021*$D1021</f>
        <v>0</v>
      </c>
      <c r="AD1021" s="13">
        <f>Penjualan!AD1021*$D1021</f>
        <v>0</v>
      </c>
      <c r="AE1021" s="13">
        <f>Penjualan!AE1021*$D1021</f>
        <v>0</v>
      </c>
      <c r="AF1021" s="13">
        <f>Penjualan!AF1021*$D1021</f>
        <v>0</v>
      </c>
      <c r="AG1021" s="13">
        <f>Penjualan!AG1021*$D1021</f>
        <v>0</v>
      </c>
      <c r="AH1021" s="13">
        <f>Penjualan!AH1021*$D1021</f>
        <v>0</v>
      </c>
      <c r="AI1021" s="13">
        <f>Penjualan!AI1021*$D1021</f>
        <v>0</v>
      </c>
      <c r="AJ1021" s="13">
        <f>Penjualan!AJ1021*$D1021</f>
        <v>0</v>
      </c>
      <c r="AK1021" s="13">
        <f>Penjualan!AK1021*$D1021</f>
        <v>0</v>
      </c>
      <c r="AL1021" s="13">
        <f>Penjualan!AL1021*$D1021</f>
        <v>0</v>
      </c>
      <c r="AM1021" s="13">
        <f>Penjualan!AM1021*$D1021</f>
        <v>0</v>
      </c>
      <c r="AN1021" s="13">
        <f>Penjualan!AN1021*$D1021</f>
        <v>0</v>
      </c>
      <c r="AO1021" s="13">
        <f>Penjualan!AO1021*$D1021</f>
        <v>0</v>
      </c>
      <c r="AP1021" s="13"/>
      <c r="AQ1021" s="13">
        <f>Penjualan!AQ1021*$D1021</f>
        <v>0</v>
      </c>
      <c r="AR1021" s="13">
        <f t="shared" si="34"/>
        <v>3000</v>
      </c>
      <c r="AS1021" s="14"/>
      <c r="AT1021" s="14"/>
      <c r="AU1021" s="14"/>
      <c r="AV1021" s="14"/>
      <c r="AW1021" s="14"/>
    </row>
    <row r="1022" spans="1:49" ht="26.25" customHeight="1" x14ac:dyDescent="0.35">
      <c r="A1022" s="55">
        <f>Penjualan!A1022</f>
        <v>42707</v>
      </c>
      <c r="B1022" s="2" t="str">
        <f>Penjualan!B1022</f>
        <v>R05</v>
      </c>
      <c r="C1022" s="2" t="str">
        <f>Penjualan!C1022</f>
        <v>Rosario tali bercorak</v>
      </c>
      <c r="D1022" s="21">
        <f>VLOOKUP(B1022,Tabel!$A$6:$F$78,6,FALSE)</f>
        <v>15000</v>
      </c>
      <c r="E1022" s="13">
        <f>Penjualan!E1022*$D1022</f>
        <v>0</v>
      </c>
      <c r="F1022" s="13">
        <f>Penjualan!F1022*$D1022</f>
        <v>0</v>
      </c>
      <c r="G1022" s="13">
        <f>Penjualan!G1022*$D1022</f>
        <v>0</v>
      </c>
      <c r="H1022" s="13">
        <f>Penjualan!H1022*$D1022</f>
        <v>15000</v>
      </c>
      <c r="I1022" s="13">
        <f>Penjualan!I1022*$D1022</f>
        <v>0</v>
      </c>
      <c r="J1022" s="13">
        <f>Penjualan!J1022*$D1022</f>
        <v>165000</v>
      </c>
      <c r="K1022" s="13">
        <f>Penjualan!K1022*$D1022</f>
        <v>0</v>
      </c>
      <c r="L1022" s="13">
        <f>Penjualan!L1022*$D1022</f>
        <v>0</v>
      </c>
      <c r="M1022" s="13">
        <f>Penjualan!M1022*$D1022</f>
        <v>0</v>
      </c>
      <c r="N1022" s="13">
        <f>Penjualan!N1022*$D1022</f>
        <v>0</v>
      </c>
      <c r="O1022" s="13">
        <f>Penjualan!O1022*$D1022</f>
        <v>0</v>
      </c>
      <c r="P1022" s="13">
        <f>Penjualan!P1022*$D1022</f>
        <v>0</v>
      </c>
      <c r="Q1022" s="13">
        <f>Penjualan!Q1022*$D1022</f>
        <v>0</v>
      </c>
      <c r="R1022" s="13">
        <f>Penjualan!R1022*$D1022</f>
        <v>0</v>
      </c>
      <c r="S1022" s="13">
        <f>Penjualan!S1022*$D1022</f>
        <v>0</v>
      </c>
      <c r="T1022" s="13">
        <f>Penjualan!T1022*$D1022</f>
        <v>0</v>
      </c>
      <c r="U1022" s="13">
        <f>Penjualan!U1022*$D1022</f>
        <v>0</v>
      </c>
      <c r="V1022" s="13">
        <f>Penjualan!V1022*$D1022</f>
        <v>0</v>
      </c>
      <c r="W1022" s="13">
        <f>Penjualan!W1022*$D1022</f>
        <v>0</v>
      </c>
      <c r="X1022" s="13">
        <f>Penjualan!X1022*$D1022</f>
        <v>0</v>
      </c>
      <c r="Y1022" s="13">
        <f>Penjualan!Y1022*$D1022</f>
        <v>0</v>
      </c>
      <c r="Z1022" s="13">
        <f>Penjualan!Z1022*$D1022</f>
        <v>0</v>
      </c>
      <c r="AA1022" s="13">
        <f>Penjualan!AA1022*$D1022</f>
        <v>0</v>
      </c>
      <c r="AB1022" s="13">
        <f>Penjualan!AB1022*$D1022</f>
        <v>0</v>
      </c>
      <c r="AC1022" s="13">
        <f>Penjualan!AC1022*$D1022</f>
        <v>0</v>
      </c>
      <c r="AD1022" s="13">
        <f>Penjualan!AD1022*$D1022</f>
        <v>0</v>
      </c>
      <c r="AE1022" s="13">
        <f>Penjualan!AE1022*$D1022</f>
        <v>0</v>
      </c>
      <c r="AF1022" s="13">
        <f>Penjualan!AF1022*$D1022</f>
        <v>0</v>
      </c>
      <c r="AG1022" s="13">
        <f>Penjualan!AG1022*$D1022</f>
        <v>0</v>
      </c>
      <c r="AH1022" s="13">
        <f>Penjualan!AH1022*$D1022</f>
        <v>0</v>
      </c>
      <c r="AI1022" s="13">
        <f>Penjualan!AI1022*$D1022</f>
        <v>0</v>
      </c>
      <c r="AJ1022" s="13">
        <f>Penjualan!AJ1022*$D1022</f>
        <v>0</v>
      </c>
      <c r="AK1022" s="13">
        <f>Penjualan!AK1022*$D1022</f>
        <v>0</v>
      </c>
      <c r="AL1022" s="13">
        <f>Penjualan!AL1022*$D1022</f>
        <v>0</v>
      </c>
      <c r="AM1022" s="13">
        <f>Penjualan!AM1022*$D1022</f>
        <v>0</v>
      </c>
      <c r="AN1022" s="13">
        <f>Penjualan!AN1022*$D1022</f>
        <v>0</v>
      </c>
      <c r="AO1022" s="13">
        <f>Penjualan!AO1022*$D1022</f>
        <v>0</v>
      </c>
      <c r="AP1022" s="13"/>
      <c r="AQ1022" s="13">
        <f>Penjualan!AQ1022*$D1022</f>
        <v>0</v>
      </c>
      <c r="AR1022" s="13">
        <f t="shared" si="34"/>
        <v>180000</v>
      </c>
      <c r="AS1022" s="14"/>
      <c r="AT1022" s="14"/>
      <c r="AU1022" s="14"/>
      <c r="AV1022" s="14"/>
      <c r="AW1022" s="14"/>
    </row>
    <row r="1023" spans="1:49" ht="26.25" customHeight="1" x14ac:dyDescent="0.35">
      <c r="A1023" s="55" t="str">
        <f>Penjualan!A1023</f>
        <v>Theresia</v>
      </c>
      <c r="B1023" s="2" t="str">
        <f>Penjualan!B1023</f>
        <v>GKM</v>
      </c>
      <c r="C1023" s="2" t="str">
        <f>Penjualan!C1023</f>
        <v>G. Mutiara</v>
      </c>
      <c r="D1023" s="21">
        <f>VLOOKUP(B1023,Tabel!$A$6:$F$78,6,FALSE)</f>
        <v>10000</v>
      </c>
      <c r="E1023" s="13">
        <f>Penjualan!E1023*$D1023</f>
        <v>0</v>
      </c>
      <c r="F1023" s="13">
        <f>Penjualan!F1023*$D1023</f>
        <v>0</v>
      </c>
      <c r="G1023" s="13">
        <f>Penjualan!G1023*$D1023</f>
        <v>0</v>
      </c>
      <c r="H1023" s="13">
        <f>Penjualan!H1023*$D1023</f>
        <v>0</v>
      </c>
      <c r="I1023" s="13">
        <f>Penjualan!I1023*$D1023</f>
        <v>0</v>
      </c>
      <c r="J1023" s="13">
        <f>Penjualan!J1023*$D1023</f>
        <v>0</v>
      </c>
      <c r="K1023" s="13">
        <f>Penjualan!K1023*$D1023</f>
        <v>0</v>
      </c>
      <c r="L1023" s="13">
        <f>Penjualan!L1023*$D1023</f>
        <v>0</v>
      </c>
      <c r="M1023" s="13">
        <f>Penjualan!M1023*$D1023</f>
        <v>190000</v>
      </c>
      <c r="N1023" s="13">
        <f>Penjualan!N1023*$D1023</f>
        <v>0</v>
      </c>
      <c r="O1023" s="13">
        <f>Penjualan!O1023*$D1023</f>
        <v>0</v>
      </c>
      <c r="P1023" s="13">
        <f>Penjualan!P1023*$D1023</f>
        <v>0</v>
      </c>
      <c r="Q1023" s="13">
        <f>Penjualan!Q1023*$D1023</f>
        <v>0</v>
      </c>
      <c r="R1023" s="13">
        <f>Penjualan!R1023*$D1023</f>
        <v>0</v>
      </c>
      <c r="S1023" s="13">
        <f>Penjualan!S1023*$D1023</f>
        <v>0</v>
      </c>
      <c r="T1023" s="13">
        <f>Penjualan!T1023*$D1023</f>
        <v>0</v>
      </c>
      <c r="U1023" s="13">
        <f>Penjualan!U1023*$D1023</f>
        <v>0</v>
      </c>
      <c r="V1023" s="13">
        <f>Penjualan!V1023*$D1023</f>
        <v>0</v>
      </c>
      <c r="W1023" s="13">
        <f>Penjualan!W1023*$D1023</f>
        <v>10000</v>
      </c>
      <c r="X1023" s="13">
        <f>Penjualan!X1023*$D1023</f>
        <v>0</v>
      </c>
      <c r="Y1023" s="13">
        <f>Penjualan!Y1023*$D1023</f>
        <v>0</v>
      </c>
      <c r="Z1023" s="13">
        <f>Penjualan!Z1023*$D1023</f>
        <v>0</v>
      </c>
      <c r="AA1023" s="13">
        <f>Penjualan!AA1023*$D1023</f>
        <v>0</v>
      </c>
      <c r="AB1023" s="13">
        <f>Penjualan!AB1023*$D1023</f>
        <v>0</v>
      </c>
      <c r="AC1023" s="13">
        <f>Penjualan!AC1023*$D1023</f>
        <v>0</v>
      </c>
      <c r="AD1023" s="13">
        <f>Penjualan!AD1023*$D1023</f>
        <v>0</v>
      </c>
      <c r="AE1023" s="13">
        <f>Penjualan!AE1023*$D1023</f>
        <v>0</v>
      </c>
      <c r="AF1023" s="13">
        <f>Penjualan!AF1023*$D1023</f>
        <v>0</v>
      </c>
      <c r="AG1023" s="13">
        <f>Penjualan!AG1023*$D1023</f>
        <v>0</v>
      </c>
      <c r="AH1023" s="13">
        <f>Penjualan!AH1023*$D1023</f>
        <v>0</v>
      </c>
      <c r="AI1023" s="13">
        <f>Penjualan!AI1023*$D1023</f>
        <v>110000</v>
      </c>
      <c r="AJ1023" s="13">
        <f>Penjualan!AJ1023*$D1023</f>
        <v>0</v>
      </c>
      <c r="AK1023" s="13">
        <f>Penjualan!AK1023*$D1023</f>
        <v>0</v>
      </c>
      <c r="AL1023" s="13">
        <f>Penjualan!AL1023*$D1023</f>
        <v>0</v>
      </c>
      <c r="AM1023" s="13">
        <f>Penjualan!AM1023*$D1023</f>
        <v>0</v>
      </c>
      <c r="AN1023" s="13">
        <f>Penjualan!AN1023*$D1023</f>
        <v>0</v>
      </c>
      <c r="AO1023" s="13">
        <f>Penjualan!AO1023*$D1023</f>
        <v>0</v>
      </c>
      <c r="AP1023" s="13"/>
      <c r="AQ1023" s="13">
        <f>Penjualan!AQ1023*$D1023</f>
        <v>10000</v>
      </c>
      <c r="AR1023" s="13">
        <f t="shared" si="34"/>
        <v>320000</v>
      </c>
      <c r="AS1023" s="14"/>
      <c r="AT1023" s="14"/>
      <c r="AU1023" s="14"/>
      <c r="AV1023" s="14"/>
      <c r="AW1023" s="14"/>
    </row>
    <row r="1024" spans="1:49" ht="26.25" customHeight="1" x14ac:dyDescent="0.35">
      <c r="A1024" s="55">
        <f>Penjualan!A1024</f>
        <v>0</v>
      </c>
      <c r="B1024" s="2" t="str">
        <f>Penjualan!B1024</f>
        <v>R03</v>
      </c>
      <c r="C1024" s="2" t="str">
        <f>Penjualan!C1024</f>
        <v>Rosario kristal</v>
      </c>
      <c r="D1024" s="21">
        <f>VLOOKUP(B1024,Tabel!$A$6:$F$78,6,FALSE)</f>
        <v>30000</v>
      </c>
      <c r="E1024" s="13">
        <f>Penjualan!E1024*$D1024</f>
        <v>0</v>
      </c>
      <c r="F1024" s="13">
        <f>Penjualan!F1024*$D1024</f>
        <v>30000</v>
      </c>
      <c r="G1024" s="13">
        <f>Penjualan!G1024*$D1024</f>
        <v>0</v>
      </c>
      <c r="H1024" s="13">
        <f>Penjualan!H1024*$D1024</f>
        <v>0</v>
      </c>
      <c r="I1024" s="13">
        <f>Penjualan!I1024*$D1024</f>
        <v>0</v>
      </c>
      <c r="J1024" s="13">
        <f>Penjualan!J1024*$D1024</f>
        <v>0</v>
      </c>
      <c r="K1024" s="13">
        <f>Penjualan!K1024*$D1024</f>
        <v>0</v>
      </c>
      <c r="L1024" s="13">
        <f>Penjualan!L1024*$D1024</f>
        <v>0</v>
      </c>
      <c r="M1024" s="13">
        <f>Penjualan!M1024*$D1024</f>
        <v>0</v>
      </c>
      <c r="N1024" s="13">
        <f>Penjualan!N1024*$D1024</f>
        <v>0</v>
      </c>
      <c r="O1024" s="13">
        <f>Penjualan!O1024*$D1024</f>
        <v>0</v>
      </c>
      <c r="P1024" s="13">
        <f>Penjualan!P1024*$D1024</f>
        <v>0</v>
      </c>
      <c r="Q1024" s="13">
        <f>Penjualan!Q1024*$D1024</f>
        <v>0</v>
      </c>
      <c r="R1024" s="13">
        <f>Penjualan!R1024*$D1024</f>
        <v>0</v>
      </c>
      <c r="S1024" s="13">
        <f>Penjualan!S1024*$D1024</f>
        <v>0</v>
      </c>
      <c r="T1024" s="13">
        <f>Penjualan!T1024*$D1024</f>
        <v>0</v>
      </c>
      <c r="U1024" s="13">
        <f>Penjualan!U1024*$D1024</f>
        <v>0</v>
      </c>
      <c r="V1024" s="13">
        <f>Penjualan!V1024*$D1024</f>
        <v>0</v>
      </c>
      <c r="W1024" s="13">
        <f>Penjualan!W1024*$D1024</f>
        <v>0</v>
      </c>
      <c r="X1024" s="13">
        <f>Penjualan!X1024*$D1024</f>
        <v>0</v>
      </c>
      <c r="Y1024" s="13">
        <f>Penjualan!Y1024*$D1024</f>
        <v>0</v>
      </c>
      <c r="Z1024" s="13">
        <f>Penjualan!Z1024*$D1024</f>
        <v>0</v>
      </c>
      <c r="AA1024" s="13">
        <f>Penjualan!AA1024*$D1024</f>
        <v>0</v>
      </c>
      <c r="AB1024" s="13">
        <f>Penjualan!AB1024*$D1024</f>
        <v>0</v>
      </c>
      <c r="AC1024" s="13">
        <f>Penjualan!AC1024*$D1024</f>
        <v>0</v>
      </c>
      <c r="AD1024" s="13">
        <f>Penjualan!AD1024*$D1024</f>
        <v>0</v>
      </c>
      <c r="AE1024" s="13">
        <f>Penjualan!AE1024*$D1024</f>
        <v>0</v>
      </c>
      <c r="AF1024" s="13">
        <f>Penjualan!AF1024*$D1024</f>
        <v>0</v>
      </c>
      <c r="AG1024" s="13">
        <f>Penjualan!AG1024*$D1024</f>
        <v>0</v>
      </c>
      <c r="AH1024" s="13">
        <f>Penjualan!AH1024*$D1024</f>
        <v>0</v>
      </c>
      <c r="AI1024" s="13">
        <f>Penjualan!AI1024*$D1024</f>
        <v>0</v>
      </c>
      <c r="AJ1024" s="13">
        <f>Penjualan!AJ1024*$D1024</f>
        <v>0</v>
      </c>
      <c r="AK1024" s="13">
        <f>Penjualan!AK1024*$D1024</f>
        <v>0</v>
      </c>
      <c r="AL1024" s="13">
        <f>Penjualan!AL1024*$D1024</f>
        <v>0</v>
      </c>
      <c r="AM1024" s="13">
        <f>Penjualan!AM1024*$D1024</f>
        <v>0</v>
      </c>
      <c r="AN1024" s="13">
        <f>Penjualan!AN1024*$D1024</f>
        <v>0</v>
      </c>
      <c r="AO1024" s="13">
        <f>Penjualan!AO1024*$D1024</f>
        <v>0</v>
      </c>
      <c r="AP1024" s="13"/>
      <c r="AQ1024" s="13">
        <f>Penjualan!AQ1024*$D1024</f>
        <v>0</v>
      </c>
      <c r="AR1024" s="13">
        <f t="shared" si="34"/>
        <v>30000</v>
      </c>
      <c r="AS1024" s="14"/>
      <c r="AT1024" s="14"/>
      <c r="AU1024" s="14"/>
      <c r="AV1024" s="14"/>
      <c r="AW1024" s="14"/>
    </row>
    <row r="1025" spans="1:49" ht="26.25" customHeight="1" x14ac:dyDescent="0.35">
      <c r="A1025" s="55">
        <f>Penjualan!A1025</f>
        <v>0</v>
      </c>
      <c r="B1025" s="2" t="str">
        <f>Penjualan!B1025</f>
        <v>GR11</v>
      </c>
      <c r="C1025" s="2" t="str">
        <f>Penjualan!C1025</f>
        <v>Gelang rosario kristal</v>
      </c>
      <c r="D1025" s="21">
        <f>VLOOKUP(B1025,Tabel!$A$6:$F$78,6,FALSE)</f>
        <v>15000</v>
      </c>
      <c r="E1025" s="13">
        <f>Penjualan!E1025*$D1025</f>
        <v>0</v>
      </c>
      <c r="F1025" s="13">
        <f>Penjualan!F1025*$D1025</f>
        <v>15000</v>
      </c>
      <c r="G1025" s="13">
        <f>Penjualan!G1025*$D1025</f>
        <v>0</v>
      </c>
      <c r="H1025" s="13">
        <f>Penjualan!H1025*$D1025</f>
        <v>0</v>
      </c>
      <c r="I1025" s="13">
        <f>Penjualan!I1025*$D1025</f>
        <v>0</v>
      </c>
      <c r="J1025" s="13">
        <f>Penjualan!J1025*$D1025</f>
        <v>0</v>
      </c>
      <c r="K1025" s="13">
        <f>Penjualan!K1025*$D1025</f>
        <v>0</v>
      </c>
      <c r="L1025" s="13">
        <f>Penjualan!L1025*$D1025</f>
        <v>0</v>
      </c>
      <c r="M1025" s="13">
        <f>Penjualan!M1025*$D1025</f>
        <v>75000</v>
      </c>
      <c r="N1025" s="13">
        <f>Penjualan!N1025*$D1025</f>
        <v>0</v>
      </c>
      <c r="O1025" s="13">
        <f>Penjualan!O1025*$D1025</f>
        <v>0</v>
      </c>
      <c r="P1025" s="13">
        <f>Penjualan!P1025*$D1025</f>
        <v>60000</v>
      </c>
      <c r="Q1025" s="13">
        <f>Penjualan!Q1025*$D1025</f>
        <v>0</v>
      </c>
      <c r="R1025" s="13">
        <f>Penjualan!R1025*$D1025</f>
        <v>0</v>
      </c>
      <c r="S1025" s="13">
        <f>Penjualan!S1025*$D1025</f>
        <v>75000</v>
      </c>
      <c r="T1025" s="13">
        <f>Penjualan!T1025*$D1025</f>
        <v>0</v>
      </c>
      <c r="U1025" s="13">
        <f>Penjualan!U1025*$D1025</f>
        <v>0</v>
      </c>
      <c r="V1025" s="13">
        <f>Penjualan!V1025*$D1025</f>
        <v>0</v>
      </c>
      <c r="W1025" s="13">
        <f>Penjualan!W1025*$D1025</f>
        <v>0</v>
      </c>
      <c r="X1025" s="13">
        <f>Penjualan!X1025*$D1025</f>
        <v>0</v>
      </c>
      <c r="Y1025" s="13">
        <f>Penjualan!Y1025*$D1025</f>
        <v>0</v>
      </c>
      <c r="Z1025" s="13">
        <f>Penjualan!Z1025*$D1025</f>
        <v>0</v>
      </c>
      <c r="AA1025" s="13">
        <f>Penjualan!AA1025*$D1025</f>
        <v>0</v>
      </c>
      <c r="AB1025" s="13">
        <f>Penjualan!AB1025*$D1025</f>
        <v>0</v>
      </c>
      <c r="AC1025" s="13">
        <f>Penjualan!AC1025*$D1025</f>
        <v>0</v>
      </c>
      <c r="AD1025" s="13">
        <f>Penjualan!AD1025*$D1025</f>
        <v>0</v>
      </c>
      <c r="AE1025" s="13">
        <f>Penjualan!AE1025*$D1025</f>
        <v>0</v>
      </c>
      <c r="AF1025" s="13">
        <f>Penjualan!AF1025*$D1025</f>
        <v>0</v>
      </c>
      <c r="AG1025" s="13">
        <f>Penjualan!AG1025*$D1025</f>
        <v>0</v>
      </c>
      <c r="AH1025" s="13">
        <f>Penjualan!AH1025*$D1025</f>
        <v>0</v>
      </c>
      <c r="AI1025" s="13">
        <f>Penjualan!AI1025*$D1025</f>
        <v>0</v>
      </c>
      <c r="AJ1025" s="13">
        <f>Penjualan!AJ1025*$D1025</f>
        <v>0</v>
      </c>
      <c r="AK1025" s="13">
        <f>Penjualan!AK1025*$D1025</f>
        <v>0</v>
      </c>
      <c r="AL1025" s="13">
        <f>Penjualan!AL1025*$D1025</f>
        <v>0</v>
      </c>
      <c r="AM1025" s="13">
        <f>Penjualan!AM1025*$D1025</f>
        <v>0</v>
      </c>
      <c r="AN1025" s="13">
        <f>Penjualan!AN1025*$D1025</f>
        <v>0</v>
      </c>
      <c r="AO1025" s="13">
        <f>Penjualan!AO1025*$D1025</f>
        <v>0</v>
      </c>
      <c r="AP1025" s="13"/>
      <c r="AQ1025" s="13">
        <f>Penjualan!AQ1025*$D1025</f>
        <v>0</v>
      </c>
      <c r="AR1025" s="13">
        <f t="shared" si="34"/>
        <v>225000</v>
      </c>
      <c r="AS1025" s="14"/>
      <c r="AT1025" s="14"/>
      <c r="AU1025" s="14"/>
      <c r="AV1025" s="14"/>
      <c r="AW1025" s="14"/>
    </row>
    <row r="1026" spans="1:49" ht="26.25" customHeight="1" x14ac:dyDescent="0.35">
      <c r="A1026" s="55">
        <f>Penjualan!A1026</f>
        <v>0</v>
      </c>
      <c r="B1026" s="2" t="str">
        <f>Penjualan!B1026</f>
        <v>KT03</v>
      </c>
      <c r="C1026" s="2" t="str">
        <f>Penjualan!C1026</f>
        <v>Kalung huruf</v>
      </c>
      <c r="D1026" s="21">
        <f>VLOOKUP(B1026,Tabel!$A$6:$F$78,6,FALSE)</f>
        <v>3000</v>
      </c>
      <c r="E1026" s="13">
        <f>Penjualan!E1026*$D1026</f>
        <v>0</v>
      </c>
      <c r="F1026" s="13">
        <f>Penjualan!F1026*$D1026</f>
        <v>0</v>
      </c>
      <c r="G1026" s="13">
        <f>Penjualan!G1026*$D1026</f>
        <v>0</v>
      </c>
      <c r="H1026" s="13">
        <f>Penjualan!H1026*$D1026</f>
        <v>0</v>
      </c>
      <c r="I1026" s="13">
        <f>Penjualan!I1026*$D1026</f>
        <v>0</v>
      </c>
      <c r="J1026" s="13">
        <f>Penjualan!J1026*$D1026</f>
        <v>0</v>
      </c>
      <c r="K1026" s="13">
        <f>Penjualan!K1026*$D1026</f>
        <v>0</v>
      </c>
      <c r="L1026" s="13">
        <f>Penjualan!L1026*$D1026</f>
        <v>0</v>
      </c>
      <c r="M1026" s="13">
        <f>Penjualan!M1026*$D1026</f>
        <v>0</v>
      </c>
      <c r="N1026" s="13">
        <f>Penjualan!N1026*$D1026</f>
        <v>3000</v>
      </c>
      <c r="O1026" s="13">
        <f>Penjualan!O1026*$D1026</f>
        <v>0</v>
      </c>
      <c r="P1026" s="13">
        <f>Penjualan!P1026*$D1026</f>
        <v>0</v>
      </c>
      <c r="Q1026" s="13">
        <f>Penjualan!Q1026*$D1026</f>
        <v>0</v>
      </c>
      <c r="R1026" s="13">
        <f>Penjualan!R1026*$D1026</f>
        <v>0</v>
      </c>
      <c r="S1026" s="13">
        <f>Penjualan!S1026*$D1026</f>
        <v>0</v>
      </c>
      <c r="T1026" s="13">
        <f>Penjualan!T1026*$D1026</f>
        <v>9000</v>
      </c>
      <c r="U1026" s="13">
        <f>Penjualan!U1026*$D1026</f>
        <v>0</v>
      </c>
      <c r="V1026" s="13">
        <f>Penjualan!V1026*$D1026</f>
        <v>0</v>
      </c>
      <c r="W1026" s="13">
        <f>Penjualan!W1026*$D1026</f>
        <v>0</v>
      </c>
      <c r="X1026" s="13">
        <f>Penjualan!X1026*$D1026</f>
        <v>0</v>
      </c>
      <c r="Y1026" s="13">
        <f>Penjualan!Y1026*$D1026</f>
        <v>0</v>
      </c>
      <c r="Z1026" s="13">
        <f>Penjualan!Z1026*$D1026</f>
        <v>0</v>
      </c>
      <c r="AA1026" s="13">
        <f>Penjualan!AA1026*$D1026</f>
        <v>0</v>
      </c>
      <c r="AB1026" s="13">
        <f>Penjualan!AB1026*$D1026</f>
        <v>0</v>
      </c>
      <c r="AC1026" s="13">
        <f>Penjualan!AC1026*$D1026</f>
        <v>0</v>
      </c>
      <c r="AD1026" s="13">
        <f>Penjualan!AD1026*$D1026</f>
        <v>0</v>
      </c>
      <c r="AE1026" s="13">
        <f>Penjualan!AE1026*$D1026</f>
        <v>6000</v>
      </c>
      <c r="AF1026" s="13">
        <f>Penjualan!AF1026*$D1026</f>
        <v>0</v>
      </c>
      <c r="AG1026" s="13">
        <f>Penjualan!AG1026*$D1026</f>
        <v>0</v>
      </c>
      <c r="AH1026" s="13">
        <f>Penjualan!AH1026*$D1026</f>
        <v>0</v>
      </c>
      <c r="AI1026" s="13">
        <f>Penjualan!AI1026*$D1026</f>
        <v>39000</v>
      </c>
      <c r="AJ1026" s="13">
        <f>Penjualan!AJ1026*$D1026</f>
        <v>0</v>
      </c>
      <c r="AK1026" s="13">
        <f>Penjualan!AK1026*$D1026</f>
        <v>0</v>
      </c>
      <c r="AL1026" s="13">
        <f>Penjualan!AL1026*$D1026</f>
        <v>0</v>
      </c>
      <c r="AM1026" s="13">
        <f>Penjualan!AM1026*$D1026</f>
        <v>0</v>
      </c>
      <c r="AN1026" s="13">
        <f>Penjualan!AN1026*$D1026</f>
        <v>0</v>
      </c>
      <c r="AO1026" s="13">
        <f>Penjualan!AO1026*$D1026</f>
        <v>0</v>
      </c>
      <c r="AP1026" s="13"/>
      <c r="AQ1026" s="13">
        <f>Penjualan!AQ1026*$D1026</f>
        <v>3000</v>
      </c>
      <c r="AR1026" s="13">
        <f t="shared" si="34"/>
        <v>60000</v>
      </c>
      <c r="AS1026" s="14"/>
      <c r="AT1026" s="14"/>
      <c r="AU1026" s="14"/>
      <c r="AV1026" s="14"/>
      <c r="AW1026" s="14"/>
    </row>
    <row r="1027" spans="1:49" ht="26.25" customHeight="1" x14ac:dyDescent="0.35">
      <c r="A1027" s="55">
        <f>Penjualan!A1027</f>
        <v>0</v>
      </c>
      <c r="B1027" s="2" t="str">
        <f>Penjualan!B1027</f>
        <v>G12</v>
      </c>
      <c r="C1027" s="2" t="str">
        <f>Penjualan!C1027</f>
        <v xml:space="preserve">Gelang plat </v>
      </c>
      <c r="D1027" s="21">
        <f>VLOOKUP(B1027,Tabel!$A$6:$F$78,6,FALSE)</f>
        <v>5000</v>
      </c>
      <c r="E1027" s="13">
        <f>Penjualan!E1027*$D1027</f>
        <v>0</v>
      </c>
      <c r="F1027" s="13">
        <f>Penjualan!F1027*$D1027</f>
        <v>15000</v>
      </c>
      <c r="G1027" s="13">
        <f>Penjualan!G1027*$D1027</f>
        <v>0</v>
      </c>
      <c r="H1027" s="13">
        <f>Penjualan!H1027*$D1027</f>
        <v>0</v>
      </c>
      <c r="I1027" s="13">
        <f>Penjualan!I1027*$D1027</f>
        <v>0</v>
      </c>
      <c r="J1027" s="13">
        <f>Penjualan!J1027*$D1027</f>
        <v>0</v>
      </c>
      <c r="K1027" s="13">
        <f>Penjualan!K1027*$D1027</f>
        <v>0</v>
      </c>
      <c r="L1027" s="13">
        <f>Penjualan!L1027*$D1027</f>
        <v>0</v>
      </c>
      <c r="M1027" s="13">
        <f>Penjualan!M1027*$D1027</f>
        <v>0</v>
      </c>
      <c r="N1027" s="13">
        <f>Penjualan!N1027*$D1027</f>
        <v>5000</v>
      </c>
      <c r="O1027" s="13">
        <f>Penjualan!O1027*$D1027</f>
        <v>0</v>
      </c>
      <c r="P1027" s="13">
        <f>Penjualan!P1027*$D1027</f>
        <v>0</v>
      </c>
      <c r="Q1027" s="13">
        <f>Penjualan!Q1027*$D1027</f>
        <v>0</v>
      </c>
      <c r="R1027" s="13">
        <f>Penjualan!R1027*$D1027</f>
        <v>0</v>
      </c>
      <c r="S1027" s="13">
        <f>Penjualan!S1027*$D1027</f>
        <v>0</v>
      </c>
      <c r="T1027" s="13">
        <f>Penjualan!T1027*$D1027</f>
        <v>0</v>
      </c>
      <c r="U1027" s="13">
        <f>Penjualan!U1027*$D1027</f>
        <v>0</v>
      </c>
      <c r="V1027" s="13">
        <f>Penjualan!V1027*$D1027</f>
        <v>0</v>
      </c>
      <c r="W1027" s="13">
        <f>Penjualan!W1027*$D1027</f>
        <v>5000</v>
      </c>
      <c r="X1027" s="13">
        <f>Penjualan!X1027*$D1027</f>
        <v>0</v>
      </c>
      <c r="Y1027" s="13">
        <f>Penjualan!Y1027*$D1027</f>
        <v>0</v>
      </c>
      <c r="Z1027" s="13">
        <f>Penjualan!Z1027*$D1027</f>
        <v>0</v>
      </c>
      <c r="AA1027" s="13">
        <f>Penjualan!AA1027*$D1027</f>
        <v>0</v>
      </c>
      <c r="AB1027" s="13">
        <f>Penjualan!AB1027*$D1027</f>
        <v>0</v>
      </c>
      <c r="AC1027" s="13">
        <f>Penjualan!AC1027*$D1027</f>
        <v>0</v>
      </c>
      <c r="AD1027" s="13">
        <f>Penjualan!AD1027*$D1027</f>
        <v>0</v>
      </c>
      <c r="AE1027" s="13">
        <f>Penjualan!AE1027*$D1027</f>
        <v>0</v>
      </c>
      <c r="AF1027" s="13">
        <f>Penjualan!AF1027*$D1027</f>
        <v>0</v>
      </c>
      <c r="AG1027" s="13">
        <f>Penjualan!AG1027*$D1027</f>
        <v>0</v>
      </c>
      <c r="AH1027" s="13">
        <f>Penjualan!AH1027*$D1027</f>
        <v>0</v>
      </c>
      <c r="AI1027" s="13">
        <f>Penjualan!AI1027*$D1027</f>
        <v>20000</v>
      </c>
      <c r="AJ1027" s="13">
        <f>Penjualan!AJ1027*$D1027</f>
        <v>0</v>
      </c>
      <c r="AK1027" s="13">
        <f>Penjualan!AK1027*$D1027</f>
        <v>0</v>
      </c>
      <c r="AL1027" s="13">
        <f>Penjualan!AL1027*$D1027</f>
        <v>0</v>
      </c>
      <c r="AM1027" s="13">
        <f>Penjualan!AM1027*$D1027</f>
        <v>0</v>
      </c>
      <c r="AN1027" s="13">
        <f>Penjualan!AN1027*$D1027</f>
        <v>0</v>
      </c>
      <c r="AO1027" s="13">
        <f>Penjualan!AO1027*$D1027</f>
        <v>0</v>
      </c>
      <c r="AP1027" s="13"/>
      <c r="AQ1027" s="13">
        <f>Penjualan!AQ1027*$D1027</f>
        <v>0</v>
      </c>
      <c r="AR1027" s="13">
        <f t="shared" si="34"/>
        <v>45000</v>
      </c>
      <c r="AS1027" s="14"/>
      <c r="AT1027" s="14"/>
      <c r="AU1027" s="14"/>
      <c r="AV1027" s="14"/>
      <c r="AW1027" s="14"/>
    </row>
    <row r="1028" spans="1:49" ht="26.25" customHeight="1" x14ac:dyDescent="0.35">
      <c r="A1028" s="55">
        <f>Penjualan!A1028</f>
        <v>0</v>
      </c>
      <c r="B1028" s="2" t="str">
        <f>Penjualan!B1028</f>
        <v>KT04</v>
      </c>
      <c r="C1028" s="2" t="str">
        <f>Penjualan!C1028</f>
        <v>Kalung bandul</v>
      </c>
      <c r="D1028" s="21">
        <f>VLOOKUP(B1028,Tabel!$A$6:$F$78,6,FALSE)</f>
        <v>3000</v>
      </c>
      <c r="E1028" s="13">
        <f>Penjualan!E1028*$D1028</f>
        <v>0</v>
      </c>
      <c r="F1028" s="13">
        <f>Penjualan!F1028*$D1028</f>
        <v>0</v>
      </c>
      <c r="G1028" s="13">
        <f>Penjualan!G1028*$D1028</f>
        <v>0</v>
      </c>
      <c r="H1028" s="13">
        <f>Penjualan!H1028*$D1028</f>
        <v>0</v>
      </c>
      <c r="I1028" s="13">
        <f>Penjualan!I1028*$D1028</f>
        <v>0</v>
      </c>
      <c r="J1028" s="13">
        <f>Penjualan!J1028*$D1028</f>
        <v>0</v>
      </c>
      <c r="K1028" s="13">
        <f>Penjualan!K1028*$D1028</f>
        <v>0</v>
      </c>
      <c r="L1028" s="13">
        <f>Penjualan!L1028*$D1028</f>
        <v>0</v>
      </c>
      <c r="M1028" s="13">
        <f>Penjualan!M1028*$D1028</f>
        <v>0</v>
      </c>
      <c r="N1028" s="13">
        <f>Penjualan!N1028*$D1028</f>
        <v>3000</v>
      </c>
      <c r="O1028" s="13">
        <f>Penjualan!O1028*$D1028</f>
        <v>0</v>
      </c>
      <c r="P1028" s="13">
        <f>Penjualan!P1028*$D1028</f>
        <v>0</v>
      </c>
      <c r="Q1028" s="13">
        <f>Penjualan!Q1028*$D1028</f>
        <v>0</v>
      </c>
      <c r="R1028" s="13">
        <f>Penjualan!R1028*$D1028</f>
        <v>0</v>
      </c>
      <c r="S1028" s="13">
        <f>Penjualan!S1028*$D1028</f>
        <v>0</v>
      </c>
      <c r="T1028" s="13">
        <f>Penjualan!T1028*$D1028</f>
        <v>0</v>
      </c>
      <c r="U1028" s="13">
        <f>Penjualan!U1028*$D1028</f>
        <v>0</v>
      </c>
      <c r="V1028" s="13">
        <f>Penjualan!V1028*$D1028</f>
        <v>0</v>
      </c>
      <c r="W1028" s="13">
        <f>Penjualan!W1028*$D1028</f>
        <v>0</v>
      </c>
      <c r="X1028" s="13">
        <f>Penjualan!X1028*$D1028</f>
        <v>0</v>
      </c>
      <c r="Y1028" s="13">
        <f>Penjualan!Y1028*$D1028</f>
        <v>0</v>
      </c>
      <c r="Z1028" s="13">
        <f>Penjualan!Z1028*$D1028</f>
        <v>0</v>
      </c>
      <c r="AA1028" s="13">
        <f>Penjualan!AA1028*$D1028</f>
        <v>0</v>
      </c>
      <c r="AB1028" s="13">
        <f>Penjualan!AB1028*$D1028</f>
        <v>0</v>
      </c>
      <c r="AC1028" s="13">
        <f>Penjualan!AC1028*$D1028</f>
        <v>3000</v>
      </c>
      <c r="AD1028" s="13">
        <f>Penjualan!AD1028*$D1028</f>
        <v>0</v>
      </c>
      <c r="AE1028" s="13">
        <f>Penjualan!AE1028*$D1028</f>
        <v>3000</v>
      </c>
      <c r="AF1028" s="13">
        <f>Penjualan!AF1028*$D1028</f>
        <v>0</v>
      </c>
      <c r="AG1028" s="13">
        <f>Penjualan!AG1028*$D1028</f>
        <v>0</v>
      </c>
      <c r="AH1028" s="13">
        <f>Penjualan!AH1028*$D1028</f>
        <v>6000</v>
      </c>
      <c r="AI1028" s="13">
        <f>Penjualan!AI1028*$D1028</f>
        <v>15000</v>
      </c>
      <c r="AJ1028" s="13">
        <f>Penjualan!AJ1028*$D1028</f>
        <v>0</v>
      </c>
      <c r="AK1028" s="13">
        <f>Penjualan!AK1028*$D1028</f>
        <v>0</v>
      </c>
      <c r="AL1028" s="13">
        <f>Penjualan!AL1028*$D1028</f>
        <v>0</v>
      </c>
      <c r="AM1028" s="13">
        <f>Penjualan!AM1028*$D1028</f>
        <v>0</v>
      </c>
      <c r="AN1028" s="13">
        <f>Penjualan!AN1028*$D1028</f>
        <v>0</v>
      </c>
      <c r="AO1028" s="13">
        <f>Penjualan!AO1028*$D1028</f>
        <v>0</v>
      </c>
      <c r="AP1028" s="13"/>
      <c r="AQ1028" s="13">
        <f>Penjualan!AQ1028*$D1028</f>
        <v>0</v>
      </c>
      <c r="AR1028" s="13">
        <f t="shared" si="34"/>
        <v>30000</v>
      </c>
      <c r="AS1028" s="14"/>
      <c r="AT1028" s="14"/>
      <c r="AU1028" s="14"/>
      <c r="AV1028" s="14"/>
      <c r="AW1028" s="14"/>
    </row>
    <row r="1029" spans="1:49" ht="26.25" customHeight="1" x14ac:dyDescent="0.35">
      <c r="A1029" s="55">
        <f>Penjualan!A1029</f>
        <v>0</v>
      </c>
      <c r="B1029" s="2" t="str">
        <f>Penjualan!B1029</f>
        <v>A04</v>
      </c>
      <c r="C1029" s="2" t="str">
        <f>Penjualan!C1029</f>
        <v>Anting</v>
      </c>
      <c r="D1029" s="21">
        <f>VLOOKUP(B1029,Tabel!$A$6:$F$78,6,FALSE)</f>
        <v>15000</v>
      </c>
      <c r="E1029" s="13">
        <f>Penjualan!E1029*$D1029</f>
        <v>0</v>
      </c>
      <c r="F1029" s="13">
        <f>Penjualan!F1029*$D1029</f>
        <v>0</v>
      </c>
      <c r="G1029" s="13">
        <f>Penjualan!G1029*$D1029</f>
        <v>0</v>
      </c>
      <c r="H1029" s="13">
        <f>Penjualan!H1029*$D1029</f>
        <v>0</v>
      </c>
      <c r="I1029" s="13">
        <f>Penjualan!I1029*$D1029</f>
        <v>0</v>
      </c>
      <c r="J1029" s="13">
        <f>Penjualan!J1029*$D1029</f>
        <v>0</v>
      </c>
      <c r="K1029" s="13">
        <f>Penjualan!K1029*$D1029</f>
        <v>0</v>
      </c>
      <c r="L1029" s="13">
        <f>Penjualan!L1029*$D1029</f>
        <v>0</v>
      </c>
      <c r="M1029" s="13">
        <f>Penjualan!M1029*$D1029</f>
        <v>105000</v>
      </c>
      <c r="N1029" s="13">
        <f>Penjualan!N1029*$D1029</f>
        <v>0</v>
      </c>
      <c r="O1029" s="13">
        <f>Penjualan!O1029*$D1029</f>
        <v>0</v>
      </c>
      <c r="P1029" s="13">
        <f>Penjualan!P1029*$D1029</f>
        <v>0</v>
      </c>
      <c r="Q1029" s="13">
        <f>Penjualan!Q1029*$D1029</f>
        <v>0</v>
      </c>
      <c r="R1029" s="13">
        <f>Penjualan!R1029*$D1029</f>
        <v>0</v>
      </c>
      <c r="S1029" s="13">
        <f>Penjualan!S1029*$D1029</f>
        <v>0</v>
      </c>
      <c r="T1029" s="13">
        <f>Penjualan!T1029*$D1029</f>
        <v>0</v>
      </c>
      <c r="U1029" s="13">
        <f>Penjualan!U1029*$D1029</f>
        <v>0</v>
      </c>
      <c r="V1029" s="13">
        <f>Penjualan!V1029*$D1029</f>
        <v>0</v>
      </c>
      <c r="W1029" s="13">
        <f>Penjualan!W1029*$D1029</f>
        <v>0</v>
      </c>
      <c r="X1029" s="13">
        <f>Penjualan!X1029*$D1029</f>
        <v>0</v>
      </c>
      <c r="Y1029" s="13">
        <f>Penjualan!Y1029*$D1029</f>
        <v>0</v>
      </c>
      <c r="Z1029" s="13">
        <f>Penjualan!Z1029*$D1029</f>
        <v>0</v>
      </c>
      <c r="AA1029" s="13">
        <f>Penjualan!AA1029*$D1029</f>
        <v>0</v>
      </c>
      <c r="AB1029" s="13">
        <f>Penjualan!AB1029*$D1029</f>
        <v>0</v>
      </c>
      <c r="AC1029" s="13">
        <f>Penjualan!AC1029*$D1029</f>
        <v>0</v>
      </c>
      <c r="AD1029" s="13">
        <f>Penjualan!AD1029*$D1029</f>
        <v>0</v>
      </c>
      <c r="AE1029" s="13">
        <f>Penjualan!AE1029*$D1029</f>
        <v>0</v>
      </c>
      <c r="AF1029" s="13">
        <f>Penjualan!AF1029*$D1029</f>
        <v>0</v>
      </c>
      <c r="AG1029" s="13">
        <f>Penjualan!AG1029*$D1029</f>
        <v>0</v>
      </c>
      <c r="AH1029" s="13">
        <f>Penjualan!AH1029*$D1029</f>
        <v>0</v>
      </c>
      <c r="AI1029" s="13">
        <f>Penjualan!AI1029*$D1029</f>
        <v>0</v>
      </c>
      <c r="AJ1029" s="13">
        <f>Penjualan!AJ1029*$D1029</f>
        <v>0</v>
      </c>
      <c r="AK1029" s="13">
        <f>Penjualan!AK1029*$D1029</f>
        <v>0</v>
      </c>
      <c r="AL1029" s="13">
        <f>Penjualan!AL1029*$D1029</f>
        <v>0</v>
      </c>
      <c r="AM1029" s="13">
        <f>Penjualan!AM1029*$D1029</f>
        <v>0</v>
      </c>
      <c r="AN1029" s="13">
        <f>Penjualan!AN1029*$D1029</f>
        <v>0</v>
      </c>
      <c r="AO1029" s="13">
        <f>Penjualan!AO1029*$D1029</f>
        <v>0</v>
      </c>
      <c r="AP1029" s="13"/>
      <c r="AQ1029" s="13">
        <f>Penjualan!AQ1029*$D1029</f>
        <v>0</v>
      </c>
      <c r="AR1029" s="13">
        <f t="shared" si="34"/>
        <v>105000</v>
      </c>
      <c r="AS1029" s="14"/>
      <c r="AT1029" s="14"/>
      <c r="AU1029" s="14"/>
      <c r="AV1029" s="14"/>
      <c r="AW1029" s="14"/>
    </row>
    <row r="1030" spans="1:49" ht="26.25" customHeight="1" x14ac:dyDescent="0.35">
      <c r="A1030" s="55">
        <f>Penjualan!A1030</f>
        <v>0</v>
      </c>
      <c r="B1030" s="2" t="str">
        <f>Penjualan!B1030</f>
        <v>GR19</v>
      </c>
      <c r="C1030" s="2" t="str">
        <f>Penjualan!C1030</f>
        <v>Gelang Rosario Corak Bunga</v>
      </c>
      <c r="D1030" s="21">
        <f>VLOOKUP(B1030,Tabel!$A$6:$F$78,6,FALSE)</f>
        <v>15000</v>
      </c>
      <c r="E1030" s="13">
        <f>Penjualan!E1030*$D1030</f>
        <v>0</v>
      </c>
      <c r="F1030" s="13">
        <f>Penjualan!F1030*$D1030</f>
        <v>15000</v>
      </c>
      <c r="G1030" s="13">
        <f>Penjualan!G1030*$D1030</f>
        <v>0</v>
      </c>
      <c r="H1030" s="13">
        <f>Penjualan!H1030*$D1030</f>
        <v>0</v>
      </c>
      <c r="I1030" s="13">
        <f>Penjualan!I1030*$D1030</f>
        <v>0</v>
      </c>
      <c r="J1030" s="13">
        <f>Penjualan!J1030*$D1030</f>
        <v>135000</v>
      </c>
      <c r="K1030" s="13">
        <f>Penjualan!K1030*$D1030</f>
        <v>0</v>
      </c>
      <c r="L1030" s="13">
        <f>Penjualan!L1030*$D1030</f>
        <v>0</v>
      </c>
      <c r="M1030" s="13">
        <f>Penjualan!M1030*$D1030</f>
        <v>0</v>
      </c>
      <c r="N1030" s="13">
        <f>Penjualan!N1030*$D1030</f>
        <v>0</v>
      </c>
      <c r="O1030" s="13">
        <f>Penjualan!O1030*$D1030</f>
        <v>0</v>
      </c>
      <c r="P1030" s="13">
        <f>Penjualan!P1030*$D1030</f>
        <v>0</v>
      </c>
      <c r="Q1030" s="13">
        <f>Penjualan!Q1030*$D1030</f>
        <v>0</v>
      </c>
      <c r="R1030" s="13">
        <f>Penjualan!R1030*$D1030</f>
        <v>0</v>
      </c>
      <c r="S1030" s="13">
        <f>Penjualan!S1030*$D1030</f>
        <v>15000</v>
      </c>
      <c r="T1030" s="13">
        <f>Penjualan!T1030*$D1030</f>
        <v>0</v>
      </c>
      <c r="U1030" s="13">
        <f>Penjualan!U1030*$D1030</f>
        <v>0</v>
      </c>
      <c r="V1030" s="13">
        <f>Penjualan!V1030*$D1030</f>
        <v>0</v>
      </c>
      <c r="W1030" s="13">
        <f>Penjualan!W1030*$D1030</f>
        <v>0</v>
      </c>
      <c r="X1030" s="13">
        <f>Penjualan!X1030*$D1030</f>
        <v>0</v>
      </c>
      <c r="Y1030" s="13">
        <f>Penjualan!Y1030*$D1030</f>
        <v>0</v>
      </c>
      <c r="Z1030" s="13">
        <f>Penjualan!Z1030*$D1030</f>
        <v>0</v>
      </c>
      <c r="AA1030" s="13">
        <f>Penjualan!AA1030*$D1030</f>
        <v>0</v>
      </c>
      <c r="AB1030" s="13">
        <f>Penjualan!AB1030*$D1030</f>
        <v>0</v>
      </c>
      <c r="AC1030" s="13">
        <f>Penjualan!AC1030*$D1030</f>
        <v>0</v>
      </c>
      <c r="AD1030" s="13">
        <f>Penjualan!AD1030*$D1030</f>
        <v>0</v>
      </c>
      <c r="AE1030" s="13">
        <f>Penjualan!AE1030*$D1030</f>
        <v>0</v>
      </c>
      <c r="AF1030" s="13">
        <f>Penjualan!AF1030*$D1030</f>
        <v>0</v>
      </c>
      <c r="AG1030" s="13">
        <f>Penjualan!AG1030*$D1030</f>
        <v>0</v>
      </c>
      <c r="AH1030" s="13">
        <f>Penjualan!AH1030*$D1030</f>
        <v>0</v>
      </c>
      <c r="AI1030" s="13">
        <f>Penjualan!AI1030*$D1030</f>
        <v>0</v>
      </c>
      <c r="AJ1030" s="13">
        <f>Penjualan!AJ1030*$D1030</f>
        <v>0</v>
      </c>
      <c r="AK1030" s="13">
        <f>Penjualan!AK1030*$D1030</f>
        <v>0</v>
      </c>
      <c r="AL1030" s="13">
        <f>Penjualan!AL1030*$D1030</f>
        <v>0</v>
      </c>
      <c r="AM1030" s="13">
        <f>Penjualan!AM1030*$D1030</f>
        <v>0</v>
      </c>
      <c r="AN1030" s="13">
        <f>Penjualan!AN1030*$D1030</f>
        <v>0</v>
      </c>
      <c r="AO1030" s="13">
        <f>Penjualan!AO1030*$D1030</f>
        <v>0</v>
      </c>
      <c r="AP1030" s="13"/>
      <c r="AQ1030" s="13">
        <f>Penjualan!AQ1030*$D1030</f>
        <v>0</v>
      </c>
      <c r="AR1030" s="13">
        <f t="shared" si="34"/>
        <v>165000</v>
      </c>
      <c r="AS1030" s="14"/>
      <c r="AT1030" s="14"/>
      <c r="AU1030" s="14"/>
      <c r="AV1030" s="14"/>
      <c r="AW1030" s="14"/>
    </row>
    <row r="1031" spans="1:49" ht="26.25" customHeight="1" x14ac:dyDescent="0.35">
      <c r="A1031" s="55">
        <f>Penjualan!A1031</f>
        <v>0</v>
      </c>
      <c r="B1031" s="2" t="str">
        <f>Penjualan!B1031</f>
        <v>R02</v>
      </c>
      <c r="C1031" s="2" t="str">
        <f>Penjualan!C1031</f>
        <v>Rosario batu</v>
      </c>
      <c r="D1031" s="21">
        <f>VLOOKUP(B1031,Tabel!$A$6:$F$78,6,FALSE)</f>
        <v>30000</v>
      </c>
      <c r="E1031" s="13">
        <f>Penjualan!E1031*$D1031</f>
        <v>0</v>
      </c>
      <c r="F1031" s="13">
        <f>Penjualan!F1031*$D1031</f>
        <v>60000</v>
      </c>
      <c r="G1031" s="13">
        <f>Penjualan!G1031*$D1031</f>
        <v>0</v>
      </c>
      <c r="H1031" s="13">
        <f>Penjualan!H1031*$D1031</f>
        <v>0</v>
      </c>
      <c r="I1031" s="13">
        <f>Penjualan!I1031*$D1031</f>
        <v>0</v>
      </c>
      <c r="J1031" s="13">
        <f>Penjualan!J1031*$D1031</f>
        <v>0</v>
      </c>
      <c r="K1031" s="13">
        <f>Penjualan!K1031*$D1031</f>
        <v>0</v>
      </c>
      <c r="L1031" s="13">
        <f>Penjualan!L1031*$D1031</f>
        <v>0</v>
      </c>
      <c r="M1031" s="13">
        <f>Penjualan!M1031*$D1031</f>
        <v>90000</v>
      </c>
      <c r="N1031" s="13">
        <f>Penjualan!N1031*$D1031</f>
        <v>0</v>
      </c>
      <c r="O1031" s="13">
        <f>Penjualan!O1031*$D1031</f>
        <v>0</v>
      </c>
      <c r="P1031" s="13">
        <f>Penjualan!P1031*$D1031</f>
        <v>60000</v>
      </c>
      <c r="Q1031" s="13">
        <f>Penjualan!Q1031*$D1031</f>
        <v>0</v>
      </c>
      <c r="R1031" s="13">
        <f>Penjualan!R1031*$D1031</f>
        <v>0</v>
      </c>
      <c r="S1031" s="13">
        <f>Penjualan!S1031*$D1031</f>
        <v>0</v>
      </c>
      <c r="T1031" s="13">
        <f>Penjualan!T1031*$D1031</f>
        <v>0</v>
      </c>
      <c r="U1031" s="13">
        <f>Penjualan!U1031*$D1031</f>
        <v>0</v>
      </c>
      <c r="V1031" s="13">
        <f>Penjualan!V1031*$D1031</f>
        <v>0</v>
      </c>
      <c r="W1031" s="13">
        <f>Penjualan!W1031*$D1031</f>
        <v>0</v>
      </c>
      <c r="X1031" s="13">
        <f>Penjualan!X1031*$D1031</f>
        <v>0</v>
      </c>
      <c r="Y1031" s="13">
        <f>Penjualan!Y1031*$D1031</f>
        <v>0</v>
      </c>
      <c r="Z1031" s="13">
        <f>Penjualan!Z1031*$D1031</f>
        <v>0</v>
      </c>
      <c r="AA1031" s="13">
        <f>Penjualan!AA1031*$D1031</f>
        <v>0</v>
      </c>
      <c r="AB1031" s="13">
        <f>Penjualan!AB1031*$D1031</f>
        <v>0</v>
      </c>
      <c r="AC1031" s="13">
        <f>Penjualan!AC1031*$D1031</f>
        <v>0</v>
      </c>
      <c r="AD1031" s="13">
        <f>Penjualan!AD1031*$D1031</f>
        <v>0</v>
      </c>
      <c r="AE1031" s="13">
        <f>Penjualan!AE1031*$D1031</f>
        <v>0</v>
      </c>
      <c r="AF1031" s="13">
        <f>Penjualan!AF1031*$D1031</f>
        <v>0</v>
      </c>
      <c r="AG1031" s="13">
        <f>Penjualan!AG1031*$D1031</f>
        <v>0</v>
      </c>
      <c r="AH1031" s="13">
        <f>Penjualan!AH1031*$D1031</f>
        <v>0</v>
      </c>
      <c r="AI1031" s="13">
        <f>Penjualan!AI1031*$D1031</f>
        <v>0</v>
      </c>
      <c r="AJ1031" s="13">
        <f>Penjualan!AJ1031*$D1031</f>
        <v>0</v>
      </c>
      <c r="AK1031" s="13">
        <f>Penjualan!AK1031*$D1031</f>
        <v>0</v>
      </c>
      <c r="AL1031" s="13">
        <f>Penjualan!AL1031*$D1031</f>
        <v>0</v>
      </c>
      <c r="AM1031" s="13">
        <f>Penjualan!AM1031*$D1031</f>
        <v>0</v>
      </c>
      <c r="AN1031" s="13">
        <f>Penjualan!AN1031*$D1031</f>
        <v>0</v>
      </c>
      <c r="AO1031" s="13">
        <f>Penjualan!AO1031*$D1031</f>
        <v>0</v>
      </c>
      <c r="AP1031" s="13"/>
      <c r="AQ1031" s="13">
        <f>Penjualan!AQ1031*$D1031</f>
        <v>0</v>
      </c>
      <c r="AR1031" s="13">
        <f t="shared" si="34"/>
        <v>210000</v>
      </c>
      <c r="AS1031" s="14"/>
      <c r="AT1031" s="14"/>
      <c r="AU1031" s="14"/>
      <c r="AV1031" s="14"/>
      <c r="AW1031" s="14"/>
    </row>
    <row r="1032" spans="1:49" ht="26.25" customHeight="1" x14ac:dyDescent="0.35">
      <c r="A1032" s="55">
        <f>Penjualan!A1032</f>
        <v>0</v>
      </c>
      <c r="B1032" s="2" t="str">
        <f>Penjualan!B1032</f>
        <v>R05</v>
      </c>
      <c r="C1032" s="2" t="str">
        <f>Penjualan!C1032</f>
        <v>Rosario tali bercorak</v>
      </c>
      <c r="D1032" s="21">
        <f>VLOOKUP(B1032,Tabel!$A$6:$F$78,6,FALSE)</f>
        <v>15000</v>
      </c>
      <c r="E1032" s="13">
        <f>Penjualan!E1032*$D1032</f>
        <v>0</v>
      </c>
      <c r="F1032" s="13">
        <f>Penjualan!F1032*$D1032</f>
        <v>0</v>
      </c>
      <c r="G1032" s="13">
        <f>Penjualan!G1032*$D1032</f>
        <v>0</v>
      </c>
      <c r="H1032" s="13">
        <f>Penjualan!H1032*$D1032</f>
        <v>15000</v>
      </c>
      <c r="I1032" s="13">
        <f>Penjualan!I1032*$D1032</f>
        <v>0</v>
      </c>
      <c r="J1032" s="13">
        <f>Penjualan!J1032*$D1032</f>
        <v>15000</v>
      </c>
      <c r="K1032" s="13">
        <f>Penjualan!K1032*$D1032</f>
        <v>0</v>
      </c>
      <c r="L1032" s="13">
        <f>Penjualan!L1032*$D1032</f>
        <v>0</v>
      </c>
      <c r="M1032" s="13">
        <f>Penjualan!M1032*$D1032</f>
        <v>0</v>
      </c>
      <c r="N1032" s="13">
        <f>Penjualan!N1032*$D1032</f>
        <v>0</v>
      </c>
      <c r="O1032" s="13">
        <f>Penjualan!O1032*$D1032</f>
        <v>0</v>
      </c>
      <c r="P1032" s="13">
        <f>Penjualan!P1032*$D1032</f>
        <v>0</v>
      </c>
      <c r="Q1032" s="13">
        <f>Penjualan!Q1032*$D1032</f>
        <v>0</v>
      </c>
      <c r="R1032" s="13">
        <f>Penjualan!R1032*$D1032</f>
        <v>0</v>
      </c>
      <c r="S1032" s="13">
        <f>Penjualan!S1032*$D1032</f>
        <v>0</v>
      </c>
      <c r="T1032" s="13">
        <f>Penjualan!T1032*$D1032</f>
        <v>0</v>
      </c>
      <c r="U1032" s="13">
        <f>Penjualan!U1032*$D1032</f>
        <v>0</v>
      </c>
      <c r="V1032" s="13">
        <f>Penjualan!V1032*$D1032</f>
        <v>0</v>
      </c>
      <c r="W1032" s="13">
        <f>Penjualan!W1032*$D1032</f>
        <v>15000</v>
      </c>
      <c r="X1032" s="13">
        <f>Penjualan!X1032*$D1032</f>
        <v>0</v>
      </c>
      <c r="Y1032" s="13">
        <f>Penjualan!Y1032*$D1032</f>
        <v>0</v>
      </c>
      <c r="Z1032" s="13">
        <f>Penjualan!Z1032*$D1032</f>
        <v>0</v>
      </c>
      <c r="AA1032" s="13">
        <f>Penjualan!AA1032*$D1032</f>
        <v>0</v>
      </c>
      <c r="AB1032" s="13">
        <f>Penjualan!AB1032*$D1032</f>
        <v>0</v>
      </c>
      <c r="AC1032" s="13">
        <f>Penjualan!AC1032*$D1032</f>
        <v>0</v>
      </c>
      <c r="AD1032" s="13">
        <f>Penjualan!AD1032*$D1032</f>
        <v>0</v>
      </c>
      <c r="AE1032" s="13">
        <f>Penjualan!AE1032*$D1032</f>
        <v>0</v>
      </c>
      <c r="AF1032" s="13">
        <f>Penjualan!AF1032*$D1032</f>
        <v>0</v>
      </c>
      <c r="AG1032" s="13">
        <f>Penjualan!AG1032*$D1032</f>
        <v>0</v>
      </c>
      <c r="AH1032" s="13">
        <f>Penjualan!AH1032*$D1032</f>
        <v>0</v>
      </c>
      <c r="AI1032" s="13">
        <f>Penjualan!AI1032*$D1032</f>
        <v>0</v>
      </c>
      <c r="AJ1032" s="13">
        <f>Penjualan!AJ1032*$D1032</f>
        <v>0</v>
      </c>
      <c r="AK1032" s="13">
        <f>Penjualan!AK1032*$D1032</f>
        <v>0</v>
      </c>
      <c r="AL1032" s="13">
        <f>Penjualan!AL1032*$D1032</f>
        <v>0</v>
      </c>
      <c r="AM1032" s="13">
        <f>Penjualan!AM1032*$D1032</f>
        <v>0</v>
      </c>
      <c r="AN1032" s="13">
        <f>Penjualan!AN1032*$D1032</f>
        <v>0</v>
      </c>
      <c r="AO1032" s="13">
        <f>Penjualan!AO1032*$D1032</f>
        <v>0</v>
      </c>
      <c r="AP1032" s="13"/>
      <c r="AQ1032" s="13">
        <f>Penjualan!AQ1032*$D1032</f>
        <v>0</v>
      </c>
      <c r="AR1032" s="13">
        <f t="shared" si="34"/>
        <v>45000</v>
      </c>
      <c r="AS1032" s="14"/>
      <c r="AT1032" s="14"/>
      <c r="AU1032" s="14"/>
      <c r="AV1032" s="14"/>
      <c r="AW1032" s="14"/>
    </row>
    <row r="1033" spans="1:49" ht="26.25" customHeight="1" x14ac:dyDescent="0.35">
      <c r="A1033" s="55">
        <f>Penjualan!A1033</f>
        <v>0</v>
      </c>
      <c r="B1033" s="2" t="str">
        <f>Penjualan!B1033</f>
        <v>R01</v>
      </c>
      <c r="C1033" s="2" t="str">
        <f>Penjualan!C1033</f>
        <v>Rosario kayu</v>
      </c>
      <c r="D1033" s="21">
        <f>VLOOKUP(B1033,Tabel!$A$6:$F$78,6,FALSE)</f>
        <v>15000</v>
      </c>
      <c r="E1033" s="13">
        <f>Penjualan!E1033*$D1033</f>
        <v>0</v>
      </c>
      <c r="F1033" s="13">
        <f>Penjualan!F1033*$D1033</f>
        <v>15000</v>
      </c>
      <c r="G1033" s="13">
        <f>Penjualan!G1033*$D1033</f>
        <v>0</v>
      </c>
      <c r="H1033" s="13">
        <f>Penjualan!H1033*$D1033</f>
        <v>0</v>
      </c>
      <c r="I1033" s="13">
        <f>Penjualan!I1033*$D1033</f>
        <v>0</v>
      </c>
      <c r="J1033" s="13">
        <f>Penjualan!J1033*$D1033</f>
        <v>0</v>
      </c>
      <c r="K1033" s="13">
        <f>Penjualan!K1033*$D1033</f>
        <v>0</v>
      </c>
      <c r="L1033" s="13">
        <f>Penjualan!L1033*$D1033</f>
        <v>0</v>
      </c>
      <c r="M1033" s="13">
        <f>Penjualan!M1033*$D1033</f>
        <v>15000</v>
      </c>
      <c r="N1033" s="13">
        <f>Penjualan!N1033*$D1033</f>
        <v>0</v>
      </c>
      <c r="O1033" s="13">
        <f>Penjualan!O1033*$D1033</f>
        <v>0</v>
      </c>
      <c r="P1033" s="13">
        <f>Penjualan!P1033*$D1033</f>
        <v>0</v>
      </c>
      <c r="Q1033" s="13">
        <f>Penjualan!Q1033*$D1033</f>
        <v>0</v>
      </c>
      <c r="R1033" s="13">
        <f>Penjualan!R1033*$D1033</f>
        <v>0</v>
      </c>
      <c r="S1033" s="13">
        <f>Penjualan!S1033*$D1033</f>
        <v>0</v>
      </c>
      <c r="T1033" s="13">
        <f>Penjualan!T1033*$D1033</f>
        <v>0</v>
      </c>
      <c r="U1033" s="13">
        <f>Penjualan!U1033*$D1033</f>
        <v>15000</v>
      </c>
      <c r="V1033" s="13">
        <f>Penjualan!V1033*$D1033</f>
        <v>0</v>
      </c>
      <c r="W1033" s="13">
        <f>Penjualan!W1033*$D1033</f>
        <v>0</v>
      </c>
      <c r="X1033" s="13">
        <f>Penjualan!X1033*$D1033</f>
        <v>0</v>
      </c>
      <c r="Y1033" s="13">
        <f>Penjualan!Y1033*$D1033</f>
        <v>0</v>
      </c>
      <c r="Z1033" s="13">
        <f>Penjualan!Z1033*$D1033</f>
        <v>0</v>
      </c>
      <c r="AA1033" s="13">
        <f>Penjualan!AA1033*$D1033</f>
        <v>0</v>
      </c>
      <c r="AB1033" s="13">
        <f>Penjualan!AB1033*$D1033</f>
        <v>0</v>
      </c>
      <c r="AC1033" s="13">
        <f>Penjualan!AC1033*$D1033</f>
        <v>0</v>
      </c>
      <c r="AD1033" s="13">
        <f>Penjualan!AD1033*$D1033</f>
        <v>0</v>
      </c>
      <c r="AE1033" s="13">
        <f>Penjualan!AE1033*$D1033</f>
        <v>0</v>
      </c>
      <c r="AF1033" s="13">
        <f>Penjualan!AF1033*$D1033</f>
        <v>0</v>
      </c>
      <c r="AG1033" s="13">
        <f>Penjualan!AG1033*$D1033</f>
        <v>0</v>
      </c>
      <c r="AH1033" s="13">
        <f>Penjualan!AH1033*$D1033</f>
        <v>0</v>
      </c>
      <c r="AI1033" s="13">
        <f>Penjualan!AI1033*$D1033</f>
        <v>0</v>
      </c>
      <c r="AJ1033" s="13">
        <f>Penjualan!AJ1033*$D1033</f>
        <v>0</v>
      </c>
      <c r="AK1033" s="13">
        <f>Penjualan!AK1033*$D1033</f>
        <v>0</v>
      </c>
      <c r="AL1033" s="13">
        <f>Penjualan!AL1033*$D1033</f>
        <v>0</v>
      </c>
      <c r="AM1033" s="13">
        <f>Penjualan!AM1033*$D1033</f>
        <v>0</v>
      </c>
      <c r="AN1033" s="13">
        <f>Penjualan!AN1033*$D1033</f>
        <v>0</v>
      </c>
      <c r="AO1033" s="13">
        <f>Penjualan!AO1033*$D1033</f>
        <v>0</v>
      </c>
      <c r="AP1033" s="13"/>
      <c r="AQ1033" s="13">
        <f>Penjualan!AQ1033*$D1033</f>
        <v>0</v>
      </c>
      <c r="AR1033" s="13">
        <f t="shared" si="34"/>
        <v>45000</v>
      </c>
      <c r="AS1033" s="14"/>
      <c r="AT1033" s="14"/>
      <c r="AU1033" s="14"/>
      <c r="AV1033" s="14"/>
      <c r="AW1033" s="14"/>
    </row>
    <row r="1034" spans="1:49" ht="26.25" customHeight="1" x14ac:dyDescent="0.35">
      <c r="A1034" s="55">
        <f>Penjualan!A1034</f>
        <v>0</v>
      </c>
      <c r="B1034" s="2" t="str">
        <f>Penjualan!B1034</f>
        <v>A01</v>
      </c>
      <c r="C1034" s="2" t="str">
        <f>Penjualan!C1034</f>
        <v>Anting</v>
      </c>
      <c r="D1034" s="21">
        <f>VLOOKUP(B1034,Tabel!$A$6:$F$78,6,FALSE)</f>
        <v>12000</v>
      </c>
      <c r="E1034" s="13">
        <f>Penjualan!E1034*$D1034</f>
        <v>0</v>
      </c>
      <c r="F1034" s="13">
        <f>Penjualan!F1034*$D1034</f>
        <v>12000</v>
      </c>
      <c r="G1034" s="13">
        <f>Penjualan!G1034*$D1034</f>
        <v>0</v>
      </c>
      <c r="H1034" s="13">
        <f>Penjualan!H1034*$D1034</f>
        <v>0</v>
      </c>
      <c r="I1034" s="13">
        <f>Penjualan!I1034*$D1034</f>
        <v>0</v>
      </c>
      <c r="J1034" s="13">
        <f>Penjualan!J1034*$D1034</f>
        <v>0</v>
      </c>
      <c r="K1034" s="13">
        <f>Penjualan!K1034*$D1034</f>
        <v>0</v>
      </c>
      <c r="L1034" s="13">
        <f>Penjualan!L1034*$D1034</f>
        <v>0</v>
      </c>
      <c r="M1034" s="13">
        <f>Penjualan!M1034*$D1034</f>
        <v>0</v>
      </c>
      <c r="N1034" s="13">
        <f>Penjualan!N1034*$D1034</f>
        <v>0</v>
      </c>
      <c r="O1034" s="13">
        <f>Penjualan!O1034*$D1034</f>
        <v>0</v>
      </c>
      <c r="P1034" s="13">
        <f>Penjualan!P1034*$D1034</f>
        <v>0</v>
      </c>
      <c r="Q1034" s="13">
        <f>Penjualan!Q1034*$D1034</f>
        <v>0</v>
      </c>
      <c r="R1034" s="13">
        <f>Penjualan!R1034*$D1034</f>
        <v>0</v>
      </c>
      <c r="S1034" s="13">
        <f>Penjualan!S1034*$D1034</f>
        <v>0</v>
      </c>
      <c r="T1034" s="13">
        <f>Penjualan!T1034*$D1034</f>
        <v>0</v>
      </c>
      <c r="U1034" s="13">
        <f>Penjualan!U1034*$D1034</f>
        <v>0</v>
      </c>
      <c r="V1034" s="13">
        <f>Penjualan!V1034*$D1034</f>
        <v>0</v>
      </c>
      <c r="W1034" s="13">
        <f>Penjualan!W1034*$D1034</f>
        <v>0</v>
      </c>
      <c r="X1034" s="13">
        <f>Penjualan!X1034*$D1034</f>
        <v>0</v>
      </c>
      <c r="Y1034" s="13">
        <f>Penjualan!Y1034*$D1034</f>
        <v>0</v>
      </c>
      <c r="Z1034" s="13">
        <f>Penjualan!Z1034*$D1034</f>
        <v>0</v>
      </c>
      <c r="AA1034" s="13">
        <f>Penjualan!AA1034*$D1034</f>
        <v>0</v>
      </c>
      <c r="AB1034" s="13">
        <f>Penjualan!AB1034*$D1034</f>
        <v>0</v>
      </c>
      <c r="AC1034" s="13">
        <f>Penjualan!AC1034*$D1034</f>
        <v>0</v>
      </c>
      <c r="AD1034" s="13">
        <f>Penjualan!AD1034*$D1034</f>
        <v>0</v>
      </c>
      <c r="AE1034" s="13">
        <f>Penjualan!AE1034*$D1034</f>
        <v>0</v>
      </c>
      <c r="AF1034" s="13">
        <f>Penjualan!AF1034*$D1034</f>
        <v>0</v>
      </c>
      <c r="AG1034" s="13">
        <f>Penjualan!AG1034*$D1034</f>
        <v>0</v>
      </c>
      <c r="AH1034" s="13">
        <f>Penjualan!AH1034*$D1034</f>
        <v>0</v>
      </c>
      <c r="AI1034" s="13">
        <f>Penjualan!AI1034*$D1034</f>
        <v>0</v>
      </c>
      <c r="AJ1034" s="13">
        <f>Penjualan!AJ1034*$D1034</f>
        <v>0</v>
      </c>
      <c r="AK1034" s="13">
        <f>Penjualan!AK1034*$D1034</f>
        <v>0</v>
      </c>
      <c r="AL1034" s="13">
        <f>Penjualan!AL1034*$D1034</f>
        <v>0</v>
      </c>
      <c r="AM1034" s="13">
        <f>Penjualan!AM1034*$D1034</f>
        <v>0</v>
      </c>
      <c r="AN1034" s="13">
        <f>Penjualan!AN1034*$D1034</f>
        <v>0</v>
      </c>
      <c r="AO1034" s="13">
        <f>Penjualan!AO1034*$D1034</f>
        <v>0</v>
      </c>
      <c r="AP1034" s="13"/>
      <c r="AQ1034" s="13">
        <f>Penjualan!AQ1034*$D1034</f>
        <v>0</v>
      </c>
      <c r="AR1034" s="13">
        <f t="shared" si="34"/>
        <v>12000</v>
      </c>
      <c r="AS1034" s="14"/>
      <c r="AT1034" s="14"/>
      <c r="AU1034" s="14"/>
      <c r="AV1034" s="14"/>
      <c r="AW1034" s="14"/>
    </row>
    <row r="1035" spans="1:49" ht="26.25" customHeight="1" x14ac:dyDescent="0.35">
      <c r="A1035" s="55">
        <f>Penjualan!A1035</f>
        <v>0</v>
      </c>
      <c r="B1035" s="2" t="str">
        <f>Penjualan!B1035</f>
        <v>G20</v>
      </c>
      <c r="C1035" s="2" t="str">
        <f>Penjualan!C1035</f>
        <v>Gelang lilit magnet</v>
      </c>
      <c r="D1035" s="21">
        <f>VLOOKUP(B1035,Tabel!$A$6:$F$78,6,FALSE)</f>
        <v>10000</v>
      </c>
      <c r="E1035" s="13">
        <f>Penjualan!E1035*$D1035</f>
        <v>0</v>
      </c>
      <c r="F1035" s="13">
        <f>Penjualan!F1035*$D1035</f>
        <v>0</v>
      </c>
      <c r="G1035" s="13">
        <f>Penjualan!G1035*$D1035</f>
        <v>0</v>
      </c>
      <c r="H1035" s="13">
        <f>Penjualan!H1035*$D1035</f>
        <v>0</v>
      </c>
      <c r="I1035" s="13">
        <f>Penjualan!I1035*$D1035</f>
        <v>0</v>
      </c>
      <c r="J1035" s="13">
        <f>Penjualan!J1035*$D1035</f>
        <v>0</v>
      </c>
      <c r="K1035" s="13">
        <f>Penjualan!K1035*$D1035</f>
        <v>0</v>
      </c>
      <c r="L1035" s="13">
        <f>Penjualan!L1035*$D1035</f>
        <v>10000</v>
      </c>
      <c r="M1035" s="13">
        <f>Penjualan!M1035*$D1035</f>
        <v>0</v>
      </c>
      <c r="N1035" s="13">
        <f>Penjualan!N1035*$D1035</f>
        <v>0</v>
      </c>
      <c r="O1035" s="13">
        <f>Penjualan!O1035*$D1035</f>
        <v>0</v>
      </c>
      <c r="P1035" s="13">
        <f>Penjualan!P1035*$D1035</f>
        <v>0</v>
      </c>
      <c r="Q1035" s="13">
        <f>Penjualan!Q1035*$D1035</f>
        <v>0</v>
      </c>
      <c r="R1035" s="13">
        <f>Penjualan!R1035*$D1035</f>
        <v>0</v>
      </c>
      <c r="S1035" s="13">
        <f>Penjualan!S1035*$D1035</f>
        <v>0</v>
      </c>
      <c r="T1035" s="13">
        <f>Penjualan!T1035*$D1035</f>
        <v>0</v>
      </c>
      <c r="U1035" s="13">
        <f>Penjualan!U1035*$D1035</f>
        <v>0</v>
      </c>
      <c r="V1035" s="13">
        <f>Penjualan!V1035*$D1035</f>
        <v>0</v>
      </c>
      <c r="W1035" s="13">
        <f>Penjualan!W1035*$D1035</f>
        <v>0</v>
      </c>
      <c r="X1035" s="13">
        <f>Penjualan!X1035*$D1035</f>
        <v>0</v>
      </c>
      <c r="Y1035" s="13">
        <f>Penjualan!Y1035*$D1035</f>
        <v>0</v>
      </c>
      <c r="Z1035" s="13">
        <f>Penjualan!Z1035*$D1035</f>
        <v>0</v>
      </c>
      <c r="AA1035" s="13">
        <f>Penjualan!AA1035*$D1035</f>
        <v>0</v>
      </c>
      <c r="AB1035" s="13">
        <f>Penjualan!AB1035*$D1035</f>
        <v>0</v>
      </c>
      <c r="AC1035" s="13">
        <f>Penjualan!AC1035*$D1035</f>
        <v>0</v>
      </c>
      <c r="AD1035" s="13">
        <f>Penjualan!AD1035*$D1035</f>
        <v>0</v>
      </c>
      <c r="AE1035" s="13">
        <f>Penjualan!AE1035*$D1035</f>
        <v>0</v>
      </c>
      <c r="AF1035" s="13">
        <f>Penjualan!AF1035*$D1035</f>
        <v>0</v>
      </c>
      <c r="AG1035" s="13">
        <f>Penjualan!AG1035*$D1035</f>
        <v>0</v>
      </c>
      <c r="AH1035" s="13">
        <f>Penjualan!AH1035*$D1035</f>
        <v>0</v>
      </c>
      <c r="AI1035" s="13">
        <f>Penjualan!AI1035*$D1035</f>
        <v>0</v>
      </c>
      <c r="AJ1035" s="13">
        <f>Penjualan!AJ1035*$D1035</f>
        <v>0</v>
      </c>
      <c r="AK1035" s="13">
        <f>Penjualan!AK1035*$D1035</f>
        <v>0</v>
      </c>
      <c r="AL1035" s="13">
        <f>Penjualan!AL1035*$D1035</f>
        <v>0</v>
      </c>
      <c r="AM1035" s="13">
        <f>Penjualan!AM1035*$D1035</f>
        <v>0</v>
      </c>
      <c r="AN1035" s="13">
        <f>Penjualan!AN1035*$D1035</f>
        <v>0</v>
      </c>
      <c r="AO1035" s="13">
        <f>Penjualan!AO1035*$D1035</f>
        <v>0</v>
      </c>
      <c r="AP1035" s="13"/>
      <c r="AQ1035" s="13">
        <f>Penjualan!AQ1035*$D1035</f>
        <v>0</v>
      </c>
      <c r="AR1035" s="13">
        <f t="shared" si="34"/>
        <v>10000</v>
      </c>
      <c r="AS1035" s="14"/>
      <c r="AT1035" s="14"/>
      <c r="AU1035" s="14"/>
      <c r="AV1035" s="14"/>
      <c r="AW1035" s="14"/>
    </row>
    <row r="1036" spans="1:49" ht="26.25" customHeight="1" x14ac:dyDescent="0.35">
      <c r="A1036" s="55">
        <f>Penjualan!A1036</f>
        <v>0</v>
      </c>
      <c r="B1036" s="2" t="str">
        <f>Penjualan!B1036</f>
        <v>A02</v>
      </c>
      <c r="C1036" s="2" t="str">
        <f>Penjualan!C1036</f>
        <v>Anting tembaga</v>
      </c>
      <c r="D1036" s="21">
        <f>VLOOKUP(B1036,Tabel!$A$6:$F$78,6,FALSE)</f>
        <v>12000</v>
      </c>
      <c r="E1036" s="13">
        <f>Penjualan!E1036*$D1036</f>
        <v>0</v>
      </c>
      <c r="F1036" s="13">
        <f>Penjualan!F1036*$D1036</f>
        <v>0</v>
      </c>
      <c r="G1036" s="13">
        <f>Penjualan!G1036*$D1036</f>
        <v>0</v>
      </c>
      <c r="H1036" s="13">
        <f>Penjualan!H1036*$D1036</f>
        <v>0</v>
      </c>
      <c r="I1036" s="13">
        <f>Penjualan!I1036*$D1036</f>
        <v>0</v>
      </c>
      <c r="J1036" s="13">
        <f>Penjualan!J1036*$D1036</f>
        <v>0</v>
      </c>
      <c r="K1036" s="13">
        <f>Penjualan!K1036*$D1036</f>
        <v>0</v>
      </c>
      <c r="L1036" s="13">
        <f>Penjualan!L1036*$D1036</f>
        <v>0</v>
      </c>
      <c r="M1036" s="13">
        <f>Penjualan!M1036*$D1036</f>
        <v>0</v>
      </c>
      <c r="N1036" s="13">
        <f>Penjualan!N1036*$D1036</f>
        <v>0</v>
      </c>
      <c r="O1036" s="13">
        <f>Penjualan!O1036*$D1036</f>
        <v>0</v>
      </c>
      <c r="P1036" s="13">
        <f>Penjualan!P1036*$D1036</f>
        <v>0</v>
      </c>
      <c r="Q1036" s="13">
        <f>Penjualan!Q1036*$D1036</f>
        <v>12000</v>
      </c>
      <c r="R1036" s="13">
        <f>Penjualan!R1036*$D1036</f>
        <v>0</v>
      </c>
      <c r="S1036" s="13">
        <f>Penjualan!S1036*$D1036</f>
        <v>0</v>
      </c>
      <c r="T1036" s="13">
        <f>Penjualan!T1036*$D1036</f>
        <v>0</v>
      </c>
      <c r="U1036" s="13">
        <f>Penjualan!U1036*$D1036</f>
        <v>0</v>
      </c>
      <c r="V1036" s="13">
        <f>Penjualan!V1036*$D1036</f>
        <v>0</v>
      </c>
      <c r="W1036" s="13">
        <f>Penjualan!W1036*$D1036</f>
        <v>0</v>
      </c>
      <c r="X1036" s="13">
        <f>Penjualan!X1036*$D1036</f>
        <v>0</v>
      </c>
      <c r="Y1036" s="13">
        <f>Penjualan!Y1036*$D1036</f>
        <v>0</v>
      </c>
      <c r="Z1036" s="13">
        <f>Penjualan!Z1036*$D1036</f>
        <v>0</v>
      </c>
      <c r="AA1036" s="13">
        <f>Penjualan!AA1036*$D1036</f>
        <v>0</v>
      </c>
      <c r="AB1036" s="13">
        <f>Penjualan!AB1036*$D1036</f>
        <v>0</v>
      </c>
      <c r="AC1036" s="13">
        <f>Penjualan!AC1036*$D1036</f>
        <v>0</v>
      </c>
      <c r="AD1036" s="13">
        <f>Penjualan!AD1036*$D1036</f>
        <v>0</v>
      </c>
      <c r="AE1036" s="13">
        <f>Penjualan!AE1036*$D1036</f>
        <v>0</v>
      </c>
      <c r="AF1036" s="13">
        <f>Penjualan!AF1036*$D1036</f>
        <v>0</v>
      </c>
      <c r="AG1036" s="13">
        <f>Penjualan!AG1036*$D1036</f>
        <v>0</v>
      </c>
      <c r="AH1036" s="13">
        <f>Penjualan!AH1036*$D1036</f>
        <v>0</v>
      </c>
      <c r="AI1036" s="13">
        <f>Penjualan!AI1036*$D1036</f>
        <v>0</v>
      </c>
      <c r="AJ1036" s="13">
        <f>Penjualan!AJ1036*$D1036</f>
        <v>0</v>
      </c>
      <c r="AK1036" s="13">
        <f>Penjualan!AK1036*$D1036</f>
        <v>0</v>
      </c>
      <c r="AL1036" s="13">
        <f>Penjualan!AL1036*$D1036</f>
        <v>0</v>
      </c>
      <c r="AM1036" s="13">
        <f>Penjualan!AM1036*$D1036</f>
        <v>0</v>
      </c>
      <c r="AN1036" s="13">
        <f>Penjualan!AN1036*$D1036</f>
        <v>0</v>
      </c>
      <c r="AO1036" s="13">
        <f>Penjualan!AO1036*$D1036</f>
        <v>0</v>
      </c>
      <c r="AP1036" s="13"/>
      <c r="AQ1036" s="13">
        <f>Penjualan!AQ1036*$D1036</f>
        <v>0</v>
      </c>
      <c r="AR1036" s="13">
        <f t="shared" si="34"/>
        <v>12000</v>
      </c>
      <c r="AS1036" s="14"/>
      <c r="AT1036" s="14"/>
      <c r="AU1036" s="14"/>
      <c r="AV1036" s="14"/>
      <c r="AW1036" s="14"/>
    </row>
    <row r="1037" spans="1:49" ht="26.25" customHeight="1" x14ac:dyDescent="0.35">
      <c r="A1037" s="55">
        <f>Penjualan!A1037</f>
        <v>0</v>
      </c>
      <c r="B1037" s="2" t="str">
        <f>Penjualan!B1037</f>
        <v>Lain2</v>
      </c>
      <c r="C1037" s="2" t="str">
        <f>Penjualan!C1037</f>
        <v>Lain2</v>
      </c>
      <c r="D1037" s="21">
        <f>VLOOKUP(B1037,Tabel!$A$6:$F$78,6,FALSE)</f>
        <v>0</v>
      </c>
      <c r="E1037" s="13">
        <f>Penjualan!E1037*$D1037</f>
        <v>0</v>
      </c>
      <c r="F1037" s="13">
        <f>Penjualan!F1037*$D1037</f>
        <v>0</v>
      </c>
      <c r="G1037" s="13">
        <f>Penjualan!G1037*$D1037</f>
        <v>0</v>
      </c>
      <c r="H1037" s="13">
        <f>Penjualan!H1037*$D1037</f>
        <v>0</v>
      </c>
      <c r="I1037" s="13">
        <f>Penjualan!I1037*$D1037</f>
        <v>0</v>
      </c>
      <c r="J1037" s="13">
        <f>Penjualan!J1037*$D1037</f>
        <v>0</v>
      </c>
      <c r="K1037" s="13">
        <f>Penjualan!K1037*$D1037</f>
        <v>0</v>
      </c>
      <c r="L1037" s="13">
        <f>Penjualan!L1037*$D1037</f>
        <v>0</v>
      </c>
      <c r="M1037" s="13">
        <f>Penjualan!M1037*$D1037</f>
        <v>0</v>
      </c>
      <c r="N1037" s="13">
        <f>Penjualan!N1037*$D1037</f>
        <v>0</v>
      </c>
      <c r="O1037" s="13">
        <f>Penjualan!O1037*$D1037</f>
        <v>0</v>
      </c>
      <c r="P1037" s="13">
        <f>Penjualan!P1037*$D1037</f>
        <v>0</v>
      </c>
      <c r="Q1037" s="13">
        <f>Penjualan!Q1037*$D1037</f>
        <v>0</v>
      </c>
      <c r="R1037" s="13">
        <f>Penjualan!R1037*$D1037</f>
        <v>0</v>
      </c>
      <c r="S1037" s="13">
        <f>Penjualan!S1037*$D1037</f>
        <v>0</v>
      </c>
      <c r="T1037" s="13">
        <f>Penjualan!T1037*$D1037</f>
        <v>0</v>
      </c>
      <c r="U1037" s="13">
        <f>Penjualan!U1037*$D1037</f>
        <v>0</v>
      </c>
      <c r="V1037" s="13">
        <f>Penjualan!V1037*$D1037</f>
        <v>0</v>
      </c>
      <c r="W1037" s="13">
        <f>Penjualan!W1037*$D1037</f>
        <v>0</v>
      </c>
      <c r="X1037" s="13">
        <f>Penjualan!X1037*$D1037</f>
        <v>0</v>
      </c>
      <c r="Y1037" s="13">
        <f>Penjualan!Y1037*$D1037</f>
        <v>0</v>
      </c>
      <c r="Z1037" s="13">
        <f>Penjualan!Z1037*$D1037</f>
        <v>0</v>
      </c>
      <c r="AA1037" s="13">
        <f>Penjualan!AA1037*$D1037</f>
        <v>0</v>
      </c>
      <c r="AB1037" s="13">
        <f>Penjualan!AB1037*$D1037</f>
        <v>0</v>
      </c>
      <c r="AC1037" s="13">
        <f>Penjualan!AC1037*$D1037</f>
        <v>0</v>
      </c>
      <c r="AD1037" s="13">
        <f>Penjualan!AD1037*$D1037</f>
        <v>0</v>
      </c>
      <c r="AE1037" s="13">
        <f>Penjualan!AE1037*$D1037</f>
        <v>0</v>
      </c>
      <c r="AF1037" s="13">
        <f>Penjualan!AF1037*$D1037</f>
        <v>0</v>
      </c>
      <c r="AG1037" s="13">
        <f>Penjualan!AG1037*$D1037</f>
        <v>0</v>
      </c>
      <c r="AH1037" s="13">
        <f>Penjualan!AH1037*$D1037</f>
        <v>0</v>
      </c>
      <c r="AI1037" s="13">
        <f>Penjualan!AI1037*$D1037</f>
        <v>0</v>
      </c>
      <c r="AJ1037" s="13">
        <f>Penjualan!AJ1037*$D1037</f>
        <v>0</v>
      </c>
      <c r="AK1037" s="13">
        <f>Penjualan!AK1037*$D1037</f>
        <v>0</v>
      </c>
      <c r="AL1037" s="13">
        <f>Penjualan!AL1037*$D1037</f>
        <v>0</v>
      </c>
      <c r="AM1037" s="13">
        <f>Penjualan!AM1037*$D1037</f>
        <v>0</v>
      </c>
      <c r="AN1037" s="13">
        <f>Penjualan!AN1037*$D1037</f>
        <v>0</v>
      </c>
      <c r="AO1037" s="13">
        <f>Penjualan!AO1037*$D1037</f>
        <v>0</v>
      </c>
      <c r="AP1037" s="13"/>
      <c r="AQ1037" s="13">
        <f>Penjualan!AQ1037*$D1037</f>
        <v>0</v>
      </c>
      <c r="AR1037" s="13">
        <f t="shared" si="34"/>
        <v>0</v>
      </c>
      <c r="AS1037" s="14"/>
      <c r="AT1037" s="14"/>
      <c r="AU1037" s="14"/>
      <c r="AV1037" s="14"/>
      <c r="AW1037" s="14"/>
    </row>
    <row r="1038" spans="1:49" ht="26.25" customHeight="1" x14ac:dyDescent="0.35">
      <c r="A1038" s="55">
        <f>Penjualan!A1038</f>
        <v>42603</v>
      </c>
      <c r="B1038" s="2" t="str">
        <f>Penjualan!B1038</f>
        <v>R01</v>
      </c>
      <c r="C1038" s="2" t="str">
        <f>Penjualan!C1038</f>
        <v>Rosario kayu</v>
      </c>
      <c r="D1038" s="21">
        <f>VLOOKUP(B1038,Tabel!$A$6:$F$78,6,FALSE)</f>
        <v>15000</v>
      </c>
      <c r="E1038" s="13">
        <f>Penjualan!E1038*$D1038</f>
        <v>0</v>
      </c>
      <c r="F1038" s="13">
        <f>Penjualan!F1038*$D1038</f>
        <v>90000</v>
      </c>
      <c r="G1038" s="13">
        <f>Penjualan!G1038*$D1038</f>
        <v>0</v>
      </c>
      <c r="H1038" s="13">
        <f>Penjualan!H1038*$D1038</f>
        <v>270000</v>
      </c>
      <c r="I1038" s="13">
        <f>Penjualan!I1038*$D1038</f>
        <v>0</v>
      </c>
      <c r="J1038" s="13">
        <f>Penjualan!J1038*$D1038</f>
        <v>0</v>
      </c>
      <c r="K1038" s="13">
        <f>Penjualan!K1038*$D1038</f>
        <v>0</v>
      </c>
      <c r="L1038" s="13">
        <f>Penjualan!L1038*$D1038</f>
        <v>0</v>
      </c>
      <c r="M1038" s="13">
        <f>Penjualan!M1038*$D1038</f>
        <v>0</v>
      </c>
      <c r="N1038" s="13">
        <f>Penjualan!N1038*$D1038</f>
        <v>0</v>
      </c>
      <c r="O1038" s="13">
        <f>Penjualan!O1038*$D1038</f>
        <v>0</v>
      </c>
      <c r="P1038" s="13">
        <f>Penjualan!P1038*$D1038</f>
        <v>0</v>
      </c>
      <c r="Q1038" s="13">
        <f>Penjualan!Q1038*$D1038</f>
        <v>0</v>
      </c>
      <c r="R1038" s="13">
        <f>Penjualan!R1038*$D1038</f>
        <v>0</v>
      </c>
      <c r="S1038" s="13">
        <f>Penjualan!S1038*$D1038</f>
        <v>15000</v>
      </c>
      <c r="T1038" s="13">
        <f>Penjualan!T1038*$D1038</f>
        <v>0</v>
      </c>
      <c r="U1038" s="13">
        <f>Penjualan!U1038*$D1038</f>
        <v>0</v>
      </c>
      <c r="V1038" s="13">
        <f>Penjualan!V1038*$D1038</f>
        <v>0</v>
      </c>
      <c r="W1038" s="13">
        <f>Penjualan!W1038*$D1038</f>
        <v>0</v>
      </c>
      <c r="X1038" s="13">
        <f>Penjualan!X1038*$D1038</f>
        <v>0</v>
      </c>
      <c r="Y1038" s="13">
        <f>Penjualan!Y1038*$D1038</f>
        <v>0</v>
      </c>
      <c r="Z1038" s="13">
        <f>Penjualan!Z1038*$D1038</f>
        <v>0</v>
      </c>
      <c r="AA1038" s="13">
        <f>Penjualan!AA1038*$D1038</f>
        <v>0</v>
      </c>
      <c r="AB1038" s="13">
        <f>Penjualan!AB1038*$D1038</f>
        <v>0</v>
      </c>
      <c r="AC1038" s="13">
        <f>Penjualan!AC1038*$D1038</f>
        <v>0</v>
      </c>
      <c r="AD1038" s="13">
        <f>Penjualan!AD1038*$D1038</f>
        <v>0</v>
      </c>
      <c r="AE1038" s="13">
        <f>Penjualan!AE1038*$D1038</f>
        <v>0</v>
      </c>
      <c r="AF1038" s="13">
        <f>Penjualan!AF1038*$D1038</f>
        <v>45000</v>
      </c>
      <c r="AG1038" s="13">
        <f>Penjualan!AG1038*$D1038</f>
        <v>0</v>
      </c>
      <c r="AH1038" s="13">
        <f>Penjualan!AH1038*$D1038</f>
        <v>0</v>
      </c>
      <c r="AI1038" s="13">
        <f>Penjualan!AI1038*$D1038</f>
        <v>0</v>
      </c>
      <c r="AJ1038" s="13">
        <f>Penjualan!AJ1038*$D1038</f>
        <v>0</v>
      </c>
      <c r="AK1038" s="13">
        <f>Penjualan!AK1038*$D1038</f>
        <v>0</v>
      </c>
      <c r="AL1038" s="13">
        <f>Penjualan!AL1038*$D1038</f>
        <v>0</v>
      </c>
      <c r="AM1038" s="13">
        <f>Penjualan!AM1038*$D1038</f>
        <v>0</v>
      </c>
      <c r="AN1038" s="13">
        <f>Penjualan!AN1038*$D1038</f>
        <v>0</v>
      </c>
      <c r="AO1038" s="13">
        <f>Penjualan!AO1038*$D1038</f>
        <v>0</v>
      </c>
      <c r="AP1038" s="13"/>
      <c r="AQ1038" s="13">
        <f>Penjualan!AQ1038*$D1038</f>
        <v>0</v>
      </c>
      <c r="AR1038" s="13">
        <f t="shared" si="34"/>
        <v>420000</v>
      </c>
      <c r="AS1038" s="14"/>
      <c r="AT1038" s="14"/>
      <c r="AU1038" s="14"/>
      <c r="AV1038" s="14"/>
      <c r="AW1038" s="14"/>
    </row>
    <row r="1039" spans="1:49" ht="26.25" customHeight="1" x14ac:dyDescent="0.35">
      <c r="A1039" s="55" t="str">
        <f>Penjualan!A1039</f>
        <v>St. Andreas Kedoya</v>
      </c>
      <c r="B1039" s="2" t="str">
        <f>Penjualan!B1039</f>
        <v>GKM</v>
      </c>
      <c r="C1039" s="2" t="str">
        <f>Penjualan!C1039</f>
        <v>G. Mutiara</v>
      </c>
      <c r="D1039" s="21">
        <f>VLOOKUP(B1039,Tabel!$A$6:$F$78,6,FALSE)</f>
        <v>10000</v>
      </c>
      <c r="E1039" s="13">
        <f>Penjualan!E1039*$D1039</f>
        <v>0</v>
      </c>
      <c r="F1039" s="13">
        <f>Penjualan!F1039*$D1039</f>
        <v>0</v>
      </c>
      <c r="G1039" s="13">
        <f>Penjualan!G1039*$D1039</f>
        <v>0</v>
      </c>
      <c r="H1039" s="13">
        <f>Penjualan!H1039*$D1039</f>
        <v>0</v>
      </c>
      <c r="I1039" s="13">
        <f>Penjualan!I1039*$D1039</f>
        <v>0</v>
      </c>
      <c r="J1039" s="13">
        <f>Penjualan!J1039*$D1039</f>
        <v>0</v>
      </c>
      <c r="K1039" s="13">
        <f>Penjualan!K1039*$D1039</f>
        <v>0</v>
      </c>
      <c r="L1039" s="13">
        <f>Penjualan!L1039*$D1039</f>
        <v>0</v>
      </c>
      <c r="M1039" s="13">
        <f>Penjualan!M1039*$D1039</f>
        <v>110000</v>
      </c>
      <c r="N1039" s="13">
        <f>Penjualan!N1039*$D1039</f>
        <v>0</v>
      </c>
      <c r="O1039" s="13">
        <f>Penjualan!O1039*$D1039</f>
        <v>0</v>
      </c>
      <c r="P1039" s="13">
        <f>Penjualan!P1039*$D1039</f>
        <v>0</v>
      </c>
      <c r="Q1039" s="13">
        <f>Penjualan!Q1039*$D1039</f>
        <v>30000</v>
      </c>
      <c r="R1039" s="13">
        <f>Penjualan!R1039*$D1039</f>
        <v>0</v>
      </c>
      <c r="S1039" s="13">
        <f>Penjualan!S1039*$D1039</f>
        <v>0</v>
      </c>
      <c r="T1039" s="13">
        <f>Penjualan!T1039*$D1039</f>
        <v>0</v>
      </c>
      <c r="U1039" s="13">
        <f>Penjualan!U1039*$D1039</f>
        <v>0</v>
      </c>
      <c r="V1039" s="13">
        <f>Penjualan!V1039*$D1039</f>
        <v>0</v>
      </c>
      <c r="W1039" s="13">
        <f>Penjualan!W1039*$D1039</f>
        <v>10000</v>
      </c>
      <c r="X1039" s="13">
        <f>Penjualan!X1039*$D1039</f>
        <v>0</v>
      </c>
      <c r="Y1039" s="13">
        <f>Penjualan!Y1039*$D1039</f>
        <v>0</v>
      </c>
      <c r="Z1039" s="13">
        <f>Penjualan!Z1039*$D1039</f>
        <v>10000</v>
      </c>
      <c r="AA1039" s="13">
        <f>Penjualan!AA1039*$D1039</f>
        <v>0</v>
      </c>
      <c r="AB1039" s="13">
        <f>Penjualan!AB1039*$D1039</f>
        <v>0</v>
      </c>
      <c r="AC1039" s="13">
        <f>Penjualan!AC1039*$D1039</f>
        <v>0</v>
      </c>
      <c r="AD1039" s="13">
        <f>Penjualan!AD1039*$D1039</f>
        <v>0</v>
      </c>
      <c r="AE1039" s="13">
        <f>Penjualan!AE1039*$D1039</f>
        <v>50000</v>
      </c>
      <c r="AF1039" s="13">
        <f>Penjualan!AF1039*$D1039</f>
        <v>0</v>
      </c>
      <c r="AG1039" s="13">
        <f>Penjualan!AG1039*$D1039</f>
        <v>0</v>
      </c>
      <c r="AH1039" s="13">
        <f>Penjualan!AH1039*$D1039</f>
        <v>0</v>
      </c>
      <c r="AI1039" s="13">
        <f>Penjualan!AI1039*$D1039</f>
        <v>0</v>
      </c>
      <c r="AJ1039" s="13">
        <f>Penjualan!AJ1039*$D1039</f>
        <v>0</v>
      </c>
      <c r="AK1039" s="13">
        <f>Penjualan!AK1039*$D1039</f>
        <v>0</v>
      </c>
      <c r="AL1039" s="13">
        <f>Penjualan!AL1039*$D1039</f>
        <v>0</v>
      </c>
      <c r="AM1039" s="13">
        <f>Penjualan!AM1039*$D1039</f>
        <v>0</v>
      </c>
      <c r="AN1039" s="13">
        <f>Penjualan!AN1039*$D1039</f>
        <v>0</v>
      </c>
      <c r="AO1039" s="13">
        <f>Penjualan!AO1039*$D1039</f>
        <v>0</v>
      </c>
      <c r="AP1039" s="13"/>
      <c r="AQ1039" s="13">
        <f>Penjualan!AQ1039*$D1039</f>
        <v>0</v>
      </c>
      <c r="AR1039" s="13">
        <f t="shared" si="34"/>
        <v>210000</v>
      </c>
      <c r="AS1039" s="14"/>
      <c r="AT1039" s="14"/>
      <c r="AU1039" s="14"/>
      <c r="AV1039" s="14"/>
      <c r="AW1039" s="14"/>
    </row>
    <row r="1040" spans="1:49" ht="26.25" customHeight="1" x14ac:dyDescent="0.35">
      <c r="A1040" s="55">
        <f>Penjualan!A1040</f>
        <v>0</v>
      </c>
      <c r="B1040" s="2" t="str">
        <f>Penjualan!B1040</f>
        <v>KT04</v>
      </c>
      <c r="C1040" s="2" t="str">
        <f>Penjualan!C1040</f>
        <v>Kalung bandul</v>
      </c>
      <c r="D1040" s="21">
        <f>VLOOKUP(B1040,Tabel!$A$6:$F$78,6,FALSE)</f>
        <v>3000</v>
      </c>
      <c r="E1040" s="13">
        <f>Penjualan!E1040*$D1040</f>
        <v>0</v>
      </c>
      <c r="F1040" s="13">
        <f>Penjualan!F1040*$D1040</f>
        <v>0</v>
      </c>
      <c r="G1040" s="13">
        <f>Penjualan!G1040*$D1040</f>
        <v>0</v>
      </c>
      <c r="H1040" s="13">
        <f>Penjualan!H1040*$D1040</f>
        <v>0</v>
      </c>
      <c r="I1040" s="13">
        <f>Penjualan!I1040*$D1040</f>
        <v>0</v>
      </c>
      <c r="J1040" s="13">
        <f>Penjualan!J1040*$D1040</f>
        <v>0</v>
      </c>
      <c r="K1040" s="13">
        <f>Penjualan!K1040*$D1040</f>
        <v>0</v>
      </c>
      <c r="L1040" s="13">
        <f>Penjualan!L1040*$D1040</f>
        <v>0</v>
      </c>
      <c r="M1040" s="13">
        <f>Penjualan!M1040*$D1040</f>
        <v>0</v>
      </c>
      <c r="N1040" s="13">
        <f>Penjualan!N1040*$D1040</f>
        <v>0</v>
      </c>
      <c r="O1040" s="13">
        <f>Penjualan!O1040*$D1040</f>
        <v>0</v>
      </c>
      <c r="P1040" s="13">
        <f>Penjualan!P1040*$D1040</f>
        <v>0</v>
      </c>
      <c r="Q1040" s="13">
        <f>Penjualan!Q1040*$D1040</f>
        <v>0</v>
      </c>
      <c r="R1040" s="13">
        <f>Penjualan!R1040*$D1040</f>
        <v>0</v>
      </c>
      <c r="S1040" s="13">
        <f>Penjualan!S1040*$D1040</f>
        <v>0</v>
      </c>
      <c r="T1040" s="13">
        <f>Penjualan!T1040*$D1040</f>
        <v>0</v>
      </c>
      <c r="U1040" s="13">
        <f>Penjualan!U1040*$D1040</f>
        <v>0</v>
      </c>
      <c r="V1040" s="13">
        <f>Penjualan!V1040*$D1040</f>
        <v>0</v>
      </c>
      <c r="W1040" s="13">
        <f>Penjualan!W1040*$D1040</f>
        <v>0</v>
      </c>
      <c r="X1040" s="13">
        <f>Penjualan!X1040*$D1040</f>
        <v>0</v>
      </c>
      <c r="Y1040" s="13">
        <f>Penjualan!Y1040*$D1040</f>
        <v>0</v>
      </c>
      <c r="Z1040" s="13">
        <f>Penjualan!Z1040*$D1040</f>
        <v>0</v>
      </c>
      <c r="AA1040" s="13">
        <f>Penjualan!AA1040*$D1040</f>
        <v>0</v>
      </c>
      <c r="AB1040" s="13">
        <f>Penjualan!AB1040*$D1040</f>
        <v>0</v>
      </c>
      <c r="AC1040" s="13">
        <f>Penjualan!AC1040*$D1040</f>
        <v>0</v>
      </c>
      <c r="AD1040" s="13">
        <f>Penjualan!AD1040*$D1040</f>
        <v>0</v>
      </c>
      <c r="AE1040" s="13">
        <f>Penjualan!AE1040*$D1040</f>
        <v>9000</v>
      </c>
      <c r="AF1040" s="13">
        <f>Penjualan!AF1040*$D1040</f>
        <v>0</v>
      </c>
      <c r="AG1040" s="13">
        <f>Penjualan!AG1040*$D1040</f>
        <v>0</v>
      </c>
      <c r="AH1040" s="13">
        <f>Penjualan!AH1040*$D1040</f>
        <v>9000</v>
      </c>
      <c r="AI1040" s="13">
        <f>Penjualan!AI1040*$D1040</f>
        <v>18000</v>
      </c>
      <c r="AJ1040" s="13">
        <f>Penjualan!AJ1040*$D1040</f>
        <v>0</v>
      </c>
      <c r="AK1040" s="13">
        <f>Penjualan!AK1040*$D1040</f>
        <v>0</v>
      </c>
      <c r="AL1040" s="13">
        <f>Penjualan!AL1040*$D1040</f>
        <v>0</v>
      </c>
      <c r="AM1040" s="13">
        <f>Penjualan!AM1040*$D1040</f>
        <v>0</v>
      </c>
      <c r="AN1040" s="13">
        <f>Penjualan!AN1040*$D1040</f>
        <v>0</v>
      </c>
      <c r="AO1040" s="13">
        <f>Penjualan!AO1040*$D1040</f>
        <v>0</v>
      </c>
      <c r="AP1040" s="13"/>
      <c r="AQ1040" s="13">
        <f>Penjualan!AQ1040*$D1040</f>
        <v>0</v>
      </c>
      <c r="AR1040" s="13">
        <f t="shared" si="34"/>
        <v>36000</v>
      </c>
      <c r="AS1040" s="14"/>
      <c r="AT1040" s="14"/>
      <c r="AU1040" s="14"/>
      <c r="AV1040" s="14"/>
      <c r="AW1040" s="14"/>
    </row>
    <row r="1041" spans="1:49" ht="26.25" customHeight="1" x14ac:dyDescent="0.35">
      <c r="A1041" s="55">
        <f>Penjualan!A1041</f>
        <v>0</v>
      </c>
      <c r="B1041" s="2" t="str">
        <f>Penjualan!B1041</f>
        <v>R05</v>
      </c>
      <c r="C1041" s="2" t="str">
        <f>Penjualan!C1041</f>
        <v>Rosario tali bercorak</v>
      </c>
      <c r="D1041" s="21">
        <f>VLOOKUP(B1041,Tabel!$A$6:$F$78,6,FALSE)</f>
        <v>15000</v>
      </c>
      <c r="E1041" s="13">
        <f>Penjualan!E1041*$D1041</f>
        <v>0</v>
      </c>
      <c r="F1041" s="13">
        <f>Penjualan!F1041*$D1041</f>
        <v>0</v>
      </c>
      <c r="G1041" s="13">
        <f>Penjualan!G1041*$D1041</f>
        <v>0</v>
      </c>
      <c r="H1041" s="13">
        <f>Penjualan!H1041*$D1041</f>
        <v>0</v>
      </c>
      <c r="I1041" s="13">
        <f>Penjualan!I1041*$D1041</f>
        <v>0</v>
      </c>
      <c r="J1041" s="13">
        <f>Penjualan!J1041*$D1041</f>
        <v>0</v>
      </c>
      <c r="K1041" s="13">
        <f>Penjualan!K1041*$D1041</f>
        <v>0</v>
      </c>
      <c r="L1041" s="13">
        <f>Penjualan!L1041*$D1041</f>
        <v>0</v>
      </c>
      <c r="M1041" s="13">
        <f>Penjualan!M1041*$D1041</f>
        <v>0</v>
      </c>
      <c r="N1041" s="13">
        <f>Penjualan!N1041*$D1041</f>
        <v>0</v>
      </c>
      <c r="O1041" s="13">
        <f>Penjualan!O1041*$D1041</f>
        <v>0</v>
      </c>
      <c r="P1041" s="13">
        <f>Penjualan!P1041*$D1041</f>
        <v>0</v>
      </c>
      <c r="Q1041" s="13">
        <f>Penjualan!Q1041*$D1041</f>
        <v>0</v>
      </c>
      <c r="R1041" s="13">
        <f>Penjualan!R1041*$D1041</f>
        <v>0</v>
      </c>
      <c r="S1041" s="13">
        <f>Penjualan!S1041*$D1041</f>
        <v>45000</v>
      </c>
      <c r="T1041" s="13">
        <f>Penjualan!T1041*$D1041</f>
        <v>0</v>
      </c>
      <c r="U1041" s="13">
        <f>Penjualan!U1041*$D1041</f>
        <v>0</v>
      </c>
      <c r="V1041" s="13">
        <f>Penjualan!V1041*$D1041</f>
        <v>0</v>
      </c>
      <c r="W1041" s="13">
        <f>Penjualan!W1041*$D1041</f>
        <v>0</v>
      </c>
      <c r="X1041" s="13">
        <f>Penjualan!X1041*$D1041</f>
        <v>0</v>
      </c>
      <c r="Y1041" s="13">
        <f>Penjualan!Y1041*$D1041</f>
        <v>0</v>
      </c>
      <c r="Z1041" s="13">
        <f>Penjualan!Z1041*$D1041</f>
        <v>0</v>
      </c>
      <c r="AA1041" s="13">
        <f>Penjualan!AA1041*$D1041</f>
        <v>0</v>
      </c>
      <c r="AB1041" s="13">
        <f>Penjualan!AB1041*$D1041</f>
        <v>15000</v>
      </c>
      <c r="AC1041" s="13">
        <f>Penjualan!AC1041*$D1041</f>
        <v>0</v>
      </c>
      <c r="AD1041" s="13">
        <f>Penjualan!AD1041*$D1041</f>
        <v>0</v>
      </c>
      <c r="AE1041" s="13">
        <f>Penjualan!AE1041*$D1041</f>
        <v>0</v>
      </c>
      <c r="AF1041" s="13">
        <f>Penjualan!AF1041*$D1041</f>
        <v>0</v>
      </c>
      <c r="AG1041" s="13">
        <f>Penjualan!AG1041*$D1041</f>
        <v>0</v>
      </c>
      <c r="AH1041" s="13">
        <f>Penjualan!AH1041*$D1041</f>
        <v>0</v>
      </c>
      <c r="AI1041" s="13">
        <f>Penjualan!AI1041*$D1041</f>
        <v>0</v>
      </c>
      <c r="AJ1041" s="13">
        <f>Penjualan!AJ1041*$D1041</f>
        <v>0</v>
      </c>
      <c r="AK1041" s="13">
        <f>Penjualan!AK1041*$D1041</f>
        <v>0</v>
      </c>
      <c r="AL1041" s="13">
        <f>Penjualan!AL1041*$D1041</f>
        <v>0</v>
      </c>
      <c r="AM1041" s="13">
        <f>Penjualan!AM1041*$D1041</f>
        <v>0</v>
      </c>
      <c r="AN1041" s="13">
        <f>Penjualan!AN1041*$D1041</f>
        <v>0</v>
      </c>
      <c r="AO1041" s="13">
        <f>Penjualan!AO1041*$D1041</f>
        <v>0</v>
      </c>
      <c r="AP1041" s="13"/>
      <c r="AQ1041" s="13">
        <f>Penjualan!AQ1041*$D1041</f>
        <v>0</v>
      </c>
      <c r="AR1041" s="13">
        <f t="shared" si="34"/>
        <v>60000</v>
      </c>
      <c r="AS1041" s="14"/>
      <c r="AT1041" s="14"/>
      <c r="AU1041" s="14"/>
      <c r="AV1041" s="14"/>
      <c r="AW1041" s="14"/>
    </row>
    <row r="1042" spans="1:49" ht="26.25" customHeight="1" x14ac:dyDescent="0.35">
      <c r="A1042" s="55">
        <f>Penjualan!A1042</f>
        <v>0</v>
      </c>
      <c r="B1042" s="2" t="str">
        <f>Penjualan!B1042</f>
        <v>GTW</v>
      </c>
      <c r="C1042" s="2" t="str">
        <f>Penjualan!C1042</f>
        <v>Gelang Tali Kristal</v>
      </c>
      <c r="D1042" s="21">
        <f>VLOOKUP(B1042,Tabel!$A$6:$F$78,6,FALSE)</f>
        <v>5000</v>
      </c>
      <c r="E1042" s="13">
        <f>Penjualan!E1042*$D1042</f>
        <v>0</v>
      </c>
      <c r="F1042" s="13">
        <f>Penjualan!F1042*$D1042</f>
        <v>0</v>
      </c>
      <c r="G1042" s="13">
        <f>Penjualan!G1042*$D1042</f>
        <v>0</v>
      </c>
      <c r="H1042" s="13">
        <f>Penjualan!H1042*$D1042</f>
        <v>0</v>
      </c>
      <c r="I1042" s="13">
        <f>Penjualan!I1042*$D1042</f>
        <v>0</v>
      </c>
      <c r="J1042" s="13">
        <f>Penjualan!J1042*$D1042</f>
        <v>0</v>
      </c>
      <c r="K1042" s="13">
        <f>Penjualan!K1042*$D1042</f>
        <v>0</v>
      </c>
      <c r="L1042" s="13">
        <f>Penjualan!L1042*$D1042</f>
        <v>0</v>
      </c>
      <c r="M1042" s="13">
        <f>Penjualan!M1042*$D1042</f>
        <v>0</v>
      </c>
      <c r="N1042" s="13">
        <f>Penjualan!N1042*$D1042</f>
        <v>0</v>
      </c>
      <c r="O1042" s="13">
        <f>Penjualan!O1042*$D1042</f>
        <v>0</v>
      </c>
      <c r="P1042" s="13">
        <f>Penjualan!P1042*$D1042</f>
        <v>0</v>
      </c>
      <c r="Q1042" s="13">
        <f>Penjualan!Q1042*$D1042</f>
        <v>0</v>
      </c>
      <c r="R1042" s="13">
        <f>Penjualan!R1042*$D1042</f>
        <v>0</v>
      </c>
      <c r="S1042" s="13">
        <f>Penjualan!S1042*$D1042</f>
        <v>0</v>
      </c>
      <c r="T1042" s="13">
        <f>Penjualan!T1042*$D1042</f>
        <v>0</v>
      </c>
      <c r="U1042" s="13">
        <f>Penjualan!U1042*$D1042</f>
        <v>0</v>
      </c>
      <c r="V1042" s="13">
        <f>Penjualan!V1042*$D1042</f>
        <v>0</v>
      </c>
      <c r="W1042" s="13">
        <f>Penjualan!W1042*$D1042</f>
        <v>0</v>
      </c>
      <c r="X1042" s="13">
        <f>Penjualan!X1042*$D1042</f>
        <v>0</v>
      </c>
      <c r="Y1042" s="13">
        <f>Penjualan!Y1042*$D1042</f>
        <v>0</v>
      </c>
      <c r="Z1042" s="13">
        <f>Penjualan!Z1042*$D1042</f>
        <v>0</v>
      </c>
      <c r="AA1042" s="13">
        <f>Penjualan!AA1042*$D1042</f>
        <v>0</v>
      </c>
      <c r="AB1042" s="13">
        <f>Penjualan!AB1042*$D1042</f>
        <v>0</v>
      </c>
      <c r="AC1042" s="13">
        <f>Penjualan!AC1042*$D1042</f>
        <v>0</v>
      </c>
      <c r="AD1042" s="13">
        <f>Penjualan!AD1042*$D1042</f>
        <v>0</v>
      </c>
      <c r="AE1042" s="13">
        <f>Penjualan!AE1042*$D1042</f>
        <v>0</v>
      </c>
      <c r="AF1042" s="13">
        <f>Penjualan!AF1042*$D1042</f>
        <v>0</v>
      </c>
      <c r="AG1042" s="13">
        <f>Penjualan!AG1042*$D1042</f>
        <v>10000</v>
      </c>
      <c r="AH1042" s="13">
        <f>Penjualan!AH1042*$D1042</f>
        <v>0</v>
      </c>
      <c r="AI1042" s="13">
        <f>Penjualan!AI1042*$D1042</f>
        <v>0</v>
      </c>
      <c r="AJ1042" s="13">
        <f>Penjualan!AJ1042*$D1042</f>
        <v>0</v>
      </c>
      <c r="AK1042" s="13">
        <f>Penjualan!AK1042*$D1042</f>
        <v>0</v>
      </c>
      <c r="AL1042" s="13">
        <f>Penjualan!AL1042*$D1042</f>
        <v>0</v>
      </c>
      <c r="AM1042" s="13">
        <f>Penjualan!AM1042*$D1042</f>
        <v>0</v>
      </c>
      <c r="AN1042" s="13">
        <f>Penjualan!AN1042*$D1042</f>
        <v>0</v>
      </c>
      <c r="AO1042" s="13">
        <f>Penjualan!AO1042*$D1042</f>
        <v>0</v>
      </c>
      <c r="AP1042" s="13"/>
      <c r="AQ1042" s="13">
        <f>Penjualan!AQ1042*$D1042</f>
        <v>0</v>
      </c>
      <c r="AR1042" s="13">
        <f t="shared" si="34"/>
        <v>10000</v>
      </c>
      <c r="AS1042" s="14"/>
      <c r="AT1042" s="14"/>
      <c r="AU1042" s="14"/>
      <c r="AV1042" s="14"/>
      <c r="AW1042" s="14"/>
    </row>
    <row r="1043" spans="1:49" ht="26.25" customHeight="1" x14ac:dyDescent="0.35">
      <c r="A1043" s="55">
        <f>Penjualan!A1043</f>
        <v>0</v>
      </c>
      <c r="B1043" s="2" t="str">
        <f>Penjualan!B1043</f>
        <v>G10</v>
      </c>
      <c r="C1043" s="2" t="str">
        <f>Penjualan!C1043</f>
        <v>G.tali warna warni</v>
      </c>
      <c r="D1043" s="21">
        <f>VLOOKUP(B1043,Tabel!$A$6:$F$78,6,FALSE)</f>
        <v>5000</v>
      </c>
      <c r="E1043" s="13">
        <f>Penjualan!E1043*$D1043</f>
        <v>0</v>
      </c>
      <c r="F1043" s="13">
        <f>Penjualan!F1043*$D1043</f>
        <v>0</v>
      </c>
      <c r="G1043" s="13">
        <f>Penjualan!G1043*$D1043</f>
        <v>0</v>
      </c>
      <c r="H1043" s="13">
        <f>Penjualan!H1043*$D1043</f>
        <v>0</v>
      </c>
      <c r="I1043" s="13">
        <f>Penjualan!I1043*$D1043</f>
        <v>0</v>
      </c>
      <c r="J1043" s="13">
        <f>Penjualan!J1043*$D1043</f>
        <v>0</v>
      </c>
      <c r="K1043" s="13">
        <f>Penjualan!K1043*$D1043</f>
        <v>0</v>
      </c>
      <c r="L1043" s="13">
        <f>Penjualan!L1043*$D1043</f>
        <v>0</v>
      </c>
      <c r="M1043" s="13">
        <f>Penjualan!M1043*$D1043</f>
        <v>0</v>
      </c>
      <c r="N1043" s="13">
        <f>Penjualan!N1043*$D1043</f>
        <v>0</v>
      </c>
      <c r="O1043" s="13">
        <f>Penjualan!O1043*$D1043</f>
        <v>0</v>
      </c>
      <c r="P1043" s="13">
        <f>Penjualan!P1043*$D1043</f>
        <v>0</v>
      </c>
      <c r="Q1043" s="13">
        <f>Penjualan!Q1043*$D1043</f>
        <v>0</v>
      </c>
      <c r="R1043" s="13">
        <f>Penjualan!R1043*$D1043</f>
        <v>0</v>
      </c>
      <c r="S1043" s="13">
        <f>Penjualan!S1043*$D1043</f>
        <v>0</v>
      </c>
      <c r="T1043" s="13">
        <f>Penjualan!T1043*$D1043</f>
        <v>0</v>
      </c>
      <c r="U1043" s="13">
        <f>Penjualan!U1043*$D1043</f>
        <v>0</v>
      </c>
      <c r="V1043" s="13">
        <f>Penjualan!V1043*$D1043</f>
        <v>0</v>
      </c>
      <c r="W1043" s="13">
        <f>Penjualan!W1043*$D1043</f>
        <v>0</v>
      </c>
      <c r="X1043" s="13">
        <f>Penjualan!X1043*$D1043</f>
        <v>0</v>
      </c>
      <c r="Y1043" s="13">
        <f>Penjualan!Y1043*$D1043</f>
        <v>0</v>
      </c>
      <c r="Z1043" s="13">
        <f>Penjualan!Z1043*$D1043</f>
        <v>0</v>
      </c>
      <c r="AA1043" s="13">
        <f>Penjualan!AA1043*$D1043</f>
        <v>0</v>
      </c>
      <c r="AB1043" s="13">
        <f>Penjualan!AB1043*$D1043</f>
        <v>0</v>
      </c>
      <c r="AC1043" s="13">
        <f>Penjualan!AC1043*$D1043</f>
        <v>0</v>
      </c>
      <c r="AD1043" s="13">
        <f>Penjualan!AD1043*$D1043</f>
        <v>0</v>
      </c>
      <c r="AE1043" s="13">
        <f>Penjualan!AE1043*$D1043</f>
        <v>0</v>
      </c>
      <c r="AF1043" s="13">
        <f>Penjualan!AF1043*$D1043</f>
        <v>0</v>
      </c>
      <c r="AG1043" s="13">
        <f>Penjualan!AG1043*$D1043</f>
        <v>0</v>
      </c>
      <c r="AH1043" s="13">
        <f>Penjualan!AH1043*$D1043</f>
        <v>25000</v>
      </c>
      <c r="AI1043" s="13">
        <f>Penjualan!AI1043*$D1043</f>
        <v>10000</v>
      </c>
      <c r="AJ1043" s="13">
        <f>Penjualan!AJ1043*$D1043</f>
        <v>0</v>
      </c>
      <c r="AK1043" s="13">
        <f>Penjualan!AK1043*$D1043</f>
        <v>0</v>
      </c>
      <c r="AL1043" s="13">
        <f>Penjualan!AL1043*$D1043</f>
        <v>5000</v>
      </c>
      <c r="AM1043" s="13">
        <f>Penjualan!AM1043*$D1043</f>
        <v>0</v>
      </c>
      <c r="AN1043" s="13">
        <f>Penjualan!AN1043*$D1043</f>
        <v>0</v>
      </c>
      <c r="AO1043" s="13">
        <f>Penjualan!AO1043*$D1043</f>
        <v>0</v>
      </c>
      <c r="AP1043" s="13"/>
      <c r="AQ1043" s="13">
        <f>Penjualan!AQ1043*$D1043</f>
        <v>5000</v>
      </c>
      <c r="AR1043" s="13">
        <f t="shared" si="34"/>
        <v>45000</v>
      </c>
      <c r="AS1043" s="14"/>
      <c r="AT1043" s="14"/>
      <c r="AU1043" s="14"/>
      <c r="AV1043" s="14"/>
      <c r="AW1043" s="14"/>
    </row>
    <row r="1044" spans="1:49" ht="26.25" customHeight="1" x14ac:dyDescent="0.35">
      <c r="A1044" s="55">
        <f>Penjualan!A1044</f>
        <v>0</v>
      </c>
      <c r="B1044" s="2" t="str">
        <f>Penjualan!B1044</f>
        <v>R02</v>
      </c>
      <c r="C1044" s="2" t="str">
        <f>Penjualan!C1044</f>
        <v>Rosario batu</v>
      </c>
      <c r="D1044" s="21">
        <f>VLOOKUP(B1044,Tabel!$A$6:$F$78,6,FALSE)</f>
        <v>30000</v>
      </c>
      <c r="E1044" s="13">
        <f>Penjualan!E1044*$D1044</f>
        <v>0</v>
      </c>
      <c r="F1044" s="13">
        <f>Penjualan!F1044*$D1044</f>
        <v>0</v>
      </c>
      <c r="G1044" s="13">
        <f>Penjualan!G1044*$D1044</f>
        <v>0</v>
      </c>
      <c r="H1044" s="13">
        <f>Penjualan!H1044*$D1044</f>
        <v>0</v>
      </c>
      <c r="I1044" s="13">
        <f>Penjualan!I1044*$D1044</f>
        <v>0</v>
      </c>
      <c r="J1044" s="13">
        <f>Penjualan!J1044*$D1044</f>
        <v>330000</v>
      </c>
      <c r="K1044" s="13">
        <f>Penjualan!K1044*$D1044</f>
        <v>0</v>
      </c>
      <c r="L1044" s="13">
        <f>Penjualan!L1044*$D1044</f>
        <v>0</v>
      </c>
      <c r="M1044" s="13">
        <f>Penjualan!M1044*$D1044</f>
        <v>90000</v>
      </c>
      <c r="N1044" s="13">
        <f>Penjualan!N1044*$D1044</f>
        <v>0</v>
      </c>
      <c r="O1044" s="13">
        <f>Penjualan!O1044*$D1044</f>
        <v>0</v>
      </c>
      <c r="P1044" s="13">
        <f>Penjualan!P1044*$D1044</f>
        <v>0</v>
      </c>
      <c r="Q1044" s="13">
        <f>Penjualan!Q1044*$D1044</f>
        <v>0</v>
      </c>
      <c r="R1044" s="13">
        <f>Penjualan!R1044*$D1044</f>
        <v>0</v>
      </c>
      <c r="S1044" s="13">
        <f>Penjualan!S1044*$D1044</f>
        <v>0</v>
      </c>
      <c r="T1044" s="13">
        <f>Penjualan!T1044*$D1044</f>
        <v>0</v>
      </c>
      <c r="U1044" s="13">
        <f>Penjualan!U1044*$D1044</f>
        <v>0</v>
      </c>
      <c r="V1044" s="13">
        <f>Penjualan!V1044*$D1044</f>
        <v>0</v>
      </c>
      <c r="W1044" s="13">
        <f>Penjualan!W1044*$D1044</f>
        <v>0</v>
      </c>
      <c r="X1044" s="13">
        <f>Penjualan!X1044*$D1044</f>
        <v>0</v>
      </c>
      <c r="Y1044" s="13">
        <f>Penjualan!Y1044*$D1044</f>
        <v>0</v>
      </c>
      <c r="Z1044" s="13">
        <f>Penjualan!Z1044*$D1044</f>
        <v>0</v>
      </c>
      <c r="AA1044" s="13">
        <f>Penjualan!AA1044*$D1044</f>
        <v>0</v>
      </c>
      <c r="AB1044" s="13">
        <f>Penjualan!AB1044*$D1044</f>
        <v>0</v>
      </c>
      <c r="AC1044" s="13">
        <f>Penjualan!AC1044*$D1044</f>
        <v>0</v>
      </c>
      <c r="AD1044" s="13">
        <f>Penjualan!AD1044*$D1044</f>
        <v>0</v>
      </c>
      <c r="AE1044" s="13">
        <f>Penjualan!AE1044*$D1044</f>
        <v>0</v>
      </c>
      <c r="AF1044" s="13">
        <f>Penjualan!AF1044*$D1044</f>
        <v>0</v>
      </c>
      <c r="AG1044" s="13">
        <f>Penjualan!AG1044*$D1044</f>
        <v>0</v>
      </c>
      <c r="AH1044" s="13">
        <f>Penjualan!AH1044*$D1044</f>
        <v>0</v>
      </c>
      <c r="AI1044" s="13">
        <f>Penjualan!AI1044*$D1044</f>
        <v>0</v>
      </c>
      <c r="AJ1044" s="13">
        <f>Penjualan!AJ1044*$D1044</f>
        <v>0</v>
      </c>
      <c r="AK1044" s="13">
        <f>Penjualan!AK1044*$D1044</f>
        <v>0</v>
      </c>
      <c r="AL1044" s="13">
        <f>Penjualan!AL1044*$D1044</f>
        <v>0</v>
      </c>
      <c r="AM1044" s="13">
        <f>Penjualan!AM1044*$D1044</f>
        <v>0</v>
      </c>
      <c r="AN1044" s="13">
        <f>Penjualan!AN1044*$D1044</f>
        <v>0</v>
      </c>
      <c r="AO1044" s="13">
        <f>Penjualan!AO1044*$D1044</f>
        <v>0</v>
      </c>
      <c r="AP1044" s="13"/>
      <c r="AQ1044" s="13">
        <f>Penjualan!AQ1044*$D1044</f>
        <v>0</v>
      </c>
      <c r="AR1044" s="13">
        <f t="shared" si="34"/>
        <v>420000</v>
      </c>
      <c r="AS1044" s="14"/>
      <c r="AT1044" s="14"/>
      <c r="AU1044" s="14"/>
      <c r="AV1044" s="14"/>
      <c r="AW1044" s="14"/>
    </row>
    <row r="1045" spans="1:49" ht="26.25" customHeight="1" x14ac:dyDescent="0.35">
      <c r="A1045" s="55">
        <f>Penjualan!A1045</f>
        <v>0</v>
      </c>
      <c r="B1045" s="2" t="str">
        <f>Penjualan!B1045</f>
        <v>GR11</v>
      </c>
      <c r="C1045" s="2" t="str">
        <f>Penjualan!C1045</f>
        <v>Gelang rosario kristal</v>
      </c>
      <c r="D1045" s="21">
        <f>VLOOKUP(B1045,Tabel!$A$6:$F$78,6,FALSE)</f>
        <v>15000</v>
      </c>
      <c r="E1045" s="13">
        <f>Penjualan!E1045*$D1045</f>
        <v>0</v>
      </c>
      <c r="F1045" s="13">
        <f>Penjualan!F1045*$D1045</f>
        <v>15000</v>
      </c>
      <c r="G1045" s="13">
        <f>Penjualan!G1045*$D1045</f>
        <v>0</v>
      </c>
      <c r="H1045" s="13">
        <f>Penjualan!H1045*$D1045</f>
        <v>0</v>
      </c>
      <c r="I1045" s="13">
        <f>Penjualan!I1045*$D1045</f>
        <v>0</v>
      </c>
      <c r="J1045" s="13">
        <f>Penjualan!J1045*$D1045</f>
        <v>30000</v>
      </c>
      <c r="K1045" s="13">
        <f>Penjualan!K1045*$D1045</f>
        <v>0</v>
      </c>
      <c r="L1045" s="13">
        <f>Penjualan!L1045*$D1045</f>
        <v>0</v>
      </c>
      <c r="M1045" s="13">
        <f>Penjualan!M1045*$D1045</f>
        <v>105000</v>
      </c>
      <c r="N1045" s="13">
        <f>Penjualan!N1045*$D1045</f>
        <v>0</v>
      </c>
      <c r="O1045" s="13">
        <f>Penjualan!O1045*$D1045</f>
        <v>0</v>
      </c>
      <c r="P1045" s="13">
        <f>Penjualan!P1045*$D1045</f>
        <v>0</v>
      </c>
      <c r="Q1045" s="13">
        <f>Penjualan!Q1045*$D1045</f>
        <v>0</v>
      </c>
      <c r="R1045" s="13">
        <f>Penjualan!R1045*$D1045</f>
        <v>0</v>
      </c>
      <c r="S1045" s="13">
        <f>Penjualan!S1045*$D1045</f>
        <v>0</v>
      </c>
      <c r="T1045" s="13">
        <f>Penjualan!T1045*$D1045</f>
        <v>0</v>
      </c>
      <c r="U1045" s="13">
        <f>Penjualan!U1045*$D1045</f>
        <v>0</v>
      </c>
      <c r="V1045" s="13">
        <f>Penjualan!V1045*$D1045</f>
        <v>0</v>
      </c>
      <c r="W1045" s="13">
        <f>Penjualan!W1045*$D1045</f>
        <v>0</v>
      </c>
      <c r="X1045" s="13">
        <f>Penjualan!X1045*$D1045</f>
        <v>0</v>
      </c>
      <c r="Y1045" s="13">
        <f>Penjualan!Y1045*$D1045</f>
        <v>0</v>
      </c>
      <c r="Z1045" s="13">
        <f>Penjualan!Z1045*$D1045</f>
        <v>0</v>
      </c>
      <c r="AA1045" s="13">
        <f>Penjualan!AA1045*$D1045</f>
        <v>0</v>
      </c>
      <c r="AB1045" s="13">
        <f>Penjualan!AB1045*$D1045</f>
        <v>0</v>
      </c>
      <c r="AC1045" s="13">
        <f>Penjualan!AC1045*$D1045</f>
        <v>0</v>
      </c>
      <c r="AD1045" s="13">
        <f>Penjualan!AD1045*$D1045</f>
        <v>0</v>
      </c>
      <c r="AE1045" s="13">
        <f>Penjualan!AE1045*$D1045</f>
        <v>0</v>
      </c>
      <c r="AF1045" s="13">
        <f>Penjualan!AF1045*$D1045</f>
        <v>0</v>
      </c>
      <c r="AG1045" s="13">
        <f>Penjualan!AG1045*$D1045</f>
        <v>0</v>
      </c>
      <c r="AH1045" s="13">
        <f>Penjualan!AH1045*$D1045</f>
        <v>0</v>
      </c>
      <c r="AI1045" s="13">
        <f>Penjualan!AI1045*$D1045</f>
        <v>0</v>
      </c>
      <c r="AJ1045" s="13">
        <f>Penjualan!AJ1045*$D1045</f>
        <v>0</v>
      </c>
      <c r="AK1045" s="13">
        <f>Penjualan!AK1045*$D1045</f>
        <v>0</v>
      </c>
      <c r="AL1045" s="13">
        <f>Penjualan!AL1045*$D1045</f>
        <v>0</v>
      </c>
      <c r="AM1045" s="13">
        <f>Penjualan!AM1045*$D1045</f>
        <v>0</v>
      </c>
      <c r="AN1045" s="13">
        <f>Penjualan!AN1045*$D1045</f>
        <v>0</v>
      </c>
      <c r="AO1045" s="13">
        <f>Penjualan!AO1045*$D1045</f>
        <v>0</v>
      </c>
      <c r="AP1045" s="13"/>
      <c r="AQ1045" s="13">
        <f>Penjualan!AQ1045*$D1045</f>
        <v>0</v>
      </c>
      <c r="AR1045" s="13">
        <f t="shared" ref="AR1045:AR1108" si="35">SUM(E1045:AQ1045)</f>
        <v>150000</v>
      </c>
      <c r="AS1045" s="14"/>
      <c r="AT1045" s="14"/>
      <c r="AU1045" s="14"/>
      <c r="AV1045" s="14"/>
      <c r="AW1045" s="14"/>
    </row>
    <row r="1046" spans="1:49" ht="26.25" customHeight="1" x14ac:dyDescent="0.35">
      <c r="A1046" s="55">
        <f>Penjualan!A1046</f>
        <v>0</v>
      </c>
      <c r="B1046" s="2" t="str">
        <f>Penjualan!B1046</f>
        <v>GR19</v>
      </c>
      <c r="C1046" s="2" t="str">
        <f>Penjualan!C1046</f>
        <v>Gelang Rosario Corak Bunga</v>
      </c>
      <c r="D1046" s="21">
        <f>VLOOKUP(B1046,Tabel!$A$6:$F$78,6,FALSE)</f>
        <v>15000</v>
      </c>
      <c r="E1046" s="13">
        <f>Penjualan!E1046*$D1046</f>
        <v>0</v>
      </c>
      <c r="F1046" s="13">
        <f>Penjualan!F1046*$D1046</f>
        <v>0</v>
      </c>
      <c r="G1046" s="13">
        <f>Penjualan!G1046*$D1046</f>
        <v>0</v>
      </c>
      <c r="H1046" s="13">
        <f>Penjualan!H1046*$D1046</f>
        <v>0</v>
      </c>
      <c r="I1046" s="13">
        <f>Penjualan!I1046*$D1046</f>
        <v>0</v>
      </c>
      <c r="J1046" s="13">
        <f>Penjualan!J1046*$D1046</f>
        <v>135000</v>
      </c>
      <c r="K1046" s="13">
        <f>Penjualan!K1046*$D1046</f>
        <v>0</v>
      </c>
      <c r="L1046" s="13">
        <f>Penjualan!L1046*$D1046</f>
        <v>0</v>
      </c>
      <c r="M1046" s="13">
        <f>Penjualan!M1046*$D1046</f>
        <v>180000</v>
      </c>
      <c r="N1046" s="13">
        <f>Penjualan!N1046*$D1046</f>
        <v>0</v>
      </c>
      <c r="O1046" s="13">
        <f>Penjualan!O1046*$D1046</f>
        <v>0</v>
      </c>
      <c r="P1046" s="13">
        <f>Penjualan!P1046*$D1046</f>
        <v>0</v>
      </c>
      <c r="Q1046" s="13">
        <f>Penjualan!Q1046*$D1046</f>
        <v>15000</v>
      </c>
      <c r="R1046" s="13">
        <f>Penjualan!R1046*$D1046</f>
        <v>0</v>
      </c>
      <c r="S1046" s="13">
        <f>Penjualan!S1046*$D1046</f>
        <v>0</v>
      </c>
      <c r="T1046" s="13">
        <f>Penjualan!T1046*$D1046</f>
        <v>0</v>
      </c>
      <c r="U1046" s="13">
        <f>Penjualan!U1046*$D1046</f>
        <v>0</v>
      </c>
      <c r="V1046" s="13">
        <f>Penjualan!V1046*$D1046</f>
        <v>0</v>
      </c>
      <c r="W1046" s="13">
        <f>Penjualan!W1046*$D1046</f>
        <v>0</v>
      </c>
      <c r="X1046" s="13">
        <f>Penjualan!X1046*$D1046</f>
        <v>0</v>
      </c>
      <c r="Y1046" s="13">
        <f>Penjualan!Y1046*$D1046</f>
        <v>0</v>
      </c>
      <c r="Z1046" s="13">
        <f>Penjualan!Z1046*$D1046</f>
        <v>0</v>
      </c>
      <c r="AA1046" s="13">
        <f>Penjualan!AA1046*$D1046</f>
        <v>0</v>
      </c>
      <c r="AB1046" s="13">
        <f>Penjualan!AB1046*$D1046</f>
        <v>0</v>
      </c>
      <c r="AC1046" s="13">
        <f>Penjualan!AC1046*$D1046</f>
        <v>0</v>
      </c>
      <c r="AD1046" s="13">
        <f>Penjualan!AD1046*$D1046</f>
        <v>0</v>
      </c>
      <c r="AE1046" s="13">
        <f>Penjualan!AE1046*$D1046</f>
        <v>0</v>
      </c>
      <c r="AF1046" s="13">
        <f>Penjualan!AF1046*$D1046</f>
        <v>0</v>
      </c>
      <c r="AG1046" s="13">
        <f>Penjualan!AG1046*$D1046</f>
        <v>0</v>
      </c>
      <c r="AH1046" s="13">
        <f>Penjualan!AH1046*$D1046</f>
        <v>0</v>
      </c>
      <c r="AI1046" s="13">
        <f>Penjualan!AI1046*$D1046</f>
        <v>0</v>
      </c>
      <c r="AJ1046" s="13">
        <f>Penjualan!AJ1046*$D1046</f>
        <v>0</v>
      </c>
      <c r="AK1046" s="13">
        <f>Penjualan!AK1046*$D1046</f>
        <v>0</v>
      </c>
      <c r="AL1046" s="13">
        <f>Penjualan!AL1046*$D1046</f>
        <v>0</v>
      </c>
      <c r="AM1046" s="13">
        <f>Penjualan!AM1046*$D1046</f>
        <v>0</v>
      </c>
      <c r="AN1046" s="13">
        <f>Penjualan!AN1046*$D1046</f>
        <v>0</v>
      </c>
      <c r="AO1046" s="13">
        <f>Penjualan!AO1046*$D1046</f>
        <v>0</v>
      </c>
      <c r="AP1046" s="13"/>
      <c r="AQ1046" s="13">
        <f>Penjualan!AQ1046*$D1046</f>
        <v>0</v>
      </c>
      <c r="AR1046" s="13">
        <f t="shared" si="35"/>
        <v>330000</v>
      </c>
      <c r="AS1046" s="14"/>
      <c r="AT1046" s="14"/>
      <c r="AU1046" s="14"/>
      <c r="AV1046" s="14"/>
      <c r="AW1046" s="14"/>
    </row>
    <row r="1047" spans="1:49" ht="26.25" customHeight="1" x14ac:dyDescent="0.35">
      <c r="A1047" s="55">
        <f>Penjualan!A1047</f>
        <v>0</v>
      </c>
      <c r="B1047" s="2" t="str">
        <f>Penjualan!B1047</f>
        <v>G12</v>
      </c>
      <c r="C1047" s="2" t="str">
        <f>Penjualan!C1047</f>
        <v xml:space="preserve">Gelang plat </v>
      </c>
      <c r="D1047" s="21">
        <f>VLOOKUP(B1047,Tabel!$A$6:$F$78,6,FALSE)</f>
        <v>5000</v>
      </c>
      <c r="E1047" s="13">
        <f>Penjualan!E1047*$D1047</f>
        <v>0</v>
      </c>
      <c r="F1047" s="13">
        <f>Penjualan!F1047*$D1047</f>
        <v>0</v>
      </c>
      <c r="G1047" s="13">
        <f>Penjualan!G1047*$D1047</f>
        <v>0</v>
      </c>
      <c r="H1047" s="13">
        <f>Penjualan!H1047*$D1047</f>
        <v>0</v>
      </c>
      <c r="I1047" s="13">
        <f>Penjualan!I1047*$D1047</f>
        <v>0</v>
      </c>
      <c r="J1047" s="13">
        <f>Penjualan!J1047*$D1047</f>
        <v>0</v>
      </c>
      <c r="K1047" s="13">
        <f>Penjualan!K1047*$D1047</f>
        <v>0</v>
      </c>
      <c r="L1047" s="13">
        <f>Penjualan!L1047*$D1047</f>
        <v>0</v>
      </c>
      <c r="M1047" s="13">
        <f>Penjualan!M1047*$D1047</f>
        <v>0</v>
      </c>
      <c r="N1047" s="13">
        <f>Penjualan!N1047*$D1047</f>
        <v>0</v>
      </c>
      <c r="O1047" s="13">
        <f>Penjualan!O1047*$D1047</f>
        <v>0</v>
      </c>
      <c r="P1047" s="13">
        <f>Penjualan!P1047*$D1047</f>
        <v>0</v>
      </c>
      <c r="Q1047" s="13">
        <f>Penjualan!Q1047*$D1047</f>
        <v>0</v>
      </c>
      <c r="R1047" s="13">
        <f>Penjualan!R1047*$D1047</f>
        <v>0</v>
      </c>
      <c r="S1047" s="13">
        <f>Penjualan!S1047*$D1047</f>
        <v>0</v>
      </c>
      <c r="T1047" s="13">
        <f>Penjualan!T1047*$D1047</f>
        <v>0</v>
      </c>
      <c r="U1047" s="13">
        <f>Penjualan!U1047*$D1047</f>
        <v>0</v>
      </c>
      <c r="V1047" s="13">
        <f>Penjualan!V1047*$D1047</f>
        <v>0</v>
      </c>
      <c r="W1047" s="13">
        <f>Penjualan!W1047*$D1047</f>
        <v>0</v>
      </c>
      <c r="X1047" s="13">
        <f>Penjualan!X1047*$D1047</f>
        <v>0</v>
      </c>
      <c r="Y1047" s="13">
        <f>Penjualan!Y1047*$D1047</f>
        <v>0</v>
      </c>
      <c r="Z1047" s="13">
        <f>Penjualan!Z1047*$D1047</f>
        <v>0</v>
      </c>
      <c r="AA1047" s="13">
        <f>Penjualan!AA1047*$D1047</f>
        <v>0</v>
      </c>
      <c r="AB1047" s="13">
        <f>Penjualan!AB1047*$D1047</f>
        <v>0</v>
      </c>
      <c r="AC1047" s="13">
        <f>Penjualan!AC1047*$D1047</f>
        <v>0</v>
      </c>
      <c r="AD1047" s="13">
        <f>Penjualan!AD1047*$D1047</f>
        <v>0</v>
      </c>
      <c r="AE1047" s="13">
        <f>Penjualan!AE1047*$D1047</f>
        <v>0</v>
      </c>
      <c r="AF1047" s="13">
        <f>Penjualan!AF1047*$D1047</f>
        <v>0</v>
      </c>
      <c r="AG1047" s="13">
        <f>Penjualan!AG1047*$D1047</f>
        <v>0</v>
      </c>
      <c r="AH1047" s="13">
        <f>Penjualan!AH1047*$D1047</f>
        <v>0</v>
      </c>
      <c r="AI1047" s="13">
        <f>Penjualan!AI1047*$D1047</f>
        <v>45000</v>
      </c>
      <c r="AJ1047" s="13">
        <f>Penjualan!AJ1047*$D1047</f>
        <v>0</v>
      </c>
      <c r="AK1047" s="13">
        <f>Penjualan!AK1047*$D1047</f>
        <v>0</v>
      </c>
      <c r="AL1047" s="13">
        <f>Penjualan!AL1047*$D1047</f>
        <v>0</v>
      </c>
      <c r="AM1047" s="13">
        <f>Penjualan!AM1047*$D1047</f>
        <v>0</v>
      </c>
      <c r="AN1047" s="13">
        <f>Penjualan!AN1047*$D1047</f>
        <v>0</v>
      </c>
      <c r="AO1047" s="13">
        <f>Penjualan!AO1047*$D1047</f>
        <v>0</v>
      </c>
      <c r="AP1047" s="13"/>
      <c r="AQ1047" s="13">
        <f>Penjualan!AQ1047*$D1047</f>
        <v>0</v>
      </c>
      <c r="AR1047" s="13">
        <f t="shared" si="35"/>
        <v>45000</v>
      </c>
      <c r="AS1047" s="14"/>
      <c r="AT1047" s="14"/>
      <c r="AU1047" s="14"/>
      <c r="AV1047" s="14"/>
      <c r="AW1047" s="14"/>
    </row>
    <row r="1048" spans="1:49" ht="26.25" customHeight="1" x14ac:dyDescent="0.35">
      <c r="A1048" s="55">
        <f>Penjualan!A1048</f>
        <v>0</v>
      </c>
      <c r="B1048" s="2" t="str">
        <f>Penjualan!B1048</f>
        <v>GKY</v>
      </c>
      <c r="C1048" s="2" t="str">
        <f>Penjualan!C1048</f>
        <v>Gelang kayu (baru)</v>
      </c>
      <c r="D1048" s="21">
        <f>VLOOKUP(B1048,Tabel!$A$6:$F$78,6,FALSE)</f>
        <v>8000</v>
      </c>
      <c r="E1048" s="13">
        <f>Penjualan!E1048*$D1048</f>
        <v>0</v>
      </c>
      <c r="F1048" s="13">
        <f>Penjualan!F1048*$D1048</f>
        <v>0</v>
      </c>
      <c r="G1048" s="13">
        <f>Penjualan!G1048*$D1048</f>
        <v>0</v>
      </c>
      <c r="H1048" s="13">
        <f>Penjualan!H1048*$D1048</f>
        <v>0</v>
      </c>
      <c r="I1048" s="13">
        <f>Penjualan!I1048*$D1048</f>
        <v>0</v>
      </c>
      <c r="J1048" s="13">
        <f>Penjualan!J1048*$D1048</f>
        <v>0</v>
      </c>
      <c r="K1048" s="13">
        <f>Penjualan!K1048*$D1048</f>
        <v>0</v>
      </c>
      <c r="L1048" s="13">
        <f>Penjualan!L1048*$D1048</f>
        <v>0</v>
      </c>
      <c r="M1048" s="13">
        <f>Penjualan!M1048*$D1048</f>
        <v>0</v>
      </c>
      <c r="N1048" s="13">
        <f>Penjualan!N1048*$D1048</f>
        <v>0</v>
      </c>
      <c r="O1048" s="13">
        <f>Penjualan!O1048*$D1048</f>
        <v>0</v>
      </c>
      <c r="P1048" s="13">
        <f>Penjualan!P1048*$D1048</f>
        <v>0</v>
      </c>
      <c r="Q1048" s="13">
        <f>Penjualan!Q1048*$D1048</f>
        <v>0</v>
      </c>
      <c r="R1048" s="13">
        <f>Penjualan!R1048*$D1048</f>
        <v>0</v>
      </c>
      <c r="S1048" s="13">
        <f>Penjualan!S1048*$D1048</f>
        <v>0</v>
      </c>
      <c r="T1048" s="13">
        <f>Penjualan!T1048*$D1048</f>
        <v>0</v>
      </c>
      <c r="U1048" s="13">
        <f>Penjualan!U1048*$D1048</f>
        <v>0</v>
      </c>
      <c r="V1048" s="13">
        <f>Penjualan!V1048*$D1048</f>
        <v>0</v>
      </c>
      <c r="W1048" s="13">
        <f>Penjualan!W1048*$D1048</f>
        <v>0</v>
      </c>
      <c r="X1048" s="13">
        <f>Penjualan!X1048*$D1048</f>
        <v>0</v>
      </c>
      <c r="Y1048" s="13">
        <f>Penjualan!Y1048*$D1048</f>
        <v>16000</v>
      </c>
      <c r="Z1048" s="13">
        <f>Penjualan!Z1048*$D1048</f>
        <v>0</v>
      </c>
      <c r="AA1048" s="13">
        <f>Penjualan!AA1048*$D1048</f>
        <v>0</v>
      </c>
      <c r="AB1048" s="13">
        <f>Penjualan!AB1048*$D1048</f>
        <v>0</v>
      </c>
      <c r="AC1048" s="13">
        <f>Penjualan!AC1048*$D1048</f>
        <v>8000</v>
      </c>
      <c r="AD1048" s="13">
        <f>Penjualan!AD1048*$D1048</f>
        <v>0</v>
      </c>
      <c r="AE1048" s="13">
        <f>Penjualan!AE1048*$D1048</f>
        <v>0</v>
      </c>
      <c r="AF1048" s="13">
        <f>Penjualan!AF1048*$D1048</f>
        <v>0</v>
      </c>
      <c r="AG1048" s="13">
        <f>Penjualan!AG1048*$D1048</f>
        <v>0</v>
      </c>
      <c r="AH1048" s="13">
        <f>Penjualan!AH1048*$D1048</f>
        <v>0</v>
      </c>
      <c r="AI1048" s="13">
        <f>Penjualan!AI1048*$D1048</f>
        <v>8000</v>
      </c>
      <c r="AJ1048" s="13">
        <f>Penjualan!AJ1048*$D1048</f>
        <v>0</v>
      </c>
      <c r="AK1048" s="13">
        <f>Penjualan!AK1048*$D1048</f>
        <v>16000</v>
      </c>
      <c r="AL1048" s="13">
        <f>Penjualan!AL1048*$D1048</f>
        <v>0</v>
      </c>
      <c r="AM1048" s="13">
        <f>Penjualan!AM1048*$D1048</f>
        <v>0</v>
      </c>
      <c r="AN1048" s="13">
        <f>Penjualan!AN1048*$D1048</f>
        <v>0</v>
      </c>
      <c r="AO1048" s="13">
        <f>Penjualan!AO1048*$D1048</f>
        <v>0</v>
      </c>
      <c r="AP1048" s="13"/>
      <c r="AQ1048" s="13">
        <f>Penjualan!AQ1048*$D1048</f>
        <v>0</v>
      </c>
      <c r="AR1048" s="13">
        <f t="shared" si="35"/>
        <v>48000</v>
      </c>
      <c r="AS1048" s="14"/>
      <c r="AT1048" s="14"/>
      <c r="AU1048" s="14"/>
      <c r="AV1048" s="14"/>
      <c r="AW1048" s="14"/>
    </row>
    <row r="1049" spans="1:49" ht="26.25" customHeight="1" x14ac:dyDescent="0.35">
      <c r="A1049" s="55">
        <f>Penjualan!A1049</f>
        <v>0</v>
      </c>
      <c r="B1049" s="2" t="str">
        <f>Penjualan!B1049</f>
        <v>GR12</v>
      </c>
      <c r="C1049" s="2" t="str">
        <f>Penjualan!C1049</f>
        <v>Gelang rosario kristal</v>
      </c>
      <c r="D1049" s="21">
        <f>VLOOKUP(B1049,Tabel!$A$6:$F$78,6,FALSE)</f>
        <v>15000</v>
      </c>
      <c r="E1049" s="13">
        <f>Penjualan!E1049*$D1049</f>
        <v>0</v>
      </c>
      <c r="F1049" s="13">
        <f>Penjualan!F1049*$D1049</f>
        <v>0</v>
      </c>
      <c r="G1049" s="13">
        <f>Penjualan!G1049*$D1049</f>
        <v>0</v>
      </c>
      <c r="H1049" s="13">
        <f>Penjualan!H1049*$D1049</f>
        <v>0</v>
      </c>
      <c r="I1049" s="13">
        <f>Penjualan!I1049*$D1049</f>
        <v>0</v>
      </c>
      <c r="J1049" s="13">
        <f>Penjualan!J1049*$D1049</f>
        <v>30000</v>
      </c>
      <c r="K1049" s="13">
        <f>Penjualan!K1049*$D1049</f>
        <v>0</v>
      </c>
      <c r="L1049" s="13">
        <f>Penjualan!L1049*$D1049</f>
        <v>0</v>
      </c>
      <c r="M1049" s="13">
        <f>Penjualan!M1049*$D1049</f>
        <v>45000</v>
      </c>
      <c r="N1049" s="13">
        <f>Penjualan!N1049*$D1049</f>
        <v>0</v>
      </c>
      <c r="O1049" s="13">
        <f>Penjualan!O1049*$D1049</f>
        <v>0</v>
      </c>
      <c r="P1049" s="13">
        <f>Penjualan!P1049*$D1049</f>
        <v>0</v>
      </c>
      <c r="Q1049" s="13">
        <f>Penjualan!Q1049*$D1049</f>
        <v>0</v>
      </c>
      <c r="R1049" s="13">
        <f>Penjualan!R1049*$D1049</f>
        <v>0</v>
      </c>
      <c r="S1049" s="13">
        <f>Penjualan!S1049*$D1049</f>
        <v>0</v>
      </c>
      <c r="T1049" s="13">
        <f>Penjualan!T1049*$D1049</f>
        <v>0</v>
      </c>
      <c r="U1049" s="13">
        <f>Penjualan!U1049*$D1049</f>
        <v>0</v>
      </c>
      <c r="V1049" s="13">
        <f>Penjualan!V1049*$D1049</f>
        <v>0</v>
      </c>
      <c r="W1049" s="13">
        <f>Penjualan!W1049*$D1049</f>
        <v>0</v>
      </c>
      <c r="X1049" s="13">
        <f>Penjualan!X1049*$D1049</f>
        <v>0</v>
      </c>
      <c r="Y1049" s="13">
        <f>Penjualan!Y1049*$D1049</f>
        <v>0</v>
      </c>
      <c r="Z1049" s="13">
        <f>Penjualan!Z1049*$D1049</f>
        <v>0</v>
      </c>
      <c r="AA1049" s="13">
        <f>Penjualan!AA1049*$D1049</f>
        <v>0</v>
      </c>
      <c r="AB1049" s="13">
        <f>Penjualan!AB1049*$D1049</f>
        <v>0</v>
      </c>
      <c r="AC1049" s="13">
        <f>Penjualan!AC1049*$D1049</f>
        <v>0</v>
      </c>
      <c r="AD1049" s="13">
        <f>Penjualan!AD1049*$D1049</f>
        <v>0</v>
      </c>
      <c r="AE1049" s="13">
        <f>Penjualan!AE1049*$D1049</f>
        <v>0</v>
      </c>
      <c r="AF1049" s="13">
        <f>Penjualan!AF1049*$D1049</f>
        <v>0</v>
      </c>
      <c r="AG1049" s="13">
        <f>Penjualan!AG1049*$D1049</f>
        <v>0</v>
      </c>
      <c r="AH1049" s="13">
        <f>Penjualan!AH1049*$D1049</f>
        <v>0</v>
      </c>
      <c r="AI1049" s="13">
        <f>Penjualan!AI1049*$D1049</f>
        <v>0</v>
      </c>
      <c r="AJ1049" s="13">
        <f>Penjualan!AJ1049*$D1049</f>
        <v>0</v>
      </c>
      <c r="AK1049" s="13">
        <f>Penjualan!AK1049*$D1049</f>
        <v>0</v>
      </c>
      <c r="AL1049" s="13">
        <f>Penjualan!AL1049*$D1049</f>
        <v>0</v>
      </c>
      <c r="AM1049" s="13">
        <f>Penjualan!AM1049*$D1049</f>
        <v>0</v>
      </c>
      <c r="AN1049" s="13">
        <f>Penjualan!AN1049*$D1049</f>
        <v>0</v>
      </c>
      <c r="AO1049" s="13">
        <f>Penjualan!AO1049*$D1049</f>
        <v>0</v>
      </c>
      <c r="AP1049" s="13"/>
      <c r="AQ1049" s="13">
        <f>Penjualan!AQ1049*$D1049</f>
        <v>0</v>
      </c>
      <c r="AR1049" s="13">
        <f t="shared" si="35"/>
        <v>75000</v>
      </c>
      <c r="AS1049" s="14"/>
      <c r="AT1049" s="14"/>
      <c r="AU1049" s="14"/>
      <c r="AV1049" s="14"/>
      <c r="AW1049" s="14"/>
    </row>
    <row r="1050" spans="1:49" ht="26.25" customHeight="1" x14ac:dyDescent="0.35">
      <c r="A1050" s="55">
        <f>Penjualan!A1050</f>
        <v>0</v>
      </c>
      <c r="B1050" s="2" t="str">
        <f>Penjualan!B1050</f>
        <v>R03</v>
      </c>
      <c r="C1050" s="2" t="str">
        <f>Penjualan!C1050</f>
        <v>Rosario kristal</v>
      </c>
      <c r="D1050" s="21">
        <f>VLOOKUP(B1050,Tabel!$A$6:$F$78,6,FALSE)</f>
        <v>30000</v>
      </c>
      <c r="E1050" s="13">
        <f>Penjualan!E1050*$D1050</f>
        <v>0</v>
      </c>
      <c r="F1050" s="13">
        <f>Penjualan!F1050*$D1050</f>
        <v>0</v>
      </c>
      <c r="G1050" s="13">
        <f>Penjualan!G1050*$D1050</f>
        <v>0</v>
      </c>
      <c r="H1050" s="13">
        <f>Penjualan!H1050*$D1050</f>
        <v>0</v>
      </c>
      <c r="I1050" s="13">
        <f>Penjualan!I1050*$D1050</f>
        <v>0</v>
      </c>
      <c r="J1050" s="13">
        <f>Penjualan!J1050*$D1050</f>
        <v>0</v>
      </c>
      <c r="K1050" s="13">
        <f>Penjualan!K1050*$D1050</f>
        <v>0</v>
      </c>
      <c r="L1050" s="13">
        <f>Penjualan!L1050*$D1050</f>
        <v>0</v>
      </c>
      <c r="M1050" s="13">
        <f>Penjualan!M1050*$D1050</f>
        <v>60000</v>
      </c>
      <c r="N1050" s="13">
        <f>Penjualan!N1050*$D1050</f>
        <v>0</v>
      </c>
      <c r="O1050" s="13">
        <f>Penjualan!O1050*$D1050</f>
        <v>0</v>
      </c>
      <c r="P1050" s="13">
        <f>Penjualan!P1050*$D1050</f>
        <v>0</v>
      </c>
      <c r="Q1050" s="13">
        <f>Penjualan!Q1050*$D1050</f>
        <v>0</v>
      </c>
      <c r="R1050" s="13">
        <f>Penjualan!R1050*$D1050</f>
        <v>0</v>
      </c>
      <c r="S1050" s="13">
        <f>Penjualan!S1050*$D1050</f>
        <v>0</v>
      </c>
      <c r="T1050" s="13">
        <f>Penjualan!T1050*$D1050</f>
        <v>0</v>
      </c>
      <c r="U1050" s="13">
        <f>Penjualan!U1050*$D1050</f>
        <v>0</v>
      </c>
      <c r="V1050" s="13">
        <f>Penjualan!V1050*$D1050</f>
        <v>0</v>
      </c>
      <c r="W1050" s="13">
        <f>Penjualan!W1050*$D1050</f>
        <v>0</v>
      </c>
      <c r="X1050" s="13">
        <f>Penjualan!X1050*$D1050</f>
        <v>0</v>
      </c>
      <c r="Y1050" s="13">
        <f>Penjualan!Y1050*$D1050</f>
        <v>0</v>
      </c>
      <c r="Z1050" s="13">
        <f>Penjualan!Z1050*$D1050</f>
        <v>0</v>
      </c>
      <c r="AA1050" s="13">
        <f>Penjualan!AA1050*$D1050</f>
        <v>0</v>
      </c>
      <c r="AB1050" s="13">
        <f>Penjualan!AB1050*$D1050</f>
        <v>0</v>
      </c>
      <c r="AC1050" s="13">
        <f>Penjualan!AC1050*$D1050</f>
        <v>0</v>
      </c>
      <c r="AD1050" s="13">
        <f>Penjualan!AD1050*$D1050</f>
        <v>0</v>
      </c>
      <c r="AE1050" s="13">
        <f>Penjualan!AE1050*$D1050</f>
        <v>0</v>
      </c>
      <c r="AF1050" s="13">
        <f>Penjualan!AF1050*$D1050</f>
        <v>0</v>
      </c>
      <c r="AG1050" s="13">
        <f>Penjualan!AG1050*$D1050</f>
        <v>0</v>
      </c>
      <c r="AH1050" s="13">
        <f>Penjualan!AH1050*$D1050</f>
        <v>0</v>
      </c>
      <c r="AI1050" s="13">
        <f>Penjualan!AI1050*$D1050</f>
        <v>0</v>
      </c>
      <c r="AJ1050" s="13">
        <f>Penjualan!AJ1050*$D1050</f>
        <v>0</v>
      </c>
      <c r="AK1050" s="13">
        <f>Penjualan!AK1050*$D1050</f>
        <v>0</v>
      </c>
      <c r="AL1050" s="13">
        <f>Penjualan!AL1050*$D1050</f>
        <v>0</v>
      </c>
      <c r="AM1050" s="13">
        <f>Penjualan!AM1050*$D1050</f>
        <v>0</v>
      </c>
      <c r="AN1050" s="13">
        <f>Penjualan!AN1050*$D1050</f>
        <v>0</v>
      </c>
      <c r="AO1050" s="13">
        <f>Penjualan!AO1050*$D1050</f>
        <v>0</v>
      </c>
      <c r="AP1050" s="13"/>
      <c r="AQ1050" s="13">
        <f>Penjualan!AQ1050*$D1050</f>
        <v>0</v>
      </c>
      <c r="AR1050" s="13">
        <f t="shared" si="35"/>
        <v>60000</v>
      </c>
      <c r="AS1050" s="14"/>
      <c r="AT1050" s="14"/>
      <c r="AU1050" s="14"/>
      <c r="AV1050" s="14"/>
      <c r="AW1050" s="14"/>
    </row>
    <row r="1051" spans="1:49" ht="26.25" customHeight="1" x14ac:dyDescent="0.35">
      <c r="A1051" s="55">
        <f>Penjualan!A1051</f>
        <v>0</v>
      </c>
      <c r="B1051" s="2" t="str">
        <f>Penjualan!B1051</f>
        <v>A04</v>
      </c>
      <c r="C1051" s="2" t="str">
        <f>Penjualan!C1051</f>
        <v>Anting</v>
      </c>
      <c r="D1051" s="21">
        <f>VLOOKUP(B1051,Tabel!$A$6:$F$78,6,FALSE)</f>
        <v>15000</v>
      </c>
      <c r="E1051" s="13">
        <f>Penjualan!E1051*$D1051</f>
        <v>0</v>
      </c>
      <c r="F1051" s="13">
        <f>Penjualan!F1051*$D1051</f>
        <v>0</v>
      </c>
      <c r="G1051" s="13">
        <f>Penjualan!G1051*$D1051</f>
        <v>0</v>
      </c>
      <c r="H1051" s="13">
        <f>Penjualan!H1051*$D1051</f>
        <v>0</v>
      </c>
      <c r="I1051" s="13">
        <f>Penjualan!I1051*$D1051</f>
        <v>0</v>
      </c>
      <c r="J1051" s="13">
        <f>Penjualan!J1051*$D1051</f>
        <v>0</v>
      </c>
      <c r="K1051" s="13">
        <f>Penjualan!K1051*$D1051</f>
        <v>0</v>
      </c>
      <c r="L1051" s="13">
        <f>Penjualan!L1051*$D1051</f>
        <v>0</v>
      </c>
      <c r="M1051" s="13">
        <f>Penjualan!M1051*$D1051</f>
        <v>0</v>
      </c>
      <c r="N1051" s="13">
        <f>Penjualan!N1051*$D1051</f>
        <v>0</v>
      </c>
      <c r="O1051" s="13">
        <f>Penjualan!O1051*$D1051</f>
        <v>0</v>
      </c>
      <c r="P1051" s="13">
        <f>Penjualan!P1051*$D1051</f>
        <v>0</v>
      </c>
      <c r="Q1051" s="13">
        <f>Penjualan!Q1051*$D1051</f>
        <v>0</v>
      </c>
      <c r="R1051" s="13">
        <f>Penjualan!R1051*$D1051</f>
        <v>0</v>
      </c>
      <c r="S1051" s="13">
        <f>Penjualan!S1051*$D1051</f>
        <v>0</v>
      </c>
      <c r="T1051" s="13">
        <f>Penjualan!T1051*$D1051</f>
        <v>0</v>
      </c>
      <c r="U1051" s="13">
        <f>Penjualan!U1051*$D1051</f>
        <v>0</v>
      </c>
      <c r="V1051" s="13">
        <f>Penjualan!V1051*$D1051</f>
        <v>0</v>
      </c>
      <c r="W1051" s="13">
        <f>Penjualan!W1051*$D1051</f>
        <v>30000</v>
      </c>
      <c r="X1051" s="13">
        <f>Penjualan!X1051*$D1051</f>
        <v>0</v>
      </c>
      <c r="Y1051" s="13">
        <f>Penjualan!Y1051*$D1051</f>
        <v>0</v>
      </c>
      <c r="Z1051" s="13">
        <f>Penjualan!Z1051*$D1051</f>
        <v>0</v>
      </c>
      <c r="AA1051" s="13">
        <f>Penjualan!AA1051*$D1051</f>
        <v>0</v>
      </c>
      <c r="AB1051" s="13">
        <f>Penjualan!AB1051*$D1051</f>
        <v>0</v>
      </c>
      <c r="AC1051" s="13">
        <f>Penjualan!AC1051*$D1051</f>
        <v>0</v>
      </c>
      <c r="AD1051" s="13">
        <f>Penjualan!AD1051*$D1051</f>
        <v>0</v>
      </c>
      <c r="AE1051" s="13">
        <f>Penjualan!AE1051*$D1051</f>
        <v>0</v>
      </c>
      <c r="AF1051" s="13">
        <f>Penjualan!AF1051*$D1051</f>
        <v>0</v>
      </c>
      <c r="AG1051" s="13">
        <f>Penjualan!AG1051*$D1051</f>
        <v>0</v>
      </c>
      <c r="AH1051" s="13">
        <f>Penjualan!AH1051*$D1051</f>
        <v>0</v>
      </c>
      <c r="AI1051" s="13">
        <f>Penjualan!AI1051*$D1051</f>
        <v>0</v>
      </c>
      <c r="AJ1051" s="13">
        <f>Penjualan!AJ1051*$D1051</f>
        <v>0</v>
      </c>
      <c r="AK1051" s="13">
        <f>Penjualan!AK1051*$D1051</f>
        <v>0</v>
      </c>
      <c r="AL1051" s="13">
        <f>Penjualan!AL1051*$D1051</f>
        <v>0</v>
      </c>
      <c r="AM1051" s="13">
        <f>Penjualan!AM1051*$D1051</f>
        <v>0</v>
      </c>
      <c r="AN1051" s="13">
        <f>Penjualan!AN1051*$D1051</f>
        <v>0</v>
      </c>
      <c r="AO1051" s="13">
        <f>Penjualan!AO1051*$D1051</f>
        <v>0</v>
      </c>
      <c r="AP1051" s="13"/>
      <c r="AQ1051" s="13">
        <f>Penjualan!AQ1051*$D1051</f>
        <v>0</v>
      </c>
      <c r="AR1051" s="13">
        <f t="shared" si="35"/>
        <v>30000</v>
      </c>
      <c r="AS1051" s="14"/>
      <c r="AT1051" s="14"/>
      <c r="AU1051" s="14"/>
      <c r="AV1051" s="14"/>
      <c r="AW1051" s="14"/>
    </row>
    <row r="1052" spans="1:49" ht="26.25" customHeight="1" x14ac:dyDescent="0.35">
      <c r="A1052" s="55">
        <f>Penjualan!A1052</f>
        <v>0</v>
      </c>
      <c r="B1052" s="2" t="str">
        <f>Penjualan!B1052</f>
        <v>KT03</v>
      </c>
      <c r="C1052" s="2" t="str">
        <f>Penjualan!C1052</f>
        <v>Kalung huruf</v>
      </c>
      <c r="D1052" s="21">
        <f>VLOOKUP(B1052,Tabel!$A$6:$F$78,6,FALSE)</f>
        <v>3000</v>
      </c>
      <c r="E1052" s="13">
        <f>Penjualan!E1052*$D1052</f>
        <v>0</v>
      </c>
      <c r="F1052" s="13">
        <f>Penjualan!F1052*$D1052</f>
        <v>0</v>
      </c>
      <c r="G1052" s="13">
        <f>Penjualan!G1052*$D1052</f>
        <v>0</v>
      </c>
      <c r="H1052" s="13">
        <f>Penjualan!H1052*$D1052</f>
        <v>0</v>
      </c>
      <c r="I1052" s="13">
        <f>Penjualan!I1052*$D1052</f>
        <v>0</v>
      </c>
      <c r="J1052" s="13">
        <f>Penjualan!J1052*$D1052</f>
        <v>0</v>
      </c>
      <c r="K1052" s="13">
        <f>Penjualan!K1052*$D1052</f>
        <v>0</v>
      </c>
      <c r="L1052" s="13">
        <f>Penjualan!L1052*$D1052</f>
        <v>0</v>
      </c>
      <c r="M1052" s="13">
        <f>Penjualan!M1052*$D1052</f>
        <v>0</v>
      </c>
      <c r="N1052" s="13">
        <f>Penjualan!N1052*$D1052</f>
        <v>3000</v>
      </c>
      <c r="O1052" s="13">
        <f>Penjualan!O1052*$D1052</f>
        <v>0</v>
      </c>
      <c r="P1052" s="13">
        <f>Penjualan!P1052*$D1052</f>
        <v>0</v>
      </c>
      <c r="Q1052" s="13">
        <f>Penjualan!Q1052*$D1052</f>
        <v>0</v>
      </c>
      <c r="R1052" s="13">
        <f>Penjualan!R1052*$D1052</f>
        <v>0</v>
      </c>
      <c r="S1052" s="13">
        <f>Penjualan!S1052*$D1052</f>
        <v>0</v>
      </c>
      <c r="T1052" s="13">
        <f>Penjualan!T1052*$D1052</f>
        <v>0</v>
      </c>
      <c r="U1052" s="13">
        <f>Penjualan!U1052*$D1052</f>
        <v>0</v>
      </c>
      <c r="V1052" s="13">
        <f>Penjualan!V1052*$D1052</f>
        <v>0</v>
      </c>
      <c r="W1052" s="13">
        <f>Penjualan!W1052*$D1052</f>
        <v>0</v>
      </c>
      <c r="X1052" s="13">
        <f>Penjualan!X1052*$D1052</f>
        <v>0</v>
      </c>
      <c r="Y1052" s="13">
        <f>Penjualan!Y1052*$D1052</f>
        <v>0</v>
      </c>
      <c r="Z1052" s="13">
        <f>Penjualan!Z1052*$D1052</f>
        <v>0</v>
      </c>
      <c r="AA1052" s="13">
        <f>Penjualan!AA1052*$D1052</f>
        <v>0</v>
      </c>
      <c r="AB1052" s="13">
        <f>Penjualan!AB1052*$D1052</f>
        <v>0</v>
      </c>
      <c r="AC1052" s="13">
        <f>Penjualan!AC1052*$D1052</f>
        <v>0</v>
      </c>
      <c r="AD1052" s="13">
        <f>Penjualan!AD1052*$D1052</f>
        <v>0</v>
      </c>
      <c r="AE1052" s="13">
        <f>Penjualan!AE1052*$D1052</f>
        <v>0</v>
      </c>
      <c r="AF1052" s="13">
        <f>Penjualan!AF1052*$D1052</f>
        <v>0</v>
      </c>
      <c r="AG1052" s="13">
        <f>Penjualan!AG1052*$D1052</f>
        <v>0</v>
      </c>
      <c r="AH1052" s="13">
        <f>Penjualan!AH1052*$D1052</f>
        <v>0</v>
      </c>
      <c r="AI1052" s="13">
        <f>Penjualan!AI1052*$D1052</f>
        <v>0</v>
      </c>
      <c r="AJ1052" s="13">
        <f>Penjualan!AJ1052*$D1052</f>
        <v>0</v>
      </c>
      <c r="AK1052" s="13">
        <f>Penjualan!AK1052*$D1052</f>
        <v>0</v>
      </c>
      <c r="AL1052" s="13">
        <f>Penjualan!AL1052*$D1052</f>
        <v>0</v>
      </c>
      <c r="AM1052" s="13">
        <f>Penjualan!AM1052*$D1052</f>
        <v>0</v>
      </c>
      <c r="AN1052" s="13">
        <f>Penjualan!AN1052*$D1052</f>
        <v>0</v>
      </c>
      <c r="AO1052" s="13">
        <f>Penjualan!AO1052*$D1052</f>
        <v>0</v>
      </c>
      <c r="AP1052" s="13"/>
      <c r="AQ1052" s="13">
        <f>Penjualan!AQ1052*$D1052</f>
        <v>0</v>
      </c>
      <c r="AR1052" s="13">
        <f t="shared" si="35"/>
        <v>3000</v>
      </c>
      <c r="AS1052" s="14"/>
      <c r="AT1052" s="14"/>
      <c r="AU1052" s="14"/>
      <c r="AV1052" s="14"/>
      <c r="AW1052" s="14"/>
    </row>
    <row r="1053" spans="1:49" ht="26.25" customHeight="1" x14ac:dyDescent="0.35">
      <c r="A1053" s="55">
        <f>Penjualan!A1053</f>
        <v>0</v>
      </c>
      <c r="B1053" s="2" t="str">
        <f>Penjualan!B1053</f>
        <v>A01</v>
      </c>
      <c r="C1053" s="2" t="str">
        <f>Penjualan!C1053</f>
        <v>Anting</v>
      </c>
      <c r="D1053" s="21">
        <f>VLOOKUP(B1053,Tabel!$A$6:$F$78,6,FALSE)</f>
        <v>12000</v>
      </c>
      <c r="E1053" s="13">
        <f>Penjualan!E1053*$D1053</f>
        <v>0</v>
      </c>
      <c r="F1053" s="13">
        <f>Penjualan!F1053*$D1053</f>
        <v>0</v>
      </c>
      <c r="G1053" s="13">
        <f>Penjualan!G1053*$D1053</f>
        <v>0</v>
      </c>
      <c r="H1053" s="13">
        <f>Penjualan!H1053*$D1053</f>
        <v>0</v>
      </c>
      <c r="I1053" s="13">
        <f>Penjualan!I1053*$D1053</f>
        <v>0</v>
      </c>
      <c r="J1053" s="13">
        <f>Penjualan!J1053*$D1053</f>
        <v>0</v>
      </c>
      <c r="K1053" s="13">
        <f>Penjualan!K1053*$D1053</f>
        <v>0</v>
      </c>
      <c r="L1053" s="13">
        <f>Penjualan!L1053*$D1053</f>
        <v>0</v>
      </c>
      <c r="M1053" s="13">
        <f>Penjualan!M1053*$D1053</f>
        <v>0</v>
      </c>
      <c r="N1053" s="13">
        <f>Penjualan!N1053*$D1053</f>
        <v>24000</v>
      </c>
      <c r="O1053" s="13">
        <f>Penjualan!O1053*$D1053</f>
        <v>0</v>
      </c>
      <c r="P1053" s="13">
        <f>Penjualan!P1053*$D1053</f>
        <v>0</v>
      </c>
      <c r="Q1053" s="13">
        <f>Penjualan!Q1053*$D1053</f>
        <v>0</v>
      </c>
      <c r="R1053" s="13">
        <f>Penjualan!R1053*$D1053</f>
        <v>0</v>
      </c>
      <c r="S1053" s="13">
        <f>Penjualan!S1053*$D1053</f>
        <v>0</v>
      </c>
      <c r="T1053" s="13">
        <f>Penjualan!T1053*$D1053</f>
        <v>0</v>
      </c>
      <c r="U1053" s="13">
        <f>Penjualan!U1053*$D1053</f>
        <v>0</v>
      </c>
      <c r="V1053" s="13">
        <f>Penjualan!V1053*$D1053</f>
        <v>0</v>
      </c>
      <c r="W1053" s="13">
        <f>Penjualan!W1053*$D1053</f>
        <v>0</v>
      </c>
      <c r="X1053" s="13">
        <f>Penjualan!X1053*$D1053</f>
        <v>0</v>
      </c>
      <c r="Y1053" s="13">
        <f>Penjualan!Y1053*$D1053</f>
        <v>0</v>
      </c>
      <c r="Z1053" s="13">
        <f>Penjualan!Z1053*$D1053</f>
        <v>0</v>
      </c>
      <c r="AA1053" s="13">
        <f>Penjualan!AA1053*$D1053</f>
        <v>0</v>
      </c>
      <c r="AB1053" s="13">
        <f>Penjualan!AB1053*$D1053</f>
        <v>0</v>
      </c>
      <c r="AC1053" s="13">
        <f>Penjualan!AC1053*$D1053</f>
        <v>0</v>
      </c>
      <c r="AD1053" s="13">
        <f>Penjualan!AD1053*$D1053</f>
        <v>0</v>
      </c>
      <c r="AE1053" s="13">
        <f>Penjualan!AE1053*$D1053</f>
        <v>0</v>
      </c>
      <c r="AF1053" s="13">
        <f>Penjualan!AF1053*$D1053</f>
        <v>0</v>
      </c>
      <c r="AG1053" s="13">
        <f>Penjualan!AG1053*$D1053</f>
        <v>0</v>
      </c>
      <c r="AH1053" s="13">
        <f>Penjualan!AH1053*$D1053</f>
        <v>0</v>
      </c>
      <c r="AI1053" s="13">
        <f>Penjualan!AI1053*$D1053</f>
        <v>0</v>
      </c>
      <c r="AJ1053" s="13">
        <f>Penjualan!AJ1053*$D1053</f>
        <v>0</v>
      </c>
      <c r="AK1053" s="13">
        <f>Penjualan!AK1053*$D1053</f>
        <v>0</v>
      </c>
      <c r="AL1053" s="13">
        <f>Penjualan!AL1053*$D1053</f>
        <v>0</v>
      </c>
      <c r="AM1053" s="13">
        <f>Penjualan!AM1053*$D1053</f>
        <v>0</v>
      </c>
      <c r="AN1053" s="13">
        <f>Penjualan!AN1053*$D1053</f>
        <v>0</v>
      </c>
      <c r="AO1053" s="13">
        <f>Penjualan!AO1053*$D1053</f>
        <v>0</v>
      </c>
      <c r="AP1053" s="13"/>
      <c r="AQ1053" s="13">
        <f>Penjualan!AQ1053*$D1053</f>
        <v>0</v>
      </c>
      <c r="AR1053" s="13">
        <f t="shared" si="35"/>
        <v>24000</v>
      </c>
      <c r="AS1053" s="14"/>
      <c r="AT1053" s="14"/>
      <c r="AU1053" s="14"/>
      <c r="AV1053" s="14"/>
      <c r="AW1053" s="14"/>
    </row>
    <row r="1054" spans="1:49" ht="26.25" customHeight="1" x14ac:dyDescent="0.35">
      <c r="A1054" s="55">
        <f>Penjualan!A1054</f>
        <v>0</v>
      </c>
      <c r="B1054" s="2" t="str">
        <f>Penjualan!B1054</f>
        <v>Lain2</v>
      </c>
      <c r="C1054" s="2" t="str">
        <f>Penjualan!C1054</f>
        <v>Lain2</v>
      </c>
      <c r="D1054" s="21">
        <f>VLOOKUP(B1054,Tabel!$A$6:$F$78,6,FALSE)</f>
        <v>0</v>
      </c>
      <c r="E1054" s="13">
        <f>Penjualan!E1054*$D1054</f>
        <v>0</v>
      </c>
      <c r="F1054" s="13">
        <f>Penjualan!F1054*$D1054</f>
        <v>0</v>
      </c>
      <c r="G1054" s="13">
        <f>Penjualan!G1054*$D1054</f>
        <v>0</v>
      </c>
      <c r="H1054" s="13">
        <f>Penjualan!H1054*$D1054</f>
        <v>0</v>
      </c>
      <c r="I1054" s="13">
        <f>Penjualan!I1054*$D1054</f>
        <v>0</v>
      </c>
      <c r="J1054" s="13">
        <f>Penjualan!J1054*$D1054</f>
        <v>0</v>
      </c>
      <c r="K1054" s="13">
        <f>Penjualan!K1054*$D1054</f>
        <v>0</v>
      </c>
      <c r="L1054" s="13">
        <f>Penjualan!L1054*$D1054</f>
        <v>0</v>
      </c>
      <c r="M1054" s="13">
        <f>Penjualan!M1054*$D1054</f>
        <v>0</v>
      </c>
      <c r="N1054" s="13">
        <f>Penjualan!N1054*$D1054</f>
        <v>0</v>
      </c>
      <c r="O1054" s="13">
        <f>Penjualan!O1054*$D1054</f>
        <v>0</v>
      </c>
      <c r="P1054" s="13">
        <f>Penjualan!P1054*$D1054</f>
        <v>0</v>
      </c>
      <c r="Q1054" s="13">
        <f>Penjualan!Q1054*$D1054</f>
        <v>0</v>
      </c>
      <c r="R1054" s="13">
        <f>Penjualan!R1054*$D1054</f>
        <v>0</v>
      </c>
      <c r="S1054" s="13">
        <f>Penjualan!S1054*$D1054</f>
        <v>0</v>
      </c>
      <c r="T1054" s="13">
        <f>Penjualan!T1054*$D1054</f>
        <v>0</v>
      </c>
      <c r="U1054" s="13">
        <f>Penjualan!U1054*$D1054</f>
        <v>0</v>
      </c>
      <c r="V1054" s="13">
        <f>Penjualan!V1054*$D1054</f>
        <v>0</v>
      </c>
      <c r="W1054" s="13">
        <f>Penjualan!W1054*$D1054</f>
        <v>0</v>
      </c>
      <c r="X1054" s="13">
        <f>Penjualan!X1054*$D1054</f>
        <v>0</v>
      </c>
      <c r="Y1054" s="13">
        <f>Penjualan!Y1054*$D1054</f>
        <v>0</v>
      </c>
      <c r="Z1054" s="13">
        <f>Penjualan!Z1054*$D1054</f>
        <v>0</v>
      </c>
      <c r="AA1054" s="13">
        <f>Penjualan!AA1054*$D1054</f>
        <v>0</v>
      </c>
      <c r="AB1054" s="13">
        <f>Penjualan!AB1054*$D1054</f>
        <v>0</v>
      </c>
      <c r="AC1054" s="13">
        <f>Penjualan!AC1054*$D1054</f>
        <v>0</v>
      </c>
      <c r="AD1054" s="13">
        <f>Penjualan!AD1054*$D1054</f>
        <v>0</v>
      </c>
      <c r="AE1054" s="13">
        <f>Penjualan!AE1054*$D1054</f>
        <v>0</v>
      </c>
      <c r="AF1054" s="13">
        <f>Penjualan!AF1054*$D1054</f>
        <v>0</v>
      </c>
      <c r="AG1054" s="13">
        <f>Penjualan!AG1054*$D1054</f>
        <v>0</v>
      </c>
      <c r="AH1054" s="13">
        <f>Penjualan!AH1054*$D1054</f>
        <v>0</v>
      </c>
      <c r="AI1054" s="13">
        <f>Penjualan!AI1054*$D1054</f>
        <v>0</v>
      </c>
      <c r="AJ1054" s="13">
        <f>Penjualan!AJ1054*$D1054</f>
        <v>0</v>
      </c>
      <c r="AK1054" s="13">
        <f>Penjualan!AK1054*$D1054</f>
        <v>0</v>
      </c>
      <c r="AL1054" s="13">
        <f>Penjualan!AL1054*$D1054</f>
        <v>0</v>
      </c>
      <c r="AM1054" s="13">
        <f>Penjualan!AM1054*$D1054</f>
        <v>0</v>
      </c>
      <c r="AN1054" s="13">
        <f>Penjualan!AN1054*$D1054</f>
        <v>0</v>
      </c>
      <c r="AO1054" s="13">
        <f>Penjualan!AO1054*$D1054</f>
        <v>0</v>
      </c>
      <c r="AP1054" s="13"/>
      <c r="AQ1054" s="13">
        <f>Penjualan!AQ1054*$D1054</f>
        <v>0</v>
      </c>
      <c r="AR1054" s="13">
        <f t="shared" si="35"/>
        <v>0</v>
      </c>
      <c r="AS1054" s="14"/>
      <c r="AT1054" s="14"/>
      <c r="AU1054" s="14"/>
      <c r="AV1054" s="14"/>
      <c r="AW1054" s="14"/>
    </row>
    <row r="1055" spans="1:49" ht="26.25" customHeight="1" x14ac:dyDescent="0.35">
      <c r="A1055" s="55">
        <f>Penjualan!A1055</f>
        <v>42609</v>
      </c>
      <c r="B1055" s="2" t="str">
        <f>Penjualan!B1055</f>
        <v>GKM</v>
      </c>
      <c r="C1055" s="2" t="str">
        <f>Penjualan!C1055</f>
        <v>G. Mutiara</v>
      </c>
      <c r="D1055" s="21">
        <f>VLOOKUP(B1055,Tabel!$A$6:$F$78,6,FALSE)</f>
        <v>10000</v>
      </c>
      <c r="E1055" s="13">
        <f>Penjualan!E1055*$D1055</f>
        <v>0</v>
      </c>
      <c r="F1055" s="13">
        <f>Penjualan!F1055*$D1055</f>
        <v>0</v>
      </c>
      <c r="G1055" s="13">
        <f>Penjualan!G1055*$D1055</f>
        <v>0</v>
      </c>
      <c r="H1055" s="13">
        <f>Penjualan!H1055*$D1055</f>
        <v>0</v>
      </c>
      <c r="I1055" s="13">
        <f>Penjualan!I1055*$D1055</f>
        <v>0</v>
      </c>
      <c r="J1055" s="13">
        <f>Penjualan!J1055*$D1055</f>
        <v>0</v>
      </c>
      <c r="K1055" s="13">
        <f>Penjualan!K1055*$D1055</f>
        <v>0</v>
      </c>
      <c r="L1055" s="13">
        <f>Penjualan!L1055*$D1055</f>
        <v>0</v>
      </c>
      <c r="M1055" s="13">
        <f>Penjualan!M1055*$D1055</f>
        <v>0</v>
      </c>
      <c r="N1055" s="13">
        <f>Penjualan!N1055*$D1055</f>
        <v>0</v>
      </c>
      <c r="O1055" s="13">
        <f>Penjualan!O1055*$D1055</f>
        <v>0</v>
      </c>
      <c r="P1055" s="13">
        <f>Penjualan!P1055*$D1055</f>
        <v>0</v>
      </c>
      <c r="Q1055" s="13">
        <f>Penjualan!Q1055*$D1055</f>
        <v>0</v>
      </c>
      <c r="R1055" s="13">
        <f>Penjualan!R1055*$D1055</f>
        <v>0</v>
      </c>
      <c r="S1055" s="13">
        <f>Penjualan!S1055*$D1055</f>
        <v>0</v>
      </c>
      <c r="T1055" s="13">
        <f>Penjualan!T1055*$D1055</f>
        <v>0</v>
      </c>
      <c r="U1055" s="13">
        <f>Penjualan!U1055*$D1055</f>
        <v>0</v>
      </c>
      <c r="V1055" s="13">
        <f>Penjualan!V1055*$D1055</f>
        <v>0</v>
      </c>
      <c r="W1055" s="13">
        <f>Penjualan!W1055*$D1055</f>
        <v>0</v>
      </c>
      <c r="X1055" s="13">
        <f>Penjualan!X1055*$D1055</f>
        <v>0</v>
      </c>
      <c r="Y1055" s="13">
        <f>Penjualan!Y1055*$D1055</f>
        <v>10000</v>
      </c>
      <c r="Z1055" s="13">
        <f>Penjualan!Z1055*$D1055</f>
        <v>0</v>
      </c>
      <c r="AA1055" s="13">
        <f>Penjualan!AA1055*$D1055</f>
        <v>0</v>
      </c>
      <c r="AB1055" s="13">
        <f>Penjualan!AB1055*$D1055</f>
        <v>0</v>
      </c>
      <c r="AC1055" s="13">
        <f>Penjualan!AC1055*$D1055</f>
        <v>10000</v>
      </c>
      <c r="AD1055" s="13">
        <f>Penjualan!AD1055*$D1055</f>
        <v>0</v>
      </c>
      <c r="AE1055" s="13">
        <f>Penjualan!AE1055*$D1055</f>
        <v>30000</v>
      </c>
      <c r="AF1055" s="13">
        <f>Penjualan!AF1055*$D1055</f>
        <v>0</v>
      </c>
      <c r="AG1055" s="13">
        <f>Penjualan!AG1055*$D1055</f>
        <v>0</v>
      </c>
      <c r="AH1055" s="13">
        <f>Penjualan!AH1055*$D1055</f>
        <v>0</v>
      </c>
      <c r="AI1055" s="13">
        <f>Penjualan!AI1055*$D1055</f>
        <v>110000</v>
      </c>
      <c r="AJ1055" s="13">
        <f>Penjualan!AJ1055*$D1055</f>
        <v>0</v>
      </c>
      <c r="AK1055" s="13">
        <f>Penjualan!AK1055*$D1055</f>
        <v>80000</v>
      </c>
      <c r="AL1055" s="13">
        <f>Penjualan!AL1055*$D1055</f>
        <v>10000</v>
      </c>
      <c r="AM1055" s="13">
        <f>Penjualan!AM1055*$D1055</f>
        <v>0</v>
      </c>
      <c r="AN1055" s="13">
        <f>Penjualan!AN1055*$D1055</f>
        <v>0</v>
      </c>
      <c r="AO1055" s="13">
        <f>Penjualan!AO1055*$D1055</f>
        <v>0</v>
      </c>
      <c r="AP1055" s="13"/>
      <c r="AQ1055" s="13">
        <f>Penjualan!AQ1055*$D1055</f>
        <v>0</v>
      </c>
      <c r="AR1055" s="13">
        <f t="shared" si="35"/>
        <v>250000</v>
      </c>
      <c r="AS1055" s="14"/>
      <c r="AT1055" s="14"/>
      <c r="AU1055" s="14"/>
      <c r="AV1055" s="14"/>
      <c r="AW1055" s="14"/>
    </row>
    <row r="1056" spans="1:49" ht="26.25" customHeight="1" x14ac:dyDescent="0.35">
      <c r="A1056" s="55" t="str">
        <f>Penjualan!A1056</f>
        <v>MBK Tomang</v>
      </c>
      <c r="B1056" s="2" t="str">
        <f>Penjualan!B1056</f>
        <v>G10</v>
      </c>
      <c r="C1056" s="2" t="str">
        <f>Penjualan!C1056</f>
        <v>G.tali warna warni</v>
      </c>
      <c r="D1056" s="21">
        <f>VLOOKUP(B1056,Tabel!$A$6:$F$78,6,FALSE)</f>
        <v>5000</v>
      </c>
      <c r="E1056" s="13">
        <f>Penjualan!E1056*$D1056</f>
        <v>0</v>
      </c>
      <c r="F1056" s="13">
        <f>Penjualan!F1056*$D1056</f>
        <v>0</v>
      </c>
      <c r="G1056" s="13">
        <f>Penjualan!G1056*$D1056</f>
        <v>0</v>
      </c>
      <c r="H1056" s="13">
        <f>Penjualan!H1056*$D1056</f>
        <v>0</v>
      </c>
      <c r="I1056" s="13">
        <f>Penjualan!I1056*$D1056</f>
        <v>0</v>
      </c>
      <c r="J1056" s="13">
        <f>Penjualan!J1056*$D1056</f>
        <v>0</v>
      </c>
      <c r="K1056" s="13">
        <f>Penjualan!K1056*$D1056</f>
        <v>0</v>
      </c>
      <c r="L1056" s="13">
        <f>Penjualan!L1056*$D1056</f>
        <v>0</v>
      </c>
      <c r="M1056" s="13">
        <f>Penjualan!M1056*$D1056</f>
        <v>0</v>
      </c>
      <c r="N1056" s="13">
        <f>Penjualan!N1056*$D1056</f>
        <v>0</v>
      </c>
      <c r="O1056" s="13">
        <f>Penjualan!O1056*$D1056</f>
        <v>0</v>
      </c>
      <c r="P1056" s="13">
        <f>Penjualan!P1056*$D1056</f>
        <v>0</v>
      </c>
      <c r="Q1056" s="13">
        <f>Penjualan!Q1056*$D1056</f>
        <v>0</v>
      </c>
      <c r="R1056" s="13">
        <f>Penjualan!R1056*$D1056</f>
        <v>0</v>
      </c>
      <c r="S1056" s="13">
        <f>Penjualan!S1056*$D1056</f>
        <v>0</v>
      </c>
      <c r="T1056" s="13">
        <f>Penjualan!T1056*$D1056</f>
        <v>0</v>
      </c>
      <c r="U1056" s="13">
        <f>Penjualan!U1056*$D1056</f>
        <v>0</v>
      </c>
      <c r="V1056" s="13">
        <f>Penjualan!V1056*$D1056</f>
        <v>0</v>
      </c>
      <c r="W1056" s="13">
        <f>Penjualan!W1056*$D1056</f>
        <v>0</v>
      </c>
      <c r="X1056" s="13">
        <f>Penjualan!X1056*$D1056</f>
        <v>0</v>
      </c>
      <c r="Y1056" s="13">
        <f>Penjualan!Y1056*$D1056</f>
        <v>0</v>
      </c>
      <c r="Z1056" s="13">
        <f>Penjualan!Z1056*$D1056</f>
        <v>0</v>
      </c>
      <c r="AA1056" s="13">
        <f>Penjualan!AA1056*$D1056</f>
        <v>0</v>
      </c>
      <c r="AB1056" s="13">
        <f>Penjualan!AB1056*$D1056</f>
        <v>0</v>
      </c>
      <c r="AC1056" s="13">
        <f>Penjualan!AC1056*$D1056</f>
        <v>5000</v>
      </c>
      <c r="AD1056" s="13">
        <f>Penjualan!AD1056*$D1056</f>
        <v>0</v>
      </c>
      <c r="AE1056" s="13">
        <f>Penjualan!AE1056*$D1056</f>
        <v>0</v>
      </c>
      <c r="AF1056" s="13">
        <f>Penjualan!AF1056*$D1056</f>
        <v>0</v>
      </c>
      <c r="AG1056" s="13">
        <f>Penjualan!AG1056*$D1056</f>
        <v>5000</v>
      </c>
      <c r="AH1056" s="13">
        <f>Penjualan!AH1056*$D1056</f>
        <v>5000</v>
      </c>
      <c r="AI1056" s="13">
        <f>Penjualan!AI1056*$D1056</f>
        <v>0</v>
      </c>
      <c r="AJ1056" s="13">
        <f>Penjualan!AJ1056*$D1056</f>
        <v>0</v>
      </c>
      <c r="AK1056" s="13">
        <f>Penjualan!AK1056*$D1056</f>
        <v>0</v>
      </c>
      <c r="AL1056" s="13">
        <f>Penjualan!AL1056*$D1056</f>
        <v>5000</v>
      </c>
      <c r="AM1056" s="13">
        <f>Penjualan!AM1056*$D1056</f>
        <v>40000</v>
      </c>
      <c r="AN1056" s="13">
        <f>Penjualan!AN1056*$D1056</f>
        <v>0</v>
      </c>
      <c r="AO1056" s="13">
        <f>Penjualan!AO1056*$D1056</f>
        <v>0</v>
      </c>
      <c r="AP1056" s="13"/>
      <c r="AQ1056" s="13">
        <f>Penjualan!AQ1056*$D1056</f>
        <v>0</v>
      </c>
      <c r="AR1056" s="13">
        <f t="shared" si="35"/>
        <v>60000</v>
      </c>
      <c r="AS1056" s="14"/>
      <c r="AT1056" s="14"/>
      <c r="AU1056" s="14"/>
      <c r="AV1056" s="14"/>
      <c r="AW1056" s="14"/>
    </row>
    <row r="1057" spans="1:49" ht="26.25" customHeight="1" x14ac:dyDescent="0.35">
      <c r="A1057" s="55">
        <f>Penjualan!A1057</f>
        <v>0</v>
      </c>
      <c r="B1057" s="2" t="str">
        <f>Penjualan!B1057</f>
        <v>KT04</v>
      </c>
      <c r="C1057" s="2" t="str">
        <f>Penjualan!C1057</f>
        <v>Kalung bandul</v>
      </c>
      <c r="D1057" s="21">
        <f>VLOOKUP(B1057,Tabel!$A$6:$F$78,6,FALSE)</f>
        <v>3000</v>
      </c>
      <c r="E1057" s="13">
        <f>Penjualan!E1057*$D1057</f>
        <v>0</v>
      </c>
      <c r="F1057" s="13">
        <f>Penjualan!F1057*$D1057</f>
        <v>0</v>
      </c>
      <c r="G1057" s="13">
        <f>Penjualan!G1057*$D1057</f>
        <v>0</v>
      </c>
      <c r="H1057" s="13">
        <f>Penjualan!H1057*$D1057</f>
        <v>0</v>
      </c>
      <c r="I1057" s="13">
        <f>Penjualan!I1057*$D1057</f>
        <v>0</v>
      </c>
      <c r="J1057" s="13">
        <f>Penjualan!J1057*$D1057</f>
        <v>0</v>
      </c>
      <c r="K1057" s="13">
        <f>Penjualan!K1057*$D1057</f>
        <v>0</v>
      </c>
      <c r="L1057" s="13">
        <f>Penjualan!L1057*$D1057</f>
        <v>0</v>
      </c>
      <c r="M1057" s="13">
        <f>Penjualan!M1057*$D1057</f>
        <v>0</v>
      </c>
      <c r="N1057" s="13">
        <f>Penjualan!N1057*$D1057</f>
        <v>0</v>
      </c>
      <c r="O1057" s="13">
        <f>Penjualan!O1057*$D1057</f>
        <v>0</v>
      </c>
      <c r="P1057" s="13">
        <f>Penjualan!P1057*$D1057</f>
        <v>0</v>
      </c>
      <c r="Q1057" s="13">
        <f>Penjualan!Q1057*$D1057</f>
        <v>0</v>
      </c>
      <c r="R1057" s="13">
        <f>Penjualan!R1057*$D1057</f>
        <v>0</v>
      </c>
      <c r="S1057" s="13">
        <f>Penjualan!S1057*$D1057</f>
        <v>0</v>
      </c>
      <c r="T1057" s="13">
        <f>Penjualan!T1057*$D1057</f>
        <v>0</v>
      </c>
      <c r="U1057" s="13">
        <f>Penjualan!U1057*$D1057</f>
        <v>0</v>
      </c>
      <c r="V1057" s="13">
        <f>Penjualan!V1057*$D1057</f>
        <v>0</v>
      </c>
      <c r="W1057" s="13">
        <f>Penjualan!W1057*$D1057</f>
        <v>0</v>
      </c>
      <c r="X1057" s="13">
        <f>Penjualan!X1057*$D1057</f>
        <v>0</v>
      </c>
      <c r="Y1057" s="13">
        <f>Penjualan!Y1057*$D1057</f>
        <v>15000</v>
      </c>
      <c r="Z1057" s="13">
        <f>Penjualan!Z1057*$D1057</f>
        <v>0</v>
      </c>
      <c r="AA1057" s="13">
        <f>Penjualan!AA1057*$D1057</f>
        <v>0</v>
      </c>
      <c r="AB1057" s="13">
        <f>Penjualan!AB1057*$D1057</f>
        <v>0</v>
      </c>
      <c r="AC1057" s="13">
        <f>Penjualan!AC1057*$D1057</f>
        <v>0</v>
      </c>
      <c r="AD1057" s="13">
        <f>Penjualan!AD1057*$D1057</f>
        <v>0</v>
      </c>
      <c r="AE1057" s="13">
        <f>Penjualan!AE1057*$D1057</f>
        <v>0</v>
      </c>
      <c r="AF1057" s="13">
        <f>Penjualan!AF1057*$D1057</f>
        <v>0</v>
      </c>
      <c r="AG1057" s="13">
        <f>Penjualan!AG1057*$D1057</f>
        <v>0</v>
      </c>
      <c r="AH1057" s="13">
        <f>Penjualan!AH1057*$D1057</f>
        <v>3000</v>
      </c>
      <c r="AI1057" s="13">
        <f>Penjualan!AI1057*$D1057</f>
        <v>6000</v>
      </c>
      <c r="AJ1057" s="13">
        <f>Penjualan!AJ1057*$D1057</f>
        <v>0</v>
      </c>
      <c r="AK1057" s="13">
        <f>Penjualan!AK1057*$D1057</f>
        <v>3000</v>
      </c>
      <c r="AL1057" s="13">
        <f>Penjualan!AL1057*$D1057</f>
        <v>0</v>
      </c>
      <c r="AM1057" s="13">
        <f>Penjualan!AM1057*$D1057</f>
        <v>0</v>
      </c>
      <c r="AN1057" s="13">
        <f>Penjualan!AN1057*$D1057</f>
        <v>0</v>
      </c>
      <c r="AO1057" s="13">
        <f>Penjualan!AO1057*$D1057</f>
        <v>0</v>
      </c>
      <c r="AP1057" s="13"/>
      <c r="AQ1057" s="13">
        <f>Penjualan!AQ1057*$D1057</f>
        <v>0</v>
      </c>
      <c r="AR1057" s="13">
        <f t="shared" si="35"/>
        <v>27000</v>
      </c>
      <c r="AS1057" s="14"/>
      <c r="AT1057" s="14"/>
      <c r="AU1057" s="14"/>
      <c r="AV1057" s="14"/>
      <c r="AW1057" s="14"/>
    </row>
    <row r="1058" spans="1:49" ht="26.25" customHeight="1" x14ac:dyDescent="0.35">
      <c r="A1058" s="55">
        <f>Penjualan!A1058</f>
        <v>0</v>
      </c>
      <c r="B1058" s="2" t="str">
        <f>Penjualan!B1058</f>
        <v>R01</v>
      </c>
      <c r="C1058" s="2" t="str">
        <f>Penjualan!C1058</f>
        <v>Rosario kayu</v>
      </c>
      <c r="D1058" s="21">
        <f>VLOOKUP(B1058,Tabel!$A$6:$F$78,6,FALSE)</f>
        <v>15000</v>
      </c>
      <c r="E1058" s="13">
        <f>Penjualan!E1058*$D1058</f>
        <v>0</v>
      </c>
      <c r="F1058" s="13">
        <f>Penjualan!F1058*$D1058</f>
        <v>75000</v>
      </c>
      <c r="G1058" s="13">
        <f>Penjualan!G1058*$D1058</f>
        <v>0</v>
      </c>
      <c r="H1058" s="13">
        <f>Penjualan!H1058*$D1058</f>
        <v>0</v>
      </c>
      <c r="I1058" s="13">
        <f>Penjualan!I1058*$D1058</f>
        <v>0</v>
      </c>
      <c r="J1058" s="13">
        <f>Penjualan!J1058*$D1058</f>
        <v>45000</v>
      </c>
      <c r="K1058" s="13">
        <f>Penjualan!K1058*$D1058</f>
        <v>0</v>
      </c>
      <c r="L1058" s="13">
        <f>Penjualan!L1058*$D1058</f>
        <v>0</v>
      </c>
      <c r="M1058" s="13">
        <f>Penjualan!M1058*$D1058</f>
        <v>0</v>
      </c>
      <c r="N1058" s="13">
        <f>Penjualan!N1058*$D1058</f>
        <v>0</v>
      </c>
      <c r="O1058" s="13">
        <f>Penjualan!O1058*$D1058</f>
        <v>0</v>
      </c>
      <c r="P1058" s="13">
        <f>Penjualan!P1058*$D1058</f>
        <v>0</v>
      </c>
      <c r="Q1058" s="13">
        <f>Penjualan!Q1058*$D1058</f>
        <v>0</v>
      </c>
      <c r="R1058" s="13">
        <f>Penjualan!R1058*$D1058</f>
        <v>0</v>
      </c>
      <c r="S1058" s="13">
        <f>Penjualan!S1058*$D1058</f>
        <v>0</v>
      </c>
      <c r="T1058" s="13">
        <f>Penjualan!T1058*$D1058</f>
        <v>0</v>
      </c>
      <c r="U1058" s="13">
        <f>Penjualan!U1058*$D1058</f>
        <v>0</v>
      </c>
      <c r="V1058" s="13">
        <f>Penjualan!V1058*$D1058</f>
        <v>0</v>
      </c>
      <c r="W1058" s="13">
        <f>Penjualan!W1058*$D1058</f>
        <v>0</v>
      </c>
      <c r="X1058" s="13">
        <f>Penjualan!X1058*$D1058</f>
        <v>0</v>
      </c>
      <c r="Y1058" s="13">
        <f>Penjualan!Y1058*$D1058</f>
        <v>0</v>
      </c>
      <c r="Z1058" s="13">
        <f>Penjualan!Z1058*$D1058</f>
        <v>0</v>
      </c>
      <c r="AA1058" s="13">
        <f>Penjualan!AA1058*$D1058</f>
        <v>0</v>
      </c>
      <c r="AB1058" s="13">
        <f>Penjualan!AB1058*$D1058</f>
        <v>0</v>
      </c>
      <c r="AC1058" s="13">
        <f>Penjualan!AC1058*$D1058</f>
        <v>15000</v>
      </c>
      <c r="AD1058" s="13">
        <f>Penjualan!AD1058*$D1058</f>
        <v>0</v>
      </c>
      <c r="AE1058" s="13">
        <f>Penjualan!AE1058*$D1058</f>
        <v>0</v>
      </c>
      <c r="AF1058" s="13">
        <f>Penjualan!AF1058*$D1058</f>
        <v>0</v>
      </c>
      <c r="AG1058" s="13">
        <f>Penjualan!AG1058*$D1058</f>
        <v>0</v>
      </c>
      <c r="AH1058" s="13">
        <f>Penjualan!AH1058*$D1058</f>
        <v>0</v>
      </c>
      <c r="AI1058" s="13">
        <f>Penjualan!AI1058*$D1058</f>
        <v>0</v>
      </c>
      <c r="AJ1058" s="13">
        <f>Penjualan!AJ1058*$D1058</f>
        <v>0</v>
      </c>
      <c r="AK1058" s="13">
        <f>Penjualan!AK1058*$D1058</f>
        <v>45000</v>
      </c>
      <c r="AL1058" s="13">
        <f>Penjualan!AL1058*$D1058</f>
        <v>0</v>
      </c>
      <c r="AM1058" s="13">
        <f>Penjualan!AM1058*$D1058</f>
        <v>0</v>
      </c>
      <c r="AN1058" s="13">
        <f>Penjualan!AN1058*$D1058</f>
        <v>0</v>
      </c>
      <c r="AO1058" s="13">
        <f>Penjualan!AO1058*$D1058</f>
        <v>0</v>
      </c>
      <c r="AP1058" s="13"/>
      <c r="AQ1058" s="13">
        <f>Penjualan!AQ1058*$D1058</f>
        <v>0</v>
      </c>
      <c r="AR1058" s="13">
        <f t="shared" si="35"/>
        <v>180000</v>
      </c>
      <c r="AS1058" s="14"/>
      <c r="AT1058" s="14"/>
      <c r="AU1058" s="14"/>
      <c r="AV1058" s="14"/>
      <c r="AW1058" s="14"/>
    </row>
    <row r="1059" spans="1:49" ht="26.25" customHeight="1" x14ac:dyDescent="0.35">
      <c r="A1059" s="55">
        <f>Penjualan!A1059</f>
        <v>0</v>
      </c>
      <c r="B1059" s="2" t="str">
        <f>Penjualan!B1059</f>
        <v>R05</v>
      </c>
      <c r="C1059" s="2" t="str">
        <f>Penjualan!C1059</f>
        <v>Rosario tali bercorak</v>
      </c>
      <c r="D1059" s="21">
        <f>VLOOKUP(B1059,Tabel!$A$6:$F$78,6,FALSE)</f>
        <v>15000</v>
      </c>
      <c r="E1059" s="13">
        <f>Penjualan!E1059*$D1059</f>
        <v>0</v>
      </c>
      <c r="F1059" s="13">
        <f>Penjualan!F1059*$D1059</f>
        <v>0</v>
      </c>
      <c r="G1059" s="13">
        <f>Penjualan!G1059*$D1059</f>
        <v>0</v>
      </c>
      <c r="H1059" s="13">
        <f>Penjualan!H1059*$D1059</f>
        <v>0</v>
      </c>
      <c r="I1059" s="13">
        <f>Penjualan!I1059*$D1059</f>
        <v>0</v>
      </c>
      <c r="J1059" s="13">
        <f>Penjualan!J1059*$D1059</f>
        <v>495000</v>
      </c>
      <c r="K1059" s="13">
        <f>Penjualan!K1059*$D1059</f>
        <v>0</v>
      </c>
      <c r="L1059" s="13">
        <f>Penjualan!L1059*$D1059</f>
        <v>0</v>
      </c>
      <c r="M1059" s="13">
        <f>Penjualan!M1059*$D1059</f>
        <v>0</v>
      </c>
      <c r="N1059" s="13">
        <f>Penjualan!N1059*$D1059</f>
        <v>0</v>
      </c>
      <c r="O1059" s="13">
        <f>Penjualan!O1059*$D1059</f>
        <v>0</v>
      </c>
      <c r="P1059" s="13">
        <f>Penjualan!P1059*$D1059</f>
        <v>0</v>
      </c>
      <c r="Q1059" s="13">
        <f>Penjualan!Q1059*$D1059</f>
        <v>0</v>
      </c>
      <c r="R1059" s="13">
        <f>Penjualan!R1059*$D1059</f>
        <v>0</v>
      </c>
      <c r="S1059" s="13">
        <f>Penjualan!S1059*$D1059</f>
        <v>0</v>
      </c>
      <c r="T1059" s="13">
        <f>Penjualan!T1059*$D1059</f>
        <v>0</v>
      </c>
      <c r="U1059" s="13">
        <f>Penjualan!U1059*$D1059</f>
        <v>30000</v>
      </c>
      <c r="V1059" s="13">
        <f>Penjualan!V1059*$D1059</f>
        <v>0</v>
      </c>
      <c r="W1059" s="13">
        <f>Penjualan!W1059*$D1059</f>
        <v>0</v>
      </c>
      <c r="X1059" s="13">
        <f>Penjualan!X1059*$D1059</f>
        <v>0</v>
      </c>
      <c r="Y1059" s="13">
        <f>Penjualan!Y1059*$D1059</f>
        <v>0</v>
      </c>
      <c r="Z1059" s="13">
        <f>Penjualan!Z1059*$D1059</f>
        <v>0</v>
      </c>
      <c r="AA1059" s="13">
        <f>Penjualan!AA1059*$D1059</f>
        <v>0</v>
      </c>
      <c r="AB1059" s="13">
        <f>Penjualan!AB1059*$D1059</f>
        <v>0</v>
      </c>
      <c r="AC1059" s="13">
        <f>Penjualan!AC1059*$D1059</f>
        <v>15000</v>
      </c>
      <c r="AD1059" s="13">
        <f>Penjualan!AD1059*$D1059</f>
        <v>0</v>
      </c>
      <c r="AE1059" s="13">
        <f>Penjualan!AE1059*$D1059</f>
        <v>0</v>
      </c>
      <c r="AF1059" s="13">
        <f>Penjualan!AF1059*$D1059</f>
        <v>0</v>
      </c>
      <c r="AG1059" s="13">
        <f>Penjualan!AG1059*$D1059</f>
        <v>0</v>
      </c>
      <c r="AH1059" s="13">
        <f>Penjualan!AH1059*$D1059</f>
        <v>0</v>
      </c>
      <c r="AI1059" s="13">
        <f>Penjualan!AI1059*$D1059</f>
        <v>0</v>
      </c>
      <c r="AJ1059" s="13">
        <f>Penjualan!AJ1059*$D1059</f>
        <v>0</v>
      </c>
      <c r="AK1059" s="13">
        <f>Penjualan!AK1059*$D1059</f>
        <v>0</v>
      </c>
      <c r="AL1059" s="13">
        <f>Penjualan!AL1059*$D1059</f>
        <v>0</v>
      </c>
      <c r="AM1059" s="13">
        <f>Penjualan!AM1059*$D1059</f>
        <v>0</v>
      </c>
      <c r="AN1059" s="13">
        <f>Penjualan!AN1059*$D1059</f>
        <v>0</v>
      </c>
      <c r="AO1059" s="13">
        <f>Penjualan!AO1059*$D1059</f>
        <v>0</v>
      </c>
      <c r="AP1059" s="13"/>
      <c r="AQ1059" s="13">
        <f>Penjualan!AQ1059*$D1059</f>
        <v>0</v>
      </c>
      <c r="AR1059" s="13">
        <f t="shared" si="35"/>
        <v>540000</v>
      </c>
      <c r="AS1059" s="14"/>
      <c r="AT1059" s="14"/>
      <c r="AU1059" s="14"/>
      <c r="AV1059" s="14"/>
      <c r="AW1059" s="14"/>
    </row>
    <row r="1060" spans="1:49" ht="26.25" customHeight="1" x14ac:dyDescent="0.35">
      <c r="A1060" s="55">
        <f>Penjualan!A1060</f>
        <v>0</v>
      </c>
      <c r="B1060" s="2" t="str">
        <f>Penjualan!B1060</f>
        <v>R08</v>
      </c>
      <c r="C1060" s="2" t="str">
        <f>Penjualan!C1060</f>
        <v>Rosario Merah Putih</v>
      </c>
      <c r="D1060" s="21">
        <f>VLOOKUP(B1060,Tabel!$A$6:$F$78,6,FALSE)</f>
        <v>15000</v>
      </c>
      <c r="E1060" s="13">
        <f>Penjualan!E1060*$D1060</f>
        <v>0</v>
      </c>
      <c r="F1060" s="13">
        <f>Penjualan!F1060*$D1060</f>
        <v>0</v>
      </c>
      <c r="G1060" s="13">
        <f>Penjualan!G1060*$D1060</f>
        <v>0</v>
      </c>
      <c r="H1060" s="13">
        <f>Penjualan!H1060*$D1060</f>
        <v>30000</v>
      </c>
      <c r="I1060" s="13">
        <f>Penjualan!I1060*$D1060</f>
        <v>0</v>
      </c>
      <c r="J1060" s="13">
        <f>Penjualan!J1060*$D1060</f>
        <v>0</v>
      </c>
      <c r="K1060" s="13">
        <f>Penjualan!K1060*$D1060</f>
        <v>0</v>
      </c>
      <c r="L1060" s="13">
        <f>Penjualan!L1060*$D1060</f>
        <v>0</v>
      </c>
      <c r="M1060" s="13">
        <f>Penjualan!M1060*$D1060</f>
        <v>0</v>
      </c>
      <c r="N1060" s="13">
        <f>Penjualan!N1060*$D1060</f>
        <v>0</v>
      </c>
      <c r="O1060" s="13">
        <f>Penjualan!O1060*$D1060</f>
        <v>0</v>
      </c>
      <c r="P1060" s="13">
        <f>Penjualan!P1060*$D1060</f>
        <v>0</v>
      </c>
      <c r="Q1060" s="13">
        <f>Penjualan!Q1060*$D1060</f>
        <v>0</v>
      </c>
      <c r="R1060" s="13">
        <f>Penjualan!R1060*$D1060</f>
        <v>0</v>
      </c>
      <c r="S1060" s="13">
        <f>Penjualan!S1060*$D1060</f>
        <v>0</v>
      </c>
      <c r="T1060" s="13">
        <f>Penjualan!T1060*$D1060</f>
        <v>0</v>
      </c>
      <c r="U1060" s="13">
        <f>Penjualan!U1060*$D1060</f>
        <v>0</v>
      </c>
      <c r="V1060" s="13">
        <f>Penjualan!V1060*$D1060</f>
        <v>0</v>
      </c>
      <c r="W1060" s="13">
        <f>Penjualan!W1060*$D1060</f>
        <v>0</v>
      </c>
      <c r="X1060" s="13">
        <f>Penjualan!X1060*$D1060</f>
        <v>0</v>
      </c>
      <c r="Y1060" s="13">
        <f>Penjualan!Y1060*$D1060</f>
        <v>0</v>
      </c>
      <c r="Z1060" s="13">
        <f>Penjualan!Z1060*$D1060</f>
        <v>0</v>
      </c>
      <c r="AA1060" s="13">
        <f>Penjualan!AA1060*$D1060</f>
        <v>0</v>
      </c>
      <c r="AB1060" s="13">
        <f>Penjualan!AB1060*$D1060</f>
        <v>0</v>
      </c>
      <c r="AC1060" s="13">
        <f>Penjualan!AC1060*$D1060</f>
        <v>0</v>
      </c>
      <c r="AD1060" s="13">
        <f>Penjualan!AD1060*$D1060</f>
        <v>0</v>
      </c>
      <c r="AE1060" s="13">
        <f>Penjualan!AE1060*$D1060</f>
        <v>0</v>
      </c>
      <c r="AF1060" s="13">
        <f>Penjualan!AF1060*$D1060</f>
        <v>0</v>
      </c>
      <c r="AG1060" s="13">
        <f>Penjualan!AG1060*$D1060</f>
        <v>0</v>
      </c>
      <c r="AH1060" s="13">
        <f>Penjualan!AH1060*$D1060</f>
        <v>0</v>
      </c>
      <c r="AI1060" s="13">
        <f>Penjualan!AI1060*$D1060</f>
        <v>0</v>
      </c>
      <c r="AJ1060" s="13">
        <f>Penjualan!AJ1060*$D1060</f>
        <v>0</v>
      </c>
      <c r="AK1060" s="13">
        <f>Penjualan!AK1060*$D1060</f>
        <v>0</v>
      </c>
      <c r="AL1060" s="13">
        <f>Penjualan!AL1060*$D1060</f>
        <v>0</v>
      </c>
      <c r="AM1060" s="13">
        <f>Penjualan!AM1060*$D1060</f>
        <v>0</v>
      </c>
      <c r="AN1060" s="13">
        <f>Penjualan!AN1060*$D1060</f>
        <v>0</v>
      </c>
      <c r="AO1060" s="13">
        <f>Penjualan!AO1060*$D1060</f>
        <v>0</v>
      </c>
      <c r="AP1060" s="13"/>
      <c r="AQ1060" s="13">
        <f>Penjualan!AQ1060*$D1060</f>
        <v>0</v>
      </c>
      <c r="AR1060" s="13">
        <f t="shared" si="35"/>
        <v>30000</v>
      </c>
      <c r="AS1060" s="14"/>
      <c r="AT1060" s="14"/>
      <c r="AU1060" s="14"/>
      <c r="AV1060" s="14"/>
      <c r="AW1060" s="14"/>
    </row>
    <row r="1061" spans="1:49" ht="26.25" customHeight="1" x14ac:dyDescent="0.35">
      <c r="A1061" s="55">
        <f>Penjualan!A1061</f>
        <v>0</v>
      </c>
      <c r="B1061" s="2" t="str">
        <f>Penjualan!B1061</f>
        <v>R02</v>
      </c>
      <c r="C1061" s="2" t="str">
        <f>Penjualan!C1061</f>
        <v>Rosario batu</v>
      </c>
      <c r="D1061" s="21">
        <f>VLOOKUP(B1061,Tabel!$A$6:$F$78,6,FALSE)</f>
        <v>30000</v>
      </c>
      <c r="E1061" s="13">
        <f>Penjualan!E1061*$D1061</f>
        <v>0</v>
      </c>
      <c r="F1061" s="13">
        <f>Penjualan!F1061*$D1061</f>
        <v>0</v>
      </c>
      <c r="G1061" s="13">
        <f>Penjualan!G1061*$D1061</f>
        <v>0</v>
      </c>
      <c r="H1061" s="13">
        <f>Penjualan!H1061*$D1061</f>
        <v>0</v>
      </c>
      <c r="I1061" s="13">
        <f>Penjualan!I1061*$D1061</f>
        <v>0</v>
      </c>
      <c r="J1061" s="13">
        <f>Penjualan!J1061*$D1061</f>
        <v>30000</v>
      </c>
      <c r="K1061" s="13">
        <f>Penjualan!K1061*$D1061</f>
        <v>0</v>
      </c>
      <c r="L1061" s="13">
        <f>Penjualan!L1061*$D1061</f>
        <v>0</v>
      </c>
      <c r="M1061" s="13">
        <f>Penjualan!M1061*$D1061</f>
        <v>0</v>
      </c>
      <c r="N1061" s="13">
        <f>Penjualan!N1061*$D1061</f>
        <v>0</v>
      </c>
      <c r="O1061" s="13">
        <f>Penjualan!O1061*$D1061</f>
        <v>0</v>
      </c>
      <c r="P1061" s="13">
        <f>Penjualan!P1061*$D1061</f>
        <v>0</v>
      </c>
      <c r="Q1061" s="13">
        <f>Penjualan!Q1061*$D1061</f>
        <v>0</v>
      </c>
      <c r="R1061" s="13">
        <f>Penjualan!R1061*$D1061</f>
        <v>0</v>
      </c>
      <c r="S1061" s="13">
        <f>Penjualan!S1061*$D1061</f>
        <v>0</v>
      </c>
      <c r="T1061" s="13">
        <f>Penjualan!T1061*$D1061</f>
        <v>0</v>
      </c>
      <c r="U1061" s="13">
        <f>Penjualan!U1061*$D1061</f>
        <v>0</v>
      </c>
      <c r="V1061" s="13">
        <f>Penjualan!V1061*$D1061</f>
        <v>0</v>
      </c>
      <c r="W1061" s="13">
        <f>Penjualan!W1061*$D1061</f>
        <v>0</v>
      </c>
      <c r="X1061" s="13">
        <f>Penjualan!X1061*$D1061</f>
        <v>0</v>
      </c>
      <c r="Y1061" s="13">
        <f>Penjualan!Y1061*$D1061</f>
        <v>0</v>
      </c>
      <c r="Z1061" s="13">
        <f>Penjualan!Z1061*$D1061</f>
        <v>0</v>
      </c>
      <c r="AA1061" s="13">
        <f>Penjualan!AA1061*$D1061</f>
        <v>0</v>
      </c>
      <c r="AB1061" s="13">
        <f>Penjualan!AB1061*$D1061</f>
        <v>0</v>
      </c>
      <c r="AC1061" s="13">
        <f>Penjualan!AC1061*$D1061</f>
        <v>0</v>
      </c>
      <c r="AD1061" s="13">
        <f>Penjualan!AD1061*$D1061</f>
        <v>0</v>
      </c>
      <c r="AE1061" s="13">
        <f>Penjualan!AE1061*$D1061</f>
        <v>0</v>
      </c>
      <c r="AF1061" s="13">
        <f>Penjualan!AF1061*$D1061</f>
        <v>0</v>
      </c>
      <c r="AG1061" s="13">
        <f>Penjualan!AG1061*$D1061</f>
        <v>0</v>
      </c>
      <c r="AH1061" s="13">
        <f>Penjualan!AH1061*$D1061</f>
        <v>0</v>
      </c>
      <c r="AI1061" s="13">
        <f>Penjualan!AI1061*$D1061</f>
        <v>0</v>
      </c>
      <c r="AJ1061" s="13">
        <f>Penjualan!AJ1061*$D1061</f>
        <v>0</v>
      </c>
      <c r="AK1061" s="13">
        <f>Penjualan!AK1061*$D1061</f>
        <v>0</v>
      </c>
      <c r="AL1061" s="13">
        <f>Penjualan!AL1061*$D1061</f>
        <v>0</v>
      </c>
      <c r="AM1061" s="13">
        <f>Penjualan!AM1061*$D1061</f>
        <v>0</v>
      </c>
      <c r="AN1061" s="13">
        <f>Penjualan!AN1061*$D1061</f>
        <v>0</v>
      </c>
      <c r="AO1061" s="13">
        <f>Penjualan!AO1061*$D1061</f>
        <v>0</v>
      </c>
      <c r="AP1061" s="13"/>
      <c r="AQ1061" s="13">
        <f>Penjualan!AQ1061*$D1061</f>
        <v>0</v>
      </c>
      <c r="AR1061" s="13">
        <f t="shared" si="35"/>
        <v>30000</v>
      </c>
      <c r="AS1061" s="14"/>
      <c r="AT1061" s="14"/>
      <c r="AU1061" s="14"/>
      <c r="AV1061" s="14"/>
      <c r="AW1061" s="14"/>
    </row>
    <row r="1062" spans="1:49" ht="26.25" customHeight="1" x14ac:dyDescent="0.35">
      <c r="A1062" s="55">
        <f>Penjualan!A1062</f>
        <v>0</v>
      </c>
      <c r="B1062" s="2" t="str">
        <f>Penjualan!B1062</f>
        <v>GR11</v>
      </c>
      <c r="C1062" s="2" t="str">
        <f>Penjualan!C1062</f>
        <v>Gelang rosario kristal</v>
      </c>
      <c r="D1062" s="21">
        <f>VLOOKUP(B1062,Tabel!$A$6:$F$78,6,FALSE)</f>
        <v>15000</v>
      </c>
      <c r="E1062" s="13">
        <f>Penjualan!E1062*$D1062</f>
        <v>0</v>
      </c>
      <c r="F1062" s="13">
        <f>Penjualan!F1062*$D1062</f>
        <v>0</v>
      </c>
      <c r="G1062" s="13">
        <f>Penjualan!G1062*$D1062</f>
        <v>0</v>
      </c>
      <c r="H1062" s="13">
        <f>Penjualan!H1062*$D1062</f>
        <v>15000</v>
      </c>
      <c r="I1062" s="13">
        <f>Penjualan!I1062*$D1062</f>
        <v>0</v>
      </c>
      <c r="J1062" s="13">
        <f>Penjualan!J1062*$D1062</f>
        <v>0</v>
      </c>
      <c r="K1062" s="13">
        <f>Penjualan!K1062*$D1062</f>
        <v>0</v>
      </c>
      <c r="L1062" s="13">
        <f>Penjualan!L1062*$D1062</f>
        <v>0</v>
      </c>
      <c r="M1062" s="13">
        <f>Penjualan!M1062*$D1062</f>
        <v>0</v>
      </c>
      <c r="N1062" s="13">
        <f>Penjualan!N1062*$D1062</f>
        <v>0</v>
      </c>
      <c r="O1062" s="13">
        <f>Penjualan!O1062*$D1062</f>
        <v>0</v>
      </c>
      <c r="P1062" s="13">
        <f>Penjualan!P1062*$D1062</f>
        <v>0</v>
      </c>
      <c r="Q1062" s="13">
        <f>Penjualan!Q1062*$D1062</f>
        <v>0</v>
      </c>
      <c r="R1062" s="13">
        <f>Penjualan!R1062*$D1062</f>
        <v>0</v>
      </c>
      <c r="S1062" s="13">
        <f>Penjualan!S1062*$D1062</f>
        <v>0</v>
      </c>
      <c r="T1062" s="13">
        <f>Penjualan!T1062*$D1062</f>
        <v>0</v>
      </c>
      <c r="U1062" s="13">
        <f>Penjualan!U1062*$D1062</f>
        <v>0</v>
      </c>
      <c r="V1062" s="13">
        <f>Penjualan!V1062*$D1062</f>
        <v>0</v>
      </c>
      <c r="W1062" s="13">
        <f>Penjualan!W1062*$D1062</f>
        <v>0</v>
      </c>
      <c r="X1062" s="13">
        <f>Penjualan!X1062*$D1062</f>
        <v>0</v>
      </c>
      <c r="Y1062" s="13">
        <f>Penjualan!Y1062*$D1062</f>
        <v>0</v>
      </c>
      <c r="Z1062" s="13">
        <f>Penjualan!Z1062*$D1062</f>
        <v>0</v>
      </c>
      <c r="AA1062" s="13">
        <f>Penjualan!AA1062*$D1062</f>
        <v>0</v>
      </c>
      <c r="AB1062" s="13">
        <f>Penjualan!AB1062*$D1062</f>
        <v>0</v>
      </c>
      <c r="AC1062" s="13">
        <f>Penjualan!AC1062*$D1062</f>
        <v>0</v>
      </c>
      <c r="AD1062" s="13">
        <f>Penjualan!AD1062*$D1062</f>
        <v>0</v>
      </c>
      <c r="AE1062" s="13">
        <f>Penjualan!AE1062*$D1062</f>
        <v>0</v>
      </c>
      <c r="AF1062" s="13">
        <f>Penjualan!AF1062*$D1062</f>
        <v>0</v>
      </c>
      <c r="AG1062" s="13">
        <f>Penjualan!AG1062*$D1062</f>
        <v>0</v>
      </c>
      <c r="AH1062" s="13">
        <f>Penjualan!AH1062*$D1062</f>
        <v>0</v>
      </c>
      <c r="AI1062" s="13">
        <f>Penjualan!AI1062*$D1062</f>
        <v>0</v>
      </c>
      <c r="AJ1062" s="13">
        <f>Penjualan!AJ1062*$D1062</f>
        <v>0</v>
      </c>
      <c r="AK1062" s="13">
        <f>Penjualan!AK1062*$D1062</f>
        <v>0</v>
      </c>
      <c r="AL1062" s="13">
        <f>Penjualan!AL1062*$D1062</f>
        <v>0</v>
      </c>
      <c r="AM1062" s="13">
        <f>Penjualan!AM1062*$D1062</f>
        <v>0</v>
      </c>
      <c r="AN1062" s="13">
        <f>Penjualan!AN1062*$D1062</f>
        <v>0</v>
      </c>
      <c r="AO1062" s="13">
        <f>Penjualan!AO1062*$D1062</f>
        <v>0</v>
      </c>
      <c r="AP1062" s="13"/>
      <c r="AQ1062" s="13">
        <f>Penjualan!AQ1062*$D1062</f>
        <v>0</v>
      </c>
      <c r="AR1062" s="13">
        <f t="shared" si="35"/>
        <v>15000</v>
      </c>
      <c r="AS1062" s="14"/>
      <c r="AT1062" s="14"/>
      <c r="AU1062" s="14"/>
      <c r="AV1062" s="14"/>
      <c r="AW1062" s="14"/>
    </row>
    <row r="1063" spans="1:49" ht="26.25" customHeight="1" x14ac:dyDescent="0.35">
      <c r="A1063" s="55">
        <f>Penjualan!A1063</f>
        <v>0</v>
      </c>
      <c r="B1063" s="2" t="str">
        <f>Penjualan!B1063</f>
        <v>GKY</v>
      </c>
      <c r="C1063" s="2" t="str">
        <f>Penjualan!C1063</f>
        <v>Gelang kayu (baru)</v>
      </c>
      <c r="D1063" s="21">
        <f>VLOOKUP(B1063,Tabel!$A$6:$F$78,6,FALSE)</f>
        <v>8000</v>
      </c>
      <c r="E1063" s="13">
        <f>Penjualan!E1063*$D1063</f>
        <v>0</v>
      </c>
      <c r="F1063" s="13">
        <f>Penjualan!F1063*$D1063</f>
        <v>0</v>
      </c>
      <c r="G1063" s="13">
        <f>Penjualan!G1063*$D1063</f>
        <v>0</v>
      </c>
      <c r="H1063" s="13">
        <f>Penjualan!H1063*$D1063</f>
        <v>0</v>
      </c>
      <c r="I1063" s="13">
        <f>Penjualan!I1063*$D1063</f>
        <v>0</v>
      </c>
      <c r="J1063" s="13">
        <f>Penjualan!J1063*$D1063</f>
        <v>0</v>
      </c>
      <c r="K1063" s="13">
        <f>Penjualan!K1063*$D1063</f>
        <v>0</v>
      </c>
      <c r="L1063" s="13">
        <f>Penjualan!L1063*$D1063</f>
        <v>0</v>
      </c>
      <c r="M1063" s="13">
        <f>Penjualan!M1063*$D1063</f>
        <v>0</v>
      </c>
      <c r="N1063" s="13">
        <f>Penjualan!N1063*$D1063</f>
        <v>0</v>
      </c>
      <c r="O1063" s="13">
        <f>Penjualan!O1063*$D1063</f>
        <v>0</v>
      </c>
      <c r="P1063" s="13">
        <f>Penjualan!P1063*$D1063</f>
        <v>0</v>
      </c>
      <c r="Q1063" s="13">
        <f>Penjualan!Q1063*$D1063</f>
        <v>0</v>
      </c>
      <c r="R1063" s="13">
        <f>Penjualan!R1063*$D1063</f>
        <v>0</v>
      </c>
      <c r="S1063" s="13">
        <f>Penjualan!S1063*$D1063</f>
        <v>0</v>
      </c>
      <c r="T1063" s="13">
        <f>Penjualan!T1063*$D1063</f>
        <v>0</v>
      </c>
      <c r="U1063" s="13">
        <f>Penjualan!U1063*$D1063</f>
        <v>0</v>
      </c>
      <c r="V1063" s="13">
        <f>Penjualan!V1063*$D1063</f>
        <v>0</v>
      </c>
      <c r="W1063" s="13">
        <f>Penjualan!W1063*$D1063</f>
        <v>0</v>
      </c>
      <c r="X1063" s="13">
        <f>Penjualan!X1063*$D1063</f>
        <v>0</v>
      </c>
      <c r="Y1063" s="13">
        <f>Penjualan!Y1063*$D1063</f>
        <v>0</v>
      </c>
      <c r="Z1063" s="13">
        <f>Penjualan!Z1063*$D1063</f>
        <v>0</v>
      </c>
      <c r="AA1063" s="13">
        <f>Penjualan!AA1063*$D1063</f>
        <v>0</v>
      </c>
      <c r="AB1063" s="13">
        <f>Penjualan!AB1063*$D1063</f>
        <v>0</v>
      </c>
      <c r="AC1063" s="13">
        <f>Penjualan!AC1063*$D1063</f>
        <v>0</v>
      </c>
      <c r="AD1063" s="13">
        <f>Penjualan!AD1063*$D1063</f>
        <v>0</v>
      </c>
      <c r="AE1063" s="13">
        <f>Penjualan!AE1063*$D1063</f>
        <v>0</v>
      </c>
      <c r="AF1063" s="13">
        <f>Penjualan!AF1063*$D1063</f>
        <v>8000</v>
      </c>
      <c r="AG1063" s="13">
        <f>Penjualan!AG1063*$D1063</f>
        <v>0</v>
      </c>
      <c r="AH1063" s="13">
        <f>Penjualan!AH1063*$D1063</f>
        <v>0</v>
      </c>
      <c r="AI1063" s="13">
        <f>Penjualan!AI1063*$D1063</f>
        <v>16000</v>
      </c>
      <c r="AJ1063" s="13">
        <f>Penjualan!AJ1063*$D1063</f>
        <v>0</v>
      </c>
      <c r="AK1063" s="13">
        <f>Penjualan!AK1063*$D1063</f>
        <v>0</v>
      </c>
      <c r="AL1063" s="13">
        <f>Penjualan!AL1063*$D1063</f>
        <v>0</v>
      </c>
      <c r="AM1063" s="13">
        <f>Penjualan!AM1063*$D1063</f>
        <v>8000</v>
      </c>
      <c r="AN1063" s="13">
        <f>Penjualan!AN1063*$D1063</f>
        <v>0</v>
      </c>
      <c r="AO1063" s="13">
        <f>Penjualan!AO1063*$D1063</f>
        <v>0</v>
      </c>
      <c r="AP1063" s="13"/>
      <c r="AQ1063" s="13">
        <f>Penjualan!AQ1063*$D1063</f>
        <v>0</v>
      </c>
      <c r="AR1063" s="13">
        <f t="shared" si="35"/>
        <v>32000</v>
      </c>
      <c r="AS1063" s="14"/>
      <c r="AT1063" s="14"/>
      <c r="AU1063" s="14"/>
      <c r="AV1063" s="14"/>
      <c r="AW1063" s="14"/>
    </row>
    <row r="1064" spans="1:49" ht="26.25" customHeight="1" x14ac:dyDescent="0.35">
      <c r="A1064" s="55">
        <f>Penjualan!A1064</f>
        <v>0</v>
      </c>
      <c r="B1064" s="2" t="str">
        <f>Penjualan!B1064</f>
        <v>GR19</v>
      </c>
      <c r="C1064" s="2" t="str">
        <f>Penjualan!C1064</f>
        <v>Gelang Rosario Corak Bunga</v>
      </c>
      <c r="D1064" s="21">
        <f>VLOOKUP(B1064,Tabel!$A$6:$F$78,6,FALSE)</f>
        <v>15000</v>
      </c>
      <c r="E1064" s="13">
        <f>Penjualan!E1064*$D1064</f>
        <v>0</v>
      </c>
      <c r="F1064" s="13">
        <f>Penjualan!F1064*$D1064</f>
        <v>15000</v>
      </c>
      <c r="G1064" s="13">
        <f>Penjualan!G1064*$D1064</f>
        <v>0</v>
      </c>
      <c r="H1064" s="13">
        <f>Penjualan!H1064*$D1064</f>
        <v>30000</v>
      </c>
      <c r="I1064" s="13">
        <f>Penjualan!I1064*$D1064</f>
        <v>0</v>
      </c>
      <c r="J1064" s="13">
        <f>Penjualan!J1064*$D1064</f>
        <v>0</v>
      </c>
      <c r="K1064" s="13">
        <f>Penjualan!K1064*$D1064</f>
        <v>0</v>
      </c>
      <c r="L1064" s="13">
        <f>Penjualan!L1064*$D1064</f>
        <v>0</v>
      </c>
      <c r="M1064" s="13">
        <f>Penjualan!M1064*$D1064</f>
        <v>0</v>
      </c>
      <c r="N1064" s="13">
        <f>Penjualan!N1064*$D1064</f>
        <v>0</v>
      </c>
      <c r="O1064" s="13">
        <f>Penjualan!O1064*$D1064</f>
        <v>0</v>
      </c>
      <c r="P1064" s="13">
        <f>Penjualan!P1064*$D1064</f>
        <v>0</v>
      </c>
      <c r="Q1064" s="13">
        <f>Penjualan!Q1064*$D1064</f>
        <v>0</v>
      </c>
      <c r="R1064" s="13">
        <f>Penjualan!R1064*$D1064</f>
        <v>0</v>
      </c>
      <c r="S1064" s="13">
        <f>Penjualan!S1064*$D1064</f>
        <v>0</v>
      </c>
      <c r="T1064" s="13">
        <f>Penjualan!T1064*$D1064</f>
        <v>0</v>
      </c>
      <c r="U1064" s="13">
        <f>Penjualan!U1064*$D1064</f>
        <v>0</v>
      </c>
      <c r="V1064" s="13">
        <f>Penjualan!V1064*$D1064</f>
        <v>0</v>
      </c>
      <c r="W1064" s="13">
        <f>Penjualan!W1064*$D1064</f>
        <v>0</v>
      </c>
      <c r="X1064" s="13">
        <f>Penjualan!X1064*$D1064</f>
        <v>0</v>
      </c>
      <c r="Y1064" s="13">
        <f>Penjualan!Y1064*$D1064</f>
        <v>0</v>
      </c>
      <c r="Z1064" s="13">
        <f>Penjualan!Z1064*$D1064</f>
        <v>0</v>
      </c>
      <c r="AA1064" s="13">
        <f>Penjualan!AA1064*$D1064</f>
        <v>0</v>
      </c>
      <c r="AB1064" s="13">
        <f>Penjualan!AB1064*$D1064</f>
        <v>0</v>
      </c>
      <c r="AC1064" s="13">
        <f>Penjualan!AC1064*$D1064</f>
        <v>0</v>
      </c>
      <c r="AD1064" s="13">
        <f>Penjualan!AD1064*$D1064</f>
        <v>0</v>
      </c>
      <c r="AE1064" s="13">
        <f>Penjualan!AE1064*$D1064</f>
        <v>0</v>
      </c>
      <c r="AF1064" s="13">
        <f>Penjualan!AF1064*$D1064</f>
        <v>0</v>
      </c>
      <c r="AG1064" s="13">
        <f>Penjualan!AG1064*$D1064</f>
        <v>0</v>
      </c>
      <c r="AH1064" s="13">
        <f>Penjualan!AH1064*$D1064</f>
        <v>0</v>
      </c>
      <c r="AI1064" s="13">
        <f>Penjualan!AI1064*$D1064</f>
        <v>0</v>
      </c>
      <c r="AJ1064" s="13">
        <f>Penjualan!AJ1064*$D1064</f>
        <v>0</v>
      </c>
      <c r="AK1064" s="13">
        <f>Penjualan!AK1064*$D1064</f>
        <v>0</v>
      </c>
      <c r="AL1064" s="13">
        <f>Penjualan!AL1064*$D1064</f>
        <v>0</v>
      </c>
      <c r="AM1064" s="13">
        <f>Penjualan!AM1064*$D1064</f>
        <v>0</v>
      </c>
      <c r="AN1064" s="13">
        <f>Penjualan!AN1064*$D1064</f>
        <v>0</v>
      </c>
      <c r="AO1064" s="13">
        <f>Penjualan!AO1064*$D1064</f>
        <v>0</v>
      </c>
      <c r="AP1064" s="13"/>
      <c r="AQ1064" s="13">
        <f>Penjualan!AQ1064*$D1064</f>
        <v>0</v>
      </c>
      <c r="AR1064" s="13">
        <f t="shared" si="35"/>
        <v>45000</v>
      </c>
      <c r="AS1064" s="14"/>
      <c r="AT1064" s="14"/>
      <c r="AU1064" s="14"/>
      <c r="AV1064" s="14"/>
      <c r="AW1064" s="14"/>
    </row>
    <row r="1065" spans="1:49" ht="26.25" customHeight="1" x14ac:dyDescent="0.35">
      <c r="A1065" s="55">
        <f>Penjualan!A1065</f>
        <v>0</v>
      </c>
      <c r="B1065" s="2" t="str">
        <f>Penjualan!B1065</f>
        <v>KT03</v>
      </c>
      <c r="C1065" s="2" t="str">
        <f>Penjualan!C1065</f>
        <v>Kalung huruf</v>
      </c>
      <c r="D1065" s="21">
        <f>VLOOKUP(B1065,Tabel!$A$6:$F$78,6,FALSE)</f>
        <v>3000</v>
      </c>
      <c r="E1065" s="13">
        <f>Penjualan!E1065*$D1065</f>
        <v>0</v>
      </c>
      <c r="F1065" s="13">
        <f>Penjualan!F1065*$D1065</f>
        <v>0</v>
      </c>
      <c r="G1065" s="13">
        <f>Penjualan!G1065*$D1065</f>
        <v>0</v>
      </c>
      <c r="H1065" s="13">
        <f>Penjualan!H1065*$D1065</f>
        <v>0</v>
      </c>
      <c r="I1065" s="13">
        <f>Penjualan!I1065*$D1065</f>
        <v>0</v>
      </c>
      <c r="J1065" s="13">
        <f>Penjualan!J1065*$D1065</f>
        <v>0</v>
      </c>
      <c r="K1065" s="13">
        <f>Penjualan!K1065*$D1065</f>
        <v>0</v>
      </c>
      <c r="L1065" s="13">
        <f>Penjualan!L1065*$D1065</f>
        <v>0</v>
      </c>
      <c r="M1065" s="13">
        <f>Penjualan!M1065*$D1065</f>
        <v>0</v>
      </c>
      <c r="N1065" s="13">
        <f>Penjualan!N1065*$D1065</f>
        <v>0</v>
      </c>
      <c r="O1065" s="13">
        <f>Penjualan!O1065*$D1065</f>
        <v>0</v>
      </c>
      <c r="P1065" s="13">
        <f>Penjualan!P1065*$D1065</f>
        <v>0</v>
      </c>
      <c r="Q1065" s="13">
        <f>Penjualan!Q1065*$D1065</f>
        <v>0</v>
      </c>
      <c r="R1065" s="13">
        <f>Penjualan!R1065*$D1065</f>
        <v>0</v>
      </c>
      <c r="S1065" s="13">
        <f>Penjualan!S1065*$D1065</f>
        <v>0</v>
      </c>
      <c r="T1065" s="13">
        <f>Penjualan!T1065*$D1065</f>
        <v>42000</v>
      </c>
      <c r="U1065" s="13">
        <f>Penjualan!U1065*$D1065</f>
        <v>0</v>
      </c>
      <c r="V1065" s="13">
        <f>Penjualan!V1065*$D1065</f>
        <v>0</v>
      </c>
      <c r="W1065" s="13">
        <f>Penjualan!W1065*$D1065</f>
        <v>0</v>
      </c>
      <c r="X1065" s="13">
        <f>Penjualan!X1065*$D1065</f>
        <v>0</v>
      </c>
      <c r="Y1065" s="13">
        <f>Penjualan!Y1065*$D1065</f>
        <v>0</v>
      </c>
      <c r="Z1065" s="13">
        <f>Penjualan!Z1065*$D1065</f>
        <v>0</v>
      </c>
      <c r="AA1065" s="13">
        <f>Penjualan!AA1065*$D1065</f>
        <v>0</v>
      </c>
      <c r="AB1065" s="13">
        <f>Penjualan!AB1065*$D1065</f>
        <v>0</v>
      </c>
      <c r="AC1065" s="13">
        <f>Penjualan!AC1065*$D1065</f>
        <v>0</v>
      </c>
      <c r="AD1065" s="13">
        <f>Penjualan!AD1065*$D1065</f>
        <v>0</v>
      </c>
      <c r="AE1065" s="13">
        <f>Penjualan!AE1065*$D1065</f>
        <v>0</v>
      </c>
      <c r="AF1065" s="13">
        <f>Penjualan!AF1065*$D1065</f>
        <v>0</v>
      </c>
      <c r="AG1065" s="13">
        <f>Penjualan!AG1065*$D1065</f>
        <v>0</v>
      </c>
      <c r="AH1065" s="13">
        <f>Penjualan!AH1065*$D1065</f>
        <v>0</v>
      </c>
      <c r="AI1065" s="13">
        <f>Penjualan!AI1065*$D1065</f>
        <v>0</v>
      </c>
      <c r="AJ1065" s="13">
        <f>Penjualan!AJ1065*$D1065</f>
        <v>0</v>
      </c>
      <c r="AK1065" s="13">
        <f>Penjualan!AK1065*$D1065</f>
        <v>0</v>
      </c>
      <c r="AL1065" s="13">
        <f>Penjualan!AL1065*$D1065</f>
        <v>0</v>
      </c>
      <c r="AM1065" s="13">
        <f>Penjualan!AM1065*$D1065</f>
        <v>3000</v>
      </c>
      <c r="AN1065" s="13">
        <f>Penjualan!AN1065*$D1065</f>
        <v>0</v>
      </c>
      <c r="AO1065" s="13">
        <f>Penjualan!AO1065*$D1065</f>
        <v>0</v>
      </c>
      <c r="AP1065" s="13"/>
      <c r="AQ1065" s="13">
        <f>Penjualan!AQ1065*$D1065</f>
        <v>0</v>
      </c>
      <c r="AR1065" s="13">
        <f t="shared" si="35"/>
        <v>45000</v>
      </c>
      <c r="AS1065" s="14"/>
      <c r="AT1065" s="14"/>
      <c r="AU1065" s="14"/>
      <c r="AV1065" s="14"/>
      <c r="AW1065" s="14"/>
    </row>
    <row r="1066" spans="1:49" ht="26.25" customHeight="1" x14ac:dyDescent="0.35">
      <c r="A1066" s="55">
        <f>Penjualan!A1066</f>
        <v>0</v>
      </c>
      <c r="B1066" s="2" t="str">
        <f>Penjualan!B1066</f>
        <v>G20</v>
      </c>
      <c r="C1066" s="2" t="str">
        <f>Penjualan!C1066</f>
        <v>Gelang lilit magnet</v>
      </c>
      <c r="D1066" s="21">
        <f>VLOOKUP(B1066,Tabel!$A$6:$F$78,6,FALSE)</f>
        <v>10000</v>
      </c>
      <c r="E1066" s="13">
        <f>Penjualan!E1066*$D1066</f>
        <v>0</v>
      </c>
      <c r="F1066" s="13">
        <f>Penjualan!F1066*$D1066</f>
        <v>0</v>
      </c>
      <c r="G1066" s="13">
        <f>Penjualan!G1066*$D1066</f>
        <v>0</v>
      </c>
      <c r="H1066" s="13">
        <f>Penjualan!H1066*$D1066</f>
        <v>0</v>
      </c>
      <c r="I1066" s="13">
        <f>Penjualan!I1066*$D1066</f>
        <v>0</v>
      </c>
      <c r="J1066" s="13">
        <f>Penjualan!J1066*$D1066</f>
        <v>0</v>
      </c>
      <c r="K1066" s="13">
        <f>Penjualan!K1066*$D1066</f>
        <v>0</v>
      </c>
      <c r="L1066" s="13">
        <f>Penjualan!L1066*$D1066</f>
        <v>0</v>
      </c>
      <c r="M1066" s="13">
        <f>Penjualan!M1066*$D1066</f>
        <v>0</v>
      </c>
      <c r="N1066" s="13">
        <f>Penjualan!N1066*$D1066</f>
        <v>0</v>
      </c>
      <c r="O1066" s="13">
        <f>Penjualan!O1066*$D1066</f>
        <v>0</v>
      </c>
      <c r="P1066" s="13">
        <f>Penjualan!P1066*$D1066</f>
        <v>0</v>
      </c>
      <c r="Q1066" s="13">
        <f>Penjualan!Q1066*$D1066</f>
        <v>0</v>
      </c>
      <c r="R1066" s="13">
        <f>Penjualan!R1066*$D1066</f>
        <v>0</v>
      </c>
      <c r="S1066" s="13">
        <f>Penjualan!S1066*$D1066</f>
        <v>0</v>
      </c>
      <c r="T1066" s="13">
        <f>Penjualan!T1066*$D1066</f>
        <v>0</v>
      </c>
      <c r="U1066" s="13">
        <f>Penjualan!U1066*$D1066</f>
        <v>10000</v>
      </c>
      <c r="V1066" s="13">
        <f>Penjualan!V1066*$D1066</f>
        <v>0</v>
      </c>
      <c r="W1066" s="13">
        <f>Penjualan!W1066*$D1066</f>
        <v>0</v>
      </c>
      <c r="X1066" s="13">
        <f>Penjualan!X1066*$D1066</f>
        <v>0</v>
      </c>
      <c r="Y1066" s="13">
        <f>Penjualan!Y1066*$D1066</f>
        <v>0</v>
      </c>
      <c r="Z1066" s="13">
        <f>Penjualan!Z1066*$D1066</f>
        <v>0</v>
      </c>
      <c r="AA1066" s="13">
        <f>Penjualan!AA1066*$D1066</f>
        <v>0</v>
      </c>
      <c r="AB1066" s="13">
        <f>Penjualan!AB1066*$D1066</f>
        <v>0</v>
      </c>
      <c r="AC1066" s="13">
        <f>Penjualan!AC1066*$D1066</f>
        <v>0</v>
      </c>
      <c r="AD1066" s="13">
        <f>Penjualan!AD1066*$D1066</f>
        <v>0</v>
      </c>
      <c r="AE1066" s="13">
        <f>Penjualan!AE1066*$D1066</f>
        <v>0</v>
      </c>
      <c r="AF1066" s="13">
        <f>Penjualan!AF1066*$D1066</f>
        <v>0</v>
      </c>
      <c r="AG1066" s="13">
        <f>Penjualan!AG1066*$D1066</f>
        <v>0</v>
      </c>
      <c r="AH1066" s="13">
        <f>Penjualan!AH1066*$D1066</f>
        <v>0</v>
      </c>
      <c r="AI1066" s="13">
        <f>Penjualan!AI1066*$D1066</f>
        <v>0</v>
      </c>
      <c r="AJ1066" s="13">
        <f>Penjualan!AJ1066*$D1066</f>
        <v>0</v>
      </c>
      <c r="AK1066" s="13">
        <f>Penjualan!AK1066*$D1066</f>
        <v>0</v>
      </c>
      <c r="AL1066" s="13">
        <f>Penjualan!AL1066*$D1066</f>
        <v>0</v>
      </c>
      <c r="AM1066" s="13">
        <f>Penjualan!AM1066*$D1066</f>
        <v>0</v>
      </c>
      <c r="AN1066" s="13">
        <f>Penjualan!AN1066*$D1066</f>
        <v>0</v>
      </c>
      <c r="AO1066" s="13">
        <f>Penjualan!AO1066*$D1066</f>
        <v>0</v>
      </c>
      <c r="AP1066" s="13"/>
      <c r="AQ1066" s="13">
        <f>Penjualan!AQ1066*$D1066</f>
        <v>0</v>
      </c>
      <c r="AR1066" s="13">
        <f t="shared" si="35"/>
        <v>10000</v>
      </c>
      <c r="AS1066" s="14"/>
      <c r="AT1066" s="14"/>
      <c r="AU1066" s="14"/>
      <c r="AV1066" s="14"/>
      <c r="AW1066" s="14"/>
    </row>
    <row r="1067" spans="1:49" ht="26.25" customHeight="1" x14ac:dyDescent="0.35">
      <c r="A1067" s="55">
        <f>Penjualan!A1067</f>
        <v>0</v>
      </c>
      <c r="B1067" s="2" t="str">
        <f>Penjualan!B1067</f>
        <v>G12</v>
      </c>
      <c r="C1067" s="2" t="str">
        <f>Penjualan!C1067</f>
        <v xml:space="preserve">Gelang plat </v>
      </c>
      <c r="D1067" s="21">
        <f>VLOOKUP(B1067,Tabel!$A$6:$F$78,6,FALSE)</f>
        <v>5000</v>
      </c>
      <c r="E1067" s="13">
        <f>Penjualan!E1067*$D1067</f>
        <v>0</v>
      </c>
      <c r="F1067" s="13">
        <f>Penjualan!F1067*$D1067</f>
        <v>0</v>
      </c>
      <c r="G1067" s="13">
        <f>Penjualan!G1067*$D1067</f>
        <v>0</v>
      </c>
      <c r="H1067" s="13">
        <f>Penjualan!H1067*$D1067</f>
        <v>0</v>
      </c>
      <c r="I1067" s="13">
        <f>Penjualan!I1067*$D1067</f>
        <v>0</v>
      </c>
      <c r="J1067" s="13">
        <f>Penjualan!J1067*$D1067</f>
        <v>0</v>
      </c>
      <c r="K1067" s="13">
        <f>Penjualan!K1067*$D1067</f>
        <v>0</v>
      </c>
      <c r="L1067" s="13">
        <f>Penjualan!L1067*$D1067</f>
        <v>0</v>
      </c>
      <c r="M1067" s="13">
        <f>Penjualan!M1067*$D1067</f>
        <v>0</v>
      </c>
      <c r="N1067" s="13">
        <f>Penjualan!N1067*$D1067</f>
        <v>0</v>
      </c>
      <c r="O1067" s="13">
        <f>Penjualan!O1067*$D1067</f>
        <v>0</v>
      </c>
      <c r="P1067" s="13">
        <f>Penjualan!P1067*$D1067</f>
        <v>0</v>
      </c>
      <c r="Q1067" s="13">
        <f>Penjualan!Q1067*$D1067</f>
        <v>0</v>
      </c>
      <c r="R1067" s="13">
        <f>Penjualan!R1067*$D1067</f>
        <v>0</v>
      </c>
      <c r="S1067" s="13">
        <f>Penjualan!S1067*$D1067</f>
        <v>0</v>
      </c>
      <c r="T1067" s="13">
        <f>Penjualan!T1067*$D1067</f>
        <v>0</v>
      </c>
      <c r="U1067" s="13">
        <f>Penjualan!U1067*$D1067</f>
        <v>0</v>
      </c>
      <c r="V1067" s="13">
        <f>Penjualan!V1067*$D1067</f>
        <v>0</v>
      </c>
      <c r="W1067" s="13">
        <f>Penjualan!W1067*$D1067</f>
        <v>0</v>
      </c>
      <c r="X1067" s="13">
        <f>Penjualan!X1067*$D1067</f>
        <v>0</v>
      </c>
      <c r="Y1067" s="13">
        <f>Penjualan!Y1067*$D1067</f>
        <v>0</v>
      </c>
      <c r="Z1067" s="13">
        <f>Penjualan!Z1067*$D1067</f>
        <v>0</v>
      </c>
      <c r="AA1067" s="13">
        <f>Penjualan!AA1067*$D1067</f>
        <v>0</v>
      </c>
      <c r="AB1067" s="13">
        <f>Penjualan!AB1067*$D1067</f>
        <v>0</v>
      </c>
      <c r="AC1067" s="13">
        <f>Penjualan!AC1067*$D1067</f>
        <v>5000</v>
      </c>
      <c r="AD1067" s="13">
        <f>Penjualan!AD1067*$D1067</f>
        <v>0</v>
      </c>
      <c r="AE1067" s="13">
        <f>Penjualan!AE1067*$D1067</f>
        <v>0</v>
      </c>
      <c r="AF1067" s="13">
        <f>Penjualan!AF1067*$D1067</f>
        <v>0</v>
      </c>
      <c r="AG1067" s="13">
        <f>Penjualan!AG1067*$D1067</f>
        <v>0</v>
      </c>
      <c r="AH1067" s="13">
        <f>Penjualan!AH1067*$D1067</f>
        <v>0</v>
      </c>
      <c r="AI1067" s="13">
        <f>Penjualan!AI1067*$D1067</f>
        <v>20000</v>
      </c>
      <c r="AJ1067" s="13">
        <f>Penjualan!AJ1067*$D1067</f>
        <v>0</v>
      </c>
      <c r="AK1067" s="13">
        <f>Penjualan!AK1067*$D1067</f>
        <v>10000</v>
      </c>
      <c r="AL1067" s="13">
        <f>Penjualan!AL1067*$D1067</f>
        <v>5000</v>
      </c>
      <c r="AM1067" s="13">
        <f>Penjualan!AM1067*$D1067</f>
        <v>0</v>
      </c>
      <c r="AN1067" s="13">
        <f>Penjualan!AN1067*$D1067</f>
        <v>0</v>
      </c>
      <c r="AO1067" s="13">
        <f>Penjualan!AO1067*$D1067</f>
        <v>0</v>
      </c>
      <c r="AP1067" s="13"/>
      <c r="AQ1067" s="13">
        <f>Penjualan!AQ1067*$D1067</f>
        <v>0</v>
      </c>
      <c r="AR1067" s="13">
        <f t="shared" si="35"/>
        <v>40000</v>
      </c>
      <c r="AS1067" s="14"/>
      <c r="AT1067" s="14"/>
      <c r="AU1067" s="14"/>
      <c r="AV1067" s="14"/>
      <c r="AW1067" s="14"/>
    </row>
    <row r="1068" spans="1:49" ht="26.25" customHeight="1" x14ac:dyDescent="0.35">
      <c r="A1068" s="55">
        <f>Penjualan!A1068</f>
        <v>0</v>
      </c>
      <c r="B1068" s="2" t="str">
        <f>Penjualan!B1068</f>
        <v>G13</v>
      </c>
      <c r="C1068" s="2" t="str">
        <f>Penjualan!C1068</f>
        <v>Gelang macrame + plat</v>
      </c>
      <c r="D1068" s="21">
        <f>VLOOKUP(B1068,Tabel!$A$6:$F$78,6,FALSE)</f>
        <v>10000</v>
      </c>
      <c r="E1068" s="13">
        <f>Penjualan!E1068*$D1068</f>
        <v>0</v>
      </c>
      <c r="F1068" s="13">
        <f>Penjualan!F1068*$D1068</f>
        <v>0</v>
      </c>
      <c r="G1068" s="13">
        <f>Penjualan!G1068*$D1068</f>
        <v>0</v>
      </c>
      <c r="H1068" s="13">
        <f>Penjualan!H1068*$D1068</f>
        <v>0</v>
      </c>
      <c r="I1068" s="13">
        <f>Penjualan!I1068*$D1068</f>
        <v>0</v>
      </c>
      <c r="J1068" s="13">
        <f>Penjualan!J1068*$D1068</f>
        <v>0</v>
      </c>
      <c r="K1068" s="13">
        <f>Penjualan!K1068*$D1068</f>
        <v>0</v>
      </c>
      <c r="L1068" s="13">
        <f>Penjualan!L1068*$D1068</f>
        <v>0</v>
      </c>
      <c r="M1068" s="13">
        <f>Penjualan!M1068*$D1068</f>
        <v>0</v>
      </c>
      <c r="N1068" s="13">
        <f>Penjualan!N1068*$D1068</f>
        <v>10000</v>
      </c>
      <c r="O1068" s="13">
        <f>Penjualan!O1068*$D1068</f>
        <v>0</v>
      </c>
      <c r="P1068" s="13">
        <f>Penjualan!P1068*$D1068</f>
        <v>0</v>
      </c>
      <c r="Q1068" s="13">
        <f>Penjualan!Q1068*$D1068</f>
        <v>0</v>
      </c>
      <c r="R1068" s="13">
        <f>Penjualan!R1068*$D1068</f>
        <v>0</v>
      </c>
      <c r="S1068" s="13">
        <f>Penjualan!S1068*$D1068</f>
        <v>0</v>
      </c>
      <c r="T1068" s="13">
        <f>Penjualan!T1068*$D1068</f>
        <v>0</v>
      </c>
      <c r="U1068" s="13">
        <f>Penjualan!U1068*$D1068</f>
        <v>0</v>
      </c>
      <c r="V1068" s="13">
        <f>Penjualan!V1068*$D1068</f>
        <v>0</v>
      </c>
      <c r="W1068" s="13">
        <f>Penjualan!W1068*$D1068</f>
        <v>0</v>
      </c>
      <c r="X1068" s="13">
        <f>Penjualan!X1068*$D1068</f>
        <v>0</v>
      </c>
      <c r="Y1068" s="13">
        <f>Penjualan!Y1068*$D1068</f>
        <v>0</v>
      </c>
      <c r="Z1068" s="13">
        <f>Penjualan!Z1068*$D1068</f>
        <v>0</v>
      </c>
      <c r="AA1068" s="13">
        <f>Penjualan!AA1068*$D1068</f>
        <v>0</v>
      </c>
      <c r="AB1068" s="13">
        <f>Penjualan!AB1068*$D1068</f>
        <v>0</v>
      </c>
      <c r="AC1068" s="13">
        <f>Penjualan!AC1068*$D1068</f>
        <v>0</v>
      </c>
      <c r="AD1068" s="13">
        <f>Penjualan!AD1068*$D1068</f>
        <v>0</v>
      </c>
      <c r="AE1068" s="13">
        <f>Penjualan!AE1068*$D1068</f>
        <v>0</v>
      </c>
      <c r="AF1068" s="13">
        <f>Penjualan!AF1068*$D1068</f>
        <v>0</v>
      </c>
      <c r="AG1068" s="13">
        <f>Penjualan!AG1068*$D1068</f>
        <v>0</v>
      </c>
      <c r="AH1068" s="13">
        <f>Penjualan!AH1068*$D1068</f>
        <v>0</v>
      </c>
      <c r="AI1068" s="13">
        <f>Penjualan!AI1068*$D1068</f>
        <v>0</v>
      </c>
      <c r="AJ1068" s="13">
        <f>Penjualan!AJ1068*$D1068</f>
        <v>0</v>
      </c>
      <c r="AK1068" s="13">
        <f>Penjualan!AK1068*$D1068</f>
        <v>0</v>
      </c>
      <c r="AL1068" s="13">
        <f>Penjualan!AL1068*$D1068</f>
        <v>0</v>
      </c>
      <c r="AM1068" s="13">
        <f>Penjualan!AM1068*$D1068</f>
        <v>0</v>
      </c>
      <c r="AN1068" s="13">
        <f>Penjualan!AN1068*$D1068</f>
        <v>0</v>
      </c>
      <c r="AO1068" s="13">
        <f>Penjualan!AO1068*$D1068</f>
        <v>0</v>
      </c>
      <c r="AP1068" s="13"/>
      <c r="AQ1068" s="13">
        <f>Penjualan!AQ1068*$D1068</f>
        <v>0</v>
      </c>
      <c r="AR1068" s="13">
        <f t="shared" si="35"/>
        <v>10000</v>
      </c>
      <c r="AS1068" s="14"/>
      <c r="AT1068" s="14"/>
      <c r="AU1068" s="14"/>
      <c r="AV1068" s="14"/>
      <c r="AW1068" s="14"/>
    </row>
    <row r="1069" spans="1:49" ht="26.25" customHeight="1" x14ac:dyDescent="0.35">
      <c r="A1069" s="55">
        <f>Penjualan!A1069</f>
        <v>0</v>
      </c>
      <c r="B1069" s="2" t="str">
        <f>Penjualan!B1069</f>
        <v>A04</v>
      </c>
      <c r="C1069" s="2" t="str">
        <f>Penjualan!C1069</f>
        <v>Anting</v>
      </c>
      <c r="D1069" s="21">
        <f>VLOOKUP(B1069,Tabel!$A$6:$F$78,6,FALSE)</f>
        <v>15000</v>
      </c>
      <c r="E1069" s="13">
        <f>Penjualan!E1069*$D1069</f>
        <v>0</v>
      </c>
      <c r="F1069" s="13">
        <f>Penjualan!F1069*$D1069</f>
        <v>0</v>
      </c>
      <c r="G1069" s="13">
        <f>Penjualan!G1069*$D1069</f>
        <v>0</v>
      </c>
      <c r="H1069" s="13">
        <f>Penjualan!H1069*$D1069</f>
        <v>0</v>
      </c>
      <c r="I1069" s="13">
        <f>Penjualan!I1069*$D1069</f>
        <v>0</v>
      </c>
      <c r="J1069" s="13">
        <f>Penjualan!J1069*$D1069</f>
        <v>0</v>
      </c>
      <c r="K1069" s="13">
        <f>Penjualan!K1069*$D1069</f>
        <v>0</v>
      </c>
      <c r="L1069" s="13">
        <f>Penjualan!L1069*$D1069</f>
        <v>0</v>
      </c>
      <c r="M1069" s="13">
        <f>Penjualan!M1069*$D1069</f>
        <v>0</v>
      </c>
      <c r="N1069" s="13">
        <f>Penjualan!N1069*$D1069</f>
        <v>0</v>
      </c>
      <c r="O1069" s="13">
        <f>Penjualan!O1069*$D1069</f>
        <v>0</v>
      </c>
      <c r="P1069" s="13">
        <f>Penjualan!P1069*$D1069</f>
        <v>0</v>
      </c>
      <c r="Q1069" s="13">
        <f>Penjualan!Q1069*$D1069</f>
        <v>0</v>
      </c>
      <c r="R1069" s="13">
        <f>Penjualan!R1069*$D1069</f>
        <v>0</v>
      </c>
      <c r="S1069" s="13">
        <f>Penjualan!S1069*$D1069</f>
        <v>0</v>
      </c>
      <c r="T1069" s="13">
        <f>Penjualan!T1069*$D1069</f>
        <v>0</v>
      </c>
      <c r="U1069" s="13">
        <f>Penjualan!U1069*$D1069</f>
        <v>0</v>
      </c>
      <c r="V1069" s="13">
        <f>Penjualan!V1069*$D1069</f>
        <v>0</v>
      </c>
      <c r="W1069" s="13">
        <f>Penjualan!W1069*$D1069</f>
        <v>15000</v>
      </c>
      <c r="X1069" s="13">
        <f>Penjualan!X1069*$D1069</f>
        <v>0</v>
      </c>
      <c r="Y1069" s="13">
        <f>Penjualan!Y1069*$D1069</f>
        <v>0</v>
      </c>
      <c r="Z1069" s="13">
        <f>Penjualan!Z1069*$D1069</f>
        <v>0</v>
      </c>
      <c r="AA1069" s="13">
        <f>Penjualan!AA1069*$D1069</f>
        <v>0</v>
      </c>
      <c r="AB1069" s="13">
        <f>Penjualan!AB1069*$D1069</f>
        <v>0</v>
      </c>
      <c r="AC1069" s="13">
        <f>Penjualan!AC1069*$D1069</f>
        <v>0</v>
      </c>
      <c r="AD1069" s="13">
        <f>Penjualan!AD1069*$D1069</f>
        <v>0</v>
      </c>
      <c r="AE1069" s="13">
        <f>Penjualan!AE1069*$D1069</f>
        <v>0</v>
      </c>
      <c r="AF1069" s="13">
        <f>Penjualan!AF1069*$D1069</f>
        <v>0</v>
      </c>
      <c r="AG1069" s="13">
        <f>Penjualan!AG1069*$D1069</f>
        <v>0</v>
      </c>
      <c r="AH1069" s="13">
        <f>Penjualan!AH1069*$D1069</f>
        <v>0</v>
      </c>
      <c r="AI1069" s="13">
        <f>Penjualan!AI1069*$D1069</f>
        <v>0</v>
      </c>
      <c r="AJ1069" s="13">
        <f>Penjualan!AJ1069*$D1069</f>
        <v>0</v>
      </c>
      <c r="AK1069" s="13">
        <f>Penjualan!AK1069*$D1069</f>
        <v>0</v>
      </c>
      <c r="AL1069" s="13">
        <f>Penjualan!AL1069*$D1069</f>
        <v>0</v>
      </c>
      <c r="AM1069" s="13">
        <f>Penjualan!AM1069*$D1069</f>
        <v>0</v>
      </c>
      <c r="AN1069" s="13">
        <f>Penjualan!AN1069*$D1069</f>
        <v>0</v>
      </c>
      <c r="AO1069" s="13">
        <f>Penjualan!AO1069*$D1069</f>
        <v>0</v>
      </c>
      <c r="AP1069" s="13"/>
      <c r="AQ1069" s="13">
        <f>Penjualan!AQ1069*$D1069</f>
        <v>0</v>
      </c>
      <c r="AR1069" s="13">
        <f t="shared" si="35"/>
        <v>15000</v>
      </c>
      <c r="AS1069" s="14"/>
      <c r="AT1069" s="14"/>
      <c r="AU1069" s="14"/>
      <c r="AV1069" s="14"/>
      <c r="AW1069" s="14"/>
    </row>
    <row r="1070" spans="1:49" ht="26.25" customHeight="1" x14ac:dyDescent="0.35">
      <c r="A1070" s="55">
        <f>Penjualan!A1070</f>
        <v>42610</v>
      </c>
      <c r="B1070" s="2" t="str">
        <f>Penjualan!B1070</f>
        <v>KT04</v>
      </c>
      <c r="C1070" s="2" t="str">
        <f>Penjualan!C1070</f>
        <v>Kalung bandul</v>
      </c>
      <c r="D1070" s="21">
        <f>VLOOKUP(B1070,Tabel!$A$6:$F$78,6,FALSE)</f>
        <v>3000</v>
      </c>
      <c r="E1070" s="13">
        <f>Penjualan!E1070*$D1070</f>
        <v>0</v>
      </c>
      <c r="F1070" s="13">
        <f>Penjualan!F1070*$D1070</f>
        <v>9000</v>
      </c>
      <c r="G1070" s="13">
        <f>Penjualan!G1070*$D1070</f>
        <v>0</v>
      </c>
      <c r="H1070" s="13">
        <f>Penjualan!H1070*$D1070</f>
        <v>0</v>
      </c>
      <c r="I1070" s="13">
        <f>Penjualan!I1070*$D1070</f>
        <v>0</v>
      </c>
      <c r="J1070" s="13">
        <f>Penjualan!J1070*$D1070</f>
        <v>0</v>
      </c>
      <c r="K1070" s="13">
        <f>Penjualan!K1070*$D1070</f>
        <v>0</v>
      </c>
      <c r="L1070" s="13">
        <f>Penjualan!L1070*$D1070</f>
        <v>9000</v>
      </c>
      <c r="M1070" s="13">
        <f>Penjualan!M1070*$D1070</f>
        <v>0</v>
      </c>
      <c r="N1070" s="13">
        <f>Penjualan!N1070*$D1070</f>
        <v>0</v>
      </c>
      <c r="O1070" s="13">
        <f>Penjualan!O1070*$D1070</f>
        <v>0</v>
      </c>
      <c r="P1070" s="13">
        <f>Penjualan!P1070*$D1070</f>
        <v>3000</v>
      </c>
      <c r="Q1070" s="13">
        <f>Penjualan!Q1070*$D1070</f>
        <v>3000</v>
      </c>
      <c r="R1070" s="13">
        <f>Penjualan!R1070*$D1070</f>
        <v>0</v>
      </c>
      <c r="S1070" s="13">
        <f>Penjualan!S1070*$D1070</f>
        <v>0</v>
      </c>
      <c r="T1070" s="13">
        <f>Penjualan!T1070*$D1070</f>
        <v>6000</v>
      </c>
      <c r="U1070" s="13">
        <f>Penjualan!U1070*$D1070</f>
        <v>0</v>
      </c>
      <c r="V1070" s="13">
        <f>Penjualan!V1070*$D1070</f>
        <v>0</v>
      </c>
      <c r="W1070" s="13">
        <f>Penjualan!W1070*$D1070</f>
        <v>3000</v>
      </c>
      <c r="X1070" s="13">
        <f>Penjualan!X1070*$D1070</f>
        <v>0</v>
      </c>
      <c r="Y1070" s="13">
        <f>Penjualan!Y1070*$D1070</f>
        <v>0</v>
      </c>
      <c r="Z1070" s="13">
        <f>Penjualan!Z1070*$D1070</f>
        <v>0</v>
      </c>
      <c r="AA1070" s="13">
        <f>Penjualan!AA1070*$D1070</f>
        <v>0</v>
      </c>
      <c r="AB1070" s="13">
        <f>Penjualan!AB1070*$D1070</f>
        <v>0</v>
      </c>
      <c r="AC1070" s="13">
        <f>Penjualan!AC1070*$D1070</f>
        <v>9000</v>
      </c>
      <c r="AD1070" s="13">
        <f>Penjualan!AD1070*$D1070</f>
        <v>0</v>
      </c>
      <c r="AE1070" s="13">
        <f>Penjualan!AE1070*$D1070</f>
        <v>6000</v>
      </c>
      <c r="AF1070" s="13">
        <f>Penjualan!AF1070*$D1070</f>
        <v>0</v>
      </c>
      <c r="AG1070" s="13">
        <f>Penjualan!AG1070*$D1070</f>
        <v>0</v>
      </c>
      <c r="AH1070" s="13">
        <f>Penjualan!AH1070*$D1070</f>
        <v>21000</v>
      </c>
      <c r="AI1070" s="13">
        <f>Penjualan!AI1070*$D1070</f>
        <v>15000</v>
      </c>
      <c r="AJ1070" s="13">
        <f>Penjualan!AJ1070*$D1070</f>
        <v>0</v>
      </c>
      <c r="AK1070" s="13">
        <f>Penjualan!AK1070*$D1070</f>
        <v>15000</v>
      </c>
      <c r="AL1070" s="13">
        <f>Penjualan!AL1070*$D1070</f>
        <v>0</v>
      </c>
      <c r="AM1070" s="13">
        <f>Penjualan!AM1070*$D1070</f>
        <v>0</v>
      </c>
      <c r="AN1070" s="13">
        <f>Penjualan!AN1070*$D1070</f>
        <v>0</v>
      </c>
      <c r="AO1070" s="13">
        <f>Penjualan!AO1070*$D1070</f>
        <v>0</v>
      </c>
      <c r="AP1070" s="13"/>
      <c r="AQ1070" s="13">
        <f>Penjualan!AQ1070*$D1070</f>
        <v>0</v>
      </c>
      <c r="AR1070" s="13">
        <f t="shared" si="35"/>
        <v>99000</v>
      </c>
      <c r="AS1070" s="14"/>
      <c r="AT1070" s="14"/>
      <c r="AU1070" s="14"/>
      <c r="AV1070" s="14"/>
      <c r="AW1070" s="14"/>
    </row>
    <row r="1071" spans="1:49" ht="26.25" customHeight="1" x14ac:dyDescent="0.35">
      <c r="A1071" s="55">
        <f>Penjualan!A1071</f>
        <v>0</v>
      </c>
      <c r="B1071" s="2" t="str">
        <f>Penjualan!B1071</f>
        <v>G12</v>
      </c>
      <c r="C1071" s="2" t="str">
        <f>Penjualan!C1071</f>
        <v xml:space="preserve">Gelang plat </v>
      </c>
      <c r="D1071" s="21">
        <f>VLOOKUP(B1071,Tabel!$A$6:$F$78,6,FALSE)</f>
        <v>5000</v>
      </c>
      <c r="E1071" s="13">
        <f>Penjualan!E1071*$D1071</f>
        <v>0</v>
      </c>
      <c r="F1071" s="13">
        <f>Penjualan!F1071*$D1071</f>
        <v>0</v>
      </c>
      <c r="G1071" s="13">
        <f>Penjualan!G1071*$D1071</f>
        <v>0</v>
      </c>
      <c r="H1071" s="13">
        <f>Penjualan!H1071*$D1071</f>
        <v>0</v>
      </c>
      <c r="I1071" s="13">
        <f>Penjualan!I1071*$D1071</f>
        <v>0</v>
      </c>
      <c r="J1071" s="13">
        <f>Penjualan!J1071*$D1071</f>
        <v>0</v>
      </c>
      <c r="K1071" s="13">
        <f>Penjualan!K1071*$D1071</f>
        <v>0</v>
      </c>
      <c r="L1071" s="13">
        <f>Penjualan!L1071*$D1071</f>
        <v>0</v>
      </c>
      <c r="M1071" s="13">
        <f>Penjualan!M1071*$D1071</f>
        <v>0</v>
      </c>
      <c r="N1071" s="13">
        <f>Penjualan!N1071*$D1071</f>
        <v>105000</v>
      </c>
      <c r="O1071" s="13">
        <f>Penjualan!O1071*$D1071</f>
        <v>0</v>
      </c>
      <c r="P1071" s="13">
        <f>Penjualan!P1071*$D1071</f>
        <v>0</v>
      </c>
      <c r="Q1071" s="13">
        <f>Penjualan!Q1071*$D1071</f>
        <v>55000</v>
      </c>
      <c r="R1071" s="13">
        <f>Penjualan!R1071*$D1071</f>
        <v>0</v>
      </c>
      <c r="S1071" s="13">
        <f>Penjualan!S1071*$D1071</f>
        <v>0</v>
      </c>
      <c r="T1071" s="13">
        <f>Penjualan!T1071*$D1071</f>
        <v>0</v>
      </c>
      <c r="U1071" s="13">
        <f>Penjualan!U1071*$D1071</f>
        <v>0</v>
      </c>
      <c r="V1071" s="13">
        <f>Penjualan!V1071*$D1071</f>
        <v>0</v>
      </c>
      <c r="W1071" s="13">
        <f>Penjualan!W1071*$D1071</f>
        <v>0</v>
      </c>
      <c r="X1071" s="13">
        <f>Penjualan!X1071*$D1071</f>
        <v>0</v>
      </c>
      <c r="Y1071" s="13">
        <f>Penjualan!Y1071*$D1071</f>
        <v>0</v>
      </c>
      <c r="Z1071" s="13">
        <f>Penjualan!Z1071*$D1071</f>
        <v>0</v>
      </c>
      <c r="AA1071" s="13">
        <f>Penjualan!AA1071*$D1071</f>
        <v>0</v>
      </c>
      <c r="AB1071" s="13">
        <f>Penjualan!AB1071*$D1071</f>
        <v>0</v>
      </c>
      <c r="AC1071" s="13">
        <f>Penjualan!AC1071*$D1071</f>
        <v>5000</v>
      </c>
      <c r="AD1071" s="13">
        <f>Penjualan!AD1071*$D1071</f>
        <v>0</v>
      </c>
      <c r="AE1071" s="13">
        <f>Penjualan!AE1071*$D1071</f>
        <v>0</v>
      </c>
      <c r="AF1071" s="13">
        <f>Penjualan!AF1071*$D1071</f>
        <v>0</v>
      </c>
      <c r="AG1071" s="13">
        <f>Penjualan!AG1071*$D1071</f>
        <v>0</v>
      </c>
      <c r="AH1071" s="13">
        <f>Penjualan!AH1071*$D1071</f>
        <v>0</v>
      </c>
      <c r="AI1071" s="13">
        <f>Penjualan!AI1071*$D1071</f>
        <v>40000</v>
      </c>
      <c r="AJ1071" s="13">
        <f>Penjualan!AJ1071*$D1071</f>
        <v>0</v>
      </c>
      <c r="AK1071" s="13">
        <f>Penjualan!AK1071*$D1071</f>
        <v>0</v>
      </c>
      <c r="AL1071" s="13">
        <f>Penjualan!AL1071*$D1071</f>
        <v>0</v>
      </c>
      <c r="AM1071" s="13">
        <f>Penjualan!AM1071*$D1071</f>
        <v>0</v>
      </c>
      <c r="AN1071" s="13">
        <f>Penjualan!AN1071*$D1071</f>
        <v>0</v>
      </c>
      <c r="AO1071" s="13">
        <f>Penjualan!AO1071*$D1071</f>
        <v>0</v>
      </c>
      <c r="AP1071" s="13"/>
      <c r="AQ1071" s="13">
        <f>Penjualan!AQ1071*$D1071</f>
        <v>0</v>
      </c>
      <c r="AR1071" s="13">
        <f t="shared" si="35"/>
        <v>205000</v>
      </c>
      <c r="AS1071" s="14"/>
      <c r="AT1071" s="14"/>
      <c r="AU1071" s="14"/>
      <c r="AV1071" s="14"/>
      <c r="AW1071" s="14"/>
    </row>
    <row r="1072" spans="1:49" ht="26.25" customHeight="1" x14ac:dyDescent="0.35">
      <c r="A1072" s="55">
        <f>Penjualan!A1072</f>
        <v>0</v>
      </c>
      <c r="B1072" s="2" t="str">
        <f>Penjualan!B1072</f>
        <v>KT03</v>
      </c>
      <c r="C1072" s="2" t="str">
        <f>Penjualan!C1072</f>
        <v>Kalung huruf</v>
      </c>
      <c r="D1072" s="21">
        <f>VLOOKUP(B1072,Tabel!$A$6:$F$78,6,FALSE)</f>
        <v>3000</v>
      </c>
      <c r="E1072" s="13">
        <f>Penjualan!E1072*$D1072</f>
        <v>0</v>
      </c>
      <c r="F1072" s="13">
        <f>Penjualan!F1072*$D1072</f>
        <v>0</v>
      </c>
      <c r="G1072" s="13">
        <f>Penjualan!G1072*$D1072</f>
        <v>0</v>
      </c>
      <c r="H1072" s="13">
        <f>Penjualan!H1072*$D1072</f>
        <v>0</v>
      </c>
      <c r="I1072" s="13">
        <f>Penjualan!I1072*$D1072</f>
        <v>0</v>
      </c>
      <c r="J1072" s="13">
        <f>Penjualan!J1072*$D1072</f>
        <v>0</v>
      </c>
      <c r="K1072" s="13">
        <f>Penjualan!K1072*$D1072</f>
        <v>0</v>
      </c>
      <c r="L1072" s="13">
        <f>Penjualan!L1072*$D1072</f>
        <v>0</v>
      </c>
      <c r="M1072" s="13">
        <f>Penjualan!M1072*$D1072</f>
        <v>0</v>
      </c>
      <c r="N1072" s="13">
        <f>Penjualan!N1072*$D1072</f>
        <v>33000</v>
      </c>
      <c r="O1072" s="13">
        <f>Penjualan!O1072*$D1072</f>
        <v>0</v>
      </c>
      <c r="P1072" s="13">
        <f>Penjualan!P1072*$D1072</f>
        <v>0</v>
      </c>
      <c r="Q1072" s="13">
        <f>Penjualan!Q1072*$D1072</f>
        <v>0</v>
      </c>
      <c r="R1072" s="13">
        <f>Penjualan!R1072*$D1072</f>
        <v>0</v>
      </c>
      <c r="S1072" s="13">
        <f>Penjualan!S1072*$D1072</f>
        <v>0</v>
      </c>
      <c r="T1072" s="13">
        <f>Penjualan!T1072*$D1072</f>
        <v>42000</v>
      </c>
      <c r="U1072" s="13">
        <f>Penjualan!U1072*$D1072</f>
        <v>0</v>
      </c>
      <c r="V1072" s="13">
        <f>Penjualan!V1072*$D1072</f>
        <v>0</v>
      </c>
      <c r="W1072" s="13">
        <f>Penjualan!W1072*$D1072</f>
        <v>0</v>
      </c>
      <c r="X1072" s="13">
        <f>Penjualan!X1072*$D1072</f>
        <v>0</v>
      </c>
      <c r="Y1072" s="13">
        <f>Penjualan!Y1072*$D1072</f>
        <v>0</v>
      </c>
      <c r="Z1072" s="13">
        <f>Penjualan!Z1072*$D1072</f>
        <v>0</v>
      </c>
      <c r="AA1072" s="13">
        <f>Penjualan!AA1072*$D1072</f>
        <v>0</v>
      </c>
      <c r="AB1072" s="13">
        <f>Penjualan!AB1072*$D1072</f>
        <v>0</v>
      </c>
      <c r="AC1072" s="13">
        <f>Penjualan!AC1072*$D1072</f>
        <v>0</v>
      </c>
      <c r="AD1072" s="13">
        <f>Penjualan!AD1072*$D1072</f>
        <v>0</v>
      </c>
      <c r="AE1072" s="13">
        <f>Penjualan!AE1072*$D1072</f>
        <v>15000</v>
      </c>
      <c r="AF1072" s="13">
        <f>Penjualan!AF1072*$D1072</f>
        <v>0</v>
      </c>
      <c r="AG1072" s="13">
        <f>Penjualan!AG1072*$D1072</f>
        <v>0</v>
      </c>
      <c r="AH1072" s="13">
        <f>Penjualan!AH1072*$D1072</f>
        <v>0</v>
      </c>
      <c r="AI1072" s="13">
        <f>Penjualan!AI1072*$D1072</f>
        <v>6000</v>
      </c>
      <c r="AJ1072" s="13">
        <f>Penjualan!AJ1072*$D1072</f>
        <v>0</v>
      </c>
      <c r="AK1072" s="13">
        <f>Penjualan!AK1072*$D1072</f>
        <v>0</v>
      </c>
      <c r="AL1072" s="13">
        <f>Penjualan!AL1072*$D1072</f>
        <v>0</v>
      </c>
      <c r="AM1072" s="13">
        <f>Penjualan!AM1072*$D1072</f>
        <v>0</v>
      </c>
      <c r="AN1072" s="13">
        <f>Penjualan!AN1072*$D1072</f>
        <v>0</v>
      </c>
      <c r="AO1072" s="13">
        <f>Penjualan!AO1072*$D1072</f>
        <v>0</v>
      </c>
      <c r="AP1072" s="13"/>
      <c r="AQ1072" s="13">
        <f>Penjualan!AQ1072*$D1072</f>
        <v>0</v>
      </c>
      <c r="AR1072" s="13">
        <f t="shared" si="35"/>
        <v>96000</v>
      </c>
      <c r="AS1072" s="14"/>
      <c r="AT1072" s="14"/>
      <c r="AU1072" s="14"/>
      <c r="AV1072" s="14"/>
      <c r="AW1072" s="14"/>
    </row>
    <row r="1073" spans="1:49" ht="26.25" customHeight="1" x14ac:dyDescent="0.35">
      <c r="A1073" s="55">
        <f>Penjualan!A1073</f>
        <v>0</v>
      </c>
      <c r="B1073" s="2" t="str">
        <f>Penjualan!B1073</f>
        <v>R05</v>
      </c>
      <c r="C1073" s="2" t="str">
        <f>Penjualan!C1073</f>
        <v>Rosario tali bercorak</v>
      </c>
      <c r="D1073" s="21">
        <f>VLOOKUP(B1073,Tabel!$A$6:$F$78,6,FALSE)</f>
        <v>15000</v>
      </c>
      <c r="E1073" s="13">
        <f>Penjualan!E1073*$D1073</f>
        <v>0</v>
      </c>
      <c r="F1073" s="13">
        <f>Penjualan!F1073*$D1073</f>
        <v>0</v>
      </c>
      <c r="G1073" s="13">
        <f>Penjualan!G1073*$D1073</f>
        <v>0</v>
      </c>
      <c r="H1073" s="13">
        <f>Penjualan!H1073*$D1073</f>
        <v>120000</v>
      </c>
      <c r="I1073" s="13">
        <f>Penjualan!I1073*$D1073</f>
        <v>0</v>
      </c>
      <c r="J1073" s="13">
        <f>Penjualan!J1073*$D1073</f>
        <v>60000</v>
      </c>
      <c r="K1073" s="13">
        <f>Penjualan!K1073*$D1073</f>
        <v>0</v>
      </c>
      <c r="L1073" s="13">
        <f>Penjualan!L1073*$D1073</f>
        <v>0</v>
      </c>
      <c r="M1073" s="13">
        <f>Penjualan!M1073*$D1073</f>
        <v>0</v>
      </c>
      <c r="N1073" s="13">
        <f>Penjualan!N1073*$D1073</f>
        <v>0</v>
      </c>
      <c r="O1073" s="13">
        <f>Penjualan!O1073*$D1073</f>
        <v>0</v>
      </c>
      <c r="P1073" s="13">
        <f>Penjualan!P1073*$D1073</f>
        <v>0</v>
      </c>
      <c r="Q1073" s="13">
        <f>Penjualan!Q1073*$D1073</f>
        <v>15000</v>
      </c>
      <c r="R1073" s="13">
        <f>Penjualan!R1073*$D1073</f>
        <v>0</v>
      </c>
      <c r="S1073" s="13">
        <f>Penjualan!S1073*$D1073</f>
        <v>0</v>
      </c>
      <c r="T1073" s="13">
        <f>Penjualan!T1073*$D1073</f>
        <v>0</v>
      </c>
      <c r="U1073" s="13">
        <f>Penjualan!U1073*$D1073</f>
        <v>0</v>
      </c>
      <c r="V1073" s="13">
        <f>Penjualan!V1073*$D1073</f>
        <v>0</v>
      </c>
      <c r="W1073" s="13">
        <f>Penjualan!W1073*$D1073</f>
        <v>45000</v>
      </c>
      <c r="X1073" s="13">
        <f>Penjualan!X1073*$D1073</f>
        <v>0</v>
      </c>
      <c r="Y1073" s="13">
        <f>Penjualan!Y1073*$D1073</f>
        <v>0</v>
      </c>
      <c r="Z1073" s="13">
        <f>Penjualan!Z1073*$D1073</f>
        <v>0</v>
      </c>
      <c r="AA1073" s="13">
        <f>Penjualan!AA1073*$D1073</f>
        <v>0</v>
      </c>
      <c r="AB1073" s="13">
        <f>Penjualan!AB1073*$D1073</f>
        <v>0</v>
      </c>
      <c r="AC1073" s="13">
        <f>Penjualan!AC1073*$D1073</f>
        <v>0</v>
      </c>
      <c r="AD1073" s="13">
        <f>Penjualan!AD1073*$D1073</f>
        <v>0</v>
      </c>
      <c r="AE1073" s="13">
        <f>Penjualan!AE1073*$D1073</f>
        <v>0</v>
      </c>
      <c r="AF1073" s="13">
        <f>Penjualan!AF1073*$D1073</f>
        <v>0</v>
      </c>
      <c r="AG1073" s="13">
        <f>Penjualan!AG1073*$D1073</f>
        <v>0</v>
      </c>
      <c r="AH1073" s="13">
        <f>Penjualan!AH1073*$D1073</f>
        <v>0</v>
      </c>
      <c r="AI1073" s="13">
        <f>Penjualan!AI1073*$D1073</f>
        <v>0</v>
      </c>
      <c r="AJ1073" s="13">
        <f>Penjualan!AJ1073*$D1073</f>
        <v>0</v>
      </c>
      <c r="AK1073" s="13">
        <f>Penjualan!AK1073*$D1073</f>
        <v>0</v>
      </c>
      <c r="AL1073" s="13">
        <f>Penjualan!AL1073*$D1073</f>
        <v>0</v>
      </c>
      <c r="AM1073" s="13">
        <f>Penjualan!AM1073*$D1073</f>
        <v>0</v>
      </c>
      <c r="AN1073" s="13">
        <f>Penjualan!AN1073*$D1073</f>
        <v>0</v>
      </c>
      <c r="AO1073" s="13">
        <f>Penjualan!AO1073*$D1073</f>
        <v>0</v>
      </c>
      <c r="AP1073" s="13"/>
      <c r="AQ1073" s="13">
        <f>Penjualan!AQ1073*$D1073</f>
        <v>0</v>
      </c>
      <c r="AR1073" s="13">
        <f t="shared" si="35"/>
        <v>240000</v>
      </c>
      <c r="AS1073" s="14"/>
      <c r="AT1073" s="14"/>
      <c r="AU1073" s="14"/>
      <c r="AV1073" s="14"/>
      <c r="AW1073" s="14"/>
    </row>
    <row r="1074" spans="1:49" ht="26.25" customHeight="1" x14ac:dyDescent="0.35">
      <c r="A1074" s="55">
        <f>Penjualan!A1074</f>
        <v>0</v>
      </c>
      <c r="B1074" s="2" t="str">
        <f>Penjualan!B1074</f>
        <v>R01</v>
      </c>
      <c r="C1074" s="2" t="str">
        <f>Penjualan!C1074</f>
        <v>Rosario kayu</v>
      </c>
      <c r="D1074" s="21">
        <f>VLOOKUP(B1074,Tabel!$A$6:$F$78,6,FALSE)</f>
        <v>15000</v>
      </c>
      <c r="E1074" s="13">
        <f>Penjualan!E1074*$D1074</f>
        <v>0</v>
      </c>
      <c r="F1074" s="13">
        <f>Penjualan!F1074*$D1074</f>
        <v>45000</v>
      </c>
      <c r="G1074" s="13">
        <f>Penjualan!G1074*$D1074</f>
        <v>0</v>
      </c>
      <c r="H1074" s="13">
        <f>Penjualan!H1074*$D1074</f>
        <v>165000</v>
      </c>
      <c r="I1074" s="13">
        <f>Penjualan!I1074*$D1074</f>
        <v>0</v>
      </c>
      <c r="J1074" s="13">
        <f>Penjualan!J1074*$D1074</f>
        <v>45000</v>
      </c>
      <c r="K1074" s="13">
        <f>Penjualan!K1074*$D1074</f>
        <v>0</v>
      </c>
      <c r="L1074" s="13">
        <f>Penjualan!L1074*$D1074</f>
        <v>0</v>
      </c>
      <c r="M1074" s="13">
        <f>Penjualan!M1074*$D1074</f>
        <v>0</v>
      </c>
      <c r="N1074" s="13">
        <f>Penjualan!N1074*$D1074</f>
        <v>0</v>
      </c>
      <c r="O1074" s="13">
        <f>Penjualan!O1074*$D1074</f>
        <v>0</v>
      </c>
      <c r="P1074" s="13">
        <f>Penjualan!P1074*$D1074</f>
        <v>60000</v>
      </c>
      <c r="Q1074" s="13">
        <f>Penjualan!Q1074*$D1074</f>
        <v>135000</v>
      </c>
      <c r="R1074" s="13">
        <f>Penjualan!R1074*$D1074</f>
        <v>0</v>
      </c>
      <c r="S1074" s="13">
        <f>Penjualan!S1074*$D1074</f>
        <v>30000</v>
      </c>
      <c r="T1074" s="13">
        <f>Penjualan!T1074*$D1074</f>
        <v>0</v>
      </c>
      <c r="U1074" s="13">
        <f>Penjualan!U1074*$D1074</f>
        <v>15000</v>
      </c>
      <c r="V1074" s="13">
        <f>Penjualan!V1074*$D1074</f>
        <v>0</v>
      </c>
      <c r="W1074" s="13">
        <f>Penjualan!W1074*$D1074</f>
        <v>0</v>
      </c>
      <c r="X1074" s="13">
        <f>Penjualan!X1074*$D1074</f>
        <v>0</v>
      </c>
      <c r="Y1074" s="13">
        <f>Penjualan!Y1074*$D1074</f>
        <v>0</v>
      </c>
      <c r="Z1074" s="13">
        <f>Penjualan!Z1074*$D1074</f>
        <v>0</v>
      </c>
      <c r="AA1074" s="13">
        <f>Penjualan!AA1074*$D1074</f>
        <v>0</v>
      </c>
      <c r="AB1074" s="13">
        <f>Penjualan!AB1074*$D1074</f>
        <v>15000</v>
      </c>
      <c r="AC1074" s="13">
        <f>Penjualan!AC1074*$D1074</f>
        <v>30000</v>
      </c>
      <c r="AD1074" s="13">
        <f>Penjualan!AD1074*$D1074</f>
        <v>0</v>
      </c>
      <c r="AE1074" s="13">
        <f>Penjualan!AE1074*$D1074</f>
        <v>0</v>
      </c>
      <c r="AF1074" s="13">
        <f>Penjualan!AF1074*$D1074</f>
        <v>0</v>
      </c>
      <c r="AG1074" s="13">
        <f>Penjualan!AG1074*$D1074</f>
        <v>0</v>
      </c>
      <c r="AH1074" s="13">
        <f>Penjualan!AH1074*$D1074</f>
        <v>0</v>
      </c>
      <c r="AI1074" s="13">
        <f>Penjualan!AI1074*$D1074</f>
        <v>0</v>
      </c>
      <c r="AJ1074" s="13">
        <f>Penjualan!AJ1074*$D1074</f>
        <v>0</v>
      </c>
      <c r="AK1074" s="13">
        <f>Penjualan!AK1074*$D1074</f>
        <v>135000</v>
      </c>
      <c r="AL1074" s="13">
        <f>Penjualan!AL1074*$D1074</f>
        <v>0</v>
      </c>
      <c r="AM1074" s="13">
        <f>Penjualan!AM1074*$D1074</f>
        <v>0</v>
      </c>
      <c r="AN1074" s="13">
        <f>Penjualan!AN1074*$D1074</f>
        <v>0</v>
      </c>
      <c r="AO1074" s="13">
        <f>Penjualan!AO1074*$D1074</f>
        <v>0</v>
      </c>
      <c r="AP1074" s="13"/>
      <c r="AQ1074" s="13">
        <f>Penjualan!AQ1074*$D1074</f>
        <v>0</v>
      </c>
      <c r="AR1074" s="13">
        <f t="shared" si="35"/>
        <v>675000</v>
      </c>
      <c r="AS1074" s="14"/>
      <c r="AT1074" s="14"/>
      <c r="AU1074" s="14"/>
      <c r="AV1074" s="14"/>
      <c r="AW1074" s="14"/>
    </row>
    <row r="1075" spans="1:49" ht="26.25" customHeight="1" x14ac:dyDescent="0.35">
      <c r="A1075" s="55">
        <f>Penjualan!A1075</f>
        <v>0</v>
      </c>
      <c r="B1075" s="2" t="str">
        <f>Penjualan!B1075</f>
        <v>GR11</v>
      </c>
      <c r="C1075" s="2" t="str">
        <f>Penjualan!C1075</f>
        <v>Gelang rosario kristal</v>
      </c>
      <c r="D1075" s="21">
        <f>VLOOKUP(B1075,Tabel!$A$6:$F$78,6,FALSE)</f>
        <v>15000</v>
      </c>
      <c r="E1075" s="13">
        <f>Penjualan!E1075*$D1075</f>
        <v>0</v>
      </c>
      <c r="F1075" s="13">
        <f>Penjualan!F1075*$D1075</f>
        <v>15000</v>
      </c>
      <c r="G1075" s="13">
        <f>Penjualan!G1075*$D1075</f>
        <v>0</v>
      </c>
      <c r="H1075" s="13">
        <f>Penjualan!H1075*$D1075</f>
        <v>0</v>
      </c>
      <c r="I1075" s="13">
        <f>Penjualan!I1075*$D1075</f>
        <v>0</v>
      </c>
      <c r="J1075" s="13">
        <f>Penjualan!J1075*$D1075</f>
        <v>75000</v>
      </c>
      <c r="K1075" s="13">
        <f>Penjualan!K1075*$D1075</f>
        <v>0</v>
      </c>
      <c r="L1075" s="13">
        <f>Penjualan!L1075*$D1075</f>
        <v>0</v>
      </c>
      <c r="M1075" s="13">
        <f>Penjualan!M1075*$D1075</f>
        <v>45000</v>
      </c>
      <c r="N1075" s="13">
        <f>Penjualan!N1075*$D1075</f>
        <v>0</v>
      </c>
      <c r="O1075" s="13">
        <f>Penjualan!O1075*$D1075</f>
        <v>0</v>
      </c>
      <c r="P1075" s="13">
        <f>Penjualan!P1075*$D1075</f>
        <v>30000</v>
      </c>
      <c r="Q1075" s="13">
        <f>Penjualan!Q1075*$D1075</f>
        <v>0</v>
      </c>
      <c r="R1075" s="13">
        <f>Penjualan!R1075*$D1075</f>
        <v>0</v>
      </c>
      <c r="S1075" s="13">
        <f>Penjualan!S1075*$D1075</f>
        <v>0</v>
      </c>
      <c r="T1075" s="13">
        <f>Penjualan!T1075*$D1075</f>
        <v>0</v>
      </c>
      <c r="U1075" s="13">
        <f>Penjualan!U1075*$D1075</f>
        <v>0</v>
      </c>
      <c r="V1075" s="13">
        <f>Penjualan!V1075*$D1075</f>
        <v>0</v>
      </c>
      <c r="W1075" s="13">
        <f>Penjualan!W1075*$D1075</f>
        <v>0</v>
      </c>
      <c r="X1075" s="13">
        <f>Penjualan!X1075*$D1075</f>
        <v>0</v>
      </c>
      <c r="Y1075" s="13">
        <f>Penjualan!Y1075*$D1075</f>
        <v>0</v>
      </c>
      <c r="Z1075" s="13">
        <f>Penjualan!Z1075*$D1075</f>
        <v>0</v>
      </c>
      <c r="AA1075" s="13">
        <f>Penjualan!AA1075*$D1075</f>
        <v>0</v>
      </c>
      <c r="AB1075" s="13">
        <f>Penjualan!AB1075*$D1075</f>
        <v>0</v>
      </c>
      <c r="AC1075" s="13">
        <f>Penjualan!AC1075*$D1075</f>
        <v>0</v>
      </c>
      <c r="AD1075" s="13">
        <f>Penjualan!AD1075*$D1075</f>
        <v>0</v>
      </c>
      <c r="AE1075" s="13">
        <f>Penjualan!AE1075*$D1075</f>
        <v>0</v>
      </c>
      <c r="AF1075" s="13">
        <f>Penjualan!AF1075*$D1075</f>
        <v>0</v>
      </c>
      <c r="AG1075" s="13">
        <f>Penjualan!AG1075*$D1075</f>
        <v>0</v>
      </c>
      <c r="AH1075" s="13">
        <f>Penjualan!AH1075*$D1075</f>
        <v>0</v>
      </c>
      <c r="AI1075" s="13">
        <f>Penjualan!AI1075*$D1075</f>
        <v>0</v>
      </c>
      <c r="AJ1075" s="13">
        <f>Penjualan!AJ1075*$D1075</f>
        <v>0</v>
      </c>
      <c r="AK1075" s="13">
        <f>Penjualan!AK1075*$D1075</f>
        <v>0</v>
      </c>
      <c r="AL1075" s="13">
        <f>Penjualan!AL1075*$D1075</f>
        <v>0</v>
      </c>
      <c r="AM1075" s="13">
        <f>Penjualan!AM1075*$D1075</f>
        <v>0</v>
      </c>
      <c r="AN1075" s="13">
        <f>Penjualan!AN1075*$D1075</f>
        <v>0</v>
      </c>
      <c r="AO1075" s="13">
        <f>Penjualan!AO1075*$D1075</f>
        <v>0</v>
      </c>
      <c r="AP1075" s="13"/>
      <c r="AQ1075" s="13">
        <f>Penjualan!AQ1075*$D1075</f>
        <v>0</v>
      </c>
      <c r="AR1075" s="13">
        <f t="shared" si="35"/>
        <v>165000</v>
      </c>
      <c r="AS1075" s="14"/>
      <c r="AT1075" s="14"/>
      <c r="AU1075" s="14"/>
      <c r="AV1075" s="14"/>
      <c r="AW1075" s="14"/>
    </row>
    <row r="1076" spans="1:49" ht="26.25" customHeight="1" x14ac:dyDescent="0.35">
      <c r="A1076" s="55">
        <f>Penjualan!A1076</f>
        <v>0</v>
      </c>
      <c r="B1076" s="2" t="str">
        <f>Penjualan!B1076</f>
        <v>GKM</v>
      </c>
      <c r="C1076" s="2" t="str">
        <f>Penjualan!C1076</f>
        <v>G. Mutiara</v>
      </c>
      <c r="D1076" s="21">
        <f>VLOOKUP(B1076,Tabel!$A$6:$F$78,6,FALSE)</f>
        <v>10000</v>
      </c>
      <c r="E1076" s="13">
        <f>Penjualan!E1076*$D1076</f>
        <v>0</v>
      </c>
      <c r="F1076" s="13">
        <f>Penjualan!F1076*$D1076</f>
        <v>0</v>
      </c>
      <c r="G1076" s="13">
        <f>Penjualan!G1076*$D1076</f>
        <v>0</v>
      </c>
      <c r="H1076" s="13">
        <f>Penjualan!H1076*$D1076</f>
        <v>0</v>
      </c>
      <c r="I1076" s="13">
        <f>Penjualan!I1076*$D1076</f>
        <v>0</v>
      </c>
      <c r="J1076" s="13">
        <f>Penjualan!J1076*$D1076</f>
        <v>0</v>
      </c>
      <c r="K1076" s="13">
        <f>Penjualan!K1076*$D1076</f>
        <v>0</v>
      </c>
      <c r="L1076" s="13">
        <f>Penjualan!L1076*$D1076</f>
        <v>0</v>
      </c>
      <c r="M1076" s="13">
        <f>Penjualan!M1076*$D1076</f>
        <v>50000</v>
      </c>
      <c r="N1076" s="13">
        <f>Penjualan!N1076*$D1076</f>
        <v>0</v>
      </c>
      <c r="O1076" s="13">
        <f>Penjualan!O1076*$D1076</f>
        <v>10000</v>
      </c>
      <c r="P1076" s="13">
        <f>Penjualan!P1076*$D1076</f>
        <v>0</v>
      </c>
      <c r="Q1076" s="13">
        <f>Penjualan!Q1076*$D1076</f>
        <v>10000</v>
      </c>
      <c r="R1076" s="13">
        <f>Penjualan!R1076*$D1076</f>
        <v>0</v>
      </c>
      <c r="S1076" s="13">
        <f>Penjualan!S1076*$D1076</f>
        <v>0</v>
      </c>
      <c r="T1076" s="13">
        <f>Penjualan!T1076*$D1076</f>
        <v>0</v>
      </c>
      <c r="U1076" s="13">
        <f>Penjualan!U1076*$D1076</f>
        <v>0</v>
      </c>
      <c r="V1076" s="13">
        <f>Penjualan!V1076*$D1076</f>
        <v>0</v>
      </c>
      <c r="W1076" s="13">
        <f>Penjualan!W1076*$D1076</f>
        <v>10000</v>
      </c>
      <c r="X1076" s="13">
        <f>Penjualan!X1076*$D1076</f>
        <v>0</v>
      </c>
      <c r="Y1076" s="13">
        <f>Penjualan!Y1076*$D1076</f>
        <v>20000</v>
      </c>
      <c r="Z1076" s="13">
        <f>Penjualan!Z1076*$D1076</f>
        <v>0</v>
      </c>
      <c r="AA1076" s="13">
        <f>Penjualan!AA1076*$D1076</f>
        <v>0</v>
      </c>
      <c r="AB1076" s="13">
        <f>Penjualan!AB1076*$D1076</f>
        <v>0</v>
      </c>
      <c r="AC1076" s="13">
        <f>Penjualan!AC1076*$D1076</f>
        <v>10000</v>
      </c>
      <c r="AD1076" s="13">
        <f>Penjualan!AD1076*$D1076</f>
        <v>0</v>
      </c>
      <c r="AE1076" s="13">
        <f>Penjualan!AE1076*$D1076</f>
        <v>30000</v>
      </c>
      <c r="AF1076" s="13">
        <f>Penjualan!AF1076*$D1076</f>
        <v>0</v>
      </c>
      <c r="AG1076" s="13">
        <f>Penjualan!AG1076*$D1076</f>
        <v>0</v>
      </c>
      <c r="AH1076" s="13">
        <f>Penjualan!AH1076*$D1076</f>
        <v>0</v>
      </c>
      <c r="AI1076" s="13">
        <f>Penjualan!AI1076*$D1076</f>
        <v>170000</v>
      </c>
      <c r="AJ1076" s="13">
        <f>Penjualan!AJ1076*$D1076</f>
        <v>0</v>
      </c>
      <c r="AK1076" s="13">
        <f>Penjualan!AK1076*$D1076</f>
        <v>40000</v>
      </c>
      <c r="AL1076" s="13">
        <f>Penjualan!AL1076*$D1076</f>
        <v>0</v>
      </c>
      <c r="AM1076" s="13">
        <f>Penjualan!AM1076*$D1076</f>
        <v>0</v>
      </c>
      <c r="AN1076" s="13">
        <f>Penjualan!AN1076*$D1076</f>
        <v>50000</v>
      </c>
      <c r="AO1076" s="13">
        <f>Penjualan!AO1076*$D1076</f>
        <v>0</v>
      </c>
      <c r="AP1076" s="13"/>
      <c r="AQ1076" s="13">
        <f>Penjualan!AQ1076*$D1076</f>
        <v>0</v>
      </c>
      <c r="AR1076" s="13">
        <f t="shared" si="35"/>
        <v>400000</v>
      </c>
      <c r="AS1076" s="14"/>
      <c r="AT1076" s="14"/>
      <c r="AU1076" s="14"/>
      <c r="AV1076" s="14"/>
      <c r="AW1076" s="14"/>
    </row>
    <row r="1077" spans="1:49" ht="26.25" customHeight="1" x14ac:dyDescent="0.35">
      <c r="A1077" s="55">
        <f>Penjualan!A1077</f>
        <v>0</v>
      </c>
      <c r="B1077" s="2" t="str">
        <f>Penjualan!B1077</f>
        <v>A04</v>
      </c>
      <c r="C1077" s="2" t="str">
        <f>Penjualan!C1077</f>
        <v>Anting</v>
      </c>
      <c r="D1077" s="21">
        <f>VLOOKUP(B1077,Tabel!$A$6:$F$78,6,FALSE)</f>
        <v>15000</v>
      </c>
      <c r="E1077" s="13">
        <f>Penjualan!E1077*$D1077</f>
        <v>0</v>
      </c>
      <c r="F1077" s="13">
        <f>Penjualan!F1077*$D1077</f>
        <v>30000</v>
      </c>
      <c r="G1077" s="13">
        <f>Penjualan!G1077*$D1077</f>
        <v>0</v>
      </c>
      <c r="H1077" s="13">
        <f>Penjualan!H1077*$D1077</f>
        <v>0</v>
      </c>
      <c r="I1077" s="13">
        <f>Penjualan!I1077*$D1077</f>
        <v>0</v>
      </c>
      <c r="J1077" s="13">
        <f>Penjualan!J1077*$D1077</f>
        <v>0</v>
      </c>
      <c r="K1077" s="13">
        <f>Penjualan!K1077*$D1077</f>
        <v>0</v>
      </c>
      <c r="L1077" s="13">
        <f>Penjualan!L1077*$D1077</f>
        <v>0</v>
      </c>
      <c r="M1077" s="13">
        <f>Penjualan!M1077*$D1077</f>
        <v>120000</v>
      </c>
      <c r="N1077" s="13">
        <f>Penjualan!N1077*$D1077</f>
        <v>0</v>
      </c>
      <c r="O1077" s="13">
        <f>Penjualan!O1077*$D1077</f>
        <v>0</v>
      </c>
      <c r="P1077" s="13">
        <f>Penjualan!P1077*$D1077</f>
        <v>0</v>
      </c>
      <c r="Q1077" s="13">
        <f>Penjualan!Q1077*$D1077</f>
        <v>0</v>
      </c>
      <c r="R1077" s="13">
        <f>Penjualan!R1077*$D1077</f>
        <v>0</v>
      </c>
      <c r="S1077" s="13">
        <f>Penjualan!S1077*$D1077</f>
        <v>0</v>
      </c>
      <c r="T1077" s="13">
        <f>Penjualan!T1077*$D1077</f>
        <v>0</v>
      </c>
      <c r="U1077" s="13">
        <f>Penjualan!U1077*$D1077</f>
        <v>0</v>
      </c>
      <c r="V1077" s="13">
        <f>Penjualan!V1077*$D1077</f>
        <v>0</v>
      </c>
      <c r="W1077" s="13">
        <f>Penjualan!W1077*$D1077</f>
        <v>60000</v>
      </c>
      <c r="X1077" s="13">
        <f>Penjualan!X1077*$D1077</f>
        <v>0</v>
      </c>
      <c r="Y1077" s="13">
        <f>Penjualan!Y1077*$D1077</f>
        <v>0</v>
      </c>
      <c r="Z1077" s="13">
        <f>Penjualan!Z1077*$D1077</f>
        <v>0</v>
      </c>
      <c r="AA1077" s="13">
        <f>Penjualan!AA1077*$D1077</f>
        <v>0</v>
      </c>
      <c r="AB1077" s="13">
        <f>Penjualan!AB1077*$D1077</f>
        <v>0</v>
      </c>
      <c r="AC1077" s="13">
        <f>Penjualan!AC1077*$D1077</f>
        <v>0</v>
      </c>
      <c r="AD1077" s="13">
        <f>Penjualan!AD1077*$D1077</f>
        <v>0</v>
      </c>
      <c r="AE1077" s="13">
        <f>Penjualan!AE1077*$D1077</f>
        <v>0</v>
      </c>
      <c r="AF1077" s="13">
        <f>Penjualan!AF1077*$D1077</f>
        <v>0</v>
      </c>
      <c r="AG1077" s="13">
        <f>Penjualan!AG1077*$D1077</f>
        <v>0</v>
      </c>
      <c r="AH1077" s="13">
        <f>Penjualan!AH1077*$D1077</f>
        <v>0</v>
      </c>
      <c r="AI1077" s="13">
        <f>Penjualan!AI1077*$D1077</f>
        <v>0</v>
      </c>
      <c r="AJ1077" s="13">
        <f>Penjualan!AJ1077*$D1077</f>
        <v>0</v>
      </c>
      <c r="AK1077" s="13">
        <f>Penjualan!AK1077*$D1077</f>
        <v>0</v>
      </c>
      <c r="AL1077" s="13">
        <f>Penjualan!AL1077*$D1077</f>
        <v>0</v>
      </c>
      <c r="AM1077" s="13">
        <f>Penjualan!AM1077*$D1077</f>
        <v>0</v>
      </c>
      <c r="AN1077" s="13">
        <f>Penjualan!AN1077*$D1077</f>
        <v>0</v>
      </c>
      <c r="AO1077" s="13">
        <f>Penjualan!AO1077*$D1077</f>
        <v>0</v>
      </c>
      <c r="AP1077" s="13"/>
      <c r="AQ1077" s="13">
        <f>Penjualan!AQ1077*$D1077</f>
        <v>0</v>
      </c>
      <c r="AR1077" s="13">
        <f t="shared" si="35"/>
        <v>210000</v>
      </c>
      <c r="AS1077" s="14"/>
      <c r="AT1077" s="14"/>
      <c r="AU1077" s="14"/>
      <c r="AV1077" s="14"/>
      <c r="AW1077" s="14"/>
    </row>
    <row r="1078" spans="1:49" ht="26.25" customHeight="1" x14ac:dyDescent="0.35">
      <c r="A1078" s="55">
        <f>Penjualan!A1078</f>
        <v>0</v>
      </c>
      <c r="B1078" s="2" t="str">
        <f>Penjualan!B1078</f>
        <v>GKY</v>
      </c>
      <c r="C1078" s="2" t="str">
        <f>Penjualan!C1078</f>
        <v>Gelang kayu (baru)</v>
      </c>
      <c r="D1078" s="21">
        <f>VLOOKUP(B1078,Tabel!$A$6:$F$78,6,FALSE)</f>
        <v>8000</v>
      </c>
      <c r="E1078" s="13">
        <f>Penjualan!E1078*$D1078</f>
        <v>0</v>
      </c>
      <c r="F1078" s="13">
        <f>Penjualan!F1078*$D1078</f>
        <v>0</v>
      </c>
      <c r="G1078" s="13">
        <f>Penjualan!G1078*$D1078</f>
        <v>0</v>
      </c>
      <c r="H1078" s="13">
        <f>Penjualan!H1078*$D1078</f>
        <v>0</v>
      </c>
      <c r="I1078" s="13">
        <f>Penjualan!I1078*$D1078</f>
        <v>0</v>
      </c>
      <c r="J1078" s="13">
        <f>Penjualan!J1078*$D1078</f>
        <v>0</v>
      </c>
      <c r="K1078" s="13">
        <f>Penjualan!K1078*$D1078</f>
        <v>0</v>
      </c>
      <c r="L1078" s="13">
        <f>Penjualan!L1078*$D1078</f>
        <v>8000</v>
      </c>
      <c r="M1078" s="13">
        <f>Penjualan!M1078*$D1078</f>
        <v>0</v>
      </c>
      <c r="N1078" s="13">
        <f>Penjualan!N1078*$D1078</f>
        <v>0</v>
      </c>
      <c r="O1078" s="13">
        <f>Penjualan!O1078*$D1078</f>
        <v>0</v>
      </c>
      <c r="P1078" s="13">
        <f>Penjualan!P1078*$D1078</f>
        <v>0</v>
      </c>
      <c r="Q1078" s="13">
        <f>Penjualan!Q1078*$D1078</f>
        <v>0</v>
      </c>
      <c r="R1078" s="13">
        <f>Penjualan!R1078*$D1078</f>
        <v>0</v>
      </c>
      <c r="S1078" s="13">
        <f>Penjualan!S1078*$D1078</f>
        <v>0</v>
      </c>
      <c r="T1078" s="13">
        <f>Penjualan!T1078*$D1078</f>
        <v>0</v>
      </c>
      <c r="U1078" s="13">
        <f>Penjualan!U1078*$D1078</f>
        <v>0</v>
      </c>
      <c r="V1078" s="13">
        <f>Penjualan!V1078*$D1078</f>
        <v>0</v>
      </c>
      <c r="W1078" s="13">
        <f>Penjualan!W1078*$D1078</f>
        <v>0</v>
      </c>
      <c r="X1078" s="13">
        <f>Penjualan!X1078*$D1078</f>
        <v>0</v>
      </c>
      <c r="Y1078" s="13">
        <f>Penjualan!Y1078*$D1078</f>
        <v>0</v>
      </c>
      <c r="Z1078" s="13">
        <f>Penjualan!Z1078*$D1078</f>
        <v>0</v>
      </c>
      <c r="AA1078" s="13">
        <f>Penjualan!AA1078*$D1078</f>
        <v>0</v>
      </c>
      <c r="AB1078" s="13">
        <f>Penjualan!AB1078*$D1078</f>
        <v>0</v>
      </c>
      <c r="AC1078" s="13">
        <f>Penjualan!AC1078*$D1078</f>
        <v>16000</v>
      </c>
      <c r="AD1078" s="13">
        <f>Penjualan!AD1078*$D1078</f>
        <v>0</v>
      </c>
      <c r="AE1078" s="13">
        <f>Penjualan!AE1078*$D1078</f>
        <v>0</v>
      </c>
      <c r="AF1078" s="13">
        <f>Penjualan!AF1078*$D1078</f>
        <v>0</v>
      </c>
      <c r="AG1078" s="13">
        <f>Penjualan!AG1078*$D1078</f>
        <v>0</v>
      </c>
      <c r="AH1078" s="13">
        <f>Penjualan!AH1078*$D1078</f>
        <v>8000</v>
      </c>
      <c r="AI1078" s="13">
        <f>Penjualan!AI1078*$D1078</f>
        <v>0</v>
      </c>
      <c r="AJ1078" s="13">
        <f>Penjualan!AJ1078*$D1078</f>
        <v>0</v>
      </c>
      <c r="AK1078" s="13">
        <f>Penjualan!AK1078*$D1078</f>
        <v>0</v>
      </c>
      <c r="AL1078" s="13">
        <f>Penjualan!AL1078*$D1078</f>
        <v>0</v>
      </c>
      <c r="AM1078" s="13">
        <f>Penjualan!AM1078*$D1078</f>
        <v>8000</v>
      </c>
      <c r="AN1078" s="13">
        <f>Penjualan!AN1078*$D1078</f>
        <v>0</v>
      </c>
      <c r="AO1078" s="13">
        <f>Penjualan!AO1078*$D1078</f>
        <v>0</v>
      </c>
      <c r="AP1078" s="13"/>
      <c r="AQ1078" s="13">
        <f>Penjualan!AQ1078*$D1078</f>
        <v>0</v>
      </c>
      <c r="AR1078" s="13">
        <f t="shared" si="35"/>
        <v>40000</v>
      </c>
      <c r="AS1078" s="14"/>
      <c r="AT1078" s="14"/>
      <c r="AU1078" s="14"/>
      <c r="AV1078" s="14"/>
      <c r="AW1078" s="14"/>
    </row>
    <row r="1079" spans="1:49" ht="26.25" customHeight="1" x14ac:dyDescent="0.35">
      <c r="A1079" s="55">
        <f>Penjualan!A1079</f>
        <v>0</v>
      </c>
      <c r="B1079" s="2" t="str">
        <f>Penjualan!B1079</f>
        <v>G10</v>
      </c>
      <c r="C1079" s="2" t="str">
        <f>Penjualan!C1079</f>
        <v>G.tali warna warni</v>
      </c>
      <c r="D1079" s="21">
        <f>VLOOKUP(B1079,Tabel!$A$6:$F$78,6,FALSE)</f>
        <v>5000</v>
      </c>
      <c r="E1079" s="13">
        <f>Penjualan!E1079*$D1079</f>
        <v>0</v>
      </c>
      <c r="F1079" s="13">
        <f>Penjualan!F1079*$D1079</f>
        <v>0</v>
      </c>
      <c r="G1079" s="13">
        <f>Penjualan!G1079*$D1079</f>
        <v>0</v>
      </c>
      <c r="H1079" s="13">
        <f>Penjualan!H1079*$D1079</f>
        <v>0</v>
      </c>
      <c r="I1079" s="13">
        <f>Penjualan!I1079*$D1079</f>
        <v>0</v>
      </c>
      <c r="J1079" s="13">
        <f>Penjualan!J1079*$D1079</f>
        <v>0</v>
      </c>
      <c r="K1079" s="13">
        <f>Penjualan!K1079*$D1079</f>
        <v>0</v>
      </c>
      <c r="L1079" s="13">
        <f>Penjualan!L1079*$D1079</f>
        <v>0</v>
      </c>
      <c r="M1079" s="13">
        <f>Penjualan!M1079*$D1079</f>
        <v>0</v>
      </c>
      <c r="N1079" s="13">
        <f>Penjualan!N1079*$D1079</f>
        <v>0</v>
      </c>
      <c r="O1079" s="13">
        <f>Penjualan!O1079*$D1079</f>
        <v>0</v>
      </c>
      <c r="P1079" s="13">
        <f>Penjualan!P1079*$D1079</f>
        <v>0</v>
      </c>
      <c r="Q1079" s="13">
        <f>Penjualan!Q1079*$D1079</f>
        <v>0</v>
      </c>
      <c r="R1079" s="13">
        <f>Penjualan!R1079*$D1079</f>
        <v>0</v>
      </c>
      <c r="S1079" s="13">
        <f>Penjualan!S1079*$D1079</f>
        <v>0</v>
      </c>
      <c r="T1079" s="13">
        <f>Penjualan!T1079*$D1079</f>
        <v>0</v>
      </c>
      <c r="U1079" s="13">
        <f>Penjualan!U1079*$D1079</f>
        <v>0</v>
      </c>
      <c r="V1079" s="13">
        <f>Penjualan!V1079*$D1079</f>
        <v>0</v>
      </c>
      <c r="W1079" s="13">
        <f>Penjualan!W1079*$D1079</f>
        <v>0</v>
      </c>
      <c r="X1079" s="13">
        <f>Penjualan!X1079*$D1079</f>
        <v>0</v>
      </c>
      <c r="Y1079" s="13">
        <f>Penjualan!Y1079*$D1079</f>
        <v>0</v>
      </c>
      <c r="Z1079" s="13">
        <f>Penjualan!Z1079*$D1079</f>
        <v>0</v>
      </c>
      <c r="AA1079" s="13">
        <f>Penjualan!AA1079*$D1079</f>
        <v>0</v>
      </c>
      <c r="AB1079" s="13">
        <f>Penjualan!AB1079*$D1079</f>
        <v>0</v>
      </c>
      <c r="AC1079" s="13">
        <f>Penjualan!AC1079*$D1079</f>
        <v>0</v>
      </c>
      <c r="AD1079" s="13">
        <f>Penjualan!AD1079*$D1079</f>
        <v>0</v>
      </c>
      <c r="AE1079" s="13">
        <f>Penjualan!AE1079*$D1079</f>
        <v>0</v>
      </c>
      <c r="AF1079" s="13">
        <f>Penjualan!AF1079*$D1079</f>
        <v>0</v>
      </c>
      <c r="AG1079" s="13">
        <f>Penjualan!AG1079*$D1079</f>
        <v>0</v>
      </c>
      <c r="AH1079" s="13">
        <f>Penjualan!AH1079*$D1079</f>
        <v>0</v>
      </c>
      <c r="AI1079" s="13">
        <f>Penjualan!AI1079*$D1079</f>
        <v>10000</v>
      </c>
      <c r="AJ1079" s="13">
        <f>Penjualan!AJ1079*$D1079</f>
        <v>0</v>
      </c>
      <c r="AK1079" s="13">
        <f>Penjualan!AK1079*$D1079</f>
        <v>0</v>
      </c>
      <c r="AL1079" s="13">
        <f>Penjualan!AL1079*$D1079</f>
        <v>0</v>
      </c>
      <c r="AM1079" s="13">
        <f>Penjualan!AM1079*$D1079</f>
        <v>5000</v>
      </c>
      <c r="AN1079" s="13">
        <f>Penjualan!AN1079*$D1079</f>
        <v>0</v>
      </c>
      <c r="AO1079" s="13">
        <f>Penjualan!AO1079*$D1079</f>
        <v>0</v>
      </c>
      <c r="AP1079" s="13"/>
      <c r="AQ1079" s="13">
        <f>Penjualan!AQ1079*$D1079</f>
        <v>0</v>
      </c>
      <c r="AR1079" s="13">
        <f t="shared" si="35"/>
        <v>15000</v>
      </c>
      <c r="AS1079" s="14"/>
      <c r="AT1079" s="14"/>
      <c r="AU1079" s="14"/>
      <c r="AV1079" s="14"/>
      <c r="AW1079" s="14"/>
    </row>
    <row r="1080" spans="1:49" ht="26.25" customHeight="1" x14ac:dyDescent="0.35">
      <c r="A1080" s="55">
        <f>Penjualan!A1080</f>
        <v>0</v>
      </c>
      <c r="B1080" s="2" t="str">
        <f>Penjualan!B1080</f>
        <v>GR19</v>
      </c>
      <c r="C1080" s="2" t="str">
        <f>Penjualan!C1080</f>
        <v>Gelang Rosario Corak Bunga</v>
      </c>
      <c r="D1080" s="21">
        <f>VLOOKUP(B1080,Tabel!$A$6:$F$78,6,FALSE)</f>
        <v>15000</v>
      </c>
      <c r="E1080" s="13">
        <f>Penjualan!E1080*$D1080</f>
        <v>0</v>
      </c>
      <c r="F1080" s="13">
        <f>Penjualan!F1080*$D1080</f>
        <v>0</v>
      </c>
      <c r="G1080" s="13">
        <f>Penjualan!G1080*$D1080</f>
        <v>0</v>
      </c>
      <c r="H1080" s="13">
        <f>Penjualan!H1080*$D1080</f>
        <v>0</v>
      </c>
      <c r="I1080" s="13">
        <f>Penjualan!I1080*$D1080</f>
        <v>0</v>
      </c>
      <c r="J1080" s="13">
        <f>Penjualan!J1080*$D1080</f>
        <v>0</v>
      </c>
      <c r="K1080" s="13">
        <f>Penjualan!K1080*$D1080</f>
        <v>0</v>
      </c>
      <c r="L1080" s="13">
        <f>Penjualan!L1080*$D1080</f>
        <v>0</v>
      </c>
      <c r="M1080" s="13">
        <f>Penjualan!M1080*$D1080</f>
        <v>0</v>
      </c>
      <c r="N1080" s="13">
        <f>Penjualan!N1080*$D1080</f>
        <v>75000</v>
      </c>
      <c r="O1080" s="13">
        <f>Penjualan!O1080*$D1080</f>
        <v>0</v>
      </c>
      <c r="P1080" s="13">
        <f>Penjualan!P1080*$D1080</f>
        <v>15000</v>
      </c>
      <c r="Q1080" s="13">
        <f>Penjualan!Q1080*$D1080</f>
        <v>30000</v>
      </c>
      <c r="R1080" s="13">
        <f>Penjualan!R1080*$D1080</f>
        <v>0</v>
      </c>
      <c r="S1080" s="13">
        <f>Penjualan!S1080*$D1080</f>
        <v>0</v>
      </c>
      <c r="T1080" s="13">
        <f>Penjualan!T1080*$D1080</f>
        <v>0</v>
      </c>
      <c r="U1080" s="13">
        <f>Penjualan!U1080*$D1080</f>
        <v>0</v>
      </c>
      <c r="V1080" s="13">
        <f>Penjualan!V1080*$D1080</f>
        <v>0</v>
      </c>
      <c r="W1080" s="13">
        <f>Penjualan!W1080*$D1080</f>
        <v>120000</v>
      </c>
      <c r="X1080" s="13">
        <f>Penjualan!X1080*$D1080</f>
        <v>0</v>
      </c>
      <c r="Y1080" s="13">
        <f>Penjualan!Y1080*$D1080</f>
        <v>0</v>
      </c>
      <c r="Z1080" s="13">
        <f>Penjualan!Z1080*$D1080</f>
        <v>0</v>
      </c>
      <c r="AA1080" s="13">
        <f>Penjualan!AA1080*$D1080</f>
        <v>0</v>
      </c>
      <c r="AB1080" s="13">
        <f>Penjualan!AB1080*$D1080</f>
        <v>0</v>
      </c>
      <c r="AC1080" s="13">
        <f>Penjualan!AC1080*$D1080</f>
        <v>0</v>
      </c>
      <c r="AD1080" s="13">
        <f>Penjualan!AD1080*$D1080</f>
        <v>0</v>
      </c>
      <c r="AE1080" s="13">
        <f>Penjualan!AE1080*$D1080</f>
        <v>0</v>
      </c>
      <c r="AF1080" s="13">
        <f>Penjualan!AF1080*$D1080</f>
        <v>0</v>
      </c>
      <c r="AG1080" s="13">
        <f>Penjualan!AG1080*$D1080</f>
        <v>0</v>
      </c>
      <c r="AH1080" s="13">
        <f>Penjualan!AH1080*$D1080</f>
        <v>0</v>
      </c>
      <c r="AI1080" s="13">
        <f>Penjualan!AI1080*$D1080</f>
        <v>0</v>
      </c>
      <c r="AJ1080" s="13">
        <f>Penjualan!AJ1080*$D1080</f>
        <v>0</v>
      </c>
      <c r="AK1080" s="13">
        <f>Penjualan!AK1080*$D1080</f>
        <v>0</v>
      </c>
      <c r="AL1080" s="13">
        <f>Penjualan!AL1080*$D1080</f>
        <v>0</v>
      </c>
      <c r="AM1080" s="13">
        <f>Penjualan!AM1080*$D1080</f>
        <v>0</v>
      </c>
      <c r="AN1080" s="13">
        <f>Penjualan!AN1080*$D1080</f>
        <v>0</v>
      </c>
      <c r="AO1080" s="13">
        <f>Penjualan!AO1080*$D1080</f>
        <v>0</v>
      </c>
      <c r="AP1080" s="13"/>
      <c r="AQ1080" s="13">
        <f>Penjualan!AQ1080*$D1080</f>
        <v>0</v>
      </c>
      <c r="AR1080" s="13">
        <f t="shared" si="35"/>
        <v>240000</v>
      </c>
      <c r="AS1080" s="14"/>
      <c r="AT1080" s="14"/>
      <c r="AU1080" s="14"/>
      <c r="AV1080" s="14"/>
      <c r="AW1080" s="14"/>
    </row>
    <row r="1081" spans="1:49" ht="26.25" customHeight="1" x14ac:dyDescent="0.35">
      <c r="A1081" s="55">
        <f>Penjualan!A1081</f>
        <v>0</v>
      </c>
      <c r="B1081" s="2" t="str">
        <f>Penjualan!B1081</f>
        <v>G13</v>
      </c>
      <c r="C1081" s="2" t="str">
        <f>Penjualan!C1081</f>
        <v>Gelang macrame + plat</v>
      </c>
      <c r="D1081" s="21">
        <f>VLOOKUP(B1081,Tabel!$A$6:$F$78,6,FALSE)</f>
        <v>10000</v>
      </c>
      <c r="E1081" s="13">
        <f>Penjualan!E1081*$D1081</f>
        <v>0</v>
      </c>
      <c r="F1081" s="13">
        <f>Penjualan!F1081*$D1081</f>
        <v>0</v>
      </c>
      <c r="G1081" s="13">
        <f>Penjualan!G1081*$D1081</f>
        <v>0</v>
      </c>
      <c r="H1081" s="13">
        <f>Penjualan!H1081*$D1081</f>
        <v>0</v>
      </c>
      <c r="I1081" s="13">
        <f>Penjualan!I1081*$D1081</f>
        <v>0</v>
      </c>
      <c r="J1081" s="13">
        <f>Penjualan!J1081*$D1081</f>
        <v>0</v>
      </c>
      <c r="K1081" s="13">
        <f>Penjualan!K1081*$D1081</f>
        <v>0</v>
      </c>
      <c r="L1081" s="13">
        <f>Penjualan!L1081*$D1081</f>
        <v>0</v>
      </c>
      <c r="M1081" s="13">
        <f>Penjualan!M1081*$D1081</f>
        <v>0</v>
      </c>
      <c r="N1081" s="13">
        <f>Penjualan!N1081*$D1081</f>
        <v>10000</v>
      </c>
      <c r="O1081" s="13">
        <f>Penjualan!O1081*$D1081</f>
        <v>0</v>
      </c>
      <c r="P1081" s="13">
        <f>Penjualan!P1081*$D1081</f>
        <v>0</v>
      </c>
      <c r="Q1081" s="13">
        <f>Penjualan!Q1081*$D1081</f>
        <v>0</v>
      </c>
      <c r="R1081" s="13">
        <f>Penjualan!R1081*$D1081</f>
        <v>0</v>
      </c>
      <c r="S1081" s="13">
        <f>Penjualan!S1081*$D1081</f>
        <v>0</v>
      </c>
      <c r="T1081" s="13">
        <f>Penjualan!T1081*$D1081</f>
        <v>0</v>
      </c>
      <c r="U1081" s="13">
        <f>Penjualan!U1081*$D1081</f>
        <v>0</v>
      </c>
      <c r="V1081" s="13">
        <f>Penjualan!V1081*$D1081</f>
        <v>0</v>
      </c>
      <c r="W1081" s="13">
        <f>Penjualan!W1081*$D1081</f>
        <v>0</v>
      </c>
      <c r="X1081" s="13">
        <f>Penjualan!X1081*$D1081</f>
        <v>0</v>
      </c>
      <c r="Y1081" s="13">
        <f>Penjualan!Y1081*$D1081</f>
        <v>0</v>
      </c>
      <c r="Z1081" s="13">
        <f>Penjualan!Z1081*$D1081</f>
        <v>0</v>
      </c>
      <c r="AA1081" s="13">
        <f>Penjualan!AA1081*$D1081</f>
        <v>0</v>
      </c>
      <c r="AB1081" s="13">
        <f>Penjualan!AB1081*$D1081</f>
        <v>0</v>
      </c>
      <c r="AC1081" s="13">
        <f>Penjualan!AC1081*$D1081</f>
        <v>0</v>
      </c>
      <c r="AD1081" s="13">
        <f>Penjualan!AD1081*$D1081</f>
        <v>0</v>
      </c>
      <c r="AE1081" s="13">
        <f>Penjualan!AE1081*$D1081</f>
        <v>0</v>
      </c>
      <c r="AF1081" s="13">
        <f>Penjualan!AF1081*$D1081</f>
        <v>0</v>
      </c>
      <c r="AG1081" s="13">
        <f>Penjualan!AG1081*$D1081</f>
        <v>0</v>
      </c>
      <c r="AH1081" s="13">
        <f>Penjualan!AH1081*$D1081</f>
        <v>0</v>
      </c>
      <c r="AI1081" s="13">
        <f>Penjualan!AI1081*$D1081</f>
        <v>0</v>
      </c>
      <c r="AJ1081" s="13">
        <f>Penjualan!AJ1081*$D1081</f>
        <v>0</v>
      </c>
      <c r="AK1081" s="13">
        <f>Penjualan!AK1081*$D1081</f>
        <v>0</v>
      </c>
      <c r="AL1081" s="13">
        <f>Penjualan!AL1081*$D1081</f>
        <v>0</v>
      </c>
      <c r="AM1081" s="13">
        <f>Penjualan!AM1081*$D1081</f>
        <v>0</v>
      </c>
      <c r="AN1081" s="13">
        <f>Penjualan!AN1081*$D1081</f>
        <v>0</v>
      </c>
      <c r="AO1081" s="13">
        <f>Penjualan!AO1081*$D1081</f>
        <v>0</v>
      </c>
      <c r="AP1081" s="13"/>
      <c r="AQ1081" s="13">
        <f>Penjualan!AQ1081*$D1081</f>
        <v>0</v>
      </c>
      <c r="AR1081" s="13">
        <f t="shared" si="35"/>
        <v>10000</v>
      </c>
      <c r="AS1081" s="14"/>
      <c r="AT1081" s="14"/>
      <c r="AU1081" s="14"/>
      <c r="AV1081" s="14"/>
      <c r="AW1081" s="14"/>
    </row>
    <row r="1082" spans="1:49" ht="26.25" customHeight="1" x14ac:dyDescent="0.35">
      <c r="A1082" s="55">
        <f>Penjualan!A1082</f>
        <v>0</v>
      </c>
      <c r="B1082" s="2" t="str">
        <f>Penjualan!B1082</f>
        <v>A02</v>
      </c>
      <c r="C1082" s="2" t="str">
        <f>Penjualan!C1082</f>
        <v>Anting tembaga</v>
      </c>
      <c r="D1082" s="21">
        <f>VLOOKUP(B1082,Tabel!$A$6:$F$78,6,FALSE)</f>
        <v>12000</v>
      </c>
      <c r="E1082" s="13">
        <f>Penjualan!E1082*$D1082</f>
        <v>0</v>
      </c>
      <c r="F1082" s="13">
        <f>Penjualan!F1082*$D1082</f>
        <v>0</v>
      </c>
      <c r="G1082" s="13">
        <f>Penjualan!G1082*$D1082</f>
        <v>0</v>
      </c>
      <c r="H1082" s="13">
        <f>Penjualan!H1082*$D1082</f>
        <v>0</v>
      </c>
      <c r="I1082" s="13">
        <f>Penjualan!I1082*$D1082</f>
        <v>0</v>
      </c>
      <c r="J1082" s="13">
        <f>Penjualan!J1082*$D1082</f>
        <v>0</v>
      </c>
      <c r="K1082" s="13">
        <f>Penjualan!K1082*$D1082</f>
        <v>0</v>
      </c>
      <c r="L1082" s="13">
        <f>Penjualan!L1082*$D1082</f>
        <v>0</v>
      </c>
      <c r="M1082" s="13">
        <f>Penjualan!M1082*$D1082</f>
        <v>0</v>
      </c>
      <c r="N1082" s="13">
        <f>Penjualan!N1082*$D1082</f>
        <v>0</v>
      </c>
      <c r="O1082" s="13">
        <f>Penjualan!O1082*$D1082</f>
        <v>0</v>
      </c>
      <c r="P1082" s="13">
        <f>Penjualan!P1082*$D1082</f>
        <v>0</v>
      </c>
      <c r="Q1082" s="13">
        <f>Penjualan!Q1082*$D1082</f>
        <v>12000</v>
      </c>
      <c r="R1082" s="13">
        <f>Penjualan!R1082*$D1082</f>
        <v>0</v>
      </c>
      <c r="S1082" s="13">
        <f>Penjualan!S1082*$D1082</f>
        <v>0</v>
      </c>
      <c r="T1082" s="13">
        <f>Penjualan!T1082*$D1082</f>
        <v>0</v>
      </c>
      <c r="U1082" s="13">
        <f>Penjualan!U1082*$D1082</f>
        <v>0</v>
      </c>
      <c r="V1082" s="13">
        <f>Penjualan!V1082*$D1082</f>
        <v>0</v>
      </c>
      <c r="W1082" s="13">
        <f>Penjualan!W1082*$D1082</f>
        <v>0</v>
      </c>
      <c r="X1082" s="13">
        <f>Penjualan!X1082*$D1082</f>
        <v>0</v>
      </c>
      <c r="Y1082" s="13">
        <f>Penjualan!Y1082*$D1082</f>
        <v>0</v>
      </c>
      <c r="Z1082" s="13">
        <f>Penjualan!Z1082*$D1082</f>
        <v>0</v>
      </c>
      <c r="AA1082" s="13">
        <f>Penjualan!AA1082*$D1082</f>
        <v>0</v>
      </c>
      <c r="AB1082" s="13">
        <f>Penjualan!AB1082*$D1082</f>
        <v>0</v>
      </c>
      <c r="AC1082" s="13">
        <f>Penjualan!AC1082*$D1082</f>
        <v>0</v>
      </c>
      <c r="AD1082" s="13">
        <f>Penjualan!AD1082*$D1082</f>
        <v>0</v>
      </c>
      <c r="AE1082" s="13">
        <f>Penjualan!AE1082*$D1082</f>
        <v>0</v>
      </c>
      <c r="AF1082" s="13">
        <f>Penjualan!AF1082*$D1082</f>
        <v>0</v>
      </c>
      <c r="AG1082" s="13">
        <f>Penjualan!AG1082*$D1082</f>
        <v>0</v>
      </c>
      <c r="AH1082" s="13">
        <f>Penjualan!AH1082*$D1082</f>
        <v>0</v>
      </c>
      <c r="AI1082" s="13">
        <f>Penjualan!AI1082*$D1082</f>
        <v>0</v>
      </c>
      <c r="AJ1082" s="13">
        <f>Penjualan!AJ1082*$D1082</f>
        <v>0</v>
      </c>
      <c r="AK1082" s="13">
        <f>Penjualan!AK1082*$D1082</f>
        <v>0</v>
      </c>
      <c r="AL1082" s="13">
        <f>Penjualan!AL1082*$D1082</f>
        <v>0</v>
      </c>
      <c r="AM1082" s="13">
        <f>Penjualan!AM1082*$D1082</f>
        <v>0</v>
      </c>
      <c r="AN1082" s="13">
        <f>Penjualan!AN1082*$D1082</f>
        <v>0</v>
      </c>
      <c r="AO1082" s="13">
        <f>Penjualan!AO1082*$D1082</f>
        <v>0</v>
      </c>
      <c r="AP1082" s="13"/>
      <c r="AQ1082" s="13">
        <f>Penjualan!AQ1082*$D1082</f>
        <v>0</v>
      </c>
      <c r="AR1082" s="13">
        <f t="shared" si="35"/>
        <v>12000</v>
      </c>
      <c r="AS1082" s="14"/>
      <c r="AT1082" s="14"/>
      <c r="AU1082" s="14"/>
      <c r="AV1082" s="14"/>
      <c r="AW1082" s="14"/>
    </row>
    <row r="1083" spans="1:49" ht="26.25" customHeight="1" x14ac:dyDescent="0.35">
      <c r="A1083" s="55">
        <f>Penjualan!A1083</f>
        <v>0</v>
      </c>
      <c r="B1083" s="2" t="str">
        <f>Penjualan!B1083</f>
        <v>GR12</v>
      </c>
      <c r="C1083" s="2" t="str">
        <f>Penjualan!C1083</f>
        <v>Gelang rosario kristal</v>
      </c>
      <c r="D1083" s="21">
        <f>VLOOKUP(B1083,Tabel!$A$6:$F$78,6,FALSE)</f>
        <v>15000</v>
      </c>
      <c r="E1083" s="13">
        <f>Penjualan!E1083*$D1083</f>
        <v>0</v>
      </c>
      <c r="F1083" s="13">
        <f>Penjualan!F1083*$D1083</f>
        <v>0</v>
      </c>
      <c r="G1083" s="13">
        <f>Penjualan!G1083*$D1083</f>
        <v>0</v>
      </c>
      <c r="H1083" s="13">
        <f>Penjualan!H1083*$D1083</f>
        <v>0</v>
      </c>
      <c r="I1083" s="13">
        <f>Penjualan!I1083*$D1083</f>
        <v>0</v>
      </c>
      <c r="J1083" s="13">
        <f>Penjualan!J1083*$D1083</f>
        <v>0</v>
      </c>
      <c r="K1083" s="13">
        <f>Penjualan!K1083*$D1083</f>
        <v>0</v>
      </c>
      <c r="L1083" s="13">
        <f>Penjualan!L1083*$D1083</f>
        <v>0</v>
      </c>
      <c r="M1083" s="13">
        <f>Penjualan!M1083*$D1083</f>
        <v>0</v>
      </c>
      <c r="N1083" s="13">
        <f>Penjualan!N1083*$D1083</f>
        <v>0</v>
      </c>
      <c r="O1083" s="13">
        <f>Penjualan!O1083*$D1083</f>
        <v>0</v>
      </c>
      <c r="P1083" s="13">
        <f>Penjualan!P1083*$D1083</f>
        <v>0</v>
      </c>
      <c r="Q1083" s="13">
        <f>Penjualan!Q1083*$D1083</f>
        <v>45000</v>
      </c>
      <c r="R1083" s="13">
        <f>Penjualan!R1083*$D1083</f>
        <v>0</v>
      </c>
      <c r="S1083" s="13">
        <f>Penjualan!S1083*$D1083</f>
        <v>0</v>
      </c>
      <c r="T1083" s="13">
        <f>Penjualan!T1083*$D1083</f>
        <v>0</v>
      </c>
      <c r="U1083" s="13">
        <f>Penjualan!U1083*$D1083</f>
        <v>0</v>
      </c>
      <c r="V1083" s="13">
        <f>Penjualan!V1083*$D1083</f>
        <v>0</v>
      </c>
      <c r="W1083" s="13">
        <f>Penjualan!W1083*$D1083</f>
        <v>0</v>
      </c>
      <c r="X1083" s="13">
        <f>Penjualan!X1083*$D1083</f>
        <v>0</v>
      </c>
      <c r="Y1083" s="13">
        <f>Penjualan!Y1083*$D1083</f>
        <v>0</v>
      </c>
      <c r="Z1083" s="13">
        <f>Penjualan!Z1083*$D1083</f>
        <v>0</v>
      </c>
      <c r="AA1083" s="13">
        <f>Penjualan!AA1083*$D1083</f>
        <v>0</v>
      </c>
      <c r="AB1083" s="13">
        <f>Penjualan!AB1083*$D1083</f>
        <v>0</v>
      </c>
      <c r="AC1083" s="13">
        <f>Penjualan!AC1083*$D1083</f>
        <v>0</v>
      </c>
      <c r="AD1083" s="13">
        <f>Penjualan!AD1083*$D1083</f>
        <v>0</v>
      </c>
      <c r="AE1083" s="13">
        <f>Penjualan!AE1083*$D1083</f>
        <v>0</v>
      </c>
      <c r="AF1083" s="13">
        <f>Penjualan!AF1083*$D1083</f>
        <v>0</v>
      </c>
      <c r="AG1083" s="13">
        <f>Penjualan!AG1083*$D1083</f>
        <v>0</v>
      </c>
      <c r="AH1083" s="13">
        <f>Penjualan!AH1083*$D1083</f>
        <v>0</v>
      </c>
      <c r="AI1083" s="13">
        <f>Penjualan!AI1083*$D1083</f>
        <v>0</v>
      </c>
      <c r="AJ1083" s="13">
        <f>Penjualan!AJ1083*$D1083</f>
        <v>0</v>
      </c>
      <c r="AK1083" s="13">
        <f>Penjualan!AK1083*$D1083</f>
        <v>0</v>
      </c>
      <c r="AL1083" s="13">
        <f>Penjualan!AL1083*$D1083</f>
        <v>0</v>
      </c>
      <c r="AM1083" s="13">
        <f>Penjualan!AM1083*$D1083</f>
        <v>0</v>
      </c>
      <c r="AN1083" s="13">
        <f>Penjualan!AN1083*$D1083</f>
        <v>0</v>
      </c>
      <c r="AO1083" s="13">
        <f>Penjualan!AO1083*$D1083</f>
        <v>0</v>
      </c>
      <c r="AP1083" s="13"/>
      <c r="AQ1083" s="13">
        <f>Penjualan!AQ1083*$D1083</f>
        <v>0</v>
      </c>
      <c r="AR1083" s="13">
        <f t="shared" si="35"/>
        <v>45000</v>
      </c>
      <c r="AS1083" s="14"/>
      <c r="AT1083" s="14"/>
      <c r="AU1083" s="14"/>
      <c r="AV1083" s="14"/>
      <c r="AW1083" s="14"/>
    </row>
    <row r="1084" spans="1:49" ht="26.25" customHeight="1" x14ac:dyDescent="0.35">
      <c r="A1084" s="55">
        <f>Penjualan!A1084</f>
        <v>0</v>
      </c>
      <c r="B1084" s="2" t="str">
        <f>Penjualan!B1084</f>
        <v>R03</v>
      </c>
      <c r="C1084" s="2" t="str">
        <f>Penjualan!C1084</f>
        <v>Rosario kristal</v>
      </c>
      <c r="D1084" s="21">
        <f>VLOOKUP(B1084,Tabel!$A$6:$F$78,6,FALSE)</f>
        <v>30000</v>
      </c>
      <c r="E1084" s="13">
        <f>Penjualan!E1084*$D1084</f>
        <v>0</v>
      </c>
      <c r="F1084" s="13">
        <f>Penjualan!F1084*$D1084</f>
        <v>0</v>
      </c>
      <c r="G1084" s="13">
        <f>Penjualan!G1084*$D1084</f>
        <v>0</v>
      </c>
      <c r="H1084" s="13">
        <f>Penjualan!H1084*$D1084</f>
        <v>30000</v>
      </c>
      <c r="I1084" s="13">
        <f>Penjualan!I1084*$D1084</f>
        <v>0</v>
      </c>
      <c r="J1084" s="13">
        <f>Penjualan!J1084*$D1084</f>
        <v>0</v>
      </c>
      <c r="K1084" s="13">
        <f>Penjualan!K1084*$D1084</f>
        <v>0</v>
      </c>
      <c r="L1084" s="13">
        <f>Penjualan!L1084*$D1084</f>
        <v>0</v>
      </c>
      <c r="M1084" s="13">
        <f>Penjualan!M1084*$D1084</f>
        <v>0</v>
      </c>
      <c r="N1084" s="13">
        <f>Penjualan!N1084*$D1084</f>
        <v>0</v>
      </c>
      <c r="O1084" s="13">
        <f>Penjualan!O1084*$D1084</f>
        <v>0</v>
      </c>
      <c r="P1084" s="13">
        <f>Penjualan!P1084*$D1084</f>
        <v>0</v>
      </c>
      <c r="Q1084" s="13">
        <f>Penjualan!Q1084*$D1084</f>
        <v>0</v>
      </c>
      <c r="R1084" s="13">
        <f>Penjualan!R1084*$D1084</f>
        <v>0</v>
      </c>
      <c r="S1084" s="13">
        <f>Penjualan!S1084*$D1084</f>
        <v>0</v>
      </c>
      <c r="T1084" s="13">
        <f>Penjualan!T1084*$D1084</f>
        <v>0</v>
      </c>
      <c r="U1084" s="13">
        <f>Penjualan!U1084*$D1084</f>
        <v>0</v>
      </c>
      <c r="V1084" s="13">
        <f>Penjualan!V1084*$D1084</f>
        <v>0</v>
      </c>
      <c r="W1084" s="13">
        <f>Penjualan!W1084*$D1084</f>
        <v>30000</v>
      </c>
      <c r="X1084" s="13">
        <f>Penjualan!X1084*$D1084</f>
        <v>0</v>
      </c>
      <c r="Y1084" s="13">
        <f>Penjualan!Y1084*$D1084</f>
        <v>0</v>
      </c>
      <c r="Z1084" s="13">
        <f>Penjualan!Z1084*$D1084</f>
        <v>0</v>
      </c>
      <c r="AA1084" s="13">
        <f>Penjualan!AA1084*$D1084</f>
        <v>0</v>
      </c>
      <c r="AB1084" s="13">
        <f>Penjualan!AB1084*$D1084</f>
        <v>0</v>
      </c>
      <c r="AC1084" s="13">
        <f>Penjualan!AC1084*$D1084</f>
        <v>0</v>
      </c>
      <c r="AD1084" s="13">
        <f>Penjualan!AD1084*$D1084</f>
        <v>0</v>
      </c>
      <c r="AE1084" s="13">
        <f>Penjualan!AE1084*$D1084</f>
        <v>0</v>
      </c>
      <c r="AF1084" s="13">
        <f>Penjualan!AF1084*$D1084</f>
        <v>0</v>
      </c>
      <c r="AG1084" s="13">
        <f>Penjualan!AG1084*$D1084</f>
        <v>0</v>
      </c>
      <c r="AH1084" s="13">
        <f>Penjualan!AH1084*$D1084</f>
        <v>0</v>
      </c>
      <c r="AI1084" s="13">
        <f>Penjualan!AI1084*$D1084</f>
        <v>0</v>
      </c>
      <c r="AJ1084" s="13">
        <f>Penjualan!AJ1084*$D1084</f>
        <v>0</v>
      </c>
      <c r="AK1084" s="13">
        <f>Penjualan!AK1084*$D1084</f>
        <v>0</v>
      </c>
      <c r="AL1084" s="13">
        <f>Penjualan!AL1084*$D1084</f>
        <v>0</v>
      </c>
      <c r="AM1084" s="13">
        <f>Penjualan!AM1084*$D1084</f>
        <v>0</v>
      </c>
      <c r="AN1084" s="13">
        <f>Penjualan!AN1084*$D1084</f>
        <v>0</v>
      </c>
      <c r="AO1084" s="13">
        <f>Penjualan!AO1084*$D1084</f>
        <v>0</v>
      </c>
      <c r="AP1084" s="13"/>
      <c r="AQ1084" s="13">
        <f>Penjualan!AQ1084*$D1084</f>
        <v>0</v>
      </c>
      <c r="AR1084" s="13">
        <f t="shared" si="35"/>
        <v>60000</v>
      </c>
      <c r="AS1084" s="14"/>
      <c r="AT1084" s="14"/>
      <c r="AU1084" s="14"/>
      <c r="AV1084" s="14"/>
      <c r="AW1084" s="14"/>
    </row>
    <row r="1085" spans="1:49" ht="26.25" customHeight="1" x14ac:dyDescent="0.35">
      <c r="A1085" s="55">
        <f>Penjualan!A1085</f>
        <v>0</v>
      </c>
      <c r="B1085" s="2" t="str">
        <f>Penjualan!B1085</f>
        <v>GR13</v>
      </c>
      <c r="C1085" s="2" t="str">
        <f>Penjualan!C1085</f>
        <v>Gelang rosario kristal</v>
      </c>
      <c r="D1085" s="21">
        <f>VLOOKUP(B1085,Tabel!$A$6:$F$78,6,FALSE)</f>
        <v>10000</v>
      </c>
      <c r="E1085" s="13">
        <f>Penjualan!E1085*$D1085</f>
        <v>0</v>
      </c>
      <c r="F1085" s="13">
        <f>Penjualan!F1085*$D1085</f>
        <v>0</v>
      </c>
      <c r="G1085" s="13">
        <f>Penjualan!G1085*$D1085</f>
        <v>0</v>
      </c>
      <c r="H1085" s="13">
        <f>Penjualan!H1085*$D1085</f>
        <v>0</v>
      </c>
      <c r="I1085" s="13">
        <f>Penjualan!I1085*$D1085</f>
        <v>0</v>
      </c>
      <c r="J1085" s="13">
        <f>Penjualan!J1085*$D1085</f>
        <v>0</v>
      </c>
      <c r="K1085" s="13">
        <f>Penjualan!K1085*$D1085</f>
        <v>0</v>
      </c>
      <c r="L1085" s="13">
        <f>Penjualan!L1085*$D1085</f>
        <v>0</v>
      </c>
      <c r="M1085" s="13">
        <f>Penjualan!M1085*$D1085</f>
        <v>0</v>
      </c>
      <c r="N1085" s="13">
        <f>Penjualan!N1085*$D1085</f>
        <v>0</v>
      </c>
      <c r="O1085" s="13">
        <f>Penjualan!O1085*$D1085</f>
        <v>0</v>
      </c>
      <c r="P1085" s="13">
        <f>Penjualan!P1085*$D1085</f>
        <v>0</v>
      </c>
      <c r="Q1085" s="13">
        <f>Penjualan!Q1085*$D1085</f>
        <v>0</v>
      </c>
      <c r="R1085" s="13">
        <f>Penjualan!R1085*$D1085</f>
        <v>0</v>
      </c>
      <c r="S1085" s="13">
        <f>Penjualan!S1085*$D1085</f>
        <v>0</v>
      </c>
      <c r="T1085" s="13">
        <f>Penjualan!T1085*$D1085</f>
        <v>0</v>
      </c>
      <c r="U1085" s="13">
        <f>Penjualan!U1085*$D1085</f>
        <v>0</v>
      </c>
      <c r="V1085" s="13">
        <f>Penjualan!V1085*$D1085</f>
        <v>0</v>
      </c>
      <c r="W1085" s="13">
        <f>Penjualan!W1085*$D1085</f>
        <v>40000</v>
      </c>
      <c r="X1085" s="13">
        <f>Penjualan!X1085*$D1085</f>
        <v>0</v>
      </c>
      <c r="Y1085" s="13">
        <f>Penjualan!Y1085*$D1085</f>
        <v>0</v>
      </c>
      <c r="Z1085" s="13">
        <f>Penjualan!Z1085*$D1085</f>
        <v>0</v>
      </c>
      <c r="AA1085" s="13">
        <f>Penjualan!AA1085*$D1085</f>
        <v>0</v>
      </c>
      <c r="AB1085" s="13">
        <f>Penjualan!AB1085*$D1085</f>
        <v>0</v>
      </c>
      <c r="AC1085" s="13">
        <f>Penjualan!AC1085*$D1085</f>
        <v>0</v>
      </c>
      <c r="AD1085" s="13">
        <f>Penjualan!AD1085*$D1085</f>
        <v>0</v>
      </c>
      <c r="AE1085" s="13">
        <f>Penjualan!AE1085*$D1085</f>
        <v>0</v>
      </c>
      <c r="AF1085" s="13">
        <f>Penjualan!AF1085*$D1085</f>
        <v>0</v>
      </c>
      <c r="AG1085" s="13">
        <f>Penjualan!AG1085*$D1085</f>
        <v>0</v>
      </c>
      <c r="AH1085" s="13">
        <f>Penjualan!AH1085*$D1085</f>
        <v>0</v>
      </c>
      <c r="AI1085" s="13">
        <f>Penjualan!AI1085*$D1085</f>
        <v>0</v>
      </c>
      <c r="AJ1085" s="13">
        <f>Penjualan!AJ1085*$D1085</f>
        <v>0</v>
      </c>
      <c r="AK1085" s="13">
        <f>Penjualan!AK1085*$D1085</f>
        <v>0</v>
      </c>
      <c r="AL1085" s="13">
        <f>Penjualan!AL1085*$D1085</f>
        <v>0</v>
      </c>
      <c r="AM1085" s="13">
        <f>Penjualan!AM1085*$D1085</f>
        <v>0</v>
      </c>
      <c r="AN1085" s="13">
        <f>Penjualan!AN1085*$D1085</f>
        <v>0</v>
      </c>
      <c r="AO1085" s="13">
        <f>Penjualan!AO1085*$D1085</f>
        <v>0</v>
      </c>
      <c r="AP1085" s="13"/>
      <c r="AQ1085" s="13">
        <f>Penjualan!AQ1085*$D1085</f>
        <v>0</v>
      </c>
      <c r="AR1085" s="13">
        <f t="shared" si="35"/>
        <v>40000</v>
      </c>
      <c r="AS1085" s="14"/>
      <c r="AT1085" s="14"/>
      <c r="AU1085" s="14"/>
      <c r="AV1085" s="14"/>
      <c r="AW1085" s="14"/>
    </row>
    <row r="1086" spans="1:49" ht="26.25" customHeight="1" x14ac:dyDescent="0.35">
      <c r="A1086" s="55">
        <f>Penjualan!A1086</f>
        <v>0</v>
      </c>
      <c r="B1086" s="2" t="str">
        <f>Penjualan!B1086</f>
        <v>R04</v>
      </c>
      <c r="C1086" s="2" t="str">
        <f>Penjualan!C1086</f>
        <v xml:space="preserve">Rosario kristal </v>
      </c>
      <c r="D1086" s="21">
        <f>VLOOKUP(B1086,Tabel!$A$6:$F$78,6,FALSE)</f>
        <v>30000</v>
      </c>
      <c r="E1086" s="13">
        <f>Penjualan!E1086*$D1086</f>
        <v>0</v>
      </c>
      <c r="F1086" s="13">
        <f>Penjualan!F1086*$D1086</f>
        <v>0</v>
      </c>
      <c r="G1086" s="13">
        <f>Penjualan!G1086*$D1086</f>
        <v>0</v>
      </c>
      <c r="H1086" s="13">
        <f>Penjualan!H1086*$D1086</f>
        <v>0</v>
      </c>
      <c r="I1086" s="13">
        <f>Penjualan!I1086*$D1086</f>
        <v>0</v>
      </c>
      <c r="J1086" s="13">
        <f>Penjualan!J1086*$D1086</f>
        <v>0</v>
      </c>
      <c r="K1086" s="13">
        <f>Penjualan!K1086*$D1086</f>
        <v>0</v>
      </c>
      <c r="L1086" s="13">
        <f>Penjualan!L1086*$D1086</f>
        <v>0</v>
      </c>
      <c r="M1086" s="13">
        <f>Penjualan!M1086*$D1086</f>
        <v>0</v>
      </c>
      <c r="N1086" s="13">
        <f>Penjualan!N1086*$D1086</f>
        <v>0</v>
      </c>
      <c r="O1086" s="13">
        <f>Penjualan!O1086*$D1086</f>
        <v>0</v>
      </c>
      <c r="P1086" s="13">
        <f>Penjualan!P1086*$D1086</f>
        <v>0</v>
      </c>
      <c r="Q1086" s="13">
        <f>Penjualan!Q1086*$D1086</f>
        <v>0</v>
      </c>
      <c r="R1086" s="13">
        <f>Penjualan!R1086*$D1086</f>
        <v>0</v>
      </c>
      <c r="S1086" s="13">
        <f>Penjualan!S1086*$D1086</f>
        <v>0</v>
      </c>
      <c r="T1086" s="13">
        <f>Penjualan!T1086*$D1086</f>
        <v>0</v>
      </c>
      <c r="U1086" s="13">
        <f>Penjualan!U1086*$D1086</f>
        <v>0</v>
      </c>
      <c r="V1086" s="13">
        <f>Penjualan!V1086*$D1086</f>
        <v>0</v>
      </c>
      <c r="W1086" s="13">
        <f>Penjualan!W1086*$D1086</f>
        <v>90000</v>
      </c>
      <c r="X1086" s="13">
        <f>Penjualan!X1086*$D1086</f>
        <v>0</v>
      </c>
      <c r="Y1086" s="13">
        <f>Penjualan!Y1086*$D1086</f>
        <v>0</v>
      </c>
      <c r="Z1086" s="13">
        <f>Penjualan!Z1086*$D1086</f>
        <v>0</v>
      </c>
      <c r="AA1086" s="13">
        <f>Penjualan!AA1086*$D1086</f>
        <v>0</v>
      </c>
      <c r="AB1086" s="13">
        <f>Penjualan!AB1086*$D1086</f>
        <v>0</v>
      </c>
      <c r="AC1086" s="13">
        <f>Penjualan!AC1086*$D1086</f>
        <v>0</v>
      </c>
      <c r="AD1086" s="13">
        <f>Penjualan!AD1086*$D1086</f>
        <v>0</v>
      </c>
      <c r="AE1086" s="13">
        <f>Penjualan!AE1086*$D1086</f>
        <v>0</v>
      </c>
      <c r="AF1086" s="13">
        <f>Penjualan!AF1086*$D1086</f>
        <v>0</v>
      </c>
      <c r="AG1086" s="13">
        <f>Penjualan!AG1086*$D1086</f>
        <v>0</v>
      </c>
      <c r="AH1086" s="13">
        <f>Penjualan!AH1086*$D1086</f>
        <v>0</v>
      </c>
      <c r="AI1086" s="13">
        <f>Penjualan!AI1086*$D1086</f>
        <v>0</v>
      </c>
      <c r="AJ1086" s="13">
        <f>Penjualan!AJ1086*$D1086</f>
        <v>0</v>
      </c>
      <c r="AK1086" s="13">
        <f>Penjualan!AK1086*$D1086</f>
        <v>0</v>
      </c>
      <c r="AL1086" s="13">
        <f>Penjualan!AL1086*$D1086</f>
        <v>0</v>
      </c>
      <c r="AM1086" s="13">
        <f>Penjualan!AM1086*$D1086</f>
        <v>0</v>
      </c>
      <c r="AN1086" s="13">
        <f>Penjualan!AN1086*$D1086</f>
        <v>0</v>
      </c>
      <c r="AO1086" s="13">
        <f>Penjualan!AO1086*$D1086</f>
        <v>0</v>
      </c>
      <c r="AP1086" s="13"/>
      <c r="AQ1086" s="13">
        <f>Penjualan!AQ1086*$D1086</f>
        <v>0</v>
      </c>
      <c r="AR1086" s="13">
        <f t="shared" si="35"/>
        <v>90000</v>
      </c>
      <c r="AS1086" s="14"/>
      <c r="AT1086" s="14"/>
      <c r="AU1086" s="14"/>
      <c r="AV1086" s="14"/>
      <c r="AW1086" s="14"/>
    </row>
    <row r="1087" spans="1:49" ht="26.25" customHeight="1" x14ac:dyDescent="0.35">
      <c r="A1087" s="55">
        <f>Penjualan!A1087</f>
        <v>0</v>
      </c>
      <c r="B1087" s="2" t="str">
        <f>Penjualan!B1087</f>
        <v>Lain2</v>
      </c>
      <c r="C1087" s="2" t="str">
        <f>Penjualan!C1087</f>
        <v>Lain2</v>
      </c>
      <c r="D1087" s="21">
        <f>VLOOKUP(B1087,Tabel!$A$6:$F$78,6,FALSE)</f>
        <v>0</v>
      </c>
      <c r="E1087" s="13">
        <f>Penjualan!E1087*$D1087</f>
        <v>0</v>
      </c>
      <c r="F1087" s="13">
        <f>Penjualan!F1087*$D1087</f>
        <v>0</v>
      </c>
      <c r="G1087" s="13">
        <f>Penjualan!G1087*$D1087</f>
        <v>0</v>
      </c>
      <c r="H1087" s="13">
        <f>Penjualan!H1087*$D1087</f>
        <v>0</v>
      </c>
      <c r="I1087" s="13">
        <f>Penjualan!I1087*$D1087</f>
        <v>0</v>
      </c>
      <c r="J1087" s="13">
        <f>Penjualan!J1087*$D1087</f>
        <v>0</v>
      </c>
      <c r="K1087" s="13">
        <f>Penjualan!K1087*$D1087</f>
        <v>0</v>
      </c>
      <c r="L1087" s="13">
        <f>Penjualan!L1087*$D1087</f>
        <v>0</v>
      </c>
      <c r="M1087" s="13">
        <f>Penjualan!M1087*$D1087</f>
        <v>0</v>
      </c>
      <c r="N1087" s="13">
        <f>Penjualan!N1087*$D1087</f>
        <v>0</v>
      </c>
      <c r="O1087" s="13">
        <f>Penjualan!O1087*$D1087</f>
        <v>0</v>
      </c>
      <c r="P1087" s="13">
        <f>Penjualan!P1087*$D1087</f>
        <v>0</v>
      </c>
      <c r="Q1087" s="13">
        <f>Penjualan!Q1087*$D1087</f>
        <v>0</v>
      </c>
      <c r="R1087" s="13">
        <f>Penjualan!R1087*$D1087</f>
        <v>0</v>
      </c>
      <c r="S1087" s="13">
        <f>Penjualan!S1087*$D1087</f>
        <v>0</v>
      </c>
      <c r="T1087" s="13">
        <f>Penjualan!T1087*$D1087</f>
        <v>0</v>
      </c>
      <c r="U1087" s="13">
        <f>Penjualan!U1087*$D1087</f>
        <v>0</v>
      </c>
      <c r="V1087" s="13">
        <f>Penjualan!V1087*$D1087</f>
        <v>0</v>
      </c>
      <c r="W1087" s="13">
        <f>Penjualan!W1087*$D1087</f>
        <v>0</v>
      </c>
      <c r="X1087" s="13">
        <f>Penjualan!X1087*$D1087</f>
        <v>0</v>
      </c>
      <c r="Y1087" s="13">
        <f>Penjualan!Y1087*$D1087</f>
        <v>0</v>
      </c>
      <c r="Z1087" s="13">
        <f>Penjualan!Z1087*$D1087</f>
        <v>0</v>
      </c>
      <c r="AA1087" s="13">
        <f>Penjualan!AA1087*$D1087</f>
        <v>0</v>
      </c>
      <c r="AB1087" s="13">
        <f>Penjualan!AB1087*$D1087</f>
        <v>0</v>
      </c>
      <c r="AC1087" s="13">
        <f>Penjualan!AC1087*$D1087</f>
        <v>0</v>
      </c>
      <c r="AD1087" s="13">
        <f>Penjualan!AD1087*$D1087</f>
        <v>0</v>
      </c>
      <c r="AE1087" s="13">
        <f>Penjualan!AE1087*$D1087</f>
        <v>0</v>
      </c>
      <c r="AF1087" s="13">
        <f>Penjualan!AF1087*$D1087</f>
        <v>0</v>
      </c>
      <c r="AG1087" s="13">
        <f>Penjualan!AG1087*$D1087</f>
        <v>0</v>
      </c>
      <c r="AH1087" s="13">
        <f>Penjualan!AH1087*$D1087</f>
        <v>0</v>
      </c>
      <c r="AI1087" s="13">
        <f>Penjualan!AI1087*$D1087</f>
        <v>0</v>
      </c>
      <c r="AJ1087" s="13">
        <f>Penjualan!AJ1087*$D1087</f>
        <v>0</v>
      </c>
      <c r="AK1087" s="13">
        <f>Penjualan!AK1087*$D1087</f>
        <v>0</v>
      </c>
      <c r="AL1087" s="13">
        <f>Penjualan!AL1087*$D1087</f>
        <v>0</v>
      </c>
      <c r="AM1087" s="13">
        <f>Penjualan!AM1087*$D1087</f>
        <v>0</v>
      </c>
      <c r="AN1087" s="13">
        <f>Penjualan!AN1087*$D1087</f>
        <v>0</v>
      </c>
      <c r="AO1087" s="13">
        <f>Penjualan!AO1087*$D1087</f>
        <v>0</v>
      </c>
      <c r="AP1087" s="13"/>
      <c r="AQ1087" s="13">
        <f>Penjualan!AQ1087*$D1087</f>
        <v>0</v>
      </c>
      <c r="AR1087" s="13">
        <f t="shared" si="35"/>
        <v>0</v>
      </c>
      <c r="AS1087" s="14"/>
      <c r="AT1087" s="14"/>
      <c r="AU1087" s="14"/>
      <c r="AV1087" s="14"/>
      <c r="AW1087" s="14"/>
    </row>
    <row r="1088" spans="1:49" ht="26.25" customHeight="1" x14ac:dyDescent="0.35">
      <c r="A1088" s="55">
        <f>Penjualan!A1088</f>
        <v>42709</v>
      </c>
      <c r="B1088" s="2" t="str">
        <f>Penjualan!B1088</f>
        <v>G12</v>
      </c>
      <c r="C1088" s="2" t="str">
        <f>Penjualan!C1088</f>
        <v xml:space="preserve">Gelang plat </v>
      </c>
      <c r="D1088" s="21">
        <f>VLOOKUP(B1088,Tabel!$A$6:$F$78,6,FALSE)</f>
        <v>5000</v>
      </c>
      <c r="E1088" s="13">
        <f>Penjualan!E1088*$D1088</f>
        <v>0</v>
      </c>
      <c r="F1088" s="13">
        <f>Penjualan!F1088*$D1088</f>
        <v>0</v>
      </c>
      <c r="G1088" s="13">
        <f>Penjualan!G1088*$D1088</f>
        <v>0</v>
      </c>
      <c r="H1088" s="13">
        <f>Penjualan!H1088*$D1088</f>
        <v>0</v>
      </c>
      <c r="I1088" s="13">
        <f>Penjualan!I1088*$D1088</f>
        <v>0</v>
      </c>
      <c r="J1088" s="13">
        <f>Penjualan!J1088*$D1088</f>
        <v>0</v>
      </c>
      <c r="K1088" s="13">
        <f>Penjualan!K1088*$D1088</f>
        <v>0</v>
      </c>
      <c r="L1088" s="13">
        <f>Penjualan!L1088*$D1088</f>
        <v>0</v>
      </c>
      <c r="M1088" s="13">
        <f>Penjualan!M1088*$D1088</f>
        <v>0</v>
      </c>
      <c r="N1088" s="13">
        <f>Penjualan!N1088*$D1088</f>
        <v>0</v>
      </c>
      <c r="O1088" s="13">
        <f>Penjualan!O1088*$D1088</f>
        <v>0</v>
      </c>
      <c r="P1088" s="13">
        <f>Penjualan!P1088*$D1088</f>
        <v>0</v>
      </c>
      <c r="Q1088" s="13">
        <f>Penjualan!Q1088*$D1088</f>
        <v>0</v>
      </c>
      <c r="R1088" s="13">
        <f>Penjualan!R1088*$D1088</f>
        <v>0</v>
      </c>
      <c r="S1088" s="13">
        <f>Penjualan!S1088*$D1088</f>
        <v>0</v>
      </c>
      <c r="T1088" s="13">
        <f>Penjualan!T1088*$D1088</f>
        <v>0</v>
      </c>
      <c r="U1088" s="13">
        <f>Penjualan!U1088*$D1088</f>
        <v>0</v>
      </c>
      <c r="V1088" s="13">
        <f>Penjualan!V1088*$D1088</f>
        <v>0</v>
      </c>
      <c r="W1088" s="13">
        <f>Penjualan!W1088*$D1088</f>
        <v>0</v>
      </c>
      <c r="X1088" s="13">
        <f>Penjualan!X1088*$D1088</f>
        <v>0</v>
      </c>
      <c r="Y1088" s="13">
        <f>Penjualan!Y1088*$D1088</f>
        <v>0</v>
      </c>
      <c r="Z1088" s="13">
        <f>Penjualan!Z1088*$D1088</f>
        <v>0</v>
      </c>
      <c r="AA1088" s="13">
        <f>Penjualan!AA1088*$D1088</f>
        <v>0</v>
      </c>
      <c r="AB1088" s="13">
        <f>Penjualan!AB1088*$D1088</f>
        <v>0</v>
      </c>
      <c r="AC1088" s="13">
        <f>Penjualan!AC1088*$D1088</f>
        <v>0</v>
      </c>
      <c r="AD1088" s="13">
        <f>Penjualan!AD1088*$D1088</f>
        <v>0</v>
      </c>
      <c r="AE1088" s="13">
        <f>Penjualan!AE1088*$D1088</f>
        <v>0</v>
      </c>
      <c r="AF1088" s="13">
        <f>Penjualan!AF1088*$D1088</f>
        <v>0</v>
      </c>
      <c r="AG1088" s="13">
        <f>Penjualan!AG1088*$D1088</f>
        <v>0</v>
      </c>
      <c r="AH1088" s="13">
        <f>Penjualan!AH1088*$D1088</f>
        <v>0</v>
      </c>
      <c r="AI1088" s="13">
        <f>Penjualan!AI1088*$D1088</f>
        <v>15000</v>
      </c>
      <c r="AJ1088" s="13">
        <f>Penjualan!AJ1088*$D1088</f>
        <v>0</v>
      </c>
      <c r="AK1088" s="13">
        <f>Penjualan!AK1088*$D1088</f>
        <v>0</v>
      </c>
      <c r="AL1088" s="13">
        <f>Penjualan!AL1088*$D1088</f>
        <v>0</v>
      </c>
      <c r="AM1088" s="13">
        <f>Penjualan!AM1088*$D1088</f>
        <v>0</v>
      </c>
      <c r="AN1088" s="13">
        <f>Penjualan!AN1088*$D1088</f>
        <v>0</v>
      </c>
      <c r="AO1088" s="13">
        <f>Penjualan!AO1088*$D1088</f>
        <v>0</v>
      </c>
      <c r="AP1088" s="13"/>
      <c r="AQ1088" s="13">
        <f>Penjualan!AQ1088*$D1088</f>
        <v>0</v>
      </c>
      <c r="AR1088" s="13">
        <f t="shared" si="35"/>
        <v>15000</v>
      </c>
      <c r="AS1088" s="14"/>
      <c r="AT1088" s="14"/>
      <c r="AU1088" s="14"/>
      <c r="AV1088" s="14"/>
      <c r="AW1088" s="14"/>
    </row>
    <row r="1089" spans="1:49" ht="26.25" customHeight="1" x14ac:dyDescent="0.35">
      <c r="A1089" s="55" t="str">
        <f>Penjualan!A1089</f>
        <v>H. Sari Pan Pacific</v>
      </c>
      <c r="B1089" s="2" t="str">
        <f>Penjualan!B1089</f>
        <v>YOH01</v>
      </c>
      <c r="C1089" s="2" t="str">
        <f>Penjualan!C1089</f>
        <v>Produk Yohanes</v>
      </c>
      <c r="D1089" s="21">
        <f>VLOOKUP(B1089,Tabel!$A$6:$F$78,6,FALSE)</f>
        <v>10000</v>
      </c>
      <c r="E1089" s="13">
        <f>Penjualan!E1089*$D1089</f>
        <v>0</v>
      </c>
      <c r="F1089" s="13">
        <f>Penjualan!F1089*$D1089</f>
        <v>0</v>
      </c>
      <c r="G1089" s="13">
        <f>Penjualan!G1089*$D1089</f>
        <v>0</v>
      </c>
      <c r="H1089" s="13">
        <f>Penjualan!H1089*$D1089</f>
        <v>0</v>
      </c>
      <c r="I1089" s="13">
        <f>Penjualan!I1089*$D1089</f>
        <v>0</v>
      </c>
      <c r="J1089" s="13">
        <f>Penjualan!J1089*$D1089</f>
        <v>0</v>
      </c>
      <c r="K1089" s="13">
        <f>Penjualan!K1089*$D1089</f>
        <v>0</v>
      </c>
      <c r="L1089" s="13">
        <f>Penjualan!L1089*$D1089</f>
        <v>0</v>
      </c>
      <c r="M1089" s="13">
        <f>Penjualan!M1089*$D1089</f>
        <v>10000</v>
      </c>
      <c r="N1089" s="13">
        <f>Penjualan!N1089*$D1089</f>
        <v>0</v>
      </c>
      <c r="O1089" s="13">
        <f>Penjualan!O1089*$D1089</f>
        <v>0</v>
      </c>
      <c r="P1089" s="13">
        <f>Penjualan!P1089*$D1089</f>
        <v>0</v>
      </c>
      <c r="Q1089" s="13">
        <f>Penjualan!Q1089*$D1089</f>
        <v>0</v>
      </c>
      <c r="R1089" s="13">
        <f>Penjualan!R1089*$D1089</f>
        <v>0</v>
      </c>
      <c r="S1089" s="13">
        <f>Penjualan!S1089*$D1089</f>
        <v>0</v>
      </c>
      <c r="T1089" s="13">
        <f>Penjualan!T1089*$D1089</f>
        <v>0</v>
      </c>
      <c r="U1089" s="13">
        <f>Penjualan!U1089*$D1089</f>
        <v>0</v>
      </c>
      <c r="V1089" s="13">
        <f>Penjualan!V1089*$D1089</f>
        <v>0</v>
      </c>
      <c r="W1089" s="13">
        <f>Penjualan!W1089*$D1089</f>
        <v>0</v>
      </c>
      <c r="X1089" s="13">
        <f>Penjualan!X1089*$D1089</f>
        <v>0</v>
      </c>
      <c r="Y1089" s="13">
        <f>Penjualan!Y1089*$D1089</f>
        <v>0</v>
      </c>
      <c r="Z1089" s="13">
        <f>Penjualan!Z1089*$D1089</f>
        <v>0</v>
      </c>
      <c r="AA1089" s="13">
        <f>Penjualan!AA1089*$D1089</f>
        <v>0</v>
      </c>
      <c r="AB1089" s="13">
        <f>Penjualan!AB1089*$D1089</f>
        <v>0</v>
      </c>
      <c r="AC1089" s="13">
        <f>Penjualan!AC1089*$D1089</f>
        <v>0</v>
      </c>
      <c r="AD1089" s="13">
        <f>Penjualan!AD1089*$D1089</f>
        <v>0</v>
      </c>
      <c r="AE1089" s="13">
        <f>Penjualan!AE1089*$D1089</f>
        <v>0</v>
      </c>
      <c r="AF1089" s="13">
        <f>Penjualan!AF1089*$D1089</f>
        <v>0</v>
      </c>
      <c r="AG1089" s="13">
        <f>Penjualan!AG1089*$D1089</f>
        <v>0</v>
      </c>
      <c r="AH1089" s="13">
        <f>Penjualan!AH1089*$D1089</f>
        <v>0</v>
      </c>
      <c r="AI1089" s="13">
        <f>Penjualan!AI1089*$D1089</f>
        <v>0</v>
      </c>
      <c r="AJ1089" s="13">
        <f>Penjualan!AJ1089*$D1089</f>
        <v>0</v>
      </c>
      <c r="AK1089" s="13">
        <f>Penjualan!AK1089*$D1089</f>
        <v>0</v>
      </c>
      <c r="AL1089" s="13">
        <f>Penjualan!AL1089*$D1089</f>
        <v>0</v>
      </c>
      <c r="AM1089" s="13">
        <f>Penjualan!AM1089*$D1089</f>
        <v>0</v>
      </c>
      <c r="AN1089" s="13">
        <f>Penjualan!AN1089*$D1089</f>
        <v>0</v>
      </c>
      <c r="AO1089" s="13">
        <f>Penjualan!AO1089*$D1089</f>
        <v>0</v>
      </c>
      <c r="AP1089" s="13"/>
      <c r="AQ1089" s="13">
        <f>Penjualan!AQ1089*$D1089</f>
        <v>0</v>
      </c>
      <c r="AR1089" s="13">
        <f t="shared" si="35"/>
        <v>10000</v>
      </c>
      <c r="AS1089" s="14"/>
      <c r="AT1089" s="14"/>
      <c r="AU1089" s="14"/>
      <c r="AV1089" s="14"/>
      <c r="AW1089" s="14"/>
    </row>
    <row r="1090" spans="1:49" ht="26.25" customHeight="1" x14ac:dyDescent="0.35">
      <c r="A1090" s="55">
        <f>Penjualan!A1090</f>
        <v>0</v>
      </c>
      <c r="B1090" s="2" t="str">
        <f>Penjualan!B1090</f>
        <v>G13</v>
      </c>
      <c r="C1090" s="2" t="str">
        <f>Penjualan!C1090</f>
        <v>Gelang macrame + plat</v>
      </c>
      <c r="D1090" s="21">
        <f>VLOOKUP(B1090,Tabel!$A$6:$F$78,6,FALSE)</f>
        <v>10000</v>
      </c>
      <c r="E1090" s="13">
        <f>Penjualan!E1090*$D1090</f>
        <v>0</v>
      </c>
      <c r="F1090" s="13">
        <f>Penjualan!F1090*$D1090</f>
        <v>0</v>
      </c>
      <c r="G1090" s="13">
        <f>Penjualan!G1090*$D1090</f>
        <v>0</v>
      </c>
      <c r="H1090" s="13">
        <f>Penjualan!H1090*$D1090</f>
        <v>0</v>
      </c>
      <c r="I1090" s="13">
        <f>Penjualan!I1090*$D1090</f>
        <v>0</v>
      </c>
      <c r="J1090" s="13">
        <f>Penjualan!J1090*$D1090</f>
        <v>0</v>
      </c>
      <c r="K1090" s="13">
        <f>Penjualan!K1090*$D1090</f>
        <v>0</v>
      </c>
      <c r="L1090" s="13">
        <f>Penjualan!L1090*$D1090</f>
        <v>0</v>
      </c>
      <c r="M1090" s="13">
        <f>Penjualan!M1090*$D1090</f>
        <v>10000</v>
      </c>
      <c r="N1090" s="13">
        <f>Penjualan!N1090*$D1090</f>
        <v>10000</v>
      </c>
      <c r="O1090" s="13">
        <f>Penjualan!O1090*$D1090</f>
        <v>0</v>
      </c>
      <c r="P1090" s="13">
        <f>Penjualan!P1090*$D1090</f>
        <v>0</v>
      </c>
      <c r="Q1090" s="13">
        <f>Penjualan!Q1090*$D1090</f>
        <v>0</v>
      </c>
      <c r="R1090" s="13">
        <f>Penjualan!R1090*$D1090</f>
        <v>0</v>
      </c>
      <c r="S1090" s="13">
        <f>Penjualan!S1090*$D1090</f>
        <v>0</v>
      </c>
      <c r="T1090" s="13">
        <f>Penjualan!T1090*$D1090</f>
        <v>0</v>
      </c>
      <c r="U1090" s="13">
        <f>Penjualan!U1090*$D1090</f>
        <v>0</v>
      </c>
      <c r="V1090" s="13">
        <f>Penjualan!V1090*$D1090</f>
        <v>0</v>
      </c>
      <c r="W1090" s="13">
        <f>Penjualan!W1090*$D1090</f>
        <v>0</v>
      </c>
      <c r="X1090" s="13">
        <f>Penjualan!X1090*$D1090</f>
        <v>0</v>
      </c>
      <c r="Y1090" s="13">
        <f>Penjualan!Y1090*$D1090</f>
        <v>0</v>
      </c>
      <c r="Z1090" s="13">
        <f>Penjualan!Z1090*$D1090</f>
        <v>0</v>
      </c>
      <c r="AA1090" s="13">
        <f>Penjualan!AA1090*$D1090</f>
        <v>0</v>
      </c>
      <c r="AB1090" s="13">
        <f>Penjualan!AB1090*$D1090</f>
        <v>0</v>
      </c>
      <c r="AC1090" s="13">
        <f>Penjualan!AC1090*$D1090</f>
        <v>0</v>
      </c>
      <c r="AD1090" s="13">
        <f>Penjualan!AD1090*$D1090</f>
        <v>0</v>
      </c>
      <c r="AE1090" s="13">
        <f>Penjualan!AE1090*$D1090</f>
        <v>0</v>
      </c>
      <c r="AF1090" s="13">
        <f>Penjualan!AF1090*$D1090</f>
        <v>0</v>
      </c>
      <c r="AG1090" s="13">
        <f>Penjualan!AG1090*$D1090</f>
        <v>0</v>
      </c>
      <c r="AH1090" s="13">
        <f>Penjualan!AH1090*$D1090</f>
        <v>0</v>
      </c>
      <c r="AI1090" s="13">
        <f>Penjualan!AI1090*$D1090</f>
        <v>0</v>
      </c>
      <c r="AJ1090" s="13">
        <f>Penjualan!AJ1090*$D1090</f>
        <v>0</v>
      </c>
      <c r="AK1090" s="13">
        <f>Penjualan!AK1090*$D1090</f>
        <v>0</v>
      </c>
      <c r="AL1090" s="13">
        <f>Penjualan!AL1090*$D1090</f>
        <v>0</v>
      </c>
      <c r="AM1090" s="13">
        <f>Penjualan!AM1090*$D1090</f>
        <v>0</v>
      </c>
      <c r="AN1090" s="13">
        <f>Penjualan!AN1090*$D1090</f>
        <v>0</v>
      </c>
      <c r="AO1090" s="13">
        <f>Penjualan!AO1090*$D1090</f>
        <v>0</v>
      </c>
      <c r="AP1090" s="13"/>
      <c r="AQ1090" s="13">
        <f>Penjualan!AQ1090*$D1090</f>
        <v>0</v>
      </c>
      <c r="AR1090" s="13">
        <f t="shared" si="35"/>
        <v>20000</v>
      </c>
      <c r="AS1090" s="14"/>
      <c r="AT1090" s="14"/>
      <c r="AU1090" s="14"/>
      <c r="AV1090" s="14"/>
      <c r="AW1090" s="14"/>
    </row>
    <row r="1091" spans="1:49" ht="26.25" customHeight="1" x14ac:dyDescent="0.35">
      <c r="A1091" s="55">
        <f>Penjualan!A1091</f>
        <v>42710</v>
      </c>
      <c r="B1091" s="2" t="str">
        <f>Penjualan!B1091</f>
        <v>GR19</v>
      </c>
      <c r="C1091" s="2" t="str">
        <f>Penjualan!C1091</f>
        <v>Gelang Rosario Corak Bunga</v>
      </c>
      <c r="D1091" s="21">
        <f>VLOOKUP(B1091,Tabel!$A$6:$F$78,6,FALSE)</f>
        <v>15000</v>
      </c>
      <c r="E1091" s="13">
        <f>Penjualan!E1091*$D1091</f>
        <v>0</v>
      </c>
      <c r="F1091" s="13">
        <f>Penjualan!F1091*$D1091</f>
        <v>0</v>
      </c>
      <c r="G1091" s="13">
        <f>Penjualan!G1091*$D1091</f>
        <v>0</v>
      </c>
      <c r="H1091" s="13">
        <f>Penjualan!H1091*$D1091</f>
        <v>0</v>
      </c>
      <c r="I1091" s="13">
        <f>Penjualan!I1091*$D1091</f>
        <v>0</v>
      </c>
      <c r="J1091" s="13">
        <f>Penjualan!J1091*$D1091</f>
        <v>15000</v>
      </c>
      <c r="K1091" s="13">
        <f>Penjualan!K1091*$D1091</f>
        <v>0</v>
      </c>
      <c r="L1091" s="13">
        <f>Penjualan!L1091*$D1091</f>
        <v>0</v>
      </c>
      <c r="M1091" s="13">
        <f>Penjualan!M1091*$D1091</f>
        <v>0</v>
      </c>
      <c r="N1091" s="13">
        <f>Penjualan!N1091*$D1091</f>
        <v>0</v>
      </c>
      <c r="O1091" s="13">
        <f>Penjualan!O1091*$D1091</f>
        <v>0</v>
      </c>
      <c r="P1091" s="13">
        <f>Penjualan!P1091*$D1091</f>
        <v>0</v>
      </c>
      <c r="Q1091" s="13">
        <f>Penjualan!Q1091*$D1091</f>
        <v>0</v>
      </c>
      <c r="R1091" s="13">
        <f>Penjualan!R1091*$D1091</f>
        <v>0</v>
      </c>
      <c r="S1091" s="13">
        <f>Penjualan!S1091*$D1091</f>
        <v>0</v>
      </c>
      <c r="T1091" s="13">
        <f>Penjualan!T1091*$D1091</f>
        <v>0</v>
      </c>
      <c r="U1091" s="13">
        <f>Penjualan!U1091*$D1091</f>
        <v>0</v>
      </c>
      <c r="V1091" s="13">
        <f>Penjualan!V1091*$D1091</f>
        <v>0</v>
      </c>
      <c r="W1091" s="13">
        <f>Penjualan!W1091*$D1091</f>
        <v>15000</v>
      </c>
      <c r="X1091" s="13">
        <f>Penjualan!X1091*$D1091</f>
        <v>0</v>
      </c>
      <c r="Y1091" s="13">
        <f>Penjualan!Y1091*$D1091</f>
        <v>0</v>
      </c>
      <c r="Z1091" s="13">
        <f>Penjualan!Z1091*$D1091</f>
        <v>0</v>
      </c>
      <c r="AA1091" s="13">
        <f>Penjualan!AA1091*$D1091</f>
        <v>0</v>
      </c>
      <c r="AB1091" s="13">
        <f>Penjualan!AB1091*$D1091</f>
        <v>0</v>
      </c>
      <c r="AC1091" s="13">
        <f>Penjualan!AC1091*$D1091</f>
        <v>0</v>
      </c>
      <c r="AD1091" s="13">
        <f>Penjualan!AD1091*$D1091</f>
        <v>0</v>
      </c>
      <c r="AE1091" s="13">
        <f>Penjualan!AE1091*$D1091</f>
        <v>0</v>
      </c>
      <c r="AF1091" s="13">
        <f>Penjualan!AF1091*$D1091</f>
        <v>0</v>
      </c>
      <c r="AG1091" s="13">
        <f>Penjualan!AG1091*$D1091</f>
        <v>0</v>
      </c>
      <c r="AH1091" s="13">
        <f>Penjualan!AH1091*$D1091</f>
        <v>0</v>
      </c>
      <c r="AI1091" s="13">
        <f>Penjualan!AI1091*$D1091</f>
        <v>0</v>
      </c>
      <c r="AJ1091" s="13">
        <f>Penjualan!AJ1091*$D1091</f>
        <v>0</v>
      </c>
      <c r="AK1091" s="13">
        <f>Penjualan!AK1091*$D1091</f>
        <v>0</v>
      </c>
      <c r="AL1091" s="13">
        <f>Penjualan!AL1091*$D1091</f>
        <v>0</v>
      </c>
      <c r="AM1091" s="13">
        <f>Penjualan!AM1091*$D1091</f>
        <v>0</v>
      </c>
      <c r="AN1091" s="13">
        <f>Penjualan!AN1091*$D1091</f>
        <v>0</v>
      </c>
      <c r="AO1091" s="13">
        <f>Penjualan!AO1091*$D1091</f>
        <v>0</v>
      </c>
      <c r="AP1091" s="13"/>
      <c r="AQ1091" s="13">
        <f>Penjualan!AQ1091*$D1091</f>
        <v>0</v>
      </c>
      <c r="AR1091" s="13">
        <f t="shared" si="35"/>
        <v>30000</v>
      </c>
      <c r="AS1091" s="14"/>
      <c r="AT1091" s="14"/>
      <c r="AU1091" s="14"/>
      <c r="AV1091" s="14"/>
      <c r="AW1091" s="14"/>
    </row>
    <row r="1092" spans="1:49" ht="26.25" customHeight="1" x14ac:dyDescent="0.35">
      <c r="A1092" s="55">
        <f>Penjualan!A1092</f>
        <v>0</v>
      </c>
      <c r="B1092" s="2" t="str">
        <f>Penjualan!B1092</f>
        <v>A04</v>
      </c>
      <c r="C1092" s="2" t="str">
        <f>Penjualan!C1092</f>
        <v>Anting</v>
      </c>
      <c r="D1092" s="21">
        <f>VLOOKUP(B1092,Tabel!$A$6:$F$78,6,FALSE)</f>
        <v>15000</v>
      </c>
      <c r="E1092" s="13">
        <f>Penjualan!E1092*$D1092</f>
        <v>0</v>
      </c>
      <c r="F1092" s="13">
        <f>Penjualan!F1092*$D1092</f>
        <v>0</v>
      </c>
      <c r="G1092" s="13">
        <f>Penjualan!G1092*$D1092</f>
        <v>0</v>
      </c>
      <c r="H1092" s="13">
        <f>Penjualan!H1092*$D1092</f>
        <v>0</v>
      </c>
      <c r="I1092" s="13">
        <f>Penjualan!I1092*$D1092</f>
        <v>0</v>
      </c>
      <c r="J1092" s="13">
        <f>Penjualan!J1092*$D1092</f>
        <v>0</v>
      </c>
      <c r="K1092" s="13">
        <f>Penjualan!K1092*$D1092</f>
        <v>0</v>
      </c>
      <c r="L1092" s="13">
        <f>Penjualan!L1092*$D1092</f>
        <v>0</v>
      </c>
      <c r="M1092" s="13">
        <f>Penjualan!M1092*$D1092</f>
        <v>0</v>
      </c>
      <c r="N1092" s="13">
        <f>Penjualan!N1092*$D1092</f>
        <v>0</v>
      </c>
      <c r="O1092" s="13">
        <f>Penjualan!O1092*$D1092</f>
        <v>0</v>
      </c>
      <c r="P1092" s="13">
        <f>Penjualan!P1092*$D1092</f>
        <v>0</v>
      </c>
      <c r="Q1092" s="13">
        <f>Penjualan!Q1092*$D1092</f>
        <v>0</v>
      </c>
      <c r="R1092" s="13">
        <f>Penjualan!R1092*$D1092</f>
        <v>0</v>
      </c>
      <c r="S1092" s="13">
        <f>Penjualan!S1092*$D1092</f>
        <v>0</v>
      </c>
      <c r="T1092" s="13">
        <f>Penjualan!T1092*$D1092</f>
        <v>0</v>
      </c>
      <c r="U1092" s="13">
        <f>Penjualan!U1092*$D1092</f>
        <v>0</v>
      </c>
      <c r="V1092" s="13">
        <f>Penjualan!V1092*$D1092</f>
        <v>0</v>
      </c>
      <c r="W1092" s="13">
        <f>Penjualan!W1092*$D1092</f>
        <v>15000</v>
      </c>
      <c r="X1092" s="13">
        <f>Penjualan!X1092*$D1092</f>
        <v>0</v>
      </c>
      <c r="Y1092" s="13">
        <f>Penjualan!Y1092*$D1092</f>
        <v>0</v>
      </c>
      <c r="Z1092" s="13">
        <f>Penjualan!Z1092*$D1092</f>
        <v>0</v>
      </c>
      <c r="AA1092" s="13">
        <f>Penjualan!AA1092*$D1092</f>
        <v>0</v>
      </c>
      <c r="AB1092" s="13">
        <f>Penjualan!AB1092*$D1092</f>
        <v>0</v>
      </c>
      <c r="AC1092" s="13">
        <f>Penjualan!AC1092*$D1092</f>
        <v>0</v>
      </c>
      <c r="AD1092" s="13">
        <f>Penjualan!AD1092*$D1092</f>
        <v>0</v>
      </c>
      <c r="AE1092" s="13">
        <f>Penjualan!AE1092*$D1092</f>
        <v>0</v>
      </c>
      <c r="AF1092" s="13">
        <f>Penjualan!AF1092*$D1092</f>
        <v>0</v>
      </c>
      <c r="AG1092" s="13">
        <f>Penjualan!AG1092*$D1092</f>
        <v>0</v>
      </c>
      <c r="AH1092" s="13">
        <f>Penjualan!AH1092*$D1092</f>
        <v>0</v>
      </c>
      <c r="AI1092" s="13">
        <f>Penjualan!AI1092*$D1092</f>
        <v>0</v>
      </c>
      <c r="AJ1092" s="13">
        <f>Penjualan!AJ1092*$D1092</f>
        <v>0</v>
      </c>
      <c r="AK1092" s="13">
        <f>Penjualan!AK1092*$D1092</f>
        <v>0</v>
      </c>
      <c r="AL1092" s="13">
        <f>Penjualan!AL1092*$D1092</f>
        <v>0</v>
      </c>
      <c r="AM1092" s="13">
        <f>Penjualan!AM1092*$D1092</f>
        <v>0</v>
      </c>
      <c r="AN1092" s="13">
        <f>Penjualan!AN1092*$D1092</f>
        <v>0</v>
      </c>
      <c r="AO1092" s="13">
        <f>Penjualan!AO1092*$D1092</f>
        <v>0</v>
      </c>
      <c r="AP1092" s="13"/>
      <c r="AQ1092" s="13">
        <f>Penjualan!AQ1092*$D1092</f>
        <v>0</v>
      </c>
      <c r="AR1092" s="13">
        <f t="shared" si="35"/>
        <v>15000</v>
      </c>
      <c r="AS1092" s="14"/>
      <c r="AT1092" s="14"/>
      <c r="AU1092" s="14"/>
      <c r="AV1092" s="14"/>
      <c r="AW1092" s="14"/>
    </row>
    <row r="1093" spans="1:49" ht="26.25" customHeight="1" x14ac:dyDescent="0.35">
      <c r="A1093" s="55">
        <f>Penjualan!A1093</f>
        <v>0</v>
      </c>
      <c r="B1093" s="2" t="str">
        <f>Penjualan!B1093</f>
        <v>KT03</v>
      </c>
      <c r="C1093" s="2" t="str">
        <f>Penjualan!C1093</f>
        <v>Kalung huruf</v>
      </c>
      <c r="D1093" s="21">
        <f>VLOOKUP(B1093,Tabel!$A$6:$F$78,6,FALSE)</f>
        <v>3000</v>
      </c>
      <c r="E1093" s="13">
        <f>Penjualan!E1093*$D1093</f>
        <v>0</v>
      </c>
      <c r="F1093" s="13">
        <f>Penjualan!F1093*$D1093</f>
        <v>0</v>
      </c>
      <c r="G1093" s="13">
        <f>Penjualan!G1093*$D1093</f>
        <v>0</v>
      </c>
      <c r="H1093" s="13">
        <f>Penjualan!H1093*$D1093</f>
        <v>0</v>
      </c>
      <c r="I1093" s="13">
        <f>Penjualan!I1093*$D1093</f>
        <v>0</v>
      </c>
      <c r="J1093" s="13">
        <f>Penjualan!J1093*$D1093</f>
        <v>0</v>
      </c>
      <c r="K1093" s="13">
        <f>Penjualan!K1093*$D1093</f>
        <v>0</v>
      </c>
      <c r="L1093" s="13">
        <f>Penjualan!L1093*$D1093</f>
        <v>0</v>
      </c>
      <c r="M1093" s="13">
        <f>Penjualan!M1093*$D1093</f>
        <v>0</v>
      </c>
      <c r="N1093" s="13">
        <f>Penjualan!N1093*$D1093</f>
        <v>0</v>
      </c>
      <c r="O1093" s="13">
        <f>Penjualan!O1093*$D1093</f>
        <v>0</v>
      </c>
      <c r="P1093" s="13">
        <f>Penjualan!P1093*$D1093</f>
        <v>0</v>
      </c>
      <c r="Q1093" s="13">
        <f>Penjualan!Q1093*$D1093</f>
        <v>0</v>
      </c>
      <c r="R1093" s="13">
        <f>Penjualan!R1093*$D1093</f>
        <v>0</v>
      </c>
      <c r="S1093" s="13">
        <f>Penjualan!S1093*$D1093</f>
        <v>0</v>
      </c>
      <c r="T1093" s="13">
        <f>Penjualan!T1093*$D1093</f>
        <v>0</v>
      </c>
      <c r="U1093" s="13">
        <f>Penjualan!U1093*$D1093</f>
        <v>0</v>
      </c>
      <c r="V1093" s="13">
        <f>Penjualan!V1093*$D1093</f>
        <v>0</v>
      </c>
      <c r="W1093" s="13">
        <f>Penjualan!W1093*$D1093</f>
        <v>0</v>
      </c>
      <c r="X1093" s="13">
        <f>Penjualan!X1093*$D1093</f>
        <v>0</v>
      </c>
      <c r="Y1093" s="13">
        <f>Penjualan!Y1093*$D1093</f>
        <v>0</v>
      </c>
      <c r="Z1093" s="13">
        <f>Penjualan!Z1093*$D1093</f>
        <v>0</v>
      </c>
      <c r="AA1093" s="13">
        <f>Penjualan!AA1093*$D1093</f>
        <v>0</v>
      </c>
      <c r="AB1093" s="13">
        <f>Penjualan!AB1093*$D1093</f>
        <v>0</v>
      </c>
      <c r="AC1093" s="13">
        <f>Penjualan!AC1093*$D1093</f>
        <v>0</v>
      </c>
      <c r="AD1093" s="13">
        <f>Penjualan!AD1093*$D1093</f>
        <v>0</v>
      </c>
      <c r="AE1093" s="13">
        <f>Penjualan!AE1093*$D1093</f>
        <v>0</v>
      </c>
      <c r="AF1093" s="13">
        <f>Penjualan!AF1093*$D1093</f>
        <v>0</v>
      </c>
      <c r="AG1093" s="13">
        <f>Penjualan!AG1093*$D1093</f>
        <v>0</v>
      </c>
      <c r="AH1093" s="13">
        <f>Penjualan!AH1093*$D1093</f>
        <v>0</v>
      </c>
      <c r="AI1093" s="13">
        <f>Penjualan!AI1093*$D1093</f>
        <v>6000</v>
      </c>
      <c r="AJ1093" s="13">
        <f>Penjualan!AJ1093*$D1093</f>
        <v>0</v>
      </c>
      <c r="AK1093" s="13">
        <f>Penjualan!AK1093*$D1093</f>
        <v>0</v>
      </c>
      <c r="AL1093" s="13">
        <f>Penjualan!AL1093*$D1093</f>
        <v>0</v>
      </c>
      <c r="AM1093" s="13">
        <f>Penjualan!AM1093*$D1093</f>
        <v>0</v>
      </c>
      <c r="AN1093" s="13">
        <f>Penjualan!AN1093*$D1093</f>
        <v>0</v>
      </c>
      <c r="AO1093" s="13">
        <f>Penjualan!AO1093*$D1093</f>
        <v>0</v>
      </c>
      <c r="AP1093" s="13"/>
      <c r="AQ1093" s="13">
        <f>Penjualan!AQ1093*$D1093</f>
        <v>0</v>
      </c>
      <c r="AR1093" s="13">
        <f t="shared" si="35"/>
        <v>6000</v>
      </c>
      <c r="AS1093" s="14"/>
      <c r="AT1093" s="14"/>
      <c r="AU1093" s="14"/>
      <c r="AV1093" s="14"/>
      <c r="AW1093" s="14"/>
    </row>
    <row r="1094" spans="1:49" ht="26.25" customHeight="1" x14ac:dyDescent="0.35">
      <c r="A1094" s="55">
        <f>Penjualan!A1094</f>
        <v>0</v>
      </c>
      <c r="B1094" s="2" t="str">
        <f>Penjualan!B1094</f>
        <v>G12</v>
      </c>
      <c r="C1094" s="2" t="str">
        <f>Penjualan!C1094</f>
        <v xml:space="preserve">Gelang plat </v>
      </c>
      <c r="D1094" s="21">
        <f>VLOOKUP(B1094,Tabel!$A$6:$F$78,6,FALSE)</f>
        <v>5000</v>
      </c>
      <c r="E1094" s="13">
        <f>Penjualan!E1094*$D1094</f>
        <v>0</v>
      </c>
      <c r="F1094" s="13">
        <f>Penjualan!F1094*$D1094</f>
        <v>0</v>
      </c>
      <c r="G1094" s="13">
        <f>Penjualan!G1094*$D1094</f>
        <v>0</v>
      </c>
      <c r="H1094" s="13">
        <f>Penjualan!H1094*$D1094</f>
        <v>0</v>
      </c>
      <c r="I1094" s="13">
        <f>Penjualan!I1094*$D1094</f>
        <v>0</v>
      </c>
      <c r="J1094" s="13">
        <f>Penjualan!J1094*$D1094</f>
        <v>0</v>
      </c>
      <c r="K1094" s="13">
        <f>Penjualan!K1094*$D1094</f>
        <v>0</v>
      </c>
      <c r="L1094" s="13">
        <f>Penjualan!L1094*$D1094</f>
        <v>0</v>
      </c>
      <c r="M1094" s="13">
        <f>Penjualan!M1094*$D1094</f>
        <v>0</v>
      </c>
      <c r="N1094" s="13">
        <f>Penjualan!N1094*$D1094</f>
        <v>0</v>
      </c>
      <c r="O1094" s="13">
        <f>Penjualan!O1094*$D1094</f>
        <v>0</v>
      </c>
      <c r="P1094" s="13">
        <f>Penjualan!P1094*$D1094</f>
        <v>0</v>
      </c>
      <c r="Q1094" s="13">
        <f>Penjualan!Q1094*$D1094</f>
        <v>0</v>
      </c>
      <c r="R1094" s="13">
        <f>Penjualan!R1094*$D1094</f>
        <v>0</v>
      </c>
      <c r="S1094" s="13">
        <f>Penjualan!S1094*$D1094</f>
        <v>0</v>
      </c>
      <c r="T1094" s="13">
        <f>Penjualan!T1094*$D1094</f>
        <v>0</v>
      </c>
      <c r="U1094" s="13">
        <f>Penjualan!U1094*$D1094</f>
        <v>0</v>
      </c>
      <c r="V1094" s="13">
        <f>Penjualan!V1094*$D1094</f>
        <v>0</v>
      </c>
      <c r="W1094" s="13">
        <f>Penjualan!W1094*$D1094</f>
        <v>0</v>
      </c>
      <c r="X1094" s="13">
        <f>Penjualan!X1094*$D1094</f>
        <v>0</v>
      </c>
      <c r="Y1094" s="13">
        <f>Penjualan!Y1094*$D1094</f>
        <v>0</v>
      </c>
      <c r="Z1094" s="13">
        <f>Penjualan!Z1094*$D1094</f>
        <v>0</v>
      </c>
      <c r="AA1094" s="13">
        <f>Penjualan!AA1094*$D1094</f>
        <v>0</v>
      </c>
      <c r="AB1094" s="13">
        <f>Penjualan!AB1094*$D1094</f>
        <v>0</v>
      </c>
      <c r="AC1094" s="13">
        <f>Penjualan!AC1094*$D1094</f>
        <v>0</v>
      </c>
      <c r="AD1094" s="13">
        <f>Penjualan!AD1094*$D1094</f>
        <v>0</v>
      </c>
      <c r="AE1094" s="13">
        <f>Penjualan!AE1094*$D1094</f>
        <v>0</v>
      </c>
      <c r="AF1094" s="13">
        <f>Penjualan!AF1094*$D1094</f>
        <v>0</v>
      </c>
      <c r="AG1094" s="13">
        <f>Penjualan!AG1094*$D1094</f>
        <v>0</v>
      </c>
      <c r="AH1094" s="13">
        <f>Penjualan!AH1094*$D1094</f>
        <v>0</v>
      </c>
      <c r="AI1094" s="13">
        <f>Penjualan!AI1094*$D1094</f>
        <v>10000</v>
      </c>
      <c r="AJ1094" s="13">
        <f>Penjualan!AJ1094*$D1094</f>
        <v>0</v>
      </c>
      <c r="AK1094" s="13">
        <f>Penjualan!AK1094*$D1094</f>
        <v>0</v>
      </c>
      <c r="AL1094" s="13">
        <f>Penjualan!AL1094*$D1094</f>
        <v>0</v>
      </c>
      <c r="AM1094" s="13">
        <f>Penjualan!AM1094*$D1094</f>
        <v>0</v>
      </c>
      <c r="AN1094" s="13">
        <f>Penjualan!AN1094*$D1094</f>
        <v>0</v>
      </c>
      <c r="AO1094" s="13">
        <f>Penjualan!AO1094*$D1094</f>
        <v>0</v>
      </c>
      <c r="AP1094" s="13"/>
      <c r="AQ1094" s="13">
        <f>Penjualan!AQ1094*$D1094</f>
        <v>0</v>
      </c>
      <c r="AR1094" s="13">
        <f t="shared" si="35"/>
        <v>10000</v>
      </c>
      <c r="AS1094" s="14"/>
      <c r="AT1094" s="14"/>
      <c r="AU1094" s="14"/>
      <c r="AV1094" s="14"/>
      <c r="AW1094" s="14"/>
    </row>
    <row r="1095" spans="1:49" ht="26.25" customHeight="1" x14ac:dyDescent="0.35">
      <c r="A1095" s="55">
        <f>Penjualan!A1095</f>
        <v>42711</v>
      </c>
      <c r="B1095" s="2" t="str">
        <f>Penjualan!B1095</f>
        <v>GR19</v>
      </c>
      <c r="C1095" s="2" t="str">
        <f>Penjualan!C1095</f>
        <v>Gelang Rosario Corak Bunga</v>
      </c>
      <c r="D1095" s="21">
        <f>VLOOKUP(B1095,Tabel!$A$6:$F$78,6,FALSE)</f>
        <v>15000</v>
      </c>
      <c r="E1095" s="13">
        <f>Penjualan!E1095*$D1095</f>
        <v>0</v>
      </c>
      <c r="F1095" s="13">
        <f>Penjualan!F1095*$D1095</f>
        <v>0</v>
      </c>
      <c r="G1095" s="13">
        <f>Penjualan!G1095*$D1095</f>
        <v>0</v>
      </c>
      <c r="H1095" s="13">
        <f>Penjualan!H1095*$D1095</f>
        <v>0</v>
      </c>
      <c r="I1095" s="13">
        <f>Penjualan!I1095*$D1095</f>
        <v>0</v>
      </c>
      <c r="J1095" s="13">
        <f>Penjualan!J1095*$D1095</f>
        <v>15000</v>
      </c>
      <c r="K1095" s="13">
        <f>Penjualan!K1095*$D1095</f>
        <v>0</v>
      </c>
      <c r="L1095" s="13">
        <f>Penjualan!L1095*$D1095</f>
        <v>0</v>
      </c>
      <c r="M1095" s="13">
        <f>Penjualan!M1095*$D1095</f>
        <v>0</v>
      </c>
      <c r="N1095" s="13">
        <f>Penjualan!N1095*$D1095</f>
        <v>0</v>
      </c>
      <c r="O1095" s="13">
        <f>Penjualan!O1095*$D1095</f>
        <v>0</v>
      </c>
      <c r="P1095" s="13">
        <f>Penjualan!P1095*$D1095</f>
        <v>0</v>
      </c>
      <c r="Q1095" s="13">
        <f>Penjualan!Q1095*$D1095</f>
        <v>0</v>
      </c>
      <c r="R1095" s="13">
        <f>Penjualan!R1095*$D1095</f>
        <v>0</v>
      </c>
      <c r="S1095" s="13">
        <f>Penjualan!S1095*$D1095</f>
        <v>0</v>
      </c>
      <c r="T1095" s="13">
        <f>Penjualan!T1095*$D1095</f>
        <v>0</v>
      </c>
      <c r="U1095" s="13">
        <f>Penjualan!U1095*$D1095</f>
        <v>0</v>
      </c>
      <c r="V1095" s="13">
        <f>Penjualan!V1095*$D1095</f>
        <v>0</v>
      </c>
      <c r="W1095" s="13">
        <f>Penjualan!W1095*$D1095</f>
        <v>0</v>
      </c>
      <c r="X1095" s="13">
        <f>Penjualan!X1095*$D1095</f>
        <v>0</v>
      </c>
      <c r="Y1095" s="13">
        <f>Penjualan!Y1095*$D1095</f>
        <v>0</v>
      </c>
      <c r="Z1095" s="13">
        <f>Penjualan!Z1095*$D1095</f>
        <v>0</v>
      </c>
      <c r="AA1095" s="13">
        <f>Penjualan!AA1095*$D1095</f>
        <v>0</v>
      </c>
      <c r="AB1095" s="13">
        <f>Penjualan!AB1095*$D1095</f>
        <v>0</v>
      </c>
      <c r="AC1095" s="13">
        <f>Penjualan!AC1095*$D1095</f>
        <v>0</v>
      </c>
      <c r="AD1095" s="13">
        <f>Penjualan!AD1095*$D1095</f>
        <v>0</v>
      </c>
      <c r="AE1095" s="13">
        <f>Penjualan!AE1095*$D1095</f>
        <v>0</v>
      </c>
      <c r="AF1095" s="13">
        <f>Penjualan!AF1095*$D1095</f>
        <v>0</v>
      </c>
      <c r="AG1095" s="13">
        <f>Penjualan!AG1095*$D1095</f>
        <v>0</v>
      </c>
      <c r="AH1095" s="13">
        <f>Penjualan!AH1095*$D1095</f>
        <v>0</v>
      </c>
      <c r="AI1095" s="13">
        <f>Penjualan!AI1095*$D1095</f>
        <v>0</v>
      </c>
      <c r="AJ1095" s="13">
        <f>Penjualan!AJ1095*$D1095</f>
        <v>0</v>
      </c>
      <c r="AK1095" s="13">
        <f>Penjualan!AK1095*$D1095</f>
        <v>0</v>
      </c>
      <c r="AL1095" s="13">
        <f>Penjualan!AL1095*$D1095</f>
        <v>0</v>
      </c>
      <c r="AM1095" s="13">
        <f>Penjualan!AM1095*$D1095</f>
        <v>0</v>
      </c>
      <c r="AN1095" s="13">
        <f>Penjualan!AN1095*$D1095</f>
        <v>0</v>
      </c>
      <c r="AO1095" s="13">
        <f>Penjualan!AO1095*$D1095</f>
        <v>0</v>
      </c>
      <c r="AP1095" s="13"/>
      <c r="AQ1095" s="13">
        <f>Penjualan!AQ1095*$D1095</f>
        <v>0</v>
      </c>
      <c r="AR1095" s="13">
        <f t="shared" si="35"/>
        <v>15000</v>
      </c>
      <c r="AS1095" s="14"/>
      <c r="AT1095" s="14"/>
      <c r="AU1095" s="14"/>
      <c r="AV1095" s="14"/>
      <c r="AW1095" s="14"/>
    </row>
    <row r="1096" spans="1:49" ht="26.25" customHeight="1" x14ac:dyDescent="0.35">
      <c r="A1096" s="55">
        <f>Penjualan!A1096</f>
        <v>0</v>
      </c>
      <c r="B1096" s="2" t="str">
        <f>Penjualan!B1096</f>
        <v>R05</v>
      </c>
      <c r="C1096" s="2" t="str">
        <f>Penjualan!C1096</f>
        <v>Rosario tali bercorak</v>
      </c>
      <c r="D1096" s="21">
        <f>VLOOKUP(B1096,Tabel!$A$6:$F$78,6,FALSE)</f>
        <v>15000</v>
      </c>
      <c r="E1096" s="13">
        <f>Penjualan!E1096*$D1096</f>
        <v>0</v>
      </c>
      <c r="F1096" s="13">
        <f>Penjualan!F1096*$D1096</f>
        <v>0</v>
      </c>
      <c r="G1096" s="13">
        <f>Penjualan!G1096*$D1096</f>
        <v>0</v>
      </c>
      <c r="H1096" s="13">
        <f>Penjualan!H1096*$D1096</f>
        <v>0</v>
      </c>
      <c r="I1096" s="13">
        <f>Penjualan!I1096*$D1096</f>
        <v>0</v>
      </c>
      <c r="J1096" s="13">
        <f>Penjualan!J1096*$D1096</f>
        <v>30000</v>
      </c>
      <c r="K1096" s="13">
        <f>Penjualan!K1096*$D1096</f>
        <v>0</v>
      </c>
      <c r="L1096" s="13">
        <f>Penjualan!L1096*$D1096</f>
        <v>0</v>
      </c>
      <c r="M1096" s="13">
        <f>Penjualan!M1096*$D1096</f>
        <v>0</v>
      </c>
      <c r="N1096" s="13">
        <f>Penjualan!N1096*$D1096</f>
        <v>0</v>
      </c>
      <c r="O1096" s="13">
        <f>Penjualan!O1096*$D1096</f>
        <v>0</v>
      </c>
      <c r="P1096" s="13">
        <f>Penjualan!P1096*$D1096</f>
        <v>0</v>
      </c>
      <c r="Q1096" s="13">
        <f>Penjualan!Q1096*$D1096</f>
        <v>0</v>
      </c>
      <c r="R1096" s="13">
        <f>Penjualan!R1096*$D1096</f>
        <v>0</v>
      </c>
      <c r="S1096" s="13">
        <f>Penjualan!S1096*$D1096</f>
        <v>0</v>
      </c>
      <c r="T1096" s="13">
        <f>Penjualan!T1096*$D1096</f>
        <v>0</v>
      </c>
      <c r="U1096" s="13">
        <f>Penjualan!U1096*$D1096</f>
        <v>0</v>
      </c>
      <c r="V1096" s="13">
        <f>Penjualan!V1096*$D1096</f>
        <v>0</v>
      </c>
      <c r="W1096" s="13">
        <f>Penjualan!W1096*$D1096</f>
        <v>0</v>
      </c>
      <c r="X1096" s="13">
        <f>Penjualan!X1096*$D1096</f>
        <v>0</v>
      </c>
      <c r="Y1096" s="13">
        <f>Penjualan!Y1096*$D1096</f>
        <v>0</v>
      </c>
      <c r="Z1096" s="13">
        <f>Penjualan!Z1096*$D1096</f>
        <v>0</v>
      </c>
      <c r="AA1096" s="13">
        <f>Penjualan!AA1096*$D1096</f>
        <v>0</v>
      </c>
      <c r="AB1096" s="13">
        <f>Penjualan!AB1096*$D1096</f>
        <v>0</v>
      </c>
      <c r="AC1096" s="13">
        <f>Penjualan!AC1096*$D1096</f>
        <v>0</v>
      </c>
      <c r="AD1096" s="13">
        <f>Penjualan!AD1096*$D1096</f>
        <v>0</v>
      </c>
      <c r="AE1096" s="13">
        <f>Penjualan!AE1096*$D1096</f>
        <v>0</v>
      </c>
      <c r="AF1096" s="13">
        <f>Penjualan!AF1096*$D1096</f>
        <v>0</v>
      </c>
      <c r="AG1096" s="13">
        <f>Penjualan!AG1096*$D1096</f>
        <v>0</v>
      </c>
      <c r="AH1096" s="13">
        <f>Penjualan!AH1096*$D1096</f>
        <v>0</v>
      </c>
      <c r="AI1096" s="13">
        <f>Penjualan!AI1096*$D1096</f>
        <v>0</v>
      </c>
      <c r="AJ1096" s="13">
        <f>Penjualan!AJ1096*$D1096</f>
        <v>0</v>
      </c>
      <c r="AK1096" s="13">
        <f>Penjualan!AK1096*$D1096</f>
        <v>0</v>
      </c>
      <c r="AL1096" s="13">
        <f>Penjualan!AL1096*$D1096</f>
        <v>0</v>
      </c>
      <c r="AM1096" s="13">
        <f>Penjualan!AM1096*$D1096</f>
        <v>0</v>
      </c>
      <c r="AN1096" s="13">
        <f>Penjualan!AN1096*$D1096</f>
        <v>0</v>
      </c>
      <c r="AO1096" s="13">
        <f>Penjualan!AO1096*$D1096</f>
        <v>0</v>
      </c>
      <c r="AP1096" s="13"/>
      <c r="AQ1096" s="13">
        <f>Penjualan!AQ1096*$D1096</f>
        <v>0</v>
      </c>
      <c r="AR1096" s="13">
        <f t="shared" si="35"/>
        <v>30000</v>
      </c>
      <c r="AS1096" s="14"/>
      <c r="AT1096" s="14"/>
      <c r="AU1096" s="14"/>
      <c r="AV1096" s="14"/>
      <c r="AW1096" s="14"/>
    </row>
    <row r="1097" spans="1:49" ht="26.25" customHeight="1" x14ac:dyDescent="0.35">
      <c r="A1097" s="55">
        <f>Penjualan!A1097</f>
        <v>0</v>
      </c>
      <c r="B1097" s="2" t="str">
        <f>Penjualan!B1097</f>
        <v>GR12</v>
      </c>
      <c r="C1097" s="2" t="str">
        <f>Penjualan!C1097</f>
        <v>Gelang rosario kristal</v>
      </c>
      <c r="D1097" s="21">
        <f>VLOOKUP(B1097,Tabel!$A$6:$F$78,6,FALSE)</f>
        <v>15000</v>
      </c>
      <c r="E1097" s="13">
        <f>Penjualan!E1097*$D1097</f>
        <v>0</v>
      </c>
      <c r="F1097" s="13">
        <f>Penjualan!F1097*$D1097</f>
        <v>0</v>
      </c>
      <c r="G1097" s="13">
        <f>Penjualan!G1097*$D1097</f>
        <v>0</v>
      </c>
      <c r="H1097" s="13">
        <f>Penjualan!H1097*$D1097</f>
        <v>0</v>
      </c>
      <c r="I1097" s="13">
        <f>Penjualan!I1097*$D1097</f>
        <v>0</v>
      </c>
      <c r="J1097" s="13">
        <f>Penjualan!J1097*$D1097</f>
        <v>0</v>
      </c>
      <c r="K1097" s="13">
        <f>Penjualan!K1097*$D1097</f>
        <v>0</v>
      </c>
      <c r="L1097" s="13">
        <f>Penjualan!L1097*$D1097</f>
        <v>0</v>
      </c>
      <c r="M1097" s="13">
        <f>Penjualan!M1097*$D1097</f>
        <v>0</v>
      </c>
      <c r="N1097" s="13">
        <f>Penjualan!N1097*$D1097</f>
        <v>0</v>
      </c>
      <c r="O1097" s="13">
        <f>Penjualan!O1097*$D1097</f>
        <v>0</v>
      </c>
      <c r="P1097" s="13">
        <f>Penjualan!P1097*$D1097</f>
        <v>0</v>
      </c>
      <c r="Q1097" s="13">
        <f>Penjualan!Q1097*$D1097</f>
        <v>0</v>
      </c>
      <c r="R1097" s="13">
        <f>Penjualan!R1097*$D1097</f>
        <v>0</v>
      </c>
      <c r="S1097" s="13">
        <f>Penjualan!S1097*$D1097</f>
        <v>0</v>
      </c>
      <c r="T1097" s="13">
        <f>Penjualan!T1097*$D1097</f>
        <v>0</v>
      </c>
      <c r="U1097" s="13">
        <f>Penjualan!U1097*$D1097</f>
        <v>0</v>
      </c>
      <c r="V1097" s="13">
        <f>Penjualan!V1097*$D1097</f>
        <v>0</v>
      </c>
      <c r="W1097" s="13">
        <f>Penjualan!W1097*$D1097</f>
        <v>15000</v>
      </c>
      <c r="X1097" s="13">
        <f>Penjualan!X1097*$D1097</f>
        <v>0</v>
      </c>
      <c r="Y1097" s="13">
        <f>Penjualan!Y1097*$D1097</f>
        <v>0</v>
      </c>
      <c r="Z1097" s="13">
        <f>Penjualan!Z1097*$D1097</f>
        <v>0</v>
      </c>
      <c r="AA1097" s="13">
        <f>Penjualan!AA1097*$D1097</f>
        <v>0</v>
      </c>
      <c r="AB1097" s="13">
        <f>Penjualan!AB1097*$D1097</f>
        <v>0</v>
      </c>
      <c r="AC1097" s="13">
        <f>Penjualan!AC1097*$D1097</f>
        <v>0</v>
      </c>
      <c r="AD1097" s="13">
        <f>Penjualan!AD1097*$D1097</f>
        <v>0</v>
      </c>
      <c r="AE1097" s="13">
        <f>Penjualan!AE1097*$D1097</f>
        <v>0</v>
      </c>
      <c r="AF1097" s="13">
        <f>Penjualan!AF1097*$D1097</f>
        <v>0</v>
      </c>
      <c r="AG1097" s="13">
        <f>Penjualan!AG1097*$D1097</f>
        <v>0</v>
      </c>
      <c r="AH1097" s="13">
        <f>Penjualan!AH1097*$D1097</f>
        <v>0</v>
      </c>
      <c r="AI1097" s="13">
        <f>Penjualan!AI1097*$D1097</f>
        <v>0</v>
      </c>
      <c r="AJ1097" s="13">
        <f>Penjualan!AJ1097*$D1097</f>
        <v>0</v>
      </c>
      <c r="AK1097" s="13">
        <f>Penjualan!AK1097*$D1097</f>
        <v>0</v>
      </c>
      <c r="AL1097" s="13">
        <f>Penjualan!AL1097*$D1097</f>
        <v>0</v>
      </c>
      <c r="AM1097" s="13">
        <f>Penjualan!AM1097*$D1097</f>
        <v>0</v>
      </c>
      <c r="AN1097" s="13">
        <f>Penjualan!AN1097*$D1097</f>
        <v>0</v>
      </c>
      <c r="AO1097" s="13">
        <f>Penjualan!AO1097*$D1097</f>
        <v>0</v>
      </c>
      <c r="AP1097" s="13"/>
      <c r="AQ1097" s="13">
        <f>Penjualan!AQ1097*$D1097</f>
        <v>0</v>
      </c>
      <c r="AR1097" s="13">
        <f t="shared" si="35"/>
        <v>15000</v>
      </c>
      <c r="AS1097" s="14"/>
      <c r="AT1097" s="14"/>
      <c r="AU1097" s="14"/>
      <c r="AV1097" s="14"/>
      <c r="AW1097" s="14"/>
    </row>
    <row r="1098" spans="1:49" ht="26.25" customHeight="1" x14ac:dyDescent="0.35">
      <c r="A1098" s="55">
        <f>Penjualan!A1098</f>
        <v>42712</v>
      </c>
      <c r="B1098" s="2" t="str">
        <f>Penjualan!B1098</f>
        <v>G12</v>
      </c>
      <c r="C1098" s="2" t="str">
        <f>Penjualan!C1098</f>
        <v xml:space="preserve">Gelang plat </v>
      </c>
      <c r="D1098" s="21">
        <f>VLOOKUP(B1098,Tabel!$A$6:$F$78,6,FALSE)</f>
        <v>5000</v>
      </c>
      <c r="E1098" s="13">
        <f>Penjualan!E1098*$D1098</f>
        <v>0</v>
      </c>
      <c r="F1098" s="13">
        <f>Penjualan!F1098*$D1098</f>
        <v>0</v>
      </c>
      <c r="G1098" s="13">
        <f>Penjualan!G1098*$D1098</f>
        <v>0</v>
      </c>
      <c r="H1098" s="13">
        <f>Penjualan!H1098*$D1098</f>
        <v>0</v>
      </c>
      <c r="I1098" s="13">
        <f>Penjualan!I1098*$D1098</f>
        <v>0</v>
      </c>
      <c r="J1098" s="13">
        <f>Penjualan!J1098*$D1098</f>
        <v>0</v>
      </c>
      <c r="K1098" s="13">
        <f>Penjualan!K1098*$D1098</f>
        <v>0</v>
      </c>
      <c r="L1098" s="13">
        <f>Penjualan!L1098*$D1098</f>
        <v>0</v>
      </c>
      <c r="M1098" s="13">
        <f>Penjualan!M1098*$D1098</f>
        <v>0</v>
      </c>
      <c r="N1098" s="13">
        <f>Penjualan!N1098*$D1098</f>
        <v>0</v>
      </c>
      <c r="O1098" s="13">
        <f>Penjualan!O1098*$D1098</f>
        <v>0</v>
      </c>
      <c r="P1098" s="13">
        <f>Penjualan!P1098*$D1098</f>
        <v>0</v>
      </c>
      <c r="Q1098" s="13">
        <f>Penjualan!Q1098*$D1098</f>
        <v>0</v>
      </c>
      <c r="R1098" s="13">
        <f>Penjualan!R1098*$D1098</f>
        <v>0</v>
      </c>
      <c r="S1098" s="13">
        <f>Penjualan!S1098*$D1098</f>
        <v>0</v>
      </c>
      <c r="T1098" s="13">
        <f>Penjualan!T1098*$D1098</f>
        <v>0</v>
      </c>
      <c r="U1098" s="13">
        <f>Penjualan!U1098*$D1098</f>
        <v>0</v>
      </c>
      <c r="V1098" s="13">
        <f>Penjualan!V1098*$D1098</f>
        <v>0</v>
      </c>
      <c r="W1098" s="13">
        <f>Penjualan!W1098*$D1098</f>
        <v>0</v>
      </c>
      <c r="X1098" s="13">
        <f>Penjualan!X1098*$D1098</f>
        <v>0</v>
      </c>
      <c r="Y1098" s="13">
        <f>Penjualan!Y1098*$D1098</f>
        <v>0</v>
      </c>
      <c r="Z1098" s="13">
        <f>Penjualan!Z1098*$D1098</f>
        <v>0</v>
      </c>
      <c r="AA1098" s="13">
        <f>Penjualan!AA1098*$D1098</f>
        <v>0</v>
      </c>
      <c r="AB1098" s="13">
        <f>Penjualan!AB1098*$D1098</f>
        <v>0</v>
      </c>
      <c r="AC1098" s="13">
        <f>Penjualan!AC1098*$D1098</f>
        <v>0</v>
      </c>
      <c r="AD1098" s="13">
        <f>Penjualan!AD1098*$D1098</f>
        <v>0</v>
      </c>
      <c r="AE1098" s="13">
        <f>Penjualan!AE1098*$D1098</f>
        <v>0</v>
      </c>
      <c r="AF1098" s="13">
        <f>Penjualan!AF1098*$D1098</f>
        <v>0</v>
      </c>
      <c r="AG1098" s="13">
        <f>Penjualan!AG1098*$D1098</f>
        <v>0</v>
      </c>
      <c r="AH1098" s="13">
        <f>Penjualan!AH1098*$D1098</f>
        <v>0</v>
      </c>
      <c r="AI1098" s="13">
        <f>Penjualan!AI1098*$D1098</f>
        <v>5000</v>
      </c>
      <c r="AJ1098" s="13">
        <f>Penjualan!AJ1098*$D1098</f>
        <v>0</v>
      </c>
      <c r="AK1098" s="13">
        <f>Penjualan!AK1098*$D1098</f>
        <v>0</v>
      </c>
      <c r="AL1098" s="13">
        <f>Penjualan!AL1098*$D1098</f>
        <v>0</v>
      </c>
      <c r="AM1098" s="13">
        <f>Penjualan!AM1098*$D1098</f>
        <v>0</v>
      </c>
      <c r="AN1098" s="13">
        <f>Penjualan!AN1098*$D1098</f>
        <v>0</v>
      </c>
      <c r="AO1098" s="13">
        <f>Penjualan!AO1098*$D1098</f>
        <v>0</v>
      </c>
      <c r="AP1098" s="13"/>
      <c r="AQ1098" s="13">
        <f>Penjualan!AQ1098*$D1098</f>
        <v>0</v>
      </c>
      <c r="AR1098" s="13">
        <f t="shared" si="35"/>
        <v>5000</v>
      </c>
      <c r="AS1098" s="14"/>
      <c r="AT1098" s="14"/>
      <c r="AU1098" s="14"/>
      <c r="AV1098" s="14"/>
      <c r="AW1098" s="14"/>
    </row>
    <row r="1099" spans="1:49" ht="26.25" customHeight="1" x14ac:dyDescent="0.35">
      <c r="A1099" s="55">
        <f>Penjualan!A1099</f>
        <v>0</v>
      </c>
      <c r="B1099" s="2" t="str">
        <f>Penjualan!B1099</f>
        <v>Lain2</v>
      </c>
      <c r="C1099" s="2" t="str">
        <f>Penjualan!C1099</f>
        <v>Lain2</v>
      </c>
      <c r="D1099" s="21">
        <f>VLOOKUP(B1099,Tabel!$A$6:$F$78,6,FALSE)</f>
        <v>0</v>
      </c>
      <c r="E1099" s="13">
        <f>Penjualan!E1099*$D1099</f>
        <v>0</v>
      </c>
      <c r="F1099" s="13">
        <f>Penjualan!F1099*$D1099</f>
        <v>0</v>
      </c>
      <c r="G1099" s="13">
        <f>Penjualan!G1099*$D1099</f>
        <v>0</v>
      </c>
      <c r="H1099" s="13">
        <f>Penjualan!H1099*$D1099</f>
        <v>0</v>
      </c>
      <c r="I1099" s="13">
        <f>Penjualan!I1099*$D1099</f>
        <v>0</v>
      </c>
      <c r="J1099" s="13">
        <f>Penjualan!J1099*$D1099</f>
        <v>0</v>
      </c>
      <c r="K1099" s="13">
        <f>Penjualan!K1099*$D1099</f>
        <v>0</v>
      </c>
      <c r="L1099" s="13">
        <f>Penjualan!L1099*$D1099</f>
        <v>0</v>
      </c>
      <c r="M1099" s="13">
        <f>Penjualan!M1099*$D1099</f>
        <v>0</v>
      </c>
      <c r="N1099" s="13">
        <f>Penjualan!N1099*$D1099</f>
        <v>0</v>
      </c>
      <c r="O1099" s="13">
        <f>Penjualan!O1099*$D1099</f>
        <v>0</v>
      </c>
      <c r="P1099" s="13">
        <f>Penjualan!P1099*$D1099</f>
        <v>0</v>
      </c>
      <c r="Q1099" s="13">
        <f>Penjualan!Q1099*$D1099</f>
        <v>0</v>
      </c>
      <c r="R1099" s="13">
        <f>Penjualan!R1099*$D1099</f>
        <v>0</v>
      </c>
      <c r="S1099" s="13">
        <f>Penjualan!S1099*$D1099</f>
        <v>0</v>
      </c>
      <c r="T1099" s="13">
        <f>Penjualan!T1099*$D1099</f>
        <v>0</v>
      </c>
      <c r="U1099" s="13">
        <f>Penjualan!U1099*$D1099</f>
        <v>0</v>
      </c>
      <c r="V1099" s="13">
        <f>Penjualan!V1099*$D1099</f>
        <v>0</v>
      </c>
      <c r="W1099" s="13">
        <f>Penjualan!W1099*$D1099</f>
        <v>0</v>
      </c>
      <c r="X1099" s="13">
        <f>Penjualan!X1099*$D1099</f>
        <v>0</v>
      </c>
      <c r="Y1099" s="13">
        <f>Penjualan!Y1099*$D1099</f>
        <v>0</v>
      </c>
      <c r="Z1099" s="13">
        <f>Penjualan!Z1099*$D1099</f>
        <v>0</v>
      </c>
      <c r="AA1099" s="13">
        <f>Penjualan!AA1099*$D1099</f>
        <v>0</v>
      </c>
      <c r="AB1099" s="13">
        <f>Penjualan!AB1099*$D1099</f>
        <v>0</v>
      </c>
      <c r="AC1099" s="13">
        <f>Penjualan!AC1099*$D1099</f>
        <v>0</v>
      </c>
      <c r="AD1099" s="13">
        <f>Penjualan!AD1099*$D1099</f>
        <v>0</v>
      </c>
      <c r="AE1099" s="13">
        <f>Penjualan!AE1099*$D1099</f>
        <v>0</v>
      </c>
      <c r="AF1099" s="13">
        <f>Penjualan!AF1099*$D1099</f>
        <v>0</v>
      </c>
      <c r="AG1099" s="13">
        <f>Penjualan!AG1099*$D1099</f>
        <v>0</v>
      </c>
      <c r="AH1099" s="13">
        <f>Penjualan!AH1099*$D1099</f>
        <v>0</v>
      </c>
      <c r="AI1099" s="13">
        <f>Penjualan!AI1099*$D1099</f>
        <v>0</v>
      </c>
      <c r="AJ1099" s="13">
        <f>Penjualan!AJ1099*$D1099</f>
        <v>0</v>
      </c>
      <c r="AK1099" s="13">
        <f>Penjualan!AK1099*$D1099</f>
        <v>0</v>
      </c>
      <c r="AL1099" s="13">
        <f>Penjualan!AL1099*$D1099</f>
        <v>0</v>
      </c>
      <c r="AM1099" s="13">
        <f>Penjualan!AM1099*$D1099</f>
        <v>0</v>
      </c>
      <c r="AN1099" s="13">
        <f>Penjualan!AN1099*$D1099</f>
        <v>0</v>
      </c>
      <c r="AO1099" s="13">
        <f>Penjualan!AO1099*$D1099</f>
        <v>0</v>
      </c>
      <c r="AP1099" s="13"/>
      <c r="AQ1099" s="13">
        <f>Penjualan!AQ1099*$D1099</f>
        <v>0</v>
      </c>
      <c r="AR1099" s="13">
        <f t="shared" si="35"/>
        <v>0</v>
      </c>
      <c r="AS1099" s="14"/>
      <c r="AT1099" s="14"/>
      <c r="AU1099" s="14"/>
      <c r="AV1099" s="14"/>
      <c r="AW1099" s="14"/>
    </row>
    <row r="1100" spans="1:49" ht="26.25" customHeight="1" x14ac:dyDescent="0.35">
      <c r="A1100" s="55">
        <f>Penjualan!A1100</f>
        <v>42713</v>
      </c>
      <c r="B1100" s="2" t="str">
        <f>Penjualan!B1100</f>
        <v>C001</v>
      </c>
      <c r="C1100" s="2" t="str">
        <f>Penjualan!C1100</f>
        <v>Bando Christmas</v>
      </c>
      <c r="D1100" s="21">
        <f>VLOOKUP(B1100,Tabel!$A$6:$F$78,6,FALSE)</f>
        <v>0</v>
      </c>
      <c r="E1100" s="13">
        <f>Penjualan!E1100*$D1100</f>
        <v>0</v>
      </c>
      <c r="F1100" s="13">
        <f>Penjualan!F1100*$D1100</f>
        <v>0</v>
      </c>
      <c r="G1100" s="13">
        <f>Penjualan!G1100*$D1100</f>
        <v>0</v>
      </c>
      <c r="H1100" s="13">
        <f>Penjualan!H1100*$D1100</f>
        <v>0</v>
      </c>
      <c r="I1100" s="13">
        <f>Penjualan!I1100*$D1100</f>
        <v>0</v>
      </c>
      <c r="J1100" s="13">
        <f>Penjualan!J1100*$D1100</f>
        <v>0</v>
      </c>
      <c r="K1100" s="13">
        <f>Penjualan!K1100*$D1100</f>
        <v>0</v>
      </c>
      <c r="L1100" s="13">
        <f>Penjualan!L1100*$D1100</f>
        <v>0</v>
      </c>
      <c r="M1100" s="13">
        <f>Penjualan!M1100*$D1100</f>
        <v>0</v>
      </c>
      <c r="N1100" s="13">
        <f>Penjualan!N1100*$D1100</f>
        <v>0</v>
      </c>
      <c r="O1100" s="13">
        <f>Penjualan!O1100*$D1100</f>
        <v>0</v>
      </c>
      <c r="P1100" s="13">
        <f>Penjualan!P1100*$D1100</f>
        <v>0</v>
      </c>
      <c r="Q1100" s="13">
        <f>Penjualan!Q1100*$D1100</f>
        <v>0</v>
      </c>
      <c r="R1100" s="13">
        <f>Penjualan!R1100*$D1100</f>
        <v>0</v>
      </c>
      <c r="S1100" s="13">
        <f>Penjualan!S1100*$D1100</f>
        <v>0</v>
      </c>
      <c r="T1100" s="13">
        <f>Penjualan!T1100*$D1100</f>
        <v>0</v>
      </c>
      <c r="U1100" s="13">
        <f>Penjualan!U1100*$D1100</f>
        <v>0</v>
      </c>
      <c r="V1100" s="13">
        <f>Penjualan!V1100*$D1100</f>
        <v>0</v>
      </c>
      <c r="W1100" s="13">
        <f>Penjualan!W1100*$D1100</f>
        <v>0</v>
      </c>
      <c r="X1100" s="13">
        <f>Penjualan!X1100*$D1100</f>
        <v>0</v>
      </c>
      <c r="Y1100" s="13">
        <f>Penjualan!Y1100*$D1100</f>
        <v>0</v>
      </c>
      <c r="Z1100" s="13">
        <f>Penjualan!Z1100*$D1100</f>
        <v>0</v>
      </c>
      <c r="AA1100" s="13">
        <f>Penjualan!AA1100*$D1100</f>
        <v>0</v>
      </c>
      <c r="AB1100" s="13">
        <f>Penjualan!AB1100*$D1100</f>
        <v>0</v>
      </c>
      <c r="AC1100" s="13">
        <f>Penjualan!AC1100*$D1100</f>
        <v>0</v>
      </c>
      <c r="AD1100" s="13">
        <f>Penjualan!AD1100*$D1100</f>
        <v>0</v>
      </c>
      <c r="AE1100" s="13">
        <f>Penjualan!AE1100*$D1100</f>
        <v>0</v>
      </c>
      <c r="AF1100" s="13">
        <f>Penjualan!AF1100*$D1100</f>
        <v>0</v>
      </c>
      <c r="AG1100" s="13">
        <f>Penjualan!AG1100*$D1100</f>
        <v>0</v>
      </c>
      <c r="AH1100" s="13">
        <f>Penjualan!AH1100*$D1100</f>
        <v>0</v>
      </c>
      <c r="AI1100" s="13">
        <f>Penjualan!AI1100*$D1100</f>
        <v>0</v>
      </c>
      <c r="AJ1100" s="13">
        <f>Penjualan!AJ1100*$D1100</f>
        <v>0</v>
      </c>
      <c r="AK1100" s="13">
        <f>Penjualan!AK1100*$D1100</f>
        <v>0</v>
      </c>
      <c r="AL1100" s="13">
        <f>Penjualan!AL1100*$D1100</f>
        <v>0</v>
      </c>
      <c r="AM1100" s="13">
        <f>Penjualan!AM1100*$D1100</f>
        <v>0</v>
      </c>
      <c r="AN1100" s="13">
        <f>Penjualan!AN1100*$D1100</f>
        <v>0</v>
      </c>
      <c r="AO1100" s="13">
        <f>Penjualan!AO1100*$D1100</f>
        <v>0</v>
      </c>
      <c r="AP1100" s="13"/>
      <c r="AQ1100" s="13">
        <f>Penjualan!AQ1100*$D1100</f>
        <v>0</v>
      </c>
      <c r="AR1100" s="13">
        <f t="shared" si="35"/>
        <v>0</v>
      </c>
      <c r="AS1100" s="14"/>
      <c r="AT1100" s="14"/>
      <c r="AU1100" s="14"/>
      <c r="AV1100" s="14"/>
      <c r="AW1100" s="14"/>
    </row>
    <row r="1101" spans="1:49" ht="26.25" customHeight="1" x14ac:dyDescent="0.35">
      <c r="A1101" s="55" t="str">
        <f>Penjualan!A1101</f>
        <v>Puri Indah Mall</v>
      </c>
      <c r="B1101" s="2" t="str">
        <f>Penjualan!B1101</f>
        <v>G20</v>
      </c>
      <c r="C1101" s="2" t="str">
        <f>Penjualan!C1101</f>
        <v>Gelang lilit magnet</v>
      </c>
      <c r="D1101" s="21">
        <f>VLOOKUP(B1101,Tabel!$A$6:$F$78,6,FALSE)</f>
        <v>10000</v>
      </c>
      <c r="E1101" s="13">
        <f>Penjualan!E1101*$D1101</f>
        <v>0</v>
      </c>
      <c r="F1101" s="13">
        <f>Penjualan!F1101*$D1101</f>
        <v>0</v>
      </c>
      <c r="G1101" s="13">
        <f>Penjualan!G1101*$D1101</f>
        <v>0</v>
      </c>
      <c r="H1101" s="13">
        <f>Penjualan!H1101*$D1101</f>
        <v>0</v>
      </c>
      <c r="I1101" s="13">
        <f>Penjualan!I1101*$D1101</f>
        <v>0</v>
      </c>
      <c r="J1101" s="13">
        <f>Penjualan!J1101*$D1101</f>
        <v>0</v>
      </c>
      <c r="K1101" s="13">
        <f>Penjualan!K1101*$D1101</f>
        <v>0</v>
      </c>
      <c r="L1101" s="13">
        <f>Penjualan!L1101*$D1101</f>
        <v>10000</v>
      </c>
      <c r="M1101" s="13">
        <f>Penjualan!M1101*$D1101</f>
        <v>0</v>
      </c>
      <c r="N1101" s="13">
        <f>Penjualan!N1101*$D1101</f>
        <v>0</v>
      </c>
      <c r="O1101" s="13">
        <f>Penjualan!O1101*$D1101</f>
        <v>0</v>
      </c>
      <c r="P1101" s="13">
        <f>Penjualan!P1101*$D1101</f>
        <v>0</v>
      </c>
      <c r="Q1101" s="13">
        <f>Penjualan!Q1101*$D1101</f>
        <v>0</v>
      </c>
      <c r="R1101" s="13">
        <f>Penjualan!R1101*$D1101</f>
        <v>0</v>
      </c>
      <c r="S1101" s="13">
        <f>Penjualan!S1101*$D1101</f>
        <v>0</v>
      </c>
      <c r="T1101" s="13">
        <f>Penjualan!T1101*$D1101</f>
        <v>0</v>
      </c>
      <c r="U1101" s="13">
        <f>Penjualan!U1101*$D1101</f>
        <v>0</v>
      </c>
      <c r="V1101" s="13">
        <f>Penjualan!V1101*$D1101</f>
        <v>0</v>
      </c>
      <c r="W1101" s="13">
        <f>Penjualan!W1101*$D1101</f>
        <v>0</v>
      </c>
      <c r="X1101" s="13">
        <f>Penjualan!X1101*$D1101</f>
        <v>0</v>
      </c>
      <c r="Y1101" s="13">
        <f>Penjualan!Y1101*$D1101</f>
        <v>0</v>
      </c>
      <c r="Z1101" s="13">
        <f>Penjualan!Z1101*$D1101</f>
        <v>0</v>
      </c>
      <c r="AA1101" s="13">
        <f>Penjualan!AA1101*$D1101</f>
        <v>0</v>
      </c>
      <c r="AB1101" s="13">
        <f>Penjualan!AB1101*$D1101</f>
        <v>0</v>
      </c>
      <c r="AC1101" s="13">
        <f>Penjualan!AC1101*$D1101</f>
        <v>0</v>
      </c>
      <c r="AD1101" s="13">
        <f>Penjualan!AD1101*$D1101</f>
        <v>0</v>
      </c>
      <c r="AE1101" s="13">
        <f>Penjualan!AE1101*$D1101</f>
        <v>0</v>
      </c>
      <c r="AF1101" s="13">
        <f>Penjualan!AF1101*$D1101</f>
        <v>0</v>
      </c>
      <c r="AG1101" s="13">
        <f>Penjualan!AG1101*$D1101</f>
        <v>0</v>
      </c>
      <c r="AH1101" s="13">
        <f>Penjualan!AH1101*$D1101</f>
        <v>0</v>
      </c>
      <c r="AI1101" s="13">
        <f>Penjualan!AI1101*$D1101</f>
        <v>0</v>
      </c>
      <c r="AJ1101" s="13">
        <f>Penjualan!AJ1101*$D1101</f>
        <v>0</v>
      </c>
      <c r="AK1101" s="13">
        <f>Penjualan!AK1101*$D1101</f>
        <v>0</v>
      </c>
      <c r="AL1101" s="13">
        <f>Penjualan!AL1101*$D1101</f>
        <v>0</v>
      </c>
      <c r="AM1101" s="13">
        <f>Penjualan!AM1101*$D1101</f>
        <v>0</v>
      </c>
      <c r="AN1101" s="13">
        <f>Penjualan!AN1101*$D1101</f>
        <v>0</v>
      </c>
      <c r="AO1101" s="13">
        <f>Penjualan!AO1101*$D1101</f>
        <v>0</v>
      </c>
      <c r="AP1101" s="13"/>
      <c r="AQ1101" s="13">
        <f>Penjualan!AQ1101*$D1101</f>
        <v>0</v>
      </c>
      <c r="AR1101" s="13">
        <f t="shared" si="35"/>
        <v>10000</v>
      </c>
      <c r="AS1101" s="14"/>
      <c r="AT1101" s="14"/>
      <c r="AU1101" s="14"/>
      <c r="AV1101" s="14"/>
      <c r="AW1101" s="14"/>
    </row>
    <row r="1102" spans="1:49" ht="26.25" customHeight="1" x14ac:dyDescent="0.35">
      <c r="A1102" s="55">
        <f>Penjualan!A1102</f>
        <v>0</v>
      </c>
      <c r="B1102" s="2" t="str">
        <f>Penjualan!B1102</f>
        <v>GKM</v>
      </c>
      <c r="C1102" s="2" t="str">
        <f>Penjualan!C1102</f>
        <v>G. Mutiara</v>
      </c>
      <c r="D1102" s="21">
        <f>VLOOKUP(B1102,Tabel!$A$6:$F$78,6,FALSE)</f>
        <v>10000</v>
      </c>
      <c r="E1102" s="13">
        <f>Penjualan!E1102*$D1102</f>
        <v>0</v>
      </c>
      <c r="F1102" s="13">
        <f>Penjualan!F1102*$D1102</f>
        <v>0</v>
      </c>
      <c r="G1102" s="13">
        <f>Penjualan!G1102*$D1102</f>
        <v>0</v>
      </c>
      <c r="H1102" s="13">
        <f>Penjualan!H1102*$D1102</f>
        <v>0</v>
      </c>
      <c r="I1102" s="13">
        <f>Penjualan!I1102*$D1102</f>
        <v>0</v>
      </c>
      <c r="J1102" s="13">
        <f>Penjualan!J1102*$D1102</f>
        <v>0</v>
      </c>
      <c r="K1102" s="13">
        <f>Penjualan!K1102*$D1102</f>
        <v>0</v>
      </c>
      <c r="L1102" s="13">
        <f>Penjualan!L1102*$D1102</f>
        <v>0</v>
      </c>
      <c r="M1102" s="13">
        <f>Penjualan!M1102*$D1102</f>
        <v>40000</v>
      </c>
      <c r="N1102" s="13">
        <f>Penjualan!N1102*$D1102</f>
        <v>0</v>
      </c>
      <c r="O1102" s="13">
        <f>Penjualan!O1102*$D1102</f>
        <v>0</v>
      </c>
      <c r="P1102" s="13">
        <f>Penjualan!P1102*$D1102</f>
        <v>0</v>
      </c>
      <c r="Q1102" s="13">
        <f>Penjualan!Q1102*$D1102</f>
        <v>0</v>
      </c>
      <c r="R1102" s="13">
        <f>Penjualan!R1102*$D1102</f>
        <v>0</v>
      </c>
      <c r="S1102" s="13">
        <f>Penjualan!S1102*$D1102</f>
        <v>0</v>
      </c>
      <c r="T1102" s="13">
        <f>Penjualan!T1102*$D1102</f>
        <v>0</v>
      </c>
      <c r="U1102" s="13">
        <f>Penjualan!U1102*$D1102</f>
        <v>0</v>
      </c>
      <c r="V1102" s="13">
        <f>Penjualan!V1102*$D1102</f>
        <v>0</v>
      </c>
      <c r="W1102" s="13">
        <f>Penjualan!W1102*$D1102</f>
        <v>0</v>
      </c>
      <c r="X1102" s="13">
        <f>Penjualan!X1102*$D1102</f>
        <v>0</v>
      </c>
      <c r="Y1102" s="13">
        <f>Penjualan!Y1102*$D1102</f>
        <v>0</v>
      </c>
      <c r="Z1102" s="13">
        <f>Penjualan!Z1102*$D1102</f>
        <v>0</v>
      </c>
      <c r="AA1102" s="13">
        <f>Penjualan!AA1102*$D1102</f>
        <v>0</v>
      </c>
      <c r="AB1102" s="13">
        <f>Penjualan!AB1102*$D1102</f>
        <v>0</v>
      </c>
      <c r="AC1102" s="13">
        <f>Penjualan!AC1102*$D1102</f>
        <v>0</v>
      </c>
      <c r="AD1102" s="13">
        <f>Penjualan!AD1102*$D1102</f>
        <v>0</v>
      </c>
      <c r="AE1102" s="13">
        <f>Penjualan!AE1102*$D1102</f>
        <v>0</v>
      </c>
      <c r="AF1102" s="13">
        <f>Penjualan!AF1102*$D1102</f>
        <v>0</v>
      </c>
      <c r="AG1102" s="13">
        <f>Penjualan!AG1102*$D1102</f>
        <v>0</v>
      </c>
      <c r="AH1102" s="13">
        <f>Penjualan!AH1102*$D1102</f>
        <v>0</v>
      </c>
      <c r="AI1102" s="13">
        <f>Penjualan!AI1102*$D1102</f>
        <v>40000</v>
      </c>
      <c r="AJ1102" s="13">
        <f>Penjualan!AJ1102*$D1102</f>
        <v>0</v>
      </c>
      <c r="AK1102" s="13">
        <f>Penjualan!AK1102*$D1102</f>
        <v>0</v>
      </c>
      <c r="AL1102" s="13">
        <f>Penjualan!AL1102*$D1102</f>
        <v>0</v>
      </c>
      <c r="AM1102" s="13">
        <f>Penjualan!AM1102*$D1102</f>
        <v>0</v>
      </c>
      <c r="AN1102" s="13">
        <f>Penjualan!AN1102*$D1102</f>
        <v>0</v>
      </c>
      <c r="AO1102" s="13">
        <f>Penjualan!AO1102*$D1102</f>
        <v>0</v>
      </c>
      <c r="AP1102" s="13"/>
      <c r="AQ1102" s="49">
        <f>Penjualan!AQ1102*$D1102</f>
        <v>40000</v>
      </c>
      <c r="AR1102" s="13">
        <f t="shared" si="35"/>
        <v>120000</v>
      </c>
      <c r="AS1102" s="14"/>
      <c r="AT1102" s="14"/>
      <c r="AU1102" s="14"/>
      <c r="AV1102" s="14"/>
      <c r="AW1102" s="14"/>
    </row>
    <row r="1103" spans="1:49" ht="26.25" customHeight="1" x14ac:dyDescent="0.35">
      <c r="A1103" s="55">
        <f>Penjualan!A1103</f>
        <v>0</v>
      </c>
      <c r="B1103" s="2" t="str">
        <f>Penjualan!B1103</f>
        <v>R05</v>
      </c>
      <c r="C1103" s="2" t="str">
        <f>Penjualan!C1103</f>
        <v>Rosario tali bercorak</v>
      </c>
      <c r="D1103" s="21">
        <f>VLOOKUP(B1103,Tabel!$A$6:$F$78,6,FALSE)</f>
        <v>15000</v>
      </c>
      <c r="E1103" s="13">
        <f>Penjualan!E1103*$D1103</f>
        <v>0</v>
      </c>
      <c r="F1103" s="13">
        <f>Penjualan!F1103*$D1103</f>
        <v>0</v>
      </c>
      <c r="G1103" s="13">
        <f>Penjualan!G1103*$D1103</f>
        <v>0</v>
      </c>
      <c r="H1103" s="13">
        <f>Penjualan!H1103*$D1103</f>
        <v>15000</v>
      </c>
      <c r="I1103" s="13">
        <f>Penjualan!I1103*$D1103</f>
        <v>0</v>
      </c>
      <c r="J1103" s="13">
        <f>Penjualan!J1103*$D1103</f>
        <v>15000</v>
      </c>
      <c r="K1103" s="13">
        <f>Penjualan!K1103*$D1103</f>
        <v>0</v>
      </c>
      <c r="L1103" s="13">
        <f>Penjualan!L1103*$D1103</f>
        <v>0</v>
      </c>
      <c r="M1103" s="13">
        <f>Penjualan!M1103*$D1103</f>
        <v>0</v>
      </c>
      <c r="N1103" s="13">
        <f>Penjualan!N1103*$D1103</f>
        <v>0</v>
      </c>
      <c r="O1103" s="13">
        <f>Penjualan!O1103*$D1103</f>
        <v>0</v>
      </c>
      <c r="P1103" s="13">
        <f>Penjualan!P1103*$D1103</f>
        <v>0</v>
      </c>
      <c r="Q1103" s="13">
        <f>Penjualan!Q1103*$D1103</f>
        <v>0</v>
      </c>
      <c r="R1103" s="13">
        <f>Penjualan!R1103*$D1103</f>
        <v>0</v>
      </c>
      <c r="S1103" s="13">
        <f>Penjualan!S1103*$D1103</f>
        <v>0</v>
      </c>
      <c r="T1103" s="13">
        <f>Penjualan!T1103*$D1103</f>
        <v>0</v>
      </c>
      <c r="U1103" s="13">
        <f>Penjualan!U1103*$D1103</f>
        <v>0</v>
      </c>
      <c r="V1103" s="13">
        <f>Penjualan!V1103*$D1103</f>
        <v>0</v>
      </c>
      <c r="W1103" s="13">
        <f>Penjualan!W1103*$D1103</f>
        <v>0</v>
      </c>
      <c r="X1103" s="13">
        <f>Penjualan!X1103*$D1103</f>
        <v>0</v>
      </c>
      <c r="Y1103" s="13">
        <f>Penjualan!Y1103*$D1103</f>
        <v>0</v>
      </c>
      <c r="Z1103" s="13">
        <f>Penjualan!Z1103*$D1103</f>
        <v>0</v>
      </c>
      <c r="AA1103" s="13">
        <f>Penjualan!AA1103*$D1103</f>
        <v>0</v>
      </c>
      <c r="AB1103" s="13">
        <f>Penjualan!AB1103*$D1103</f>
        <v>0</v>
      </c>
      <c r="AC1103" s="13">
        <f>Penjualan!AC1103*$D1103</f>
        <v>0</v>
      </c>
      <c r="AD1103" s="13">
        <f>Penjualan!AD1103*$D1103</f>
        <v>0</v>
      </c>
      <c r="AE1103" s="13">
        <f>Penjualan!AE1103*$D1103</f>
        <v>0</v>
      </c>
      <c r="AF1103" s="13">
        <f>Penjualan!AF1103*$D1103</f>
        <v>0</v>
      </c>
      <c r="AG1103" s="13">
        <f>Penjualan!AG1103*$D1103</f>
        <v>0</v>
      </c>
      <c r="AH1103" s="13">
        <f>Penjualan!AH1103*$D1103</f>
        <v>0</v>
      </c>
      <c r="AI1103" s="13">
        <f>Penjualan!AI1103*$D1103</f>
        <v>0</v>
      </c>
      <c r="AJ1103" s="13">
        <f>Penjualan!AJ1103*$D1103</f>
        <v>0</v>
      </c>
      <c r="AK1103" s="13">
        <f>Penjualan!AK1103*$D1103</f>
        <v>0</v>
      </c>
      <c r="AL1103" s="13">
        <f>Penjualan!AL1103*$D1103</f>
        <v>0</v>
      </c>
      <c r="AM1103" s="13">
        <f>Penjualan!AM1103*$D1103</f>
        <v>0</v>
      </c>
      <c r="AN1103" s="13">
        <f>Penjualan!AN1103*$D1103</f>
        <v>0</v>
      </c>
      <c r="AO1103" s="13">
        <f>Penjualan!AO1103*$D1103</f>
        <v>0</v>
      </c>
      <c r="AP1103" s="13"/>
      <c r="AQ1103" s="49">
        <f>Penjualan!AQ1103*$D1103</f>
        <v>15000</v>
      </c>
      <c r="AR1103" s="13">
        <f t="shared" si="35"/>
        <v>45000</v>
      </c>
      <c r="AS1103" s="14"/>
      <c r="AT1103" s="14"/>
      <c r="AU1103" s="14"/>
      <c r="AV1103" s="14"/>
      <c r="AW1103" s="14"/>
    </row>
    <row r="1104" spans="1:49" ht="26.25" customHeight="1" x14ac:dyDescent="0.35">
      <c r="A1104" s="55">
        <f>Penjualan!A1104</f>
        <v>0</v>
      </c>
      <c r="B1104" s="2" t="str">
        <f>Penjualan!B1104</f>
        <v>R01</v>
      </c>
      <c r="C1104" s="2" t="str">
        <f>Penjualan!C1104</f>
        <v>Rosario kayu</v>
      </c>
      <c r="D1104" s="21">
        <f>VLOOKUP(B1104,Tabel!$A$6:$F$78,6,FALSE)</f>
        <v>15000</v>
      </c>
      <c r="E1104" s="13">
        <f>Penjualan!E1104*$D1104</f>
        <v>0</v>
      </c>
      <c r="F1104" s="13">
        <f>Penjualan!F1104*$D1104</f>
        <v>15000</v>
      </c>
      <c r="G1104" s="13">
        <f>Penjualan!G1104*$D1104</f>
        <v>0</v>
      </c>
      <c r="H1104" s="13">
        <f>Penjualan!H1104*$D1104</f>
        <v>15000</v>
      </c>
      <c r="I1104" s="13">
        <f>Penjualan!I1104*$D1104</f>
        <v>0</v>
      </c>
      <c r="J1104" s="13">
        <f>Penjualan!J1104*$D1104</f>
        <v>15000</v>
      </c>
      <c r="K1104" s="13">
        <f>Penjualan!K1104*$D1104</f>
        <v>0</v>
      </c>
      <c r="L1104" s="13">
        <f>Penjualan!L1104*$D1104</f>
        <v>0</v>
      </c>
      <c r="M1104" s="13">
        <f>Penjualan!M1104*$D1104</f>
        <v>30000</v>
      </c>
      <c r="N1104" s="13">
        <f>Penjualan!N1104*$D1104</f>
        <v>0</v>
      </c>
      <c r="O1104" s="13">
        <f>Penjualan!O1104*$D1104</f>
        <v>0</v>
      </c>
      <c r="P1104" s="13">
        <f>Penjualan!P1104*$D1104</f>
        <v>0</v>
      </c>
      <c r="Q1104" s="13">
        <f>Penjualan!Q1104*$D1104</f>
        <v>0</v>
      </c>
      <c r="R1104" s="13">
        <f>Penjualan!R1104*$D1104</f>
        <v>0</v>
      </c>
      <c r="S1104" s="13">
        <f>Penjualan!S1104*$D1104</f>
        <v>0</v>
      </c>
      <c r="T1104" s="13">
        <f>Penjualan!T1104*$D1104</f>
        <v>0</v>
      </c>
      <c r="U1104" s="13">
        <f>Penjualan!U1104*$D1104</f>
        <v>0</v>
      </c>
      <c r="V1104" s="13">
        <f>Penjualan!V1104*$D1104</f>
        <v>0</v>
      </c>
      <c r="W1104" s="13">
        <f>Penjualan!W1104*$D1104</f>
        <v>0</v>
      </c>
      <c r="X1104" s="13">
        <f>Penjualan!X1104*$D1104</f>
        <v>0</v>
      </c>
      <c r="Y1104" s="13">
        <f>Penjualan!Y1104*$D1104</f>
        <v>0</v>
      </c>
      <c r="Z1104" s="13">
        <f>Penjualan!Z1104*$D1104</f>
        <v>0</v>
      </c>
      <c r="AA1104" s="13">
        <f>Penjualan!AA1104*$D1104</f>
        <v>0</v>
      </c>
      <c r="AB1104" s="13">
        <f>Penjualan!AB1104*$D1104</f>
        <v>0</v>
      </c>
      <c r="AC1104" s="13">
        <f>Penjualan!AC1104*$D1104</f>
        <v>0</v>
      </c>
      <c r="AD1104" s="13">
        <f>Penjualan!AD1104*$D1104</f>
        <v>0</v>
      </c>
      <c r="AE1104" s="13">
        <f>Penjualan!AE1104*$D1104</f>
        <v>0</v>
      </c>
      <c r="AF1104" s="13">
        <f>Penjualan!AF1104*$D1104</f>
        <v>0</v>
      </c>
      <c r="AG1104" s="13">
        <f>Penjualan!AG1104*$D1104</f>
        <v>0</v>
      </c>
      <c r="AH1104" s="13">
        <f>Penjualan!AH1104*$D1104</f>
        <v>0</v>
      </c>
      <c r="AI1104" s="13">
        <f>Penjualan!AI1104*$D1104</f>
        <v>0</v>
      </c>
      <c r="AJ1104" s="13">
        <f>Penjualan!AJ1104*$D1104</f>
        <v>0</v>
      </c>
      <c r="AK1104" s="13">
        <f>Penjualan!AK1104*$D1104</f>
        <v>0</v>
      </c>
      <c r="AL1104" s="13">
        <f>Penjualan!AL1104*$D1104</f>
        <v>0</v>
      </c>
      <c r="AM1104" s="13">
        <f>Penjualan!AM1104*$D1104</f>
        <v>0</v>
      </c>
      <c r="AN1104" s="13">
        <f>Penjualan!AN1104*$D1104</f>
        <v>0</v>
      </c>
      <c r="AO1104" s="13">
        <f>Penjualan!AO1104*$D1104</f>
        <v>0</v>
      </c>
      <c r="AP1104" s="13"/>
      <c r="AQ1104" s="49">
        <f>Penjualan!AQ1104*$D1104</f>
        <v>15000</v>
      </c>
      <c r="AR1104" s="13">
        <f t="shared" si="35"/>
        <v>90000</v>
      </c>
      <c r="AS1104" s="14"/>
      <c r="AT1104" s="14"/>
      <c r="AU1104" s="14"/>
      <c r="AV1104" s="14"/>
      <c r="AW1104" s="14"/>
    </row>
    <row r="1105" spans="1:49" ht="26.25" customHeight="1" x14ac:dyDescent="0.35">
      <c r="A1105" s="55">
        <f>Penjualan!A1105</f>
        <v>0</v>
      </c>
      <c r="B1105" s="2" t="str">
        <f>Penjualan!B1105</f>
        <v>Yoh01</v>
      </c>
      <c r="C1105" s="2" t="str">
        <f>Penjualan!C1105</f>
        <v>Produk Yohanes</v>
      </c>
      <c r="D1105" s="21">
        <f>VLOOKUP(B1105,Tabel!$A$6:$F$78,6,FALSE)</f>
        <v>10000</v>
      </c>
      <c r="E1105" s="13">
        <f>Penjualan!E1105*$D1105</f>
        <v>0</v>
      </c>
      <c r="F1105" s="13">
        <f>Penjualan!F1105*$D1105</f>
        <v>0</v>
      </c>
      <c r="G1105" s="13">
        <f>Penjualan!G1105*$D1105</f>
        <v>0</v>
      </c>
      <c r="H1105" s="13">
        <f>Penjualan!H1105*$D1105</f>
        <v>0</v>
      </c>
      <c r="I1105" s="13">
        <f>Penjualan!I1105*$D1105</f>
        <v>0</v>
      </c>
      <c r="J1105" s="13">
        <f>Penjualan!J1105*$D1105</f>
        <v>20000</v>
      </c>
      <c r="K1105" s="13">
        <f>Penjualan!K1105*$D1105</f>
        <v>0</v>
      </c>
      <c r="L1105" s="13">
        <f>Penjualan!L1105*$D1105</f>
        <v>20000</v>
      </c>
      <c r="M1105" s="13">
        <f>Penjualan!M1105*$D1105</f>
        <v>10000</v>
      </c>
      <c r="N1105" s="13">
        <f>Penjualan!N1105*$D1105</f>
        <v>30000</v>
      </c>
      <c r="O1105" s="13">
        <f>Penjualan!O1105*$D1105</f>
        <v>30000</v>
      </c>
      <c r="P1105" s="13">
        <f>Penjualan!P1105*$D1105</f>
        <v>20000</v>
      </c>
      <c r="Q1105" s="13">
        <f>Penjualan!Q1105*$D1105</f>
        <v>40000</v>
      </c>
      <c r="R1105" s="13">
        <f>Penjualan!R1105*$D1105</f>
        <v>0</v>
      </c>
      <c r="S1105" s="13">
        <f>Penjualan!S1105*$D1105</f>
        <v>50000</v>
      </c>
      <c r="T1105" s="13">
        <f>Penjualan!T1105*$D1105</f>
        <v>30000</v>
      </c>
      <c r="U1105" s="13">
        <f>Penjualan!U1105*$D1105</f>
        <v>0</v>
      </c>
      <c r="V1105" s="13">
        <f>Penjualan!V1105*$D1105</f>
        <v>0</v>
      </c>
      <c r="W1105" s="13">
        <f>Penjualan!W1105*$D1105</f>
        <v>0</v>
      </c>
      <c r="X1105" s="13">
        <f>Penjualan!X1105*$D1105</f>
        <v>0</v>
      </c>
      <c r="Y1105" s="13">
        <f>Penjualan!Y1105*$D1105</f>
        <v>0</v>
      </c>
      <c r="Z1105" s="13">
        <f>Penjualan!Z1105*$D1105</f>
        <v>0</v>
      </c>
      <c r="AA1105" s="13">
        <f>Penjualan!AA1105*$D1105</f>
        <v>0</v>
      </c>
      <c r="AB1105" s="13">
        <f>Penjualan!AB1105*$D1105</f>
        <v>0</v>
      </c>
      <c r="AC1105" s="13">
        <f>Penjualan!AC1105*$D1105</f>
        <v>0</v>
      </c>
      <c r="AD1105" s="13">
        <f>Penjualan!AD1105*$D1105</f>
        <v>0</v>
      </c>
      <c r="AE1105" s="13">
        <f>Penjualan!AE1105*$D1105</f>
        <v>0</v>
      </c>
      <c r="AF1105" s="13">
        <f>Penjualan!AF1105*$D1105</f>
        <v>0</v>
      </c>
      <c r="AG1105" s="13">
        <f>Penjualan!AG1105*$D1105</f>
        <v>0</v>
      </c>
      <c r="AH1105" s="13">
        <f>Penjualan!AH1105*$D1105</f>
        <v>0</v>
      </c>
      <c r="AI1105" s="13">
        <f>Penjualan!AI1105*$D1105</f>
        <v>10000</v>
      </c>
      <c r="AJ1105" s="13">
        <f>Penjualan!AJ1105*$D1105</f>
        <v>0</v>
      </c>
      <c r="AK1105" s="13">
        <f>Penjualan!AK1105*$D1105</f>
        <v>0</v>
      </c>
      <c r="AL1105" s="13">
        <f>Penjualan!AL1105*$D1105</f>
        <v>0</v>
      </c>
      <c r="AM1105" s="13">
        <f>Penjualan!AM1105*$D1105</f>
        <v>0</v>
      </c>
      <c r="AN1105" s="13">
        <f>Penjualan!AN1105*$D1105</f>
        <v>0</v>
      </c>
      <c r="AO1105" s="13">
        <f>Penjualan!AO1105*$D1105</f>
        <v>0</v>
      </c>
      <c r="AP1105" s="13"/>
      <c r="AQ1105" s="13">
        <f>Penjualan!AQ1105*$D1105</f>
        <v>0</v>
      </c>
      <c r="AR1105" s="13">
        <f t="shared" si="35"/>
        <v>260000</v>
      </c>
      <c r="AS1105" s="14"/>
      <c r="AT1105" s="14"/>
      <c r="AU1105" s="14"/>
      <c r="AV1105" s="14"/>
      <c r="AW1105" s="14"/>
    </row>
    <row r="1106" spans="1:49" ht="26.25" customHeight="1" x14ac:dyDescent="0.35">
      <c r="A1106" s="55">
        <f>Penjualan!A1106</f>
        <v>0</v>
      </c>
      <c r="B1106" s="2" t="str">
        <f>Penjualan!B1106</f>
        <v>Rh01</v>
      </c>
      <c r="C1106" s="2" t="str">
        <f>Penjualan!C1106</f>
        <v>Produk Rahul Ericson</v>
      </c>
      <c r="D1106" s="21">
        <f>VLOOKUP(B1106,Tabel!$A$6:$F$78,6,FALSE)</f>
        <v>10000</v>
      </c>
      <c r="E1106" s="13">
        <f>Penjualan!E1106*$D1106</f>
        <v>0</v>
      </c>
      <c r="F1106" s="13">
        <f>Penjualan!F1106*$D1106</f>
        <v>0</v>
      </c>
      <c r="G1106" s="13">
        <f>Penjualan!G1106*$D1106</f>
        <v>0</v>
      </c>
      <c r="H1106" s="13">
        <f>Penjualan!H1106*$D1106</f>
        <v>0</v>
      </c>
      <c r="I1106" s="13">
        <f>Penjualan!I1106*$D1106</f>
        <v>0</v>
      </c>
      <c r="J1106" s="13">
        <f>Penjualan!J1106*$D1106</f>
        <v>0</v>
      </c>
      <c r="K1106" s="13">
        <f>Penjualan!K1106*$D1106</f>
        <v>0</v>
      </c>
      <c r="L1106" s="13">
        <f>Penjualan!L1106*$D1106</f>
        <v>0</v>
      </c>
      <c r="M1106" s="13">
        <f>Penjualan!M1106*$D1106</f>
        <v>0</v>
      </c>
      <c r="N1106" s="13">
        <f>Penjualan!N1106*$D1106</f>
        <v>0</v>
      </c>
      <c r="O1106" s="13">
        <f>Penjualan!O1106*$D1106</f>
        <v>0</v>
      </c>
      <c r="P1106" s="13">
        <f>Penjualan!P1106*$D1106</f>
        <v>0</v>
      </c>
      <c r="Q1106" s="13">
        <f>Penjualan!Q1106*$D1106</f>
        <v>0</v>
      </c>
      <c r="R1106" s="13">
        <f>Penjualan!R1106*$D1106</f>
        <v>0</v>
      </c>
      <c r="S1106" s="13">
        <f>Penjualan!S1106*$D1106</f>
        <v>0</v>
      </c>
      <c r="T1106" s="13">
        <f>Penjualan!T1106*$D1106</f>
        <v>0</v>
      </c>
      <c r="U1106" s="13">
        <f>Penjualan!U1106*$D1106</f>
        <v>0</v>
      </c>
      <c r="V1106" s="13">
        <f>Penjualan!V1106*$D1106</f>
        <v>0</v>
      </c>
      <c r="W1106" s="13">
        <f>Penjualan!W1106*$D1106</f>
        <v>10000</v>
      </c>
      <c r="X1106" s="13">
        <f>Penjualan!X1106*$D1106</f>
        <v>0</v>
      </c>
      <c r="Y1106" s="13">
        <f>Penjualan!Y1106*$D1106</f>
        <v>0</v>
      </c>
      <c r="Z1106" s="13">
        <f>Penjualan!Z1106*$D1106</f>
        <v>0</v>
      </c>
      <c r="AA1106" s="13">
        <f>Penjualan!AA1106*$D1106</f>
        <v>0</v>
      </c>
      <c r="AB1106" s="13">
        <f>Penjualan!AB1106*$D1106</f>
        <v>0</v>
      </c>
      <c r="AC1106" s="13">
        <f>Penjualan!AC1106*$D1106</f>
        <v>0</v>
      </c>
      <c r="AD1106" s="13">
        <f>Penjualan!AD1106*$D1106</f>
        <v>0</v>
      </c>
      <c r="AE1106" s="13">
        <f>Penjualan!AE1106*$D1106</f>
        <v>20000</v>
      </c>
      <c r="AF1106" s="13">
        <f>Penjualan!AF1106*$D1106</f>
        <v>10000</v>
      </c>
      <c r="AG1106" s="13">
        <f>Penjualan!AG1106*$D1106</f>
        <v>0</v>
      </c>
      <c r="AH1106" s="13">
        <f>Penjualan!AH1106*$D1106</f>
        <v>0</v>
      </c>
      <c r="AI1106" s="13">
        <f>Penjualan!AI1106*$D1106</f>
        <v>10000</v>
      </c>
      <c r="AJ1106" s="13">
        <f>Penjualan!AJ1106*$D1106</f>
        <v>0</v>
      </c>
      <c r="AK1106" s="13">
        <f>Penjualan!AK1106*$D1106</f>
        <v>10000</v>
      </c>
      <c r="AL1106" s="13">
        <f>Penjualan!AL1106*$D1106</f>
        <v>0</v>
      </c>
      <c r="AM1106" s="13">
        <f>Penjualan!AM1106*$D1106</f>
        <v>0</v>
      </c>
      <c r="AN1106" s="13">
        <f>Penjualan!AN1106*$D1106</f>
        <v>0</v>
      </c>
      <c r="AO1106" s="13">
        <f>Penjualan!AO1106*$D1106</f>
        <v>0</v>
      </c>
      <c r="AP1106" s="13"/>
      <c r="AQ1106" s="13">
        <f>Penjualan!AQ1106*$D1106</f>
        <v>0</v>
      </c>
      <c r="AR1106" s="13">
        <f t="shared" si="35"/>
        <v>60000</v>
      </c>
      <c r="AS1106" s="14"/>
      <c r="AT1106" s="14"/>
      <c r="AU1106" s="14"/>
      <c r="AV1106" s="14"/>
      <c r="AW1106" s="14"/>
    </row>
    <row r="1107" spans="1:49" ht="26.25" customHeight="1" x14ac:dyDescent="0.35">
      <c r="A1107" s="55">
        <f>Penjualan!A1107</f>
        <v>0</v>
      </c>
      <c r="B1107" s="2" t="str">
        <f>Penjualan!B1107</f>
        <v>Raf01</v>
      </c>
      <c r="C1107" s="2" t="str">
        <f>Penjualan!C1107</f>
        <v xml:space="preserve">Produk Rafael </v>
      </c>
      <c r="D1107" s="21">
        <f>VLOOKUP(B1107,Tabel!$A$6:$F$78,6,FALSE)</f>
        <v>10000</v>
      </c>
      <c r="E1107" s="13">
        <f>Penjualan!E1107*$D1107</f>
        <v>0</v>
      </c>
      <c r="F1107" s="13">
        <f>Penjualan!F1107*$D1107</f>
        <v>0</v>
      </c>
      <c r="G1107" s="13">
        <f>Penjualan!G1107*$D1107</f>
        <v>0</v>
      </c>
      <c r="H1107" s="13">
        <f>Penjualan!H1107*$D1107</f>
        <v>0</v>
      </c>
      <c r="I1107" s="13">
        <f>Penjualan!I1107*$D1107</f>
        <v>0</v>
      </c>
      <c r="J1107" s="13">
        <f>Penjualan!J1107*$D1107</f>
        <v>0</v>
      </c>
      <c r="K1107" s="13">
        <f>Penjualan!K1107*$D1107</f>
        <v>0</v>
      </c>
      <c r="L1107" s="13">
        <f>Penjualan!L1107*$D1107</f>
        <v>0</v>
      </c>
      <c r="M1107" s="13">
        <f>Penjualan!M1107*$D1107</f>
        <v>0</v>
      </c>
      <c r="N1107" s="13">
        <f>Penjualan!N1107*$D1107</f>
        <v>0</v>
      </c>
      <c r="O1107" s="13">
        <f>Penjualan!O1107*$D1107</f>
        <v>0</v>
      </c>
      <c r="P1107" s="13">
        <f>Penjualan!P1107*$D1107</f>
        <v>0</v>
      </c>
      <c r="Q1107" s="13">
        <f>Penjualan!Q1107*$D1107</f>
        <v>0</v>
      </c>
      <c r="R1107" s="13">
        <f>Penjualan!R1107*$D1107</f>
        <v>0</v>
      </c>
      <c r="S1107" s="13">
        <f>Penjualan!S1107*$D1107</f>
        <v>0</v>
      </c>
      <c r="T1107" s="13">
        <f>Penjualan!T1107*$D1107</f>
        <v>0</v>
      </c>
      <c r="U1107" s="13">
        <f>Penjualan!U1107*$D1107</f>
        <v>0</v>
      </c>
      <c r="V1107" s="13">
        <f>Penjualan!V1107*$D1107</f>
        <v>0</v>
      </c>
      <c r="W1107" s="13">
        <f>Penjualan!W1107*$D1107</f>
        <v>10000</v>
      </c>
      <c r="X1107" s="13">
        <f>Penjualan!X1107*$D1107</f>
        <v>0</v>
      </c>
      <c r="Y1107" s="13">
        <f>Penjualan!Y1107*$D1107</f>
        <v>0</v>
      </c>
      <c r="Z1107" s="13">
        <f>Penjualan!Z1107*$D1107</f>
        <v>10000</v>
      </c>
      <c r="AA1107" s="13">
        <f>Penjualan!AA1107*$D1107</f>
        <v>0</v>
      </c>
      <c r="AB1107" s="13">
        <f>Penjualan!AB1107*$D1107</f>
        <v>0</v>
      </c>
      <c r="AC1107" s="13">
        <f>Penjualan!AC1107*$D1107</f>
        <v>0</v>
      </c>
      <c r="AD1107" s="13">
        <f>Penjualan!AD1107*$D1107</f>
        <v>0</v>
      </c>
      <c r="AE1107" s="13">
        <f>Penjualan!AE1107*$D1107</f>
        <v>0</v>
      </c>
      <c r="AF1107" s="13">
        <f>Penjualan!AF1107*$D1107</f>
        <v>0</v>
      </c>
      <c r="AG1107" s="13">
        <f>Penjualan!AG1107*$D1107</f>
        <v>10000</v>
      </c>
      <c r="AH1107" s="13">
        <f>Penjualan!AH1107*$D1107</f>
        <v>10000</v>
      </c>
      <c r="AI1107" s="13">
        <f>Penjualan!AI1107*$D1107</f>
        <v>10000</v>
      </c>
      <c r="AJ1107" s="13">
        <f>Penjualan!AJ1107*$D1107</f>
        <v>10000</v>
      </c>
      <c r="AK1107" s="13">
        <f>Penjualan!AK1107*$D1107</f>
        <v>0</v>
      </c>
      <c r="AL1107" s="13">
        <f>Penjualan!AL1107*$D1107</f>
        <v>0</v>
      </c>
      <c r="AM1107" s="13">
        <f>Penjualan!AM1107*$D1107</f>
        <v>30000</v>
      </c>
      <c r="AN1107" s="13">
        <f>Penjualan!AN1107*$D1107</f>
        <v>0</v>
      </c>
      <c r="AO1107" s="13">
        <f>Penjualan!AO1107*$D1107</f>
        <v>0</v>
      </c>
      <c r="AP1107" s="13"/>
      <c r="AQ1107" s="13">
        <f>Penjualan!AQ1107*$D1107</f>
        <v>0</v>
      </c>
      <c r="AR1107" s="13">
        <f t="shared" si="35"/>
        <v>90000</v>
      </c>
      <c r="AS1107" s="14"/>
      <c r="AT1107" s="14"/>
      <c r="AU1107" s="14"/>
      <c r="AV1107" s="14"/>
      <c r="AW1107" s="14"/>
    </row>
    <row r="1108" spans="1:49" ht="26.25" customHeight="1" x14ac:dyDescent="0.35">
      <c r="A1108" s="55">
        <f>Penjualan!A1108</f>
        <v>0</v>
      </c>
      <c r="B1108" s="2" t="str">
        <f>Penjualan!B1108</f>
        <v>G13</v>
      </c>
      <c r="C1108" s="2" t="str">
        <f>Penjualan!C1108</f>
        <v>Gelang macrame + plat</v>
      </c>
      <c r="D1108" s="21">
        <f>VLOOKUP(B1108,Tabel!$A$6:$F$78,6,FALSE)</f>
        <v>10000</v>
      </c>
      <c r="E1108" s="13">
        <f>Penjualan!E1108*$D1108</f>
        <v>0</v>
      </c>
      <c r="F1108" s="13">
        <f>Penjualan!F1108*$D1108</f>
        <v>0</v>
      </c>
      <c r="G1108" s="13">
        <f>Penjualan!G1108*$D1108</f>
        <v>0</v>
      </c>
      <c r="H1108" s="13">
        <f>Penjualan!H1108*$D1108</f>
        <v>0</v>
      </c>
      <c r="I1108" s="13">
        <f>Penjualan!I1108*$D1108</f>
        <v>0</v>
      </c>
      <c r="J1108" s="13">
        <f>Penjualan!J1108*$D1108</f>
        <v>0</v>
      </c>
      <c r="K1108" s="13">
        <f>Penjualan!K1108*$D1108</f>
        <v>0</v>
      </c>
      <c r="L1108" s="13">
        <f>Penjualan!L1108*$D1108</f>
        <v>0</v>
      </c>
      <c r="M1108" s="13">
        <f>Penjualan!M1108*$D1108</f>
        <v>0</v>
      </c>
      <c r="N1108" s="13">
        <f>Penjualan!N1108*$D1108</f>
        <v>0</v>
      </c>
      <c r="O1108" s="13">
        <f>Penjualan!O1108*$D1108</f>
        <v>0</v>
      </c>
      <c r="P1108" s="13">
        <f>Penjualan!P1108*$D1108</f>
        <v>0</v>
      </c>
      <c r="Q1108" s="13">
        <f>Penjualan!Q1108*$D1108</f>
        <v>0</v>
      </c>
      <c r="R1108" s="13">
        <f>Penjualan!R1108*$D1108</f>
        <v>0</v>
      </c>
      <c r="S1108" s="13">
        <f>Penjualan!S1108*$D1108</f>
        <v>0</v>
      </c>
      <c r="T1108" s="13">
        <f>Penjualan!T1108*$D1108</f>
        <v>0</v>
      </c>
      <c r="U1108" s="13">
        <f>Penjualan!U1108*$D1108</f>
        <v>10000</v>
      </c>
      <c r="V1108" s="13">
        <f>Penjualan!V1108*$D1108</f>
        <v>0</v>
      </c>
      <c r="W1108" s="13">
        <f>Penjualan!W1108*$D1108</f>
        <v>0</v>
      </c>
      <c r="X1108" s="13">
        <f>Penjualan!X1108*$D1108</f>
        <v>0</v>
      </c>
      <c r="Y1108" s="13">
        <f>Penjualan!Y1108*$D1108</f>
        <v>0</v>
      </c>
      <c r="Z1108" s="13">
        <f>Penjualan!Z1108*$D1108</f>
        <v>0</v>
      </c>
      <c r="AA1108" s="13">
        <f>Penjualan!AA1108*$D1108</f>
        <v>0</v>
      </c>
      <c r="AB1108" s="13">
        <f>Penjualan!AB1108*$D1108</f>
        <v>0</v>
      </c>
      <c r="AC1108" s="13">
        <f>Penjualan!AC1108*$D1108</f>
        <v>0</v>
      </c>
      <c r="AD1108" s="13">
        <f>Penjualan!AD1108*$D1108</f>
        <v>0</v>
      </c>
      <c r="AE1108" s="13">
        <f>Penjualan!AE1108*$D1108</f>
        <v>0</v>
      </c>
      <c r="AF1108" s="13">
        <f>Penjualan!AF1108*$D1108</f>
        <v>0</v>
      </c>
      <c r="AG1108" s="13">
        <f>Penjualan!AG1108*$D1108</f>
        <v>0</v>
      </c>
      <c r="AH1108" s="13">
        <f>Penjualan!AH1108*$D1108</f>
        <v>0</v>
      </c>
      <c r="AI1108" s="13">
        <f>Penjualan!AI1108*$D1108</f>
        <v>0</v>
      </c>
      <c r="AJ1108" s="13">
        <f>Penjualan!AJ1108*$D1108</f>
        <v>0</v>
      </c>
      <c r="AK1108" s="13">
        <f>Penjualan!AK1108*$D1108</f>
        <v>0</v>
      </c>
      <c r="AL1108" s="13">
        <f>Penjualan!AL1108*$D1108</f>
        <v>0</v>
      </c>
      <c r="AM1108" s="13">
        <f>Penjualan!AM1108*$D1108</f>
        <v>0</v>
      </c>
      <c r="AN1108" s="13">
        <f>Penjualan!AN1108*$D1108</f>
        <v>0</v>
      </c>
      <c r="AO1108" s="13">
        <f>Penjualan!AO1108*$D1108</f>
        <v>0</v>
      </c>
      <c r="AP1108" s="13"/>
      <c r="AQ1108" s="13">
        <f>Penjualan!AQ1108*$D1108</f>
        <v>0</v>
      </c>
      <c r="AR1108" s="13">
        <f t="shared" si="35"/>
        <v>10000</v>
      </c>
      <c r="AS1108" s="14"/>
      <c r="AT1108" s="14"/>
      <c r="AU1108" s="14"/>
      <c r="AV1108" s="14"/>
      <c r="AW1108" s="14"/>
    </row>
    <row r="1109" spans="1:49" ht="26.25" customHeight="1" x14ac:dyDescent="0.35">
      <c r="A1109" s="55">
        <f>Penjualan!A1109</f>
        <v>0</v>
      </c>
      <c r="B1109" s="2" t="str">
        <f>Penjualan!B1109</f>
        <v>Gus01</v>
      </c>
      <c r="C1109" s="2" t="str">
        <f>Penjualan!C1109</f>
        <v>Produk Agus</v>
      </c>
      <c r="D1109" s="21">
        <f>VLOOKUP(B1109,Tabel!$A$6:$F$78,6,FALSE)</f>
        <v>10000</v>
      </c>
      <c r="E1109" s="13">
        <f>Penjualan!E1109*$D1109</f>
        <v>0</v>
      </c>
      <c r="F1109" s="13">
        <f>Penjualan!F1109*$D1109</f>
        <v>0</v>
      </c>
      <c r="G1109" s="13">
        <f>Penjualan!G1109*$D1109</f>
        <v>0</v>
      </c>
      <c r="H1109" s="13">
        <f>Penjualan!H1109*$D1109</f>
        <v>0</v>
      </c>
      <c r="I1109" s="13">
        <f>Penjualan!I1109*$D1109</f>
        <v>0</v>
      </c>
      <c r="J1109" s="13">
        <f>Penjualan!J1109*$D1109</f>
        <v>0</v>
      </c>
      <c r="K1109" s="13">
        <f>Penjualan!K1109*$D1109</f>
        <v>0</v>
      </c>
      <c r="L1109" s="13">
        <f>Penjualan!L1109*$D1109</f>
        <v>0</v>
      </c>
      <c r="M1109" s="13">
        <f>Penjualan!M1109*$D1109</f>
        <v>0</v>
      </c>
      <c r="N1109" s="13">
        <f>Penjualan!N1109*$D1109</f>
        <v>0</v>
      </c>
      <c r="O1109" s="13">
        <f>Penjualan!O1109*$D1109</f>
        <v>0</v>
      </c>
      <c r="P1109" s="13">
        <f>Penjualan!P1109*$D1109</f>
        <v>0</v>
      </c>
      <c r="Q1109" s="13">
        <f>Penjualan!Q1109*$D1109</f>
        <v>0</v>
      </c>
      <c r="R1109" s="13">
        <f>Penjualan!R1109*$D1109</f>
        <v>0</v>
      </c>
      <c r="S1109" s="13">
        <f>Penjualan!S1109*$D1109</f>
        <v>0</v>
      </c>
      <c r="T1109" s="13">
        <f>Penjualan!T1109*$D1109</f>
        <v>0</v>
      </c>
      <c r="U1109" s="13">
        <f>Penjualan!U1109*$D1109</f>
        <v>0</v>
      </c>
      <c r="V1109" s="13">
        <f>Penjualan!V1109*$D1109</f>
        <v>0</v>
      </c>
      <c r="W1109" s="13">
        <f>Penjualan!W1109*$D1109</f>
        <v>10000</v>
      </c>
      <c r="X1109" s="13">
        <f>Penjualan!X1109*$D1109</f>
        <v>0</v>
      </c>
      <c r="Y1109" s="13">
        <f>Penjualan!Y1109*$D1109</f>
        <v>0</v>
      </c>
      <c r="Z1109" s="13">
        <f>Penjualan!Z1109*$D1109</f>
        <v>0</v>
      </c>
      <c r="AA1109" s="13">
        <f>Penjualan!AA1109*$D1109</f>
        <v>0</v>
      </c>
      <c r="AB1109" s="13">
        <f>Penjualan!AB1109*$D1109</f>
        <v>0</v>
      </c>
      <c r="AC1109" s="13">
        <f>Penjualan!AC1109*$D1109</f>
        <v>0</v>
      </c>
      <c r="AD1109" s="13">
        <f>Penjualan!AD1109*$D1109</f>
        <v>0</v>
      </c>
      <c r="AE1109" s="13">
        <f>Penjualan!AE1109*$D1109</f>
        <v>0</v>
      </c>
      <c r="AF1109" s="13">
        <f>Penjualan!AF1109*$D1109</f>
        <v>0</v>
      </c>
      <c r="AG1109" s="13">
        <f>Penjualan!AG1109*$D1109</f>
        <v>0</v>
      </c>
      <c r="AH1109" s="13">
        <f>Penjualan!AH1109*$D1109</f>
        <v>0</v>
      </c>
      <c r="AI1109" s="13">
        <f>Penjualan!AI1109*$D1109</f>
        <v>0</v>
      </c>
      <c r="AJ1109" s="13">
        <f>Penjualan!AJ1109*$D1109</f>
        <v>0</v>
      </c>
      <c r="AK1109" s="13">
        <f>Penjualan!AK1109*$D1109</f>
        <v>0</v>
      </c>
      <c r="AL1109" s="13">
        <f>Penjualan!AL1109*$D1109</f>
        <v>10000</v>
      </c>
      <c r="AM1109" s="13">
        <f>Penjualan!AM1109*$D1109</f>
        <v>0</v>
      </c>
      <c r="AN1109" s="13">
        <f>Penjualan!AN1109*$D1109</f>
        <v>0</v>
      </c>
      <c r="AO1109" s="13">
        <f>Penjualan!AO1109*$D1109</f>
        <v>0</v>
      </c>
      <c r="AP1109" s="13"/>
      <c r="AQ1109" s="13">
        <f>Penjualan!AQ1109*$D1109</f>
        <v>0</v>
      </c>
      <c r="AR1109" s="13">
        <f t="shared" ref="AR1109:AR1172" si="36">SUM(E1109:AQ1109)</f>
        <v>20000</v>
      </c>
      <c r="AS1109" s="14"/>
      <c r="AT1109" s="14"/>
      <c r="AU1109" s="14"/>
      <c r="AV1109" s="14"/>
      <c r="AW1109" s="14"/>
    </row>
    <row r="1110" spans="1:49" ht="26.25" customHeight="1" x14ac:dyDescent="0.35">
      <c r="A1110" s="55">
        <f>Penjualan!A1110</f>
        <v>0</v>
      </c>
      <c r="B1110" s="2" t="str">
        <f>Penjualan!B1110</f>
        <v>GR19</v>
      </c>
      <c r="C1110" s="2" t="str">
        <f>Penjualan!C1110</f>
        <v>Gelang Rosario Corak Bunga</v>
      </c>
      <c r="D1110" s="21">
        <f>VLOOKUP(B1110,Tabel!$A$6:$F$78,6,FALSE)</f>
        <v>15000</v>
      </c>
      <c r="E1110" s="13">
        <f>Penjualan!E1110*$D1110</f>
        <v>0</v>
      </c>
      <c r="F1110" s="13">
        <f>Penjualan!F1110*$D1110</f>
        <v>0</v>
      </c>
      <c r="G1110" s="13">
        <f>Penjualan!G1110*$D1110</f>
        <v>0</v>
      </c>
      <c r="H1110" s="13">
        <f>Penjualan!H1110*$D1110</f>
        <v>0</v>
      </c>
      <c r="I1110" s="13">
        <f>Penjualan!I1110*$D1110</f>
        <v>0</v>
      </c>
      <c r="J1110" s="13">
        <f>Penjualan!J1110*$D1110</f>
        <v>30000</v>
      </c>
      <c r="K1110" s="13">
        <f>Penjualan!K1110*$D1110</f>
        <v>0</v>
      </c>
      <c r="L1110" s="13">
        <f>Penjualan!L1110*$D1110</f>
        <v>0</v>
      </c>
      <c r="M1110" s="13">
        <f>Penjualan!M1110*$D1110</f>
        <v>0</v>
      </c>
      <c r="N1110" s="13">
        <f>Penjualan!N1110*$D1110</f>
        <v>0</v>
      </c>
      <c r="O1110" s="13">
        <f>Penjualan!O1110*$D1110</f>
        <v>0</v>
      </c>
      <c r="P1110" s="13">
        <f>Penjualan!P1110*$D1110</f>
        <v>0</v>
      </c>
      <c r="Q1110" s="13">
        <f>Penjualan!Q1110*$D1110</f>
        <v>0</v>
      </c>
      <c r="R1110" s="13">
        <f>Penjualan!R1110*$D1110</f>
        <v>0</v>
      </c>
      <c r="S1110" s="13">
        <f>Penjualan!S1110*$D1110</f>
        <v>0</v>
      </c>
      <c r="T1110" s="13">
        <f>Penjualan!T1110*$D1110</f>
        <v>0</v>
      </c>
      <c r="U1110" s="13">
        <f>Penjualan!U1110*$D1110</f>
        <v>0</v>
      </c>
      <c r="V1110" s="13">
        <f>Penjualan!V1110*$D1110</f>
        <v>0</v>
      </c>
      <c r="W1110" s="13">
        <f>Penjualan!W1110*$D1110</f>
        <v>45000</v>
      </c>
      <c r="X1110" s="13">
        <f>Penjualan!X1110*$D1110</f>
        <v>0</v>
      </c>
      <c r="Y1110" s="13">
        <f>Penjualan!Y1110*$D1110</f>
        <v>0</v>
      </c>
      <c r="Z1110" s="13">
        <f>Penjualan!Z1110*$D1110</f>
        <v>0</v>
      </c>
      <c r="AA1110" s="13">
        <f>Penjualan!AA1110*$D1110</f>
        <v>0</v>
      </c>
      <c r="AB1110" s="13">
        <f>Penjualan!AB1110*$D1110</f>
        <v>0</v>
      </c>
      <c r="AC1110" s="13">
        <f>Penjualan!AC1110*$D1110</f>
        <v>0</v>
      </c>
      <c r="AD1110" s="13">
        <f>Penjualan!AD1110*$D1110</f>
        <v>0</v>
      </c>
      <c r="AE1110" s="13">
        <f>Penjualan!AE1110*$D1110</f>
        <v>0</v>
      </c>
      <c r="AF1110" s="13">
        <f>Penjualan!AF1110*$D1110</f>
        <v>0</v>
      </c>
      <c r="AG1110" s="13">
        <f>Penjualan!AG1110*$D1110</f>
        <v>0</v>
      </c>
      <c r="AH1110" s="13">
        <f>Penjualan!AH1110*$D1110</f>
        <v>0</v>
      </c>
      <c r="AI1110" s="13">
        <f>Penjualan!AI1110*$D1110</f>
        <v>0</v>
      </c>
      <c r="AJ1110" s="13">
        <f>Penjualan!AJ1110*$D1110</f>
        <v>0</v>
      </c>
      <c r="AK1110" s="13">
        <f>Penjualan!AK1110*$D1110</f>
        <v>0</v>
      </c>
      <c r="AL1110" s="13">
        <f>Penjualan!AL1110*$D1110</f>
        <v>0</v>
      </c>
      <c r="AM1110" s="13">
        <f>Penjualan!AM1110*$D1110</f>
        <v>0</v>
      </c>
      <c r="AN1110" s="13">
        <f>Penjualan!AN1110*$D1110</f>
        <v>0</v>
      </c>
      <c r="AO1110" s="13">
        <f>Penjualan!AO1110*$D1110</f>
        <v>0</v>
      </c>
      <c r="AP1110" s="13"/>
      <c r="AQ1110" s="13">
        <f>Penjualan!AQ1110*$D1110</f>
        <v>0</v>
      </c>
      <c r="AR1110" s="13">
        <f t="shared" si="36"/>
        <v>75000</v>
      </c>
      <c r="AS1110" s="14"/>
      <c r="AT1110" s="14"/>
      <c r="AU1110" s="14"/>
      <c r="AV1110" s="14"/>
      <c r="AW1110" s="14"/>
    </row>
    <row r="1111" spans="1:49" ht="26.25" customHeight="1" x14ac:dyDescent="0.35">
      <c r="A1111" s="55">
        <f>Penjualan!A1111</f>
        <v>0</v>
      </c>
      <c r="B1111" s="2" t="str">
        <f>Penjualan!B1111</f>
        <v>A04</v>
      </c>
      <c r="C1111" s="2" t="str">
        <f>Penjualan!C1111</f>
        <v>Anting</v>
      </c>
      <c r="D1111" s="21">
        <f>VLOOKUP(B1111,Tabel!$A$6:$F$78,6,FALSE)</f>
        <v>15000</v>
      </c>
      <c r="E1111" s="13">
        <f>Penjualan!E1111*$D1111</f>
        <v>0</v>
      </c>
      <c r="F1111" s="13">
        <f>Penjualan!F1111*$D1111</f>
        <v>0</v>
      </c>
      <c r="G1111" s="13">
        <f>Penjualan!G1111*$D1111</f>
        <v>0</v>
      </c>
      <c r="H1111" s="13">
        <f>Penjualan!H1111*$D1111</f>
        <v>0</v>
      </c>
      <c r="I1111" s="13">
        <f>Penjualan!I1111*$D1111</f>
        <v>0</v>
      </c>
      <c r="J1111" s="13">
        <f>Penjualan!J1111*$D1111</f>
        <v>0</v>
      </c>
      <c r="K1111" s="13">
        <f>Penjualan!K1111*$D1111</f>
        <v>0</v>
      </c>
      <c r="L1111" s="13">
        <f>Penjualan!L1111*$D1111</f>
        <v>0</v>
      </c>
      <c r="M1111" s="13">
        <f>Penjualan!M1111*$D1111</f>
        <v>15000</v>
      </c>
      <c r="N1111" s="13">
        <f>Penjualan!N1111*$D1111</f>
        <v>0</v>
      </c>
      <c r="O1111" s="13">
        <f>Penjualan!O1111*$D1111</f>
        <v>0</v>
      </c>
      <c r="P1111" s="13">
        <f>Penjualan!P1111*$D1111</f>
        <v>0</v>
      </c>
      <c r="Q1111" s="13">
        <f>Penjualan!Q1111*$D1111</f>
        <v>0</v>
      </c>
      <c r="R1111" s="13">
        <f>Penjualan!R1111*$D1111</f>
        <v>0</v>
      </c>
      <c r="S1111" s="13">
        <f>Penjualan!S1111*$D1111</f>
        <v>0</v>
      </c>
      <c r="T1111" s="13">
        <f>Penjualan!T1111*$D1111</f>
        <v>0</v>
      </c>
      <c r="U1111" s="13">
        <f>Penjualan!U1111*$D1111</f>
        <v>0</v>
      </c>
      <c r="V1111" s="13">
        <f>Penjualan!V1111*$D1111</f>
        <v>0</v>
      </c>
      <c r="W1111" s="13">
        <f>Penjualan!W1111*$D1111</f>
        <v>45000</v>
      </c>
      <c r="X1111" s="13">
        <f>Penjualan!X1111*$D1111</f>
        <v>0</v>
      </c>
      <c r="Y1111" s="13">
        <f>Penjualan!Y1111*$D1111</f>
        <v>0</v>
      </c>
      <c r="Z1111" s="13">
        <f>Penjualan!Z1111*$D1111</f>
        <v>0</v>
      </c>
      <c r="AA1111" s="13">
        <f>Penjualan!AA1111*$D1111</f>
        <v>0</v>
      </c>
      <c r="AB1111" s="13">
        <f>Penjualan!AB1111*$D1111</f>
        <v>0</v>
      </c>
      <c r="AC1111" s="13">
        <f>Penjualan!AC1111*$D1111</f>
        <v>0</v>
      </c>
      <c r="AD1111" s="13">
        <f>Penjualan!AD1111*$D1111</f>
        <v>0</v>
      </c>
      <c r="AE1111" s="13">
        <f>Penjualan!AE1111*$D1111</f>
        <v>0</v>
      </c>
      <c r="AF1111" s="13">
        <f>Penjualan!AF1111*$D1111</f>
        <v>0</v>
      </c>
      <c r="AG1111" s="13">
        <f>Penjualan!AG1111*$D1111</f>
        <v>0</v>
      </c>
      <c r="AH1111" s="13">
        <f>Penjualan!AH1111*$D1111</f>
        <v>0</v>
      </c>
      <c r="AI1111" s="13">
        <f>Penjualan!AI1111*$D1111</f>
        <v>0</v>
      </c>
      <c r="AJ1111" s="13">
        <f>Penjualan!AJ1111*$D1111</f>
        <v>0</v>
      </c>
      <c r="AK1111" s="13">
        <f>Penjualan!AK1111*$D1111</f>
        <v>0</v>
      </c>
      <c r="AL1111" s="13">
        <f>Penjualan!AL1111*$D1111</f>
        <v>0</v>
      </c>
      <c r="AM1111" s="13">
        <f>Penjualan!AM1111*$D1111</f>
        <v>0</v>
      </c>
      <c r="AN1111" s="13">
        <f>Penjualan!AN1111*$D1111</f>
        <v>0</v>
      </c>
      <c r="AO1111" s="13">
        <f>Penjualan!AO1111*$D1111</f>
        <v>0</v>
      </c>
      <c r="AP1111" s="13"/>
      <c r="AQ1111" s="13">
        <f>Penjualan!AQ1111*$D1111</f>
        <v>0</v>
      </c>
      <c r="AR1111" s="13">
        <f t="shared" si="36"/>
        <v>60000</v>
      </c>
      <c r="AS1111" s="14"/>
      <c r="AT1111" s="14"/>
      <c r="AU1111" s="14"/>
      <c r="AV1111" s="14"/>
      <c r="AW1111" s="14"/>
    </row>
    <row r="1112" spans="1:49" ht="26.25" customHeight="1" x14ac:dyDescent="0.35">
      <c r="A1112" s="55">
        <f>Penjualan!A1112</f>
        <v>0</v>
      </c>
      <c r="B1112" s="2" t="str">
        <f>Penjualan!B1112</f>
        <v>G12</v>
      </c>
      <c r="C1112" s="2" t="str">
        <f>Penjualan!C1112</f>
        <v xml:space="preserve">Gelang plat </v>
      </c>
      <c r="D1112" s="21">
        <f>VLOOKUP(B1112,Tabel!$A$6:$F$78,6,FALSE)</f>
        <v>5000</v>
      </c>
      <c r="E1112" s="13">
        <f>Penjualan!E1112*$D1112</f>
        <v>0</v>
      </c>
      <c r="F1112" s="13">
        <f>Penjualan!F1112*$D1112</f>
        <v>5000</v>
      </c>
      <c r="G1112" s="13">
        <f>Penjualan!G1112*$D1112</f>
        <v>0</v>
      </c>
      <c r="H1112" s="13">
        <f>Penjualan!H1112*$D1112</f>
        <v>0</v>
      </c>
      <c r="I1112" s="13">
        <f>Penjualan!I1112*$D1112</f>
        <v>0</v>
      </c>
      <c r="J1112" s="13">
        <f>Penjualan!J1112*$D1112</f>
        <v>0</v>
      </c>
      <c r="K1112" s="13">
        <f>Penjualan!K1112*$D1112</f>
        <v>0</v>
      </c>
      <c r="L1112" s="13">
        <f>Penjualan!L1112*$D1112</f>
        <v>0</v>
      </c>
      <c r="M1112" s="13">
        <f>Penjualan!M1112*$D1112</f>
        <v>0</v>
      </c>
      <c r="N1112" s="13">
        <f>Penjualan!N1112*$D1112</f>
        <v>0</v>
      </c>
      <c r="O1112" s="13">
        <f>Penjualan!O1112*$D1112</f>
        <v>0</v>
      </c>
      <c r="P1112" s="13">
        <f>Penjualan!P1112*$D1112</f>
        <v>0</v>
      </c>
      <c r="Q1112" s="13">
        <f>Penjualan!Q1112*$D1112</f>
        <v>0</v>
      </c>
      <c r="R1112" s="13">
        <f>Penjualan!R1112*$D1112</f>
        <v>0</v>
      </c>
      <c r="S1112" s="13">
        <f>Penjualan!S1112*$D1112</f>
        <v>0</v>
      </c>
      <c r="T1112" s="13">
        <f>Penjualan!T1112*$D1112</f>
        <v>0</v>
      </c>
      <c r="U1112" s="13">
        <f>Penjualan!U1112*$D1112</f>
        <v>0</v>
      </c>
      <c r="V1112" s="13">
        <f>Penjualan!V1112*$D1112</f>
        <v>0</v>
      </c>
      <c r="W1112" s="13">
        <f>Penjualan!W1112*$D1112</f>
        <v>0</v>
      </c>
      <c r="X1112" s="13">
        <f>Penjualan!X1112*$D1112</f>
        <v>0</v>
      </c>
      <c r="Y1112" s="13">
        <f>Penjualan!Y1112*$D1112</f>
        <v>0</v>
      </c>
      <c r="Z1112" s="13">
        <f>Penjualan!Z1112*$D1112</f>
        <v>0</v>
      </c>
      <c r="AA1112" s="13">
        <f>Penjualan!AA1112*$D1112</f>
        <v>0</v>
      </c>
      <c r="AB1112" s="13">
        <f>Penjualan!AB1112*$D1112</f>
        <v>0</v>
      </c>
      <c r="AC1112" s="13">
        <f>Penjualan!AC1112*$D1112</f>
        <v>0</v>
      </c>
      <c r="AD1112" s="13">
        <f>Penjualan!AD1112*$D1112</f>
        <v>0</v>
      </c>
      <c r="AE1112" s="13">
        <f>Penjualan!AE1112*$D1112</f>
        <v>0</v>
      </c>
      <c r="AF1112" s="13">
        <f>Penjualan!AF1112*$D1112</f>
        <v>0</v>
      </c>
      <c r="AG1112" s="13">
        <f>Penjualan!AG1112*$D1112</f>
        <v>0</v>
      </c>
      <c r="AH1112" s="13">
        <f>Penjualan!AH1112*$D1112</f>
        <v>0</v>
      </c>
      <c r="AI1112" s="13">
        <f>Penjualan!AI1112*$D1112</f>
        <v>30000</v>
      </c>
      <c r="AJ1112" s="13">
        <f>Penjualan!AJ1112*$D1112</f>
        <v>5000</v>
      </c>
      <c r="AK1112" s="13">
        <f>Penjualan!AK1112*$D1112</f>
        <v>0</v>
      </c>
      <c r="AL1112" s="13">
        <f>Penjualan!AL1112*$D1112</f>
        <v>0</v>
      </c>
      <c r="AM1112" s="13">
        <f>Penjualan!AM1112*$D1112</f>
        <v>0</v>
      </c>
      <c r="AN1112" s="13">
        <f>Penjualan!AN1112*$D1112</f>
        <v>0</v>
      </c>
      <c r="AO1112" s="13">
        <f>Penjualan!AO1112*$D1112</f>
        <v>0</v>
      </c>
      <c r="AP1112" s="13"/>
      <c r="AQ1112" s="13">
        <f>Penjualan!AQ1112*$D1112</f>
        <v>0</v>
      </c>
      <c r="AR1112" s="13">
        <f t="shared" si="36"/>
        <v>40000</v>
      </c>
      <c r="AS1112" s="14"/>
      <c r="AT1112" s="14"/>
      <c r="AU1112" s="14"/>
      <c r="AV1112" s="14"/>
      <c r="AW1112" s="14"/>
    </row>
    <row r="1113" spans="1:49" ht="26.25" customHeight="1" x14ac:dyDescent="0.35">
      <c r="A1113" s="55">
        <f>Penjualan!A1113</f>
        <v>0</v>
      </c>
      <c r="B1113" s="2" t="str">
        <f>Penjualan!B1113</f>
        <v>GR13</v>
      </c>
      <c r="C1113" s="2" t="str">
        <f>Penjualan!C1113</f>
        <v>Gelang rosario kristal</v>
      </c>
      <c r="D1113" s="21">
        <f>VLOOKUP(B1113,Tabel!$A$6:$F$78,6,FALSE)</f>
        <v>10000</v>
      </c>
      <c r="E1113" s="13">
        <f>Penjualan!E1113*$D1113</f>
        <v>0</v>
      </c>
      <c r="F1113" s="13">
        <f>Penjualan!F1113*$D1113</f>
        <v>0</v>
      </c>
      <c r="G1113" s="13">
        <f>Penjualan!G1113*$D1113</f>
        <v>0</v>
      </c>
      <c r="H1113" s="13">
        <f>Penjualan!H1113*$D1113</f>
        <v>0</v>
      </c>
      <c r="I1113" s="13">
        <f>Penjualan!I1113*$D1113</f>
        <v>0</v>
      </c>
      <c r="J1113" s="13">
        <f>Penjualan!J1113*$D1113</f>
        <v>0</v>
      </c>
      <c r="K1113" s="13">
        <f>Penjualan!K1113*$D1113</f>
        <v>0</v>
      </c>
      <c r="L1113" s="13">
        <f>Penjualan!L1113*$D1113</f>
        <v>0</v>
      </c>
      <c r="M1113" s="13">
        <f>Penjualan!M1113*$D1113</f>
        <v>0</v>
      </c>
      <c r="N1113" s="13">
        <f>Penjualan!N1113*$D1113</f>
        <v>0</v>
      </c>
      <c r="O1113" s="13">
        <f>Penjualan!O1113*$D1113</f>
        <v>0</v>
      </c>
      <c r="P1113" s="13">
        <f>Penjualan!P1113*$D1113</f>
        <v>0</v>
      </c>
      <c r="Q1113" s="13">
        <f>Penjualan!Q1113*$D1113</f>
        <v>0</v>
      </c>
      <c r="R1113" s="13">
        <f>Penjualan!R1113*$D1113</f>
        <v>0</v>
      </c>
      <c r="S1113" s="13">
        <f>Penjualan!S1113*$D1113</f>
        <v>0</v>
      </c>
      <c r="T1113" s="13">
        <f>Penjualan!T1113*$D1113</f>
        <v>0</v>
      </c>
      <c r="U1113" s="13">
        <f>Penjualan!U1113*$D1113</f>
        <v>0</v>
      </c>
      <c r="V1113" s="13">
        <f>Penjualan!V1113*$D1113</f>
        <v>0</v>
      </c>
      <c r="W1113" s="13">
        <f>Penjualan!W1113*$D1113</f>
        <v>10000</v>
      </c>
      <c r="X1113" s="13">
        <f>Penjualan!X1113*$D1113</f>
        <v>0</v>
      </c>
      <c r="Y1113" s="13">
        <f>Penjualan!Y1113*$D1113</f>
        <v>0</v>
      </c>
      <c r="Z1113" s="13">
        <f>Penjualan!Z1113*$D1113</f>
        <v>0</v>
      </c>
      <c r="AA1113" s="13">
        <f>Penjualan!AA1113*$D1113</f>
        <v>0</v>
      </c>
      <c r="AB1113" s="13">
        <f>Penjualan!AB1113*$D1113</f>
        <v>0</v>
      </c>
      <c r="AC1113" s="13">
        <f>Penjualan!AC1113*$D1113</f>
        <v>0</v>
      </c>
      <c r="AD1113" s="13">
        <f>Penjualan!AD1113*$D1113</f>
        <v>0</v>
      </c>
      <c r="AE1113" s="13">
        <f>Penjualan!AE1113*$D1113</f>
        <v>0</v>
      </c>
      <c r="AF1113" s="13">
        <f>Penjualan!AF1113*$D1113</f>
        <v>0</v>
      </c>
      <c r="AG1113" s="13">
        <f>Penjualan!AG1113*$D1113</f>
        <v>0</v>
      </c>
      <c r="AH1113" s="13">
        <f>Penjualan!AH1113*$D1113</f>
        <v>0</v>
      </c>
      <c r="AI1113" s="13">
        <f>Penjualan!AI1113*$D1113</f>
        <v>0</v>
      </c>
      <c r="AJ1113" s="13">
        <f>Penjualan!AJ1113*$D1113</f>
        <v>0</v>
      </c>
      <c r="AK1113" s="13">
        <f>Penjualan!AK1113*$D1113</f>
        <v>0</v>
      </c>
      <c r="AL1113" s="13">
        <f>Penjualan!AL1113*$D1113</f>
        <v>0</v>
      </c>
      <c r="AM1113" s="13">
        <f>Penjualan!AM1113*$D1113</f>
        <v>0</v>
      </c>
      <c r="AN1113" s="13">
        <f>Penjualan!AN1113*$D1113</f>
        <v>0</v>
      </c>
      <c r="AO1113" s="13">
        <f>Penjualan!AO1113*$D1113</f>
        <v>0</v>
      </c>
      <c r="AP1113" s="13"/>
      <c r="AQ1113" s="13">
        <f>Penjualan!AQ1113*$D1113</f>
        <v>0</v>
      </c>
      <c r="AR1113" s="13">
        <f t="shared" si="36"/>
        <v>10000</v>
      </c>
      <c r="AS1113" s="14"/>
      <c r="AT1113" s="14"/>
      <c r="AU1113" s="14"/>
      <c r="AV1113" s="14"/>
      <c r="AW1113" s="14"/>
    </row>
    <row r="1114" spans="1:49" ht="26.25" customHeight="1" x14ac:dyDescent="0.35">
      <c r="A1114" s="55">
        <f>Penjualan!A1114</f>
        <v>0</v>
      </c>
      <c r="B1114" s="2" t="str">
        <f>Penjualan!B1114</f>
        <v>KT03</v>
      </c>
      <c r="C1114" s="2" t="str">
        <f>Penjualan!C1114</f>
        <v>Kalung huruf</v>
      </c>
      <c r="D1114" s="21">
        <f>VLOOKUP(B1114,Tabel!$A$6:$F$78,6,FALSE)</f>
        <v>3000</v>
      </c>
      <c r="E1114" s="13">
        <f>Penjualan!E1114*$D1114</f>
        <v>0</v>
      </c>
      <c r="F1114" s="13">
        <f>Penjualan!F1114*$D1114</f>
        <v>0</v>
      </c>
      <c r="G1114" s="13">
        <f>Penjualan!G1114*$D1114</f>
        <v>0</v>
      </c>
      <c r="H1114" s="13">
        <f>Penjualan!H1114*$D1114</f>
        <v>0</v>
      </c>
      <c r="I1114" s="13">
        <f>Penjualan!I1114*$D1114</f>
        <v>0</v>
      </c>
      <c r="J1114" s="13">
        <f>Penjualan!J1114*$D1114</f>
        <v>0</v>
      </c>
      <c r="K1114" s="13">
        <f>Penjualan!K1114*$D1114</f>
        <v>0</v>
      </c>
      <c r="L1114" s="13">
        <f>Penjualan!L1114*$D1114</f>
        <v>0</v>
      </c>
      <c r="M1114" s="13">
        <f>Penjualan!M1114*$D1114</f>
        <v>0</v>
      </c>
      <c r="N1114" s="13">
        <f>Penjualan!N1114*$D1114</f>
        <v>0</v>
      </c>
      <c r="O1114" s="13">
        <f>Penjualan!O1114*$D1114</f>
        <v>0</v>
      </c>
      <c r="P1114" s="13">
        <f>Penjualan!P1114*$D1114</f>
        <v>0</v>
      </c>
      <c r="Q1114" s="13">
        <f>Penjualan!Q1114*$D1114</f>
        <v>0</v>
      </c>
      <c r="R1114" s="13">
        <f>Penjualan!R1114*$D1114</f>
        <v>0</v>
      </c>
      <c r="S1114" s="13">
        <f>Penjualan!S1114*$D1114</f>
        <v>0</v>
      </c>
      <c r="T1114" s="13">
        <f>Penjualan!T1114*$D1114</f>
        <v>3000</v>
      </c>
      <c r="U1114" s="13">
        <f>Penjualan!U1114*$D1114</f>
        <v>0</v>
      </c>
      <c r="V1114" s="13">
        <f>Penjualan!V1114*$D1114</f>
        <v>0</v>
      </c>
      <c r="W1114" s="13">
        <f>Penjualan!W1114*$D1114</f>
        <v>0</v>
      </c>
      <c r="X1114" s="13">
        <f>Penjualan!X1114*$D1114</f>
        <v>0</v>
      </c>
      <c r="Y1114" s="13">
        <f>Penjualan!Y1114*$D1114</f>
        <v>0</v>
      </c>
      <c r="Z1114" s="13">
        <f>Penjualan!Z1114*$D1114</f>
        <v>0</v>
      </c>
      <c r="AA1114" s="13">
        <f>Penjualan!AA1114*$D1114</f>
        <v>0</v>
      </c>
      <c r="AB1114" s="13">
        <f>Penjualan!AB1114*$D1114</f>
        <v>0</v>
      </c>
      <c r="AC1114" s="13">
        <f>Penjualan!AC1114*$D1114</f>
        <v>0</v>
      </c>
      <c r="AD1114" s="13">
        <f>Penjualan!AD1114*$D1114</f>
        <v>0</v>
      </c>
      <c r="AE1114" s="13">
        <f>Penjualan!AE1114*$D1114</f>
        <v>0</v>
      </c>
      <c r="AF1114" s="13">
        <f>Penjualan!AF1114*$D1114</f>
        <v>0</v>
      </c>
      <c r="AG1114" s="13">
        <f>Penjualan!AG1114*$D1114</f>
        <v>0</v>
      </c>
      <c r="AH1114" s="13">
        <f>Penjualan!AH1114*$D1114</f>
        <v>0</v>
      </c>
      <c r="AI1114" s="13">
        <f>Penjualan!AI1114*$D1114</f>
        <v>3000</v>
      </c>
      <c r="AJ1114" s="13">
        <f>Penjualan!AJ1114*$D1114</f>
        <v>0</v>
      </c>
      <c r="AK1114" s="13">
        <f>Penjualan!AK1114*$D1114</f>
        <v>0</v>
      </c>
      <c r="AL1114" s="13">
        <f>Penjualan!AL1114*$D1114</f>
        <v>0</v>
      </c>
      <c r="AM1114" s="13">
        <f>Penjualan!AM1114*$D1114</f>
        <v>0</v>
      </c>
      <c r="AN1114" s="13">
        <f>Penjualan!AN1114*$D1114</f>
        <v>0</v>
      </c>
      <c r="AO1114" s="13">
        <f>Penjualan!AO1114*$D1114</f>
        <v>0</v>
      </c>
      <c r="AP1114" s="13"/>
      <c r="AQ1114" s="13">
        <f>Penjualan!AQ1114*$D1114</f>
        <v>0</v>
      </c>
      <c r="AR1114" s="13">
        <f t="shared" si="36"/>
        <v>6000</v>
      </c>
      <c r="AS1114" s="14"/>
      <c r="AT1114" s="14"/>
      <c r="AU1114" s="14"/>
      <c r="AV1114" s="14"/>
      <c r="AW1114" s="14"/>
    </row>
    <row r="1115" spans="1:49" ht="26.25" customHeight="1" x14ac:dyDescent="0.35">
      <c r="A1115" s="55">
        <f>Penjualan!A1115</f>
        <v>0</v>
      </c>
      <c r="B1115" s="2" t="str">
        <f>Penjualan!B1115</f>
        <v>KT04</v>
      </c>
      <c r="C1115" s="2" t="str">
        <f>Penjualan!C1115</f>
        <v>Kalung bandul</v>
      </c>
      <c r="D1115" s="21">
        <f>VLOOKUP(B1115,Tabel!$A$6:$F$78,6,FALSE)</f>
        <v>3000</v>
      </c>
      <c r="E1115" s="13">
        <f>Penjualan!E1115*$D1115</f>
        <v>0</v>
      </c>
      <c r="F1115" s="13">
        <f>Penjualan!F1115*$D1115</f>
        <v>0</v>
      </c>
      <c r="G1115" s="13">
        <f>Penjualan!G1115*$D1115</f>
        <v>0</v>
      </c>
      <c r="H1115" s="13">
        <f>Penjualan!H1115*$D1115</f>
        <v>0</v>
      </c>
      <c r="I1115" s="13">
        <f>Penjualan!I1115*$D1115</f>
        <v>0</v>
      </c>
      <c r="J1115" s="13">
        <f>Penjualan!J1115*$D1115</f>
        <v>0</v>
      </c>
      <c r="K1115" s="13">
        <f>Penjualan!K1115*$D1115</f>
        <v>0</v>
      </c>
      <c r="L1115" s="13">
        <f>Penjualan!L1115*$D1115</f>
        <v>0</v>
      </c>
      <c r="M1115" s="13">
        <f>Penjualan!M1115*$D1115</f>
        <v>0</v>
      </c>
      <c r="N1115" s="13">
        <f>Penjualan!N1115*$D1115</f>
        <v>0</v>
      </c>
      <c r="O1115" s="13">
        <f>Penjualan!O1115*$D1115</f>
        <v>0</v>
      </c>
      <c r="P1115" s="13">
        <f>Penjualan!P1115*$D1115</f>
        <v>0</v>
      </c>
      <c r="Q1115" s="13">
        <f>Penjualan!Q1115*$D1115</f>
        <v>0</v>
      </c>
      <c r="R1115" s="13">
        <f>Penjualan!R1115*$D1115</f>
        <v>0</v>
      </c>
      <c r="S1115" s="13">
        <f>Penjualan!S1115*$D1115</f>
        <v>0</v>
      </c>
      <c r="T1115" s="13">
        <f>Penjualan!T1115*$D1115</f>
        <v>0</v>
      </c>
      <c r="U1115" s="13">
        <f>Penjualan!U1115*$D1115</f>
        <v>0</v>
      </c>
      <c r="V1115" s="13">
        <f>Penjualan!V1115*$D1115</f>
        <v>0</v>
      </c>
      <c r="W1115" s="13">
        <f>Penjualan!W1115*$D1115</f>
        <v>0</v>
      </c>
      <c r="X1115" s="13">
        <f>Penjualan!X1115*$D1115</f>
        <v>0</v>
      </c>
      <c r="Y1115" s="13">
        <f>Penjualan!Y1115*$D1115</f>
        <v>0</v>
      </c>
      <c r="Z1115" s="13">
        <f>Penjualan!Z1115*$D1115</f>
        <v>0</v>
      </c>
      <c r="AA1115" s="13">
        <f>Penjualan!AA1115*$D1115</f>
        <v>0</v>
      </c>
      <c r="AB1115" s="13">
        <f>Penjualan!AB1115*$D1115</f>
        <v>0</v>
      </c>
      <c r="AC1115" s="13">
        <f>Penjualan!AC1115*$D1115</f>
        <v>0</v>
      </c>
      <c r="AD1115" s="13">
        <f>Penjualan!AD1115*$D1115</f>
        <v>0</v>
      </c>
      <c r="AE1115" s="13">
        <f>Penjualan!AE1115*$D1115</f>
        <v>0</v>
      </c>
      <c r="AF1115" s="13">
        <f>Penjualan!AF1115*$D1115</f>
        <v>0</v>
      </c>
      <c r="AG1115" s="13">
        <f>Penjualan!AG1115*$D1115</f>
        <v>0</v>
      </c>
      <c r="AH1115" s="13">
        <f>Penjualan!AH1115*$D1115</f>
        <v>0</v>
      </c>
      <c r="AI1115" s="13">
        <f>Penjualan!AI1115*$D1115</f>
        <v>9000</v>
      </c>
      <c r="AJ1115" s="13">
        <f>Penjualan!AJ1115*$D1115</f>
        <v>0</v>
      </c>
      <c r="AK1115" s="13">
        <f>Penjualan!AK1115*$D1115</f>
        <v>0</v>
      </c>
      <c r="AL1115" s="13">
        <f>Penjualan!AL1115*$D1115</f>
        <v>0</v>
      </c>
      <c r="AM1115" s="13">
        <f>Penjualan!AM1115*$D1115</f>
        <v>0</v>
      </c>
      <c r="AN1115" s="13">
        <f>Penjualan!AN1115*$D1115</f>
        <v>0</v>
      </c>
      <c r="AO1115" s="13">
        <f>Penjualan!AO1115*$D1115</f>
        <v>0</v>
      </c>
      <c r="AP1115" s="13"/>
      <c r="AQ1115" s="13">
        <f>Penjualan!AQ1115*$D1115</f>
        <v>0</v>
      </c>
      <c r="AR1115" s="13">
        <f t="shared" si="36"/>
        <v>9000</v>
      </c>
      <c r="AS1115" s="14"/>
      <c r="AT1115" s="14"/>
      <c r="AU1115" s="14"/>
      <c r="AV1115" s="14"/>
      <c r="AW1115" s="14"/>
    </row>
    <row r="1116" spans="1:49" ht="26.25" customHeight="1" x14ac:dyDescent="0.35">
      <c r="A1116" s="55">
        <f>Penjualan!A1116</f>
        <v>0</v>
      </c>
      <c r="B1116" s="2" t="str">
        <f>Penjualan!B1116</f>
        <v>Car01</v>
      </c>
      <c r="C1116" s="2" t="str">
        <f>Penjualan!C1116</f>
        <v>Produk Oscar</v>
      </c>
      <c r="D1116" s="21">
        <f>VLOOKUP(B1116,Tabel!$A$6:$F$78,6,FALSE)</f>
        <v>20000</v>
      </c>
      <c r="E1116" s="13">
        <f>Penjualan!E1116*$D1116</f>
        <v>0</v>
      </c>
      <c r="F1116" s="13">
        <f>Penjualan!F1116*$D1116</f>
        <v>0</v>
      </c>
      <c r="G1116" s="13">
        <f>Penjualan!G1116*$D1116</f>
        <v>0</v>
      </c>
      <c r="H1116" s="13">
        <f>Penjualan!H1116*$D1116</f>
        <v>0</v>
      </c>
      <c r="I1116" s="13">
        <f>Penjualan!I1116*$D1116</f>
        <v>0</v>
      </c>
      <c r="J1116" s="13">
        <f>Penjualan!J1116*$D1116</f>
        <v>0</v>
      </c>
      <c r="K1116" s="13">
        <f>Penjualan!K1116*$D1116</f>
        <v>0</v>
      </c>
      <c r="L1116" s="13">
        <f>Penjualan!L1116*$D1116</f>
        <v>0</v>
      </c>
      <c r="M1116" s="13">
        <f>Penjualan!M1116*$D1116</f>
        <v>0</v>
      </c>
      <c r="N1116" s="13">
        <f>Penjualan!N1116*$D1116</f>
        <v>0</v>
      </c>
      <c r="O1116" s="13">
        <f>Penjualan!O1116*$D1116</f>
        <v>0</v>
      </c>
      <c r="P1116" s="13">
        <f>Penjualan!P1116*$D1116</f>
        <v>0</v>
      </c>
      <c r="Q1116" s="13">
        <f>Penjualan!Q1116*$D1116</f>
        <v>0</v>
      </c>
      <c r="R1116" s="13">
        <f>Penjualan!R1116*$D1116</f>
        <v>0</v>
      </c>
      <c r="S1116" s="13">
        <f>Penjualan!S1116*$D1116</f>
        <v>20000</v>
      </c>
      <c r="T1116" s="13">
        <f>Penjualan!T1116*$D1116</f>
        <v>0</v>
      </c>
      <c r="U1116" s="13">
        <f>Penjualan!U1116*$D1116</f>
        <v>0</v>
      </c>
      <c r="V1116" s="13">
        <f>Penjualan!V1116*$D1116</f>
        <v>0</v>
      </c>
      <c r="W1116" s="13">
        <f>Penjualan!W1116*$D1116</f>
        <v>0</v>
      </c>
      <c r="X1116" s="13">
        <f>Penjualan!X1116*$D1116</f>
        <v>0</v>
      </c>
      <c r="Y1116" s="13">
        <f>Penjualan!Y1116*$D1116</f>
        <v>0</v>
      </c>
      <c r="Z1116" s="13">
        <f>Penjualan!Z1116*$D1116</f>
        <v>0</v>
      </c>
      <c r="AA1116" s="13">
        <f>Penjualan!AA1116*$D1116</f>
        <v>0</v>
      </c>
      <c r="AB1116" s="13">
        <f>Penjualan!AB1116*$D1116</f>
        <v>0</v>
      </c>
      <c r="AC1116" s="13">
        <f>Penjualan!AC1116*$D1116</f>
        <v>0</v>
      </c>
      <c r="AD1116" s="13">
        <f>Penjualan!AD1116*$D1116</f>
        <v>0</v>
      </c>
      <c r="AE1116" s="13">
        <f>Penjualan!AE1116*$D1116</f>
        <v>0</v>
      </c>
      <c r="AF1116" s="13">
        <f>Penjualan!AF1116*$D1116</f>
        <v>0</v>
      </c>
      <c r="AG1116" s="13">
        <f>Penjualan!AG1116*$D1116</f>
        <v>0</v>
      </c>
      <c r="AH1116" s="13">
        <f>Penjualan!AH1116*$D1116</f>
        <v>0</v>
      </c>
      <c r="AI1116" s="13">
        <f>Penjualan!AI1116*$D1116</f>
        <v>0</v>
      </c>
      <c r="AJ1116" s="13">
        <f>Penjualan!AJ1116*$D1116</f>
        <v>0</v>
      </c>
      <c r="AK1116" s="13">
        <f>Penjualan!AK1116*$D1116</f>
        <v>0</v>
      </c>
      <c r="AL1116" s="13">
        <f>Penjualan!AL1116*$D1116</f>
        <v>0</v>
      </c>
      <c r="AM1116" s="13">
        <f>Penjualan!AM1116*$D1116</f>
        <v>0</v>
      </c>
      <c r="AN1116" s="13">
        <f>Penjualan!AN1116*$D1116</f>
        <v>0</v>
      </c>
      <c r="AO1116" s="13">
        <f>Penjualan!AO1116*$D1116</f>
        <v>0</v>
      </c>
      <c r="AP1116" s="13"/>
      <c r="AQ1116" s="13">
        <f>Penjualan!AQ1116*$D1116</f>
        <v>0</v>
      </c>
      <c r="AR1116" s="13">
        <f t="shared" si="36"/>
        <v>20000</v>
      </c>
      <c r="AS1116" s="14"/>
      <c r="AT1116" s="14"/>
      <c r="AU1116" s="14"/>
      <c r="AV1116" s="14"/>
      <c r="AW1116" s="14"/>
    </row>
    <row r="1117" spans="1:49" ht="26.25" customHeight="1" x14ac:dyDescent="0.35">
      <c r="A1117" s="55">
        <f>Penjualan!A1117</f>
        <v>42714</v>
      </c>
      <c r="B1117" s="2" t="str">
        <f>Penjualan!B1117</f>
        <v>GR19</v>
      </c>
      <c r="C1117" s="2" t="str">
        <f>Penjualan!C1117</f>
        <v>Gelang Rosario Corak Bunga</v>
      </c>
      <c r="D1117" s="21">
        <f>VLOOKUP(B1117,Tabel!$A$6:$F$78,6,FALSE)</f>
        <v>15000</v>
      </c>
      <c r="E1117" s="13">
        <f>Penjualan!E1117*$D1117</f>
        <v>0</v>
      </c>
      <c r="F1117" s="13">
        <f>Penjualan!F1117*$D1117</f>
        <v>0</v>
      </c>
      <c r="G1117" s="13">
        <f>Penjualan!G1117*$D1117</f>
        <v>0</v>
      </c>
      <c r="H1117" s="13">
        <f>Penjualan!H1117*$D1117</f>
        <v>165000</v>
      </c>
      <c r="I1117" s="13">
        <f>Penjualan!I1117*$D1117</f>
        <v>0</v>
      </c>
      <c r="J1117" s="13">
        <f>Penjualan!J1117*$D1117</f>
        <v>0</v>
      </c>
      <c r="K1117" s="13">
        <f>Penjualan!K1117*$D1117</f>
        <v>0</v>
      </c>
      <c r="L1117" s="13">
        <f>Penjualan!L1117*$D1117</f>
        <v>0</v>
      </c>
      <c r="M1117" s="13">
        <f>Penjualan!M1117*$D1117</f>
        <v>0</v>
      </c>
      <c r="N1117" s="13">
        <f>Penjualan!N1117*$D1117</f>
        <v>105000</v>
      </c>
      <c r="O1117" s="13">
        <f>Penjualan!O1117*$D1117</f>
        <v>0</v>
      </c>
      <c r="P1117" s="13">
        <f>Penjualan!P1117*$D1117</f>
        <v>0</v>
      </c>
      <c r="Q1117" s="13">
        <f>Penjualan!Q1117*$D1117</f>
        <v>75000</v>
      </c>
      <c r="R1117" s="13">
        <f>Penjualan!R1117*$D1117</f>
        <v>0</v>
      </c>
      <c r="S1117" s="13">
        <f>Penjualan!S1117*$D1117</f>
        <v>0</v>
      </c>
      <c r="T1117" s="13">
        <f>Penjualan!T1117*$D1117</f>
        <v>0</v>
      </c>
      <c r="U1117" s="13">
        <f>Penjualan!U1117*$D1117</f>
        <v>0</v>
      </c>
      <c r="V1117" s="13">
        <f>Penjualan!V1117*$D1117</f>
        <v>0</v>
      </c>
      <c r="W1117" s="13">
        <f>Penjualan!W1117*$D1117</f>
        <v>0</v>
      </c>
      <c r="X1117" s="13">
        <f>Penjualan!X1117*$D1117</f>
        <v>0</v>
      </c>
      <c r="Y1117" s="13">
        <f>Penjualan!Y1117*$D1117</f>
        <v>0</v>
      </c>
      <c r="Z1117" s="13">
        <f>Penjualan!Z1117*$D1117</f>
        <v>0</v>
      </c>
      <c r="AA1117" s="13">
        <f>Penjualan!AA1117*$D1117</f>
        <v>0</v>
      </c>
      <c r="AB1117" s="13">
        <f>Penjualan!AB1117*$D1117</f>
        <v>0</v>
      </c>
      <c r="AC1117" s="13">
        <f>Penjualan!AC1117*$D1117</f>
        <v>0</v>
      </c>
      <c r="AD1117" s="13">
        <f>Penjualan!AD1117*$D1117</f>
        <v>0</v>
      </c>
      <c r="AE1117" s="13">
        <f>Penjualan!AE1117*$D1117</f>
        <v>0</v>
      </c>
      <c r="AF1117" s="13">
        <f>Penjualan!AF1117*$D1117</f>
        <v>0</v>
      </c>
      <c r="AG1117" s="13">
        <f>Penjualan!AG1117*$D1117</f>
        <v>0</v>
      </c>
      <c r="AH1117" s="13">
        <f>Penjualan!AH1117*$D1117</f>
        <v>0</v>
      </c>
      <c r="AI1117" s="13">
        <f>Penjualan!AI1117*$D1117</f>
        <v>0</v>
      </c>
      <c r="AJ1117" s="13">
        <f>Penjualan!AJ1117*$D1117</f>
        <v>0</v>
      </c>
      <c r="AK1117" s="13">
        <f>Penjualan!AK1117*$D1117</f>
        <v>0</v>
      </c>
      <c r="AL1117" s="13">
        <f>Penjualan!AL1117*$D1117</f>
        <v>0</v>
      </c>
      <c r="AM1117" s="13">
        <f>Penjualan!AM1117*$D1117</f>
        <v>0</v>
      </c>
      <c r="AN1117" s="13">
        <f>Penjualan!AN1117*$D1117</f>
        <v>0</v>
      </c>
      <c r="AO1117" s="13">
        <f>Penjualan!AO1117*$D1117</f>
        <v>0</v>
      </c>
      <c r="AP1117" s="13"/>
      <c r="AQ1117" s="13">
        <f>Penjualan!AQ1117*$D1117</f>
        <v>0</v>
      </c>
      <c r="AR1117" s="13">
        <f t="shared" si="36"/>
        <v>345000</v>
      </c>
      <c r="AS1117" s="14"/>
      <c r="AT1117" s="14"/>
      <c r="AU1117" s="14"/>
      <c r="AV1117" s="14"/>
      <c r="AW1117" s="14"/>
    </row>
    <row r="1118" spans="1:49" ht="26.25" customHeight="1" x14ac:dyDescent="0.35">
      <c r="A1118" s="55">
        <f>Penjualan!A1118</f>
        <v>0</v>
      </c>
      <c r="B1118" s="2" t="str">
        <f>Penjualan!B1118</f>
        <v>N03</v>
      </c>
      <c r="C1118" s="2" t="str">
        <f>Penjualan!C1118</f>
        <v>Pohon Natal</v>
      </c>
      <c r="D1118" s="21">
        <f>VLOOKUP(B1118,Tabel!$A$6:$F$78,6,FALSE)</f>
        <v>30000</v>
      </c>
      <c r="E1118" s="13">
        <f>Penjualan!E1118*$D1118</f>
        <v>0</v>
      </c>
      <c r="F1118" s="13">
        <f>Penjualan!F1118*$D1118</f>
        <v>0</v>
      </c>
      <c r="G1118" s="13">
        <f>Penjualan!G1118*$D1118</f>
        <v>0</v>
      </c>
      <c r="H1118" s="13">
        <f>Penjualan!H1118*$D1118</f>
        <v>0</v>
      </c>
      <c r="I1118" s="13">
        <f>Penjualan!I1118*$D1118</f>
        <v>0</v>
      </c>
      <c r="J1118" s="13">
        <f>Penjualan!J1118*$D1118</f>
        <v>0</v>
      </c>
      <c r="K1118" s="13">
        <f>Penjualan!K1118*$D1118</f>
        <v>0</v>
      </c>
      <c r="L1118" s="13">
        <f>Penjualan!L1118*$D1118</f>
        <v>0</v>
      </c>
      <c r="M1118" s="13">
        <f>Penjualan!M1118*$D1118</f>
        <v>30000</v>
      </c>
      <c r="N1118" s="13">
        <f>Penjualan!N1118*$D1118</f>
        <v>0</v>
      </c>
      <c r="O1118" s="13">
        <f>Penjualan!O1118*$D1118</f>
        <v>0</v>
      </c>
      <c r="P1118" s="13">
        <f>Penjualan!P1118*$D1118</f>
        <v>0</v>
      </c>
      <c r="Q1118" s="13">
        <f>Penjualan!Q1118*$D1118</f>
        <v>0</v>
      </c>
      <c r="R1118" s="13">
        <f>Penjualan!R1118*$D1118</f>
        <v>0</v>
      </c>
      <c r="S1118" s="13">
        <f>Penjualan!S1118*$D1118</f>
        <v>0</v>
      </c>
      <c r="T1118" s="13">
        <f>Penjualan!T1118*$D1118</f>
        <v>0</v>
      </c>
      <c r="U1118" s="13">
        <f>Penjualan!U1118*$D1118</f>
        <v>0</v>
      </c>
      <c r="V1118" s="13">
        <f>Penjualan!V1118*$D1118</f>
        <v>0</v>
      </c>
      <c r="W1118" s="13">
        <f>Penjualan!W1118*$D1118</f>
        <v>0</v>
      </c>
      <c r="X1118" s="13">
        <f>Penjualan!X1118*$D1118</f>
        <v>0</v>
      </c>
      <c r="Y1118" s="13">
        <f>Penjualan!Y1118*$D1118</f>
        <v>0</v>
      </c>
      <c r="Z1118" s="13">
        <f>Penjualan!Z1118*$D1118</f>
        <v>0</v>
      </c>
      <c r="AA1118" s="13">
        <f>Penjualan!AA1118*$D1118</f>
        <v>0</v>
      </c>
      <c r="AB1118" s="13">
        <f>Penjualan!AB1118*$D1118</f>
        <v>0</v>
      </c>
      <c r="AC1118" s="13">
        <f>Penjualan!AC1118*$D1118</f>
        <v>0</v>
      </c>
      <c r="AD1118" s="13">
        <f>Penjualan!AD1118*$D1118</f>
        <v>0</v>
      </c>
      <c r="AE1118" s="13">
        <f>Penjualan!AE1118*$D1118</f>
        <v>0</v>
      </c>
      <c r="AF1118" s="13">
        <f>Penjualan!AF1118*$D1118</f>
        <v>0</v>
      </c>
      <c r="AG1118" s="13">
        <f>Penjualan!AG1118*$D1118</f>
        <v>0</v>
      </c>
      <c r="AH1118" s="13">
        <f>Penjualan!AH1118*$D1118</f>
        <v>0</v>
      </c>
      <c r="AI1118" s="13">
        <f>Penjualan!AI1118*$D1118</f>
        <v>0</v>
      </c>
      <c r="AJ1118" s="13">
        <f>Penjualan!AJ1118*$D1118</f>
        <v>0</v>
      </c>
      <c r="AK1118" s="13">
        <f>Penjualan!AK1118*$D1118</f>
        <v>0</v>
      </c>
      <c r="AL1118" s="13">
        <f>Penjualan!AL1118*$D1118</f>
        <v>0</v>
      </c>
      <c r="AM1118" s="13">
        <f>Penjualan!AM1118*$D1118</f>
        <v>0</v>
      </c>
      <c r="AN1118" s="13">
        <f>Penjualan!AN1118*$D1118</f>
        <v>0</v>
      </c>
      <c r="AO1118" s="13">
        <f>Penjualan!AO1118*$D1118</f>
        <v>0</v>
      </c>
      <c r="AP1118" s="13"/>
      <c r="AQ1118" s="13">
        <f>Penjualan!AQ1118*$D1118</f>
        <v>0</v>
      </c>
      <c r="AR1118" s="13">
        <f t="shared" si="36"/>
        <v>30000</v>
      </c>
      <c r="AS1118" s="14"/>
      <c r="AT1118" s="14"/>
      <c r="AU1118" s="14"/>
      <c r="AV1118" s="14"/>
      <c r="AW1118" s="14"/>
    </row>
    <row r="1119" spans="1:49" ht="26.25" customHeight="1" x14ac:dyDescent="0.35">
      <c r="A1119" s="55">
        <f>Penjualan!A1119</f>
        <v>0</v>
      </c>
      <c r="B1119" s="2" t="str">
        <f>Penjualan!B1119</f>
        <v>GR12</v>
      </c>
      <c r="C1119" s="2" t="str">
        <f>Penjualan!C1119</f>
        <v>Gelang rosario kristal</v>
      </c>
      <c r="D1119" s="21">
        <f>VLOOKUP(B1119,Tabel!$A$6:$F$78,6,FALSE)</f>
        <v>15000</v>
      </c>
      <c r="E1119" s="13">
        <f>Penjualan!E1119*$D1119</f>
        <v>0</v>
      </c>
      <c r="F1119" s="13">
        <f>Penjualan!F1119*$D1119</f>
        <v>0</v>
      </c>
      <c r="G1119" s="13">
        <f>Penjualan!G1119*$D1119</f>
        <v>0</v>
      </c>
      <c r="H1119" s="13">
        <f>Penjualan!H1119*$D1119</f>
        <v>0</v>
      </c>
      <c r="I1119" s="13">
        <f>Penjualan!I1119*$D1119</f>
        <v>0</v>
      </c>
      <c r="J1119" s="13">
        <f>Penjualan!J1119*$D1119</f>
        <v>0</v>
      </c>
      <c r="K1119" s="13">
        <f>Penjualan!K1119*$D1119</f>
        <v>0</v>
      </c>
      <c r="L1119" s="13">
        <f>Penjualan!L1119*$D1119</f>
        <v>0</v>
      </c>
      <c r="M1119" s="13">
        <f>Penjualan!M1119*$D1119</f>
        <v>0</v>
      </c>
      <c r="N1119" s="13">
        <f>Penjualan!N1119*$D1119</f>
        <v>0</v>
      </c>
      <c r="O1119" s="13">
        <f>Penjualan!O1119*$D1119</f>
        <v>0</v>
      </c>
      <c r="P1119" s="13">
        <f>Penjualan!P1119*$D1119</f>
        <v>0</v>
      </c>
      <c r="Q1119" s="13">
        <f>Penjualan!Q1119*$D1119</f>
        <v>15000</v>
      </c>
      <c r="R1119" s="13">
        <f>Penjualan!R1119*$D1119</f>
        <v>0</v>
      </c>
      <c r="S1119" s="13">
        <f>Penjualan!S1119*$D1119</f>
        <v>0</v>
      </c>
      <c r="T1119" s="13">
        <f>Penjualan!T1119*$D1119</f>
        <v>0</v>
      </c>
      <c r="U1119" s="13">
        <f>Penjualan!U1119*$D1119</f>
        <v>0</v>
      </c>
      <c r="V1119" s="13">
        <f>Penjualan!V1119*$D1119</f>
        <v>0</v>
      </c>
      <c r="W1119" s="13">
        <f>Penjualan!W1119*$D1119</f>
        <v>0</v>
      </c>
      <c r="X1119" s="13">
        <f>Penjualan!X1119*$D1119</f>
        <v>0</v>
      </c>
      <c r="Y1119" s="13">
        <f>Penjualan!Y1119*$D1119</f>
        <v>0</v>
      </c>
      <c r="Z1119" s="13">
        <f>Penjualan!Z1119*$D1119</f>
        <v>0</v>
      </c>
      <c r="AA1119" s="13">
        <f>Penjualan!AA1119*$D1119</f>
        <v>0</v>
      </c>
      <c r="AB1119" s="13">
        <f>Penjualan!AB1119*$D1119</f>
        <v>0</v>
      </c>
      <c r="AC1119" s="13">
        <f>Penjualan!AC1119*$D1119</f>
        <v>0</v>
      </c>
      <c r="AD1119" s="13">
        <f>Penjualan!AD1119*$D1119</f>
        <v>0</v>
      </c>
      <c r="AE1119" s="13">
        <f>Penjualan!AE1119*$D1119</f>
        <v>0</v>
      </c>
      <c r="AF1119" s="13">
        <f>Penjualan!AF1119*$D1119</f>
        <v>0</v>
      </c>
      <c r="AG1119" s="13">
        <f>Penjualan!AG1119*$D1119</f>
        <v>0</v>
      </c>
      <c r="AH1119" s="13">
        <f>Penjualan!AH1119*$D1119</f>
        <v>0</v>
      </c>
      <c r="AI1119" s="13">
        <f>Penjualan!AI1119*$D1119</f>
        <v>0</v>
      </c>
      <c r="AJ1119" s="13">
        <f>Penjualan!AJ1119*$D1119</f>
        <v>0</v>
      </c>
      <c r="AK1119" s="13">
        <f>Penjualan!AK1119*$D1119</f>
        <v>0</v>
      </c>
      <c r="AL1119" s="13">
        <f>Penjualan!AL1119*$D1119</f>
        <v>0</v>
      </c>
      <c r="AM1119" s="13">
        <f>Penjualan!AM1119*$D1119</f>
        <v>0</v>
      </c>
      <c r="AN1119" s="13">
        <f>Penjualan!AN1119*$D1119</f>
        <v>0</v>
      </c>
      <c r="AO1119" s="13">
        <f>Penjualan!AO1119*$D1119</f>
        <v>0</v>
      </c>
      <c r="AP1119" s="13"/>
      <c r="AQ1119" s="13">
        <f>Penjualan!AQ1119*$D1119</f>
        <v>0</v>
      </c>
      <c r="AR1119" s="13">
        <f t="shared" si="36"/>
        <v>15000</v>
      </c>
      <c r="AS1119" s="14"/>
      <c r="AT1119" s="14"/>
      <c r="AU1119" s="14"/>
      <c r="AV1119" s="14"/>
      <c r="AW1119" s="14"/>
    </row>
    <row r="1120" spans="1:49" ht="26.25" customHeight="1" x14ac:dyDescent="0.35">
      <c r="A1120" s="55">
        <f>Penjualan!A1120</f>
        <v>0</v>
      </c>
      <c r="B1120" s="2" t="str">
        <f>Penjualan!B1120</f>
        <v>C002</v>
      </c>
      <c r="C1120" s="2" t="str">
        <f>Penjualan!C1120</f>
        <v xml:space="preserve">Ornamen Natal </v>
      </c>
      <c r="D1120" s="21">
        <f>VLOOKUP(B1120,Tabel!$A$6:$F$78,6,FALSE)</f>
        <v>5000</v>
      </c>
      <c r="E1120" s="13">
        <f>Penjualan!E1120*$D1120</f>
        <v>0</v>
      </c>
      <c r="F1120" s="13">
        <f>Penjualan!F1120*$D1120</f>
        <v>0</v>
      </c>
      <c r="G1120" s="13">
        <f>Penjualan!G1120*$D1120</f>
        <v>0</v>
      </c>
      <c r="H1120" s="13">
        <f>Penjualan!H1120*$D1120</f>
        <v>0</v>
      </c>
      <c r="I1120" s="13">
        <f>Penjualan!I1120*$D1120</f>
        <v>0</v>
      </c>
      <c r="J1120" s="13">
        <f>Penjualan!J1120*$D1120</f>
        <v>0</v>
      </c>
      <c r="K1120" s="13">
        <f>Penjualan!K1120*$D1120</f>
        <v>0</v>
      </c>
      <c r="L1120" s="13">
        <f>Penjualan!L1120*$D1120</f>
        <v>0</v>
      </c>
      <c r="M1120" s="13">
        <f>Penjualan!M1120*$D1120</f>
        <v>0</v>
      </c>
      <c r="N1120" s="13">
        <f>Penjualan!N1120*$D1120</f>
        <v>0</v>
      </c>
      <c r="O1120" s="13">
        <f>Penjualan!O1120*$D1120</f>
        <v>0</v>
      </c>
      <c r="P1120" s="13">
        <f>Penjualan!P1120*$D1120</f>
        <v>0</v>
      </c>
      <c r="Q1120" s="13">
        <f>Penjualan!Q1120*$D1120</f>
        <v>5000</v>
      </c>
      <c r="R1120" s="13">
        <f>Penjualan!R1120*$D1120</f>
        <v>0</v>
      </c>
      <c r="S1120" s="13">
        <f>Penjualan!S1120*$D1120</f>
        <v>0</v>
      </c>
      <c r="T1120" s="13">
        <f>Penjualan!T1120*$D1120</f>
        <v>0</v>
      </c>
      <c r="U1120" s="13">
        <f>Penjualan!U1120*$D1120</f>
        <v>0</v>
      </c>
      <c r="V1120" s="13">
        <f>Penjualan!V1120*$D1120</f>
        <v>0</v>
      </c>
      <c r="W1120" s="13">
        <f>Penjualan!W1120*$D1120</f>
        <v>0</v>
      </c>
      <c r="X1120" s="13">
        <f>Penjualan!X1120*$D1120</f>
        <v>0</v>
      </c>
      <c r="Y1120" s="13">
        <f>Penjualan!Y1120*$D1120</f>
        <v>0</v>
      </c>
      <c r="Z1120" s="13">
        <f>Penjualan!Z1120*$D1120</f>
        <v>0</v>
      </c>
      <c r="AA1120" s="13">
        <f>Penjualan!AA1120*$D1120</f>
        <v>0</v>
      </c>
      <c r="AB1120" s="13">
        <f>Penjualan!AB1120*$D1120</f>
        <v>0</v>
      </c>
      <c r="AC1120" s="13">
        <f>Penjualan!AC1120*$D1120</f>
        <v>0</v>
      </c>
      <c r="AD1120" s="13">
        <f>Penjualan!AD1120*$D1120</f>
        <v>5000</v>
      </c>
      <c r="AE1120" s="13">
        <f>Penjualan!AE1120*$D1120</f>
        <v>0</v>
      </c>
      <c r="AF1120" s="13">
        <f>Penjualan!AF1120*$D1120</f>
        <v>0</v>
      </c>
      <c r="AG1120" s="13">
        <f>Penjualan!AG1120*$D1120</f>
        <v>0</v>
      </c>
      <c r="AH1120" s="13">
        <f>Penjualan!AH1120*$D1120</f>
        <v>0</v>
      </c>
      <c r="AI1120" s="13">
        <f>Penjualan!AI1120*$D1120</f>
        <v>0</v>
      </c>
      <c r="AJ1120" s="13">
        <f>Penjualan!AJ1120*$D1120</f>
        <v>0</v>
      </c>
      <c r="AK1120" s="13">
        <f>Penjualan!AK1120*$D1120</f>
        <v>0</v>
      </c>
      <c r="AL1120" s="13">
        <f>Penjualan!AL1120*$D1120</f>
        <v>0</v>
      </c>
      <c r="AM1120" s="13">
        <f>Penjualan!AM1120*$D1120</f>
        <v>0</v>
      </c>
      <c r="AN1120" s="13">
        <f>Penjualan!AN1120*$D1120</f>
        <v>0</v>
      </c>
      <c r="AO1120" s="13">
        <f>Penjualan!AO1120*$D1120</f>
        <v>0</v>
      </c>
      <c r="AP1120" s="13"/>
      <c r="AQ1120" s="49">
        <f>Penjualan!AQ1120*$D1120</f>
        <v>10000</v>
      </c>
      <c r="AR1120" s="13">
        <f t="shared" si="36"/>
        <v>20000</v>
      </c>
      <c r="AS1120" s="14"/>
      <c r="AT1120" s="14"/>
      <c r="AU1120" s="14"/>
      <c r="AV1120" s="14"/>
      <c r="AW1120" s="14"/>
    </row>
    <row r="1121" spans="1:49" ht="26.25" customHeight="1" x14ac:dyDescent="0.35">
      <c r="A1121" s="55">
        <f>Penjualan!A1121</f>
        <v>0</v>
      </c>
      <c r="B1121" s="2" t="str">
        <f>Penjualan!B1121</f>
        <v>G10</v>
      </c>
      <c r="C1121" s="2" t="str">
        <f>Penjualan!C1121</f>
        <v>G.tali warna warni</v>
      </c>
      <c r="D1121" s="21">
        <f>VLOOKUP(B1121,Tabel!$A$6:$F$78,6,FALSE)</f>
        <v>5000</v>
      </c>
      <c r="E1121" s="13">
        <f>Penjualan!E1121*$D1121</f>
        <v>0</v>
      </c>
      <c r="F1121" s="13">
        <f>Penjualan!F1121*$D1121</f>
        <v>0</v>
      </c>
      <c r="G1121" s="13">
        <f>Penjualan!G1121*$D1121</f>
        <v>0</v>
      </c>
      <c r="H1121" s="13">
        <f>Penjualan!H1121*$D1121</f>
        <v>0</v>
      </c>
      <c r="I1121" s="13">
        <f>Penjualan!I1121*$D1121</f>
        <v>0</v>
      </c>
      <c r="J1121" s="13">
        <f>Penjualan!J1121*$D1121</f>
        <v>0</v>
      </c>
      <c r="K1121" s="13">
        <f>Penjualan!K1121*$D1121</f>
        <v>0</v>
      </c>
      <c r="L1121" s="13">
        <f>Penjualan!L1121*$D1121</f>
        <v>0</v>
      </c>
      <c r="M1121" s="13">
        <f>Penjualan!M1121*$D1121</f>
        <v>0</v>
      </c>
      <c r="N1121" s="13">
        <f>Penjualan!N1121*$D1121</f>
        <v>0</v>
      </c>
      <c r="O1121" s="13">
        <f>Penjualan!O1121*$D1121</f>
        <v>0</v>
      </c>
      <c r="P1121" s="13">
        <f>Penjualan!P1121*$D1121</f>
        <v>0</v>
      </c>
      <c r="Q1121" s="13">
        <f>Penjualan!Q1121*$D1121</f>
        <v>0</v>
      </c>
      <c r="R1121" s="13">
        <f>Penjualan!R1121*$D1121</f>
        <v>0</v>
      </c>
      <c r="S1121" s="13">
        <f>Penjualan!S1121*$D1121</f>
        <v>0</v>
      </c>
      <c r="T1121" s="13">
        <f>Penjualan!T1121*$D1121</f>
        <v>0</v>
      </c>
      <c r="U1121" s="13">
        <f>Penjualan!U1121*$D1121</f>
        <v>0</v>
      </c>
      <c r="V1121" s="13">
        <f>Penjualan!V1121*$D1121</f>
        <v>0</v>
      </c>
      <c r="W1121" s="13">
        <f>Penjualan!W1121*$D1121</f>
        <v>0</v>
      </c>
      <c r="X1121" s="13">
        <f>Penjualan!X1121*$D1121</f>
        <v>0</v>
      </c>
      <c r="Y1121" s="13">
        <f>Penjualan!Y1121*$D1121</f>
        <v>0</v>
      </c>
      <c r="Z1121" s="13">
        <f>Penjualan!Z1121*$D1121</f>
        <v>0</v>
      </c>
      <c r="AA1121" s="13">
        <f>Penjualan!AA1121*$D1121</f>
        <v>0</v>
      </c>
      <c r="AB1121" s="13">
        <f>Penjualan!AB1121*$D1121</f>
        <v>0</v>
      </c>
      <c r="AC1121" s="13">
        <f>Penjualan!AC1121*$D1121</f>
        <v>0</v>
      </c>
      <c r="AD1121" s="13">
        <f>Penjualan!AD1121*$D1121</f>
        <v>0</v>
      </c>
      <c r="AE1121" s="13">
        <f>Penjualan!AE1121*$D1121</f>
        <v>0</v>
      </c>
      <c r="AF1121" s="13">
        <f>Penjualan!AF1121*$D1121</f>
        <v>0</v>
      </c>
      <c r="AG1121" s="13">
        <f>Penjualan!AG1121*$D1121</f>
        <v>10000</v>
      </c>
      <c r="AH1121" s="13">
        <f>Penjualan!AH1121*$D1121</f>
        <v>0</v>
      </c>
      <c r="AI1121" s="13">
        <f>Penjualan!AI1121*$D1121</f>
        <v>0</v>
      </c>
      <c r="AJ1121" s="13">
        <f>Penjualan!AJ1121*$D1121</f>
        <v>0</v>
      </c>
      <c r="AK1121" s="13">
        <f>Penjualan!AK1121*$D1121</f>
        <v>0</v>
      </c>
      <c r="AL1121" s="13">
        <f>Penjualan!AL1121*$D1121</f>
        <v>0</v>
      </c>
      <c r="AM1121" s="13">
        <f>Penjualan!AM1121*$D1121</f>
        <v>0</v>
      </c>
      <c r="AN1121" s="13">
        <f>Penjualan!AN1121*$D1121</f>
        <v>0</v>
      </c>
      <c r="AO1121" s="13">
        <f>Penjualan!AO1121*$D1121</f>
        <v>0</v>
      </c>
      <c r="AP1121" s="13"/>
      <c r="AQ1121" s="13">
        <f>Penjualan!AQ1121*$D1121</f>
        <v>0</v>
      </c>
      <c r="AR1121" s="13">
        <f t="shared" si="36"/>
        <v>10000</v>
      </c>
      <c r="AS1121" s="14"/>
      <c r="AT1121" s="14"/>
      <c r="AU1121" s="14"/>
      <c r="AV1121" s="14"/>
      <c r="AW1121" s="14"/>
    </row>
    <row r="1122" spans="1:49" ht="26.25" customHeight="1" x14ac:dyDescent="0.35">
      <c r="A1122" s="55">
        <f>Penjualan!A1122</f>
        <v>0</v>
      </c>
      <c r="B1122" s="2" t="str">
        <f>Penjualan!B1122</f>
        <v>RF01</v>
      </c>
      <c r="C1122" s="2" t="str">
        <f>Penjualan!C1122</f>
        <v>Produk Richard</v>
      </c>
      <c r="D1122" s="21">
        <f>VLOOKUP(B1122,Tabel!$A$6:$F$78,6,FALSE)</f>
        <v>10000</v>
      </c>
      <c r="E1122" s="13">
        <f>Penjualan!E1122*$D1122</f>
        <v>0</v>
      </c>
      <c r="F1122" s="13">
        <f>Penjualan!F1122*$D1122</f>
        <v>0</v>
      </c>
      <c r="G1122" s="13">
        <f>Penjualan!G1122*$D1122</f>
        <v>0</v>
      </c>
      <c r="H1122" s="13">
        <f>Penjualan!H1122*$D1122</f>
        <v>0</v>
      </c>
      <c r="I1122" s="13">
        <f>Penjualan!I1122*$D1122</f>
        <v>0</v>
      </c>
      <c r="J1122" s="13">
        <f>Penjualan!J1122*$D1122</f>
        <v>0</v>
      </c>
      <c r="K1122" s="13">
        <f>Penjualan!K1122*$D1122</f>
        <v>0</v>
      </c>
      <c r="L1122" s="13">
        <f>Penjualan!L1122*$D1122</f>
        <v>0</v>
      </c>
      <c r="M1122" s="13">
        <f>Penjualan!M1122*$D1122</f>
        <v>0</v>
      </c>
      <c r="N1122" s="13">
        <f>Penjualan!N1122*$D1122</f>
        <v>70000</v>
      </c>
      <c r="O1122" s="13">
        <f>Penjualan!O1122*$D1122</f>
        <v>0</v>
      </c>
      <c r="P1122" s="13">
        <f>Penjualan!P1122*$D1122</f>
        <v>0</v>
      </c>
      <c r="Q1122" s="13">
        <f>Penjualan!Q1122*$D1122</f>
        <v>0</v>
      </c>
      <c r="R1122" s="13">
        <f>Penjualan!R1122*$D1122</f>
        <v>0</v>
      </c>
      <c r="S1122" s="13">
        <f>Penjualan!S1122*$D1122</f>
        <v>0</v>
      </c>
      <c r="T1122" s="13">
        <f>Penjualan!T1122*$D1122</f>
        <v>0</v>
      </c>
      <c r="U1122" s="13">
        <f>Penjualan!U1122*$D1122</f>
        <v>0</v>
      </c>
      <c r="V1122" s="13">
        <f>Penjualan!V1122*$D1122</f>
        <v>0</v>
      </c>
      <c r="W1122" s="13">
        <f>Penjualan!W1122*$D1122</f>
        <v>0</v>
      </c>
      <c r="X1122" s="13">
        <f>Penjualan!X1122*$D1122</f>
        <v>0</v>
      </c>
      <c r="Y1122" s="13">
        <f>Penjualan!Y1122*$D1122</f>
        <v>0</v>
      </c>
      <c r="Z1122" s="13">
        <f>Penjualan!Z1122*$D1122</f>
        <v>0</v>
      </c>
      <c r="AA1122" s="13">
        <f>Penjualan!AA1122*$D1122</f>
        <v>0</v>
      </c>
      <c r="AB1122" s="13">
        <f>Penjualan!AB1122*$D1122</f>
        <v>0</v>
      </c>
      <c r="AC1122" s="13">
        <f>Penjualan!AC1122*$D1122</f>
        <v>0</v>
      </c>
      <c r="AD1122" s="13">
        <f>Penjualan!AD1122*$D1122</f>
        <v>0</v>
      </c>
      <c r="AE1122" s="13">
        <f>Penjualan!AE1122*$D1122</f>
        <v>0</v>
      </c>
      <c r="AF1122" s="13">
        <f>Penjualan!AF1122*$D1122</f>
        <v>0</v>
      </c>
      <c r="AG1122" s="13">
        <f>Penjualan!AG1122*$D1122</f>
        <v>0</v>
      </c>
      <c r="AH1122" s="13">
        <f>Penjualan!AH1122*$D1122</f>
        <v>0</v>
      </c>
      <c r="AI1122" s="13">
        <f>Penjualan!AI1122*$D1122</f>
        <v>0</v>
      </c>
      <c r="AJ1122" s="13">
        <f>Penjualan!AJ1122*$D1122</f>
        <v>0</v>
      </c>
      <c r="AK1122" s="13">
        <f>Penjualan!AK1122*$D1122</f>
        <v>0</v>
      </c>
      <c r="AL1122" s="13">
        <f>Penjualan!AL1122*$D1122</f>
        <v>0</v>
      </c>
      <c r="AM1122" s="13">
        <f>Penjualan!AM1122*$D1122</f>
        <v>0</v>
      </c>
      <c r="AN1122" s="13">
        <f>Penjualan!AN1122*$D1122</f>
        <v>0</v>
      </c>
      <c r="AO1122" s="13">
        <f>Penjualan!AO1122*$D1122</f>
        <v>0</v>
      </c>
      <c r="AP1122" s="13"/>
      <c r="AQ1122" s="13">
        <f>Penjualan!AQ1122*$D1122</f>
        <v>0</v>
      </c>
      <c r="AR1122" s="13">
        <f t="shared" si="36"/>
        <v>70000</v>
      </c>
      <c r="AS1122" s="14"/>
      <c r="AT1122" s="14"/>
      <c r="AU1122" s="14"/>
      <c r="AV1122" s="14"/>
      <c r="AW1122" s="14"/>
    </row>
    <row r="1123" spans="1:49" ht="26.25" customHeight="1" x14ac:dyDescent="0.35">
      <c r="A1123" s="55">
        <f>Penjualan!A1123</f>
        <v>0</v>
      </c>
      <c r="B1123" s="2" t="str">
        <f>Penjualan!B1123</f>
        <v>GR11</v>
      </c>
      <c r="C1123" s="2" t="str">
        <f>Penjualan!C1123</f>
        <v>Gelang rosario kristal</v>
      </c>
      <c r="D1123" s="21">
        <f>VLOOKUP(B1123,Tabel!$A$6:$F$78,6,FALSE)</f>
        <v>15000</v>
      </c>
      <c r="E1123" s="13">
        <f>Penjualan!E1123*$D1123</f>
        <v>0</v>
      </c>
      <c r="F1123" s="13">
        <f>Penjualan!F1123*$D1123</f>
        <v>0</v>
      </c>
      <c r="G1123" s="13">
        <f>Penjualan!G1123*$D1123</f>
        <v>0</v>
      </c>
      <c r="H1123" s="13">
        <f>Penjualan!H1123*$D1123</f>
        <v>15000</v>
      </c>
      <c r="I1123" s="13">
        <f>Penjualan!I1123*$D1123</f>
        <v>0</v>
      </c>
      <c r="J1123" s="13">
        <f>Penjualan!J1123*$D1123</f>
        <v>0</v>
      </c>
      <c r="K1123" s="13">
        <f>Penjualan!K1123*$D1123</f>
        <v>0</v>
      </c>
      <c r="L1123" s="13">
        <f>Penjualan!L1123*$D1123</f>
        <v>0</v>
      </c>
      <c r="M1123" s="13">
        <f>Penjualan!M1123*$D1123</f>
        <v>0</v>
      </c>
      <c r="N1123" s="13">
        <f>Penjualan!N1123*$D1123</f>
        <v>75000</v>
      </c>
      <c r="O1123" s="13">
        <f>Penjualan!O1123*$D1123</f>
        <v>0</v>
      </c>
      <c r="P1123" s="13">
        <f>Penjualan!P1123*$D1123</f>
        <v>0</v>
      </c>
      <c r="Q1123" s="13">
        <f>Penjualan!Q1123*$D1123</f>
        <v>0</v>
      </c>
      <c r="R1123" s="13">
        <f>Penjualan!R1123*$D1123</f>
        <v>0</v>
      </c>
      <c r="S1123" s="13">
        <f>Penjualan!S1123*$D1123</f>
        <v>0</v>
      </c>
      <c r="T1123" s="13">
        <f>Penjualan!T1123*$D1123</f>
        <v>0</v>
      </c>
      <c r="U1123" s="13">
        <f>Penjualan!U1123*$D1123</f>
        <v>0</v>
      </c>
      <c r="V1123" s="13">
        <f>Penjualan!V1123*$D1123</f>
        <v>0</v>
      </c>
      <c r="W1123" s="13">
        <f>Penjualan!W1123*$D1123</f>
        <v>0</v>
      </c>
      <c r="X1123" s="13">
        <f>Penjualan!X1123*$D1123</f>
        <v>0</v>
      </c>
      <c r="Y1123" s="13">
        <f>Penjualan!Y1123*$D1123</f>
        <v>0</v>
      </c>
      <c r="Z1123" s="13">
        <f>Penjualan!Z1123*$D1123</f>
        <v>0</v>
      </c>
      <c r="AA1123" s="13">
        <f>Penjualan!AA1123*$D1123</f>
        <v>0</v>
      </c>
      <c r="AB1123" s="13">
        <f>Penjualan!AB1123*$D1123</f>
        <v>0</v>
      </c>
      <c r="AC1123" s="13">
        <f>Penjualan!AC1123*$D1123</f>
        <v>0</v>
      </c>
      <c r="AD1123" s="13">
        <f>Penjualan!AD1123*$D1123</f>
        <v>0</v>
      </c>
      <c r="AE1123" s="13">
        <f>Penjualan!AE1123*$D1123</f>
        <v>0</v>
      </c>
      <c r="AF1123" s="13">
        <f>Penjualan!AF1123*$D1123</f>
        <v>0</v>
      </c>
      <c r="AG1123" s="13">
        <f>Penjualan!AG1123*$D1123</f>
        <v>0</v>
      </c>
      <c r="AH1123" s="13">
        <f>Penjualan!AH1123*$D1123</f>
        <v>0</v>
      </c>
      <c r="AI1123" s="13">
        <f>Penjualan!AI1123*$D1123</f>
        <v>0</v>
      </c>
      <c r="AJ1123" s="13">
        <f>Penjualan!AJ1123*$D1123</f>
        <v>0</v>
      </c>
      <c r="AK1123" s="13">
        <f>Penjualan!AK1123*$D1123</f>
        <v>0</v>
      </c>
      <c r="AL1123" s="13">
        <f>Penjualan!AL1123*$D1123</f>
        <v>0</v>
      </c>
      <c r="AM1123" s="13">
        <f>Penjualan!AM1123*$D1123</f>
        <v>0</v>
      </c>
      <c r="AN1123" s="13">
        <f>Penjualan!AN1123*$D1123</f>
        <v>0</v>
      </c>
      <c r="AO1123" s="13">
        <f>Penjualan!AO1123*$D1123</f>
        <v>0</v>
      </c>
      <c r="AP1123" s="13"/>
      <c r="AQ1123" s="13">
        <f>Penjualan!AQ1123*$D1123</f>
        <v>0</v>
      </c>
      <c r="AR1123" s="13">
        <f t="shared" si="36"/>
        <v>90000</v>
      </c>
      <c r="AS1123" s="14"/>
      <c r="AT1123" s="14"/>
      <c r="AU1123" s="14"/>
      <c r="AV1123" s="14"/>
      <c r="AW1123" s="14"/>
    </row>
    <row r="1124" spans="1:49" ht="26.25" customHeight="1" x14ac:dyDescent="0.35">
      <c r="A1124" s="55">
        <f>Penjualan!A1124</f>
        <v>0</v>
      </c>
      <c r="B1124" s="2" t="str">
        <f>Penjualan!B1124</f>
        <v>Gus01</v>
      </c>
      <c r="C1124" s="2" t="str">
        <f>Penjualan!C1124</f>
        <v>Produk Agus</v>
      </c>
      <c r="D1124" s="21">
        <f>VLOOKUP(B1124,Tabel!$A$6:$F$78,6,FALSE)</f>
        <v>10000</v>
      </c>
      <c r="E1124" s="13">
        <f>Penjualan!E1124*$D1124</f>
        <v>0</v>
      </c>
      <c r="F1124" s="13">
        <f>Penjualan!F1124*$D1124</f>
        <v>0</v>
      </c>
      <c r="G1124" s="13">
        <f>Penjualan!G1124*$D1124</f>
        <v>0</v>
      </c>
      <c r="H1124" s="13">
        <f>Penjualan!H1124*$D1124</f>
        <v>0</v>
      </c>
      <c r="I1124" s="13">
        <f>Penjualan!I1124*$D1124</f>
        <v>0</v>
      </c>
      <c r="J1124" s="13">
        <f>Penjualan!J1124*$D1124</f>
        <v>0</v>
      </c>
      <c r="K1124" s="13">
        <f>Penjualan!K1124*$D1124</f>
        <v>0</v>
      </c>
      <c r="L1124" s="13">
        <f>Penjualan!L1124*$D1124</f>
        <v>0</v>
      </c>
      <c r="M1124" s="13">
        <f>Penjualan!M1124*$D1124</f>
        <v>0</v>
      </c>
      <c r="N1124" s="13">
        <f>Penjualan!N1124*$D1124</f>
        <v>0</v>
      </c>
      <c r="O1124" s="13">
        <f>Penjualan!O1124*$D1124</f>
        <v>0</v>
      </c>
      <c r="P1124" s="13">
        <f>Penjualan!P1124*$D1124</f>
        <v>0</v>
      </c>
      <c r="Q1124" s="13">
        <f>Penjualan!Q1124*$D1124</f>
        <v>0</v>
      </c>
      <c r="R1124" s="13">
        <f>Penjualan!R1124*$D1124</f>
        <v>0</v>
      </c>
      <c r="S1124" s="13">
        <f>Penjualan!S1124*$D1124</f>
        <v>0</v>
      </c>
      <c r="T1124" s="13">
        <f>Penjualan!T1124*$D1124</f>
        <v>0</v>
      </c>
      <c r="U1124" s="13">
        <f>Penjualan!U1124*$D1124</f>
        <v>0</v>
      </c>
      <c r="V1124" s="13">
        <f>Penjualan!V1124*$D1124</f>
        <v>0</v>
      </c>
      <c r="W1124" s="13">
        <f>Penjualan!W1124*$D1124</f>
        <v>0</v>
      </c>
      <c r="X1124" s="13">
        <f>Penjualan!X1124*$D1124</f>
        <v>0</v>
      </c>
      <c r="Y1124" s="13">
        <f>Penjualan!Y1124*$D1124</f>
        <v>0</v>
      </c>
      <c r="Z1124" s="13">
        <f>Penjualan!Z1124*$D1124</f>
        <v>0</v>
      </c>
      <c r="AA1124" s="13">
        <f>Penjualan!AA1124*$D1124</f>
        <v>0</v>
      </c>
      <c r="AB1124" s="13">
        <f>Penjualan!AB1124*$D1124</f>
        <v>0</v>
      </c>
      <c r="AC1124" s="13">
        <f>Penjualan!AC1124*$D1124</f>
        <v>0</v>
      </c>
      <c r="AD1124" s="13">
        <f>Penjualan!AD1124*$D1124</f>
        <v>0</v>
      </c>
      <c r="AE1124" s="13">
        <f>Penjualan!AE1124*$D1124</f>
        <v>0</v>
      </c>
      <c r="AF1124" s="13">
        <f>Penjualan!AF1124*$D1124</f>
        <v>0</v>
      </c>
      <c r="AG1124" s="13">
        <f>Penjualan!AG1124*$D1124</f>
        <v>10000</v>
      </c>
      <c r="AH1124" s="13">
        <f>Penjualan!AH1124*$D1124</f>
        <v>0</v>
      </c>
      <c r="AI1124" s="13">
        <f>Penjualan!AI1124*$D1124</f>
        <v>0</v>
      </c>
      <c r="AJ1124" s="13">
        <f>Penjualan!AJ1124*$D1124</f>
        <v>0</v>
      </c>
      <c r="AK1124" s="13">
        <f>Penjualan!AK1124*$D1124</f>
        <v>10000</v>
      </c>
      <c r="AL1124" s="13">
        <f>Penjualan!AL1124*$D1124</f>
        <v>0</v>
      </c>
      <c r="AM1124" s="13">
        <f>Penjualan!AM1124*$D1124</f>
        <v>0</v>
      </c>
      <c r="AN1124" s="13">
        <f>Penjualan!AN1124*$D1124</f>
        <v>0</v>
      </c>
      <c r="AO1124" s="13">
        <f>Penjualan!AO1124*$D1124</f>
        <v>0</v>
      </c>
      <c r="AP1124" s="13"/>
      <c r="AQ1124" s="13">
        <f>Penjualan!AQ1124*$D1124</f>
        <v>0</v>
      </c>
      <c r="AR1124" s="13">
        <f t="shared" si="36"/>
        <v>20000</v>
      </c>
      <c r="AS1124" s="14"/>
      <c r="AT1124" s="14"/>
      <c r="AU1124" s="14"/>
      <c r="AV1124" s="14"/>
      <c r="AW1124" s="14"/>
    </row>
    <row r="1125" spans="1:49" ht="26.25" customHeight="1" x14ac:dyDescent="0.35">
      <c r="A1125" s="55">
        <f>Penjualan!A1125</f>
        <v>0</v>
      </c>
      <c r="B1125" s="2" t="str">
        <f>Penjualan!B1125</f>
        <v>Car01</v>
      </c>
      <c r="C1125" s="2" t="str">
        <f>Penjualan!C1125</f>
        <v>Produk Oscar</v>
      </c>
      <c r="D1125" s="21">
        <f>VLOOKUP(B1125,Tabel!$A$6:$F$78,6,FALSE)</f>
        <v>20000</v>
      </c>
      <c r="E1125" s="13">
        <f>Penjualan!E1125*$D1125</f>
        <v>0</v>
      </c>
      <c r="F1125" s="13">
        <f>Penjualan!F1125*$D1125</f>
        <v>0</v>
      </c>
      <c r="G1125" s="13">
        <f>Penjualan!G1125*$D1125</f>
        <v>0</v>
      </c>
      <c r="H1125" s="13">
        <f>Penjualan!H1125*$D1125</f>
        <v>0</v>
      </c>
      <c r="I1125" s="13">
        <f>Penjualan!I1125*$D1125</f>
        <v>0</v>
      </c>
      <c r="J1125" s="13">
        <f>Penjualan!J1125*$D1125</f>
        <v>0</v>
      </c>
      <c r="K1125" s="13">
        <f>Penjualan!K1125*$D1125</f>
        <v>0</v>
      </c>
      <c r="L1125" s="13">
        <f>Penjualan!L1125*$D1125</f>
        <v>0</v>
      </c>
      <c r="M1125" s="13">
        <f>Penjualan!M1125*$D1125</f>
        <v>0</v>
      </c>
      <c r="N1125" s="13">
        <f>Penjualan!N1125*$D1125</f>
        <v>20000</v>
      </c>
      <c r="O1125" s="13">
        <f>Penjualan!O1125*$D1125</f>
        <v>0</v>
      </c>
      <c r="P1125" s="13">
        <f>Penjualan!P1125*$D1125</f>
        <v>20000</v>
      </c>
      <c r="Q1125" s="13">
        <f>Penjualan!Q1125*$D1125</f>
        <v>20000</v>
      </c>
      <c r="R1125" s="13">
        <f>Penjualan!R1125*$D1125</f>
        <v>0</v>
      </c>
      <c r="S1125" s="13">
        <f>Penjualan!S1125*$D1125</f>
        <v>0</v>
      </c>
      <c r="T1125" s="13">
        <f>Penjualan!T1125*$D1125</f>
        <v>0</v>
      </c>
      <c r="U1125" s="13">
        <f>Penjualan!U1125*$D1125</f>
        <v>0</v>
      </c>
      <c r="V1125" s="13">
        <f>Penjualan!V1125*$D1125</f>
        <v>0</v>
      </c>
      <c r="W1125" s="13">
        <f>Penjualan!W1125*$D1125</f>
        <v>0</v>
      </c>
      <c r="X1125" s="13">
        <f>Penjualan!X1125*$D1125</f>
        <v>0</v>
      </c>
      <c r="Y1125" s="13">
        <f>Penjualan!Y1125*$D1125</f>
        <v>0</v>
      </c>
      <c r="Z1125" s="13">
        <f>Penjualan!Z1125*$D1125</f>
        <v>0</v>
      </c>
      <c r="AA1125" s="13">
        <f>Penjualan!AA1125*$D1125</f>
        <v>0</v>
      </c>
      <c r="AB1125" s="13">
        <f>Penjualan!AB1125*$D1125</f>
        <v>0</v>
      </c>
      <c r="AC1125" s="13">
        <f>Penjualan!AC1125*$D1125</f>
        <v>0</v>
      </c>
      <c r="AD1125" s="13">
        <f>Penjualan!AD1125*$D1125</f>
        <v>0</v>
      </c>
      <c r="AE1125" s="13">
        <f>Penjualan!AE1125*$D1125</f>
        <v>0</v>
      </c>
      <c r="AF1125" s="13">
        <f>Penjualan!AF1125*$D1125</f>
        <v>0</v>
      </c>
      <c r="AG1125" s="13">
        <f>Penjualan!AG1125*$D1125</f>
        <v>0</v>
      </c>
      <c r="AH1125" s="13">
        <f>Penjualan!AH1125*$D1125</f>
        <v>0</v>
      </c>
      <c r="AI1125" s="13">
        <f>Penjualan!AI1125*$D1125</f>
        <v>0</v>
      </c>
      <c r="AJ1125" s="13">
        <f>Penjualan!AJ1125*$D1125</f>
        <v>0</v>
      </c>
      <c r="AK1125" s="13">
        <f>Penjualan!AK1125*$D1125</f>
        <v>0</v>
      </c>
      <c r="AL1125" s="13">
        <f>Penjualan!AL1125*$D1125</f>
        <v>0</v>
      </c>
      <c r="AM1125" s="13">
        <f>Penjualan!AM1125*$D1125</f>
        <v>0</v>
      </c>
      <c r="AN1125" s="13">
        <f>Penjualan!AN1125*$D1125</f>
        <v>0</v>
      </c>
      <c r="AO1125" s="13">
        <f>Penjualan!AO1125*$D1125</f>
        <v>0</v>
      </c>
      <c r="AP1125" s="13"/>
      <c r="AQ1125" s="13">
        <f>Penjualan!AQ1125*$D1125</f>
        <v>20000</v>
      </c>
      <c r="AR1125" s="13">
        <f t="shared" si="36"/>
        <v>80000</v>
      </c>
      <c r="AS1125" s="14"/>
      <c r="AT1125" s="14"/>
      <c r="AU1125" s="14"/>
      <c r="AV1125" s="14"/>
      <c r="AW1125" s="14"/>
    </row>
    <row r="1126" spans="1:49" ht="26.25" customHeight="1" x14ac:dyDescent="0.35">
      <c r="A1126" s="55">
        <f>Penjualan!A1126</f>
        <v>0</v>
      </c>
      <c r="B1126" s="2" t="str">
        <f>Penjualan!B1126</f>
        <v>KT03</v>
      </c>
      <c r="C1126" s="2" t="str">
        <f>Penjualan!C1126</f>
        <v>Kalung huruf</v>
      </c>
      <c r="D1126" s="21">
        <f>VLOOKUP(B1126,Tabel!$A$6:$F$78,6,FALSE)</f>
        <v>3000</v>
      </c>
      <c r="E1126" s="13">
        <f>Penjualan!E1126*$D1126</f>
        <v>0</v>
      </c>
      <c r="F1126" s="13">
        <f>Penjualan!F1126*$D1126</f>
        <v>0</v>
      </c>
      <c r="G1126" s="13">
        <f>Penjualan!G1126*$D1126</f>
        <v>0</v>
      </c>
      <c r="H1126" s="13">
        <f>Penjualan!H1126*$D1126</f>
        <v>0</v>
      </c>
      <c r="I1126" s="13">
        <f>Penjualan!I1126*$D1126</f>
        <v>0</v>
      </c>
      <c r="J1126" s="13">
        <f>Penjualan!J1126*$D1126</f>
        <v>0</v>
      </c>
      <c r="K1126" s="13">
        <f>Penjualan!K1126*$D1126</f>
        <v>0</v>
      </c>
      <c r="L1126" s="13">
        <f>Penjualan!L1126*$D1126</f>
        <v>0</v>
      </c>
      <c r="M1126" s="13">
        <f>Penjualan!M1126*$D1126</f>
        <v>0</v>
      </c>
      <c r="N1126" s="13">
        <f>Penjualan!N1126*$D1126</f>
        <v>15000</v>
      </c>
      <c r="O1126" s="13">
        <f>Penjualan!O1126*$D1126</f>
        <v>0</v>
      </c>
      <c r="P1126" s="13">
        <f>Penjualan!P1126*$D1126</f>
        <v>0</v>
      </c>
      <c r="Q1126" s="13">
        <f>Penjualan!Q1126*$D1126</f>
        <v>0</v>
      </c>
      <c r="R1126" s="13">
        <f>Penjualan!R1126*$D1126</f>
        <v>0</v>
      </c>
      <c r="S1126" s="13">
        <f>Penjualan!S1126*$D1126</f>
        <v>0</v>
      </c>
      <c r="T1126" s="13">
        <f>Penjualan!T1126*$D1126</f>
        <v>0</v>
      </c>
      <c r="U1126" s="13">
        <f>Penjualan!U1126*$D1126</f>
        <v>0</v>
      </c>
      <c r="V1126" s="13">
        <f>Penjualan!V1126*$D1126</f>
        <v>0</v>
      </c>
      <c r="W1126" s="13">
        <f>Penjualan!W1126*$D1126</f>
        <v>0</v>
      </c>
      <c r="X1126" s="13">
        <f>Penjualan!X1126*$D1126</f>
        <v>0</v>
      </c>
      <c r="Y1126" s="13">
        <f>Penjualan!Y1126*$D1126</f>
        <v>0</v>
      </c>
      <c r="Z1126" s="13">
        <f>Penjualan!Z1126*$D1126</f>
        <v>0</v>
      </c>
      <c r="AA1126" s="13">
        <f>Penjualan!AA1126*$D1126</f>
        <v>0</v>
      </c>
      <c r="AB1126" s="13">
        <f>Penjualan!AB1126*$D1126</f>
        <v>3000</v>
      </c>
      <c r="AC1126" s="13">
        <f>Penjualan!AC1126*$D1126</f>
        <v>0</v>
      </c>
      <c r="AD1126" s="13">
        <f>Penjualan!AD1126*$D1126</f>
        <v>0</v>
      </c>
      <c r="AE1126" s="13">
        <f>Penjualan!AE1126*$D1126</f>
        <v>0</v>
      </c>
      <c r="AF1126" s="13">
        <f>Penjualan!AF1126*$D1126</f>
        <v>0</v>
      </c>
      <c r="AG1126" s="13">
        <f>Penjualan!AG1126*$D1126</f>
        <v>0</v>
      </c>
      <c r="AH1126" s="13">
        <f>Penjualan!AH1126*$D1126</f>
        <v>0</v>
      </c>
      <c r="AI1126" s="13">
        <f>Penjualan!AI1126*$D1126</f>
        <v>0</v>
      </c>
      <c r="AJ1126" s="13">
        <f>Penjualan!AJ1126*$D1126</f>
        <v>0</v>
      </c>
      <c r="AK1126" s="13">
        <f>Penjualan!AK1126*$D1126</f>
        <v>0</v>
      </c>
      <c r="AL1126" s="13">
        <f>Penjualan!AL1126*$D1126</f>
        <v>0</v>
      </c>
      <c r="AM1126" s="13">
        <f>Penjualan!AM1126*$D1126</f>
        <v>0</v>
      </c>
      <c r="AN1126" s="13">
        <f>Penjualan!AN1126*$D1126</f>
        <v>0</v>
      </c>
      <c r="AO1126" s="13">
        <f>Penjualan!AO1126*$D1126</f>
        <v>0</v>
      </c>
      <c r="AP1126" s="13"/>
      <c r="AQ1126" s="13">
        <f>Penjualan!AQ1126*$D1126</f>
        <v>0</v>
      </c>
      <c r="AR1126" s="13">
        <f t="shared" si="36"/>
        <v>18000</v>
      </c>
      <c r="AS1126" s="14"/>
      <c r="AT1126" s="14"/>
      <c r="AU1126" s="14"/>
      <c r="AV1126" s="14"/>
      <c r="AW1126" s="14"/>
    </row>
    <row r="1127" spans="1:49" ht="26.25" customHeight="1" x14ac:dyDescent="0.35">
      <c r="A1127" s="55">
        <f>Penjualan!A1127</f>
        <v>0</v>
      </c>
      <c r="B1127" s="2" t="str">
        <f>Penjualan!B1127</f>
        <v>R01</v>
      </c>
      <c r="C1127" s="2" t="str">
        <f>Penjualan!C1127</f>
        <v>Rosario kayu</v>
      </c>
      <c r="D1127" s="21">
        <f>VLOOKUP(B1127,Tabel!$A$6:$F$78,6,FALSE)</f>
        <v>15000</v>
      </c>
      <c r="E1127" s="13">
        <f>Penjualan!E1127*$D1127</f>
        <v>0</v>
      </c>
      <c r="F1127" s="13">
        <f>Penjualan!F1127*$D1127</f>
        <v>0</v>
      </c>
      <c r="G1127" s="13">
        <f>Penjualan!G1127*$D1127</f>
        <v>0</v>
      </c>
      <c r="H1127" s="13">
        <f>Penjualan!H1127*$D1127</f>
        <v>0</v>
      </c>
      <c r="I1127" s="13">
        <f>Penjualan!I1127*$D1127</f>
        <v>0</v>
      </c>
      <c r="J1127" s="13">
        <f>Penjualan!J1127*$D1127</f>
        <v>0</v>
      </c>
      <c r="K1127" s="13">
        <f>Penjualan!K1127*$D1127</f>
        <v>0</v>
      </c>
      <c r="L1127" s="13">
        <f>Penjualan!L1127*$D1127</f>
        <v>0</v>
      </c>
      <c r="M1127" s="13">
        <f>Penjualan!M1127*$D1127</f>
        <v>0</v>
      </c>
      <c r="N1127" s="13">
        <f>Penjualan!N1127*$D1127</f>
        <v>15000</v>
      </c>
      <c r="O1127" s="13">
        <f>Penjualan!O1127*$D1127</f>
        <v>0</v>
      </c>
      <c r="P1127" s="13">
        <f>Penjualan!P1127*$D1127</f>
        <v>0</v>
      </c>
      <c r="Q1127" s="13">
        <f>Penjualan!Q1127*$D1127</f>
        <v>0</v>
      </c>
      <c r="R1127" s="13">
        <f>Penjualan!R1127*$D1127</f>
        <v>0</v>
      </c>
      <c r="S1127" s="13">
        <f>Penjualan!S1127*$D1127</f>
        <v>0</v>
      </c>
      <c r="T1127" s="13">
        <f>Penjualan!T1127*$D1127</f>
        <v>0</v>
      </c>
      <c r="U1127" s="13">
        <f>Penjualan!U1127*$D1127</f>
        <v>0</v>
      </c>
      <c r="V1127" s="13">
        <f>Penjualan!V1127*$D1127</f>
        <v>0</v>
      </c>
      <c r="W1127" s="13">
        <f>Penjualan!W1127*$D1127</f>
        <v>0</v>
      </c>
      <c r="X1127" s="13">
        <f>Penjualan!X1127*$D1127</f>
        <v>0</v>
      </c>
      <c r="Y1127" s="13">
        <f>Penjualan!Y1127*$D1127</f>
        <v>0</v>
      </c>
      <c r="Z1127" s="13">
        <f>Penjualan!Z1127*$D1127</f>
        <v>0</v>
      </c>
      <c r="AA1127" s="13">
        <f>Penjualan!AA1127*$D1127</f>
        <v>0</v>
      </c>
      <c r="AB1127" s="13">
        <f>Penjualan!AB1127*$D1127</f>
        <v>0</v>
      </c>
      <c r="AC1127" s="13">
        <f>Penjualan!AC1127*$D1127</f>
        <v>0</v>
      </c>
      <c r="AD1127" s="13">
        <f>Penjualan!AD1127*$D1127</f>
        <v>0</v>
      </c>
      <c r="AE1127" s="13">
        <f>Penjualan!AE1127*$D1127</f>
        <v>0</v>
      </c>
      <c r="AF1127" s="13">
        <f>Penjualan!AF1127*$D1127</f>
        <v>0</v>
      </c>
      <c r="AG1127" s="13">
        <f>Penjualan!AG1127*$D1127</f>
        <v>0</v>
      </c>
      <c r="AH1127" s="13">
        <f>Penjualan!AH1127*$D1127</f>
        <v>0</v>
      </c>
      <c r="AI1127" s="13">
        <f>Penjualan!AI1127*$D1127</f>
        <v>0</v>
      </c>
      <c r="AJ1127" s="13">
        <f>Penjualan!AJ1127*$D1127</f>
        <v>0</v>
      </c>
      <c r="AK1127" s="13">
        <f>Penjualan!AK1127*$D1127</f>
        <v>0</v>
      </c>
      <c r="AL1127" s="13">
        <f>Penjualan!AL1127*$D1127</f>
        <v>0</v>
      </c>
      <c r="AM1127" s="13">
        <f>Penjualan!AM1127*$D1127</f>
        <v>0</v>
      </c>
      <c r="AN1127" s="13">
        <f>Penjualan!AN1127*$D1127</f>
        <v>0</v>
      </c>
      <c r="AO1127" s="13">
        <f>Penjualan!AO1127*$D1127</f>
        <v>0</v>
      </c>
      <c r="AP1127" s="13"/>
      <c r="AQ1127" s="13">
        <f>Penjualan!AQ1127*$D1127</f>
        <v>0</v>
      </c>
      <c r="AR1127" s="13">
        <f t="shared" si="36"/>
        <v>15000</v>
      </c>
      <c r="AS1127" s="14"/>
      <c r="AT1127" s="14"/>
      <c r="AU1127" s="14"/>
      <c r="AV1127" s="14"/>
      <c r="AW1127" s="14"/>
    </row>
    <row r="1128" spans="1:49" ht="26.25" customHeight="1" x14ac:dyDescent="0.35">
      <c r="A1128" s="55">
        <f>Penjualan!A1128</f>
        <v>0</v>
      </c>
      <c r="B1128" s="2" t="str">
        <f>Penjualan!B1128</f>
        <v>C003</v>
      </c>
      <c r="C1128" s="2" t="str">
        <f>Penjualan!C1128</f>
        <v>Toples</v>
      </c>
      <c r="D1128" s="21">
        <f>VLOOKUP(B1128,Tabel!$A$6:$F$78,6,FALSE)</f>
        <v>15000</v>
      </c>
      <c r="E1128" s="13">
        <f>Penjualan!E1128*$D1128</f>
        <v>0</v>
      </c>
      <c r="F1128" s="13">
        <f>Penjualan!F1128*$D1128</f>
        <v>0</v>
      </c>
      <c r="G1128" s="13">
        <f>Penjualan!G1128*$D1128</f>
        <v>0</v>
      </c>
      <c r="H1128" s="13">
        <f>Penjualan!H1128*$D1128</f>
        <v>0</v>
      </c>
      <c r="I1128" s="13">
        <f>Penjualan!I1128*$D1128</f>
        <v>0</v>
      </c>
      <c r="J1128" s="13">
        <f>Penjualan!J1128*$D1128</f>
        <v>0</v>
      </c>
      <c r="K1128" s="13">
        <f>Penjualan!K1128*$D1128</f>
        <v>0</v>
      </c>
      <c r="L1128" s="13">
        <f>Penjualan!L1128*$D1128</f>
        <v>15000</v>
      </c>
      <c r="M1128" s="13">
        <f>Penjualan!M1128*$D1128</f>
        <v>0</v>
      </c>
      <c r="N1128" s="13">
        <f>Penjualan!N1128*$D1128</f>
        <v>15000</v>
      </c>
      <c r="O1128" s="13">
        <f>Penjualan!O1128*$D1128</f>
        <v>15000</v>
      </c>
      <c r="P1128" s="13">
        <f>Penjualan!P1128*$D1128</f>
        <v>0</v>
      </c>
      <c r="Q1128" s="13">
        <f>Penjualan!Q1128*$D1128</f>
        <v>0</v>
      </c>
      <c r="R1128" s="13">
        <f>Penjualan!R1128*$D1128</f>
        <v>0</v>
      </c>
      <c r="S1128" s="13">
        <f>Penjualan!S1128*$D1128</f>
        <v>0</v>
      </c>
      <c r="T1128" s="13">
        <f>Penjualan!T1128*$D1128</f>
        <v>0</v>
      </c>
      <c r="U1128" s="13">
        <f>Penjualan!U1128*$D1128</f>
        <v>0</v>
      </c>
      <c r="V1128" s="13">
        <f>Penjualan!V1128*$D1128</f>
        <v>0</v>
      </c>
      <c r="W1128" s="13">
        <f>Penjualan!W1128*$D1128</f>
        <v>0</v>
      </c>
      <c r="X1128" s="13">
        <f>Penjualan!X1128*$D1128</f>
        <v>0</v>
      </c>
      <c r="Y1128" s="13">
        <f>Penjualan!Y1128*$D1128</f>
        <v>0</v>
      </c>
      <c r="Z1128" s="13">
        <f>Penjualan!Z1128*$D1128</f>
        <v>0</v>
      </c>
      <c r="AA1128" s="13">
        <f>Penjualan!AA1128*$D1128</f>
        <v>0</v>
      </c>
      <c r="AB1128" s="13">
        <f>Penjualan!AB1128*$D1128</f>
        <v>0</v>
      </c>
      <c r="AC1128" s="13">
        <f>Penjualan!AC1128*$D1128</f>
        <v>0</v>
      </c>
      <c r="AD1128" s="13">
        <f>Penjualan!AD1128*$D1128</f>
        <v>15000</v>
      </c>
      <c r="AE1128" s="13">
        <f>Penjualan!AE1128*$D1128</f>
        <v>0</v>
      </c>
      <c r="AF1128" s="13">
        <f>Penjualan!AF1128*$D1128</f>
        <v>0</v>
      </c>
      <c r="AG1128" s="13">
        <f>Penjualan!AG1128*$D1128</f>
        <v>0</v>
      </c>
      <c r="AH1128" s="13">
        <f>Penjualan!AH1128*$D1128</f>
        <v>0</v>
      </c>
      <c r="AI1128" s="13">
        <f>Penjualan!AI1128*$D1128</f>
        <v>0</v>
      </c>
      <c r="AJ1128" s="13">
        <f>Penjualan!AJ1128*$D1128</f>
        <v>0</v>
      </c>
      <c r="AK1128" s="13">
        <f>Penjualan!AK1128*$D1128</f>
        <v>0</v>
      </c>
      <c r="AL1128" s="13">
        <f>Penjualan!AL1128*$D1128</f>
        <v>0</v>
      </c>
      <c r="AM1128" s="13">
        <f>Penjualan!AM1128*$D1128</f>
        <v>0</v>
      </c>
      <c r="AN1128" s="13">
        <f>Penjualan!AN1128*$D1128</f>
        <v>0</v>
      </c>
      <c r="AO1128" s="13">
        <f>Penjualan!AO1128*$D1128</f>
        <v>0</v>
      </c>
      <c r="AP1128" s="13"/>
      <c r="AQ1128" s="13">
        <f>Penjualan!AQ1128*$D1128</f>
        <v>0</v>
      </c>
      <c r="AR1128" s="13">
        <f t="shared" si="36"/>
        <v>60000</v>
      </c>
      <c r="AS1128" s="14"/>
      <c r="AT1128" s="14"/>
      <c r="AU1128" s="14"/>
      <c r="AV1128" s="14"/>
      <c r="AW1128" s="14"/>
    </row>
    <row r="1129" spans="1:49" ht="26.25" customHeight="1" x14ac:dyDescent="0.35">
      <c r="A1129" s="55">
        <f>Penjualan!A1129</f>
        <v>0</v>
      </c>
      <c r="B1129" s="2" t="str">
        <f>Penjualan!B1129</f>
        <v>R02</v>
      </c>
      <c r="C1129" s="2" t="str">
        <f>Penjualan!C1129</f>
        <v>Rosario batu</v>
      </c>
      <c r="D1129" s="21">
        <f>VLOOKUP(B1129,Tabel!$A$6:$F$78,6,FALSE)</f>
        <v>30000</v>
      </c>
      <c r="E1129" s="13">
        <f>Penjualan!E1129*$D1129</f>
        <v>0</v>
      </c>
      <c r="F1129" s="13">
        <f>Penjualan!F1129*$D1129</f>
        <v>0</v>
      </c>
      <c r="G1129" s="13">
        <f>Penjualan!G1129*$D1129</f>
        <v>0</v>
      </c>
      <c r="H1129" s="13">
        <f>Penjualan!H1129*$D1129</f>
        <v>60000</v>
      </c>
      <c r="I1129" s="13">
        <f>Penjualan!I1129*$D1129</f>
        <v>0</v>
      </c>
      <c r="J1129" s="13">
        <f>Penjualan!J1129*$D1129</f>
        <v>30000</v>
      </c>
      <c r="K1129" s="13">
        <f>Penjualan!K1129*$D1129</f>
        <v>0</v>
      </c>
      <c r="L1129" s="13">
        <f>Penjualan!L1129*$D1129</f>
        <v>0</v>
      </c>
      <c r="M1129" s="13">
        <f>Penjualan!M1129*$D1129</f>
        <v>0</v>
      </c>
      <c r="N1129" s="13">
        <f>Penjualan!N1129*$D1129</f>
        <v>0</v>
      </c>
      <c r="O1129" s="13">
        <f>Penjualan!O1129*$D1129</f>
        <v>0</v>
      </c>
      <c r="P1129" s="13">
        <f>Penjualan!P1129*$D1129</f>
        <v>0</v>
      </c>
      <c r="Q1129" s="13">
        <f>Penjualan!Q1129*$D1129</f>
        <v>0</v>
      </c>
      <c r="R1129" s="13">
        <f>Penjualan!R1129*$D1129</f>
        <v>0</v>
      </c>
      <c r="S1129" s="13">
        <f>Penjualan!S1129*$D1129</f>
        <v>0</v>
      </c>
      <c r="T1129" s="13">
        <f>Penjualan!T1129*$D1129</f>
        <v>0</v>
      </c>
      <c r="U1129" s="13">
        <f>Penjualan!U1129*$D1129</f>
        <v>0</v>
      </c>
      <c r="V1129" s="13">
        <f>Penjualan!V1129*$D1129</f>
        <v>0</v>
      </c>
      <c r="W1129" s="13">
        <f>Penjualan!W1129*$D1129</f>
        <v>0</v>
      </c>
      <c r="X1129" s="13">
        <f>Penjualan!X1129*$D1129</f>
        <v>0</v>
      </c>
      <c r="Y1129" s="13">
        <f>Penjualan!Y1129*$D1129</f>
        <v>0</v>
      </c>
      <c r="Z1129" s="13">
        <f>Penjualan!Z1129*$D1129</f>
        <v>0</v>
      </c>
      <c r="AA1129" s="13">
        <f>Penjualan!AA1129*$D1129</f>
        <v>0</v>
      </c>
      <c r="AB1129" s="13">
        <f>Penjualan!AB1129*$D1129</f>
        <v>0</v>
      </c>
      <c r="AC1129" s="13">
        <f>Penjualan!AC1129*$D1129</f>
        <v>0</v>
      </c>
      <c r="AD1129" s="13">
        <f>Penjualan!AD1129*$D1129</f>
        <v>0</v>
      </c>
      <c r="AE1129" s="13">
        <f>Penjualan!AE1129*$D1129</f>
        <v>0</v>
      </c>
      <c r="AF1129" s="13">
        <f>Penjualan!AF1129*$D1129</f>
        <v>0</v>
      </c>
      <c r="AG1129" s="13">
        <f>Penjualan!AG1129*$D1129</f>
        <v>0</v>
      </c>
      <c r="AH1129" s="13">
        <f>Penjualan!AH1129*$D1129</f>
        <v>0</v>
      </c>
      <c r="AI1129" s="13">
        <f>Penjualan!AI1129*$D1129</f>
        <v>0</v>
      </c>
      <c r="AJ1129" s="13">
        <f>Penjualan!AJ1129*$D1129</f>
        <v>0</v>
      </c>
      <c r="AK1129" s="13">
        <f>Penjualan!AK1129*$D1129</f>
        <v>0</v>
      </c>
      <c r="AL1129" s="13">
        <f>Penjualan!AL1129*$D1129</f>
        <v>0</v>
      </c>
      <c r="AM1129" s="13">
        <f>Penjualan!AM1129*$D1129</f>
        <v>0</v>
      </c>
      <c r="AN1129" s="13">
        <f>Penjualan!AN1129*$D1129</f>
        <v>0</v>
      </c>
      <c r="AO1129" s="13">
        <f>Penjualan!AO1129*$D1129</f>
        <v>0</v>
      </c>
      <c r="AP1129" s="13"/>
      <c r="AQ1129" s="13">
        <f>Penjualan!AQ1129*$D1129</f>
        <v>0</v>
      </c>
      <c r="AR1129" s="13">
        <f t="shared" si="36"/>
        <v>90000</v>
      </c>
      <c r="AS1129" s="14"/>
      <c r="AT1129" s="14"/>
      <c r="AU1129" s="14"/>
      <c r="AV1129" s="14"/>
      <c r="AW1129" s="14"/>
    </row>
    <row r="1130" spans="1:49" ht="26.25" customHeight="1" x14ac:dyDescent="0.35">
      <c r="A1130" s="55">
        <f>Penjualan!A1130</f>
        <v>0</v>
      </c>
      <c r="B1130" s="2" t="str">
        <f>Penjualan!B1130</f>
        <v>R05</v>
      </c>
      <c r="C1130" s="2" t="str">
        <f>Penjualan!C1130</f>
        <v>Rosario tali bercorak</v>
      </c>
      <c r="D1130" s="21">
        <f>VLOOKUP(B1130,Tabel!$A$6:$F$78,6,FALSE)</f>
        <v>15000</v>
      </c>
      <c r="E1130" s="13">
        <f>Penjualan!E1130*$D1130</f>
        <v>0</v>
      </c>
      <c r="F1130" s="13">
        <f>Penjualan!F1130*$D1130</f>
        <v>0</v>
      </c>
      <c r="G1130" s="13">
        <f>Penjualan!G1130*$D1130</f>
        <v>0</v>
      </c>
      <c r="H1130" s="13">
        <f>Penjualan!H1130*$D1130</f>
        <v>15000</v>
      </c>
      <c r="I1130" s="13">
        <f>Penjualan!I1130*$D1130</f>
        <v>0</v>
      </c>
      <c r="J1130" s="13">
        <f>Penjualan!J1130*$D1130</f>
        <v>0</v>
      </c>
      <c r="K1130" s="13">
        <f>Penjualan!K1130*$D1130</f>
        <v>0</v>
      </c>
      <c r="L1130" s="13">
        <f>Penjualan!L1130*$D1130</f>
        <v>0</v>
      </c>
      <c r="M1130" s="13">
        <f>Penjualan!M1130*$D1130</f>
        <v>0</v>
      </c>
      <c r="N1130" s="13">
        <f>Penjualan!N1130*$D1130</f>
        <v>15000</v>
      </c>
      <c r="O1130" s="13">
        <f>Penjualan!O1130*$D1130</f>
        <v>0</v>
      </c>
      <c r="P1130" s="13">
        <f>Penjualan!P1130*$D1130</f>
        <v>0</v>
      </c>
      <c r="Q1130" s="13">
        <f>Penjualan!Q1130*$D1130</f>
        <v>0</v>
      </c>
      <c r="R1130" s="13">
        <f>Penjualan!R1130*$D1130</f>
        <v>0</v>
      </c>
      <c r="S1130" s="13">
        <f>Penjualan!S1130*$D1130</f>
        <v>0</v>
      </c>
      <c r="T1130" s="13">
        <f>Penjualan!T1130*$D1130</f>
        <v>0</v>
      </c>
      <c r="U1130" s="13">
        <f>Penjualan!U1130*$D1130</f>
        <v>0</v>
      </c>
      <c r="V1130" s="13">
        <f>Penjualan!V1130*$D1130</f>
        <v>0</v>
      </c>
      <c r="W1130" s="13">
        <f>Penjualan!W1130*$D1130</f>
        <v>0</v>
      </c>
      <c r="X1130" s="13">
        <f>Penjualan!X1130*$D1130</f>
        <v>0</v>
      </c>
      <c r="Y1130" s="13">
        <f>Penjualan!Y1130*$D1130</f>
        <v>0</v>
      </c>
      <c r="Z1130" s="13">
        <f>Penjualan!Z1130*$D1130</f>
        <v>0</v>
      </c>
      <c r="AA1130" s="13">
        <f>Penjualan!AA1130*$D1130</f>
        <v>0</v>
      </c>
      <c r="AB1130" s="13">
        <f>Penjualan!AB1130*$D1130</f>
        <v>0</v>
      </c>
      <c r="AC1130" s="13">
        <f>Penjualan!AC1130*$D1130</f>
        <v>0</v>
      </c>
      <c r="AD1130" s="13">
        <f>Penjualan!AD1130*$D1130</f>
        <v>0</v>
      </c>
      <c r="AE1130" s="13">
        <f>Penjualan!AE1130*$D1130</f>
        <v>0</v>
      </c>
      <c r="AF1130" s="13">
        <f>Penjualan!AF1130*$D1130</f>
        <v>0</v>
      </c>
      <c r="AG1130" s="13">
        <f>Penjualan!AG1130*$D1130</f>
        <v>0</v>
      </c>
      <c r="AH1130" s="13">
        <f>Penjualan!AH1130*$D1130</f>
        <v>0</v>
      </c>
      <c r="AI1130" s="13">
        <f>Penjualan!AI1130*$D1130</f>
        <v>0</v>
      </c>
      <c r="AJ1130" s="13">
        <f>Penjualan!AJ1130*$D1130</f>
        <v>0</v>
      </c>
      <c r="AK1130" s="13">
        <f>Penjualan!AK1130*$D1130</f>
        <v>0</v>
      </c>
      <c r="AL1130" s="13">
        <f>Penjualan!AL1130*$D1130</f>
        <v>0</v>
      </c>
      <c r="AM1130" s="13">
        <f>Penjualan!AM1130*$D1130</f>
        <v>0</v>
      </c>
      <c r="AN1130" s="13">
        <f>Penjualan!AN1130*$D1130</f>
        <v>0</v>
      </c>
      <c r="AO1130" s="13">
        <f>Penjualan!AO1130*$D1130</f>
        <v>0</v>
      </c>
      <c r="AP1130" s="13"/>
      <c r="AQ1130" s="13">
        <f>Penjualan!AQ1130*$D1130</f>
        <v>0</v>
      </c>
      <c r="AR1130" s="13">
        <f t="shared" si="36"/>
        <v>30000</v>
      </c>
      <c r="AS1130" s="14"/>
      <c r="AT1130" s="14"/>
      <c r="AU1130" s="14"/>
      <c r="AV1130" s="14"/>
      <c r="AW1130" s="14"/>
    </row>
    <row r="1131" spans="1:49" ht="26.25" customHeight="1" x14ac:dyDescent="0.35">
      <c r="A1131" s="55">
        <f>Penjualan!A1131</f>
        <v>0</v>
      </c>
      <c r="B1131" s="2" t="str">
        <f>Penjualan!B1131</f>
        <v>C001</v>
      </c>
      <c r="C1131" s="2" t="str">
        <f>Penjualan!C1131</f>
        <v>Bando Christmas</v>
      </c>
      <c r="D1131" s="21">
        <f>VLOOKUP(B1131,Tabel!$A$6:$F$78,6,FALSE)</f>
        <v>0</v>
      </c>
      <c r="E1131" s="13">
        <f>Penjualan!E1131*$D1131</f>
        <v>0</v>
      </c>
      <c r="F1131" s="13">
        <f>Penjualan!F1131*$D1131</f>
        <v>0</v>
      </c>
      <c r="G1131" s="13">
        <f>Penjualan!G1131*$D1131</f>
        <v>0</v>
      </c>
      <c r="H1131" s="13">
        <f>Penjualan!H1131*$D1131</f>
        <v>0</v>
      </c>
      <c r="I1131" s="13">
        <f>Penjualan!I1131*$D1131</f>
        <v>0</v>
      </c>
      <c r="J1131" s="13">
        <f>Penjualan!J1131*$D1131</f>
        <v>0</v>
      </c>
      <c r="K1131" s="13">
        <f>Penjualan!K1131*$D1131</f>
        <v>0</v>
      </c>
      <c r="L1131" s="13">
        <f>Penjualan!L1131*$D1131</f>
        <v>0</v>
      </c>
      <c r="M1131" s="13">
        <f>Penjualan!M1131*$D1131</f>
        <v>0</v>
      </c>
      <c r="N1131" s="13">
        <f>Penjualan!N1131*$D1131</f>
        <v>0</v>
      </c>
      <c r="O1131" s="13">
        <f>Penjualan!O1131*$D1131</f>
        <v>0</v>
      </c>
      <c r="P1131" s="13">
        <f>Penjualan!P1131*$D1131</f>
        <v>0</v>
      </c>
      <c r="Q1131" s="13">
        <f>Penjualan!Q1131*$D1131</f>
        <v>0</v>
      </c>
      <c r="R1131" s="13">
        <f>Penjualan!R1131*$D1131</f>
        <v>0</v>
      </c>
      <c r="S1131" s="13">
        <f>Penjualan!S1131*$D1131</f>
        <v>0</v>
      </c>
      <c r="T1131" s="13">
        <f>Penjualan!T1131*$D1131</f>
        <v>0</v>
      </c>
      <c r="U1131" s="13">
        <f>Penjualan!U1131*$D1131</f>
        <v>0</v>
      </c>
      <c r="V1131" s="13">
        <f>Penjualan!V1131*$D1131</f>
        <v>0</v>
      </c>
      <c r="W1131" s="13">
        <f>Penjualan!W1131*$D1131</f>
        <v>0</v>
      </c>
      <c r="X1131" s="13">
        <f>Penjualan!X1131*$D1131</f>
        <v>0</v>
      </c>
      <c r="Y1131" s="13">
        <f>Penjualan!Y1131*$D1131</f>
        <v>0</v>
      </c>
      <c r="Z1131" s="13">
        <f>Penjualan!Z1131*$D1131</f>
        <v>0</v>
      </c>
      <c r="AA1131" s="13">
        <f>Penjualan!AA1131*$D1131</f>
        <v>0</v>
      </c>
      <c r="AB1131" s="13">
        <f>Penjualan!AB1131*$D1131</f>
        <v>0</v>
      </c>
      <c r="AC1131" s="13">
        <f>Penjualan!AC1131*$D1131</f>
        <v>0</v>
      </c>
      <c r="AD1131" s="13">
        <f>Penjualan!AD1131*$D1131</f>
        <v>0</v>
      </c>
      <c r="AE1131" s="13">
        <f>Penjualan!AE1131*$D1131</f>
        <v>0</v>
      </c>
      <c r="AF1131" s="13">
        <f>Penjualan!AF1131*$D1131</f>
        <v>0</v>
      </c>
      <c r="AG1131" s="13">
        <f>Penjualan!AG1131*$D1131</f>
        <v>0</v>
      </c>
      <c r="AH1131" s="13">
        <f>Penjualan!AH1131*$D1131</f>
        <v>0</v>
      </c>
      <c r="AI1131" s="13">
        <f>Penjualan!AI1131*$D1131</f>
        <v>0</v>
      </c>
      <c r="AJ1131" s="13">
        <f>Penjualan!AJ1131*$D1131</f>
        <v>0</v>
      </c>
      <c r="AK1131" s="13">
        <f>Penjualan!AK1131*$D1131</f>
        <v>0</v>
      </c>
      <c r="AL1131" s="13">
        <f>Penjualan!AL1131*$D1131</f>
        <v>0</v>
      </c>
      <c r="AM1131" s="13">
        <f>Penjualan!AM1131*$D1131</f>
        <v>0</v>
      </c>
      <c r="AN1131" s="13">
        <f>Penjualan!AN1131*$D1131</f>
        <v>0</v>
      </c>
      <c r="AO1131" s="13">
        <f>Penjualan!AO1131*$D1131</f>
        <v>0</v>
      </c>
      <c r="AP1131" s="13"/>
      <c r="AQ1131" s="13">
        <f>Penjualan!AQ1131*$D1131</f>
        <v>0</v>
      </c>
      <c r="AR1131" s="13">
        <f t="shared" si="36"/>
        <v>0</v>
      </c>
      <c r="AS1131" s="14"/>
      <c r="AT1131" s="14"/>
      <c r="AU1131" s="14"/>
      <c r="AV1131" s="14"/>
      <c r="AW1131" s="14"/>
    </row>
    <row r="1132" spans="1:49" ht="26.25" customHeight="1" x14ac:dyDescent="0.35">
      <c r="A1132" s="55">
        <f>Penjualan!A1132</f>
        <v>0</v>
      </c>
      <c r="B1132" s="2" t="str">
        <f>Penjualan!B1132</f>
        <v>G03</v>
      </c>
      <c r="C1132" s="2" t="str">
        <f>Penjualan!C1132</f>
        <v>G.tali kayu</v>
      </c>
      <c r="D1132" s="21">
        <f>VLOOKUP(B1132,Tabel!$A$6:$F$78,6,FALSE)</f>
        <v>5000</v>
      </c>
      <c r="E1132" s="13">
        <f>Penjualan!E1132*$D1132</f>
        <v>0</v>
      </c>
      <c r="F1132" s="13">
        <f>Penjualan!F1132*$D1132</f>
        <v>0</v>
      </c>
      <c r="G1132" s="13">
        <f>Penjualan!G1132*$D1132</f>
        <v>0</v>
      </c>
      <c r="H1132" s="13">
        <f>Penjualan!H1132*$D1132</f>
        <v>0</v>
      </c>
      <c r="I1132" s="13">
        <f>Penjualan!I1132*$D1132</f>
        <v>0</v>
      </c>
      <c r="J1132" s="13">
        <f>Penjualan!J1132*$D1132</f>
        <v>10000</v>
      </c>
      <c r="K1132" s="13">
        <f>Penjualan!K1132*$D1132</f>
        <v>0</v>
      </c>
      <c r="L1132" s="13">
        <f>Penjualan!L1132*$D1132</f>
        <v>0</v>
      </c>
      <c r="M1132" s="13">
        <f>Penjualan!M1132*$D1132</f>
        <v>0</v>
      </c>
      <c r="N1132" s="13">
        <f>Penjualan!N1132*$D1132</f>
        <v>0</v>
      </c>
      <c r="O1132" s="13">
        <f>Penjualan!O1132*$D1132</f>
        <v>0</v>
      </c>
      <c r="P1132" s="13">
        <f>Penjualan!P1132*$D1132</f>
        <v>0</v>
      </c>
      <c r="Q1132" s="13">
        <f>Penjualan!Q1132*$D1132</f>
        <v>0</v>
      </c>
      <c r="R1132" s="13">
        <f>Penjualan!R1132*$D1132</f>
        <v>0</v>
      </c>
      <c r="S1132" s="13">
        <f>Penjualan!S1132*$D1132</f>
        <v>0</v>
      </c>
      <c r="T1132" s="13">
        <f>Penjualan!T1132*$D1132</f>
        <v>0</v>
      </c>
      <c r="U1132" s="13">
        <f>Penjualan!U1132*$D1132</f>
        <v>0</v>
      </c>
      <c r="V1132" s="13">
        <f>Penjualan!V1132*$D1132</f>
        <v>0</v>
      </c>
      <c r="W1132" s="13">
        <f>Penjualan!W1132*$D1132</f>
        <v>0</v>
      </c>
      <c r="X1132" s="13">
        <f>Penjualan!X1132*$D1132</f>
        <v>0</v>
      </c>
      <c r="Y1132" s="13">
        <f>Penjualan!Y1132*$D1132</f>
        <v>0</v>
      </c>
      <c r="Z1132" s="13">
        <f>Penjualan!Z1132*$D1132</f>
        <v>0</v>
      </c>
      <c r="AA1132" s="13">
        <f>Penjualan!AA1132*$D1132</f>
        <v>0</v>
      </c>
      <c r="AB1132" s="13">
        <f>Penjualan!AB1132*$D1132</f>
        <v>0</v>
      </c>
      <c r="AC1132" s="13">
        <f>Penjualan!AC1132*$D1132</f>
        <v>0</v>
      </c>
      <c r="AD1132" s="13">
        <f>Penjualan!AD1132*$D1132</f>
        <v>0</v>
      </c>
      <c r="AE1132" s="13">
        <f>Penjualan!AE1132*$D1132</f>
        <v>0</v>
      </c>
      <c r="AF1132" s="13">
        <f>Penjualan!AF1132*$D1132</f>
        <v>0</v>
      </c>
      <c r="AG1132" s="13">
        <f>Penjualan!AG1132*$D1132</f>
        <v>0</v>
      </c>
      <c r="AH1132" s="13">
        <f>Penjualan!AH1132*$D1132</f>
        <v>0</v>
      </c>
      <c r="AI1132" s="13">
        <f>Penjualan!AI1132*$D1132</f>
        <v>0</v>
      </c>
      <c r="AJ1132" s="13">
        <f>Penjualan!AJ1132*$D1132</f>
        <v>0</v>
      </c>
      <c r="AK1132" s="13">
        <f>Penjualan!AK1132*$D1132</f>
        <v>0</v>
      </c>
      <c r="AL1132" s="13">
        <f>Penjualan!AL1132*$D1132</f>
        <v>0</v>
      </c>
      <c r="AM1132" s="13">
        <f>Penjualan!AM1132*$D1132</f>
        <v>0</v>
      </c>
      <c r="AN1132" s="13">
        <f>Penjualan!AN1132*$D1132</f>
        <v>0</v>
      </c>
      <c r="AO1132" s="13">
        <f>Penjualan!AO1132*$D1132</f>
        <v>0</v>
      </c>
      <c r="AP1132" s="13"/>
      <c r="AQ1132" s="13">
        <f>Penjualan!AQ1132*$D1132</f>
        <v>0</v>
      </c>
      <c r="AR1132" s="13">
        <f t="shared" si="36"/>
        <v>10000</v>
      </c>
      <c r="AS1132" s="14"/>
      <c r="AT1132" s="14"/>
      <c r="AU1132" s="14"/>
      <c r="AV1132" s="14"/>
      <c r="AW1132" s="14"/>
    </row>
    <row r="1133" spans="1:49" ht="26.25" customHeight="1" x14ac:dyDescent="0.35">
      <c r="A1133" s="55">
        <f>Penjualan!A1133</f>
        <v>0</v>
      </c>
      <c r="B1133" s="2" t="str">
        <f>Penjualan!B1133</f>
        <v>Yoh01</v>
      </c>
      <c r="C1133" s="2" t="str">
        <f>Penjualan!C1133</f>
        <v>Produk Yohanes</v>
      </c>
      <c r="D1133" s="21">
        <f>VLOOKUP(B1133,Tabel!$A$6:$F$78,6,FALSE)</f>
        <v>10000</v>
      </c>
      <c r="E1133" s="13">
        <f>Penjualan!E1133*$D1133</f>
        <v>0</v>
      </c>
      <c r="F1133" s="13">
        <f>Penjualan!F1133*$D1133</f>
        <v>10000</v>
      </c>
      <c r="G1133" s="13">
        <f>Penjualan!G1133*$D1133</f>
        <v>0</v>
      </c>
      <c r="H1133" s="13">
        <f>Penjualan!H1133*$D1133</f>
        <v>0</v>
      </c>
      <c r="I1133" s="13">
        <f>Penjualan!I1133*$D1133</f>
        <v>0</v>
      </c>
      <c r="J1133" s="13">
        <f>Penjualan!J1133*$D1133</f>
        <v>0</v>
      </c>
      <c r="K1133" s="13">
        <f>Penjualan!K1133*$D1133</f>
        <v>0</v>
      </c>
      <c r="L1133" s="13">
        <f>Penjualan!L1133*$D1133</f>
        <v>0</v>
      </c>
      <c r="M1133" s="13">
        <f>Penjualan!M1133*$D1133</f>
        <v>10000</v>
      </c>
      <c r="N1133" s="13">
        <f>Penjualan!N1133*$D1133</f>
        <v>0</v>
      </c>
      <c r="O1133" s="13">
        <f>Penjualan!O1133*$D1133</f>
        <v>10000</v>
      </c>
      <c r="P1133" s="13">
        <f>Penjualan!P1133*$D1133</f>
        <v>10000</v>
      </c>
      <c r="Q1133" s="13">
        <f>Penjualan!Q1133*$D1133</f>
        <v>0</v>
      </c>
      <c r="R1133" s="13">
        <f>Penjualan!R1133*$D1133</f>
        <v>0</v>
      </c>
      <c r="S1133" s="13">
        <f>Penjualan!S1133*$D1133</f>
        <v>0</v>
      </c>
      <c r="T1133" s="13">
        <f>Penjualan!T1133*$D1133</f>
        <v>0</v>
      </c>
      <c r="U1133" s="13">
        <f>Penjualan!U1133*$D1133</f>
        <v>0</v>
      </c>
      <c r="V1133" s="13">
        <f>Penjualan!V1133*$D1133</f>
        <v>0</v>
      </c>
      <c r="W1133" s="13">
        <f>Penjualan!W1133*$D1133</f>
        <v>0</v>
      </c>
      <c r="X1133" s="13">
        <f>Penjualan!X1133*$D1133</f>
        <v>0</v>
      </c>
      <c r="Y1133" s="13">
        <f>Penjualan!Y1133*$D1133</f>
        <v>0</v>
      </c>
      <c r="Z1133" s="13">
        <f>Penjualan!Z1133*$D1133</f>
        <v>0</v>
      </c>
      <c r="AA1133" s="13">
        <f>Penjualan!AA1133*$D1133</f>
        <v>0</v>
      </c>
      <c r="AB1133" s="13">
        <f>Penjualan!AB1133*$D1133</f>
        <v>0</v>
      </c>
      <c r="AC1133" s="13">
        <f>Penjualan!AC1133*$D1133</f>
        <v>0</v>
      </c>
      <c r="AD1133" s="13">
        <f>Penjualan!AD1133*$D1133</f>
        <v>0</v>
      </c>
      <c r="AE1133" s="13">
        <f>Penjualan!AE1133*$D1133</f>
        <v>0</v>
      </c>
      <c r="AF1133" s="13">
        <f>Penjualan!AF1133*$D1133</f>
        <v>0</v>
      </c>
      <c r="AG1133" s="13">
        <f>Penjualan!AG1133*$D1133</f>
        <v>0</v>
      </c>
      <c r="AH1133" s="13">
        <f>Penjualan!AH1133*$D1133</f>
        <v>0</v>
      </c>
      <c r="AI1133" s="13">
        <f>Penjualan!AI1133*$D1133</f>
        <v>0</v>
      </c>
      <c r="AJ1133" s="13">
        <f>Penjualan!AJ1133*$D1133</f>
        <v>0</v>
      </c>
      <c r="AK1133" s="13">
        <f>Penjualan!AK1133*$D1133</f>
        <v>0</v>
      </c>
      <c r="AL1133" s="13">
        <f>Penjualan!AL1133*$D1133</f>
        <v>0</v>
      </c>
      <c r="AM1133" s="13">
        <f>Penjualan!AM1133*$D1133</f>
        <v>0</v>
      </c>
      <c r="AN1133" s="13">
        <f>Penjualan!AN1133*$D1133</f>
        <v>0</v>
      </c>
      <c r="AO1133" s="13">
        <f>Penjualan!AO1133*$D1133</f>
        <v>0</v>
      </c>
      <c r="AP1133" s="13"/>
      <c r="AQ1133" s="13">
        <f>Penjualan!AQ1133*$D1133</f>
        <v>0</v>
      </c>
      <c r="AR1133" s="13">
        <f t="shared" si="36"/>
        <v>40000</v>
      </c>
      <c r="AS1133" s="14"/>
      <c r="AT1133" s="14"/>
      <c r="AU1133" s="14"/>
      <c r="AV1133" s="14"/>
      <c r="AW1133" s="14"/>
    </row>
    <row r="1134" spans="1:49" ht="26.25" customHeight="1" x14ac:dyDescent="0.35">
      <c r="A1134" s="55">
        <f>Penjualan!A1134</f>
        <v>0</v>
      </c>
      <c r="B1134" s="2" t="str">
        <f>Penjualan!B1134</f>
        <v>Rh01</v>
      </c>
      <c r="C1134" s="2" t="str">
        <f>Penjualan!C1134</f>
        <v>Produk Rahul Ericson</v>
      </c>
      <c r="D1134" s="21">
        <f>VLOOKUP(B1134,Tabel!$A$6:$F$78,6,FALSE)</f>
        <v>10000</v>
      </c>
      <c r="E1134" s="13">
        <f>Penjualan!E1134*$D1134</f>
        <v>0</v>
      </c>
      <c r="F1134" s="13">
        <f>Penjualan!F1134*$D1134</f>
        <v>0</v>
      </c>
      <c r="G1134" s="13">
        <f>Penjualan!G1134*$D1134</f>
        <v>0</v>
      </c>
      <c r="H1134" s="13">
        <f>Penjualan!H1134*$D1134</f>
        <v>0</v>
      </c>
      <c r="I1134" s="13">
        <f>Penjualan!I1134*$D1134</f>
        <v>0</v>
      </c>
      <c r="J1134" s="13">
        <f>Penjualan!J1134*$D1134</f>
        <v>0</v>
      </c>
      <c r="K1134" s="13">
        <f>Penjualan!K1134*$D1134</f>
        <v>0</v>
      </c>
      <c r="L1134" s="13">
        <f>Penjualan!L1134*$D1134</f>
        <v>0</v>
      </c>
      <c r="M1134" s="13">
        <f>Penjualan!M1134*$D1134</f>
        <v>0</v>
      </c>
      <c r="N1134" s="13">
        <f>Penjualan!N1134*$D1134</f>
        <v>0</v>
      </c>
      <c r="O1134" s="13">
        <f>Penjualan!O1134*$D1134</f>
        <v>0</v>
      </c>
      <c r="P1134" s="13">
        <f>Penjualan!P1134*$D1134</f>
        <v>0</v>
      </c>
      <c r="Q1134" s="13">
        <f>Penjualan!Q1134*$D1134</f>
        <v>0</v>
      </c>
      <c r="R1134" s="13">
        <f>Penjualan!R1134*$D1134</f>
        <v>0</v>
      </c>
      <c r="S1134" s="13">
        <f>Penjualan!S1134*$D1134</f>
        <v>0</v>
      </c>
      <c r="T1134" s="13">
        <f>Penjualan!T1134*$D1134</f>
        <v>0</v>
      </c>
      <c r="U1134" s="13">
        <f>Penjualan!U1134*$D1134</f>
        <v>0</v>
      </c>
      <c r="V1134" s="13">
        <f>Penjualan!V1134*$D1134</f>
        <v>0</v>
      </c>
      <c r="W1134" s="13">
        <f>Penjualan!W1134*$D1134</f>
        <v>0</v>
      </c>
      <c r="X1134" s="13">
        <f>Penjualan!X1134*$D1134</f>
        <v>10000</v>
      </c>
      <c r="Y1134" s="13">
        <f>Penjualan!Y1134*$D1134</f>
        <v>0</v>
      </c>
      <c r="Z1134" s="13">
        <f>Penjualan!Z1134*$D1134</f>
        <v>0</v>
      </c>
      <c r="AA1134" s="13">
        <f>Penjualan!AA1134*$D1134</f>
        <v>0</v>
      </c>
      <c r="AB1134" s="13">
        <f>Penjualan!AB1134*$D1134</f>
        <v>0</v>
      </c>
      <c r="AC1134" s="13">
        <f>Penjualan!AC1134*$D1134</f>
        <v>0</v>
      </c>
      <c r="AD1134" s="13">
        <f>Penjualan!AD1134*$D1134</f>
        <v>10000</v>
      </c>
      <c r="AE1134" s="13">
        <f>Penjualan!AE1134*$D1134</f>
        <v>0</v>
      </c>
      <c r="AF1134" s="13">
        <f>Penjualan!AF1134*$D1134</f>
        <v>0</v>
      </c>
      <c r="AG1134" s="13">
        <f>Penjualan!AG1134*$D1134</f>
        <v>0</v>
      </c>
      <c r="AH1134" s="13">
        <f>Penjualan!AH1134*$D1134</f>
        <v>10000</v>
      </c>
      <c r="AI1134" s="13">
        <f>Penjualan!AI1134*$D1134</f>
        <v>0</v>
      </c>
      <c r="AJ1134" s="13">
        <f>Penjualan!AJ1134*$D1134</f>
        <v>0</v>
      </c>
      <c r="AK1134" s="13">
        <f>Penjualan!AK1134*$D1134</f>
        <v>0</v>
      </c>
      <c r="AL1134" s="13">
        <f>Penjualan!AL1134*$D1134</f>
        <v>0</v>
      </c>
      <c r="AM1134" s="13">
        <f>Penjualan!AM1134*$D1134</f>
        <v>0</v>
      </c>
      <c r="AN1134" s="13">
        <f>Penjualan!AN1134*$D1134</f>
        <v>0</v>
      </c>
      <c r="AO1134" s="13">
        <f>Penjualan!AO1134*$D1134</f>
        <v>0</v>
      </c>
      <c r="AP1134" s="13"/>
      <c r="AQ1134" s="13">
        <f>Penjualan!AQ1134*$D1134</f>
        <v>0</v>
      </c>
      <c r="AR1134" s="13">
        <f t="shared" si="36"/>
        <v>30000</v>
      </c>
      <c r="AS1134" s="14"/>
      <c r="AT1134" s="14"/>
      <c r="AU1134" s="14"/>
      <c r="AV1134" s="14"/>
      <c r="AW1134" s="14"/>
    </row>
    <row r="1135" spans="1:49" ht="26.25" customHeight="1" x14ac:dyDescent="0.35">
      <c r="A1135" s="55">
        <f>Penjualan!A1135</f>
        <v>0</v>
      </c>
      <c r="B1135" s="2" t="str">
        <f>Penjualan!B1135</f>
        <v>Raf01</v>
      </c>
      <c r="C1135" s="2" t="str">
        <f>Penjualan!C1135</f>
        <v xml:space="preserve">Produk Rafael </v>
      </c>
      <c r="D1135" s="21">
        <f>VLOOKUP(B1135,Tabel!$A$6:$F$78,6,FALSE)</f>
        <v>10000</v>
      </c>
      <c r="E1135" s="13">
        <f>Penjualan!E1135*$D1135</f>
        <v>0</v>
      </c>
      <c r="F1135" s="13">
        <f>Penjualan!F1135*$D1135</f>
        <v>0</v>
      </c>
      <c r="G1135" s="13">
        <f>Penjualan!G1135*$D1135</f>
        <v>0</v>
      </c>
      <c r="H1135" s="13">
        <f>Penjualan!H1135*$D1135</f>
        <v>0</v>
      </c>
      <c r="I1135" s="13">
        <f>Penjualan!I1135*$D1135</f>
        <v>0</v>
      </c>
      <c r="J1135" s="13">
        <f>Penjualan!J1135*$D1135</f>
        <v>0</v>
      </c>
      <c r="K1135" s="13">
        <f>Penjualan!K1135*$D1135</f>
        <v>0</v>
      </c>
      <c r="L1135" s="13">
        <f>Penjualan!L1135*$D1135</f>
        <v>0</v>
      </c>
      <c r="M1135" s="13">
        <f>Penjualan!M1135*$D1135</f>
        <v>0</v>
      </c>
      <c r="N1135" s="13">
        <f>Penjualan!N1135*$D1135</f>
        <v>0</v>
      </c>
      <c r="O1135" s="13">
        <f>Penjualan!O1135*$D1135</f>
        <v>0</v>
      </c>
      <c r="P1135" s="13">
        <f>Penjualan!P1135*$D1135</f>
        <v>0</v>
      </c>
      <c r="Q1135" s="13">
        <f>Penjualan!Q1135*$D1135</f>
        <v>0</v>
      </c>
      <c r="R1135" s="13">
        <f>Penjualan!R1135*$D1135</f>
        <v>0</v>
      </c>
      <c r="S1135" s="13">
        <f>Penjualan!S1135*$D1135</f>
        <v>0</v>
      </c>
      <c r="T1135" s="13">
        <f>Penjualan!T1135*$D1135</f>
        <v>0</v>
      </c>
      <c r="U1135" s="13">
        <f>Penjualan!U1135*$D1135</f>
        <v>0</v>
      </c>
      <c r="V1135" s="13">
        <f>Penjualan!V1135*$D1135</f>
        <v>0</v>
      </c>
      <c r="W1135" s="13">
        <f>Penjualan!W1135*$D1135</f>
        <v>0</v>
      </c>
      <c r="X1135" s="13">
        <f>Penjualan!X1135*$D1135</f>
        <v>0</v>
      </c>
      <c r="Y1135" s="13">
        <f>Penjualan!Y1135*$D1135</f>
        <v>0</v>
      </c>
      <c r="Z1135" s="13">
        <f>Penjualan!Z1135*$D1135</f>
        <v>0</v>
      </c>
      <c r="AA1135" s="13">
        <f>Penjualan!AA1135*$D1135</f>
        <v>0</v>
      </c>
      <c r="AB1135" s="13">
        <f>Penjualan!AB1135*$D1135</f>
        <v>0</v>
      </c>
      <c r="AC1135" s="13">
        <f>Penjualan!AC1135*$D1135</f>
        <v>0</v>
      </c>
      <c r="AD1135" s="13">
        <f>Penjualan!AD1135*$D1135</f>
        <v>0</v>
      </c>
      <c r="AE1135" s="13">
        <f>Penjualan!AE1135*$D1135</f>
        <v>0</v>
      </c>
      <c r="AF1135" s="13">
        <f>Penjualan!AF1135*$D1135</f>
        <v>20000</v>
      </c>
      <c r="AG1135" s="13">
        <f>Penjualan!AG1135*$D1135</f>
        <v>0</v>
      </c>
      <c r="AH1135" s="13">
        <f>Penjualan!AH1135*$D1135</f>
        <v>10000</v>
      </c>
      <c r="AI1135" s="13">
        <f>Penjualan!AI1135*$D1135</f>
        <v>0</v>
      </c>
      <c r="AJ1135" s="13">
        <f>Penjualan!AJ1135*$D1135</f>
        <v>0</v>
      </c>
      <c r="AK1135" s="13">
        <f>Penjualan!AK1135*$D1135</f>
        <v>0</v>
      </c>
      <c r="AL1135" s="13">
        <f>Penjualan!AL1135*$D1135</f>
        <v>0</v>
      </c>
      <c r="AM1135" s="13">
        <f>Penjualan!AM1135*$D1135</f>
        <v>0</v>
      </c>
      <c r="AN1135" s="13">
        <f>Penjualan!AN1135*$D1135</f>
        <v>0</v>
      </c>
      <c r="AO1135" s="13">
        <f>Penjualan!AO1135*$D1135</f>
        <v>0</v>
      </c>
      <c r="AP1135" s="13"/>
      <c r="AQ1135" s="13">
        <f>Penjualan!AQ1135*$D1135</f>
        <v>0</v>
      </c>
      <c r="AR1135" s="13">
        <f t="shared" si="36"/>
        <v>30000</v>
      </c>
      <c r="AS1135" s="14"/>
      <c r="AT1135" s="14"/>
      <c r="AU1135" s="14"/>
      <c r="AV1135" s="14"/>
      <c r="AW1135" s="14"/>
    </row>
    <row r="1136" spans="1:49" ht="26.25" customHeight="1" x14ac:dyDescent="0.35">
      <c r="A1136" s="55">
        <f>Penjualan!A1136</f>
        <v>0</v>
      </c>
      <c r="B1136" s="2" t="str">
        <f>Penjualan!B1136</f>
        <v>GKM</v>
      </c>
      <c r="C1136" s="2" t="str">
        <f>Penjualan!C1136</f>
        <v>G. Mutiara</v>
      </c>
      <c r="D1136" s="21">
        <f>VLOOKUP(B1136,Tabel!$A$6:$F$78,6,FALSE)</f>
        <v>10000</v>
      </c>
      <c r="E1136" s="13">
        <f>Penjualan!E1136*$D1136</f>
        <v>0</v>
      </c>
      <c r="F1136" s="13">
        <f>Penjualan!F1136*$D1136</f>
        <v>0</v>
      </c>
      <c r="G1136" s="13">
        <f>Penjualan!G1136*$D1136</f>
        <v>0</v>
      </c>
      <c r="H1136" s="13">
        <f>Penjualan!H1136*$D1136</f>
        <v>0</v>
      </c>
      <c r="I1136" s="13">
        <f>Penjualan!I1136*$D1136</f>
        <v>0</v>
      </c>
      <c r="J1136" s="13">
        <f>Penjualan!J1136*$D1136</f>
        <v>0</v>
      </c>
      <c r="K1136" s="13">
        <f>Penjualan!K1136*$D1136</f>
        <v>0</v>
      </c>
      <c r="L1136" s="13">
        <f>Penjualan!L1136*$D1136</f>
        <v>0</v>
      </c>
      <c r="M1136" s="13">
        <f>Penjualan!M1136*$D1136</f>
        <v>10000</v>
      </c>
      <c r="N1136" s="13">
        <f>Penjualan!N1136*$D1136</f>
        <v>0</v>
      </c>
      <c r="O1136" s="13">
        <f>Penjualan!O1136*$D1136</f>
        <v>0</v>
      </c>
      <c r="P1136" s="13">
        <f>Penjualan!P1136*$D1136</f>
        <v>0</v>
      </c>
      <c r="Q1136" s="13">
        <f>Penjualan!Q1136*$D1136</f>
        <v>0</v>
      </c>
      <c r="R1136" s="13">
        <f>Penjualan!R1136*$D1136</f>
        <v>0</v>
      </c>
      <c r="S1136" s="13">
        <f>Penjualan!S1136*$D1136</f>
        <v>0</v>
      </c>
      <c r="T1136" s="13">
        <f>Penjualan!T1136*$D1136</f>
        <v>0</v>
      </c>
      <c r="U1136" s="13">
        <f>Penjualan!U1136*$D1136</f>
        <v>0</v>
      </c>
      <c r="V1136" s="13">
        <f>Penjualan!V1136*$D1136</f>
        <v>0</v>
      </c>
      <c r="W1136" s="13">
        <f>Penjualan!W1136*$D1136</f>
        <v>0</v>
      </c>
      <c r="X1136" s="13">
        <f>Penjualan!X1136*$D1136</f>
        <v>0</v>
      </c>
      <c r="Y1136" s="13">
        <f>Penjualan!Y1136*$D1136</f>
        <v>0</v>
      </c>
      <c r="Z1136" s="13">
        <f>Penjualan!Z1136*$D1136</f>
        <v>0</v>
      </c>
      <c r="AA1136" s="13">
        <f>Penjualan!AA1136*$D1136</f>
        <v>0</v>
      </c>
      <c r="AB1136" s="13">
        <f>Penjualan!AB1136*$D1136</f>
        <v>0</v>
      </c>
      <c r="AC1136" s="13">
        <f>Penjualan!AC1136*$D1136</f>
        <v>0</v>
      </c>
      <c r="AD1136" s="13">
        <f>Penjualan!AD1136*$D1136</f>
        <v>0</v>
      </c>
      <c r="AE1136" s="13">
        <f>Penjualan!AE1136*$D1136</f>
        <v>0</v>
      </c>
      <c r="AF1136" s="13">
        <f>Penjualan!AF1136*$D1136</f>
        <v>0</v>
      </c>
      <c r="AG1136" s="13">
        <f>Penjualan!AG1136*$D1136</f>
        <v>0</v>
      </c>
      <c r="AH1136" s="13">
        <f>Penjualan!AH1136*$D1136</f>
        <v>0</v>
      </c>
      <c r="AI1136" s="13">
        <f>Penjualan!AI1136*$D1136</f>
        <v>0</v>
      </c>
      <c r="AJ1136" s="13">
        <f>Penjualan!AJ1136*$D1136</f>
        <v>0</v>
      </c>
      <c r="AK1136" s="13">
        <f>Penjualan!AK1136*$D1136</f>
        <v>0</v>
      </c>
      <c r="AL1136" s="13">
        <f>Penjualan!AL1136*$D1136</f>
        <v>0</v>
      </c>
      <c r="AM1136" s="13">
        <f>Penjualan!AM1136*$D1136</f>
        <v>0</v>
      </c>
      <c r="AN1136" s="13">
        <f>Penjualan!AN1136*$D1136</f>
        <v>0</v>
      </c>
      <c r="AO1136" s="13">
        <f>Penjualan!AO1136*$D1136</f>
        <v>0</v>
      </c>
      <c r="AP1136" s="13"/>
      <c r="AQ1136" s="13">
        <f>Penjualan!AQ1136*$D1136</f>
        <v>0</v>
      </c>
      <c r="AR1136" s="13">
        <f t="shared" si="36"/>
        <v>10000</v>
      </c>
      <c r="AS1136" s="14"/>
      <c r="AT1136" s="14"/>
      <c r="AU1136" s="14"/>
      <c r="AV1136" s="14"/>
      <c r="AW1136" s="14"/>
    </row>
    <row r="1137" spans="1:49" ht="26.25" customHeight="1" x14ac:dyDescent="0.35">
      <c r="A1137" s="55">
        <f>Penjualan!A1137</f>
        <v>42411</v>
      </c>
      <c r="B1137" s="2" t="str">
        <f>Penjualan!B1137</f>
        <v>Yoh01</v>
      </c>
      <c r="C1137" s="2" t="str">
        <f>Penjualan!C1137</f>
        <v>Produk Yohanes</v>
      </c>
      <c r="D1137" s="21">
        <f>VLOOKUP(B1137,Tabel!$A$6:$F$78,6,FALSE)</f>
        <v>10000</v>
      </c>
      <c r="E1137" s="13">
        <f>Penjualan!E1137*$D1137</f>
        <v>0</v>
      </c>
      <c r="F1137" s="13">
        <f>Penjualan!F1137*$D1137</f>
        <v>10000</v>
      </c>
      <c r="G1137" s="13">
        <f>Penjualan!G1137*$D1137</f>
        <v>0</v>
      </c>
      <c r="H1137" s="13">
        <f>Penjualan!H1137*$D1137</f>
        <v>0</v>
      </c>
      <c r="I1137" s="13">
        <f>Penjualan!I1137*$D1137</f>
        <v>0</v>
      </c>
      <c r="J1137" s="13">
        <f>Penjualan!J1137*$D1137</f>
        <v>20000</v>
      </c>
      <c r="K1137" s="13">
        <f>Penjualan!K1137*$D1137</f>
        <v>0</v>
      </c>
      <c r="L1137" s="13">
        <f>Penjualan!L1137*$D1137</f>
        <v>0</v>
      </c>
      <c r="M1137" s="13">
        <f>Penjualan!M1137*$D1137</f>
        <v>10000</v>
      </c>
      <c r="N1137" s="13">
        <f>Penjualan!N1137*$D1137</f>
        <v>10000</v>
      </c>
      <c r="O1137" s="13">
        <f>Penjualan!O1137*$D1137</f>
        <v>0</v>
      </c>
      <c r="P1137" s="13">
        <f>Penjualan!P1137*$D1137</f>
        <v>10000</v>
      </c>
      <c r="Q1137" s="13">
        <f>Penjualan!Q1137*$D1137</f>
        <v>10000</v>
      </c>
      <c r="R1137" s="13">
        <f>Penjualan!R1137*$D1137</f>
        <v>0</v>
      </c>
      <c r="S1137" s="13">
        <f>Penjualan!S1137*$D1137</f>
        <v>10000</v>
      </c>
      <c r="T1137" s="13">
        <f>Penjualan!T1137*$D1137</f>
        <v>10000</v>
      </c>
      <c r="U1137" s="13">
        <f>Penjualan!U1137*$D1137</f>
        <v>0</v>
      </c>
      <c r="V1137" s="13">
        <f>Penjualan!V1137*$D1137</f>
        <v>0</v>
      </c>
      <c r="W1137" s="13">
        <f>Penjualan!W1137*$D1137</f>
        <v>0</v>
      </c>
      <c r="X1137" s="13">
        <f>Penjualan!X1137*$D1137</f>
        <v>0</v>
      </c>
      <c r="Y1137" s="13">
        <f>Penjualan!Y1137*$D1137</f>
        <v>0</v>
      </c>
      <c r="Z1137" s="13">
        <f>Penjualan!Z1137*$D1137</f>
        <v>0</v>
      </c>
      <c r="AA1137" s="13">
        <f>Penjualan!AA1137*$D1137</f>
        <v>0</v>
      </c>
      <c r="AB1137" s="13">
        <f>Penjualan!AB1137*$D1137</f>
        <v>0</v>
      </c>
      <c r="AC1137" s="13">
        <f>Penjualan!AC1137*$D1137</f>
        <v>0</v>
      </c>
      <c r="AD1137" s="13">
        <f>Penjualan!AD1137*$D1137</f>
        <v>0</v>
      </c>
      <c r="AE1137" s="13">
        <f>Penjualan!AE1137*$D1137</f>
        <v>0</v>
      </c>
      <c r="AF1137" s="13">
        <f>Penjualan!AF1137*$D1137</f>
        <v>0</v>
      </c>
      <c r="AG1137" s="13">
        <f>Penjualan!AG1137*$D1137</f>
        <v>0</v>
      </c>
      <c r="AH1137" s="13">
        <f>Penjualan!AH1137*$D1137</f>
        <v>0</v>
      </c>
      <c r="AI1137" s="13">
        <f>Penjualan!AI1137*$D1137</f>
        <v>0</v>
      </c>
      <c r="AJ1137" s="13">
        <f>Penjualan!AJ1137*$D1137</f>
        <v>0</v>
      </c>
      <c r="AK1137" s="13">
        <f>Penjualan!AK1137*$D1137</f>
        <v>0</v>
      </c>
      <c r="AL1137" s="13">
        <f>Penjualan!AL1137*$D1137</f>
        <v>0</v>
      </c>
      <c r="AM1137" s="13">
        <f>Penjualan!AM1137*$D1137</f>
        <v>0</v>
      </c>
      <c r="AN1137" s="13">
        <f>Penjualan!AN1137*$D1137</f>
        <v>0</v>
      </c>
      <c r="AO1137" s="13">
        <f>Penjualan!AO1137*$D1137</f>
        <v>0</v>
      </c>
      <c r="AP1137" s="13"/>
      <c r="AQ1137" s="13">
        <f>Penjualan!AQ1137*$D1137</f>
        <v>0</v>
      </c>
      <c r="AR1137" s="13">
        <f t="shared" si="36"/>
        <v>90000</v>
      </c>
      <c r="AS1137" s="14"/>
      <c r="AT1137" s="14"/>
      <c r="AU1137" s="14"/>
      <c r="AV1137" s="14"/>
      <c r="AW1137" s="14"/>
    </row>
    <row r="1138" spans="1:49" ht="26.25" customHeight="1" x14ac:dyDescent="0.35">
      <c r="A1138" s="55">
        <f>Penjualan!A1138</f>
        <v>0</v>
      </c>
      <c r="B1138" s="2" t="str">
        <f>Penjualan!B1138</f>
        <v>R01</v>
      </c>
      <c r="C1138" s="2" t="str">
        <f>Penjualan!C1138</f>
        <v>Rosario kayu</v>
      </c>
      <c r="D1138" s="21">
        <f>VLOOKUP(B1138,Tabel!$A$6:$F$78,6,FALSE)</f>
        <v>15000</v>
      </c>
      <c r="E1138" s="13">
        <f>Penjualan!E1138*$D1138</f>
        <v>0</v>
      </c>
      <c r="F1138" s="13">
        <f>Penjualan!F1138*$D1138</f>
        <v>0</v>
      </c>
      <c r="G1138" s="13">
        <f>Penjualan!G1138*$D1138</f>
        <v>0</v>
      </c>
      <c r="H1138" s="13">
        <f>Penjualan!H1138*$D1138</f>
        <v>0</v>
      </c>
      <c r="I1138" s="13">
        <f>Penjualan!I1138*$D1138</f>
        <v>0</v>
      </c>
      <c r="J1138" s="13">
        <f>Penjualan!J1138*$D1138</f>
        <v>0</v>
      </c>
      <c r="K1138" s="13">
        <f>Penjualan!K1138*$D1138</f>
        <v>0</v>
      </c>
      <c r="L1138" s="13">
        <f>Penjualan!L1138*$D1138</f>
        <v>0</v>
      </c>
      <c r="M1138" s="13">
        <f>Penjualan!M1138*$D1138</f>
        <v>0</v>
      </c>
      <c r="N1138" s="13">
        <f>Penjualan!N1138*$D1138</f>
        <v>0</v>
      </c>
      <c r="O1138" s="13">
        <f>Penjualan!O1138*$D1138</f>
        <v>0</v>
      </c>
      <c r="P1138" s="13">
        <f>Penjualan!P1138*$D1138</f>
        <v>0</v>
      </c>
      <c r="Q1138" s="13">
        <f>Penjualan!Q1138*$D1138</f>
        <v>0</v>
      </c>
      <c r="R1138" s="13">
        <f>Penjualan!R1138*$D1138</f>
        <v>0</v>
      </c>
      <c r="S1138" s="13">
        <f>Penjualan!S1138*$D1138</f>
        <v>0</v>
      </c>
      <c r="T1138" s="13">
        <f>Penjualan!T1138*$D1138</f>
        <v>0</v>
      </c>
      <c r="U1138" s="13">
        <f>Penjualan!U1138*$D1138</f>
        <v>0</v>
      </c>
      <c r="V1138" s="13">
        <f>Penjualan!V1138*$D1138</f>
        <v>0</v>
      </c>
      <c r="W1138" s="13">
        <f>Penjualan!W1138*$D1138</f>
        <v>0</v>
      </c>
      <c r="X1138" s="13">
        <f>Penjualan!X1138*$D1138</f>
        <v>0</v>
      </c>
      <c r="Y1138" s="13">
        <f>Penjualan!Y1138*$D1138</f>
        <v>0</v>
      </c>
      <c r="Z1138" s="13">
        <f>Penjualan!Z1138*$D1138</f>
        <v>0</v>
      </c>
      <c r="AA1138" s="13">
        <f>Penjualan!AA1138*$D1138</f>
        <v>0</v>
      </c>
      <c r="AB1138" s="13">
        <f>Penjualan!AB1138*$D1138</f>
        <v>0</v>
      </c>
      <c r="AC1138" s="13">
        <f>Penjualan!AC1138*$D1138</f>
        <v>0</v>
      </c>
      <c r="AD1138" s="13">
        <f>Penjualan!AD1138*$D1138</f>
        <v>30000</v>
      </c>
      <c r="AE1138" s="13">
        <f>Penjualan!AE1138*$D1138</f>
        <v>0</v>
      </c>
      <c r="AF1138" s="13">
        <f>Penjualan!AF1138*$D1138</f>
        <v>0</v>
      </c>
      <c r="AG1138" s="13">
        <f>Penjualan!AG1138*$D1138</f>
        <v>0</v>
      </c>
      <c r="AH1138" s="13">
        <f>Penjualan!AH1138*$D1138</f>
        <v>0</v>
      </c>
      <c r="AI1138" s="13">
        <f>Penjualan!AI1138*$D1138</f>
        <v>0</v>
      </c>
      <c r="AJ1138" s="13">
        <f>Penjualan!AJ1138*$D1138</f>
        <v>0</v>
      </c>
      <c r="AK1138" s="13">
        <f>Penjualan!AK1138*$D1138</f>
        <v>0</v>
      </c>
      <c r="AL1138" s="13">
        <f>Penjualan!AL1138*$D1138</f>
        <v>0</v>
      </c>
      <c r="AM1138" s="13">
        <f>Penjualan!AM1138*$D1138</f>
        <v>0</v>
      </c>
      <c r="AN1138" s="13">
        <f>Penjualan!AN1138*$D1138</f>
        <v>0</v>
      </c>
      <c r="AO1138" s="13">
        <f>Penjualan!AO1138*$D1138</f>
        <v>0</v>
      </c>
      <c r="AP1138" s="13"/>
      <c r="AQ1138" s="13">
        <f>Penjualan!AQ1138*$D1138</f>
        <v>0</v>
      </c>
      <c r="AR1138" s="13">
        <f t="shared" si="36"/>
        <v>30000</v>
      </c>
      <c r="AS1138" s="14"/>
      <c r="AT1138" s="14"/>
      <c r="AU1138" s="14"/>
      <c r="AV1138" s="14"/>
      <c r="AW1138" s="14"/>
    </row>
    <row r="1139" spans="1:49" ht="26.25" customHeight="1" x14ac:dyDescent="0.35">
      <c r="A1139" s="55">
        <f>Penjualan!A1139</f>
        <v>0</v>
      </c>
      <c r="B1139" s="2" t="str">
        <f>Penjualan!B1139</f>
        <v>KT03</v>
      </c>
      <c r="C1139" s="2" t="str">
        <f>Penjualan!C1139</f>
        <v>Kalung huruf</v>
      </c>
      <c r="D1139" s="21">
        <f>VLOOKUP(B1139,Tabel!$A$6:$F$78,6,FALSE)</f>
        <v>3000</v>
      </c>
      <c r="E1139" s="13">
        <f>Penjualan!E1139*$D1139</f>
        <v>0</v>
      </c>
      <c r="F1139" s="13">
        <f>Penjualan!F1139*$D1139</f>
        <v>0</v>
      </c>
      <c r="G1139" s="13">
        <f>Penjualan!G1139*$D1139</f>
        <v>0</v>
      </c>
      <c r="H1139" s="13">
        <f>Penjualan!H1139*$D1139</f>
        <v>0</v>
      </c>
      <c r="I1139" s="13">
        <f>Penjualan!I1139*$D1139</f>
        <v>0</v>
      </c>
      <c r="J1139" s="13">
        <f>Penjualan!J1139*$D1139</f>
        <v>0</v>
      </c>
      <c r="K1139" s="13">
        <f>Penjualan!K1139*$D1139</f>
        <v>0</v>
      </c>
      <c r="L1139" s="13">
        <f>Penjualan!L1139*$D1139</f>
        <v>0</v>
      </c>
      <c r="M1139" s="13">
        <f>Penjualan!M1139*$D1139</f>
        <v>0</v>
      </c>
      <c r="N1139" s="13">
        <f>Penjualan!N1139*$D1139</f>
        <v>3000</v>
      </c>
      <c r="O1139" s="13">
        <f>Penjualan!O1139*$D1139</f>
        <v>0</v>
      </c>
      <c r="P1139" s="13">
        <f>Penjualan!P1139*$D1139</f>
        <v>0</v>
      </c>
      <c r="Q1139" s="13">
        <f>Penjualan!Q1139*$D1139</f>
        <v>0</v>
      </c>
      <c r="R1139" s="13">
        <f>Penjualan!R1139*$D1139</f>
        <v>0</v>
      </c>
      <c r="S1139" s="13">
        <f>Penjualan!S1139*$D1139</f>
        <v>0</v>
      </c>
      <c r="T1139" s="13">
        <f>Penjualan!T1139*$D1139</f>
        <v>0</v>
      </c>
      <c r="U1139" s="13">
        <f>Penjualan!U1139*$D1139</f>
        <v>0</v>
      </c>
      <c r="V1139" s="13">
        <f>Penjualan!V1139*$D1139</f>
        <v>0</v>
      </c>
      <c r="W1139" s="13">
        <f>Penjualan!W1139*$D1139</f>
        <v>0</v>
      </c>
      <c r="X1139" s="13">
        <f>Penjualan!X1139*$D1139</f>
        <v>0</v>
      </c>
      <c r="Y1139" s="13">
        <f>Penjualan!Y1139*$D1139</f>
        <v>0</v>
      </c>
      <c r="Z1139" s="13">
        <f>Penjualan!Z1139*$D1139</f>
        <v>0</v>
      </c>
      <c r="AA1139" s="13">
        <f>Penjualan!AA1139*$D1139</f>
        <v>0</v>
      </c>
      <c r="AB1139" s="13">
        <f>Penjualan!AB1139*$D1139</f>
        <v>9000</v>
      </c>
      <c r="AC1139" s="13">
        <f>Penjualan!AC1139*$D1139</f>
        <v>0</v>
      </c>
      <c r="AD1139" s="13">
        <f>Penjualan!AD1139*$D1139</f>
        <v>0</v>
      </c>
      <c r="AE1139" s="13">
        <f>Penjualan!AE1139*$D1139</f>
        <v>0</v>
      </c>
      <c r="AF1139" s="13">
        <f>Penjualan!AF1139*$D1139</f>
        <v>0</v>
      </c>
      <c r="AG1139" s="13">
        <f>Penjualan!AG1139*$D1139</f>
        <v>0</v>
      </c>
      <c r="AH1139" s="13">
        <f>Penjualan!AH1139*$D1139</f>
        <v>0</v>
      </c>
      <c r="AI1139" s="13">
        <f>Penjualan!AI1139*$D1139</f>
        <v>18000</v>
      </c>
      <c r="AJ1139" s="13">
        <f>Penjualan!AJ1139*$D1139</f>
        <v>0</v>
      </c>
      <c r="AK1139" s="13">
        <f>Penjualan!AK1139*$D1139</f>
        <v>0</v>
      </c>
      <c r="AL1139" s="13">
        <f>Penjualan!AL1139*$D1139</f>
        <v>0</v>
      </c>
      <c r="AM1139" s="13">
        <f>Penjualan!AM1139*$D1139</f>
        <v>0</v>
      </c>
      <c r="AN1139" s="13">
        <f>Penjualan!AN1139*$D1139</f>
        <v>0</v>
      </c>
      <c r="AO1139" s="13">
        <f>Penjualan!AO1139*$D1139</f>
        <v>0</v>
      </c>
      <c r="AP1139" s="13"/>
      <c r="AQ1139" s="13">
        <f>Penjualan!AQ1139*$D1139</f>
        <v>0</v>
      </c>
      <c r="AR1139" s="13">
        <f t="shared" si="36"/>
        <v>30000</v>
      </c>
      <c r="AS1139" s="14"/>
      <c r="AT1139" s="14"/>
      <c r="AU1139" s="14"/>
      <c r="AV1139" s="14"/>
      <c r="AW1139" s="14"/>
    </row>
    <row r="1140" spans="1:49" ht="26.25" customHeight="1" x14ac:dyDescent="0.35">
      <c r="A1140" s="55">
        <f>Penjualan!A1140</f>
        <v>0</v>
      </c>
      <c r="B1140" s="2" t="str">
        <f>Penjualan!B1140</f>
        <v>R05</v>
      </c>
      <c r="C1140" s="2" t="str">
        <f>Penjualan!C1140</f>
        <v>Rosario tali bercorak</v>
      </c>
      <c r="D1140" s="21">
        <f>VLOOKUP(B1140,Tabel!$A$6:$F$78,6,FALSE)</f>
        <v>15000</v>
      </c>
      <c r="E1140" s="13">
        <f>Penjualan!E1140*$D1140</f>
        <v>0</v>
      </c>
      <c r="F1140" s="13">
        <f>Penjualan!F1140*$D1140</f>
        <v>0</v>
      </c>
      <c r="G1140" s="13">
        <f>Penjualan!G1140*$D1140</f>
        <v>0</v>
      </c>
      <c r="H1140" s="13">
        <f>Penjualan!H1140*$D1140</f>
        <v>75000</v>
      </c>
      <c r="I1140" s="13">
        <f>Penjualan!I1140*$D1140</f>
        <v>0</v>
      </c>
      <c r="J1140" s="13">
        <f>Penjualan!J1140*$D1140</f>
        <v>0</v>
      </c>
      <c r="K1140" s="13">
        <f>Penjualan!K1140*$D1140</f>
        <v>0</v>
      </c>
      <c r="L1140" s="13">
        <f>Penjualan!L1140*$D1140</f>
        <v>0</v>
      </c>
      <c r="M1140" s="13">
        <f>Penjualan!M1140*$D1140</f>
        <v>0</v>
      </c>
      <c r="N1140" s="13">
        <f>Penjualan!N1140*$D1140</f>
        <v>45000</v>
      </c>
      <c r="O1140" s="13">
        <f>Penjualan!O1140*$D1140</f>
        <v>0</v>
      </c>
      <c r="P1140" s="13">
        <f>Penjualan!P1140*$D1140</f>
        <v>0</v>
      </c>
      <c r="Q1140" s="13">
        <f>Penjualan!Q1140*$D1140</f>
        <v>0</v>
      </c>
      <c r="R1140" s="13">
        <f>Penjualan!R1140*$D1140</f>
        <v>0</v>
      </c>
      <c r="S1140" s="13">
        <f>Penjualan!S1140*$D1140</f>
        <v>0</v>
      </c>
      <c r="T1140" s="13">
        <f>Penjualan!T1140*$D1140</f>
        <v>0</v>
      </c>
      <c r="U1140" s="13">
        <f>Penjualan!U1140*$D1140</f>
        <v>0</v>
      </c>
      <c r="V1140" s="13">
        <f>Penjualan!V1140*$D1140</f>
        <v>0</v>
      </c>
      <c r="W1140" s="13">
        <f>Penjualan!W1140*$D1140</f>
        <v>0</v>
      </c>
      <c r="X1140" s="13">
        <f>Penjualan!X1140*$D1140</f>
        <v>0</v>
      </c>
      <c r="Y1140" s="13">
        <f>Penjualan!Y1140*$D1140</f>
        <v>0</v>
      </c>
      <c r="Z1140" s="13">
        <f>Penjualan!Z1140*$D1140</f>
        <v>0</v>
      </c>
      <c r="AA1140" s="13">
        <f>Penjualan!AA1140*$D1140</f>
        <v>0</v>
      </c>
      <c r="AB1140" s="13">
        <f>Penjualan!AB1140*$D1140</f>
        <v>0</v>
      </c>
      <c r="AC1140" s="13">
        <f>Penjualan!AC1140*$D1140</f>
        <v>0</v>
      </c>
      <c r="AD1140" s="13">
        <f>Penjualan!AD1140*$D1140</f>
        <v>15000</v>
      </c>
      <c r="AE1140" s="13">
        <f>Penjualan!AE1140*$D1140</f>
        <v>0</v>
      </c>
      <c r="AF1140" s="13">
        <f>Penjualan!AF1140*$D1140</f>
        <v>0</v>
      </c>
      <c r="AG1140" s="13">
        <f>Penjualan!AG1140*$D1140</f>
        <v>0</v>
      </c>
      <c r="AH1140" s="13">
        <f>Penjualan!AH1140*$D1140</f>
        <v>0</v>
      </c>
      <c r="AI1140" s="13">
        <f>Penjualan!AI1140*$D1140</f>
        <v>0</v>
      </c>
      <c r="AJ1140" s="13">
        <f>Penjualan!AJ1140*$D1140</f>
        <v>0</v>
      </c>
      <c r="AK1140" s="13">
        <f>Penjualan!AK1140*$D1140</f>
        <v>0</v>
      </c>
      <c r="AL1140" s="13">
        <f>Penjualan!AL1140*$D1140</f>
        <v>0</v>
      </c>
      <c r="AM1140" s="13">
        <f>Penjualan!AM1140*$D1140</f>
        <v>0</v>
      </c>
      <c r="AN1140" s="13">
        <f>Penjualan!AN1140*$D1140</f>
        <v>0</v>
      </c>
      <c r="AO1140" s="13">
        <f>Penjualan!AO1140*$D1140</f>
        <v>0</v>
      </c>
      <c r="AP1140" s="13"/>
      <c r="AQ1140" s="13">
        <f>Penjualan!AQ1140*$D1140</f>
        <v>0</v>
      </c>
      <c r="AR1140" s="13">
        <f t="shared" si="36"/>
        <v>135000</v>
      </c>
      <c r="AS1140" s="14"/>
      <c r="AT1140" s="14"/>
      <c r="AU1140" s="14"/>
      <c r="AV1140" s="14"/>
      <c r="AW1140" s="14"/>
    </row>
    <row r="1141" spans="1:49" ht="26.25" customHeight="1" x14ac:dyDescent="0.35">
      <c r="A1141" s="55">
        <f>Penjualan!A1141</f>
        <v>0</v>
      </c>
      <c r="B1141" s="2" t="str">
        <f>Penjualan!B1141</f>
        <v>RF01</v>
      </c>
      <c r="C1141" s="2" t="str">
        <f>Penjualan!C1141</f>
        <v>Produk Richard</v>
      </c>
      <c r="D1141" s="21">
        <f>VLOOKUP(B1141,Tabel!$A$6:$F$78,6,FALSE)</f>
        <v>10000</v>
      </c>
      <c r="E1141" s="13">
        <f>Penjualan!E1141*$D1141</f>
        <v>0</v>
      </c>
      <c r="F1141" s="13">
        <f>Penjualan!F1141*$D1141</f>
        <v>0</v>
      </c>
      <c r="G1141" s="13">
        <f>Penjualan!G1141*$D1141</f>
        <v>0</v>
      </c>
      <c r="H1141" s="13">
        <f>Penjualan!H1141*$D1141</f>
        <v>0</v>
      </c>
      <c r="I1141" s="13">
        <f>Penjualan!I1141*$D1141</f>
        <v>0</v>
      </c>
      <c r="J1141" s="13">
        <f>Penjualan!J1141*$D1141</f>
        <v>0</v>
      </c>
      <c r="K1141" s="13">
        <f>Penjualan!K1141*$D1141</f>
        <v>0</v>
      </c>
      <c r="L1141" s="13">
        <f>Penjualan!L1141*$D1141</f>
        <v>0</v>
      </c>
      <c r="M1141" s="13">
        <f>Penjualan!M1141*$D1141</f>
        <v>0</v>
      </c>
      <c r="N1141" s="13">
        <f>Penjualan!N1141*$D1141</f>
        <v>70000</v>
      </c>
      <c r="O1141" s="13">
        <f>Penjualan!O1141*$D1141</f>
        <v>0</v>
      </c>
      <c r="P1141" s="13">
        <f>Penjualan!P1141*$D1141</f>
        <v>0</v>
      </c>
      <c r="Q1141" s="13">
        <f>Penjualan!Q1141*$D1141</f>
        <v>0</v>
      </c>
      <c r="R1141" s="13">
        <f>Penjualan!R1141*$D1141</f>
        <v>0</v>
      </c>
      <c r="S1141" s="13">
        <f>Penjualan!S1141*$D1141</f>
        <v>0</v>
      </c>
      <c r="T1141" s="13">
        <f>Penjualan!T1141*$D1141</f>
        <v>0</v>
      </c>
      <c r="U1141" s="13">
        <f>Penjualan!U1141*$D1141</f>
        <v>0</v>
      </c>
      <c r="V1141" s="13">
        <f>Penjualan!V1141*$D1141</f>
        <v>0</v>
      </c>
      <c r="W1141" s="13">
        <f>Penjualan!W1141*$D1141</f>
        <v>0</v>
      </c>
      <c r="X1141" s="13">
        <f>Penjualan!X1141*$D1141</f>
        <v>0</v>
      </c>
      <c r="Y1141" s="13">
        <f>Penjualan!Y1141*$D1141</f>
        <v>0</v>
      </c>
      <c r="Z1141" s="13">
        <f>Penjualan!Z1141*$D1141</f>
        <v>0</v>
      </c>
      <c r="AA1141" s="13">
        <f>Penjualan!AA1141*$D1141</f>
        <v>0</v>
      </c>
      <c r="AB1141" s="13">
        <f>Penjualan!AB1141*$D1141</f>
        <v>0</v>
      </c>
      <c r="AC1141" s="13">
        <f>Penjualan!AC1141*$D1141</f>
        <v>0</v>
      </c>
      <c r="AD1141" s="13">
        <f>Penjualan!AD1141*$D1141</f>
        <v>0</v>
      </c>
      <c r="AE1141" s="13">
        <f>Penjualan!AE1141*$D1141</f>
        <v>0</v>
      </c>
      <c r="AF1141" s="13">
        <f>Penjualan!AF1141*$D1141</f>
        <v>0</v>
      </c>
      <c r="AG1141" s="13">
        <f>Penjualan!AG1141*$D1141</f>
        <v>0</v>
      </c>
      <c r="AH1141" s="13">
        <f>Penjualan!AH1141*$D1141</f>
        <v>0</v>
      </c>
      <c r="AI1141" s="13">
        <f>Penjualan!AI1141*$D1141</f>
        <v>0</v>
      </c>
      <c r="AJ1141" s="13">
        <f>Penjualan!AJ1141*$D1141</f>
        <v>0</v>
      </c>
      <c r="AK1141" s="13">
        <f>Penjualan!AK1141*$D1141</f>
        <v>0</v>
      </c>
      <c r="AL1141" s="13">
        <f>Penjualan!AL1141*$D1141</f>
        <v>0</v>
      </c>
      <c r="AM1141" s="13">
        <f>Penjualan!AM1141*$D1141</f>
        <v>0</v>
      </c>
      <c r="AN1141" s="13">
        <f>Penjualan!AN1141*$D1141</f>
        <v>0</v>
      </c>
      <c r="AO1141" s="13">
        <f>Penjualan!AO1141*$D1141</f>
        <v>0</v>
      </c>
      <c r="AP1141" s="13"/>
      <c r="AQ1141" s="13">
        <f>Penjualan!AQ1141*$D1141</f>
        <v>0</v>
      </c>
      <c r="AR1141" s="13">
        <f t="shared" si="36"/>
        <v>70000</v>
      </c>
      <c r="AS1141" s="14"/>
      <c r="AT1141" s="14"/>
      <c r="AU1141" s="14"/>
      <c r="AV1141" s="14"/>
      <c r="AW1141" s="14"/>
    </row>
    <row r="1142" spans="1:49" ht="26.25" customHeight="1" x14ac:dyDescent="0.35">
      <c r="A1142" s="55">
        <f>Penjualan!A1142</f>
        <v>0</v>
      </c>
      <c r="B1142" s="2" t="str">
        <f>Penjualan!B1142</f>
        <v>Rh01</v>
      </c>
      <c r="C1142" s="2" t="str">
        <f>Penjualan!C1142</f>
        <v>Produk Rahul Ericson</v>
      </c>
      <c r="D1142" s="21">
        <f>VLOOKUP(B1142,Tabel!$A$6:$F$78,6,FALSE)</f>
        <v>10000</v>
      </c>
      <c r="E1142" s="13">
        <f>Penjualan!E1142*$D1142</f>
        <v>0</v>
      </c>
      <c r="F1142" s="13">
        <f>Penjualan!F1142*$D1142</f>
        <v>0</v>
      </c>
      <c r="G1142" s="13">
        <f>Penjualan!G1142*$D1142</f>
        <v>0</v>
      </c>
      <c r="H1142" s="13">
        <f>Penjualan!H1142*$D1142</f>
        <v>0</v>
      </c>
      <c r="I1142" s="13">
        <f>Penjualan!I1142*$D1142</f>
        <v>0</v>
      </c>
      <c r="J1142" s="13">
        <f>Penjualan!J1142*$D1142</f>
        <v>0</v>
      </c>
      <c r="K1142" s="13">
        <f>Penjualan!K1142*$D1142</f>
        <v>0</v>
      </c>
      <c r="L1142" s="13">
        <f>Penjualan!L1142*$D1142</f>
        <v>0</v>
      </c>
      <c r="M1142" s="13">
        <f>Penjualan!M1142*$D1142</f>
        <v>0</v>
      </c>
      <c r="N1142" s="13">
        <f>Penjualan!N1142*$D1142</f>
        <v>0</v>
      </c>
      <c r="O1142" s="13">
        <f>Penjualan!O1142*$D1142</f>
        <v>0</v>
      </c>
      <c r="P1142" s="13">
        <f>Penjualan!P1142*$D1142</f>
        <v>0</v>
      </c>
      <c r="Q1142" s="13">
        <f>Penjualan!Q1142*$D1142</f>
        <v>0</v>
      </c>
      <c r="R1142" s="13">
        <f>Penjualan!R1142*$D1142</f>
        <v>0</v>
      </c>
      <c r="S1142" s="13">
        <f>Penjualan!S1142*$D1142</f>
        <v>0</v>
      </c>
      <c r="T1142" s="13">
        <f>Penjualan!T1142*$D1142</f>
        <v>0</v>
      </c>
      <c r="U1142" s="13">
        <f>Penjualan!U1142*$D1142</f>
        <v>0</v>
      </c>
      <c r="V1142" s="13">
        <f>Penjualan!V1142*$D1142</f>
        <v>0</v>
      </c>
      <c r="W1142" s="13">
        <f>Penjualan!W1142*$D1142</f>
        <v>10000</v>
      </c>
      <c r="X1142" s="13">
        <f>Penjualan!X1142*$D1142</f>
        <v>0</v>
      </c>
      <c r="Y1142" s="13">
        <f>Penjualan!Y1142*$D1142</f>
        <v>0</v>
      </c>
      <c r="Z1142" s="13">
        <f>Penjualan!Z1142*$D1142</f>
        <v>0</v>
      </c>
      <c r="AA1142" s="13">
        <f>Penjualan!AA1142*$D1142</f>
        <v>0</v>
      </c>
      <c r="AB1142" s="13">
        <f>Penjualan!AB1142*$D1142</f>
        <v>0</v>
      </c>
      <c r="AC1142" s="13">
        <f>Penjualan!AC1142*$D1142</f>
        <v>0</v>
      </c>
      <c r="AD1142" s="13">
        <f>Penjualan!AD1142*$D1142</f>
        <v>0</v>
      </c>
      <c r="AE1142" s="13">
        <f>Penjualan!AE1142*$D1142</f>
        <v>0</v>
      </c>
      <c r="AF1142" s="13">
        <f>Penjualan!AF1142*$D1142</f>
        <v>0</v>
      </c>
      <c r="AG1142" s="13">
        <f>Penjualan!AG1142*$D1142</f>
        <v>0</v>
      </c>
      <c r="AH1142" s="13">
        <f>Penjualan!AH1142*$D1142</f>
        <v>0</v>
      </c>
      <c r="AI1142" s="13">
        <f>Penjualan!AI1142*$D1142</f>
        <v>10000</v>
      </c>
      <c r="AJ1142" s="13">
        <f>Penjualan!AJ1142*$D1142</f>
        <v>0</v>
      </c>
      <c r="AK1142" s="13">
        <f>Penjualan!AK1142*$D1142</f>
        <v>0</v>
      </c>
      <c r="AL1142" s="13">
        <f>Penjualan!AL1142*$D1142</f>
        <v>0</v>
      </c>
      <c r="AM1142" s="13">
        <f>Penjualan!AM1142*$D1142</f>
        <v>0</v>
      </c>
      <c r="AN1142" s="13">
        <f>Penjualan!AN1142*$D1142</f>
        <v>0</v>
      </c>
      <c r="AO1142" s="13">
        <f>Penjualan!AO1142*$D1142</f>
        <v>0</v>
      </c>
      <c r="AP1142" s="13"/>
      <c r="AQ1142" s="13">
        <f>Penjualan!AQ1142*$D1142</f>
        <v>0</v>
      </c>
      <c r="AR1142" s="13">
        <f t="shared" si="36"/>
        <v>20000</v>
      </c>
      <c r="AS1142" s="14"/>
      <c r="AT1142" s="14"/>
      <c r="AU1142" s="14"/>
      <c r="AV1142" s="14"/>
      <c r="AW1142" s="14"/>
    </row>
    <row r="1143" spans="1:49" ht="26.25" customHeight="1" x14ac:dyDescent="0.35">
      <c r="A1143" s="55">
        <f>Penjualan!A1143</f>
        <v>0</v>
      </c>
      <c r="B1143" s="2" t="str">
        <f>Penjualan!B1143</f>
        <v>GKM</v>
      </c>
      <c r="C1143" s="2" t="str">
        <f>Penjualan!C1143</f>
        <v>G. Mutiara</v>
      </c>
      <c r="D1143" s="21">
        <f>VLOOKUP(B1143,Tabel!$A$6:$F$78,6,FALSE)</f>
        <v>10000</v>
      </c>
      <c r="E1143" s="13">
        <f>Penjualan!E1143*$D1143</f>
        <v>0</v>
      </c>
      <c r="F1143" s="13">
        <f>Penjualan!F1143*$D1143</f>
        <v>0</v>
      </c>
      <c r="G1143" s="13">
        <f>Penjualan!G1143*$D1143</f>
        <v>0</v>
      </c>
      <c r="H1143" s="13">
        <f>Penjualan!H1143*$D1143</f>
        <v>0</v>
      </c>
      <c r="I1143" s="13">
        <f>Penjualan!I1143*$D1143</f>
        <v>0</v>
      </c>
      <c r="J1143" s="13">
        <f>Penjualan!J1143*$D1143</f>
        <v>0</v>
      </c>
      <c r="K1143" s="13">
        <f>Penjualan!K1143*$D1143</f>
        <v>0</v>
      </c>
      <c r="L1143" s="13">
        <f>Penjualan!L1143*$D1143</f>
        <v>0</v>
      </c>
      <c r="M1143" s="13">
        <f>Penjualan!M1143*$D1143</f>
        <v>20000</v>
      </c>
      <c r="N1143" s="13">
        <f>Penjualan!N1143*$D1143</f>
        <v>0</v>
      </c>
      <c r="O1143" s="13">
        <f>Penjualan!O1143*$D1143</f>
        <v>0</v>
      </c>
      <c r="P1143" s="13">
        <f>Penjualan!P1143*$D1143</f>
        <v>0</v>
      </c>
      <c r="Q1143" s="13">
        <f>Penjualan!Q1143*$D1143</f>
        <v>0</v>
      </c>
      <c r="R1143" s="13">
        <f>Penjualan!R1143*$D1143</f>
        <v>0</v>
      </c>
      <c r="S1143" s="13">
        <f>Penjualan!S1143*$D1143</f>
        <v>0</v>
      </c>
      <c r="T1143" s="13">
        <f>Penjualan!T1143*$D1143</f>
        <v>0</v>
      </c>
      <c r="U1143" s="13">
        <f>Penjualan!U1143*$D1143</f>
        <v>0</v>
      </c>
      <c r="V1143" s="13">
        <f>Penjualan!V1143*$D1143</f>
        <v>0</v>
      </c>
      <c r="W1143" s="13">
        <f>Penjualan!W1143*$D1143</f>
        <v>0</v>
      </c>
      <c r="X1143" s="13">
        <f>Penjualan!X1143*$D1143</f>
        <v>0</v>
      </c>
      <c r="Y1143" s="13">
        <f>Penjualan!Y1143*$D1143</f>
        <v>0</v>
      </c>
      <c r="Z1143" s="13">
        <f>Penjualan!Z1143*$D1143</f>
        <v>0</v>
      </c>
      <c r="AA1143" s="13">
        <f>Penjualan!AA1143*$D1143</f>
        <v>0</v>
      </c>
      <c r="AB1143" s="13">
        <f>Penjualan!AB1143*$D1143</f>
        <v>0</v>
      </c>
      <c r="AC1143" s="13">
        <f>Penjualan!AC1143*$D1143</f>
        <v>0</v>
      </c>
      <c r="AD1143" s="13">
        <f>Penjualan!AD1143*$D1143</f>
        <v>0</v>
      </c>
      <c r="AE1143" s="13">
        <f>Penjualan!AE1143*$D1143</f>
        <v>0</v>
      </c>
      <c r="AF1143" s="13">
        <f>Penjualan!AF1143*$D1143</f>
        <v>0</v>
      </c>
      <c r="AG1143" s="13">
        <f>Penjualan!AG1143*$D1143</f>
        <v>0</v>
      </c>
      <c r="AH1143" s="13">
        <f>Penjualan!AH1143*$D1143</f>
        <v>0</v>
      </c>
      <c r="AI1143" s="13">
        <f>Penjualan!AI1143*$D1143</f>
        <v>0</v>
      </c>
      <c r="AJ1143" s="13">
        <f>Penjualan!AJ1143*$D1143</f>
        <v>0</v>
      </c>
      <c r="AK1143" s="13">
        <f>Penjualan!AK1143*$D1143</f>
        <v>0</v>
      </c>
      <c r="AL1143" s="13">
        <f>Penjualan!AL1143*$D1143</f>
        <v>0</v>
      </c>
      <c r="AM1143" s="13">
        <f>Penjualan!AM1143*$D1143</f>
        <v>0</v>
      </c>
      <c r="AN1143" s="13">
        <f>Penjualan!AN1143*$D1143</f>
        <v>0</v>
      </c>
      <c r="AO1143" s="13">
        <f>Penjualan!AO1143*$D1143</f>
        <v>0</v>
      </c>
      <c r="AP1143" s="13"/>
      <c r="AQ1143" s="13">
        <f>Penjualan!AQ1143*$D1143</f>
        <v>0</v>
      </c>
      <c r="AR1143" s="13">
        <f t="shared" si="36"/>
        <v>20000</v>
      </c>
      <c r="AS1143" s="14"/>
      <c r="AT1143" s="14"/>
      <c r="AU1143" s="14"/>
      <c r="AV1143" s="14"/>
      <c r="AW1143" s="14"/>
    </row>
    <row r="1144" spans="1:49" ht="26.25" customHeight="1" x14ac:dyDescent="0.35">
      <c r="A1144" s="55">
        <f>Penjualan!A1144</f>
        <v>0</v>
      </c>
      <c r="B1144" s="2" t="str">
        <f>Penjualan!B1144</f>
        <v>GR11</v>
      </c>
      <c r="C1144" s="2" t="str">
        <f>Penjualan!C1144</f>
        <v>Gelang rosario kristal</v>
      </c>
      <c r="D1144" s="21">
        <f>VLOOKUP(B1144,Tabel!$A$6:$F$78,6,FALSE)</f>
        <v>15000</v>
      </c>
      <c r="E1144" s="13">
        <f>Penjualan!E1144*$D1144</f>
        <v>0</v>
      </c>
      <c r="F1144" s="13">
        <f>Penjualan!F1144*$D1144</f>
        <v>0</v>
      </c>
      <c r="G1144" s="13">
        <f>Penjualan!G1144*$D1144</f>
        <v>0</v>
      </c>
      <c r="H1144" s="13">
        <f>Penjualan!H1144*$D1144</f>
        <v>0</v>
      </c>
      <c r="I1144" s="13">
        <f>Penjualan!I1144*$D1144</f>
        <v>0</v>
      </c>
      <c r="J1144" s="13">
        <f>Penjualan!J1144*$D1144</f>
        <v>0</v>
      </c>
      <c r="K1144" s="13">
        <f>Penjualan!K1144*$D1144</f>
        <v>0</v>
      </c>
      <c r="L1144" s="13">
        <f>Penjualan!L1144*$D1144</f>
        <v>0</v>
      </c>
      <c r="M1144" s="13">
        <f>Penjualan!M1144*$D1144</f>
        <v>0</v>
      </c>
      <c r="N1144" s="13">
        <f>Penjualan!N1144*$D1144</f>
        <v>0</v>
      </c>
      <c r="O1144" s="13">
        <f>Penjualan!O1144*$D1144</f>
        <v>0</v>
      </c>
      <c r="P1144" s="13">
        <f>Penjualan!P1144*$D1144</f>
        <v>0</v>
      </c>
      <c r="Q1144" s="13">
        <f>Penjualan!Q1144*$D1144</f>
        <v>0</v>
      </c>
      <c r="R1144" s="13">
        <f>Penjualan!R1144*$D1144</f>
        <v>0</v>
      </c>
      <c r="S1144" s="13">
        <f>Penjualan!S1144*$D1144</f>
        <v>0</v>
      </c>
      <c r="T1144" s="13">
        <f>Penjualan!T1144*$D1144</f>
        <v>0</v>
      </c>
      <c r="U1144" s="13">
        <f>Penjualan!U1144*$D1144</f>
        <v>0</v>
      </c>
      <c r="V1144" s="13">
        <f>Penjualan!V1144*$D1144</f>
        <v>0</v>
      </c>
      <c r="W1144" s="13">
        <f>Penjualan!W1144*$D1144</f>
        <v>0</v>
      </c>
      <c r="X1144" s="13">
        <f>Penjualan!X1144*$D1144</f>
        <v>0</v>
      </c>
      <c r="Y1144" s="13">
        <f>Penjualan!Y1144*$D1144</f>
        <v>0</v>
      </c>
      <c r="Z1144" s="13">
        <f>Penjualan!Z1144*$D1144</f>
        <v>0</v>
      </c>
      <c r="AA1144" s="13">
        <f>Penjualan!AA1144*$D1144</f>
        <v>0</v>
      </c>
      <c r="AB1144" s="13">
        <f>Penjualan!AB1144*$D1144</f>
        <v>0</v>
      </c>
      <c r="AC1144" s="13">
        <f>Penjualan!AC1144*$D1144</f>
        <v>0</v>
      </c>
      <c r="AD1144" s="13">
        <f>Penjualan!AD1144*$D1144</f>
        <v>0</v>
      </c>
      <c r="AE1144" s="13">
        <f>Penjualan!AE1144*$D1144</f>
        <v>0</v>
      </c>
      <c r="AF1144" s="13">
        <f>Penjualan!AF1144*$D1144</f>
        <v>0</v>
      </c>
      <c r="AG1144" s="13">
        <f>Penjualan!AG1144*$D1144</f>
        <v>0</v>
      </c>
      <c r="AH1144" s="13">
        <f>Penjualan!AH1144*$D1144</f>
        <v>0</v>
      </c>
      <c r="AI1144" s="13">
        <f>Penjualan!AI1144*$D1144</f>
        <v>75000</v>
      </c>
      <c r="AJ1144" s="13">
        <f>Penjualan!AJ1144*$D1144</f>
        <v>0</v>
      </c>
      <c r="AK1144" s="13">
        <f>Penjualan!AK1144*$D1144</f>
        <v>0</v>
      </c>
      <c r="AL1144" s="13">
        <f>Penjualan!AL1144*$D1144</f>
        <v>0</v>
      </c>
      <c r="AM1144" s="13">
        <f>Penjualan!AM1144*$D1144</f>
        <v>0</v>
      </c>
      <c r="AN1144" s="13">
        <f>Penjualan!AN1144*$D1144</f>
        <v>0</v>
      </c>
      <c r="AO1144" s="13">
        <f>Penjualan!AO1144*$D1144</f>
        <v>0</v>
      </c>
      <c r="AP1144" s="13"/>
      <c r="AQ1144" s="13">
        <f>Penjualan!AQ1144*$D1144</f>
        <v>0</v>
      </c>
      <c r="AR1144" s="13">
        <f t="shared" si="36"/>
        <v>75000</v>
      </c>
      <c r="AS1144" s="14"/>
      <c r="AT1144" s="14"/>
      <c r="AU1144" s="14"/>
      <c r="AV1144" s="14"/>
      <c r="AW1144" s="14"/>
    </row>
    <row r="1145" spans="1:49" ht="26.25" customHeight="1" x14ac:dyDescent="0.35">
      <c r="A1145" s="55">
        <f>Penjualan!A1145</f>
        <v>0</v>
      </c>
      <c r="B1145" s="2" t="str">
        <f>Penjualan!B1145</f>
        <v>Car01</v>
      </c>
      <c r="C1145" s="2" t="str">
        <f>Penjualan!C1145</f>
        <v>Produk Oscar</v>
      </c>
      <c r="D1145" s="21">
        <f>VLOOKUP(B1145,Tabel!$A$6:$F$78,6,FALSE)</f>
        <v>20000</v>
      </c>
      <c r="E1145" s="13">
        <f>Penjualan!E1145*$D1145</f>
        <v>0</v>
      </c>
      <c r="F1145" s="13">
        <f>Penjualan!F1145*$D1145</f>
        <v>0</v>
      </c>
      <c r="G1145" s="13">
        <f>Penjualan!G1145*$D1145</f>
        <v>0</v>
      </c>
      <c r="H1145" s="13">
        <f>Penjualan!H1145*$D1145</f>
        <v>0</v>
      </c>
      <c r="I1145" s="13">
        <f>Penjualan!I1145*$D1145</f>
        <v>0</v>
      </c>
      <c r="J1145" s="13">
        <f>Penjualan!J1145*$D1145</f>
        <v>0</v>
      </c>
      <c r="K1145" s="13">
        <f>Penjualan!K1145*$D1145</f>
        <v>0</v>
      </c>
      <c r="L1145" s="13">
        <f>Penjualan!L1145*$D1145</f>
        <v>0</v>
      </c>
      <c r="M1145" s="13">
        <f>Penjualan!M1145*$D1145</f>
        <v>0</v>
      </c>
      <c r="N1145" s="13">
        <f>Penjualan!N1145*$D1145</f>
        <v>20000</v>
      </c>
      <c r="O1145" s="13">
        <f>Penjualan!O1145*$D1145</f>
        <v>0</v>
      </c>
      <c r="P1145" s="13">
        <f>Penjualan!P1145*$D1145</f>
        <v>0</v>
      </c>
      <c r="Q1145" s="13">
        <f>Penjualan!Q1145*$D1145</f>
        <v>0</v>
      </c>
      <c r="R1145" s="13">
        <f>Penjualan!R1145*$D1145</f>
        <v>0</v>
      </c>
      <c r="S1145" s="13">
        <f>Penjualan!S1145*$D1145</f>
        <v>0</v>
      </c>
      <c r="T1145" s="13">
        <f>Penjualan!T1145*$D1145</f>
        <v>0</v>
      </c>
      <c r="U1145" s="13">
        <f>Penjualan!U1145*$D1145</f>
        <v>0</v>
      </c>
      <c r="V1145" s="13">
        <f>Penjualan!V1145*$D1145</f>
        <v>0</v>
      </c>
      <c r="W1145" s="13">
        <f>Penjualan!W1145*$D1145</f>
        <v>0</v>
      </c>
      <c r="X1145" s="13">
        <f>Penjualan!X1145*$D1145</f>
        <v>0</v>
      </c>
      <c r="Y1145" s="13">
        <f>Penjualan!Y1145*$D1145</f>
        <v>0</v>
      </c>
      <c r="Z1145" s="13">
        <f>Penjualan!Z1145*$D1145</f>
        <v>0</v>
      </c>
      <c r="AA1145" s="13">
        <f>Penjualan!AA1145*$D1145</f>
        <v>0</v>
      </c>
      <c r="AB1145" s="13">
        <f>Penjualan!AB1145*$D1145</f>
        <v>0</v>
      </c>
      <c r="AC1145" s="13">
        <f>Penjualan!AC1145*$D1145</f>
        <v>0</v>
      </c>
      <c r="AD1145" s="13">
        <f>Penjualan!AD1145*$D1145</f>
        <v>0</v>
      </c>
      <c r="AE1145" s="13">
        <f>Penjualan!AE1145*$D1145</f>
        <v>0</v>
      </c>
      <c r="AF1145" s="13">
        <f>Penjualan!AF1145*$D1145</f>
        <v>0</v>
      </c>
      <c r="AG1145" s="13">
        <f>Penjualan!AG1145*$D1145</f>
        <v>0</v>
      </c>
      <c r="AH1145" s="13">
        <f>Penjualan!AH1145*$D1145</f>
        <v>0</v>
      </c>
      <c r="AI1145" s="13">
        <f>Penjualan!AI1145*$D1145</f>
        <v>0</v>
      </c>
      <c r="AJ1145" s="13">
        <f>Penjualan!AJ1145*$D1145</f>
        <v>0</v>
      </c>
      <c r="AK1145" s="13">
        <f>Penjualan!AK1145*$D1145</f>
        <v>0</v>
      </c>
      <c r="AL1145" s="13">
        <f>Penjualan!AL1145*$D1145</f>
        <v>0</v>
      </c>
      <c r="AM1145" s="13">
        <f>Penjualan!AM1145*$D1145</f>
        <v>0</v>
      </c>
      <c r="AN1145" s="13">
        <f>Penjualan!AN1145*$D1145</f>
        <v>0</v>
      </c>
      <c r="AO1145" s="13">
        <f>Penjualan!AO1145*$D1145</f>
        <v>0</v>
      </c>
      <c r="AP1145" s="13"/>
      <c r="AQ1145" s="13">
        <f>Penjualan!AQ1145*$D1145</f>
        <v>0</v>
      </c>
      <c r="AR1145" s="13">
        <f t="shared" si="36"/>
        <v>20000</v>
      </c>
      <c r="AS1145" s="14"/>
      <c r="AT1145" s="14"/>
      <c r="AU1145" s="14"/>
      <c r="AV1145" s="14"/>
      <c r="AW1145" s="14"/>
    </row>
    <row r="1146" spans="1:49" ht="26.25" customHeight="1" x14ac:dyDescent="0.35">
      <c r="A1146" s="55">
        <f>Penjualan!A1146</f>
        <v>0</v>
      </c>
      <c r="B1146" s="2" t="str">
        <f>Penjualan!B1146</f>
        <v>Raf01</v>
      </c>
      <c r="C1146" s="2" t="str">
        <f>Penjualan!C1146</f>
        <v xml:space="preserve">Produk Rafael </v>
      </c>
      <c r="D1146" s="21">
        <f>VLOOKUP(B1146,Tabel!$A$6:$F$78,6,FALSE)</f>
        <v>10000</v>
      </c>
      <c r="E1146" s="13">
        <f>Penjualan!E1146*$D1146</f>
        <v>0</v>
      </c>
      <c r="F1146" s="13">
        <f>Penjualan!F1146*$D1146</f>
        <v>0</v>
      </c>
      <c r="G1146" s="13">
        <f>Penjualan!G1146*$D1146</f>
        <v>0</v>
      </c>
      <c r="H1146" s="13">
        <f>Penjualan!H1146*$D1146</f>
        <v>0</v>
      </c>
      <c r="I1146" s="13">
        <f>Penjualan!I1146*$D1146</f>
        <v>0</v>
      </c>
      <c r="J1146" s="13">
        <f>Penjualan!J1146*$D1146</f>
        <v>0</v>
      </c>
      <c r="K1146" s="13">
        <f>Penjualan!K1146*$D1146</f>
        <v>0</v>
      </c>
      <c r="L1146" s="13">
        <f>Penjualan!L1146*$D1146</f>
        <v>0</v>
      </c>
      <c r="M1146" s="13">
        <f>Penjualan!M1146*$D1146</f>
        <v>0</v>
      </c>
      <c r="N1146" s="13">
        <f>Penjualan!N1146*$D1146</f>
        <v>0</v>
      </c>
      <c r="O1146" s="13">
        <f>Penjualan!O1146*$D1146</f>
        <v>0</v>
      </c>
      <c r="P1146" s="13">
        <f>Penjualan!P1146*$D1146</f>
        <v>0</v>
      </c>
      <c r="Q1146" s="13">
        <f>Penjualan!Q1146*$D1146</f>
        <v>0</v>
      </c>
      <c r="R1146" s="13">
        <f>Penjualan!R1146*$D1146</f>
        <v>0</v>
      </c>
      <c r="S1146" s="13">
        <f>Penjualan!S1146*$D1146</f>
        <v>0</v>
      </c>
      <c r="T1146" s="13">
        <f>Penjualan!T1146*$D1146</f>
        <v>0</v>
      </c>
      <c r="U1146" s="13">
        <f>Penjualan!U1146*$D1146</f>
        <v>10000</v>
      </c>
      <c r="V1146" s="13">
        <f>Penjualan!V1146*$D1146</f>
        <v>0</v>
      </c>
      <c r="W1146" s="13">
        <f>Penjualan!W1146*$D1146</f>
        <v>10000</v>
      </c>
      <c r="X1146" s="13">
        <f>Penjualan!X1146*$D1146</f>
        <v>0</v>
      </c>
      <c r="Y1146" s="13">
        <f>Penjualan!Y1146*$D1146</f>
        <v>0</v>
      </c>
      <c r="Z1146" s="13">
        <f>Penjualan!Z1146*$D1146</f>
        <v>0</v>
      </c>
      <c r="AA1146" s="13">
        <f>Penjualan!AA1146*$D1146</f>
        <v>0</v>
      </c>
      <c r="AB1146" s="13">
        <f>Penjualan!AB1146*$D1146</f>
        <v>0</v>
      </c>
      <c r="AC1146" s="13">
        <f>Penjualan!AC1146*$D1146</f>
        <v>0</v>
      </c>
      <c r="AD1146" s="13">
        <f>Penjualan!AD1146*$D1146</f>
        <v>0</v>
      </c>
      <c r="AE1146" s="13">
        <f>Penjualan!AE1146*$D1146</f>
        <v>0</v>
      </c>
      <c r="AF1146" s="13">
        <f>Penjualan!AF1146*$D1146</f>
        <v>0</v>
      </c>
      <c r="AG1146" s="13">
        <f>Penjualan!AG1146*$D1146</f>
        <v>0</v>
      </c>
      <c r="AH1146" s="13">
        <f>Penjualan!AH1146*$D1146</f>
        <v>10000</v>
      </c>
      <c r="AI1146" s="13">
        <f>Penjualan!AI1146*$D1146</f>
        <v>0</v>
      </c>
      <c r="AJ1146" s="13">
        <f>Penjualan!AJ1146*$D1146</f>
        <v>30000</v>
      </c>
      <c r="AK1146" s="13">
        <f>Penjualan!AK1146*$D1146</f>
        <v>0</v>
      </c>
      <c r="AL1146" s="13">
        <f>Penjualan!AL1146*$D1146</f>
        <v>0</v>
      </c>
      <c r="AM1146" s="13">
        <f>Penjualan!AM1146*$D1146</f>
        <v>0</v>
      </c>
      <c r="AN1146" s="13">
        <f>Penjualan!AN1146*$D1146</f>
        <v>0</v>
      </c>
      <c r="AO1146" s="13">
        <f>Penjualan!AO1146*$D1146</f>
        <v>0</v>
      </c>
      <c r="AP1146" s="13"/>
      <c r="AQ1146" s="13">
        <f>Penjualan!AQ1146*$D1146</f>
        <v>0</v>
      </c>
      <c r="AR1146" s="13">
        <f t="shared" si="36"/>
        <v>60000</v>
      </c>
      <c r="AS1146" s="14"/>
      <c r="AT1146" s="14"/>
      <c r="AU1146" s="14"/>
      <c r="AV1146" s="14"/>
      <c r="AW1146" s="14"/>
    </row>
    <row r="1147" spans="1:49" ht="26.25" customHeight="1" x14ac:dyDescent="0.35">
      <c r="A1147" s="55">
        <f>Penjualan!A1147</f>
        <v>0</v>
      </c>
      <c r="B1147" s="2" t="str">
        <f>Penjualan!B1147</f>
        <v>GR19</v>
      </c>
      <c r="C1147" s="2" t="str">
        <f>Penjualan!C1147</f>
        <v>Gelang Rosario Corak Bunga</v>
      </c>
      <c r="D1147" s="21">
        <f>VLOOKUP(B1147,Tabel!$A$6:$F$78,6,FALSE)</f>
        <v>15000</v>
      </c>
      <c r="E1147" s="13">
        <f>Penjualan!E1147*$D1147</f>
        <v>0</v>
      </c>
      <c r="F1147" s="13">
        <f>Penjualan!F1147*$D1147</f>
        <v>0</v>
      </c>
      <c r="G1147" s="13">
        <f>Penjualan!G1147*$D1147</f>
        <v>0</v>
      </c>
      <c r="H1147" s="13">
        <f>Penjualan!H1147*$D1147</f>
        <v>45000</v>
      </c>
      <c r="I1147" s="13">
        <f>Penjualan!I1147*$D1147</f>
        <v>0</v>
      </c>
      <c r="J1147" s="13">
        <f>Penjualan!J1147*$D1147</f>
        <v>0</v>
      </c>
      <c r="K1147" s="13">
        <f>Penjualan!K1147*$D1147</f>
        <v>0</v>
      </c>
      <c r="L1147" s="13">
        <f>Penjualan!L1147*$D1147</f>
        <v>0</v>
      </c>
      <c r="M1147" s="13">
        <f>Penjualan!M1147*$D1147</f>
        <v>0</v>
      </c>
      <c r="N1147" s="13">
        <f>Penjualan!N1147*$D1147</f>
        <v>15000</v>
      </c>
      <c r="O1147" s="13">
        <f>Penjualan!O1147*$D1147</f>
        <v>0</v>
      </c>
      <c r="P1147" s="13">
        <f>Penjualan!P1147*$D1147</f>
        <v>0</v>
      </c>
      <c r="Q1147" s="13">
        <f>Penjualan!Q1147*$D1147</f>
        <v>45000</v>
      </c>
      <c r="R1147" s="13">
        <f>Penjualan!R1147*$D1147</f>
        <v>0</v>
      </c>
      <c r="S1147" s="13">
        <f>Penjualan!S1147*$D1147</f>
        <v>15000</v>
      </c>
      <c r="T1147" s="13">
        <f>Penjualan!T1147*$D1147</f>
        <v>0</v>
      </c>
      <c r="U1147" s="13">
        <f>Penjualan!U1147*$D1147</f>
        <v>0</v>
      </c>
      <c r="V1147" s="13">
        <f>Penjualan!V1147*$D1147</f>
        <v>0</v>
      </c>
      <c r="W1147" s="13">
        <f>Penjualan!W1147*$D1147</f>
        <v>0</v>
      </c>
      <c r="X1147" s="13">
        <f>Penjualan!X1147*$D1147</f>
        <v>0</v>
      </c>
      <c r="Y1147" s="13">
        <f>Penjualan!Y1147*$D1147</f>
        <v>0</v>
      </c>
      <c r="Z1147" s="13">
        <f>Penjualan!Z1147*$D1147</f>
        <v>0</v>
      </c>
      <c r="AA1147" s="13">
        <f>Penjualan!AA1147*$D1147</f>
        <v>0</v>
      </c>
      <c r="AB1147" s="13">
        <f>Penjualan!AB1147*$D1147</f>
        <v>0</v>
      </c>
      <c r="AC1147" s="13">
        <f>Penjualan!AC1147*$D1147</f>
        <v>0</v>
      </c>
      <c r="AD1147" s="13">
        <f>Penjualan!AD1147*$D1147</f>
        <v>0</v>
      </c>
      <c r="AE1147" s="13">
        <f>Penjualan!AE1147*$D1147</f>
        <v>0</v>
      </c>
      <c r="AF1147" s="13">
        <f>Penjualan!AF1147*$D1147</f>
        <v>0</v>
      </c>
      <c r="AG1147" s="13">
        <f>Penjualan!AG1147*$D1147</f>
        <v>0</v>
      </c>
      <c r="AH1147" s="13">
        <f>Penjualan!AH1147*$D1147</f>
        <v>0</v>
      </c>
      <c r="AI1147" s="13">
        <f>Penjualan!AI1147*$D1147</f>
        <v>0</v>
      </c>
      <c r="AJ1147" s="13">
        <f>Penjualan!AJ1147*$D1147</f>
        <v>0</v>
      </c>
      <c r="AK1147" s="13">
        <f>Penjualan!AK1147*$D1147</f>
        <v>0</v>
      </c>
      <c r="AL1147" s="13">
        <f>Penjualan!AL1147*$D1147</f>
        <v>0</v>
      </c>
      <c r="AM1147" s="13">
        <f>Penjualan!AM1147*$D1147</f>
        <v>0</v>
      </c>
      <c r="AN1147" s="13">
        <f>Penjualan!AN1147*$D1147</f>
        <v>0</v>
      </c>
      <c r="AO1147" s="13">
        <f>Penjualan!AO1147*$D1147</f>
        <v>0</v>
      </c>
      <c r="AP1147" s="13"/>
      <c r="AQ1147" s="13">
        <f>Penjualan!AQ1147*$D1147</f>
        <v>0</v>
      </c>
      <c r="AR1147" s="13">
        <f t="shared" si="36"/>
        <v>120000</v>
      </c>
      <c r="AS1147" s="14"/>
      <c r="AT1147" s="14"/>
      <c r="AU1147" s="14"/>
      <c r="AV1147" s="14"/>
      <c r="AW1147" s="14"/>
    </row>
    <row r="1148" spans="1:49" ht="26.25" customHeight="1" x14ac:dyDescent="0.35">
      <c r="A1148" s="55">
        <f>Penjualan!A1148</f>
        <v>0</v>
      </c>
      <c r="B1148" s="2" t="str">
        <f>Penjualan!B1148</f>
        <v>C002</v>
      </c>
      <c r="C1148" s="2" t="str">
        <f>Penjualan!C1148</f>
        <v xml:space="preserve">Ornamen Natal </v>
      </c>
      <c r="D1148" s="21">
        <f>VLOOKUP(B1148,Tabel!$A$6:$F$78,6,FALSE)</f>
        <v>5000</v>
      </c>
      <c r="E1148" s="13">
        <f>Penjualan!E1148*$D1148</f>
        <v>0</v>
      </c>
      <c r="F1148" s="13">
        <f>Penjualan!F1148*$D1148</f>
        <v>0</v>
      </c>
      <c r="G1148" s="13">
        <f>Penjualan!G1148*$D1148</f>
        <v>0</v>
      </c>
      <c r="H1148" s="13">
        <f>Penjualan!H1148*$D1148</f>
        <v>0</v>
      </c>
      <c r="I1148" s="13">
        <f>Penjualan!I1148*$D1148</f>
        <v>0</v>
      </c>
      <c r="J1148" s="13">
        <f>Penjualan!J1148*$D1148</f>
        <v>0</v>
      </c>
      <c r="K1148" s="13">
        <f>Penjualan!K1148*$D1148</f>
        <v>0</v>
      </c>
      <c r="L1148" s="13">
        <f>Penjualan!L1148*$D1148</f>
        <v>0</v>
      </c>
      <c r="M1148" s="13">
        <f>Penjualan!M1148*$D1148</f>
        <v>0</v>
      </c>
      <c r="N1148" s="13">
        <f>Penjualan!N1148*$D1148</f>
        <v>0</v>
      </c>
      <c r="O1148" s="13">
        <f>Penjualan!O1148*$D1148</f>
        <v>0</v>
      </c>
      <c r="P1148" s="13">
        <f>Penjualan!P1148*$D1148</f>
        <v>0</v>
      </c>
      <c r="Q1148" s="13">
        <f>Penjualan!Q1148*$D1148</f>
        <v>0</v>
      </c>
      <c r="R1148" s="13">
        <f>Penjualan!R1148*$D1148</f>
        <v>0</v>
      </c>
      <c r="S1148" s="13">
        <f>Penjualan!S1148*$D1148</f>
        <v>0</v>
      </c>
      <c r="T1148" s="13">
        <f>Penjualan!T1148*$D1148</f>
        <v>0</v>
      </c>
      <c r="U1148" s="13">
        <f>Penjualan!U1148*$D1148</f>
        <v>0</v>
      </c>
      <c r="V1148" s="13">
        <f>Penjualan!V1148*$D1148</f>
        <v>0</v>
      </c>
      <c r="W1148" s="13">
        <f>Penjualan!W1148*$D1148</f>
        <v>0</v>
      </c>
      <c r="X1148" s="13">
        <f>Penjualan!X1148*$D1148</f>
        <v>5000</v>
      </c>
      <c r="Y1148" s="13">
        <f>Penjualan!Y1148*$D1148</f>
        <v>0</v>
      </c>
      <c r="Z1148" s="13">
        <f>Penjualan!Z1148*$D1148</f>
        <v>0</v>
      </c>
      <c r="AA1148" s="13">
        <f>Penjualan!AA1148*$D1148</f>
        <v>0</v>
      </c>
      <c r="AB1148" s="13">
        <f>Penjualan!AB1148*$D1148</f>
        <v>0</v>
      </c>
      <c r="AC1148" s="13">
        <f>Penjualan!AC1148*$D1148</f>
        <v>0</v>
      </c>
      <c r="AD1148" s="13">
        <f>Penjualan!AD1148*$D1148</f>
        <v>10000</v>
      </c>
      <c r="AE1148" s="13">
        <f>Penjualan!AE1148*$D1148</f>
        <v>0</v>
      </c>
      <c r="AF1148" s="13">
        <f>Penjualan!AF1148*$D1148</f>
        <v>0</v>
      </c>
      <c r="AG1148" s="13">
        <f>Penjualan!AG1148*$D1148</f>
        <v>0</v>
      </c>
      <c r="AH1148" s="13">
        <f>Penjualan!AH1148*$D1148</f>
        <v>0</v>
      </c>
      <c r="AI1148" s="13">
        <f>Penjualan!AI1148*$D1148</f>
        <v>0</v>
      </c>
      <c r="AJ1148" s="13">
        <f>Penjualan!AJ1148*$D1148</f>
        <v>0</v>
      </c>
      <c r="AK1148" s="13">
        <f>Penjualan!AK1148*$D1148</f>
        <v>0</v>
      </c>
      <c r="AL1148" s="13">
        <f>Penjualan!AL1148*$D1148</f>
        <v>0</v>
      </c>
      <c r="AM1148" s="13">
        <f>Penjualan!AM1148*$D1148</f>
        <v>0</v>
      </c>
      <c r="AN1148" s="13">
        <f>Penjualan!AN1148*$D1148</f>
        <v>0</v>
      </c>
      <c r="AO1148" s="13">
        <f>Penjualan!AO1148*$D1148</f>
        <v>0</v>
      </c>
      <c r="AP1148" s="13"/>
      <c r="AQ1148" s="13">
        <f>Penjualan!AQ1148*$D1148</f>
        <v>0</v>
      </c>
      <c r="AR1148" s="13">
        <f t="shared" si="36"/>
        <v>15000</v>
      </c>
      <c r="AS1148" s="14"/>
      <c r="AT1148" s="14"/>
      <c r="AU1148" s="14"/>
      <c r="AV1148" s="14"/>
      <c r="AW1148" s="14"/>
    </row>
    <row r="1149" spans="1:49" ht="26.25" customHeight="1" x14ac:dyDescent="0.35">
      <c r="A1149" s="55">
        <f>Penjualan!A1149</f>
        <v>0</v>
      </c>
      <c r="B1149" s="2" t="str">
        <f>Penjualan!B1149</f>
        <v>G12</v>
      </c>
      <c r="C1149" s="2" t="str">
        <f>Penjualan!C1149</f>
        <v xml:space="preserve">Gelang plat </v>
      </c>
      <c r="D1149" s="21">
        <f>VLOOKUP(B1149,Tabel!$A$6:$F$78,6,FALSE)</f>
        <v>5000</v>
      </c>
      <c r="E1149" s="13">
        <f>Penjualan!E1149*$D1149</f>
        <v>0</v>
      </c>
      <c r="F1149" s="13">
        <f>Penjualan!F1149*$D1149</f>
        <v>0</v>
      </c>
      <c r="G1149" s="13">
        <f>Penjualan!G1149*$D1149</f>
        <v>0</v>
      </c>
      <c r="H1149" s="13">
        <f>Penjualan!H1149*$D1149</f>
        <v>5000</v>
      </c>
      <c r="I1149" s="13">
        <f>Penjualan!I1149*$D1149</f>
        <v>0</v>
      </c>
      <c r="J1149" s="13">
        <f>Penjualan!J1149*$D1149</f>
        <v>0</v>
      </c>
      <c r="K1149" s="13">
        <f>Penjualan!K1149*$D1149</f>
        <v>0</v>
      </c>
      <c r="L1149" s="13">
        <f>Penjualan!L1149*$D1149</f>
        <v>0</v>
      </c>
      <c r="M1149" s="13">
        <f>Penjualan!M1149*$D1149</f>
        <v>0</v>
      </c>
      <c r="N1149" s="13">
        <f>Penjualan!N1149*$D1149</f>
        <v>0</v>
      </c>
      <c r="O1149" s="13">
        <f>Penjualan!O1149*$D1149</f>
        <v>0</v>
      </c>
      <c r="P1149" s="13">
        <f>Penjualan!P1149*$D1149</f>
        <v>0</v>
      </c>
      <c r="Q1149" s="13">
        <f>Penjualan!Q1149*$D1149</f>
        <v>0</v>
      </c>
      <c r="R1149" s="13">
        <f>Penjualan!R1149*$D1149</f>
        <v>0</v>
      </c>
      <c r="S1149" s="13">
        <f>Penjualan!S1149*$D1149</f>
        <v>0</v>
      </c>
      <c r="T1149" s="13">
        <f>Penjualan!T1149*$D1149</f>
        <v>0</v>
      </c>
      <c r="U1149" s="13">
        <f>Penjualan!U1149*$D1149</f>
        <v>0</v>
      </c>
      <c r="V1149" s="13">
        <f>Penjualan!V1149*$D1149</f>
        <v>0</v>
      </c>
      <c r="W1149" s="13">
        <f>Penjualan!W1149*$D1149</f>
        <v>0</v>
      </c>
      <c r="X1149" s="13">
        <f>Penjualan!X1149*$D1149</f>
        <v>0</v>
      </c>
      <c r="Y1149" s="13">
        <f>Penjualan!Y1149*$D1149</f>
        <v>0</v>
      </c>
      <c r="Z1149" s="13">
        <f>Penjualan!Z1149*$D1149</f>
        <v>0</v>
      </c>
      <c r="AA1149" s="13">
        <f>Penjualan!AA1149*$D1149</f>
        <v>0</v>
      </c>
      <c r="AB1149" s="13">
        <f>Penjualan!AB1149*$D1149</f>
        <v>0</v>
      </c>
      <c r="AC1149" s="13">
        <f>Penjualan!AC1149*$D1149</f>
        <v>0</v>
      </c>
      <c r="AD1149" s="13">
        <f>Penjualan!AD1149*$D1149</f>
        <v>15000</v>
      </c>
      <c r="AE1149" s="13">
        <f>Penjualan!AE1149*$D1149</f>
        <v>0</v>
      </c>
      <c r="AF1149" s="13">
        <f>Penjualan!AF1149*$D1149</f>
        <v>0</v>
      </c>
      <c r="AG1149" s="13">
        <f>Penjualan!AG1149*$D1149</f>
        <v>0</v>
      </c>
      <c r="AH1149" s="13">
        <f>Penjualan!AH1149*$D1149</f>
        <v>0</v>
      </c>
      <c r="AI1149" s="13">
        <f>Penjualan!AI1149*$D1149</f>
        <v>15000</v>
      </c>
      <c r="AJ1149" s="13">
        <f>Penjualan!AJ1149*$D1149</f>
        <v>0</v>
      </c>
      <c r="AK1149" s="13">
        <f>Penjualan!AK1149*$D1149</f>
        <v>0</v>
      </c>
      <c r="AL1149" s="13">
        <f>Penjualan!AL1149*$D1149</f>
        <v>0</v>
      </c>
      <c r="AM1149" s="13">
        <f>Penjualan!AM1149*$D1149</f>
        <v>0</v>
      </c>
      <c r="AN1149" s="13">
        <f>Penjualan!AN1149*$D1149</f>
        <v>0</v>
      </c>
      <c r="AO1149" s="13">
        <f>Penjualan!AO1149*$D1149</f>
        <v>0</v>
      </c>
      <c r="AP1149" s="13"/>
      <c r="AQ1149" s="13">
        <f>Penjualan!AQ1149*$D1149</f>
        <v>0</v>
      </c>
      <c r="AR1149" s="13">
        <f t="shared" si="36"/>
        <v>35000</v>
      </c>
      <c r="AS1149" s="14"/>
      <c r="AT1149" s="14"/>
      <c r="AU1149" s="14"/>
      <c r="AV1149" s="14"/>
      <c r="AW1149" s="14"/>
    </row>
    <row r="1150" spans="1:49" ht="26.25" customHeight="1" x14ac:dyDescent="0.35">
      <c r="A1150" s="55">
        <f>Penjualan!A1150</f>
        <v>0</v>
      </c>
      <c r="B1150" s="2" t="str">
        <f>Penjualan!B1150</f>
        <v>A04</v>
      </c>
      <c r="C1150" s="2" t="str">
        <f>Penjualan!C1150</f>
        <v>Anting</v>
      </c>
      <c r="D1150" s="21">
        <f>VLOOKUP(B1150,Tabel!$A$6:$F$78,6,FALSE)</f>
        <v>15000</v>
      </c>
      <c r="E1150" s="13">
        <f>Penjualan!E1150*$D1150</f>
        <v>0</v>
      </c>
      <c r="F1150" s="13">
        <f>Penjualan!F1150*$D1150</f>
        <v>0</v>
      </c>
      <c r="G1150" s="13">
        <f>Penjualan!G1150*$D1150</f>
        <v>0</v>
      </c>
      <c r="H1150" s="13">
        <f>Penjualan!H1150*$D1150</f>
        <v>0</v>
      </c>
      <c r="I1150" s="13">
        <f>Penjualan!I1150*$D1150</f>
        <v>0</v>
      </c>
      <c r="J1150" s="13">
        <f>Penjualan!J1150*$D1150</f>
        <v>0</v>
      </c>
      <c r="K1150" s="13">
        <f>Penjualan!K1150*$D1150</f>
        <v>0</v>
      </c>
      <c r="L1150" s="13">
        <f>Penjualan!L1150*$D1150</f>
        <v>0</v>
      </c>
      <c r="M1150" s="13">
        <f>Penjualan!M1150*$D1150</f>
        <v>0</v>
      </c>
      <c r="N1150" s="13">
        <f>Penjualan!N1150*$D1150</f>
        <v>0</v>
      </c>
      <c r="O1150" s="13">
        <f>Penjualan!O1150*$D1150</f>
        <v>0</v>
      </c>
      <c r="P1150" s="13">
        <f>Penjualan!P1150*$D1150</f>
        <v>0</v>
      </c>
      <c r="Q1150" s="13">
        <f>Penjualan!Q1150*$D1150</f>
        <v>0</v>
      </c>
      <c r="R1150" s="13">
        <f>Penjualan!R1150*$D1150</f>
        <v>0</v>
      </c>
      <c r="S1150" s="13">
        <f>Penjualan!S1150*$D1150</f>
        <v>0</v>
      </c>
      <c r="T1150" s="13">
        <f>Penjualan!T1150*$D1150</f>
        <v>0</v>
      </c>
      <c r="U1150" s="13">
        <f>Penjualan!U1150*$D1150</f>
        <v>0</v>
      </c>
      <c r="V1150" s="13">
        <f>Penjualan!V1150*$D1150</f>
        <v>0</v>
      </c>
      <c r="W1150" s="13">
        <f>Penjualan!W1150*$D1150</f>
        <v>15000</v>
      </c>
      <c r="X1150" s="13">
        <f>Penjualan!X1150*$D1150</f>
        <v>0</v>
      </c>
      <c r="Y1150" s="13">
        <f>Penjualan!Y1150*$D1150</f>
        <v>0</v>
      </c>
      <c r="Z1150" s="13">
        <f>Penjualan!Z1150*$D1150</f>
        <v>0</v>
      </c>
      <c r="AA1150" s="13">
        <f>Penjualan!AA1150*$D1150</f>
        <v>0</v>
      </c>
      <c r="AB1150" s="13">
        <f>Penjualan!AB1150*$D1150</f>
        <v>0</v>
      </c>
      <c r="AC1150" s="13">
        <f>Penjualan!AC1150*$D1150</f>
        <v>0</v>
      </c>
      <c r="AD1150" s="13">
        <f>Penjualan!AD1150*$D1150</f>
        <v>0</v>
      </c>
      <c r="AE1150" s="13">
        <f>Penjualan!AE1150*$D1150</f>
        <v>0</v>
      </c>
      <c r="AF1150" s="13">
        <f>Penjualan!AF1150*$D1150</f>
        <v>0</v>
      </c>
      <c r="AG1150" s="13">
        <f>Penjualan!AG1150*$D1150</f>
        <v>0</v>
      </c>
      <c r="AH1150" s="13">
        <f>Penjualan!AH1150*$D1150</f>
        <v>0</v>
      </c>
      <c r="AI1150" s="13">
        <f>Penjualan!AI1150*$D1150</f>
        <v>0</v>
      </c>
      <c r="AJ1150" s="13">
        <f>Penjualan!AJ1150*$D1150</f>
        <v>0</v>
      </c>
      <c r="AK1150" s="13">
        <f>Penjualan!AK1150*$D1150</f>
        <v>0</v>
      </c>
      <c r="AL1150" s="13">
        <f>Penjualan!AL1150*$D1150</f>
        <v>0</v>
      </c>
      <c r="AM1150" s="13">
        <f>Penjualan!AM1150*$D1150</f>
        <v>0</v>
      </c>
      <c r="AN1150" s="13">
        <f>Penjualan!AN1150*$D1150</f>
        <v>0</v>
      </c>
      <c r="AO1150" s="13">
        <f>Penjualan!AO1150*$D1150</f>
        <v>0</v>
      </c>
      <c r="AP1150" s="13"/>
      <c r="AQ1150" s="13">
        <f>Penjualan!AQ1150*$D1150</f>
        <v>0</v>
      </c>
      <c r="AR1150" s="13">
        <f t="shared" si="36"/>
        <v>15000</v>
      </c>
      <c r="AS1150" s="14"/>
      <c r="AT1150" s="14"/>
      <c r="AU1150" s="14"/>
      <c r="AV1150" s="14"/>
      <c r="AW1150" s="14"/>
    </row>
    <row r="1151" spans="1:49" ht="26.25" customHeight="1" x14ac:dyDescent="0.35">
      <c r="A1151" s="55">
        <f>Penjualan!A1151</f>
        <v>0</v>
      </c>
      <c r="B1151" s="2" t="str">
        <f>Penjualan!B1151</f>
        <v>GR12</v>
      </c>
      <c r="C1151" s="2" t="str">
        <f>Penjualan!C1151</f>
        <v>Gelang rosario kristal</v>
      </c>
      <c r="D1151" s="21">
        <f>VLOOKUP(B1151,Tabel!$A$6:$F$78,6,FALSE)</f>
        <v>15000</v>
      </c>
      <c r="E1151" s="13">
        <f>Penjualan!E1151*$D1151</f>
        <v>0</v>
      </c>
      <c r="F1151" s="13">
        <f>Penjualan!F1151*$D1151</f>
        <v>0</v>
      </c>
      <c r="G1151" s="13">
        <f>Penjualan!G1151*$D1151</f>
        <v>0</v>
      </c>
      <c r="H1151" s="13">
        <f>Penjualan!H1151*$D1151</f>
        <v>0</v>
      </c>
      <c r="I1151" s="13">
        <f>Penjualan!I1151*$D1151</f>
        <v>0</v>
      </c>
      <c r="J1151" s="13">
        <f>Penjualan!J1151*$D1151</f>
        <v>0</v>
      </c>
      <c r="K1151" s="13">
        <f>Penjualan!K1151*$D1151</f>
        <v>0</v>
      </c>
      <c r="L1151" s="13">
        <f>Penjualan!L1151*$D1151</f>
        <v>0</v>
      </c>
      <c r="M1151" s="13">
        <f>Penjualan!M1151*$D1151</f>
        <v>0</v>
      </c>
      <c r="N1151" s="13">
        <f>Penjualan!N1151*$D1151</f>
        <v>0</v>
      </c>
      <c r="O1151" s="13">
        <f>Penjualan!O1151*$D1151</f>
        <v>0</v>
      </c>
      <c r="P1151" s="13">
        <f>Penjualan!P1151*$D1151</f>
        <v>0</v>
      </c>
      <c r="Q1151" s="13">
        <f>Penjualan!Q1151*$D1151</f>
        <v>30000</v>
      </c>
      <c r="R1151" s="13">
        <f>Penjualan!R1151*$D1151</f>
        <v>0</v>
      </c>
      <c r="S1151" s="13">
        <f>Penjualan!S1151*$D1151</f>
        <v>0</v>
      </c>
      <c r="T1151" s="13">
        <f>Penjualan!T1151*$D1151</f>
        <v>0</v>
      </c>
      <c r="U1151" s="13">
        <f>Penjualan!U1151*$D1151</f>
        <v>0</v>
      </c>
      <c r="V1151" s="13">
        <f>Penjualan!V1151*$D1151</f>
        <v>0</v>
      </c>
      <c r="W1151" s="13">
        <f>Penjualan!W1151*$D1151</f>
        <v>0</v>
      </c>
      <c r="X1151" s="13">
        <f>Penjualan!X1151*$D1151</f>
        <v>0</v>
      </c>
      <c r="Y1151" s="13">
        <f>Penjualan!Y1151*$D1151</f>
        <v>0</v>
      </c>
      <c r="Z1151" s="13">
        <f>Penjualan!Z1151*$D1151</f>
        <v>0</v>
      </c>
      <c r="AA1151" s="13">
        <f>Penjualan!AA1151*$D1151</f>
        <v>0</v>
      </c>
      <c r="AB1151" s="13">
        <f>Penjualan!AB1151*$D1151</f>
        <v>0</v>
      </c>
      <c r="AC1151" s="13">
        <f>Penjualan!AC1151*$D1151</f>
        <v>0</v>
      </c>
      <c r="AD1151" s="13">
        <f>Penjualan!AD1151*$D1151</f>
        <v>0</v>
      </c>
      <c r="AE1151" s="13">
        <f>Penjualan!AE1151*$D1151</f>
        <v>0</v>
      </c>
      <c r="AF1151" s="13">
        <f>Penjualan!AF1151*$D1151</f>
        <v>0</v>
      </c>
      <c r="AG1151" s="13">
        <f>Penjualan!AG1151*$D1151</f>
        <v>0</v>
      </c>
      <c r="AH1151" s="13">
        <f>Penjualan!AH1151*$D1151</f>
        <v>0</v>
      </c>
      <c r="AI1151" s="13">
        <f>Penjualan!AI1151*$D1151</f>
        <v>0</v>
      </c>
      <c r="AJ1151" s="13">
        <f>Penjualan!AJ1151*$D1151</f>
        <v>0</v>
      </c>
      <c r="AK1151" s="13">
        <f>Penjualan!AK1151*$D1151</f>
        <v>0</v>
      </c>
      <c r="AL1151" s="13">
        <f>Penjualan!AL1151*$D1151</f>
        <v>0</v>
      </c>
      <c r="AM1151" s="13">
        <f>Penjualan!AM1151*$D1151</f>
        <v>0</v>
      </c>
      <c r="AN1151" s="13">
        <f>Penjualan!AN1151*$D1151</f>
        <v>0</v>
      </c>
      <c r="AO1151" s="13">
        <f>Penjualan!AO1151*$D1151</f>
        <v>0</v>
      </c>
      <c r="AP1151" s="13"/>
      <c r="AQ1151" s="13">
        <f>Penjualan!AQ1151*$D1151</f>
        <v>0</v>
      </c>
      <c r="AR1151" s="13">
        <f t="shared" si="36"/>
        <v>30000</v>
      </c>
      <c r="AS1151" s="14"/>
      <c r="AT1151" s="14"/>
      <c r="AU1151" s="14"/>
      <c r="AV1151" s="14"/>
      <c r="AW1151" s="14"/>
    </row>
    <row r="1152" spans="1:49" ht="26.25" customHeight="1" x14ac:dyDescent="0.35">
      <c r="A1152" s="55">
        <f>Penjualan!A1152</f>
        <v>0</v>
      </c>
      <c r="B1152" s="2" t="str">
        <f>Penjualan!B1152</f>
        <v>Gus01</v>
      </c>
      <c r="C1152" s="2" t="str">
        <f>Penjualan!C1152</f>
        <v>Produk Agus</v>
      </c>
      <c r="D1152" s="21">
        <f>VLOOKUP(B1152,Tabel!$A$6:$F$78,6,FALSE)</f>
        <v>10000</v>
      </c>
      <c r="E1152" s="13">
        <f>Penjualan!E1152*$D1152</f>
        <v>0</v>
      </c>
      <c r="F1152" s="13">
        <f>Penjualan!F1152*$D1152</f>
        <v>0</v>
      </c>
      <c r="G1152" s="13">
        <f>Penjualan!G1152*$D1152</f>
        <v>0</v>
      </c>
      <c r="H1152" s="13">
        <f>Penjualan!H1152*$D1152</f>
        <v>0</v>
      </c>
      <c r="I1152" s="13">
        <f>Penjualan!I1152*$D1152</f>
        <v>0</v>
      </c>
      <c r="J1152" s="13">
        <f>Penjualan!J1152*$D1152</f>
        <v>0</v>
      </c>
      <c r="K1152" s="13">
        <f>Penjualan!K1152*$D1152</f>
        <v>0</v>
      </c>
      <c r="L1152" s="13">
        <f>Penjualan!L1152*$D1152</f>
        <v>0</v>
      </c>
      <c r="M1152" s="13">
        <f>Penjualan!M1152*$D1152</f>
        <v>0</v>
      </c>
      <c r="N1152" s="13">
        <f>Penjualan!N1152*$D1152</f>
        <v>0</v>
      </c>
      <c r="O1152" s="13">
        <f>Penjualan!O1152*$D1152</f>
        <v>0</v>
      </c>
      <c r="P1152" s="13">
        <f>Penjualan!P1152*$D1152</f>
        <v>0</v>
      </c>
      <c r="Q1152" s="13">
        <f>Penjualan!Q1152*$D1152</f>
        <v>0</v>
      </c>
      <c r="R1152" s="13">
        <f>Penjualan!R1152*$D1152</f>
        <v>0</v>
      </c>
      <c r="S1152" s="13">
        <f>Penjualan!S1152*$D1152</f>
        <v>0</v>
      </c>
      <c r="T1152" s="13">
        <f>Penjualan!T1152*$D1152</f>
        <v>0</v>
      </c>
      <c r="U1152" s="13">
        <f>Penjualan!U1152*$D1152</f>
        <v>0</v>
      </c>
      <c r="V1152" s="13">
        <f>Penjualan!V1152*$D1152</f>
        <v>0</v>
      </c>
      <c r="W1152" s="13">
        <f>Penjualan!W1152*$D1152</f>
        <v>0</v>
      </c>
      <c r="X1152" s="13">
        <f>Penjualan!X1152*$D1152</f>
        <v>0</v>
      </c>
      <c r="Y1152" s="13">
        <f>Penjualan!Y1152*$D1152</f>
        <v>0</v>
      </c>
      <c r="Z1152" s="13">
        <f>Penjualan!Z1152*$D1152</f>
        <v>0</v>
      </c>
      <c r="AA1152" s="13">
        <f>Penjualan!AA1152*$D1152</f>
        <v>0</v>
      </c>
      <c r="AB1152" s="13">
        <f>Penjualan!AB1152*$D1152</f>
        <v>0</v>
      </c>
      <c r="AC1152" s="13">
        <f>Penjualan!AC1152*$D1152</f>
        <v>0</v>
      </c>
      <c r="AD1152" s="13">
        <f>Penjualan!AD1152*$D1152</f>
        <v>0</v>
      </c>
      <c r="AE1152" s="13">
        <f>Penjualan!AE1152*$D1152</f>
        <v>0</v>
      </c>
      <c r="AF1152" s="13">
        <f>Penjualan!AF1152*$D1152</f>
        <v>0</v>
      </c>
      <c r="AG1152" s="13">
        <f>Penjualan!AG1152*$D1152</f>
        <v>0</v>
      </c>
      <c r="AH1152" s="13">
        <f>Penjualan!AH1152*$D1152</f>
        <v>0</v>
      </c>
      <c r="AI1152" s="13">
        <f>Penjualan!AI1152*$D1152</f>
        <v>0</v>
      </c>
      <c r="AJ1152" s="13">
        <f>Penjualan!AJ1152*$D1152</f>
        <v>0</v>
      </c>
      <c r="AK1152" s="13">
        <f>Penjualan!AK1152*$D1152</f>
        <v>10000</v>
      </c>
      <c r="AL1152" s="13">
        <f>Penjualan!AL1152*$D1152</f>
        <v>0</v>
      </c>
      <c r="AM1152" s="13">
        <f>Penjualan!AM1152*$D1152</f>
        <v>0</v>
      </c>
      <c r="AN1152" s="13">
        <f>Penjualan!AN1152*$D1152</f>
        <v>0</v>
      </c>
      <c r="AO1152" s="13">
        <f>Penjualan!AO1152*$D1152</f>
        <v>0</v>
      </c>
      <c r="AP1152" s="13"/>
      <c r="AQ1152" s="13">
        <f>Penjualan!AQ1152*$D1152</f>
        <v>0</v>
      </c>
      <c r="AR1152" s="13">
        <f t="shared" si="36"/>
        <v>10000</v>
      </c>
      <c r="AS1152" s="14"/>
      <c r="AT1152" s="14"/>
      <c r="AU1152" s="14"/>
      <c r="AV1152" s="14"/>
      <c r="AW1152" s="14"/>
    </row>
    <row r="1153" spans="1:49" ht="26.25" customHeight="1" x14ac:dyDescent="0.35">
      <c r="A1153" s="55">
        <f>Penjualan!A1153</f>
        <v>0</v>
      </c>
      <c r="B1153" s="2" t="str">
        <f>Penjualan!B1153</f>
        <v>G03</v>
      </c>
      <c r="C1153" s="2" t="str">
        <f>Penjualan!C1153</f>
        <v>G.tali kayu</v>
      </c>
      <c r="D1153" s="21">
        <f>VLOOKUP(B1153,Tabel!$A$6:$F$78,6,FALSE)</f>
        <v>5000</v>
      </c>
      <c r="E1153" s="13">
        <f>Penjualan!E1153*$D1153</f>
        <v>0</v>
      </c>
      <c r="F1153" s="13">
        <f>Penjualan!F1153*$D1153</f>
        <v>0</v>
      </c>
      <c r="G1153" s="13">
        <f>Penjualan!G1153*$D1153</f>
        <v>0</v>
      </c>
      <c r="H1153" s="13">
        <f>Penjualan!H1153*$D1153</f>
        <v>0</v>
      </c>
      <c r="I1153" s="13">
        <f>Penjualan!I1153*$D1153</f>
        <v>0</v>
      </c>
      <c r="J1153" s="13">
        <f>Penjualan!J1153*$D1153</f>
        <v>5000</v>
      </c>
      <c r="K1153" s="13">
        <f>Penjualan!K1153*$D1153</f>
        <v>0</v>
      </c>
      <c r="L1153" s="13">
        <f>Penjualan!L1153*$D1153</f>
        <v>0</v>
      </c>
      <c r="M1153" s="13">
        <f>Penjualan!M1153*$D1153</f>
        <v>0</v>
      </c>
      <c r="N1153" s="13">
        <f>Penjualan!N1153*$D1153</f>
        <v>0</v>
      </c>
      <c r="O1153" s="13">
        <f>Penjualan!O1153*$D1153</f>
        <v>0</v>
      </c>
      <c r="P1153" s="13">
        <f>Penjualan!P1153*$D1153</f>
        <v>0</v>
      </c>
      <c r="Q1153" s="13">
        <f>Penjualan!Q1153*$D1153</f>
        <v>0</v>
      </c>
      <c r="R1153" s="13">
        <f>Penjualan!R1153*$D1153</f>
        <v>0</v>
      </c>
      <c r="S1153" s="13">
        <f>Penjualan!S1153*$D1153</f>
        <v>0</v>
      </c>
      <c r="T1153" s="13">
        <f>Penjualan!T1153*$D1153</f>
        <v>0</v>
      </c>
      <c r="U1153" s="13">
        <f>Penjualan!U1153*$D1153</f>
        <v>0</v>
      </c>
      <c r="V1153" s="13">
        <f>Penjualan!V1153*$D1153</f>
        <v>0</v>
      </c>
      <c r="W1153" s="13">
        <f>Penjualan!W1153*$D1153</f>
        <v>0</v>
      </c>
      <c r="X1153" s="13">
        <f>Penjualan!X1153*$D1153</f>
        <v>0</v>
      </c>
      <c r="Y1153" s="13">
        <f>Penjualan!Y1153*$D1153</f>
        <v>0</v>
      </c>
      <c r="Z1153" s="13">
        <f>Penjualan!Z1153*$D1153</f>
        <v>0</v>
      </c>
      <c r="AA1153" s="13">
        <f>Penjualan!AA1153*$D1153</f>
        <v>0</v>
      </c>
      <c r="AB1153" s="13">
        <f>Penjualan!AB1153*$D1153</f>
        <v>0</v>
      </c>
      <c r="AC1153" s="13">
        <f>Penjualan!AC1153*$D1153</f>
        <v>0</v>
      </c>
      <c r="AD1153" s="13">
        <f>Penjualan!AD1153*$D1153</f>
        <v>0</v>
      </c>
      <c r="AE1153" s="13">
        <f>Penjualan!AE1153*$D1153</f>
        <v>0</v>
      </c>
      <c r="AF1153" s="13">
        <f>Penjualan!AF1153*$D1153</f>
        <v>0</v>
      </c>
      <c r="AG1153" s="13">
        <f>Penjualan!AG1153*$D1153</f>
        <v>0</v>
      </c>
      <c r="AH1153" s="13">
        <f>Penjualan!AH1153*$D1153</f>
        <v>0</v>
      </c>
      <c r="AI1153" s="13">
        <f>Penjualan!AI1153*$D1153</f>
        <v>0</v>
      </c>
      <c r="AJ1153" s="13">
        <f>Penjualan!AJ1153*$D1153</f>
        <v>0</v>
      </c>
      <c r="AK1153" s="13">
        <f>Penjualan!AK1153*$D1153</f>
        <v>0</v>
      </c>
      <c r="AL1153" s="13">
        <f>Penjualan!AL1153*$D1153</f>
        <v>0</v>
      </c>
      <c r="AM1153" s="13">
        <f>Penjualan!AM1153*$D1153</f>
        <v>0</v>
      </c>
      <c r="AN1153" s="13">
        <f>Penjualan!AN1153*$D1153</f>
        <v>0</v>
      </c>
      <c r="AO1153" s="13">
        <f>Penjualan!AO1153*$D1153</f>
        <v>0</v>
      </c>
      <c r="AP1153" s="13"/>
      <c r="AQ1153" s="13">
        <f>Penjualan!AQ1153*$D1153</f>
        <v>0</v>
      </c>
      <c r="AR1153" s="13">
        <f t="shared" si="36"/>
        <v>5000</v>
      </c>
      <c r="AS1153" s="14"/>
      <c r="AT1153" s="14"/>
      <c r="AU1153" s="14"/>
      <c r="AV1153" s="14"/>
      <c r="AW1153" s="14"/>
    </row>
    <row r="1154" spans="1:49" ht="26.25" customHeight="1" x14ac:dyDescent="0.35">
      <c r="A1154" s="55">
        <f>Penjualan!A1154</f>
        <v>0</v>
      </c>
      <c r="B1154" s="2" t="str">
        <f>Penjualan!B1154</f>
        <v>C001</v>
      </c>
      <c r="C1154" s="2" t="str">
        <f>Penjualan!C1154</f>
        <v>Bando Christmas</v>
      </c>
      <c r="D1154" s="21">
        <f>VLOOKUP(B1154,Tabel!$A$6:$F$78,6,FALSE)</f>
        <v>0</v>
      </c>
      <c r="E1154" s="13">
        <f>Penjualan!E1154*$D1154</f>
        <v>0</v>
      </c>
      <c r="F1154" s="13">
        <f>Penjualan!F1154*$D1154</f>
        <v>0</v>
      </c>
      <c r="G1154" s="13">
        <f>Penjualan!G1154*$D1154</f>
        <v>0</v>
      </c>
      <c r="H1154" s="13">
        <f>Penjualan!H1154*$D1154</f>
        <v>0</v>
      </c>
      <c r="I1154" s="13">
        <f>Penjualan!I1154*$D1154</f>
        <v>0</v>
      </c>
      <c r="J1154" s="13">
        <f>Penjualan!J1154*$D1154</f>
        <v>0</v>
      </c>
      <c r="K1154" s="13">
        <f>Penjualan!K1154*$D1154</f>
        <v>0</v>
      </c>
      <c r="L1154" s="13">
        <f>Penjualan!L1154*$D1154</f>
        <v>0</v>
      </c>
      <c r="M1154" s="13">
        <f>Penjualan!M1154*$D1154</f>
        <v>0</v>
      </c>
      <c r="N1154" s="13">
        <f>Penjualan!N1154*$D1154</f>
        <v>0</v>
      </c>
      <c r="O1154" s="13">
        <f>Penjualan!O1154*$D1154</f>
        <v>0</v>
      </c>
      <c r="P1154" s="13">
        <f>Penjualan!P1154*$D1154</f>
        <v>0</v>
      </c>
      <c r="Q1154" s="13">
        <f>Penjualan!Q1154*$D1154</f>
        <v>0</v>
      </c>
      <c r="R1154" s="13">
        <f>Penjualan!R1154*$D1154</f>
        <v>0</v>
      </c>
      <c r="S1154" s="13">
        <f>Penjualan!S1154*$D1154</f>
        <v>0</v>
      </c>
      <c r="T1154" s="13">
        <f>Penjualan!T1154*$D1154</f>
        <v>0</v>
      </c>
      <c r="U1154" s="13">
        <f>Penjualan!U1154*$D1154</f>
        <v>0</v>
      </c>
      <c r="V1154" s="13">
        <f>Penjualan!V1154*$D1154</f>
        <v>0</v>
      </c>
      <c r="W1154" s="13">
        <f>Penjualan!W1154*$D1154</f>
        <v>0</v>
      </c>
      <c r="X1154" s="13">
        <f>Penjualan!X1154*$D1154</f>
        <v>0</v>
      </c>
      <c r="Y1154" s="13">
        <f>Penjualan!Y1154*$D1154</f>
        <v>0</v>
      </c>
      <c r="Z1154" s="13">
        <f>Penjualan!Z1154*$D1154</f>
        <v>0</v>
      </c>
      <c r="AA1154" s="13">
        <f>Penjualan!AA1154*$D1154</f>
        <v>0</v>
      </c>
      <c r="AB1154" s="13">
        <f>Penjualan!AB1154*$D1154</f>
        <v>0</v>
      </c>
      <c r="AC1154" s="13">
        <f>Penjualan!AC1154*$D1154</f>
        <v>0</v>
      </c>
      <c r="AD1154" s="13">
        <f>Penjualan!AD1154*$D1154</f>
        <v>0</v>
      </c>
      <c r="AE1154" s="13">
        <f>Penjualan!AE1154*$D1154</f>
        <v>0</v>
      </c>
      <c r="AF1154" s="13">
        <f>Penjualan!AF1154*$D1154</f>
        <v>0</v>
      </c>
      <c r="AG1154" s="13">
        <f>Penjualan!AG1154*$D1154</f>
        <v>0</v>
      </c>
      <c r="AH1154" s="13">
        <f>Penjualan!AH1154*$D1154</f>
        <v>0</v>
      </c>
      <c r="AI1154" s="13">
        <f>Penjualan!AI1154*$D1154</f>
        <v>0</v>
      </c>
      <c r="AJ1154" s="13">
        <f>Penjualan!AJ1154*$D1154</f>
        <v>0</v>
      </c>
      <c r="AK1154" s="13">
        <f>Penjualan!AK1154*$D1154</f>
        <v>0</v>
      </c>
      <c r="AL1154" s="13">
        <f>Penjualan!AL1154*$D1154</f>
        <v>0</v>
      </c>
      <c r="AM1154" s="13">
        <f>Penjualan!AM1154*$D1154</f>
        <v>0</v>
      </c>
      <c r="AN1154" s="13">
        <f>Penjualan!AN1154*$D1154</f>
        <v>0</v>
      </c>
      <c r="AO1154" s="13">
        <f>Penjualan!AO1154*$D1154</f>
        <v>0</v>
      </c>
      <c r="AP1154" s="13"/>
      <c r="AQ1154" s="13">
        <f>Penjualan!AQ1154*$D1154</f>
        <v>0</v>
      </c>
      <c r="AR1154" s="13">
        <f t="shared" si="36"/>
        <v>0</v>
      </c>
      <c r="AS1154" s="14"/>
      <c r="AT1154" s="14"/>
      <c r="AU1154" s="14"/>
      <c r="AV1154" s="14"/>
      <c r="AW1154" s="14"/>
    </row>
    <row r="1155" spans="1:49" ht="26.25" customHeight="1" x14ac:dyDescent="0.35">
      <c r="A1155" s="55">
        <f>Penjualan!A1155</f>
        <v>42719</v>
      </c>
      <c r="B1155" s="2" t="str">
        <f>Penjualan!B1155</f>
        <v>Rh01</v>
      </c>
      <c r="C1155" s="2" t="str">
        <f>Penjualan!C1155</f>
        <v>Produk Rahul Ericson</v>
      </c>
      <c r="D1155" s="21">
        <f>VLOOKUP(B1155,Tabel!$A$6:$F$78,6,FALSE)</f>
        <v>10000</v>
      </c>
      <c r="E1155" s="13">
        <f>Penjualan!E1155*$D1155</f>
        <v>0</v>
      </c>
      <c r="F1155" s="13">
        <f>Penjualan!F1155*$D1155</f>
        <v>0</v>
      </c>
      <c r="G1155" s="13">
        <f>Penjualan!G1155*$D1155</f>
        <v>0</v>
      </c>
      <c r="H1155" s="13">
        <f>Penjualan!H1155*$D1155</f>
        <v>0</v>
      </c>
      <c r="I1155" s="13">
        <f>Penjualan!I1155*$D1155</f>
        <v>0</v>
      </c>
      <c r="J1155" s="13">
        <f>Penjualan!J1155*$D1155</f>
        <v>0</v>
      </c>
      <c r="K1155" s="13">
        <f>Penjualan!K1155*$D1155</f>
        <v>0</v>
      </c>
      <c r="L1155" s="13">
        <f>Penjualan!L1155*$D1155</f>
        <v>0</v>
      </c>
      <c r="M1155" s="13">
        <f>Penjualan!M1155*$D1155</f>
        <v>0</v>
      </c>
      <c r="N1155" s="13">
        <f>Penjualan!N1155*$D1155</f>
        <v>0</v>
      </c>
      <c r="O1155" s="13">
        <f>Penjualan!O1155*$D1155</f>
        <v>0</v>
      </c>
      <c r="P1155" s="13">
        <f>Penjualan!P1155*$D1155</f>
        <v>0</v>
      </c>
      <c r="Q1155" s="13">
        <f>Penjualan!Q1155*$D1155</f>
        <v>0</v>
      </c>
      <c r="R1155" s="13">
        <f>Penjualan!R1155*$D1155</f>
        <v>0</v>
      </c>
      <c r="S1155" s="13">
        <f>Penjualan!S1155*$D1155</f>
        <v>0</v>
      </c>
      <c r="T1155" s="13">
        <f>Penjualan!T1155*$D1155</f>
        <v>0</v>
      </c>
      <c r="U1155" s="13">
        <f>Penjualan!U1155*$D1155</f>
        <v>0</v>
      </c>
      <c r="V1155" s="13">
        <f>Penjualan!V1155*$D1155</f>
        <v>0</v>
      </c>
      <c r="W1155" s="13">
        <f>Penjualan!W1155*$D1155</f>
        <v>0</v>
      </c>
      <c r="X1155" s="13">
        <f>Penjualan!X1155*$D1155</f>
        <v>0</v>
      </c>
      <c r="Y1155" s="13">
        <f>Penjualan!Y1155*$D1155</f>
        <v>0</v>
      </c>
      <c r="Z1155" s="13">
        <f>Penjualan!Z1155*$D1155</f>
        <v>0</v>
      </c>
      <c r="AA1155" s="13">
        <f>Penjualan!AA1155*$D1155</f>
        <v>0</v>
      </c>
      <c r="AB1155" s="13">
        <f>Penjualan!AB1155*$D1155</f>
        <v>0</v>
      </c>
      <c r="AC1155" s="13">
        <f>Penjualan!AC1155*$D1155</f>
        <v>0</v>
      </c>
      <c r="AD1155" s="13">
        <f>Penjualan!AD1155*$D1155</f>
        <v>10000</v>
      </c>
      <c r="AE1155" s="13">
        <f>Penjualan!AE1155*$D1155</f>
        <v>0</v>
      </c>
      <c r="AF1155" s="13">
        <f>Penjualan!AF1155*$D1155</f>
        <v>0</v>
      </c>
      <c r="AG1155" s="13">
        <f>Penjualan!AG1155*$D1155</f>
        <v>10000</v>
      </c>
      <c r="AH1155" s="13">
        <f>Penjualan!AH1155*$D1155</f>
        <v>0</v>
      </c>
      <c r="AI1155" s="13">
        <f>Penjualan!AI1155*$D1155</f>
        <v>0</v>
      </c>
      <c r="AJ1155" s="13">
        <f>Penjualan!AJ1155*$D1155</f>
        <v>0</v>
      </c>
      <c r="AK1155" s="13">
        <f>Penjualan!AK1155*$D1155</f>
        <v>0</v>
      </c>
      <c r="AL1155" s="13">
        <f>Penjualan!AL1155*$D1155</f>
        <v>0</v>
      </c>
      <c r="AM1155" s="13">
        <f>Penjualan!AM1155*$D1155</f>
        <v>0</v>
      </c>
      <c r="AN1155" s="13">
        <f>Penjualan!AN1155*$D1155</f>
        <v>0</v>
      </c>
      <c r="AO1155" s="13">
        <f>Penjualan!AO1155*$D1155</f>
        <v>0</v>
      </c>
      <c r="AP1155" s="13"/>
      <c r="AQ1155" s="13">
        <f>Penjualan!AQ1155*$D1155</f>
        <v>0</v>
      </c>
      <c r="AR1155" s="13">
        <f t="shared" si="36"/>
        <v>20000</v>
      </c>
      <c r="AS1155" s="14"/>
      <c r="AT1155" s="14"/>
      <c r="AU1155" s="14"/>
      <c r="AV1155" s="14"/>
      <c r="AW1155" s="14"/>
    </row>
    <row r="1156" spans="1:49" ht="26.25" customHeight="1" x14ac:dyDescent="0.35">
      <c r="A1156" s="55" t="str">
        <f>Penjualan!A1156</f>
        <v>Panti</v>
      </c>
      <c r="B1156" s="2" t="str">
        <f>Penjualan!B1156</f>
        <v>R05</v>
      </c>
      <c r="C1156" s="2" t="str">
        <f>Penjualan!C1156</f>
        <v>Rosario tali bercorak</v>
      </c>
      <c r="D1156" s="21">
        <f>VLOOKUP(B1156,Tabel!$A$6:$F$78,6,FALSE)</f>
        <v>15000</v>
      </c>
      <c r="E1156" s="13">
        <f>Penjualan!E1156*$D1156</f>
        <v>0</v>
      </c>
      <c r="F1156" s="13">
        <f>Penjualan!F1156*$D1156</f>
        <v>0</v>
      </c>
      <c r="G1156" s="13">
        <f>Penjualan!G1156*$D1156</f>
        <v>0</v>
      </c>
      <c r="H1156" s="13">
        <f>Penjualan!H1156*$D1156</f>
        <v>45000</v>
      </c>
      <c r="I1156" s="13">
        <f>Penjualan!I1156*$D1156</f>
        <v>0</v>
      </c>
      <c r="J1156" s="13">
        <f>Penjualan!J1156*$D1156</f>
        <v>15000</v>
      </c>
      <c r="K1156" s="13">
        <f>Penjualan!K1156*$D1156</f>
        <v>0</v>
      </c>
      <c r="L1156" s="13">
        <f>Penjualan!L1156*$D1156</f>
        <v>15000</v>
      </c>
      <c r="M1156" s="13">
        <f>Penjualan!M1156*$D1156</f>
        <v>0</v>
      </c>
      <c r="N1156" s="13">
        <f>Penjualan!N1156*$D1156</f>
        <v>0</v>
      </c>
      <c r="O1156" s="13">
        <f>Penjualan!O1156*$D1156</f>
        <v>0</v>
      </c>
      <c r="P1156" s="13">
        <f>Penjualan!P1156*$D1156</f>
        <v>0</v>
      </c>
      <c r="Q1156" s="13">
        <f>Penjualan!Q1156*$D1156</f>
        <v>0</v>
      </c>
      <c r="R1156" s="13">
        <f>Penjualan!R1156*$D1156</f>
        <v>0</v>
      </c>
      <c r="S1156" s="13">
        <f>Penjualan!S1156*$D1156</f>
        <v>0</v>
      </c>
      <c r="T1156" s="13">
        <f>Penjualan!T1156*$D1156</f>
        <v>0</v>
      </c>
      <c r="U1156" s="13">
        <f>Penjualan!U1156*$D1156</f>
        <v>0</v>
      </c>
      <c r="V1156" s="13">
        <f>Penjualan!V1156*$D1156</f>
        <v>0</v>
      </c>
      <c r="W1156" s="13">
        <f>Penjualan!W1156*$D1156</f>
        <v>0</v>
      </c>
      <c r="X1156" s="13">
        <f>Penjualan!X1156*$D1156</f>
        <v>0</v>
      </c>
      <c r="Y1156" s="13">
        <f>Penjualan!Y1156*$D1156</f>
        <v>0</v>
      </c>
      <c r="Z1156" s="13">
        <f>Penjualan!Z1156*$D1156</f>
        <v>0</v>
      </c>
      <c r="AA1156" s="13">
        <f>Penjualan!AA1156*$D1156</f>
        <v>0</v>
      </c>
      <c r="AB1156" s="13">
        <f>Penjualan!AB1156*$D1156</f>
        <v>0</v>
      </c>
      <c r="AC1156" s="13">
        <f>Penjualan!AC1156*$D1156</f>
        <v>0</v>
      </c>
      <c r="AD1156" s="13">
        <f>Penjualan!AD1156*$D1156</f>
        <v>0</v>
      </c>
      <c r="AE1156" s="13">
        <f>Penjualan!AE1156*$D1156</f>
        <v>0</v>
      </c>
      <c r="AF1156" s="13">
        <f>Penjualan!AF1156*$D1156</f>
        <v>0</v>
      </c>
      <c r="AG1156" s="13">
        <f>Penjualan!AG1156*$D1156</f>
        <v>0</v>
      </c>
      <c r="AH1156" s="13">
        <f>Penjualan!AH1156*$D1156</f>
        <v>0</v>
      </c>
      <c r="AI1156" s="13">
        <f>Penjualan!AI1156*$D1156</f>
        <v>0</v>
      </c>
      <c r="AJ1156" s="13">
        <f>Penjualan!AJ1156*$D1156</f>
        <v>0</v>
      </c>
      <c r="AK1156" s="13">
        <f>Penjualan!AK1156*$D1156</f>
        <v>0</v>
      </c>
      <c r="AL1156" s="13">
        <f>Penjualan!AL1156*$D1156</f>
        <v>0</v>
      </c>
      <c r="AM1156" s="13">
        <f>Penjualan!AM1156*$D1156</f>
        <v>0</v>
      </c>
      <c r="AN1156" s="13">
        <f>Penjualan!AN1156*$D1156</f>
        <v>0</v>
      </c>
      <c r="AO1156" s="13">
        <f>Penjualan!AO1156*$D1156</f>
        <v>0</v>
      </c>
      <c r="AP1156" s="13"/>
      <c r="AQ1156" s="13">
        <f>Penjualan!AQ1156*$D1156</f>
        <v>0</v>
      </c>
      <c r="AR1156" s="13">
        <f t="shared" si="36"/>
        <v>75000</v>
      </c>
      <c r="AS1156" s="14"/>
      <c r="AT1156" s="14"/>
      <c r="AU1156" s="14"/>
      <c r="AV1156" s="14"/>
      <c r="AW1156" s="14"/>
    </row>
    <row r="1157" spans="1:49" ht="26.25" customHeight="1" x14ac:dyDescent="0.35">
      <c r="A1157" s="55">
        <f>Penjualan!A1157</f>
        <v>0</v>
      </c>
      <c r="B1157" s="2" t="str">
        <f>Penjualan!B1157</f>
        <v>R01</v>
      </c>
      <c r="C1157" s="2" t="str">
        <f>Penjualan!C1157</f>
        <v>Rosario kayu</v>
      </c>
      <c r="D1157" s="21">
        <f>VLOOKUP(B1157,Tabel!$A$6:$F$78,6,FALSE)</f>
        <v>15000</v>
      </c>
      <c r="E1157" s="13">
        <f>Penjualan!E1157*$D1157</f>
        <v>0</v>
      </c>
      <c r="F1157" s="13">
        <f>Penjualan!F1157*$D1157</f>
        <v>0</v>
      </c>
      <c r="G1157" s="13">
        <f>Penjualan!G1157*$D1157</f>
        <v>0</v>
      </c>
      <c r="H1157" s="13">
        <f>Penjualan!H1157*$D1157</f>
        <v>0</v>
      </c>
      <c r="I1157" s="13">
        <f>Penjualan!I1157*$D1157</f>
        <v>0</v>
      </c>
      <c r="J1157" s="13">
        <f>Penjualan!J1157*$D1157</f>
        <v>0</v>
      </c>
      <c r="K1157" s="13">
        <f>Penjualan!K1157*$D1157</f>
        <v>0</v>
      </c>
      <c r="L1157" s="13">
        <f>Penjualan!L1157*$D1157</f>
        <v>0</v>
      </c>
      <c r="M1157" s="13">
        <f>Penjualan!M1157*$D1157</f>
        <v>0</v>
      </c>
      <c r="N1157" s="13">
        <f>Penjualan!N1157*$D1157</f>
        <v>0</v>
      </c>
      <c r="O1157" s="13">
        <f>Penjualan!O1157*$D1157</f>
        <v>0</v>
      </c>
      <c r="P1157" s="13">
        <f>Penjualan!P1157*$D1157</f>
        <v>0</v>
      </c>
      <c r="Q1157" s="13">
        <f>Penjualan!Q1157*$D1157</f>
        <v>0</v>
      </c>
      <c r="R1157" s="13">
        <f>Penjualan!R1157*$D1157</f>
        <v>0</v>
      </c>
      <c r="S1157" s="13">
        <f>Penjualan!S1157*$D1157</f>
        <v>30000</v>
      </c>
      <c r="T1157" s="13">
        <f>Penjualan!T1157*$D1157</f>
        <v>0</v>
      </c>
      <c r="U1157" s="13">
        <f>Penjualan!U1157*$D1157</f>
        <v>0</v>
      </c>
      <c r="V1157" s="13">
        <f>Penjualan!V1157*$D1157</f>
        <v>0</v>
      </c>
      <c r="W1157" s="13">
        <f>Penjualan!W1157*$D1157</f>
        <v>0</v>
      </c>
      <c r="X1157" s="13">
        <f>Penjualan!X1157*$D1157</f>
        <v>0</v>
      </c>
      <c r="Y1157" s="13">
        <f>Penjualan!Y1157*$D1157</f>
        <v>0</v>
      </c>
      <c r="Z1157" s="13">
        <f>Penjualan!Z1157*$D1157</f>
        <v>0</v>
      </c>
      <c r="AA1157" s="13">
        <f>Penjualan!AA1157*$D1157</f>
        <v>0</v>
      </c>
      <c r="AB1157" s="13">
        <f>Penjualan!AB1157*$D1157</f>
        <v>0</v>
      </c>
      <c r="AC1157" s="13">
        <f>Penjualan!AC1157*$D1157</f>
        <v>0</v>
      </c>
      <c r="AD1157" s="13">
        <f>Penjualan!AD1157*$D1157</f>
        <v>0</v>
      </c>
      <c r="AE1157" s="13">
        <f>Penjualan!AE1157*$D1157</f>
        <v>15000</v>
      </c>
      <c r="AF1157" s="13">
        <f>Penjualan!AF1157*$D1157</f>
        <v>0</v>
      </c>
      <c r="AG1157" s="13">
        <f>Penjualan!AG1157*$D1157</f>
        <v>0</v>
      </c>
      <c r="AH1157" s="13">
        <f>Penjualan!AH1157*$D1157</f>
        <v>0</v>
      </c>
      <c r="AI1157" s="13">
        <f>Penjualan!AI1157*$D1157</f>
        <v>0</v>
      </c>
      <c r="AJ1157" s="13">
        <f>Penjualan!AJ1157*$D1157</f>
        <v>0</v>
      </c>
      <c r="AK1157" s="13">
        <f>Penjualan!AK1157*$D1157</f>
        <v>0</v>
      </c>
      <c r="AL1157" s="13">
        <f>Penjualan!AL1157*$D1157</f>
        <v>0</v>
      </c>
      <c r="AM1157" s="13">
        <f>Penjualan!AM1157*$D1157</f>
        <v>0</v>
      </c>
      <c r="AN1157" s="13">
        <f>Penjualan!AN1157*$D1157</f>
        <v>0</v>
      </c>
      <c r="AO1157" s="13">
        <f>Penjualan!AO1157*$D1157</f>
        <v>0</v>
      </c>
      <c r="AP1157" s="13"/>
      <c r="AQ1157" s="13">
        <f>Penjualan!AQ1157*$D1157</f>
        <v>0</v>
      </c>
      <c r="AR1157" s="13">
        <f t="shared" si="36"/>
        <v>45000</v>
      </c>
      <c r="AS1157" s="14"/>
      <c r="AT1157" s="14"/>
      <c r="AU1157" s="14"/>
      <c r="AV1157" s="14"/>
      <c r="AW1157" s="14"/>
    </row>
    <row r="1158" spans="1:49" ht="26.25" customHeight="1" x14ac:dyDescent="0.35">
      <c r="A1158" s="55">
        <f>Penjualan!A1158</f>
        <v>0</v>
      </c>
      <c r="B1158" s="2" t="str">
        <f>Penjualan!B1158</f>
        <v>Yoh01</v>
      </c>
      <c r="C1158" s="2" t="str">
        <f>Penjualan!C1158</f>
        <v>Produk Yohanes</v>
      </c>
      <c r="D1158" s="21">
        <f>VLOOKUP(B1158,Tabel!$A$6:$F$78,6,FALSE)</f>
        <v>10000</v>
      </c>
      <c r="E1158" s="13">
        <f>Penjualan!E1158*$D1158</f>
        <v>0</v>
      </c>
      <c r="F1158" s="13">
        <f>Penjualan!F1158*$D1158</f>
        <v>10000</v>
      </c>
      <c r="G1158" s="13">
        <f>Penjualan!G1158*$D1158</f>
        <v>0</v>
      </c>
      <c r="H1158" s="13">
        <f>Penjualan!H1158*$D1158</f>
        <v>0</v>
      </c>
      <c r="I1158" s="13">
        <f>Penjualan!I1158*$D1158</f>
        <v>0</v>
      </c>
      <c r="J1158" s="13">
        <f>Penjualan!J1158*$D1158</f>
        <v>0</v>
      </c>
      <c r="K1158" s="13">
        <f>Penjualan!K1158*$D1158</f>
        <v>0</v>
      </c>
      <c r="L1158" s="13">
        <f>Penjualan!L1158*$D1158</f>
        <v>0</v>
      </c>
      <c r="M1158" s="13">
        <f>Penjualan!M1158*$D1158</f>
        <v>0</v>
      </c>
      <c r="N1158" s="13">
        <f>Penjualan!N1158*$D1158</f>
        <v>0</v>
      </c>
      <c r="O1158" s="13">
        <f>Penjualan!O1158*$D1158</f>
        <v>0</v>
      </c>
      <c r="P1158" s="13">
        <f>Penjualan!P1158*$D1158</f>
        <v>0</v>
      </c>
      <c r="Q1158" s="13">
        <f>Penjualan!Q1158*$D1158</f>
        <v>0</v>
      </c>
      <c r="R1158" s="13">
        <f>Penjualan!R1158*$D1158</f>
        <v>0</v>
      </c>
      <c r="S1158" s="13">
        <f>Penjualan!S1158*$D1158</f>
        <v>0</v>
      </c>
      <c r="T1158" s="13">
        <f>Penjualan!T1158*$D1158</f>
        <v>0</v>
      </c>
      <c r="U1158" s="13">
        <f>Penjualan!U1158*$D1158</f>
        <v>0</v>
      </c>
      <c r="V1158" s="13">
        <f>Penjualan!V1158*$D1158</f>
        <v>0</v>
      </c>
      <c r="W1158" s="13">
        <f>Penjualan!W1158*$D1158</f>
        <v>0</v>
      </c>
      <c r="X1158" s="13">
        <f>Penjualan!X1158*$D1158</f>
        <v>0</v>
      </c>
      <c r="Y1158" s="13">
        <f>Penjualan!Y1158*$D1158</f>
        <v>0</v>
      </c>
      <c r="Z1158" s="13">
        <f>Penjualan!Z1158*$D1158</f>
        <v>0</v>
      </c>
      <c r="AA1158" s="13">
        <f>Penjualan!AA1158*$D1158</f>
        <v>0</v>
      </c>
      <c r="AB1158" s="13">
        <f>Penjualan!AB1158*$D1158</f>
        <v>0</v>
      </c>
      <c r="AC1158" s="13">
        <f>Penjualan!AC1158*$D1158</f>
        <v>0</v>
      </c>
      <c r="AD1158" s="13">
        <f>Penjualan!AD1158*$D1158</f>
        <v>0</v>
      </c>
      <c r="AE1158" s="13">
        <f>Penjualan!AE1158*$D1158</f>
        <v>0</v>
      </c>
      <c r="AF1158" s="13">
        <f>Penjualan!AF1158*$D1158</f>
        <v>0</v>
      </c>
      <c r="AG1158" s="13">
        <f>Penjualan!AG1158*$D1158</f>
        <v>0</v>
      </c>
      <c r="AH1158" s="13">
        <f>Penjualan!AH1158*$D1158</f>
        <v>0</v>
      </c>
      <c r="AI1158" s="13">
        <f>Penjualan!AI1158*$D1158</f>
        <v>0</v>
      </c>
      <c r="AJ1158" s="13">
        <f>Penjualan!AJ1158*$D1158</f>
        <v>0</v>
      </c>
      <c r="AK1158" s="13">
        <f>Penjualan!AK1158*$D1158</f>
        <v>0</v>
      </c>
      <c r="AL1158" s="13">
        <f>Penjualan!AL1158*$D1158</f>
        <v>0</v>
      </c>
      <c r="AM1158" s="13">
        <f>Penjualan!AM1158*$D1158</f>
        <v>0</v>
      </c>
      <c r="AN1158" s="13">
        <f>Penjualan!AN1158*$D1158</f>
        <v>0</v>
      </c>
      <c r="AO1158" s="13">
        <f>Penjualan!AO1158*$D1158</f>
        <v>0</v>
      </c>
      <c r="AP1158" s="13"/>
      <c r="AQ1158" s="13">
        <f>Penjualan!AQ1158*$D1158</f>
        <v>0</v>
      </c>
      <c r="AR1158" s="13">
        <f t="shared" si="36"/>
        <v>10000</v>
      </c>
      <c r="AS1158" s="14"/>
      <c r="AT1158" s="14"/>
      <c r="AU1158" s="14"/>
      <c r="AV1158" s="14"/>
      <c r="AW1158" s="14"/>
    </row>
    <row r="1159" spans="1:49" ht="26.25" customHeight="1" x14ac:dyDescent="0.35">
      <c r="A1159" s="55">
        <f>Penjualan!A1159</f>
        <v>0</v>
      </c>
      <c r="B1159" s="2" t="str">
        <f>Penjualan!B1159</f>
        <v>G10</v>
      </c>
      <c r="C1159" s="2" t="str">
        <f>Penjualan!C1159</f>
        <v>G.tali warna warni</v>
      </c>
      <c r="D1159" s="21">
        <f>VLOOKUP(B1159,Tabel!$A$6:$F$78,6,FALSE)</f>
        <v>5000</v>
      </c>
      <c r="E1159" s="13">
        <f>Penjualan!E1159*$D1159</f>
        <v>0</v>
      </c>
      <c r="F1159" s="13">
        <f>Penjualan!F1159*$D1159</f>
        <v>0</v>
      </c>
      <c r="G1159" s="13">
        <f>Penjualan!G1159*$D1159</f>
        <v>0</v>
      </c>
      <c r="H1159" s="13">
        <f>Penjualan!H1159*$D1159</f>
        <v>0</v>
      </c>
      <c r="I1159" s="13">
        <f>Penjualan!I1159*$D1159</f>
        <v>0</v>
      </c>
      <c r="J1159" s="13">
        <f>Penjualan!J1159*$D1159</f>
        <v>0</v>
      </c>
      <c r="K1159" s="13">
        <f>Penjualan!K1159*$D1159</f>
        <v>0</v>
      </c>
      <c r="L1159" s="13">
        <f>Penjualan!L1159*$D1159</f>
        <v>0</v>
      </c>
      <c r="M1159" s="13">
        <f>Penjualan!M1159*$D1159</f>
        <v>0</v>
      </c>
      <c r="N1159" s="13">
        <f>Penjualan!N1159*$D1159</f>
        <v>0</v>
      </c>
      <c r="O1159" s="13">
        <f>Penjualan!O1159*$D1159</f>
        <v>0</v>
      </c>
      <c r="P1159" s="13">
        <f>Penjualan!P1159*$D1159</f>
        <v>0</v>
      </c>
      <c r="Q1159" s="13">
        <f>Penjualan!Q1159*$D1159</f>
        <v>0</v>
      </c>
      <c r="R1159" s="13">
        <f>Penjualan!R1159*$D1159</f>
        <v>0</v>
      </c>
      <c r="S1159" s="13">
        <f>Penjualan!S1159*$D1159</f>
        <v>0</v>
      </c>
      <c r="T1159" s="13">
        <f>Penjualan!T1159*$D1159</f>
        <v>0</v>
      </c>
      <c r="U1159" s="13">
        <f>Penjualan!U1159*$D1159</f>
        <v>0</v>
      </c>
      <c r="V1159" s="13">
        <f>Penjualan!V1159*$D1159</f>
        <v>0</v>
      </c>
      <c r="W1159" s="13">
        <f>Penjualan!W1159*$D1159</f>
        <v>0</v>
      </c>
      <c r="X1159" s="13">
        <f>Penjualan!X1159*$D1159</f>
        <v>0</v>
      </c>
      <c r="Y1159" s="13">
        <f>Penjualan!Y1159*$D1159</f>
        <v>0</v>
      </c>
      <c r="Z1159" s="13">
        <f>Penjualan!Z1159*$D1159</f>
        <v>0</v>
      </c>
      <c r="AA1159" s="13">
        <f>Penjualan!AA1159*$D1159</f>
        <v>0</v>
      </c>
      <c r="AB1159" s="13">
        <f>Penjualan!AB1159*$D1159</f>
        <v>0</v>
      </c>
      <c r="AC1159" s="13">
        <f>Penjualan!AC1159*$D1159</f>
        <v>0</v>
      </c>
      <c r="AD1159" s="13">
        <f>Penjualan!AD1159*$D1159</f>
        <v>0</v>
      </c>
      <c r="AE1159" s="13">
        <f>Penjualan!AE1159*$D1159</f>
        <v>0</v>
      </c>
      <c r="AF1159" s="13">
        <f>Penjualan!AF1159*$D1159</f>
        <v>0</v>
      </c>
      <c r="AG1159" s="13">
        <f>Penjualan!AG1159*$D1159</f>
        <v>5000</v>
      </c>
      <c r="AH1159" s="13">
        <f>Penjualan!AH1159*$D1159</f>
        <v>0</v>
      </c>
      <c r="AI1159" s="13">
        <f>Penjualan!AI1159*$D1159</f>
        <v>0</v>
      </c>
      <c r="AJ1159" s="13">
        <f>Penjualan!AJ1159*$D1159</f>
        <v>0</v>
      </c>
      <c r="AK1159" s="13">
        <f>Penjualan!AK1159*$D1159</f>
        <v>0</v>
      </c>
      <c r="AL1159" s="13">
        <f>Penjualan!AL1159*$D1159</f>
        <v>0</v>
      </c>
      <c r="AM1159" s="13">
        <f>Penjualan!AM1159*$D1159</f>
        <v>0</v>
      </c>
      <c r="AN1159" s="13">
        <f>Penjualan!AN1159*$D1159</f>
        <v>0</v>
      </c>
      <c r="AO1159" s="13">
        <f>Penjualan!AO1159*$D1159</f>
        <v>0</v>
      </c>
      <c r="AP1159" s="13"/>
      <c r="AQ1159" s="13">
        <f>Penjualan!AQ1159*$D1159</f>
        <v>0</v>
      </c>
      <c r="AR1159" s="13">
        <f t="shared" si="36"/>
        <v>5000</v>
      </c>
      <c r="AS1159" s="14"/>
      <c r="AT1159" s="14"/>
      <c r="AU1159" s="14"/>
      <c r="AV1159" s="14"/>
      <c r="AW1159" s="14"/>
    </row>
    <row r="1160" spans="1:49" ht="26.25" customHeight="1" x14ac:dyDescent="0.35">
      <c r="A1160" s="55">
        <f>Penjualan!A1160</f>
        <v>0</v>
      </c>
      <c r="B1160" s="2" t="str">
        <f>Penjualan!B1160</f>
        <v>Lain2</v>
      </c>
      <c r="C1160" s="2" t="str">
        <f>Penjualan!C1160</f>
        <v>Lain2</v>
      </c>
      <c r="D1160" s="21">
        <f>VLOOKUP(B1160,Tabel!$A$6:$F$78,6,FALSE)</f>
        <v>0</v>
      </c>
      <c r="E1160" s="13">
        <f>Penjualan!E1160*$D1160</f>
        <v>0</v>
      </c>
      <c r="F1160" s="13">
        <f>Penjualan!F1160*$D1160</f>
        <v>0</v>
      </c>
      <c r="G1160" s="13">
        <f>Penjualan!G1160*$D1160</f>
        <v>0</v>
      </c>
      <c r="H1160" s="13">
        <f>Penjualan!H1160*$D1160</f>
        <v>0</v>
      </c>
      <c r="I1160" s="13">
        <f>Penjualan!I1160*$D1160</f>
        <v>0</v>
      </c>
      <c r="J1160" s="13">
        <f>Penjualan!J1160*$D1160</f>
        <v>0</v>
      </c>
      <c r="K1160" s="13">
        <f>Penjualan!K1160*$D1160</f>
        <v>0</v>
      </c>
      <c r="L1160" s="13">
        <f>Penjualan!L1160*$D1160</f>
        <v>0</v>
      </c>
      <c r="M1160" s="13">
        <f>Penjualan!M1160*$D1160</f>
        <v>0</v>
      </c>
      <c r="N1160" s="13">
        <f>Penjualan!N1160*$D1160</f>
        <v>0</v>
      </c>
      <c r="O1160" s="13">
        <f>Penjualan!O1160*$D1160</f>
        <v>0</v>
      </c>
      <c r="P1160" s="13">
        <f>Penjualan!P1160*$D1160</f>
        <v>0</v>
      </c>
      <c r="Q1160" s="13">
        <f>Penjualan!Q1160*$D1160</f>
        <v>0</v>
      </c>
      <c r="R1160" s="13">
        <f>Penjualan!R1160*$D1160</f>
        <v>0</v>
      </c>
      <c r="S1160" s="13">
        <f>Penjualan!S1160*$D1160</f>
        <v>0</v>
      </c>
      <c r="T1160" s="13">
        <f>Penjualan!T1160*$D1160</f>
        <v>0</v>
      </c>
      <c r="U1160" s="13">
        <f>Penjualan!U1160*$D1160</f>
        <v>0</v>
      </c>
      <c r="V1160" s="13">
        <f>Penjualan!V1160*$D1160</f>
        <v>0</v>
      </c>
      <c r="W1160" s="13">
        <f>Penjualan!W1160*$D1160</f>
        <v>0</v>
      </c>
      <c r="X1160" s="13">
        <f>Penjualan!X1160*$D1160</f>
        <v>0</v>
      </c>
      <c r="Y1160" s="13">
        <f>Penjualan!Y1160*$D1160</f>
        <v>0</v>
      </c>
      <c r="Z1160" s="13">
        <f>Penjualan!Z1160*$D1160</f>
        <v>0</v>
      </c>
      <c r="AA1160" s="13">
        <f>Penjualan!AA1160*$D1160</f>
        <v>0</v>
      </c>
      <c r="AB1160" s="13">
        <f>Penjualan!AB1160*$D1160</f>
        <v>0</v>
      </c>
      <c r="AC1160" s="13">
        <f>Penjualan!AC1160*$D1160</f>
        <v>0</v>
      </c>
      <c r="AD1160" s="13">
        <f>Penjualan!AD1160*$D1160</f>
        <v>0</v>
      </c>
      <c r="AE1160" s="13">
        <f>Penjualan!AE1160*$D1160</f>
        <v>0</v>
      </c>
      <c r="AF1160" s="13">
        <f>Penjualan!AF1160*$D1160</f>
        <v>0</v>
      </c>
      <c r="AG1160" s="13">
        <f>Penjualan!AG1160*$D1160</f>
        <v>0</v>
      </c>
      <c r="AH1160" s="13">
        <f>Penjualan!AH1160*$D1160</f>
        <v>0</v>
      </c>
      <c r="AI1160" s="13">
        <f>Penjualan!AI1160*$D1160</f>
        <v>0</v>
      </c>
      <c r="AJ1160" s="13">
        <f>Penjualan!AJ1160*$D1160</f>
        <v>0</v>
      </c>
      <c r="AK1160" s="13">
        <f>Penjualan!AK1160*$D1160</f>
        <v>0</v>
      </c>
      <c r="AL1160" s="13">
        <f>Penjualan!AL1160*$D1160</f>
        <v>0</v>
      </c>
      <c r="AM1160" s="13">
        <f>Penjualan!AM1160*$D1160</f>
        <v>0</v>
      </c>
      <c r="AN1160" s="13">
        <f>Penjualan!AN1160*$D1160</f>
        <v>0</v>
      </c>
      <c r="AO1160" s="13">
        <f>Penjualan!AO1160*$D1160</f>
        <v>0</v>
      </c>
      <c r="AP1160" s="13"/>
      <c r="AQ1160" s="13">
        <f>Penjualan!AQ1160*$D1160</f>
        <v>0</v>
      </c>
      <c r="AR1160" s="13">
        <f t="shared" si="36"/>
        <v>0</v>
      </c>
      <c r="AS1160" s="14"/>
      <c r="AT1160" s="14"/>
      <c r="AU1160" s="14"/>
      <c r="AV1160" s="14"/>
      <c r="AW1160" s="14"/>
    </row>
    <row r="1161" spans="1:49" ht="26.25" customHeight="1" x14ac:dyDescent="0.35">
      <c r="A1161" s="55">
        <f>Penjualan!A1161</f>
        <v>42729</v>
      </c>
      <c r="B1161" s="2" t="str">
        <f>Penjualan!B1161</f>
        <v>C003</v>
      </c>
      <c r="C1161" s="2" t="str">
        <f>Penjualan!C1161</f>
        <v>Toples</v>
      </c>
      <c r="D1161" s="21">
        <f>VLOOKUP(B1161,Tabel!$A$6:$F$78,6,FALSE)</f>
        <v>15000</v>
      </c>
      <c r="E1161" s="13">
        <f>Penjualan!E1161*$D1161</f>
        <v>0</v>
      </c>
      <c r="F1161" s="13">
        <f>Penjualan!F1161*$D1161</f>
        <v>0</v>
      </c>
      <c r="G1161" s="13">
        <f>Penjualan!G1161*$D1161</f>
        <v>0</v>
      </c>
      <c r="H1161" s="13">
        <f>Penjualan!H1161*$D1161</f>
        <v>0</v>
      </c>
      <c r="I1161" s="13">
        <f>Penjualan!I1161*$D1161</f>
        <v>0</v>
      </c>
      <c r="J1161" s="13">
        <f>Penjualan!J1161*$D1161</f>
        <v>0</v>
      </c>
      <c r="K1161" s="13">
        <f>Penjualan!K1161*$D1161</f>
        <v>0</v>
      </c>
      <c r="L1161" s="13">
        <f>Penjualan!L1161*$D1161</f>
        <v>0</v>
      </c>
      <c r="M1161" s="13">
        <f>Penjualan!M1161*$D1161</f>
        <v>15000</v>
      </c>
      <c r="N1161" s="13">
        <f>Penjualan!N1161*$D1161</f>
        <v>0</v>
      </c>
      <c r="O1161" s="13">
        <f>Penjualan!O1161*$D1161</f>
        <v>0</v>
      </c>
      <c r="P1161" s="13">
        <f>Penjualan!P1161*$D1161</f>
        <v>0</v>
      </c>
      <c r="Q1161" s="13">
        <f>Penjualan!Q1161*$D1161</f>
        <v>0</v>
      </c>
      <c r="R1161" s="13">
        <f>Penjualan!R1161*$D1161</f>
        <v>0</v>
      </c>
      <c r="S1161" s="13">
        <f>Penjualan!S1161*$D1161</f>
        <v>0</v>
      </c>
      <c r="T1161" s="13">
        <f>Penjualan!T1161*$D1161</f>
        <v>0</v>
      </c>
      <c r="U1161" s="13">
        <f>Penjualan!U1161*$D1161</f>
        <v>0</v>
      </c>
      <c r="V1161" s="13">
        <f>Penjualan!V1161*$D1161</f>
        <v>0</v>
      </c>
      <c r="W1161" s="13">
        <f>Penjualan!W1161*$D1161</f>
        <v>0</v>
      </c>
      <c r="X1161" s="13">
        <f>Penjualan!X1161*$D1161</f>
        <v>0</v>
      </c>
      <c r="Y1161" s="13">
        <f>Penjualan!Y1161*$D1161</f>
        <v>0</v>
      </c>
      <c r="Z1161" s="13">
        <f>Penjualan!Z1161*$D1161</f>
        <v>0</v>
      </c>
      <c r="AA1161" s="13">
        <f>Penjualan!AA1161*$D1161</f>
        <v>0</v>
      </c>
      <c r="AB1161" s="13">
        <f>Penjualan!AB1161*$D1161</f>
        <v>0</v>
      </c>
      <c r="AC1161" s="13">
        <f>Penjualan!AC1161*$D1161</f>
        <v>0</v>
      </c>
      <c r="AD1161" s="13">
        <f>Penjualan!AD1161*$D1161</f>
        <v>0</v>
      </c>
      <c r="AE1161" s="13">
        <f>Penjualan!AE1161*$D1161</f>
        <v>0</v>
      </c>
      <c r="AF1161" s="13">
        <f>Penjualan!AF1161*$D1161</f>
        <v>0</v>
      </c>
      <c r="AG1161" s="13">
        <f>Penjualan!AG1161*$D1161</f>
        <v>0</v>
      </c>
      <c r="AH1161" s="13">
        <f>Penjualan!AH1161*$D1161</f>
        <v>0</v>
      </c>
      <c r="AI1161" s="13">
        <f>Penjualan!AI1161*$D1161</f>
        <v>0</v>
      </c>
      <c r="AJ1161" s="13">
        <f>Penjualan!AJ1161*$D1161</f>
        <v>0</v>
      </c>
      <c r="AK1161" s="13">
        <f>Penjualan!AK1161*$D1161</f>
        <v>0</v>
      </c>
      <c r="AL1161" s="13">
        <f>Penjualan!AL1161*$D1161</f>
        <v>0</v>
      </c>
      <c r="AM1161" s="13">
        <f>Penjualan!AM1161*$D1161</f>
        <v>0</v>
      </c>
      <c r="AN1161" s="13">
        <f>Penjualan!AN1161*$D1161</f>
        <v>0</v>
      </c>
      <c r="AO1161" s="13">
        <f>Penjualan!AO1161*$D1161</f>
        <v>0</v>
      </c>
      <c r="AP1161" s="13"/>
      <c r="AQ1161" s="13">
        <f>Penjualan!AQ1161*$D1161</f>
        <v>0</v>
      </c>
      <c r="AR1161" s="13">
        <f t="shared" si="36"/>
        <v>15000</v>
      </c>
      <c r="AS1161" s="14"/>
      <c r="AT1161" s="14"/>
      <c r="AU1161" s="14"/>
      <c r="AV1161" s="14"/>
      <c r="AW1161" s="14"/>
    </row>
    <row r="1162" spans="1:49" ht="26.25" customHeight="1" x14ac:dyDescent="0.35">
      <c r="A1162" s="55">
        <f>Penjualan!A1162</f>
        <v>0</v>
      </c>
      <c r="B1162" s="2" t="str">
        <f>Penjualan!B1162</f>
        <v>Car01</v>
      </c>
      <c r="C1162" s="2" t="str">
        <f>Penjualan!C1162</f>
        <v>Produk Oscar</v>
      </c>
      <c r="D1162" s="21">
        <f>VLOOKUP(B1162,Tabel!$A$6:$F$78,6,FALSE)</f>
        <v>20000</v>
      </c>
      <c r="E1162" s="13">
        <f>Penjualan!E1162*$D1162</f>
        <v>0</v>
      </c>
      <c r="F1162" s="13">
        <f>Penjualan!F1162*$D1162</f>
        <v>0</v>
      </c>
      <c r="G1162" s="13">
        <f>Penjualan!G1162*$D1162</f>
        <v>0</v>
      </c>
      <c r="H1162" s="13">
        <f>Penjualan!H1162*$D1162</f>
        <v>20000</v>
      </c>
      <c r="I1162" s="13">
        <f>Penjualan!I1162*$D1162</f>
        <v>0</v>
      </c>
      <c r="J1162" s="13">
        <f>Penjualan!J1162*$D1162</f>
        <v>0</v>
      </c>
      <c r="K1162" s="13">
        <f>Penjualan!K1162*$D1162</f>
        <v>0</v>
      </c>
      <c r="L1162" s="13">
        <f>Penjualan!L1162*$D1162</f>
        <v>0</v>
      </c>
      <c r="M1162" s="13">
        <f>Penjualan!M1162*$D1162</f>
        <v>0</v>
      </c>
      <c r="N1162" s="13">
        <f>Penjualan!N1162*$D1162</f>
        <v>0</v>
      </c>
      <c r="O1162" s="13">
        <f>Penjualan!O1162*$D1162</f>
        <v>0</v>
      </c>
      <c r="P1162" s="13">
        <f>Penjualan!P1162*$D1162</f>
        <v>0</v>
      </c>
      <c r="Q1162" s="13">
        <f>Penjualan!Q1162*$D1162</f>
        <v>20000</v>
      </c>
      <c r="R1162" s="13">
        <f>Penjualan!R1162*$D1162</f>
        <v>0</v>
      </c>
      <c r="S1162" s="13">
        <f>Penjualan!S1162*$D1162</f>
        <v>0</v>
      </c>
      <c r="T1162" s="13">
        <f>Penjualan!T1162*$D1162</f>
        <v>0</v>
      </c>
      <c r="U1162" s="13">
        <f>Penjualan!U1162*$D1162</f>
        <v>0</v>
      </c>
      <c r="V1162" s="13">
        <f>Penjualan!V1162*$D1162</f>
        <v>0</v>
      </c>
      <c r="W1162" s="13">
        <f>Penjualan!W1162*$D1162</f>
        <v>0</v>
      </c>
      <c r="X1162" s="13">
        <f>Penjualan!X1162*$D1162</f>
        <v>0</v>
      </c>
      <c r="Y1162" s="13">
        <f>Penjualan!Y1162*$D1162</f>
        <v>0</v>
      </c>
      <c r="Z1162" s="13">
        <f>Penjualan!Z1162*$D1162</f>
        <v>0</v>
      </c>
      <c r="AA1162" s="13">
        <f>Penjualan!AA1162*$D1162</f>
        <v>0</v>
      </c>
      <c r="AB1162" s="13">
        <f>Penjualan!AB1162*$D1162</f>
        <v>0</v>
      </c>
      <c r="AC1162" s="13">
        <f>Penjualan!AC1162*$D1162</f>
        <v>0</v>
      </c>
      <c r="AD1162" s="13">
        <f>Penjualan!AD1162*$D1162</f>
        <v>0</v>
      </c>
      <c r="AE1162" s="13">
        <f>Penjualan!AE1162*$D1162</f>
        <v>0</v>
      </c>
      <c r="AF1162" s="13">
        <f>Penjualan!AF1162*$D1162</f>
        <v>0</v>
      </c>
      <c r="AG1162" s="13">
        <f>Penjualan!AG1162*$D1162</f>
        <v>0</v>
      </c>
      <c r="AH1162" s="13">
        <f>Penjualan!AH1162*$D1162</f>
        <v>0</v>
      </c>
      <c r="AI1162" s="13">
        <f>Penjualan!AI1162*$D1162</f>
        <v>0</v>
      </c>
      <c r="AJ1162" s="13">
        <f>Penjualan!AJ1162*$D1162</f>
        <v>0</v>
      </c>
      <c r="AK1162" s="13">
        <f>Penjualan!AK1162*$D1162</f>
        <v>0</v>
      </c>
      <c r="AL1162" s="13">
        <f>Penjualan!AL1162*$D1162</f>
        <v>0</v>
      </c>
      <c r="AM1162" s="13">
        <f>Penjualan!AM1162*$D1162</f>
        <v>0</v>
      </c>
      <c r="AN1162" s="13">
        <f>Penjualan!AN1162*$D1162</f>
        <v>0</v>
      </c>
      <c r="AO1162" s="13">
        <f>Penjualan!AO1162*$D1162</f>
        <v>0</v>
      </c>
      <c r="AP1162" s="13"/>
      <c r="AQ1162" s="13">
        <f>Penjualan!AQ1162*$D1162</f>
        <v>0</v>
      </c>
      <c r="AR1162" s="13">
        <f t="shared" si="36"/>
        <v>40000</v>
      </c>
      <c r="AS1162" s="14"/>
      <c r="AT1162" s="14"/>
      <c r="AU1162" s="14"/>
      <c r="AV1162" s="14"/>
      <c r="AW1162" s="14"/>
    </row>
    <row r="1163" spans="1:49" ht="26.25" customHeight="1" x14ac:dyDescent="0.35">
      <c r="A1163" s="55">
        <f>Penjualan!A1163</f>
        <v>0</v>
      </c>
      <c r="B1163" s="2" t="str">
        <f>Penjualan!B1163</f>
        <v>R01</v>
      </c>
      <c r="C1163" s="2" t="str">
        <f>Penjualan!C1163</f>
        <v>Rosario kayu</v>
      </c>
      <c r="D1163" s="21">
        <f>VLOOKUP(B1163,Tabel!$A$6:$F$78,6,FALSE)</f>
        <v>15000</v>
      </c>
      <c r="E1163" s="13">
        <f>Penjualan!E1163*$D1163</f>
        <v>0</v>
      </c>
      <c r="F1163" s="13">
        <f>Penjualan!F1163*$D1163</f>
        <v>0</v>
      </c>
      <c r="G1163" s="13">
        <f>Penjualan!G1163*$D1163</f>
        <v>0</v>
      </c>
      <c r="H1163" s="13">
        <f>Penjualan!H1163*$D1163</f>
        <v>30000</v>
      </c>
      <c r="I1163" s="13">
        <f>Penjualan!I1163*$D1163</f>
        <v>0</v>
      </c>
      <c r="J1163" s="13">
        <f>Penjualan!J1163*$D1163</f>
        <v>0</v>
      </c>
      <c r="K1163" s="13">
        <f>Penjualan!K1163*$D1163</f>
        <v>0</v>
      </c>
      <c r="L1163" s="13">
        <f>Penjualan!L1163*$D1163</f>
        <v>0</v>
      </c>
      <c r="M1163" s="13">
        <f>Penjualan!M1163*$D1163</f>
        <v>0</v>
      </c>
      <c r="N1163" s="13">
        <f>Penjualan!N1163*$D1163</f>
        <v>0</v>
      </c>
      <c r="O1163" s="13">
        <f>Penjualan!O1163*$D1163</f>
        <v>0</v>
      </c>
      <c r="P1163" s="13">
        <f>Penjualan!P1163*$D1163</f>
        <v>0</v>
      </c>
      <c r="Q1163" s="13">
        <f>Penjualan!Q1163*$D1163</f>
        <v>0</v>
      </c>
      <c r="R1163" s="13">
        <f>Penjualan!R1163*$D1163</f>
        <v>0</v>
      </c>
      <c r="S1163" s="13">
        <f>Penjualan!S1163*$D1163</f>
        <v>0</v>
      </c>
      <c r="T1163" s="13">
        <f>Penjualan!T1163*$D1163</f>
        <v>0</v>
      </c>
      <c r="U1163" s="13">
        <f>Penjualan!U1163*$D1163</f>
        <v>0</v>
      </c>
      <c r="V1163" s="13">
        <f>Penjualan!V1163*$D1163</f>
        <v>0</v>
      </c>
      <c r="W1163" s="13">
        <f>Penjualan!W1163*$D1163</f>
        <v>0</v>
      </c>
      <c r="X1163" s="13">
        <f>Penjualan!X1163*$D1163</f>
        <v>0</v>
      </c>
      <c r="Y1163" s="13">
        <f>Penjualan!Y1163*$D1163</f>
        <v>0</v>
      </c>
      <c r="Z1163" s="13">
        <f>Penjualan!Z1163*$D1163</f>
        <v>0</v>
      </c>
      <c r="AA1163" s="13">
        <f>Penjualan!AA1163*$D1163</f>
        <v>0</v>
      </c>
      <c r="AB1163" s="13">
        <f>Penjualan!AB1163*$D1163</f>
        <v>0</v>
      </c>
      <c r="AC1163" s="13">
        <f>Penjualan!AC1163*$D1163</f>
        <v>0</v>
      </c>
      <c r="AD1163" s="13">
        <f>Penjualan!AD1163*$D1163</f>
        <v>15000</v>
      </c>
      <c r="AE1163" s="13">
        <f>Penjualan!AE1163*$D1163</f>
        <v>0</v>
      </c>
      <c r="AF1163" s="13">
        <f>Penjualan!AF1163*$D1163</f>
        <v>0</v>
      </c>
      <c r="AG1163" s="13">
        <f>Penjualan!AG1163*$D1163</f>
        <v>0</v>
      </c>
      <c r="AH1163" s="13">
        <f>Penjualan!AH1163*$D1163</f>
        <v>0</v>
      </c>
      <c r="AI1163" s="13">
        <f>Penjualan!AI1163*$D1163</f>
        <v>15000</v>
      </c>
      <c r="AJ1163" s="13">
        <f>Penjualan!AJ1163*$D1163</f>
        <v>0</v>
      </c>
      <c r="AK1163" s="13">
        <f>Penjualan!AK1163*$D1163</f>
        <v>0</v>
      </c>
      <c r="AL1163" s="13">
        <f>Penjualan!AL1163*$D1163</f>
        <v>0</v>
      </c>
      <c r="AM1163" s="13">
        <f>Penjualan!AM1163*$D1163</f>
        <v>0</v>
      </c>
      <c r="AN1163" s="13">
        <f>Penjualan!AN1163*$D1163</f>
        <v>0</v>
      </c>
      <c r="AO1163" s="13">
        <f>Penjualan!AO1163*$D1163</f>
        <v>0</v>
      </c>
      <c r="AP1163" s="13"/>
      <c r="AQ1163" s="13">
        <f>Penjualan!AQ1163*$D1163</f>
        <v>0</v>
      </c>
      <c r="AR1163" s="13">
        <f t="shared" si="36"/>
        <v>60000</v>
      </c>
      <c r="AS1163" s="14"/>
      <c r="AT1163" s="14"/>
      <c r="AU1163" s="14"/>
      <c r="AV1163" s="14"/>
      <c r="AW1163" s="14"/>
    </row>
    <row r="1164" spans="1:49" ht="26.25" customHeight="1" x14ac:dyDescent="0.35">
      <c r="A1164" s="55">
        <f>Penjualan!A1164</f>
        <v>0</v>
      </c>
      <c r="B1164" s="2" t="str">
        <f>Penjualan!B1164</f>
        <v>GR19</v>
      </c>
      <c r="C1164" s="2" t="str">
        <f>Penjualan!C1164</f>
        <v>Gelang Rosario Corak Bunga</v>
      </c>
      <c r="D1164" s="21">
        <f>VLOOKUP(B1164,Tabel!$A$6:$F$78,6,FALSE)</f>
        <v>15000</v>
      </c>
      <c r="E1164" s="13">
        <f>Penjualan!E1164*$D1164</f>
        <v>0</v>
      </c>
      <c r="F1164" s="13">
        <f>Penjualan!F1164*$D1164</f>
        <v>0</v>
      </c>
      <c r="G1164" s="13">
        <f>Penjualan!G1164*$D1164</f>
        <v>0</v>
      </c>
      <c r="H1164" s="13">
        <f>Penjualan!H1164*$D1164</f>
        <v>15000</v>
      </c>
      <c r="I1164" s="13">
        <f>Penjualan!I1164*$D1164</f>
        <v>0</v>
      </c>
      <c r="J1164" s="13">
        <f>Penjualan!J1164*$D1164</f>
        <v>0</v>
      </c>
      <c r="K1164" s="13">
        <f>Penjualan!K1164*$D1164</f>
        <v>0</v>
      </c>
      <c r="L1164" s="13">
        <f>Penjualan!L1164*$D1164</f>
        <v>0</v>
      </c>
      <c r="M1164" s="13">
        <f>Penjualan!M1164*$D1164</f>
        <v>0</v>
      </c>
      <c r="N1164" s="13">
        <f>Penjualan!N1164*$D1164</f>
        <v>0</v>
      </c>
      <c r="O1164" s="13">
        <f>Penjualan!O1164*$D1164</f>
        <v>0</v>
      </c>
      <c r="P1164" s="13">
        <f>Penjualan!P1164*$D1164</f>
        <v>0</v>
      </c>
      <c r="Q1164" s="13">
        <f>Penjualan!Q1164*$D1164</f>
        <v>15000</v>
      </c>
      <c r="R1164" s="13">
        <f>Penjualan!R1164*$D1164</f>
        <v>0</v>
      </c>
      <c r="S1164" s="13">
        <f>Penjualan!S1164*$D1164</f>
        <v>0</v>
      </c>
      <c r="T1164" s="13">
        <f>Penjualan!T1164*$D1164</f>
        <v>0</v>
      </c>
      <c r="U1164" s="13">
        <f>Penjualan!U1164*$D1164</f>
        <v>0</v>
      </c>
      <c r="V1164" s="13">
        <f>Penjualan!V1164*$D1164</f>
        <v>0</v>
      </c>
      <c r="W1164" s="13">
        <f>Penjualan!W1164*$D1164</f>
        <v>0</v>
      </c>
      <c r="X1164" s="13">
        <f>Penjualan!X1164*$D1164</f>
        <v>0</v>
      </c>
      <c r="Y1164" s="13">
        <f>Penjualan!Y1164*$D1164</f>
        <v>0</v>
      </c>
      <c r="Z1164" s="13">
        <f>Penjualan!Z1164*$D1164</f>
        <v>0</v>
      </c>
      <c r="AA1164" s="13">
        <f>Penjualan!AA1164*$D1164</f>
        <v>0</v>
      </c>
      <c r="AB1164" s="13">
        <f>Penjualan!AB1164*$D1164</f>
        <v>0</v>
      </c>
      <c r="AC1164" s="13">
        <f>Penjualan!AC1164*$D1164</f>
        <v>0</v>
      </c>
      <c r="AD1164" s="13">
        <f>Penjualan!AD1164*$D1164</f>
        <v>0</v>
      </c>
      <c r="AE1164" s="13">
        <f>Penjualan!AE1164*$D1164</f>
        <v>0</v>
      </c>
      <c r="AF1164" s="13">
        <f>Penjualan!AF1164*$D1164</f>
        <v>0</v>
      </c>
      <c r="AG1164" s="13">
        <f>Penjualan!AG1164*$D1164</f>
        <v>0</v>
      </c>
      <c r="AH1164" s="13">
        <f>Penjualan!AH1164*$D1164</f>
        <v>0</v>
      </c>
      <c r="AI1164" s="13">
        <f>Penjualan!AI1164*$D1164</f>
        <v>0</v>
      </c>
      <c r="AJ1164" s="13">
        <f>Penjualan!AJ1164*$D1164</f>
        <v>0</v>
      </c>
      <c r="AK1164" s="13">
        <f>Penjualan!AK1164*$D1164</f>
        <v>0</v>
      </c>
      <c r="AL1164" s="13">
        <f>Penjualan!AL1164*$D1164</f>
        <v>0</v>
      </c>
      <c r="AM1164" s="13">
        <f>Penjualan!AM1164*$D1164</f>
        <v>0</v>
      </c>
      <c r="AN1164" s="13">
        <f>Penjualan!AN1164*$D1164</f>
        <v>0</v>
      </c>
      <c r="AO1164" s="13">
        <f>Penjualan!AO1164*$D1164</f>
        <v>0</v>
      </c>
      <c r="AP1164" s="13"/>
      <c r="AQ1164" s="13">
        <f>Penjualan!AQ1164*$D1164</f>
        <v>0</v>
      </c>
      <c r="AR1164" s="13">
        <f t="shared" si="36"/>
        <v>30000</v>
      </c>
      <c r="AS1164" s="14"/>
      <c r="AT1164" s="14"/>
      <c r="AU1164" s="14"/>
      <c r="AV1164" s="14"/>
      <c r="AW1164" s="14"/>
    </row>
    <row r="1165" spans="1:49" ht="26.25" customHeight="1" x14ac:dyDescent="0.35">
      <c r="A1165" s="55">
        <f>Penjualan!A1165</f>
        <v>0</v>
      </c>
      <c r="B1165" s="2" t="str">
        <f>Penjualan!B1165</f>
        <v>R05</v>
      </c>
      <c r="C1165" s="2" t="str">
        <f>Penjualan!C1165</f>
        <v>Rosario tali bercorak</v>
      </c>
      <c r="D1165" s="21">
        <f>VLOOKUP(B1165,Tabel!$A$6:$F$78,6,FALSE)</f>
        <v>15000</v>
      </c>
      <c r="E1165" s="13">
        <f>Penjualan!E1165*$D1165</f>
        <v>0</v>
      </c>
      <c r="F1165" s="13">
        <f>Penjualan!F1165*$D1165</f>
        <v>0</v>
      </c>
      <c r="G1165" s="13">
        <f>Penjualan!G1165*$D1165</f>
        <v>0</v>
      </c>
      <c r="H1165" s="13">
        <f>Penjualan!H1165*$D1165</f>
        <v>15000</v>
      </c>
      <c r="I1165" s="13">
        <f>Penjualan!I1165*$D1165</f>
        <v>0</v>
      </c>
      <c r="J1165" s="13">
        <f>Penjualan!J1165*$D1165</f>
        <v>0</v>
      </c>
      <c r="K1165" s="13">
        <f>Penjualan!K1165*$D1165</f>
        <v>0</v>
      </c>
      <c r="L1165" s="13">
        <f>Penjualan!L1165*$D1165</f>
        <v>0</v>
      </c>
      <c r="M1165" s="13">
        <f>Penjualan!M1165*$D1165</f>
        <v>0</v>
      </c>
      <c r="N1165" s="13">
        <f>Penjualan!N1165*$D1165</f>
        <v>0</v>
      </c>
      <c r="O1165" s="13">
        <f>Penjualan!O1165*$D1165</f>
        <v>0</v>
      </c>
      <c r="P1165" s="13">
        <f>Penjualan!P1165*$D1165</f>
        <v>0</v>
      </c>
      <c r="Q1165" s="13">
        <f>Penjualan!Q1165*$D1165</f>
        <v>0</v>
      </c>
      <c r="R1165" s="13">
        <f>Penjualan!R1165*$D1165</f>
        <v>0</v>
      </c>
      <c r="S1165" s="13">
        <f>Penjualan!S1165*$D1165</f>
        <v>0</v>
      </c>
      <c r="T1165" s="13">
        <f>Penjualan!T1165*$D1165</f>
        <v>0</v>
      </c>
      <c r="U1165" s="13">
        <f>Penjualan!U1165*$D1165</f>
        <v>0</v>
      </c>
      <c r="V1165" s="13">
        <f>Penjualan!V1165*$D1165</f>
        <v>0</v>
      </c>
      <c r="W1165" s="13">
        <f>Penjualan!W1165*$D1165</f>
        <v>15000</v>
      </c>
      <c r="X1165" s="13">
        <f>Penjualan!X1165*$D1165</f>
        <v>0</v>
      </c>
      <c r="Y1165" s="13">
        <f>Penjualan!Y1165*$D1165</f>
        <v>0</v>
      </c>
      <c r="Z1165" s="13">
        <f>Penjualan!Z1165*$D1165</f>
        <v>0</v>
      </c>
      <c r="AA1165" s="13">
        <f>Penjualan!AA1165*$D1165</f>
        <v>0</v>
      </c>
      <c r="AB1165" s="13">
        <f>Penjualan!AB1165*$D1165</f>
        <v>0</v>
      </c>
      <c r="AC1165" s="13">
        <f>Penjualan!AC1165*$D1165</f>
        <v>0</v>
      </c>
      <c r="AD1165" s="13">
        <f>Penjualan!AD1165*$D1165</f>
        <v>0</v>
      </c>
      <c r="AE1165" s="13">
        <f>Penjualan!AE1165*$D1165</f>
        <v>0</v>
      </c>
      <c r="AF1165" s="13">
        <f>Penjualan!AF1165*$D1165</f>
        <v>0</v>
      </c>
      <c r="AG1165" s="13">
        <f>Penjualan!AG1165*$D1165</f>
        <v>0</v>
      </c>
      <c r="AH1165" s="13">
        <f>Penjualan!AH1165*$D1165</f>
        <v>0</v>
      </c>
      <c r="AI1165" s="13">
        <f>Penjualan!AI1165*$D1165</f>
        <v>0</v>
      </c>
      <c r="AJ1165" s="13">
        <f>Penjualan!AJ1165*$D1165</f>
        <v>0</v>
      </c>
      <c r="AK1165" s="13">
        <f>Penjualan!AK1165*$D1165</f>
        <v>0</v>
      </c>
      <c r="AL1165" s="13">
        <f>Penjualan!AL1165*$D1165</f>
        <v>0</v>
      </c>
      <c r="AM1165" s="13">
        <f>Penjualan!AM1165*$D1165</f>
        <v>0</v>
      </c>
      <c r="AN1165" s="13">
        <f>Penjualan!AN1165*$D1165</f>
        <v>0</v>
      </c>
      <c r="AO1165" s="13">
        <f>Penjualan!AO1165*$D1165</f>
        <v>0</v>
      </c>
      <c r="AP1165" s="13"/>
      <c r="AQ1165" s="13">
        <f>Penjualan!AQ1165*$D1165</f>
        <v>0</v>
      </c>
      <c r="AR1165" s="13">
        <f t="shared" si="36"/>
        <v>30000</v>
      </c>
      <c r="AS1165" s="14"/>
      <c r="AT1165" s="14"/>
      <c r="AU1165" s="14"/>
      <c r="AV1165" s="14"/>
      <c r="AW1165" s="14"/>
    </row>
    <row r="1166" spans="1:49" ht="26.25" customHeight="1" x14ac:dyDescent="0.35">
      <c r="A1166" s="55">
        <f>Penjualan!A1166</f>
        <v>0</v>
      </c>
      <c r="B1166" s="2" t="str">
        <f>Penjualan!B1166</f>
        <v>KT04</v>
      </c>
      <c r="C1166" s="2" t="str">
        <f>Penjualan!C1166</f>
        <v>Kalung bandul</v>
      </c>
      <c r="D1166" s="21">
        <f>VLOOKUP(B1166,Tabel!$A$6:$F$78,6,FALSE)</f>
        <v>3000</v>
      </c>
      <c r="E1166" s="13">
        <f>Penjualan!E1166*$D1166</f>
        <v>0</v>
      </c>
      <c r="F1166" s="13">
        <f>Penjualan!F1166*$D1166</f>
        <v>0</v>
      </c>
      <c r="G1166" s="13">
        <f>Penjualan!G1166*$D1166</f>
        <v>0</v>
      </c>
      <c r="H1166" s="13">
        <f>Penjualan!H1166*$D1166</f>
        <v>3000</v>
      </c>
      <c r="I1166" s="13">
        <f>Penjualan!I1166*$D1166</f>
        <v>0</v>
      </c>
      <c r="J1166" s="13">
        <f>Penjualan!J1166*$D1166</f>
        <v>0</v>
      </c>
      <c r="K1166" s="13">
        <f>Penjualan!K1166*$D1166</f>
        <v>0</v>
      </c>
      <c r="L1166" s="13">
        <f>Penjualan!L1166*$D1166</f>
        <v>0</v>
      </c>
      <c r="M1166" s="13">
        <f>Penjualan!M1166*$D1166</f>
        <v>0</v>
      </c>
      <c r="N1166" s="13">
        <f>Penjualan!N1166*$D1166</f>
        <v>0</v>
      </c>
      <c r="O1166" s="13">
        <f>Penjualan!O1166*$D1166</f>
        <v>0</v>
      </c>
      <c r="P1166" s="13">
        <f>Penjualan!P1166*$D1166</f>
        <v>0</v>
      </c>
      <c r="Q1166" s="13">
        <f>Penjualan!Q1166*$D1166</f>
        <v>0</v>
      </c>
      <c r="R1166" s="13">
        <f>Penjualan!R1166*$D1166</f>
        <v>0</v>
      </c>
      <c r="S1166" s="13">
        <f>Penjualan!S1166*$D1166</f>
        <v>0</v>
      </c>
      <c r="T1166" s="13">
        <f>Penjualan!T1166*$D1166</f>
        <v>0</v>
      </c>
      <c r="U1166" s="13">
        <f>Penjualan!U1166*$D1166</f>
        <v>0</v>
      </c>
      <c r="V1166" s="13">
        <f>Penjualan!V1166*$D1166</f>
        <v>0</v>
      </c>
      <c r="W1166" s="13">
        <f>Penjualan!W1166*$D1166</f>
        <v>0</v>
      </c>
      <c r="X1166" s="13">
        <f>Penjualan!X1166*$D1166</f>
        <v>0</v>
      </c>
      <c r="Y1166" s="13">
        <f>Penjualan!Y1166*$D1166</f>
        <v>0</v>
      </c>
      <c r="Z1166" s="13">
        <f>Penjualan!Z1166*$D1166</f>
        <v>0</v>
      </c>
      <c r="AA1166" s="13">
        <f>Penjualan!AA1166*$D1166</f>
        <v>0</v>
      </c>
      <c r="AB1166" s="13">
        <f>Penjualan!AB1166*$D1166</f>
        <v>0</v>
      </c>
      <c r="AC1166" s="13">
        <f>Penjualan!AC1166*$D1166</f>
        <v>0</v>
      </c>
      <c r="AD1166" s="13">
        <f>Penjualan!AD1166*$D1166</f>
        <v>0</v>
      </c>
      <c r="AE1166" s="13">
        <f>Penjualan!AE1166*$D1166</f>
        <v>0</v>
      </c>
      <c r="AF1166" s="13">
        <f>Penjualan!AF1166*$D1166</f>
        <v>0</v>
      </c>
      <c r="AG1166" s="13">
        <f>Penjualan!AG1166*$D1166</f>
        <v>0</v>
      </c>
      <c r="AH1166" s="13">
        <f>Penjualan!AH1166*$D1166</f>
        <v>0</v>
      </c>
      <c r="AI1166" s="13">
        <f>Penjualan!AI1166*$D1166</f>
        <v>0</v>
      </c>
      <c r="AJ1166" s="13">
        <f>Penjualan!AJ1166*$D1166</f>
        <v>0</v>
      </c>
      <c r="AK1166" s="13">
        <f>Penjualan!AK1166*$D1166</f>
        <v>0</v>
      </c>
      <c r="AL1166" s="13">
        <f>Penjualan!AL1166*$D1166</f>
        <v>0</v>
      </c>
      <c r="AM1166" s="13">
        <f>Penjualan!AM1166*$D1166</f>
        <v>0</v>
      </c>
      <c r="AN1166" s="13">
        <f>Penjualan!AN1166*$D1166</f>
        <v>0</v>
      </c>
      <c r="AO1166" s="13">
        <f>Penjualan!AO1166*$D1166</f>
        <v>0</v>
      </c>
      <c r="AP1166" s="13"/>
      <c r="AQ1166" s="13">
        <f>Penjualan!AQ1166*$D1166</f>
        <v>0</v>
      </c>
      <c r="AR1166" s="13">
        <f t="shared" si="36"/>
        <v>3000</v>
      </c>
      <c r="AS1166" s="14"/>
      <c r="AT1166" s="14"/>
      <c r="AU1166" s="14"/>
      <c r="AV1166" s="14"/>
      <c r="AW1166" s="14"/>
    </row>
    <row r="1167" spans="1:49" ht="26.25" customHeight="1" x14ac:dyDescent="0.35">
      <c r="A1167" s="55">
        <f>Penjualan!A1167</f>
        <v>0</v>
      </c>
      <c r="B1167" s="2" t="str">
        <f>Penjualan!B1167</f>
        <v>KT03</v>
      </c>
      <c r="C1167" s="2" t="str">
        <f>Penjualan!C1167</f>
        <v>Kalung huruf</v>
      </c>
      <c r="D1167" s="21">
        <f>VLOOKUP(B1167,Tabel!$A$6:$F$78,6,FALSE)</f>
        <v>3000</v>
      </c>
      <c r="E1167" s="13">
        <f>Penjualan!E1167*$D1167</f>
        <v>0</v>
      </c>
      <c r="F1167" s="13">
        <f>Penjualan!F1167*$D1167</f>
        <v>0</v>
      </c>
      <c r="G1167" s="13">
        <f>Penjualan!G1167*$D1167</f>
        <v>0</v>
      </c>
      <c r="H1167" s="13">
        <f>Penjualan!H1167*$D1167</f>
        <v>0</v>
      </c>
      <c r="I1167" s="13">
        <f>Penjualan!I1167*$D1167</f>
        <v>0</v>
      </c>
      <c r="J1167" s="13">
        <f>Penjualan!J1167*$D1167</f>
        <v>0</v>
      </c>
      <c r="K1167" s="13">
        <f>Penjualan!K1167*$D1167</f>
        <v>0</v>
      </c>
      <c r="L1167" s="13">
        <f>Penjualan!L1167*$D1167</f>
        <v>0</v>
      </c>
      <c r="M1167" s="13">
        <f>Penjualan!M1167*$D1167</f>
        <v>0</v>
      </c>
      <c r="N1167" s="13">
        <f>Penjualan!N1167*$D1167</f>
        <v>0</v>
      </c>
      <c r="O1167" s="13">
        <f>Penjualan!O1167*$D1167</f>
        <v>0</v>
      </c>
      <c r="P1167" s="13">
        <f>Penjualan!P1167*$D1167</f>
        <v>0</v>
      </c>
      <c r="Q1167" s="13">
        <f>Penjualan!Q1167*$D1167</f>
        <v>0</v>
      </c>
      <c r="R1167" s="13">
        <f>Penjualan!R1167*$D1167</f>
        <v>0</v>
      </c>
      <c r="S1167" s="13">
        <f>Penjualan!S1167*$D1167</f>
        <v>0</v>
      </c>
      <c r="T1167" s="13">
        <f>Penjualan!T1167*$D1167</f>
        <v>3000</v>
      </c>
      <c r="U1167" s="13">
        <f>Penjualan!U1167*$D1167</f>
        <v>0</v>
      </c>
      <c r="V1167" s="13">
        <f>Penjualan!V1167*$D1167</f>
        <v>0</v>
      </c>
      <c r="W1167" s="13">
        <f>Penjualan!W1167*$D1167</f>
        <v>0</v>
      </c>
      <c r="X1167" s="13">
        <f>Penjualan!X1167*$D1167</f>
        <v>0</v>
      </c>
      <c r="Y1167" s="13">
        <f>Penjualan!Y1167*$D1167</f>
        <v>0</v>
      </c>
      <c r="Z1167" s="13">
        <f>Penjualan!Z1167*$D1167</f>
        <v>0</v>
      </c>
      <c r="AA1167" s="13">
        <f>Penjualan!AA1167*$D1167</f>
        <v>0</v>
      </c>
      <c r="AB1167" s="13">
        <f>Penjualan!AB1167*$D1167</f>
        <v>0</v>
      </c>
      <c r="AC1167" s="13">
        <f>Penjualan!AC1167*$D1167</f>
        <v>0</v>
      </c>
      <c r="AD1167" s="13">
        <f>Penjualan!AD1167*$D1167</f>
        <v>0</v>
      </c>
      <c r="AE1167" s="13">
        <f>Penjualan!AE1167*$D1167</f>
        <v>0</v>
      </c>
      <c r="AF1167" s="13">
        <f>Penjualan!AF1167*$D1167</f>
        <v>0</v>
      </c>
      <c r="AG1167" s="13">
        <f>Penjualan!AG1167*$D1167</f>
        <v>0</v>
      </c>
      <c r="AH1167" s="13">
        <f>Penjualan!AH1167*$D1167</f>
        <v>0</v>
      </c>
      <c r="AI1167" s="13">
        <f>Penjualan!AI1167*$D1167</f>
        <v>3000</v>
      </c>
      <c r="AJ1167" s="13">
        <f>Penjualan!AJ1167*$D1167</f>
        <v>0</v>
      </c>
      <c r="AK1167" s="13">
        <f>Penjualan!AK1167*$D1167</f>
        <v>0</v>
      </c>
      <c r="AL1167" s="13">
        <f>Penjualan!AL1167*$D1167</f>
        <v>0</v>
      </c>
      <c r="AM1167" s="13">
        <f>Penjualan!AM1167*$D1167</f>
        <v>0</v>
      </c>
      <c r="AN1167" s="13">
        <f>Penjualan!AN1167*$D1167</f>
        <v>0</v>
      </c>
      <c r="AO1167" s="13">
        <f>Penjualan!AO1167*$D1167</f>
        <v>0</v>
      </c>
      <c r="AP1167" s="13"/>
      <c r="AQ1167" s="13">
        <f>Penjualan!AQ1167*$D1167</f>
        <v>0</v>
      </c>
      <c r="AR1167" s="13">
        <f t="shared" si="36"/>
        <v>6000</v>
      </c>
      <c r="AS1167" s="14"/>
      <c r="AT1167" s="14"/>
      <c r="AU1167" s="14"/>
      <c r="AV1167" s="14"/>
      <c r="AW1167" s="14"/>
    </row>
    <row r="1168" spans="1:49" ht="26.25" customHeight="1" x14ac:dyDescent="0.35">
      <c r="A1168" s="55">
        <f>Penjualan!A1168</f>
        <v>0</v>
      </c>
      <c r="B1168" s="2" t="str">
        <f>Penjualan!B1168</f>
        <v>Yoh01</v>
      </c>
      <c r="C1168" s="2" t="str">
        <f>Penjualan!C1168</f>
        <v>Produk Yohanes</v>
      </c>
      <c r="D1168" s="21">
        <f>VLOOKUP(B1168,Tabel!$A$6:$F$78,6,FALSE)</f>
        <v>10000</v>
      </c>
      <c r="E1168" s="13">
        <f>Penjualan!E1168*$D1168</f>
        <v>0</v>
      </c>
      <c r="F1168" s="13">
        <f>Penjualan!F1168*$D1168</f>
        <v>0</v>
      </c>
      <c r="G1168" s="13">
        <f>Penjualan!G1168*$D1168</f>
        <v>0</v>
      </c>
      <c r="H1168" s="13">
        <f>Penjualan!H1168*$D1168</f>
        <v>0</v>
      </c>
      <c r="I1168" s="13">
        <f>Penjualan!I1168*$D1168</f>
        <v>0</v>
      </c>
      <c r="J1168" s="13">
        <f>Penjualan!J1168*$D1168</f>
        <v>0</v>
      </c>
      <c r="K1168" s="13">
        <f>Penjualan!K1168*$D1168</f>
        <v>0</v>
      </c>
      <c r="L1168" s="13">
        <f>Penjualan!L1168*$D1168</f>
        <v>0</v>
      </c>
      <c r="M1168" s="13">
        <f>Penjualan!M1168*$D1168</f>
        <v>10000</v>
      </c>
      <c r="N1168" s="13">
        <f>Penjualan!N1168*$D1168</f>
        <v>0</v>
      </c>
      <c r="O1168" s="13">
        <f>Penjualan!O1168*$D1168</f>
        <v>0</v>
      </c>
      <c r="P1168" s="13">
        <f>Penjualan!P1168*$D1168</f>
        <v>0</v>
      </c>
      <c r="Q1168" s="13">
        <f>Penjualan!Q1168*$D1168</f>
        <v>0</v>
      </c>
      <c r="R1168" s="13">
        <f>Penjualan!R1168*$D1168</f>
        <v>0</v>
      </c>
      <c r="S1168" s="13">
        <f>Penjualan!S1168*$D1168</f>
        <v>0</v>
      </c>
      <c r="T1168" s="13">
        <f>Penjualan!T1168*$D1168</f>
        <v>0</v>
      </c>
      <c r="U1168" s="13">
        <f>Penjualan!U1168*$D1168</f>
        <v>0</v>
      </c>
      <c r="V1168" s="13">
        <f>Penjualan!V1168*$D1168</f>
        <v>0</v>
      </c>
      <c r="W1168" s="13">
        <f>Penjualan!W1168*$D1168</f>
        <v>0</v>
      </c>
      <c r="X1168" s="13">
        <f>Penjualan!X1168*$D1168</f>
        <v>0</v>
      </c>
      <c r="Y1168" s="13">
        <f>Penjualan!Y1168*$D1168</f>
        <v>0</v>
      </c>
      <c r="Z1168" s="13">
        <f>Penjualan!Z1168*$D1168</f>
        <v>0</v>
      </c>
      <c r="AA1168" s="13">
        <f>Penjualan!AA1168*$D1168</f>
        <v>0</v>
      </c>
      <c r="AB1168" s="13">
        <f>Penjualan!AB1168*$D1168</f>
        <v>0</v>
      </c>
      <c r="AC1168" s="13">
        <f>Penjualan!AC1168*$D1168</f>
        <v>0</v>
      </c>
      <c r="AD1168" s="13">
        <f>Penjualan!AD1168*$D1168</f>
        <v>0</v>
      </c>
      <c r="AE1168" s="13">
        <f>Penjualan!AE1168*$D1168</f>
        <v>0</v>
      </c>
      <c r="AF1168" s="13">
        <f>Penjualan!AF1168*$D1168</f>
        <v>0</v>
      </c>
      <c r="AG1168" s="13">
        <f>Penjualan!AG1168*$D1168</f>
        <v>0</v>
      </c>
      <c r="AH1168" s="13">
        <f>Penjualan!AH1168*$D1168</f>
        <v>0</v>
      </c>
      <c r="AI1168" s="13">
        <f>Penjualan!AI1168*$D1168</f>
        <v>0</v>
      </c>
      <c r="AJ1168" s="13">
        <f>Penjualan!AJ1168*$D1168</f>
        <v>0</v>
      </c>
      <c r="AK1168" s="13">
        <f>Penjualan!AK1168*$D1168</f>
        <v>0</v>
      </c>
      <c r="AL1168" s="13">
        <f>Penjualan!AL1168*$D1168</f>
        <v>0</v>
      </c>
      <c r="AM1168" s="13">
        <f>Penjualan!AM1168*$D1168</f>
        <v>0</v>
      </c>
      <c r="AN1168" s="13">
        <f>Penjualan!AN1168*$D1168</f>
        <v>0</v>
      </c>
      <c r="AO1168" s="13">
        <f>Penjualan!AO1168*$D1168</f>
        <v>0</v>
      </c>
      <c r="AP1168" s="13"/>
      <c r="AQ1168" s="13">
        <f>Penjualan!AQ1168*$D1168</f>
        <v>10000</v>
      </c>
      <c r="AR1168" s="13">
        <f t="shared" si="36"/>
        <v>20000</v>
      </c>
      <c r="AS1168" s="14"/>
      <c r="AT1168" s="14"/>
      <c r="AU1168" s="14"/>
      <c r="AV1168" s="14"/>
      <c r="AW1168" s="14"/>
    </row>
    <row r="1169" spans="1:49" ht="26.25" customHeight="1" x14ac:dyDescent="0.35">
      <c r="A1169" s="55">
        <f>Penjualan!A1169</f>
        <v>0</v>
      </c>
      <c r="B1169" s="2" t="str">
        <f>Penjualan!B1169</f>
        <v>R06</v>
      </c>
      <c r="C1169" s="2" t="str">
        <f>Penjualan!C1169</f>
        <v>Rosario tali simpul</v>
      </c>
      <c r="D1169" s="21">
        <f>VLOOKUP(B1169,Tabel!$A$6:$F$78,6,FALSE)</f>
        <v>12000</v>
      </c>
      <c r="E1169" s="13">
        <f>Penjualan!E1169*$D1169</f>
        <v>0</v>
      </c>
      <c r="F1169" s="13">
        <f>Penjualan!F1169*$D1169</f>
        <v>0</v>
      </c>
      <c r="G1169" s="13">
        <f>Penjualan!G1169*$D1169</f>
        <v>0</v>
      </c>
      <c r="H1169" s="13">
        <f>Penjualan!H1169*$D1169</f>
        <v>0</v>
      </c>
      <c r="I1169" s="13">
        <f>Penjualan!I1169*$D1169</f>
        <v>0</v>
      </c>
      <c r="J1169" s="13">
        <f>Penjualan!J1169*$D1169</f>
        <v>0</v>
      </c>
      <c r="K1169" s="13">
        <f>Penjualan!K1169*$D1169</f>
        <v>0</v>
      </c>
      <c r="L1169" s="13">
        <f>Penjualan!L1169*$D1169</f>
        <v>0</v>
      </c>
      <c r="M1169" s="13">
        <f>Penjualan!M1169*$D1169</f>
        <v>0</v>
      </c>
      <c r="N1169" s="13">
        <f>Penjualan!N1169*$D1169</f>
        <v>12000</v>
      </c>
      <c r="O1169" s="13">
        <f>Penjualan!O1169*$D1169</f>
        <v>0</v>
      </c>
      <c r="P1169" s="13">
        <f>Penjualan!P1169*$D1169</f>
        <v>0</v>
      </c>
      <c r="Q1169" s="13">
        <f>Penjualan!Q1169*$D1169</f>
        <v>0</v>
      </c>
      <c r="R1169" s="13">
        <f>Penjualan!R1169*$D1169</f>
        <v>0</v>
      </c>
      <c r="S1169" s="13">
        <f>Penjualan!S1169*$D1169</f>
        <v>0</v>
      </c>
      <c r="T1169" s="13">
        <f>Penjualan!T1169*$D1169</f>
        <v>0</v>
      </c>
      <c r="U1169" s="13">
        <f>Penjualan!U1169*$D1169</f>
        <v>0</v>
      </c>
      <c r="V1169" s="13">
        <f>Penjualan!V1169*$D1169</f>
        <v>0</v>
      </c>
      <c r="W1169" s="13">
        <f>Penjualan!W1169*$D1169</f>
        <v>0</v>
      </c>
      <c r="X1169" s="13">
        <f>Penjualan!X1169*$D1169</f>
        <v>0</v>
      </c>
      <c r="Y1169" s="13">
        <f>Penjualan!Y1169*$D1169</f>
        <v>0</v>
      </c>
      <c r="Z1169" s="13">
        <f>Penjualan!Z1169*$D1169</f>
        <v>0</v>
      </c>
      <c r="AA1169" s="13">
        <f>Penjualan!AA1169*$D1169</f>
        <v>0</v>
      </c>
      <c r="AB1169" s="13">
        <f>Penjualan!AB1169*$D1169</f>
        <v>0</v>
      </c>
      <c r="AC1169" s="13">
        <f>Penjualan!AC1169*$D1169</f>
        <v>0</v>
      </c>
      <c r="AD1169" s="13">
        <f>Penjualan!AD1169*$D1169</f>
        <v>0</v>
      </c>
      <c r="AE1169" s="13">
        <f>Penjualan!AE1169*$D1169</f>
        <v>0</v>
      </c>
      <c r="AF1169" s="13">
        <f>Penjualan!AF1169*$D1169</f>
        <v>0</v>
      </c>
      <c r="AG1169" s="13">
        <f>Penjualan!AG1169*$D1169</f>
        <v>0</v>
      </c>
      <c r="AH1169" s="13">
        <f>Penjualan!AH1169*$D1169</f>
        <v>0</v>
      </c>
      <c r="AI1169" s="13">
        <f>Penjualan!AI1169*$D1169</f>
        <v>0</v>
      </c>
      <c r="AJ1169" s="13">
        <f>Penjualan!AJ1169*$D1169</f>
        <v>0</v>
      </c>
      <c r="AK1169" s="13">
        <f>Penjualan!AK1169*$D1169</f>
        <v>0</v>
      </c>
      <c r="AL1169" s="13">
        <f>Penjualan!AL1169*$D1169</f>
        <v>0</v>
      </c>
      <c r="AM1169" s="13">
        <f>Penjualan!AM1169*$D1169</f>
        <v>0</v>
      </c>
      <c r="AN1169" s="13">
        <f>Penjualan!AN1169*$D1169</f>
        <v>0</v>
      </c>
      <c r="AO1169" s="13">
        <f>Penjualan!AO1169*$D1169</f>
        <v>0</v>
      </c>
      <c r="AP1169" s="13"/>
      <c r="AQ1169" s="13">
        <f>Penjualan!AQ1169*$D1169</f>
        <v>0</v>
      </c>
      <c r="AR1169" s="13">
        <f t="shared" si="36"/>
        <v>12000</v>
      </c>
      <c r="AS1169" s="14"/>
      <c r="AT1169" s="14"/>
      <c r="AU1169" s="14"/>
      <c r="AV1169" s="14"/>
      <c r="AW1169" s="14"/>
    </row>
    <row r="1170" spans="1:49" ht="26.25" customHeight="1" x14ac:dyDescent="0.35">
      <c r="A1170" s="55">
        <f>Penjualan!A1170</f>
        <v>0</v>
      </c>
      <c r="B1170" s="2" t="str">
        <f>Penjualan!B1170</f>
        <v>G12</v>
      </c>
      <c r="C1170" s="2" t="str">
        <f>Penjualan!C1170</f>
        <v xml:space="preserve">Gelang plat </v>
      </c>
      <c r="D1170" s="21">
        <f>VLOOKUP(B1170,Tabel!$A$6:$F$78,6,FALSE)</f>
        <v>5000</v>
      </c>
      <c r="E1170" s="13">
        <f>Penjualan!E1170*$D1170</f>
        <v>0</v>
      </c>
      <c r="F1170" s="13">
        <f>Penjualan!F1170*$D1170</f>
        <v>0</v>
      </c>
      <c r="G1170" s="13">
        <f>Penjualan!G1170*$D1170</f>
        <v>0</v>
      </c>
      <c r="H1170" s="13">
        <f>Penjualan!H1170*$D1170</f>
        <v>0</v>
      </c>
      <c r="I1170" s="13">
        <f>Penjualan!I1170*$D1170</f>
        <v>0</v>
      </c>
      <c r="J1170" s="13">
        <f>Penjualan!J1170*$D1170</f>
        <v>0</v>
      </c>
      <c r="K1170" s="13">
        <f>Penjualan!K1170*$D1170</f>
        <v>0</v>
      </c>
      <c r="L1170" s="13">
        <f>Penjualan!L1170*$D1170</f>
        <v>0</v>
      </c>
      <c r="M1170" s="13">
        <f>Penjualan!M1170*$D1170</f>
        <v>0</v>
      </c>
      <c r="N1170" s="13">
        <f>Penjualan!N1170*$D1170</f>
        <v>0</v>
      </c>
      <c r="O1170" s="13">
        <f>Penjualan!O1170*$D1170</f>
        <v>0</v>
      </c>
      <c r="P1170" s="13">
        <f>Penjualan!P1170*$D1170</f>
        <v>0</v>
      </c>
      <c r="Q1170" s="13">
        <f>Penjualan!Q1170*$D1170</f>
        <v>0</v>
      </c>
      <c r="R1170" s="13">
        <f>Penjualan!R1170*$D1170</f>
        <v>0</v>
      </c>
      <c r="S1170" s="13">
        <f>Penjualan!S1170*$D1170</f>
        <v>5000</v>
      </c>
      <c r="T1170" s="13">
        <f>Penjualan!T1170*$D1170</f>
        <v>0</v>
      </c>
      <c r="U1170" s="13">
        <f>Penjualan!U1170*$D1170</f>
        <v>0</v>
      </c>
      <c r="V1170" s="13">
        <f>Penjualan!V1170*$D1170</f>
        <v>0</v>
      </c>
      <c r="W1170" s="13">
        <f>Penjualan!W1170*$D1170</f>
        <v>0</v>
      </c>
      <c r="X1170" s="13">
        <f>Penjualan!X1170*$D1170</f>
        <v>0</v>
      </c>
      <c r="Y1170" s="13">
        <f>Penjualan!Y1170*$D1170</f>
        <v>0</v>
      </c>
      <c r="Z1170" s="13">
        <f>Penjualan!Z1170*$D1170</f>
        <v>0</v>
      </c>
      <c r="AA1170" s="13">
        <f>Penjualan!AA1170*$D1170</f>
        <v>0</v>
      </c>
      <c r="AB1170" s="13">
        <f>Penjualan!AB1170*$D1170</f>
        <v>0</v>
      </c>
      <c r="AC1170" s="13">
        <f>Penjualan!AC1170*$D1170</f>
        <v>0</v>
      </c>
      <c r="AD1170" s="13">
        <f>Penjualan!AD1170*$D1170</f>
        <v>0</v>
      </c>
      <c r="AE1170" s="13">
        <f>Penjualan!AE1170*$D1170</f>
        <v>0</v>
      </c>
      <c r="AF1170" s="13">
        <f>Penjualan!AF1170*$D1170</f>
        <v>0</v>
      </c>
      <c r="AG1170" s="13">
        <f>Penjualan!AG1170*$D1170</f>
        <v>0</v>
      </c>
      <c r="AH1170" s="13">
        <f>Penjualan!AH1170*$D1170</f>
        <v>0</v>
      </c>
      <c r="AI1170" s="13">
        <f>Penjualan!AI1170*$D1170</f>
        <v>0</v>
      </c>
      <c r="AJ1170" s="13">
        <f>Penjualan!AJ1170*$D1170</f>
        <v>0</v>
      </c>
      <c r="AK1170" s="13">
        <f>Penjualan!AK1170*$D1170</f>
        <v>0</v>
      </c>
      <c r="AL1170" s="13">
        <f>Penjualan!AL1170*$D1170</f>
        <v>0</v>
      </c>
      <c r="AM1170" s="13">
        <f>Penjualan!AM1170*$D1170</f>
        <v>0</v>
      </c>
      <c r="AN1170" s="13">
        <f>Penjualan!AN1170*$D1170</f>
        <v>0</v>
      </c>
      <c r="AO1170" s="13">
        <f>Penjualan!AO1170*$D1170</f>
        <v>0</v>
      </c>
      <c r="AP1170" s="13"/>
      <c r="AQ1170" s="13">
        <f>Penjualan!AQ1170*$D1170</f>
        <v>0</v>
      </c>
      <c r="AR1170" s="13">
        <f t="shared" si="36"/>
        <v>5000</v>
      </c>
      <c r="AS1170" s="14"/>
      <c r="AT1170" s="14"/>
      <c r="AU1170" s="14"/>
      <c r="AV1170" s="14"/>
      <c r="AW1170" s="14"/>
    </row>
    <row r="1171" spans="1:49" ht="26.25" customHeight="1" x14ac:dyDescent="0.35">
      <c r="A1171" s="55">
        <f>Penjualan!A1171</f>
        <v>0</v>
      </c>
      <c r="B1171" s="2" t="str">
        <f>Penjualan!B1171</f>
        <v>R03</v>
      </c>
      <c r="C1171" s="2" t="str">
        <f>Penjualan!C1171</f>
        <v>Rosario kristal</v>
      </c>
      <c r="D1171" s="21">
        <f>VLOOKUP(B1171,Tabel!$A$6:$F$78,6,FALSE)</f>
        <v>30000</v>
      </c>
      <c r="E1171" s="13">
        <f>Penjualan!E1171*$D1171</f>
        <v>0</v>
      </c>
      <c r="F1171" s="13">
        <f>Penjualan!F1171*$D1171</f>
        <v>0</v>
      </c>
      <c r="G1171" s="13">
        <f>Penjualan!G1171*$D1171</f>
        <v>0</v>
      </c>
      <c r="H1171" s="13">
        <f>Penjualan!H1171*$D1171</f>
        <v>30000</v>
      </c>
      <c r="I1171" s="13">
        <f>Penjualan!I1171*$D1171</f>
        <v>0</v>
      </c>
      <c r="J1171" s="13">
        <f>Penjualan!J1171*$D1171</f>
        <v>0</v>
      </c>
      <c r="K1171" s="13">
        <f>Penjualan!K1171*$D1171</f>
        <v>0</v>
      </c>
      <c r="L1171" s="13">
        <f>Penjualan!L1171*$D1171</f>
        <v>0</v>
      </c>
      <c r="M1171" s="13">
        <f>Penjualan!M1171*$D1171</f>
        <v>0</v>
      </c>
      <c r="N1171" s="13">
        <f>Penjualan!N1171*$D1171</f>
        <v>0</v>
      </c>
      <c r="O1171" s="13">
        <f>Penjualan!O1171*$D1171</f>
        <v>0</v>
      </c>
      <c r="P1171" s="13">
        <f>Penjualan!P1171*$D1171</f>
        <v>0</v>
      </c>
      <c r="Q1171" s="13">
        <f>Penjualan!Q1171*$D1171</f>
        <v>0</v>
      </c>
      <c r="R1171" s="13">
        <f>Penjualan!R1171*$D1171</f>
        <v>0</v>
      </c>
      <c r="S1171" s="13">
        <f>Penjualan!S1171*$D1171</f>
        <v>0</v>
      </c>
      <c r="T1171" s="13">
        <f>Penjualan!T1171*$D1171</f>
        <v>0</v>
      </c>
      <c r="U1171" s="13">
        <f>Penjualan!U1171*$D1171</f>
        <v>0</v>
      </c>
      <c r="V1171" s="13">
        <f>Penjualan!V1171*$D1171</f>
        <v>0</v>
      </c>
      <c r="W1171" s="13">
        <f>Penjualan!W1171*$D1171</f>
        <v>0</v>
      </c>
      <c r="X1171" s="13">
        <f>Penjualan!X1171*$D1171</f>
        <v>0</v>
      </c>
      <c r="Y1171" s="13">
        <f>Penjualan!Y1171*$D1171</f>
        <v>0</v>
      </c>
      <c r="Z1171" s="13">
        <f>Penjualan!Z1171*$D1171</f>
        <v>0</v>
      </c>
      <c r="AA1171" s="13">
        <f>Penjualan!AA1171*$D1171</f>
        <v>0</v>
      </c>
      <c r="AB1171" s="13">
        <f>Penjualan!AB1171*$D1171</f>
        <v>0</v>
      </c>
      <c r="AC1171" s="13">
        <f>Penjualan!AC1171*$D1171</f>
        <v>0</v>
      </c>
      <c r="AD1171" s="13">
        <f>Penjualan!AD1171*$D1171</f>
        <v>0</v>
      </c>
      <c r="AE1171" s="13">
        <f>Penjualan!AE1171*$D1171</f>
        <v>0</v>
      </c>
      <c r="AF1171" s="13">
        <f>Penjualan!AF1171*$D1171</f>
        <v>0</v>
      </c>
      <c r="AG1171" s="13">
        <f>Penjualan!AG1171*$D1171</f>
        <v>0</v>
      </c>
      <c r="AH1171" s="13">
        <f>Penjualan!AH1171*$D1171</f>
        <v>0</v>
      </c>
      <c r="AI1171" s="13">
        <f>Penjualan!AI1171*$D1171</f>
        <v>0</v>
      </c>
      <c r="AJ1171" s="13">
        <f>Penjualan!AJ1171*$D1171</f>
        <v>0</v>
      </c>
      <c r="AK1171" s="13">
        <f>Penjualan!AK1171*$D1171</f>
        <v>0</v>
      </c>
      <c r="AL1171" s="13">
        <f>Penjualan!AL1171*$D1171</f>
        <v>0</v>
      </c>
      <c r="AM1171" s="13">
        <f>Penjualan!AM1171*$D1171</f>
        <v>0</v>
      </c>
      <c r="AN1171" s="13">
        <f>Penjualan!AN1171*$D1171</f>
        <v>0</v>
      </c>
      <c r="AO1171" s="13">
        <f>Penjualan!AO1171*$D1171</f>
        <v>0</v>
      </c>
      <c r="AP1171" s="13"/>
      <c r="AQ1171" s="13">
        <f>Penjualan!AQ1171*$D1171</f>
        <v>0</v>
      </c>
      <c r="AR1171" s="13">
        <f t="shared" si="36"/>
        <v>30000</v>
      </c>
      <c r="AS1171" s="14"/>
      <c r="AT1171" s="14"/>
      <c r="AU1171" s="14"/>
      <c r="AV1171" s="14"/>
      <c r="AW1171" s="14"/>
    </row>
    <row r="1172" spans="1:49" ht="26.25" customHeight="1" x14ac:dyDescent="0.35">
      <c r="A1172" s="55">
        <f>Penjualan!A1172</f>
        <v>0</v>
      </c>
      <c r="B1172" s="2" t="str">
        <f>Penjualan!B1172</f>
        <v>G10</v>
      </c>
      <c r="C1172" s="2" t="str">
        <f>Penjualan!C1172</f>
        <v>G.tali warna warni</v>
      </c>
      <c r="D1172" s="21">
        <f>VLOOKUP(B1172,Tabel!$A$6:$F$78,6,FALSE)</f>
        <v>5000</v>
      </c>
      <c r="E1172" s="13">
        <f>Penjualan!E1172*$D1172</f>
        <v>0</v>
      </c>
      <c r="F1172" s="13">
        <f>Penjualan!F1172*$D1172</f>
        <v>0</v>
      </c>
      <c r="G1172" s="13">
        <f>Penjualan!G1172*$D1172</f>
        <v>0</v>
      </c>
      <c r="H1172" s="13">
        <f>Penjualan!H1172*$D1172</f>
        <v>0</v>
      </c>
      <c r="I1172" s="13">
        <f>Penjualan!I1172*$D1172</f>
        <v>0</v>
      </c>
      <c r="J1172" s="13">
        <f>Penjualan!J1172*$D1172</f>
        <v>0</v>
      </c>
      <c r="K1172" s="13">
        <f>Penjualan!K1172*$D1172</f>
        <v>0</v>
      </c>
      <c r="L1172" s="13">
        <f>Penjualan!L1172*$D1172</f>
        <v>0</v>
      </c>
      <c r="M1172" s="13">
        <f>Penjualan!M1172*$D1172</f>
        <v>0</v>
      </c>
      <c r="N1172" s="13">
        <f>Penjualan!N1172*$D1172</f>
        <v>0</v>
      </c>
      <c r="O1172" s="13">
        <f>Penjualan!O1172*$D1172</f>
        <v>0</v>
      </c>
      <c r="P1172" s="13">
        <f>Penjualan!P1172*$D1172</f>
        <v>0</v>
      </c>
      <c r="Q1172" s="13">
        <f>Penjualan!Q1172*$D1172</f>
        <v>0</v>
      </c>
      <c r="R1172" s="13">
        <f>Penjualan!R1172*$D1172</f>
        <v>0</v>
      </c>
      <c r="S1172" s="13">
        <f>Penjualan!S1172*$D1172</f>
        <v>0</v>
      </c>
      <c r="T1172" s="13">
        <f>Penjualan!T1172*$D1172</f>
        <v>0</v>
      </c>
      <c r="U1172" s="13">
        <f>Penjualan!U1172*$D1172</f>
        <v>0</v>
      </c>
      <c r="V1172" s="13">
        <f>Penjualan!V1172*$D1172</f>
        <v>0</v>
      </c>
      <c r="W1172" s="13">
        <f>Penjualan!W1172*$D1172</f>
        <v>0</v>
      </c>
      <c r="X1172" s="13">
        <f>Penjualan!X1172*$D1172</f>
        <v>0</v>
      </c>
      <c r="Y1172" s="13">
        <f>Penjualan!Y1172*$D1172</f>
        <v>0</v>
      </c>
      <c r="Z1172" s="13">
        <f>Penjualan!Z1172*$D1172</f>
        <v>0</v>
      </c>
      <c r="AA1172" s="13">
        <f>Penjualan!AA1172*$D1172</f>
        <v>0</v>
      </c>
      <c r="AB1172" s="13">
        <f>Penjualan!AB1172*$D1172</f>
        <v>0</v>
      </c>
      <c r="AC1172" s="13">
        <f>Penjualan!AC1172*$D1172</f>
        <v>0</v>
      </c>
      <c r="AD1172" s="13">
        <f>Penjualan!AD1172*$D1172</f>
        <v>10000</v>
      </c>
      <c r="AE1172" s="13">
        <f>Penjualan!AE1172*$D1172</f>
        <v>0</v>
      </c>
      <c r="AF1172" s="13">
        <f>Penjualan!AF1172*$D1172</f>
        <v>0</v>
      </c>
      <c r="AG1172" s="13">
        <f>Penjualan!AG1172*$D1172</f>
        <v>0</v>
      </c>
      <c r="AH1172" s="13">
        <f>Penjualan!AH1172*$D1172</f>
        <v>0</v>
      </c>
      <c r="AI1172" s="13">
        <f>Penjualan!AI1172*$D1172</f>
        <v>0</v>
      </c>
      <c r="AJ1172" s="13">
        <f>Penjualan!AJ1172*$D1172</f>
        <v>0</v>
      </c>
      <c r="AK1172" s="13">
        <f>Penjualan!AK1172*$D1172</f>
        <v>0</v>
      </c>
      <c r="AL1172" s="13">
        <f>Penjualan!AL1172*$D1172</f>
        <v>0</v>
      </c>
      <c r="AM1172" s="13">
        <f>Penjualan!AM1172*$D1172</f>
        <v>0</v>
      </c>
      <c r="AN1172" s="13">
        <f>Penjualan!AN1172*$D1172</f>
        <v>0</v>
      </c>
      <c r="AO1172" s="13">
        <f>Penjualan!AO1172*$D1172</f>
        <v>0</v>
      </c>
      <c r="AP1172" s="13"/>
      <c r="AQ1172" s="13">
        <f>Penjualan!AQ1172*$D1172</f>
        <v>0</v>
      </c>
      <c r="AR1172" s="13">
        <f t="shared" si="36"/>
        <v>10000</v>
      </c>
      <c r="AS1172" s="14"/>
      <c r="AT1172" s="14"/>
      <c r="AU1172" s="14"/>
      <c r="AV1172" s="14"/>
      <c r="AW1172" s="14"/>
    </row>
    <row r="1173" spans="1:49" ht="26.25" customHeight="1" x14ac:dyDescent="0.35">
      <c r="A1173" s="55">
        <f>Penjualan!A1173</f>
        <v>0</v>
      </c>
      <c r="B1173" s="2" t="str">
        <f>Penjualan!B1173</f>
        <v>Lain2</v>
      </c>
      <c r="C1173" s="2" t="str">
        <f>Penjualan!C1173</f>
        <v>Lain2</v>
      </c>
      <c r="D1173" s="21">
        <f>VLOOKUP(B1173,Tabel!$A$6:$F$78,6,FALSE)</f>
        <v>0</v>
      </c>
      <c r="E1173" s="13">
        <f>Penjualan!E1173*$D1173</f>
        <v>0</v>
      </c>
      <c r="F1173" s="13">
        <f>Penjualan!F1173*$D1173</f>
        <v>0</v>
      </c>
      <c r="G1173" s="13">
        <f>Penjualan!G1173*$D1173</f>
        <v>0</v>
      </c>
      <c r="H1173" s="13">
        <f>Penjualan!H1173*$D1173</f>
        <v>0</v>
      </c>
      <c r="I1173" s="13">
        <f>Penjualan!I1173*$D1173</f>
        <v>0</v>
      </c>
      <c r="J1173" s="13">
        <f>Penjualan!J1173*$D1173</f>
        <v>0</v>
      </c>
      <c r="K1173" s="13">
        <f>Penjualan!K1173*$D1173</f>
        <v>0</v>
      </c>
      <c r="L1173" s="13">
        <f>Penjualan!L1173*$D1173</f>
        <v>0</v>
      </c>
      <c r="M1173" s="13">
        <f>Penjualan!M1173*$D1173</f>
        <v>0</v>
      </c>
      <c r="N1173" s="13">
        <f>Penjualan!N1173*$D1173</f>
        <v>0</v>
      </c>
      <c r="O1173" s="13">
        <f>Penjualan!O1173*$D1173</f>
        <v>0</v>
      </c>
      <c r="P1173" s="13">
        <f>Penjualan!P1173*$D1173</f>
        <v>0</v>
      </c>
      <c r="Q1173" s="13">
        <f>Penjualan!Q1173*$D1173</f>
        <v>0</v>
      </c>
      <c r="R1173" s="13">
        <f>Penjualan!R1173*$D1173</f>
        <v>0</v>
      </c>
      <c r="S1173" s="13">
        <f>Penjualan!S1173*$D1173</f>
        <v>0</v>
      </c>
      <c r="T1173" s="13">
        <f>Penjualan!T1173*$D1173</f>
        <v>0</v>
      </c>
      <c r="U1173" s="13">
        <f>Penjualan!U1173*$D1173</f>
        <v>0</v>
      </c>
      <c r="V1173" s="13">
        <f>Penjualan!V1173*$D1173</f>
        <v>0</v>
      </c>
      <c r="W1173" s="13">
        <f>Penjualan!W1173*$D1173</f>
        <v>0</v>
      </c>
      <c r="X1173" s="13">
        <f>Penjualan!X1173*$D1173</f>
        <v>0</v>
      </c>
      <c r="Y1173" s="13">
        <f>Penjualan!Y1173*$D1173</f>
        <v>0</v>
      </c>
      <c r="Z1173" s="13">
        <f>Penjualan!Z1173*$D1173</f>
        <v>0</v>
      </c>
      <c r="AA1173" s="13">
        <f>Penjualan!AA1173*$D1173</f>
        <v>0</v>
      </c>
      <c r="AB1173" s="13">
        <f>Penjualan!AB1173*$D1173</f>
        <v>0</v>
      </c>
      <c r="AC1173" s="13">
        <f>Penjualan!AC1173*$D1173</f>
        <v>0</v>
      </c>
      <c r="AD1173" s="13">
        <f>Penjualan!AD1173*$D1173</f>
        <v>0</v>
      </c>
      <c r="AE1173" s="13">
        <f>Penjualan!AE1173*$D1173</f>
        <v>0</v>
      </c>
      <c r="AF1173" s="13">
        <f>Penjualan!AF1173*$D1173</f>
        <v>0</v>
      </c>
      <c r="AG1173" s="13">
        <f>Penjualan!AG1173*$D1173</f>
        <v>0</v>
      </c>
      <c r="AH1173" s="13">
        <f>Penjualan!AH1173*$D1173</f>
        <v>0</v>
      </c>
      <c r="AI1173" s="13">
        <f>Penjualan!AI1173*$D1173</f>
        <v>0</v>
      </c>
      <c r="AJ1173" s="13">
        <f>Penjualan!AJ1173*$D1173</f>
        <v>0</v>
      </c>
      <c r="AK1173" s="13">
        <f>Penjualan!AK1173*$D1173</f>
        <v>0</v>
      </c>
      <c r="AL1173" s="13">
        <f>Penjualan!AL1173*$D1173</f>
        <v>0</v>
      </c>
      <c r="AM1173" s="13">
        <f>Penjualan!AM1173*$D1173</f>
        <v>0</v>
      </c>
      <c r="AN1173" s="13">
        <f>Penjualan!AN1173*$D1173</f>
        <v>0</v>
      </c>
      <c r="AO1173" s="13">
        <f>Penjualan!AO1173*$D1173</f>
        <v>0</v>
      </c>
      <c r="AP1173" s="13"/>
      <c r="AQ1173" s="13">
        <f>Penjualan!AQ1173*$D1173</f>
        <v>0</v>
      </c>
      <c r="AR1173" s="13">
        <f t="shared" ref="AR1173:AR1208" si="37">SUM(E1173:AQ1173)</f>
        <v>0</v>
      </c>
      <c r="AS1173" s="14"/>
      <c r="AT1173" s="14"/>
      <c r="AU1173" s="14"/>
      <c r="AV1173" s="14"/>
      <c r="AW1173" s="14"/>
    </row>
    <row r="1174" spans="1:49" ht="26.25" customHeight="1" x14ac:dyDescent="0.35">
      <c r="A1174" s="55">
        <f>Penjualan!A1174</f>
        <v>0</v>
      </c>
      <c r="B1174" s="2">
        <f>Penjualan!B1174</f>
        <v>0</v>
      </c>
      <c r="C1174" s="2" t="e">
        <f>Penjualan!C1174</f>
        <v>#N/A</v>
      </c>
      <c r="D1174" s="21" t="e">
        <f>VLOOKUP(B1174,Tabel!$A$6:$F$78,6,FALSE)</f>
        <v>#N/A</v>
      </c>
      <c r="E1174" s="13" t="e">
        <f>Penjualan!E1174*$D1174</f>
        <v>#N/A</v>
      </c>
      <c r="F1174" s="13" t="e">
        <f>Penjualan!F1174*$D1174</f>
        <v>#N/A</v>
      </c>
      <c r="G1174" s="13" t="e">
        <f>Penjualan!G1174*$D1174</f>
        <v>#N/A</v>
      </c>
      <c r="H1174" s="13" t="e">
        <f>Penjualan!H1174*$D1174</f>
        <v>#N/A</v>
      </c>
      <c r="I1174" s="13" t="e">
        <f>Penjualan!I1174*$D1174</f>
        <v>#N/A</v>
      </c>
      <c r="J1174" s="13" t="e">
        <f>Penjualan!J1174*$D1174</f>
        <v>#N/A</v>
      </c>
      <c r="K1174" s="13" t="e">
        <f>Penjualan!K1174*$D1174</f>
        <v>#N/A</v>
      </c>
      <c r="L1174" s="13" t="e">
        <f>Penjualan!L1174*$D1174</f>
        <v>#N/A</v>
      </c>
      <c r="M1174" s="13" t="e">
        <f>Penjualan!M1174*$D1174</f>
        <v>#N/A</v>
      </c>
      <c r="N1174" s="13" t="e">
        <f>Penjualan!N1174*$D1174</f>
        <v>#N/A</v>
      </c>
      <c r="O1174" s="13" t="e">
        <f>Penjualan!O1174*$D1174</f>
        <v>#N/A</v>
      </c>
      <c r="P1174" s="13" t="e">
        <f>Penjualan!P1174*$D1174</f>
        <v>#N/A</v>
      </c>
      <c r="Q1174" s="13" t="e">
        <f>Penjualan!Q1174*$D1174</f>
        <v>#N/A</v>
      </c>
      <c r="R1174" s="13" t="e">
        <f>Penjualan!R1174*$D1174</f>
        <v>#N/A</v>
      </c>
      <c r="S1174" s="13" t="e">
        <f>Penjualan!S1174*$D1174</f>
        <v>#N/A</v>
      </c>
      <c r="T1174" s="13" t="e">
        <f>Penjualan!T1174*$D1174</f>
        <v>#N/A</v>
      </c>
      <c r="U1174" s="13" t="e">
        <f>Penjualan!U1174*$D1174</f>
        <v>#N/A</v>
      </c>
      <c r="V1174" s="13" t="e">
        <f>Penjualan!V1174*$D1174</f>
        <v>#N/A</v>
      </c>
      <c r="W1174" s="13" t="e">
        <f>Penjualan!W1174*$D1174</f>
        <v>#N/A</v>
      </c>
      <c r="X1174" s="13" t="e">
        <f>Penjualan!X1174*$D1174</f>
        <v>#N/A</v>
      </c>
      <c r="Y1174" s="13" t="e">
        <f>Penjualan!Y1174*$D1174</f>
        <v>#N/A</v>
      </c>
      <c r="Z1174" s="13" t="e">
        <f>Penjualan!Z1174*$D1174</f>
        <v>#N/A</v>
      </c>
      <c r="AA1174" s="13" t="e">
        <f>Penjualan!AA1174*$D1174</f>
        <v>#N/A</v>
      </c>
      <c r="AB1174" s="13" t="e">
        <f>Penjualan!AB1174*$D1174</f>
        <v>#N/A</v>
      </c>
      <c r="AC1174" s="13" t="e">
        <f>Penjualan!AC1174*$D1174</f>
        <v>#N/A</v>
      </c>
      <c r="AD1174" s="13" t="e">
        <f>Penjualan!AD1174*$D1174</f>
        <v>#N/A</v>
      </c>
      <c r="AE1174" s="13" t="e">
        <f>Penjualan!AE1174*$D1174</f>
        <v>#N/A</v>
      </c>
      <c r="AF1174" s="13" t="e">
        <f>Penjualan!AF1174*$D1174</f>
        <v>#N/A</v>
      </c>
      <c r="AG1174" s="13" t="e">
        <f>Penjualan!AG1174*$D1174</f>
        <v>#N/A</v>
      </c>
      <c r="AH1174" s="13" t="e">
        <f>Penjualan!AH1174*$D1174</f>
        <v>#N/A</v>
      </c>
      <c r="AI1174" s="13" t="e">
        <f>Penjualan!AI1174*$D1174</f>
        <v>#N/A</v>
      </c>
      <c r="AJ1174" s="13" t="e">
        <f>Penjualan!AJ1174*$D1174</f>
        <v>#N/A</v>
      </c>
      <c r="AK1174" s="13" t="e">
        <f>Penjualan!AK1174*$D1174</f>
        <v>#N/A</v>
      </c>
      <c r="AL1174" s="13" t="e">
        <f>Penjualan!AL1174*$D1174</f>
        <v>#N/A</v>
      </c>
      <c r="AM1174" s="13" t="e">
        <f>Penjualan!AM1174*$D1174</f>
        <v>#N/A</v>
      </c>
      <c r="AN1174" s="13" t="e">
        <f>Penjualan!AN1174*$D1174</f>
        <v>#N/A</v>
      </c>
      <c r="AO1174" s="13" t="e">
        <f>Penjualan!AO1174*$D1174</f>
        <v>#N/A</v>
      </c>
      <c r="AP1174" s="13"/>
      <c r="AQ1174" s="13" t="e">
        <f>Penjualan!AQ1174*$D1174</f>
        <v>#N/A</v>
      </c>
      <c r="AR1174" s="13" t="e">
        <f t="shared" si="37"/>
        <v>#N/A</v>
      </c>
      <c r="AS1174" s="14"/>
      <c r="AT1174" s="14"/>
      <c r="AU1174" s="14"/>
      <c r="AV1174" s="14"/>
      <c r="AW1174" s="14"/>
    </row>
    <row r="1175" spans="1:49" ht="26.25" customHeight="1" x14ac:dyDescent="0.35">
      <c r="A1175" s="55">
        <f>Penjualan!A1175</f>
        <v>0</v>
      </c>
      <c r="B1175" s="2">
        <f>Penjualan!B1175</f>
        <v>0</v>
      </c>
      <c r="C1175" s="2" t="e">
        <f>Penjualan!C1175</f>
        <v>#N/A</v>
      </c>
      <c r="D1175" s="21" t="e">
        <f>VLOOKUP(B1175,Tabel!$A$6:$F$78,6,FALSE)</f>
        <v>#N/A</v>
      </c>
      <c r="E1175" s="13" t="e">
        <f>Penjualan!E1175*$D1175</f>
        <v>#N/A</v>
      </c>
      <c r="F1175" s="13" t="e">
        <f>Penjualan!F1175*$D1175</f>
        <v>#N/A</v>
      </c>
      <c r="G1175" s="13" t="e">
        <f>Penjualan!G1175*$D1175</f>
        <v>#N/A</v>
      </c>
      <c r="H1175" s="13" t="e">
        <f>Penjualan!H1175*$D1175</f>
        <v>#N/A</v>
      </c>
      <c r="I1175" s="13" t="e">
        <f>Penjualan!I1175*$D1175</f>
        <v>#N/A</v>
      </c>
      <c r="J1175" s="13" t="e">
        <f>Penjualan!J1175*$D1175</f>
        <v>#N/A</v>
      </c>
      <c r="K1175" s="13" t="e">
        <f>Penjualan!K1175*$D1175</f>
        <v>#N/A</v>
      </c>
      <c r="L1175" s="13" t="e">
        <f>Penjualan!L1175*$D1175</f>
        <v>#N/A</v>
      </c>
      <c r="M1175" s="13" t="e">
        <f>Penjualan!M1175*$D1175</f>
        <v>#N/A</v>
      </c>
      <c r="N1175" s="13" t="e">
        <f>Penjualan!N1175*$D1175</f>
        <v>#N/A</v>
      </c>
      <c r="O1175" s="13" t="e">
        <f>Penjualan!O1175*$D1175</f>
        <v>#N/A</v>
      </c>
      <c r="P1175" s="13" t="e">
        <f>Penjualan!P1175*$D1175</f>
        <v>#N/A</v>
      </c>
      <c r="Q1175" s="13" t="e">
        <f>Penjualan!Q1175*$D1175</f>
        <v>#N/A</v>
      </c>
      <c r="R1175" s="13" t="e">
        <f>Penjualan!R1175*$D1175</f>
        <v>#N/A</v>
      </c>
      <c r="S1175" s="13" t="e">
        <f>Penjualan!S1175*$D1175</f>
        <v>#N/A</v>
      </c>
      <c r="T1175" s="13" t="e">
        <f>Penjualan!T1175*$D1175</f>
        <v>#N/A</v>
      </c>
      <c r="U1175" s="13" t="e">
        <f>Penjualan!U1175*$D1175</f>
        <v>#N/A</v>
      </c>
      <c r="V1175" s="13" t="e">
        <f>Penjualan!V1175*$D1175</f>
        <v>#N/A</v>
      </c>
      <c r="W1175" s="13" t="e">
        <f>Penjualan!W1175*$D1175</f>
        <v>#N/A</v>
      </c>
      <c r="X1175" s="13" t="e">
        <f>Penjualan!X1175*$D1175</f>
        <v>#N/A</v>
      </c>
      <c r="Y1175" s="13" t="e">
        <f>Penjualan!Y1175*$D1175</f>
        <v>#N/A</v>
      </c>
      <c r="Z1175" s="13" t="e">
        <f>Penjualan!Z1175*$D1175</f>
        <v>#N/A</v>
      </c>
      <c r="AA1175" s="13" t="e">
        <f>Penjualan!AA1175*$D1175</f>
        <v>#N/A</v>
      </c>
      <c r="AB1175" s="13" t="e">
        <f>Penjualan!AB1175*$D1175</f>
        <v>#N/A</v>
      </c>
      <c r="AC1175" s="13" t="e">
        <f>Penjualan!AC1175*$D1175</f>
        <v>#N/A</v>
      </c>
      <c r="AD1175" s="13" t="e">
        <f>Penjualan!AD1175*$D1175</f>
        <v>#N/A</v>
      </c>
      <c r="AE1175" s="13" t="e">
        <f>Penjualan!AE1175*$D1175</f>
        <v>#N/A</v>
      </c>
      <c r="AF1175" s="13" t="e">
        <f>Penjualan!AF1175*$D1175</f>
        <v>#N/A</v>
      </c>
      <c r="AG1175" s="13" t="e">
        <f>Penjualan!AG1175*$D1175</f>
        <v>#N/A</v>
      </c>
      <c r="AH1175" s="13" t="e">
        <f>Penjualan!AH1175*$D1175</f>
        <v>#N/A</v>
      </c>
      <c r="AI1175" s="13" t="e">
        <f>Penjualan!AI1175*$D1175</f>
        <v>#N/A</v>
      </c>
      <c r="AJ1175" s="13" t="e">
        <f>Penjualan!AJ1175*$D1175</f>
        <v>#N/A</v>
      </c>
      <c r="AK1175" s="13" t="e">
        <f>Penjualan!AK1175*$D1175</f>
        <v>#N/A</v>
      </c>
      <c r="AL1175" s="13" t="e">
        <f>Penjualan!AL1175*$D1175</f>
        <v>#N/A</v>
      </c>
      <c r="AM1175" s="13" t="e">
        <f>Penjualan!AM1175*$D1175</f>
        <v>#N/A</v>
      </c>
      <c r="AN1175" s="13" t="e">
        <f>Penjualan!AN1175*$D1175</f>
        <v>#N/A</v>
      </c>
      <c r="AO1175" s="13" t="e">
        <f>Penjualan!AO1175*$D1175</f>
        <v>#N/A</v>
      </c>
      <c r="AP1175" s="13"/>
      <c r="AQ1175" s="13" t="e">
        <f>Penjualan!AQ1175*$D1175</f>
        <v>#N/A</v>
      </c>
      <c r="AR1175" s="13" t="e">
        <f t="shared" si="37"/>
        <v>#N/A</v>
      </c>
      <c r="AS1175" s="14"/>
      <c r="AT1175" s="14"/>
      <c r="AU1175" s="14"/>
      <c r="AV1175" s="14"/>
      <c r="AW1175" s="14"/>
    </row>
    <row r="1176" spans="1:49" ht="26.25" customHeight="1" x14ac:dyDescent="0.35">
      <c r="A1176" s="55">
        <f>Penjualan!A1176</f>
        <v>0</v>
      </c>
      <c r="B1176" s="2">
        <f>Penjualan!B1176</f>
        <v>0</v>
      </c>
      <c r="C1176" s="2" t="e">
        <f>Penjualan!C1176</f>
        <v>#N/A</v>
      </c>
      <c r="D1176" s="21" t="e">
        <f>VLOOKUP(B1176,Tabel!$A$6:$F$78,6,FALSE)</f>
        <v>#N/A</v>
      </c>
      <c r="E1176" s="13" t="e">
        <f>Penjualan!E1176*$D1176</f>
        <v>#N/A</v>
      </c>
      <c r="F1176" s="13" t="e">
        <f>Penjualan!F1176*$D1176</f>
        <v>#N/A</v>
      </c>
      <c r="G1176" s="13" t="e">
        <f>Penjualan!G1176*$D1176</f>
        <v>#N/A</v>
      </c>
      <c r="H1176" s="13" t="e">
        <f>Penjualan!H1176*$D1176</f>
        <v>#N/A</v>
      </c>
      <c r="I1176" s="13" t="e">
        <f>Penjualan!I1176*$D1176</f>
        <v>#N/A</v>
      </c>
      <c r="J1176" s="13" t="e">
        <f>Penjualan!J1176*$D1176</f>
        <v>#N/A</v>
      </c>
      <c r="K1176" s="13" t="e">
        <f>Penjualan!K1176*$D1176</f>
        <v>#N/A</v>
      </c>
      <c r="L1176" s="13" t="e">
        <f>Penjualan!L1176*$D1176</f>
        <v>#N/A</v>
      </c>
      <c r="M1176" s="13" t="e">
        <f>Penjualan!M1176*$D1176</f>
        <v>#N/A</v>
      </c>
      <c r="N1176" s="13" t="e">
        <f>Penjualan!N1176*$D1176</f>
        <v>#N/A</v>
      </c>
      <c r="O1176" s="13" t="e">
        <f>Penjualan!O1176*$D1176</f>
        <v>#N/A</v>
      </c>
      <c r="P1176" s="13" t="e">
        <f>Penjualan!P1176*$D1176</f>
        <v>#N/A</v>
      </c>
      <c r="Q1176" s="13" t="e">
        <f>Penjualan!Q1176*$D1176</f>
        <v>#N/A</v>
      </c>
      <c r="R1176" s="13" t="e">
        <f>Penjualan!R1176*$D1176</f>
        <v>#N/A</v>
      </c>
      <c r="S1176" s="13" t="e">
        <f>Penjualan!S1176*$D1176</f>
        <v>#N/A</v>
      </c>
      <c r="T1176" s="13" t="e">
        <f>Penjualan!T1176*$D1176</f>
        <v>#N/A</v>
      </c>
      <c r="U1176" s="13" t="e">
        <f>Penjualan!U1176*$D1176</f>
        <v>#N/A</v>
      </c>
      <c r="V1176" s="13" t="e">
        <f>Penjualan!V1176*$D1176</f>
        <v>#N/A</v>
      </c>
      <c r="W1176" s="13" t="e">
        <f>Penjualan!W1176*$D1176</f>
        <v>#N/A</v>
      </c>
      <c r="X1176" s="13" t="e">
        <f>Penjualan!X1176*$D1176</f>
        <v>#N/A</v>
      </c>
      <c r="Y1176" s="13" t="e">
        <f>Penjualan!Y1176*$D1176</f>
        <v>#N/A</v>
      </c>
      <c r="Z1176" s="13" t="e">
        <f>Penjualan!Z1176*$D1176</f>
        <v>#N/A</v>
      </c>
      <c r="AA1176" s="13" t="e">
        <f>Penjualan!AA1176*$D1176</f>
        <v>#N/A</v>
      </c>
      <c r="AB1176" s="13" t="e">
        <f>Penjualan!AB1176*$D1176</f>
        <v>#N/A</v>
      </c>
      <c r="AC1176" s="13" t="e">
        <f>Penjualan!AC1176*$D1176</f>
        <v>#N/A</v>
      </c>
      <c r="AD1176" s="13" t="e">
        <f>Penjualan!AD1176*$D1176</f>
        <v>#N/A</v>
      </c>
      <c r="AE1176" s="13" t="e">
        <f>Penjualan!AE1176*$D1176</f>
        <v>#N/A</v>
      </c>
      <c r="AF1176" s="13" t="e">
        <f>Penjualan!AF1176*$D1176</f>
        <v>#N/A</v>
      </c>
      <c r="AG1176" s="13" t="e">
        <f>Penjualan!AG1176*$D1176</f>
        <v>#N/A</v>
      </c>
      <c r="AH1176" s="13" t="e">
        <f>Penjualan!AH1176*$D1176</f>
        <v>#N/A</v>
      </c>
      <c r="AI1176" s="13" t="e">
        <f>Penjualan!AI1176*$D1176</f>
        <v>#N/A</v>
      </c>
      <c r="AJ1176" s="13" t="e">
        <f>Penjualan!AJ1176*$D1176</f>
        <v>#N/A</v>
      </c>
      <c r="AK1176" s="13" t="e">
        <f>Penjualan!AK1176*$D1176</f>
        <v>#N/A</v>
      </c>
      <c r="AL1176" s="13" t="e">
        <f>Penjualan!AL1176*$D1176</f>
        <v>#N/A</v>
      </c>
      <c r="AM1176" s="13" t="e">
        <f>Penjualan!AM1176*$D1176</f>
        <v>#N/A</v>
      </c>
      <c r="AN1176" s="13" t="e">
        <f>Penjualan!AN1176*$D1176</f>
        <v>#N/A</v>
      </c>
      <c r="AO1176" s="13" t="e">
        <f>Penjualan!AO1176*$D1176</f>
        <v>#N/A</v>
      </c>
      <c r="AP1176" s="13"/>
      <c r="AQ1176" s="13" t="e">
        <f>Penjualan!AQ1176*$D1176</f>
        <v>#N/A</v>
      </c>
      <c r="AR1176" s="13" t="e">
        <f t="shared" si="37"/>
        <v>#N/A</v>
      </c>
      <c r="AS1176" s="14"/>
      <c r="AT1176" s="14"/>
      <c r="AU1176" s="14"/>
      <c r="AV1176" s="14"/>
      <c r="AW1176" s="14"/>
    </row>
    <row r="1177" spans="1:49" ht="26.25" customHeight="1" x14ac:dyDescent="0.35">
      <c r="A1177" s="55">
        <f>Penjualan!A1177</f>
        <v>0</v>
      </c>
      <c r="B1177" s="2">
        <f>Penjualan!B1177</f>
        <v>0</v>
      </c>
      <c r="C1177" s="2" t="e">
        <f>Penjualan!C1177</f>
        <v>#N/A</v>
      </c>
      <c r="D1177" s="21" t="e">
        <f>VLOOKUP(B1177,Tabel!$A$6:$F$78,6,FALSE)</f>
        <v>#N/A</v>
      </c>
      <c r="E1177" s="13" t="e">
        <f>Penjualan!E1177*$D1177</f>
        <v>#N/A</v>
      </c>
      <c r="F1177" s="13" t="e">
        <f>Penjualan!F1177*$D1177</f>
        <v>#N/A</v>
      </c>
      <c r="G1177" s="13" t="e">
        <f>Penjualan!G1177*$D1177</f>
        <v>#N/A</v>
      </c>
      <c r="H1177" s="13" t="e">
        <f>Penjualan!H1177*$D1177</f>
        <v>#N/A</v>
      </c>
      <c r="I1177" s="13" t="e">
        <f>Penjualan!I1177*$D1177</f>
        <v>#N/A</v>
      </c>
      <c r="J1177" s="13" t="e">
        <f>Penjualan!J1177*$D1177</f>
        <v>#N/A</v>
      </c>
      <c r="K1177" s="13" t="e">
        <f>Penjualan!K1177*$D1177</f>
        <v>#N/A</v>
      </c>
      <c r="L1177" s="13" t="e">
        <f>Penjualan!L1177*$D1177</f>
        <v>#N/A</v>
      </c>
      <c r="M1177" s="13" t="e">
        <f>Penjualan!M1177*$D1177</f>
        <v>#N/A</v>
      </c>
      <c r="N1177" s="13" t="e">
        <f>Penjualan!N1177*$D1177</f>
        <v>#N/A</v>
      </c>
      <c r="O1177" s="13" t="e">
        <f>Penjualan!O1177*$D1177</f>
        <v>#N/A</v>
      </c>
      <c r="P1177" s="13" t="e">
        <f>Penjualan!P1177*$D1177</f>
        <v>#N/A</v>
      </c>
      <c r="Q1177" s="13" t="e">
        <f>Penjualan!Q1177*$D1177</f>
        <v>#N/A</v>
      </c>
      <c r="R1177" s="13" t="e">
        <f>Penjualan!R1177*$D1177</f>
        <v>#N/A</v>
      </c>
      <c r="S1177" s="13" t="e">
        <f>Penjualan!S1177*$D1177</f>
        <v>#N/A</v>
      </c>
      <c r="T1177" s="13" t="e">
        <f>Penjualan!T1177*$D1177</f>
        <v>#N/A</v>
      </c>
      <c r="U1177" s="13" t="e">
        <f>Penjualan!U1177*$D1177</f>
        <v>#N/A</v>
      </c>
      <c r="V1177" s="13" t="e">
        <f>Penjualan!V1177*$D1177</f>
        <v>#N/A</v>
      </c>
      <c r="W1177" s="13" t="e">
        <f>Penjualan!W1177*$D1177</f>
        <v>#N/A</v>
      </c>
      <c r="X1177" s="13" t="e">
        <f>Penjualan!X1177*$D1177</f>
        <v>#N/A</v>
      </c>
      <c r="Y1177" s="13" t="e">
        <f>Penjualan!Y1177*$D1177</f>
        <v>#N/A</v>
      </c>
      <c r="Z1177" s="13" t="e">
        <f>Penjualan!Z1177*$D1177</f>
        <v>#N/A</v>
      </c>
      <c r="AA1177" s="13" t="e">
        <f>Penjualan!AA1177*$D1177</f>
        <v>#N/A</v>
      </c>
      <c r="AB1177" s="13" t="e">
        <f>Penjualan!AB1177*$D1177</f>
        <v>#N/A</v>
      </c>
      <c r="AC1177" s="13" t="e">
        <f>Penjualan!AC1177*$D1177</f>
        <v>#N/A</v>
      </c>
      <c r="AD1177" s="13" t="e">
        <f>Penjualan!AD1177*$D1177</f>
        <v>#N/A</v>
      </c>
      <c r="AE1177" s="13" t="e">
        <f>Penjualan!AE1177*$D1177</f>
        <v>#N/A</v>
      </c>
      <c r="AF1177" s="13" t="e">
        <f>Penjualan!AF1177*$D1177</f>
        <v>#N/A</v>
      </c>
      <c r="AG1177" s="13" t="e">
        <f>Penjualan!AG1177*$D1177</f>
        <v>#N/A</v>
      </c>
      <c r="AH1177" s="13" t="e">
        <f>Penjualan!AH1177*$D1177</f>
        <v>#N/A</v>
      </c>
      <c r="AI1177" s="13" t="e">
        <f>Penjualan!AI1177*$D1177</f>
        <v>#N/A</v>
      </c>
      <c r="AJ1177" s="13" t="e">
        <f>Penjualan!AJ1177*$D1177</f>
        <v>#N/A</v>
      </c>
      <c r="AK1177" s="13" t="e">
        <f>Penjualan!AK1177*$D1177</f>
        <v>#N/A</v>
      </c>
      <c r="AL1177" s="13" t="e">
        <f>Penjualan!AL1177*$D1177</f>
        <v>#N/A</v>
      </c>
      <c r="AM1177" s="13" t="e">
        <f>Penjualan!AM1177*$D1177</f>
        <v>#N/A</v>
      </c>
      <c r="AN1177" s="13" t="e">
        <f>Penjualan!AN1177*$D1177</f>
        <v>#N/A</v>
      </c>
      <c r="AO1177" s="13" t="e">
        <f>Penjualan!AO1177*$D1177</f>
        <v>#N/A</v>
      </c>
      <c r="AP1177" s="13"/>
      <c r="AQ1177" s="13" t="e">
        <f>Penjualan!AQ1177*$D1177</f>
        <v>#N/A</v>
      </c>
      <c r="AR1177" s="13" t="e">
        <f t="shared" si="37"/>
        <v>#N/A</v>
      </c>
      <c r="AS1177" s="14"/>
      <c r="AT1177" s="14"/>
      <c r="AU1177" s="14"/>
      <c r="AV1177" s="14"/>
      <c r="AW1177" s="14"/>
    </row>
    <row r="1178" spans="1:49" ht="26.25" customHeight="1" x14ac:dyDescent="0.35">
      <c r="A1178" s="55">
        <f>Penjualan!A1178</f>
        <v>0</v>
      </c>
      <c r="B1178" s="2">
        <f>Penjualan!B1178</f>
        <v>0</v>
      </c>
      <c r="C1178" s="2" t="e">
        <f>Penjualan!C1178</f>
        <v>#N/A</v>
      </c>
      <c r="D1178" s="21" t="e">
        <f>VLOOKUP(B1178,Tabel!$A$6:$F$78,6,FALSE)</f>
        <v>#N/A</v>
      </c>
      <c r="E1178" s="13" t="e">
        <f>Penjualan!E1178*$D1178</f>
        <v>#N/A</v>
      </c>
      <c r="F1178" s="13" t="e">
        <f>Penjualan!F1178*$D1178</f>
        <v>#N/A</v>
      </c>
      <c r="G1178" s="13" t="e">
        <f>Penjualan!G1178*$D1178</f>
        <v>#N/A</v>
      </c>
      <c r="H1178" s="13" t="e">
        <f>Penjualan!H1178*$D1178</f>
        <v>#N/A</v>
      </c>
      <c r="I1178" s="13" t="e">
        <f>Penjualan!I1178*$D1178</f>
        <v>#N/A</v>
      </c>
      <c r="J1178" s="13" t="e">
        <f>Penjualan!J1178*$D1178</f>
        <v>#N/A</v>
      </c>
      <c r="K1178" s="13" t="e">
        <f>Penjualan!K1178*$D1178</f>
        <v>#N/A</v>
      </c>
      <c r="L1178" s="13" t="e">
        <f>Penjualan!L1178*$D1178</f>
        <v>#N/A</v>
      </c>
      <c r="M1178" s="13" t="e">
        <f>Penjualan!M1178*$D1178</f>
        <v>#N/A</v>
      </c>
      <c r="N1178" s="13" t="e">
        <f>Penjualan!N1178*$D1178</f>
        <v>#N/A</v>
      </c>
      <c r="O1178" s="13" t="e">
        <f>Penjualan!O1178*$D1178</f>
        <v>#N/A</v>
      </c>
      <c r="P1178" s="13" t="e">
        <f>Penjualan!P1178*$D1178</f>
        <v>#N/A</v>
      </c>
      <c r="Q1178" s="13" t="e">
        <f>Penjualan!Q1178*$D1178</f>
        <v>#N/A</v>
      </c>
      <c r="R1178" s="13" t="e">
        <f>Penjualan!R1178*$D1178</f>
        <v>#N/A</v>
      </c>
      <c r="S1178" s="13" t="e">
        <f>Penjualan!S1178*$D1178</f>
        <v>#N/A</v>
      </c>
      <c r="T1178" s="13" t="e">
        <f>Penjualan!T1178*$D1178</f>
        <v>#N/A</v>
      </c>
      <c r="U1178" s="13" t="e">
        <f>Penjualan!U1178*$D1178</f>
        <v>#N/A</v>
      </c>
      <c r="V1178" s="13" t="e">
        <f>Penjualan!V1178*$D1178</f>
        <v>#N/A</v>
      </c>
      <c r="W1178" s="13" t="e">
        <f>Penjualan!W1178*$D1178</f>
        <v>#N/A</v>
      </c>
      <c r="X1178" s="13" t="e">
        <f>Penjualan!X1178*$D1178</f>
        <v>#N/A</v>
      </c>
      <c r="Y1178" s="13" t="e">
        <f>Penjualan!Y1178*$D1178</f>
        <v>#N/A</v>
      </c>
      <c r="Z1178" s="13" t="e">
        <f>Penjualan!Z1178*$D1178</f>
        <v>#N/A</v>
      </c>
      <c r="AA1178" s="13" t="e">
        <f>Penjualan!AA1178*$D1178</f>
        <v>#N/A</v>
      </c>
      <c r="AB1178" s="13" t="e">
        <f>Penjualan!AB1178*$D1178</f>
        <v>#N/A</v>
      </c>
      <c r="AC1178" s="13" t="e">
        <f>Penjualan!AC1178*$D1178</f>
        <v>#N/A</v>
      </c>
      <c r="AD1178" s="13" t="e">
        <f>Penjualan!AD1178*$D1178</f>
        <v>#N/A</v>
      </c>
      <c r="AE1178" s="13" t="e">
        <f>Penjualan!AE1178*$D1178</f>
        <v>#N/A</v>
      </c>
      <c r="AF1178" s="13" t="e">
        <f>Penjualan!AF1178*$D1178</f>
        <v>#N/A</v>
      </c>
      <c r="AG1178" s="13" t="e">
        <f>Penjualan!AG1178*$D1178</f>
        <v>#N/A</v>
      </c>
      <c r="AH1178" s="13" t="e">
        <f>Penjualan!AH1178*$D1178</f>
        <v>#N/A</v>
      </c>
      <c r="AI1178" s="13" t="e">
        <f>Penjualan!AI1178*$D1178</f>
        <v>#N/A</v>
      </c>
      <c r="AJ1178" s="13" t="e">
        <f>Penjualan!AJ1178*$D1178</f>
        <v>#N/A</v>
      </c>
      <c r="AK1178" s="13" t="e">
        <f>Penjualan!AK1178*$D1178</f>
        <v>#N/A</v>
      </c>
      <c r="AL1178" s="13" t="e">
        <f>Penjualan!AL1178*$D1178</f>
        <v>#N/A</v>
      </c>
      <c r="AM1178" s="13" t="e">
        <f>Penjualan!AM1178*$D1178</f>
        <v>#N/A</v>
      </c>
      <c r="AN1178" s="13" t="e">
        <f>Penjualan!AN1178*$D1178</f>
        <v>#N/A</v>
      </c>
      <c r="AO1178" s="13" t="e">
        <f>Penjualan!AO1178*$D1178</f>
        <v>#N/A</v>
      </c>
      <c r="AP1178" s="13"/>
      <c r="AQ1178" s="13" t="e">
        <f>Penjualan!AQ1178*$D1178</f>
        <v>#N/A</v>
      </c>
      <c r="AR1178" s="13" t="e">
        <f t="shared" si="37"/>
        <v>#N/A</v>
      </c>
      <c r="AS1178" s="14"/>
      <c r="AT1178" s="14"/>
      <c r="AU1178" s="14"/>
      <c r="AV1178" s="14"/>
      <c r="AW1178" s="14"/>
    </row>
    <row r="1179" spans="1:49" ht="26.25" customHeight="1" x14ac:dyDescent="0.35">
      <c r="A1179" s="55">
        <f>Penjualan!A1179</f>
        <v>0</v>
      </c>
      <c r="B1179" s="2">
        <f>Penjualan!B1179</f>
        <v>0</v>
      </c>
      <c r="C1179" s="2" t="e">
        <f>Penjualan!C1179</f>
        <v>#N/A</v>
      </c>
      <c r="D1179" s="21" t="e">
        <f>VLOOKUP(B1179,Tabel!$A$6:$F$78,6,FALSE)</f>
        <v>#N/A</v>
      </c>
      <c r="E1179" s="13" t="e">
        <f>Penjualan!E1179*$D1179</f>
        <v>#N/A</v>
      </c>
      <c r="F1179" s="13" t="e">
        <f>Penjualan!F1179*$D1179</f>
        <v>#N/A</v>
      </c>
      <c r="G1179" s="13" t="e">
        <f>Penjualan!G1179*$D1179</f>
        <v>#N/A</v>
      </c>
      <c r="H1179" s="13" t="e">
        <f>Penjualan!H1179*$D1179</f>
        <v>#N/A</v>
      </c>
      <c r="I1179" s="13" t="e">
        <f>Penjualan!I1179*$D1179</f>
        <v>#N/A</v>
      </c>
      <c r="J1179" s="13" t="e">
        <f>Penjualan!J1179*$D1179</f>
        <v>#N/A</v>
      </c>
      <c r="K1179" s="13" t="e">
        <f>Penjualan!K1179*$D1179</f>
        <v>#N/A</v>
      </c>
      <c r="L1179" s="13" t="e">
        <f>Penjualan!L1179*$D1179</f>
        <v>#N/A</v>
      </c>
      <c r="M1179" s="13" t="e">
        <f>Penjualan!M1179*$D1179</f>
        <v>#N/A</v>
      </c>
      <c r="N1179" s="13" t="e">
        <f>Penjualan!N1179*$D1179</f>
        <v>#N/A</v>
      </c>
      <c r="O1179" s="13" t="e">
        <f>Penjualan!O1179*$D1179</f>
        <v>#N/A</v>
      </c>
      <c r="P1179" s="13" t="e">
        <f>Penjualan!P1179*$D1179</f>
        <v>#N/A</v>
      </c>
      <c r="Q1179" s="13" t="e">
        <f>Penjualan!Q1179*$D1179</f>
        <v>#N/A</v>
      </c>
      <c r="R1179" s="13" t="e">
        <f>Penjualan!R1179*$D1179</f>
        <v>#N/A</v>
      </c>
      <c r="S1179" s="13" t="e">
        <f>Penjualan!S1179*$D1179</f>
        <v>#N/A</v>
      </c>
      <c r="T1179" s="13" t="e">
        <f>Penjualan!T1179*$D1179</f>
        <v>#N/A</v>
      </c>
      <c r="U1179" s="13" t="e">
        <f>Penjualan!U1179*$D1179</f>
        <v>#N/A</v>
      </c>
      <c r="V1179" s="13" t="e">
        <f>Penjualan!V1179*$D1179</f>
        <v>#N/A</v>
      </c>
      <c r="W1179" s="13" t="e">
        <f>Penjualan!W1179*$D1179</f>
        <v>#N/A</v>
      </c>
      <c r="X1179" s="13" t="e">
        <f>Penjualan!X1179*$D1179</f>
        <v>#N/A</v>
      </c>
      <c r="Y1179" s="13" t="e">
        <f>Penjualan!Y1179*$D1179</f>
        <v>#N/A</v>
      </c>
      <c r="Z1179" s="13" t="e">
        <f>Penjualan!Z1179*$D1179</f>
        <v>#N/A</v>
      </c>
      <c r="AA1179" s="13" t="e">
        <f>Penjualan!AA1179*$D1179</f>
        <v>#N/A</v>
      </c>
      <c r="AB1179" s="13" t="e">
        <f>Penjualan!AB1179*$D1179</f>
        <v>#N/A</v>
      </c>
      <c r="AC1179" s="13" t="e">
        <f>Penjualan!AC1179*$D1179</f>
        <v>#N/A</v>
      </c>
      <c r="AD1179" s="13" t="e">
        <f>Penjualan!AD1179*$D1179</f>
        <v>#N/A</v>
      </c>
      <c r="AE1179" s="13" t="e">
        <f>Penjualan!AE1179*$D1179</f>
        <v>#N/A</v>
      </c>
      <c r="AF1179" s="13" t="e">
        <f>Penjualan!AF1179*$D1179</f>
        <v>#N/A</v>
      </c>
      <c r="AG1179" s="13" t="e">
        <f>Penjualan!AG1179*$D1179</f>
        <v>#N/A</v>
      </c>
      <c r="AH1179" s="13" t="e">
        <f>Penjualan!AH1179*$D1179</f>
        <v>#N/A</v>
      </c>
      <c r="AI1179" s="13" t="e">
        <f>Penjualan!AI1179*$D1179</f>
        <v>#N/A</v>
      </c>
      <c r="AJ1179" s="13" t="e">
        <f>Penjualan!AJ1179*$D1179</f>
        <v>#N/A</v>
      </c>
      <c r="AK1179" s="13" t="e">
        <f>Penjualan!AK1179*$D1179</f>
        <v>#N/A</v>
      </c>
      <c r="AL1179" s="13" t="e">
        <f>Penjualan!AL1179*$D1179</f>
        <v>#N/A</v>
      </c>
      <c r="AM1179" s="13" t="e">
        <f>Penjualan!AM1179*$D1179</f>
        <v>#N/A</v>
      </c>
      <c r="AN1179" s="13" t="e">
        <f>Penjualan!AN1179*$D1179</f>
        <v>#N/A</v>
      </c>
      <c r="AO1179" s="13" t="e">
        <f>Penjualan!AO1179*$D1179</f>
        <v>#N/A</v>
      </c>
      <c r="AP1179" s="13"/>
      <c r="AQ1179" s="13" t="e">
        <f>Penjualan!AQ1179*$D1179</f>
        <v>#N/A</v>
      </c>
      <c r="AR1179" s="13" t="e">
        <f t="shared" si="37"/>
        <v>#N/A</v>
      </c>
      <c r="AS1179" s="14"/>
      <c r="AT1179" s="14"/>
      <c r="AU1179" s="14"/>
      <c r="AV1179" s="14"/>
      <c r="AW1179" s="14"/>
    </row>
    <row r="1180" spans="1:49" ht="26.25" customHeight="1" x14ac:dyDescent="0.35">
      <c r="A1180" s="55">
        <f>Penjualan!A1180</f>
        <v>0</v>
      </c>
      <c r="B1180" s="2">
        <f>Penjualan!B1180</f>
        <v>0</v>
      </c>
      <c r="C1180" s="2" t="e">
        <f>Penjualan!C1180</f>
        <v>#N/A</v>
      </c>
      <c r="D1180" s="21" t="e">
        <f>VLOOKUP(B1180,Tabel!$A$6:$F$78,6,FALSE)</f>
        <v>#N/A</v>
      </c>
      <c r="E1180" s="13" t="e">
        <f>Penjualan!E1180*$D1180</f>
        <v>#N/A</v>
      </c>
      <c r="F1180" s="13" t="e">
        <f>Penjualan!F1180*$D1180</f>
        <v>#N/A</v>
      </c>
      <c r="G1180" s="13" t="e">
        <f>Penjualan!G1180*$D1180</f>
        <v>#N/A</v>
      </c>
      <c r="H1180" s="13" t="e">
        <f>Penjualan!H1180*$D1180</f>
        <v>#N/A</v>
      </c>
      <c r="I1180" s="13" t="e">
        <f>Penjualan!I1180*$D1180</f>
        <v>#N/A</v>
      </c>
      <c r="J1180" s="13" t="e">
        <f>Penjualan!J1180*$D1180</f>
        <v>#N/A</v>
      </c>
      <c r="K1180" s="13" t="e">
        <f>Penjualan!K1180*$D1180</f>
        <v>#N/A</v>
      </c>
      <c r="L1180" s="13" t="e">
        <f>Penjualan!L1180*$D1180</f>
        <v>#N/A</v>
      </c>
      <c r="M1180" s="13" t="e">
        <f>Penjualan!M1180*$D1180</f>
        <v>#N/A</v>
      </c>
      <c r="N1180" s="13" t="e">
        <f>Penjualan!N1180*$D1180</f>
        <v>#N/A</v>
      </c>
      <c r="O1180" s="13" t="e">
        <f>Penjualan!O1180*$D1180</f>
        <v>#N/A</v>
      </c>
      <c r="P1180" s="13" t="e">
        <f>Penjualan!P1180*$D1180</f>
        <v>#N/A</v>
      </c>
      <c r="Q1180" s="13" t="e">
        <f>Penjualan!Q1180*$D1180</f>
        <v>#N/A</v>
      </c>
      <c r="R1180" s="13" t="e">
        <f>Penjualan!R1180*$D1180</f>
        <v>#N/A</v>
      </c>
      <c r="S1180" s="13" t="e">
        <f>Penjualan!S1180*$D1180</f>
        <v>#N/A</v>
      </c>
      <c r="T1180" s="13" t="e">
        <f>Penjualan!T1180*$D1180</f>
        <v>#N/A</v>
      </c>
      <c r="U1180" s="13" t="e">
        <f>Penjualan!U1180*$D1180</f>
        <v>#N/A</v>
      </c>
      <c r="V1180" s="13" t="e">
        <f>Penjualan!V1180*$D1180</f>
        <v>#N/A</v>
      </c>
      <c r="W1180" s="13" t="e">
        <f>Penjualan!W1180*$D1180</f>
        <v>#N/A</v>
      </c>
      <c r="X1180" s="13" t="e">
        <f>Penjualan!X1180*$D1180</f>
        <v>#N/A</v>
      </c>
      <c r="Y1180" s="13" t="e">
        <f>Penjualan!Y1180*$D1180</f>
        <v>#N/A</v>
      </c>
      <c r="Z1180" s="13" t="e">
        <f>Penjualan!Z1180*$D1180</f>
        <v>#N/A</v>
      </c>
      <c r="AA1180" s="13" t="e">
        <f>Penjualan!AA1180*$D1180</f>
        <v>#N/A</v>
      </c>
      <c r="AB1180" s="13" t="e">
        <f>Penjualan!AB1180*$D1180</f>
        <v>#N/A</v>
      </c>
      <c r="AC1180" s="13" t="e">
        <f>Penjualan!AC1180*$D1180</f>
        <v>#N/A</v>
      </c>
      <c r="AD1180" s="13" t="e">
        <f>Penjualan!AD1180*$D1180</f>
        <v>#N/A</v>
      </c>
      <c r="AE1180" s="13" t="e">
        <f>Penjualan!AE1180*$D1180</f>
        <v>#N/A</v>
      </c>
      <c r="AF1180" s="13" t="e">
        <f>Penjualan!AF1180*$D1180</f>
        <v>#N/A</v>
      </c>
      <c r="AG1180" s="13" t="e">
        <f>Penjualan!AG1180*$D1180</f>
        <v>#N/A</v>
      </c>
      <c r="AH1180" s="13" t="e">
        <f>Penjualan!AH1180*$D1180</f>
        <v>#N/A</v>
      </c>
      <c r="AI1180" s="13" t="e">
        <f>Penjualan!AI1180*$D1180</f>
        <v>#N/A</v>
      </c>
      <c r="AJ1180" s="13" t="e">
        <f>Penjualan!AJ1180*$D1180</f>
        <v>#N/A</v>
      </c>
      <c r="AK1180" s="13" t="e">
        <f>Penjualan!AK1180*$D1180</f>
        <v>#N/A</v>
      </c>
      <c r="AL1180" s="13" t="e">
        <f>Penjualan!AL1180*$D1180</f>
        <v>#N/A</v>
      </c>
      <c r="AM1180" s="13" t="e">
        <f>Penjualan!AM1180*$D1180</f>
        <v>#N/A</v>
      </c>
      <c r="AN1180" s="13" t="e">
        <f>Penjualan!AN1180*$D1180</f>
        <v>#N/A</v>
      </c>
      <c r="AO1180" s="13" t="e">
        <f>Penjualan!AO1180*$D1180</f>
        <v>#N/A</v>
      </c>
      <c r="AP1180" s="13"/>
      <c r="AQ1180" s="13" t="e">
        <f>Penjualan!AQ1180*$D1180</f>
        <v>#N/A</v>
      </c>
      <c r="AR1180" s="13" t="e">
        <f t="shared" si="37"/>
        <v>#N/A</v>
      </c>
      <c r="AS1180" s="14"/>
      <c r="AT1180" s="14"/>
      <c r="AU1180" s="14"/>
      <c r="AV1180" s="14"/>
      <c r="AW1180" s="14"/>
    </row>
    <row r="1181" spans="1:49" ht="26.25" customHeight="1" x14ac:dyDescent="0.35">
      <c r="A1181" s="55">
        <f>Penjualan!A1181</f>
        <v>0</v>
      </c>
      <c r="B1181" s="2">
        <f>Penjualan!B1181</f>
        <v>0</v>
      </c>
      <c r="C1181" s="2" t="e">
        <f>Penjualan!C1181</f>
        <v>#N/A</v>
      </c>
      <c r="D1181" s="21" t="e">
        <f>VLOOKUP(B1181,Tabel!$A$6:$F$78,6,FALSE)</f>
        <v>#N/A</v>
      </c>
      <c r="E1181" s="13" t="e">
        <f>Penjualan!E1181*$D1181</f>
        <v>#N/A</v>
      </c>
      <c r="F1181" s="13" t="e">
        <f>Penjualan!F1181*$D1181</f>
        <v>#N/A</v>
      </c>
      <c r="G1181" s="13" t="e">
        <f>Penjualan!G1181*$D1181</f>
        <v>#N/A</v>
      </c>
      <c r="H1181" s="13" t="e">
        <f>Penjualan!H1181*$D1181</f>
        <v>#N/A</v>
      </c>
      <c r="I1181" s="13" t="e">
        <f>Penjualan!I1181*$D1181</f>
        <v>#N/A</v>
      </c>
      <c r="J1181" s="13" t="e">
        <f>Penjualan!J1181*$D1181</f>
        <v>#N/A</v>
      </c>
      <c r="K1181" s="13" t="e">
        <f>Penjualan!K1181*$D1181</f>
        <v>#N/A</v>
      </c>
      <c r="L1181" s="13" t="e">
        <f>Penjualan!L1181*$D1181</f>
        <v>#N/A</v>
      </c>
      <c r="M1181" s="13" t="e">
        <f>Penjualan!M1181*$D1181</f>
        <v>#N/A</v>
      </c>
      <c r="N1181" s="13" t="e">
        <f>Penjualan!N1181*$D1181</f>
        <v>#N/A</v>
      </c>
      <c r="O1181" s="13" t="e">
        <f>Penjualan!O1181*$D1181</f>
        <v>#N/A</v>
      </c>
      <c r="P1181" s="13" t="e">
        <f>Penjualan!P1181*$D1181</f>
        <v>#N/A</v>
      </c>
      <c r="Q1181" s="13" t="e">
        <f>Penjualan!Q1181*$D1181</f>
        <v>#N/A</v>
      </c>
      <c r="R1181" s="13" t="e">
        <f>Penjualan!R1181*$D1181</f>
        <v>#N/A</v>
      </c>
      <c r="S1181" s="13" t="e">
        <f>Penjualan!S1181*$D1181</f>
        <v>#N/A</v>
      </c>
      <c r="T1181" s="13" t="e">
        <f>Penjualan!T1181*$D1181</f>
        <v>#N/A</v>
      </c>
      <c r="U1181" s="13" t="e">
        <f>Penjualan!U1181*$D1181</f>
        <v>#N/A</v>
      </c>
      <c r="V1181" s="13" t="e">
        <f>Penjualan!V1181*$D1181</f>
        <v>#N/A</v>
      </c>
      <c r="W1181" s="13" t="e">
        <f>Penjualan!W1181*$D1181</f>
        <v>#N/A</v>
      </c>
      <c r="X1181" s="13" t="e">
        <f>Penjualan!X1181*$D1181</f>
        <v>#N/A</v>
      </c>
      <c r="Y1181" s="13" t="e">
        <f>Penjualan!Y1181*$D1181</f>
        <v>#N/A</v>
      </c>
      <c r="Z1181" s="13" t="e">
        <f>Penjualan!Z1181*$D1181</f>
        <v>#N/A</v>
      </c>
      <c r="AA1181" s="13" t="e">
        <f>Penjualan!AA1181*$D1181</f>
        <v>#N/A</v>
      </c>
      <c r="AB1181" s="13" t="e">
        <f>Penjualan!AB1181*$D1181</f>
        <v>#N/A</v>
      </c>
      <c r="AC1181" s="13" t="e">
        <f>Penjualan!AC1181*$D1181</f>
        <v>#N/A</v>
      </c>
      <c r="AD1181" s="13" t="e">
        <f>Penjualan!AD1181*$D1181</f>
        <v>#N/A</v>
      </c>
      <c r="AE1181" s="13" t="e">
        <f>Penjualan!AE1181*$D1181</f>
        <v>#N/A</v>
      </c>
      <c r="AF1181" s="13" t="e">
        <f>Penjualan!AF1181*$D1181</f>
        <v>#N/A</v>
      </c>
      <c r="AG1181" s="13" t="e">
        <f>Penjualan!AG1181*$D1181</f>
        <v>#N/A</v>
      </c>
      <c r="AH1181" s="13" t="e">
        <f>Penjualan!AH1181*$D1181</f>
        <v>#N/A</v>
      </c>
      <c r="AI1181" s="13" t="e">
        <f>Penjualan!AI1181*$D1181</f>
        <v>#N/A</v>
      </c>
      <c r="AJ1181" s="13" t="e">
        <f>Penjualan!AJ1181*$D1181</f>
        <v>#N/A</v>
      </c>
      <c r="AK1181" s="13" t="e">
        <f>Penjualan!AK1181*$D1181</f>
        <v>#N/A</v>
      </c>
      <c r="AL1181" s="13" t="e">
        <f>Penjualan!AL1181*$D1181</f>
        <v>#N/A</v>
      </c>
      <c r="AM1181" s="13" t="e">
        <f>Penjualan!AM1181*$D1181</f>
        <v>#N/A</v>
      </c>
      <c r="AN1181" s="13" t="e">
        <f>Penjualan!AN1181*$D1181</f>
        <v>#N/A</v>
      </c>
      <c r="AO1181" s="13" t="e">
        <f>Penjualan!AO1181*$D1181</f>
        <v>#N/A</v>
      </c>
      <c r="AP1181" s="13"/>
      <c r="AQ1181" s="13" t="e">
        <f>Penjualan!AQ1181*$D1181</f>
        <v>#N/A</v>
      </c>
      <c r="AR1181" s="13" t="e">
        <f t="shared" si="37"/>
        <v>#N/A</v>
      </c>
      <c r="AS1181" s="14"/>
      <c r="AT1181" s="14"/>
      <c r="AU1181" s="14"/>
      <c r="AV1181" s="14"/>
      <c r="AW1181" s="14"/>
    </row>
    <row r="1182" spans="1:49" ht="26.25" customHeight="1" x14ac:dyDescent="0.35">
      <c r="A1182" s="55">
        <f>Penjualan!A1182</f>
        <v>0</v>
      </c>
      <c r="B1182" s="2">
        <f>Penjualan!B1182</f>
        <v>0</v>
      </c>
      <c r="C1182" s="2" t="e">
        <f>Penjualan!C1182</f>
        <v>#N/A</v>
      </c>
      <c r="D1182" s="21" t="e">
        <f>VLOOKUP(B1182,Tabel!$A$6:$F$78,6,FALSE)</f>
        <v>#N/A</v>
      </c>
      <c r="E1182" s="13" t="e">
        <f>Penjualan!E1182*$D1182</f>
        <v>#N/A</v>
      </c>
      <c r="F1182" s="13" t="e">
        <f>Penjualan!F1182*$D1182</f>
        <v>#N/A</v>
      </c>
      <c r="G1182" s="13" t="e">
        <f>Penjualan!G1182*$D1182</f>
        <v>#N/A</v>
      </c>
      <c r="H1182" s="13" t="e">
        <f>Penjualan!H1182*$D1182</f>
        <v>#N/A</v>
      </c>
      <c r="I1182" s="13" t="e">
        <f>Penjualan!I1182*$D1182</f>
        <v>#N/A</v>
      </c>
      <c r="J1182" s="13" t="e">
        <f>Penjualan!J1182*$D1182</f>
        <v>#N/A</v>
      </c>
      <c r="K1182" s="13" t="e">
        <f>Penjualan!K1182*$D1182</f>
        <v>#N/A</v>
      </c>
      <c r="L1182" s="13" t="e">
        <f>Penjualan!L1182*$D1182</f>
        <v>#N/A</v>
      </c>
      <c r="M1182" s="13" t="e">
        <f>Penjualan!M1182*$D1182</f>
        <v>#N/A</v>
      </c>
      <c r="N1182" s="13" t="e">
        <f>Penjualan!N1182*$D1182</f>
        <v>#N/A</v>
      </c>
      <c r="O1182" s="13" t="e">
        <f>Penjualan!O1182*$D1182</f>
        <v>#N/A</v>
      </c>
      <c r="P1182" s="13" t="e">
        <f>Penjualan!P1182*$D1182</f>
        <v>#N/A</v>
      </c>
      <c r="Q1182" s="13" t="e">
        <f>Penjualan!Q1182*$D1182</f>
        <v>#N/A</v>
      </c>
      <c r="R1182" s="13" t="e">
        <f>Penjualan!R1182*$D1182</f>
        <v>#N/A</v>
      </c>
      <c r="S1182" s="13" t="e">
        <f>Penjualan!S1182*$D1182</f>
        <v>#N/A</v>
      </c>
      <c r="T1182" s="13" t="e">
        <f>Penjualan!T1182*$D1182</f>
        <v>#N/A</v>
      </c>
      <c r="U1182" s="13" t="e">
        <f>Penjualan!U1182*$D1182</f>
        <v>#N/A</v>
      </c>
      <c r="V1182" s="13" t="e">
        <f>Penjualan!V1182*$D1182</f>
        <v>#N/A</v>
      </c>
      <c r="W1182" s="13" t="e">
        <f>Penjualan!W1182*$D1182</f>
        <v>#N/A</v>
      </c>
      <c r="X1182" s="13" t="e">
        <f>Penjualan!X1182*$D1182</f>
        <v>#N/A</v>
      </c>
      <c r="Y1182" s="13" t="e">
        <f>Penjualan!Y1182*$D1182</f>
        <v>#N/A</v>
      </c>
      <c r="Z1182" s="13" t="e">
        <f>Penjualan!Z1182*$D1182</f>
        <v>#N/A</v>
      </c>
      <c r="AA1182" s="13" t="e">
        <f>Penjualan!AA1182*$D1182</f>
        <v>#N/A</v>
      </c>
      <c r="AB1182" s="13" t="e">
        <f>Penjualan!AB1182*$D1182</f>
        <v>#N/A</v>
      </c>
      <c r="AC1182" s="13" t="e">
        <f>Penjualan!AC1182*$D1182</f>
        <v>#N/A</v>
      </c>
      <c r="AD1182" s="13" t="e">
        <f>Penjualan!AD1182*$D1182</f>
        <v>#N/A</v>
      </c>
      <c r="AE1182" s="13" t="e">
        <f>Penjualan!AE1182*$D1182</f>
        <v>#N/A</v>
      </c>
      <c r="AF1182" s="13" t="e">
        <f>Penjualan!AF1182*$D1182</f>
        <v>#N/A</v>
      </c>
      <c r="AG1182" s="13" t="e">
        <f>Penjualan!AG1182*$D1182</f>
        <v>#N/A</v>
      </c>
      <c r="AH1182" s="13" t="e">
        <f>Penjualan!AH1182*$D1182</f>
        <v>#N/A</v>
      </c>
      <c r="AI1182" s="13" t="e">
        <f>Penjualan!AI1182*$D1182</f>
        <v>#N/A</v>
      </c>
      <c r="AJ1182" s="13" t="e">
        <f>Penjualan!AJ1182*$D1182</f>
        <v>#N/A</v>
      </c>
      <c r="AK1182" s="13" t="e">
        <f>Penjualan!AK1182*$D1182</f>
        <v>#N/A</v>
      </c>
      <c r="AL1182" s="13" t="e">
        <f>Penjualan!AL1182*$D1182</f>
        <v>#N/A</v>
      </c>
      <c r="AM1182" s="13" t="e">
        <f>Penjualan!AM1182*$D1182</f>
        <v>#N/A</v>
      </c>
      <c r="AN1182" s="13" t="e">
        <f>Penjualan!AN1182*$D1182</f>
        <v>#N/A</v>
      </c>
      <c r="AO1182" s="13" t="e">
        <f>Penjualan!AO1182*$D1182</f>
        <v>#N/A</v>
      </c>
      <c r="AP1182" s="13"/>
      <c r="AQ1182" s="13" t="e">
        <f>Penjualan!AQ1182*$D1182</f>
        <v>#N/A</v>
      </c>
      <c r="AR1182" s="13" t="e">
        <f t="shared" si="37"/>
        <v>#N/A</v>
      </c>
      <c r="AS1182" s="14"/>
      <c r="AT1182" s="14"/>
      <c r="AU1182" s="14"/>
      <c r="AV1182" s="14"/>
      <c r="AW1182" s="14"/>
    </row>
    <row r="1183" spans="1:49" ht="26.25" customHeight="1" x14ac:dyDescent="0.35">
      <c r="A1183" s="55">
        <f>Penjualan!A1183</f>
        <v>0</v>
      </c>
      <c r="B1183" s="2">
        <f>Penjualan!B1183</f>
        <v>0</v>
      </c>
      <c r="C1183" s="2" t="e">
        <f>Penjualan!C1183</f>
        <v>#N/A</v>
      </c>
      <c r="D1183" s="21" t="e">
        <f>VLOOKUP(B1183,Tabel!$A$6:$F$78,6,FALSE)</f>
        <v>#N/A</v>
      </c>
      <c r="E1183" s="13" t="e">
        <f>Penjualan!E1183*$D1183</f>
        <v>#N/A</v>
      </c>
      <c r="F1183" s="13" t="e">
        <f>Penjualan!F1183*$D1183</f>
        <v>#N/A</v>
      </c>
      <c r="G1183" s="13" t="e">
        <f>Penjualan!G1183*$D1183</f>
        <v>#N/A</v>
      </c>
      <c r="H1183" s="13" t="e">
        <f>Penjualan!H1183*$D1183</f>
        <v>#N/A</v>
      </c>
      <c r="I1183" s="13" t="e">
        <f>Penjualan!I1183*$D1183</f>
        <v>#N/A</v>
      </c>
      <c r="J1183" s="13" t="e">
        <f>Penjualan!J1183*$D1183</f>
        <v>#N/A</v>
      </c>
      <c r="K1183" s="13" t="e">
        <f>Penjualan!K1183*$D1183</f>
        <v>#N/A</v>
      </c>
      <c r="L1183" s="13" t="e">
        <f>Penjualan!L1183*$D1183</f>
        <v>#N/A</v>
      </c>
      <c r="M1183" s="13" t="e">
        <f>Penjualan!M1183*$D1183</f>
        <v>#N/A</v>
      </c>
      <c r="N1183" s="13" t="e">
        <f>Penjualan!N1183*$D1183</f>
        <v>#N/A</v>
      </c>
      <c r="O1183" s="13" t="e">
        <f>Penjualan!O1183*$D1183</f>
        <v>#N/A</v>
      </c>
      <c r="P1183" s="13" t="e">
        <f>Penjualan!P1183*$D1183</f>
        <v>#N/A</v>
      </c>
      <c r="Q1183" s="13" t="e">
        <f>Penjualan!Q1183*$D1183</f>
        <v>#N/A</v>
      </c>
      <c r="R1183" s="13" t="e">
        <f>Penjualan!R1183*$D1183</f>
        <v>#N/A</v>
      </c>
      <c r="S1183" s="13" t="e">
        <f>Penjualan!S1183*$D1183</f>
        <v>#N/A</v>
      </c>
      <c r="T1183" s="13" t="e">
        <f>Penjualan!T1183*$D1183</f>
        <v>#N/A</v>
      </c>
      <c r="U1183" s="13" t="e">
        <f>Penjualan!U1183*$D1183</f>
        <v>#N/A</v>
      </c>
      <c r="V1183" s="13" t="e">
        <f>Penjualan!V1183*$D1183</f>
        <v>#N/A</v>
      </c>
      <c r="W1183" s="13" t="e">
        <f>Penjualan!W1183*$D1183</f>
        <v>#N/A</v>
      </c>
      <c r="X1183" s="13" t="e">
        <f>Penjualan!X1183*$D1183</f>
        <v>#N/A</v>
      </c>
      <c r="Y1183" s="13" t="e">
        <f>Penjualan!Y1183*$D1183</f>
        <v>#N/A</v>
      </c>
      <c r="Z1183" s="13" t="e">
        <f>Penjualan!Z1183*$D1183</f>
        <v>#N/A</v>
      </c>
      <c r="AA1183" s="13" t="e">
        <f>Penjualan!AA1183*$D1183</f>
        <v>#N/A</v>
      </c>
      <c r="AB1183" s="13" t="e">
        <f>Penjualan!AB1183*$D1183</f>
        <v>#N/A</v>
      </c>
      <c r="AC1183" s="13" t="e">
        <f>Penjualan!AC1183*$D1183</f>
        <v>#N/A</v>
      </c>
      <c r="AD1183" s="13" t="e">
        <f>Penjualan!AD1183*$D1183</f>
        <v>#N/A</v>
      </c>
      <c r="AE1183" s="13" t="e">
        <f>Penjualan!AE1183*$D1183</f>
        <v>#N/A</v>
      </c>
      <c r="AF1183" s="13" t="e">
        <f>Penjualan!AF1183*$D1183</f>
        <v>#N/A</v>
      </c>
      <c r="AG1183" s="13" t="e">
        <f>Penjualan!AG1183*$D1183</f>
        <v>#N/A</v>
      </c>
      <c r="AH1183" s="13" t="e">
        <f>Penjualan!AH1183*$D1183</f>
        <v>#N/A</v>
      </c>
      <c r="AI1183" s="13" t="e">
        <f>Penjualan!AI1183*$D1183</f>
        <v>#N/A</v>
      </c>
      <c r="AJ1183" s="13" t="e">
        <f>Penjualan!AJ1183*$D1183</f>
        <v>#N/A</v>
      </c>
      <c r="AK1183" s="13" t="e">
        <f>Penjualan!AK1183*$D1183</f>
        <v>#N/A</v>
      </c>
      <c r="AL1183" s="13" t="e">
        <f>Penjualan!AL1183*$D1183</f>
        <v>#N/A</v>
      </c>
      <c r="AM1183" s="13" t="e">
        <f>Penjualan!AM1183*$D1183</f>
        <v>#N/A</v>
      </c>
      <c r="AN1183" s="13" t="e">
        <f>Penjualan!AN1183*$D1183</f>
        <v>#N/A</v>
      </c>
      <c r="AO1183" s="13" t="e">
        <f>Penjualan!AO1183*$D1183</f>
        <v>#N/A</v>
      </c>
      <c r="AP1183" s="13"/>
      <c r="AQ1183" s="13" t="e">
        <f>Penjualan!AQ1183*$D1183</f>
        <v>#N/A</v>
      </c>
      <c r="AR1183" s="13" t="e">
        <f t="shared" si="37"/>
        <v>#N/A</v>
      </c>
      <c r="AS1183" s="14"/>
      <c r="AT1183" s="14"/>
      <c r="AU1183" s="14"/>
      <c r="AV1183" s="14"/>
      <c r="AW1183" s="14"/>
    </row>
    <row r="1184" spans="1:49" ht="26.25" customHeight="1" x14ac:dyDescent="0.35">
      <c r="A1184" s="55">
        <f>Penjualan!A1184</f>
        <v>0</v>
      </c>
      <c r="B1184" s="2">
        <f>Penjualan!B1184</f>
        <v>0</v>
      </c>
      <c r="C1184" s="2" t="e">
        <f>Penjualan!C1184</f>
        <v>#N/A</v>
      </c>
      <c r="D1184" s="21" t="e">
        <f>VLOOKUP(B1184,Tabel!$A$6:$F$78,6,FALSE)</f>
        <v>#N/A</v>
      </c>
      <c r="E1184" s="13" t="e">
        <f>Penjualan!E1184*$D1184</f>
        <v>#N/A</v>
      </c>
      <c r="F1184" s="13" t="e">
        <f>Penjualan!F1184*$D1184</f>
        <v>#N/A</v>
      </c>
      <c r="G1184" s="13" t="e">
        <f>Penjualan!G1184*$D1184</f>
        <v>#N/A</v>
      </c>
      <c r="H1184" s="13" t="e">
        <f>Penjualan!H1184*$D1184</f>
        <v>#N/A</v>
      </c>
      <c r="I1184" s="13" t="e">
        <f>Penjualan!I1184*$D1184</f>
        <v>#N/A</v>
      </c>
      <c r="J1184" s="13" t="e">
        <f>Penjualan!J1184*$D1184</f>
        <v>#N/A</v>
      </c>
      <c r="K1184" s="13" t="e">
        <f>Penjualan!K1184*$D1184</f>
        <v>#N/A</v>
      </c>
      <c r="L1184" s="13" t="e">
        <f>Penjualan!L1184*$D1184</f>
        <v>#N/A</v>
      </c>
      <c r="M1184" s="13" t="e">
        <f>Penjualan!M1184*$D1184</f>
        <v>#N/A</v>
      </c>
      <c r="N1184" s="13" t="e">
        <f>Penjualan!N1184*$D1184</f>
        <v>#N/A</v>
      </c>
      <c r="O1184" s="13" t="e">
        <f>Penjualan!O1184*$D1184</f>
        <v>#N/A</v>
      </c>
      <c r="P1184" s="13" t="e">
        <f>Penjualan!P1184*$D1184</f>
        <v>#N/A</v>
      </c>
      <c r="Q1184" s="13" t="e">
        <f>Penjualan!Q1184*$D1184</f>
        <v>#N/A</v>
      </c>
      <c r="R1184" s="13" t="e">
        <f>Penjualan!R1184*$D1184</f>
        <v>#N/A</v>
      </c>
      <c r="S1184" s="13" t="e">
        <f>Penjualan!S1184*$D1184</f>
        <v>#N/A</v>
      </c>
      <c r="T1184" s="13" t="e">
        <f>Penjualan!T1184*$D1184</f>
        <v>#N/A</v>
      </c>
      <c r="U1184" s="13" t="e">
        <f>Penjualan!U1184*$D1184</f>
        <v>#N/A</v>
      </c>
      <c r="V1184" s="13" t="e">
        <f>Penjualan!V1184*$D1184</f>
        <v>#N/A</v>
      </c>
      <c r="W1184" s="13" t="e">
        <f>Penjualan!W1184*$D1184</f>
        <v>#N/A</v>
      </c>
      <c r="X1184" s="13" t="e">
        <f>Penjualan!X1184*$D1184</f>
        <v>#N/A</v>
      </c>
      <c r="Y1184" s="13" t="e">
        <f>Penjualan!Y1184*$D1184</f>
        <v>#N/A</v>
      </c>
      <c r="Z1184" s="13" t="e">
        <f>Penjualan!Z1184*$D1184</f>
        <v>#N/A</v>
      </c>
      <c r="AA1184" s="13" t="e">
        <f>Penjualan!AA1184*$D1184</f>
        <v>#N/A</v>
      </c>
      <c r="AB1184" s="13" t="e">
        <f>Penjualan!AB1184*$D1184</f>
        <v>#N/A</v>
      </c>
      <c r="AC1184" s="13" t="e">
        <f>Penjualan!AC1184*$D1184</f>
        <v>#N/A</v>
      </c>
      <c r="AD1184" s="13" t="e">
        <f>Penjualan!AD1184*$D1184</f>
        <v>#N/A</v>
      </c>
      <c r="AE1184" s="13" t="e">
        <f>Penjualan!AE1184*$D1184</f>
        <v>#N/A</v>
      </c>
      <c r="AF1184" s="13" t="e">
        <f>Penjualan!AF1184*$D1184</f>
        <v>#N/A</v>
      </c>
      <c r="AG1184" s="13" t="e">
        <f>Penjualan!AG1184*$D1184</f>
        <v>#N/A</v>
      </c>
      <c r="AH1184" s="13" t="e">
        <f>Penjualan!AH1184*$D1184</f>
        <v>#N/A</v>
      </c>
      <c r="AI1184" s="13" t="e">
        <f>Penjualan!AI1184*$D1184</f>
        <v>#N/A</v>
      </c>
      <c r="AJ1184" s="13" t="e">
        <f>Penjualan!AJ1184*$D1184</f>
        <v>#N/A</v>
      </c>
      <c r="AK1184" s="13" t="e">
        <f>Penjualan!AK1184*$D1184</f>
        <v>#N/A</v>
      </c>
      <c r="AL1184" s="13" t="e">
        <f>Penjualan!AL1184*$D1184</f>
        <v>#N/A</v>
      </c>
      <c r="AM1184" s="13" t="e">
        <f>Penjualan!AM1184*$D1184</f>
        <v>#N/A</v>
      </c>
      <c r="AN1184" s="13" t="e">
        <f>Penjualan!AN1184*$D1184</f>
        <v>#N/A</v>
      </c>
      <c r="AO1184" s="13" t="e">
        <f>Penjualan!AO1184*$D1184</f>
        <v>#N/A</v>
      </c>
      <c r="AP1184" s="13"/>
      <c r="AQ1184" s="13" t="e">
        <f>Penjualan!AQ1184*$D1184</f>
        <v>#N/A</v>
      </c>
      <c r="AR1184" s="13" t="e">
        <f t="shared" si="37"/>
        <v>#N/A</v>
      </c>
      <c r="AS1184" s="14"/>
      <c r="AT1184" s="14"/>
      <c r="AU1184" s="14"/>
      <c r="AV1184" s="14"/>
      <c r="AW1184" s="14"/>
    </row>
    <row r="1185" spans="1:49" ht="26.25" customHeight="1" x14ac:dyDescent="0.35">
      <c r="A1185" s="55">
        <f>Penjualan!A1185</f>
        <v>0</v>
      </c>
      <c r="B1185" s="2">
        <f>Penjualan!B1185</f>
        <v>0</v>
      </c>
      <c r="C1185" s="2" t="e">
        <f>Penjualan!C1185</f>
        <v>#N/A</v>
      </c>
      <c r="D1185" s="21" t="e">
        <f>VLOOKUP(B1185,Tabel!$A$6:$F$78,6,FALSE)</f>
        <v>#N/A</v>
      </c>
      <c r="E1185" s="13" t="e">
        <f>Penjualan!E1185*$D1185</f>
        <v>#N/A</v>
      </c>
      <c r="F1185" s="13" t="e">
        <f>Penjualan!F1185*$D1185</f>
        <v>#N/A</v>
      </c>
      <c r="G1185" s="13" t="e">
        <f>Penjualan!G1185*$D1185</f>
        <v>#N/A</v>
      </c>
      <c r="H1185" s="13" t="e">
        <f>Penjualan!H1185*$D1185</f>
        <v>#N/A</v>
      </c>
      <c r="I1185" s="13" t="e">
        <f>Penjualan!I1185*$D1185</f>
        <v>#N/A</v>
      </c>
      <c r="J1185" s="13" t="e">
        <f>Penjualan!J1185*$D1185</f>
        <v>#N/A</v>
      </c>
      <c r="K1185" s="13" t="e">
        <f>Penjualan!K1185*$D1185</f>
        <v>#N/A</v>
      </c>
      <c r="L1185" s="13" t="e">
        <f>Penjualan!L1185*$D1185</f>
        <v>#N/A</v>
      </c>
      <c r="M1185" s="13" t="e">
        <f>Penjualan!M1185*$D1185</f>
        <v>#N/A</v>
      </c>
      <c r="N1185" s="13" t="e">
        <f>Penjualan!N1185*$D1185</f>
        <v>#N/A</v>
      </c>
      <c r="O1185" s="13" t="e">
        <f>Penjualan!O1185*$D1185</f>
        <v>#N/A</v>
      </c>
      <c r="P1185" s="13" t="e">
        <f>Penjualan!P1185*$D1185</f>
        <v>#N/A</v>
      </c>
      <c r="Q1185" s="13" t="e">
        <f>Penjualan!Q1185*$D1185</f>
        <v>#N/A</v>
      </c>
      <c r="R1185" s="13" t="e">
        <f>Penjualan!R1185*$D1185</f>
        <v>#N/A</v>
      </c>
      <c r="S1185" s="13" t="e">
        <f>Penjualan!S1185*$D1185</f>
        <v>#N/A</v>
      </c>
      <c r="T1185" s="13" t="e">
        <f>Penjualan!T1185*$D1185</f>
        <v>#N/A</v>
      </c>
      <c r="U1185" s="13" t="e">
        <f>Penjualan!U1185*$D1185</f>
        <v>#N/A</v>
      </c>
      <c r="V1185" s="13" t="e">
        <f>Penjualan!V1185*$D1185</f>
        <v>#N/A</v>
      </c>
      <c r="W1185" s="13" t="e">
        <f>Penjualan!W1185*$D1185</f>
        <v>#N/A</v>
      </c>
      <c r="X1185" s="13" t="e">
        <f>Penjualan!X1185*$D1185</f>
        <v>#N/A</v>
      </c>
      <c r="Y1185" s="13" t="e">
        <f>Penjualan!Y1185*$D1185</f>
        <v>#N/A</v>
      </c>
      <c r="Z1185" s="13" t="e">
        <f>Penjualan!Z1185*$D1185</f>
        <v>#N/A</v>
      </c>
      <c r="AA1185" s="13" t="e">
        <f>Penjualan!AA1185*$D1185</f>
        <v>#N/A</v>
      </c>
      <c r="AB1185" s="13" t="e">
        <f>Penjualan!AB1185*$D1185</f>
        <v>#N/A</v>
      </c>
      <c r="AC1185" s="13" t="e">
        <f>Penjualan!AC1185*$D1185</f>
        <v>#N/A</v>
      </c>
      <c r="AD1185" s="13" t="e">
        <f>Penjualan!AD1185*$D1185</f>
        <v>#N/A</v>
      </c>
      <c r="AE1185" s="13" t="e">
        <f>Penjualan!AE1185*$D1185</f>
        <v>#N/A</v>
      </c>
      <c r="AF1185" s="13" t="e">
        <f>Penjualan!AF1185*$D1185</f>
        <v>#N/A</v>
      </c>
      <c r="AG1185" s="13" t="e">
        <f>Penjualan!AG1185*$D1185</f>
        <v>#N/A</v>
      </c>
      <c r="AH1185" s="13" t="e">
        <f>Penjualan!AH1185*$D1185</f>
        <v>#N/A</v>
      </c>
      <c r="AI1185" s="13" t="e">
        <f>Penjualan!AI1185*$D1185</f>
        <v>#N/A</v>
      </c>
      <c r="AJ1185" s="13" t="e">
        <f>Penjualan!AJ1185*$D1185</f>
        <v>#N/A</v>
      </c>
      <c r="AK1185" s="13" t="e">
        <f>Penjualan!AK1185*$D1185</f>
        <v>#N/A</v>
      </c>
      <c r="AL1185" s="13" t="e">
        <f>Penjualan!AL1185*$D1185</f>
        <v>#N/A</v>
      </c>
      <c r="AM1185" s="13" t="e">
        <f>Penjualan!AM1185*$D1185</f>
        <v>#N/A</v>
      </c>
      <c r="AN1185" s="13" t="e">
        <f>Penjualan!AN1185*$D1185</f>
        <v>#N/A</v>
      </c>
      <c r="AO1185" s="13" t="e">
        <f>Penjualan!AO1185*$D1185</f>
        <v>#N/A</v>
      </c>
      <c r="AP1185" s="13"/>
      <c r="AQ1185" s="13" t="e">
        <f>Penjualan!AQ1185*$D1185</f>
        <v>#N/A</v>
      </c>
      <c r="AR1185" s="13" t="e">
        <f t="shared" si="37"/>
        <v>#N/A</v>
      </c>
      <c r="AS1185" s="14"/>
      <c r="AT1185" s="14"/>
      <c r="AU1185" s="14"/>
      <c r="AV1185" s="14"/>
      <c r="AW1185" s="14"/>
    </row>
    <row r="1186" spans="1:49" ht="26.25" customHeight="1" x14ac:dyDescent="0.35">
      <c r="A1186" s="55">
        <f>Penjualan!A1186</f>
        <v>0</v>
      </c>
      <c r="B1186" s="2">
        <f>Penjualan!B1186</f>
        <v>0</v>
      </c>
      <c r="C1186" s="2" t="e">
        <f>Penjualan!C1186</f>
        <v>#N/A</v>
      </c>
      <c r="D1186" s="21" t="e">
        <f>VLOOKUP(B1186,Tabel!$A$6:$F$78,6,FALSE)</f>
        <v>#N/A</v>
      </c>
      <c r="E1186" s="13" t="e">
        <f>Penjualan!E1186*$D1186</f>
        <v>#N/A</v>
      </c>
      <c r="F1186" s="13" t="e">
        <f>Penjualan!F1186*$D1186</f>
        <v>#N/A</v>
      </c>
      <c r="G1186" s="13" t="e">
        <f>Penjualan!G1186*$D1186</f>
        <v>#N/A</v>
      </c>
      <c r="H1186" s="13" t="e">
        <f>Penjualan!H1186*$D1186</f>
        <v>#N/A</v>
      </c>
      <c r="I1186" s="13" t="e">
        <f>Penjualan!I1186*$D1186</f>
        <v>#N/A</v>
      </c>
      <c r="J1186" s="13" t="e">
        <f>Penjualan!J1186*$D1186</f>
        <v>#N/A</v>
      </c>
      <c r="K1186" s="13" t="e">
        <f>Penjualan!K1186*$D1186</f>
        <v>#N/A</v>
      </c>
      <c r="L1186" s="13" t="e">
        <f>Penjualan!L1186*$D1186</f>
        <v>#N/A</v>
      </c>
      <c r="M1186" s="13" t="e">
        <f>Penjualan!M1186*$D1186</f>
        <v>#N/A</v>
      </c>
      <c r="N1186" s="13" t="e">
        <f>Penjualan!N1186*$D1186</f>
        <v>#N/A</v>
      </c>
      <c r="O1186" s="13" t="e">
        <f>Penjualan!O1186*$D1186</f>
        <v>#N/A</v>
      </c>
      <c r="P1186" s="13" t="e">
        <f>Penjualan!P1186*$D1186</f>
        <v>#N/A</v>
      </c>
      <c r="Q1186" s="13" t="e">
        <f>Penjualan!Q1186*$D1186</f>
        <v>#N/A</v>
      </c>
      <c r="R1186" s="13" t="e">
        <f>Penjualan!R1186*$D1186</f>
        <v>#N/A</v>
      </c>
      <c r="S1186" s="13" t="e">
        <f>Penjualan!S1186*$D1186</f>
        <v>#N/A</v>
      </c>
      <c r="T1186" s="13" t="e">
        <f>Penjualan!T1186*$D1186</f>
        <v>#N/A</v>
      </c>
      <c r="U1186" s="13" t="e">
        <f>Penjualan!U1186*$D1186</f>
        <v>#N/A</v>
      </c>
      <c r="V1186" s="13" t="e">
        <f>Penjualan!V1186*$D1186</f>
        <v>#N/A</v>
      </c>
      <c r="W1186" s="13" t="e">
        <f>Penjualan!W1186*$D1186</f>
        <v>#N/A</v>
      </c>
      <c r="X1186" s="13" t="e">
        <f>Penjualan!X1186*$D1186</f>
        <v>#N/A</v>
      </c>
      <c r="Y1186" s="13" t="e">
        <f>Penjualan!Y1186*$D1186</f>
        <v>#N/A</v>
      </c>
      <c r="Z1186" s="13" t="e">
        <f>Penjualan!Z1186*$D1186</f>
        <v>#N/A</v>
      </c>
      <c r="AA1186" s="13" t="e">
        <f>Penjualan!AA1186*$D1186</f>
        <v>#N/A</v>
      </c>
      <c r="AB1186" s="13" t="e">
        <f>Penjualan!AB1186*$D1186</f>
        <v>#N/A</v>
      </c>
      <c r="AC1186" s="13" t="e">
        <f>Penjualan!AC1186*$D1186</f>
        <v>#N/A</v>
      </c>
      <c r="AD1186" s="13" t="e">
        <f>Penjualan!AD1186*$D1186</f>
        <v>#N/A</v>
      </c>
      <c r="AE1186" s="13" t="e">
        <f>Penjualan!AE1186*$D1186</f>
        <v>#N/A</v>
      </c>
      <c r="AF1186" s="13" t="e">
        <f>Penjualan!AF1186*$D1186</f>
        <v>#N/A</v>
      </c>
      <c r="AG1186" s="13" t="e">
        <f>Penjualan!AG1186*$D1186</f>
        <v>#N/A</v>
      </c>
      <c r="AH1186" s="13" t="e">
        <f>Penjualan!AH1186*$D1186</f>
        <v>#N/A</v>
      </c>
      <c r="AI1186" s="13" t="e">
        <f>Penjualan!AI1186*$D1186</f>
        <v>#N/A</v>
      </c>
      <c r="AJ1186" s="13" t="e">
        <f>Penjualan!AJ1186*$D1186</f>
        <v>#N/A</v>
      </c>
      <c r="AK1186" s="13" t="e">
        <f>Penjualan!AK1186*$D1186</f>
        <v>#N/A</v>
      </c>
      <c r="AL1186" s="13" t="e">
        <f>Penjualan!AL1186*$D1186</f>
        <v>#N/A</v>
      </c>
      <c r="AM1186" s="13" t="e">
        <f>Penjualan!AM1186*$D1186</f>
        <v>#N/A</v>
      </c>
      <c r="AN1186" s="13" t="e">
        <f>Penjualan!AN1186*$D1186</f>
        <v>#N/A</v>
      </c>
      <c r="AO1186" s="13" t="e">
        <f>Penjualan!AO1186*$D1186</f>
        <v>#N/A</v>
      </c>
      <c r="AP1186" s="13"/>
      <c r="AQ1186" s="13" t="e">
        <f>Penjualan!AQ1186*$D1186</f>
        <v>#N/A</v>
      </c>
      <c r="AR1186" s="13" t="e">
        <f t="shared" si="37"/>
        <v>#N/A</v>
      </c>
      <c r="AS1186" s="14"/>
      <c r="AT1186" s="14"/>
      <c r="AU1186" s="14"/>
      <c r="AV1186" s="14"/>
      <c r="AW1186" s="14"/>
    </row>
    <row r="1187" spans="1:49" ht="26.25" customHeight="1" x14ac:dyDescent="0.35">
      <c r="A1187" s="55">
        <f>Penjualan!A1187</f>
        <v>0</v>
      </c>
      <c r="B1187" s="2">
        <f>Penjualan!B1187</f>
        <v>0</v>
      </c>
      <c r="C1187" s="2" t="e">
        <f>Penjualan!C1187</f>
        <v>#N/A</v>
      </c>
      <c r="D1187" s="21" t="e">
        <f>VLOOKUP(B1187,Tabel!$A$6:$F$78,6,FALSE)</f>
        <v>#N/A</v>
      </c>
      <c r="E1187" s="13" t="e">
        <f>Penjualan!E1187*$D1187</f>
        <v>#N/A</v>
      </c>
      <c r="F1187" s="13" t="e">
        <f>Penjualan!F1187*$D1187</f>
        <v>#N/A</v>
      </c>
      <c r="G1187" s="13" t="e">
        <f>Penjualan!G1187*$D1187</f>
        <v>#N/A</v>
      </c>
      <c r="H1187" s="13" t="e">
        <f>Penjualan!H1187*$D1187</f>
        <v>#N/A</v>
      </c>
      <c r="I1187" s="13" t="e">
        <f>Penjualan!I1187*$D1187</f>
        <v>#N/A</v>
      </c>
      <c r="J1187" s="13" t="e">
        <f>Penjualan!J1187*$D1187</f>
        <v>#N/A</v>
      </c>
      <c r="K1187" s="13" t="e">
        <f>Penjualan!K1187*$D1187</f>
        <v>#N/A</v>
      </c>
      <c r="L1187" s="13" t="e">
        <f>Penjualan!L1187*$D1187</f>
        <v>#N/A</v>
      </c>
      <c r="M1187" s="13" t="e">
        <f>Penjualan!M1187*$D1187</f>
        <v>#N/A</v>
      </c>
      <c r="N1187" s="13" t="e">
        <f>Penjualan!N1187*$D1187</f>
        <v>#N/A</v>
      </c>
      <c r="O1187" s="13" t="e">
        <f>Penjualan!O1187*$D1187</f>
        <v>#N/A</v>
      </c>
      <c r="P1187" s="13" t="e">
        <f>Penjualan!P1187*$D1187</f>
        <v>#N/A</v>
      </c>
      <c r="Q1187" s="13" t="e">
        <f>Penjualan!Q1187*$D1187</f>
        <v>#N/A</v>
      </c>
      <c r="R1187" s="13" t="e">
        <f>Penjualan!R1187*$D1187</f>
        <v>#N/A</v>
      </c>
      <c r="S1187" s="13" t="e">
        <f>Penjualan!S1187*$D1187</f>
        <v>#N/A</v>
      </c>
      <c r="T1187" s="13" t="e">
        <f>Penjualan!T1187*$D1187</f>
        <v>#N/A</v>
      </c>
      <c r="U1187" s="13" t="e">
        <f>Penjualan!U1187*$D1187</f>
        <v>#N/A</v>
      </c>
      <c r="V1187" s="13" t="e">
        <f>Penjualan!V1187*$D1187</f>
        <v>#N/A</v>
      </c>
      <c r="W1187" s="13" t="e">
        <f>Penjualan!W1187*$D1187</f>
        <v>#N/A</v>
      </c>
      <c r="X1187" s="13" t="e">
        <f>Penjualan!X1187*$D1187</f>
        <v>#N/A</v>
      </c>
      <c r="Y1187" s="13" t="e">
        <f>Penjualan!Y1187*$D1187</f>
        <v>#N/A</v>
      </c>
      <c r="Z1187" s="13" t="e">
        <f>Penjualan!Z1187*$D1187</f>
        <v>#N/A</v>
      </c>
      <c r="AA1187" s="13" t="e">
        <f>Penjualan!AA1187*$D1187</f>
        <v>#N/A</v>
      </c>
      <c r="AB1187" s="13" t="e">
        <f>Penjualan!AB1187*$D1187</f>
        <v>#N/A</v>
      </c>
      <c r="AC1187" s="13" t="e">
        <f>Penjualan!AC1187*$D1187</f>
        <v>#N/A</v>
      </c>
      <c r="AD1187" s="13" t="e">
        <f>Penjualan!AD1187*$D1187</f>
        <v>#N/A</v>
      </c>
      <c r="AE1187" s="13" t="e">
        <f>Penjualan!AE1187*$D1187</f>
        <v>#N/A</v>
      </c>
      <c r="AF1187" s="13" t="e">
        <f>Penjualan!AF1187*$D1187</f>
        <v>#N/A</v>
      </c>
      <c r="AG1187" s="13" t="e">
        <f>Penjualan!AG1187*$D1187</f>
        <v>#N/A</v>
      </c>
      <c r="AH1187" s="13" t="e">
        <f>Penjualan!AH1187*$D1187</f>
        <v>#N/A</v>
      </c>
      <c r="AI1187" s="13" t="e">
        <f>Penjualan!AI1187*$D1187</f>
        <v>#N/A</v>
      </c>
      <c r="AJ1187" s="13" t="e">
        <f>Penjualan!AJ1187*$D1187</f>
        <v>#N/A</v>
      </c>
      <c r="AK1187" s="13" t="e">
        <f>Penjualan!AK1187*$D1187</f>
        <v>#N/A</v>
      </c>
      <c r="AL1187" s="13" t="e">
        <f>Penjualan!AL1187*$D1187</f>
        <v>#N/A</v>
      </c>
      <c r="AM1187" s="13" t="e">
        <f>Penjualan!AM1187*$D1187</f>
        <v>#N/A</v>
      </c>
      <c r="AN1187" s="13" t="e">
        <f>Penjualan!AN1187*$D1187</f>
        <v>#N/A</v>
      </c>
      <c r="AO1187" s="13" t="e">
        <f>Penjualan!AO1187*$D1187</f>
        <v>#N/A</v>
      </c>
      <c r="AP1187" s="13"/>
      <c r="AQ1187" s="13" t="e">
        <f>Penjualan!AQ1187*$D1187</f>
        <v>#N/A</v>
      </c>
      <c r="AR1187" s="13" t="e">
        <f t="shared" si="37"/>
        <v>#N/A</v>
      </c>
      <c r="AS1187" s="14"/>
      <c r="AT1187" s="14"/>
      <c r="AU1187" s="14"/>
      <c r="AV1187" s="14"/>
      <c r="AW1187" s="14"/>
    </row>
    <row r="1188" spans="1:49" ht="26.25" customHeight="1" x14ac:dyDescent="0.35">
      <c r="A1188" s="55">
        <f>Penjualan!A1188</f>
        <v>0</v>
      </c>
      <c r="B1188" s="2">
        <f>Penjualan!B1188</f>
        <v>0</v>
      </c>
      <c r="C1188" s="2" t="e">
        <f>Penjualan!C1188</f>
        <v>#N/A</v>
      </c>
      <c r="D1188" s="21" t="e">
        <f>VLOOKUP(B1188,Tabel!$A$6:$F$78,6,FALSE)</f>
        <v>#N/A</v>
      </c>
      <c r="E1188" s="13" t="e">
        <f>Penjualan!E1188*$D1188</f>
        <v>#N/A</v>
      </c>
      <c r="F1188" s="13" t="e">
        <f>Penjualan!F1188*$D1188</f>
        <v>#N/A</v>
      </c>
      <c r="G1188" s="13" t="e">
        <f>Penjualan!G1188*$D1188</f>
        <v>#N/A</v>
      </c>
      <c r="H1188" s="13" t="e">
        <f>Penjualan!H1188*$D1188</f>
        <v>#N/A</v>
      </c>
      <c r="I1188" s="13" t="e">
        <f>Penjualan!I1188*$D1188</f>
        <v>#N/A</v>
      </c>
      <c r="J1188" s="13" t="e">
        <f>Penjualan!J1188*$D1188</f>
        <v>#N/A</v>
      </c>
      <c r="K1188" s="13" t="e">
        <f>Penjualan!K1188*$D1188</f>
        <v>#N/A</v>
      </c>
      <c r="L1188" s="13" t="e">
        <f>Penjualan!L1188*$D1188</f>
        <v>#N/A</v>
      </c>
      <c r="M1188" s="13" t="e">
        <f>Penjualan!M1188*$D1188</f>
        <v>#N/A</v>
      </c>
      <c r="N1188" s="13" t="e">
        <f>Penjualan!N1188*$D1188</f>
        <v>#N/A</v>
      </c>
      <c r="O1188" s="13" t="e">
        <f>Penjualan!O1188*$D1188</f>
        <v>#N/A</v>
      </c>
      <c r="P1188" s="13" t="e">
        <f>Penjualan!P1188*$D1188</f>
        <v>#N/A</v>
      </c>
      <c r="Q1188" s="13" t="e">
        <f>Penjualan!Q1188*$D1188</f>
        <v>#N/A</v>
      </c>
      <c r="R1188" s="13" t="e">
        <f>Penjualan!R1188*$D1188</f>
        <v>#N/A</v>
      </c>
      <c r="S1188" s="13" t="e">
        <f>Penjualan!S1188*$D1188</f>
        <v>#N/A</v>
      </c>
      <c r="T1188" s="13" t="e">
        <f>Penjualan!T1188*$D1188</f>
        <v>#N/A</v>
      </c>
      <c r="U1188" s="13" t="e">
        <f>Penjualan!U1188*$D1188</f>
        <v>#N/A</v>
      </c>
      <c r="V1188" s="13" t="e">
        <f>Penjualan!V1188*$D1188</f>
        <v>#N/A</v>
      </c>
      <c r="W1188" s="13" t="e">
        <f>Penjualan!W1188*$D1188</f>
        <v>#N/A</v>
      </c>
      <c r="X1188" s="13" t="e">
        <f>Penjualan!X1188*$D1188</f>
        <v>#N/A</v>
      </c>
      <c r="Y1188" s="13" t="e">
        <f>Penjualan!Y1188*$D1188</f>
        <v>#N/A</v>
      </c>
      <c r="Z1188" s="13" t="e">
        <f>Penjualan!Z1188*$D1188</f>
        <v>#N/A</v>
      </c>
      <c r="AA1188" s="13" t="e">
        <f>Penjualan!AA1188*$D1188</f>
        <v>#N/A</v>
      </c>
      <c r="AB1188" s="13" t="e">
        <f>Penjualan!AB1188*$D1188</f>
        <v>#N/A</v>
      </c>
      <c r="AC1188" s="13" t="e">
        <f>Penjualan!AC1188*$D1188</f>
        <v>#N/A</v>
      </c>
      <c r="AD1188" s="13" t="e">
        <f>Penjualan!AD1188*$D1188</f>
        <v>#N/A</v>
      </c>
      <c r="AE1188" s="13" t="e">
        <f>Penjualan!AE1188*$D1188</f>
        <v>#N/A</v>
      </c>
      <c r="AF1188" s="13" t="e">
        <f>Penjualan!AF1188*$D1188</f>
        <v>#N/A</v>
      </c>
      <c r="AG1188" s="13" t="e">
        <f>Penjualan!AG1188*$D1188</f>
        <v>#N/A</v>
      </c>
      <c r="AH1188" s="13" t="e">
        <f>Penjualan!AH1188*$D1188</f>
        <v>#N/A</v>
      </c>
      <c r="AI1188" s="13" t="e">
        <f>Penjualan!AI1188*$D1188</f>
        <v>#N/A</v>
      </c>
      <c r="AJ1188" s="13" t="e">
        <f>Penjualan!AJ1188*$D1188</f>
        <v>#N/A</v>
      </c>
      <c r="AK1188" s="13" t="e">
        <f>Penjualan!AK1188*$D1188</f>
        <v>#N/A</v>
      </c>
      <c r="AL1188" s="13" t="e">
        <f>Penjualan!AL1188*$D1188</f>
        <v>#N/A</v>
      </c>
      <c r="AM1188" s="13" t="e">
        <f>Penjualan!AM1188*$D1188</f>
        <v>#N/A</v>
      </c>
      <c r="AN1188" s="13" t="e">
        <f>Penjualan!AN1188*$D1188</f>
        <v>#N/A</v>
      </c>
      <c r="AO1188" s="13" t="e">
        <f>Penjualan!AO1188*$D1188</f>
        <v>#N/A</v>
      </c>
      <c r="AP1188" s="13"/>
      <c r="AQ1188" s="13" t="e">
        <f>Penjualan!AQ1188*$D1188</f>
        <v>#N/A</v>
      </c>
      <c r="AR1188" s="13" t="e">
        <f t="shared" si="37"/>
        <v>#N/A</v>
      </c>
      <c r="AS1188" s="14"/>
      <c r="AT1188" s="14"/>
      <c r="AU1188" s="14"/>
      <c r="AV1188" s="14"/>
      <c r="AW1188" s="14"/>
    </row>
    <row r="1189" spans="1:49" ht="26.25" customHeight="1" x14ac:dyDescent="0.35">
      <c r="A1189" s="55">
        <f>Penjualan!A1189</f>
        <v>0</v>
      </c>
      <c r="B1189" s="2">
        <f>Penjualan!B1189</f>
        <v>0</v>
      </c>
      <c r="C1189" s="2" t="e">
        <f>Penjualan!C1189</f>
        <v>#N/A</v>
      </c>
      <c r="D1189" s="21" t="e">
        <f>VLOOKUP(B1189,Tabel!$A$6:$F$78,6,FALSE)</f>
        <v>#N/A</v>
      </c>
      <c r="E1189" s="13" t="e">
        <f>Penjualan!E1189*$D1189</f>
        <v>#N/A</v>
      </c>
      <c r="F1189" s="13" t="e">
        <f>Penjualan!F1189*$D1189</f>
        <v>#N/A</v>
      </c>
      <c r="G1189" s="13" t="e">
        <f>Penjualan!G1189*$D1189</f>
        <v>#N/A</v>
      </c>
      <c r="H1189" s="13" t="e">
        <f>Penjualan!H1189*$D1189</f>
        <v>#N/A</v>
      </c>
      <c r="I1189" s="13" t="e">
        <f>Penjualan!I1189*$D1189</f>
        <v>#N/A</v>
      </c>
      <c r="J1189" s="13" t="e">
        <f>Penjualan!J1189*$D1189</f>
        <v>#N/A</v>
      </c>
      <c r="K1189" s="13" t="e">
        <f>Penjualan!K1189*$D1189</f>
        <v>#N/A</v>
      </c>
      <c r="L1189" s="13" t="e">
        <f>Penjualan!L1189*$D1189</f>
        <v>#N/A</v>
      </c>
      <c r="M1189" s="13" t="e">
        <f>Penjualan!M1189*$D1189</f>
        <v>#N/A</v>
      </c>
      <c r="N1189" s="13" t="e">
        <f>Penjualan!N1189*$D1189</f>
        <v>#N/A</v>
      </c>
      <c r="O1189" s="13" t="e">
        <f>Penjualan!O1189*$D1189</f>
        <v>#N/A</v>
      </c>
      <c r="P1189" s="13" t="e">
        <f>Penjualan!P1189*$D1189</f>
        <v>#N/A</v>
      </c>
      <c r="Q1189" s="13" t="e">
        <f>Penjualan!Q1189*$D1189</f>
        <v>#N/A</v>
      </c>
      <c r="R1189" s="13" t="e">
        <f>Penjualan!R1189*$D1189</f>
        <v>#N/A</v>
      </c>
      <c r="S1189" s="13" t="e">
        <f>Penjualan!S1189*$D1189</f>
        <v>#N/A</v>
      </c>
      <c r="T1189" s="13" t="e">
        <f>Penjualan!T1189*$D1189</f>
        <v>#N/A</v>
      </c>
      <c r="U1189" s="13" t="e">
        <f>Penjualan!U1189*$D1189</f>
        <v>#N/A</v>
      </c>
      <c r="V1189" s="13" t="e">
        <f>Penjualan!V1189*$D1189</f>
        <v>#N/A</v>
      </c>
      <c r="W1189" s="13" t="e">
        <f>Penjualan!W1189*$D1189</f>
        <v>#N/A</v>
      </c>
      <c r="X1189" s="13" t="e">
        <f>Penjualan!X1189*$D1189</f>
        <v>#N/A</v>
      </c>
      <c r="Y1189" s="13" t="e">
        <f>Penjualan!Y1189*$D1189</f>
        <v>#N/A</v>
      </c>
      <c r="Z1189" s="13" t="e">
        <f>Penjualan!Z1189*$D1189</f>
        <v>#N/A</v>
      </c>
      <c r="AA1189" s="13" t="e">
        <f>Penjualan!AA1189*$D1189</f>
        <v>#N/A</v>
      </c>
      <c r="AB1189" s="13" t="e">
        <f>Penjualan!AB1189*$D1189</f>
        <v>#N/A</v>
      </c>
      <c r="AC1189" s="13" t="e">
        <f>Penjualan!AC1189*$D1189</f>
        <v>#N/A</v>
      </c>
      <c r="AD1189" s="13" t="e">
        <f>Penjualan!AD1189*$D1189</f>
        <v>#N/A</v>
      </c>
      <c r="AE1189" s="13" t="e">
        <f>Penjualan!AE1189*$D1189</f>
        <v>#N/A</v>
      </c>
      <c r="AF1189" s="13" t="e">
        <f>Penjualan!AF1189*$D1189</f>
        <v>#N/A</v>
      </c>
      <c r="AG1189" s="13" t="e">
        <f>Penjualan!AG1189*$D1189</f>
        <v>#N/A</v>
      </c>
      <c r="AH1189" s="13" t="e">
        <f>Penjualan!AH1189*$D1189</f>
        <v>#N/A</v>
      </c>
      <c r="AI1189" s="13" t="e">
        <f>Penjualan!AI1189*$D1189</f>
        <v>#N/A</v>
      </c>
      <c r="AJ1189" s="13" t="e">
        <f>Penjualan!AJ1189*$D1189</f>
        <v>#N/A</v>
      </c>
      <c r="AK1189" s="13" t="e">
        <f>Penjualan!AK1189*$D1189</f>
        <v>#N/A</v>
      </c>
      <c r="AL1189" s="13" t="e">
        <f>Penjualan!AL1189*$D1189</f>
        <v>#N/A</v>
      </c>
      <c r="AM1189" s="13" t="e">
        <f>Penjualan!AM1189*$D1189</f>
        <v>#N/A</v>
      </c>
      <c r="AN1189" s="13" t="e">
        <f>Penjualan!AN1189*$D1189</f>
        <v>#N/A</v>
      </c>
      <c r="AO1189" s="13" t="e">
        <f>Penjualan!AO1189*$D1189</f>
        <v>#N/A</v>
      </c>
      <c r="AP1189" s="13"/>
      <c r="AQ1189" s="13" t="e">
        <f>Penjualan!AQ1189*$D1189</f>
        <v>#N/A</v>
      </c>
      <c r="AR1189" s="13" t="e">
        <f t="shared" si="37"/>
        <v>#N/A</v>
      </c>
      <c r="AS1189" s="14"/>
      <c r="AT1189" s="14"/>
      <c r="AU1189" s="14"/>
      <c r="AV1189" s="14"/>
      <c r="AW1189" s="14"/>
    </row>
    <row r="1190" spans="1:49" ht="26.25" customHeight="1" x14ac:dyDescent="0.35">
      <c r="A1190" s="55">
        <f>Penjualan!A1190</f>
        <v>0</v>
      </c>
      <c r="B1190" s="2">
        <f>Penjualan!B1190</f>
        <v>0</v>
      </c>
      <c r="C1190" s="2" t="e">
        <f>Penjualan!C1190</f>
        <v>#N/A</v>
      </c>
      <c r="D1190" s="21" t="e">
        <f>VLOOKUP(B1190,Tabel!$A$6:$F$78,6,FALSE)</f>
        <v>#N/A</v>
      </c>
      <c r="E1190" s="13" t="e">
        <f>Penjualan!E1190*$D1190</f>
        <v>#N/A</v>
      </c>
      <c r="F1190" s="13" t="e">
        <f>Penjualan!F1190*$D1190</f>
        <v>#N/A</v>
      </c>
      <c r="G1190" s="13" t="e">
        <f>Penjualan!G1190*$D1190</f>
        <v>#N/A</v>
      </c>
      <c r="H1190" s="13" t="e">
        <f>Penjualan!H1190*$D1190</f>
        <v>#N/A</v>
      </c>
      <c r="I1190" s="13" t="e">
        <f>Penjualan!I1190*$D1190</f>
        <v>#N/A</v>
      </c>
      <c r="J1190" s="13" t="e">
        <f>Penjualan!J1190*$D1190</f>
        <v>#N/A</v>
      </c>
      <c r="K1190" s="13" t="e">
        <f>Penjualan!K1190*$D1190</f>
        <v>#N/A</v>
      </c>
      <c r="L1190" s="13" t="e">
        <f>Penjualan!L1190*$D1190</f>
        <v>#N/A</v>
      </c>
      <c r="M1190" s="13" t="e">
        <f>Penjualan!M1190*$D1190</f>
        <v>#N/A</v>
      </c>
      <c r="N1190" s="13" t="e">
        <f>Penjualan!N1190*$D1190</f>
        <v>#N/A</v>
      </c>
      <c r="O1190" s="13" t="e">
        <f>Penjualan!O1190*$D1190</f>
        <v>#N/A</v>
      </c>
      <c r="P1190" s="13" t="e">
        <f>Penjualan!P1190*$D1190</f>
        <v>#N/A</v>
      </c>
      <c r="Q1190" s="13" t="e">
        <f>Penjualan!Q1190*$D1190</f>
        <v>#N/A</v>
      </c>
      <c r="R1190" s="13" t="e">
        <f>Penjualan!R1190*$D1190</f>
        <v>#N/A</v>
      </c>
      <c r="S1190" s="13" t="e">
        <f>Penjualan!S1190*$D1190</f>
        <v>#N/A</v>
      </c>
      <c r="T1190" s="13" t="e">
        <f>Penjualan!T1190*$D1190</f>
        <v>#N/A</v>
      </c>
      <c r="U1190" s="13" t="e">
        <f>Penjualan!U1190*$D1190</f>
        <v>#N/A</v>
      </c>
      <c r="V1190" s="13" t="e">
        <f>Penjualan!V1190*$D1190</f>
        <v>#N/A</v>
      </c>
      <c r="W1190" s="13" t="e">
        <f>Penjualan!W1190*$D1190</f>
        <v>#N/A</v>
      </c>
      <c r="X1190" s="13" t="e">
        <f>Penjualan!X1190*$D1190</f>
        <v>#N/A</v>
      </c>
      <c r="Y1190" s="13" t="e">
        <f>Penjualan!Y1190*$D1190</f>
        <v>#N/A</v>
      </c>
      <c r="Z1190" s="13" t="e">
        <f>Penjualan!Z1190*$D1190</f>
        <v>#N/A</v>
      </c>
      <c r="AA1190" s="13" t="e">
        <f>Penjualan!AA1190*$D1190</f>
        <v>#N/A</v>
      </c>
      <c r="AB1190" s="13" t="e">
        <f>Penjualan!AB1190*$D1190</f>
        <v>#N/A</v>
      </c>
      <c r="AC1190" s="13" t="e">
        <f>Penjualan!AC1190*$D1190</f>
        <v>#N/A</v>
      </c>
      <c r="AD1190" s="13" t="e">
        <f>Penjualan!AD1190*$D1190</f>
        <v>#N/A</v>
      </c>
      <c r="AE1190" s="13" t="e">
        <f>Penjualan!AE1190*$D1190</f>
        <v>#N/A</v>
      </c>
      <c r="AF1190" s="13" t="e">
        <f>Penjualan!AF1190*$D1190</f>
        <v>#N/A</v>
      </c>
      <c r="AG1190" s="13" t="e">
        <f>Penjualan!AG1190*$D1190</f>
        <v>#N/A</v>
      </c>
      <c r="AH1190" s="13" t="e">
        <f>Penjualan!AH1190*$D1190</f>
        <v>#N/A</v>
      </c>
      <c r="AI1190" s="13" t="e">
        <f>Penjualan!AI1190*$D1190</f>
        <v>#N/A</v>
      </c>
      <c r="AJ1190" s="13" t="e">
        <f>Penjualan!AJ1190*$D1190</f>
        <v>#N/A</v>
      </c>
      <c r="AK1190" s="13" t="e">
        <f>Penjualan!AK1190*$D1190</f>
        <v>#N/A</v>
      </c>
      <c r="AL1190" s="13" t="e">
        <f>Penjualan!AL1190*$D1190</f>
        <v>#N/A</v>
      </c>
      <c r="AM1190" s="13" t="e">
        <f>Penjualan!AM1190*$D1190</f>
        <v>#N/A</v>
      </c>
      <c r="AN1190" s="13" t="e">
        <f>Penjualan!AN1190*$D1190</f>
        <v>#N/A</v>
      </c>
      <c r="AO1190" s="13" t="e">
        <f>Penjualan!AO1190*$D1190</f>
        <v>#N/A</v>
      </c>
      <c r="AP1190" s="13"/>
      <c r="AQ1190" s="13" t="e">
        <f>Penjualan!AQ1190*$D1190</f>
        <v>#N/A</v>
      </c>
      <c r="AR1190" s="13" t="e">
        <f t="shared" si="37"/>
        <v>#N/A</v>
      </c>
      <c r="AS1190" s="14"/>
      <c r="AT1190" s="14"/>
      <c r="AU1190" s="14"/>
      <c r="AV1190" s="14"/>
      <c r="AW1190" s="14"/>
    </row>
    <row r="1191" spans="1:49" ht="26.25" customHeight="1" x14ac:dyDescent="0.35">
      <c r="A1191" s="55">
        <f>Penjualan!A1191</f>
        <v>0</v>
      </c>
      <c r="B1191" s="2">
        <f>Penjualan!B1191</f>
        <v>0</v>
      </c>
      <c r="C1191" s="2" t="e">
        <f>Penjualan!C1191</f>
        <v>#N/A</v>
      </c>
      <c r="D1191" s="21" t="e">
        <f>VLOOKUP(B1191,Tabel!$A$6:$F$78,6,FALSE)</f>
        <v>#N/A</v>
      </c>
      <c r="E1191" s="13" t="e">
        <f>Penjualan!E1191*$D1191</f>
        <v>#N/A</v>
      </c>
      <c r="F1191" s="13" t="e">
        <f>Penjualan!F1191*$D1191</f>
        <v>#N/A</v>
      </c>
      <c r="G1191" s="13" t="e">
        <f>Penjualan!G1191*$D1191</f>
        <v>#N/A</v>
      </c>
      <c r="H1191" s="13" t="e">
        <f>Penjualan!H1191*$D1191</f>
        <v>#N/A</v>
      </c>
      <c r="I1191" s="13" t="e">
        <f>Penjualan!I1191*$D1191</f>
        <v>#N/A</v>
      </c>
      <c r="J1191" s="13" t="e">
        <f>Penjualan!J1191*$D1191</f>
        <v>#N/A</v>
      </c>
      <c r="K1191" s="13" t="e">
        <f>Penjualan!K1191*$D1191</f>
        <v>#N/A</v>
      </c>
      <c r="L1191" s="13" t="e">
        <f>Penjualan!L1191*$D1191</f>
        <v>#N/A</v>
      </c>
      <c r="M1191" s="13" t="e">
        <f>Penjualan!M1191*$D1191</f>
        <v>#N/A</v>
      </c>
      <c r="N1191" s="13" t="e">
        <f>Penjualan!N1191*$D1191</f>
        <v>#N/A</v>
      </c>
      <c r="O1191" s="13" t="e">
        <f>Penjualan!O1191*$D1191</f>
        <v>#N/A</v>
      </c>
      <c r="P1191" s="13" t="e">
        <f>Penjualan!P1191*$D1191</f>
        <v>#N/A</v>
      </c>
      <c r="Q1191" s="13" t="e">
        <f>Penjualan!Q1191*$D1191</f>
        <v>#N/A</v>
      </c>
      <c r="R1191" s="13" t="e">
        <f>Penjualan!R1191*$D1191</f>
        <v>#N/A</v>
      </c>
      <c r="S1191" s="13" t="e">
        <f>Penjualan!S1191*$D1191</f>
        <v>#N/A</v>
      </c>
      <c r="T1191" s="13" t="e">
        <f>Penjualan!T1191*$D1191</f>
        <v>#N/A</v>
      </c>
      <c r="U1191" s="13" t="e">
        <f>Penjualan!U1191*$D1191</f>
        <v>#N/A</v>
      </c>
      <c r="V1191" s="13" t="e">
        <f>Penjualan!V1191*$D1191</f>
        <v>#N/A</v>
      </c>
      <c r="W1191" s="13" t="e">
        <f>Penjualan!W1191*$D1191</f>
        <v>#N/A</v>
      </c>
      <c r="X1191" s="13" t="e">
        <f>Penjualan!X1191*$D1191</f>
        <v>#N/A</v>
      </c>
      <c r="Y1191" s="13" t="e">
        <f>Penjualan!Y1191*$D1191</f>
        <v>#N/A</v>
      </c>
      <c r="Z1191" s="13" t="e">
        <f>Penjualan!Z1191*$D1191</f>
        <v>#N/A</v>
      </c>
      <c r="AA1191" s="13" t="e">
        <f>Penjualan!AA1191*$D1191</f>
        <v>#N/A</v>
      </c>
      <c r="AB1191" s="13" t="e">
        <f>Penjualan!AB1191*$D1191</f>
        <v>#N/A</v>
      </c>
      <c r="AC1191" s="13" t="e">
        <f>Penjualan!AC1191*$D1191</f>
        <v>#N/A</v>
      </c>
      <c r="AD1191" s="13" t="e">
        <f>Penjualan!AD1191*$D1191</f>
        <v>#N/A</v>
      </c>
      <c r="AE1191" s="13" t="e">
        <f>Penjualan!AE1191*$D1191</f>
        <v>#N/A</v>
      </c>
      <c r="AF1191" s="13" t="e">
        <f>Penjualan!AF1191*$D1191</f>
        <v>#N/A</v>
      </c>
      <c r="AG1191" s="13" t="e">
        <f>Penjualan!AG1191*$D1191</f>
        <v>#N/A</v>
      </c>
      <c r="AH1191" s="13" t="e">
        <f>Penjualan!AH1191*$D1191</f>
        <v>#N/A</v>
      </c>
      <c r="AI1191" s="13" t="e">
        <f>Penjualan!AI1191*$D1191</f>
        <v>#N/A</v>
      </c>
      <c r="AJ1191" s="13" t="e">
        <f>Penjualan!AJ1191*$D1191</f>
        <v>#N/A</v>
      </c>
      <c r="AK1191" s="13" t="e">
        <f>Penjualan!AK1191*$D1191</f>
        <v>#N/A</v>
      </c>
      <c r="AL1191" s="13" t="e">
        <f>Penjualan!AL1191*$D1191</f>
        <v>#N/A</v>
      </c>
      <c r="AM1191" s="13" t="e">
        <f>Penjualan!AM1191*$D1191</f>
        <v>#N/A</v>
      </c>
      <c r="AN1191" s="13" t="e">
        <f>Penjualan!AN1191*$D1191</f>
        <v>#N/A</v>
      </c>
      <c r="AO1191" s="13" t="e">
        <f>Penjualan!AO1191*$D1191</f>
        <v>#N/A</v>
      </c>
      <c r="AP1191" s="13"/>
      <c r="AQ1191" s="13" t="e">
        <f>Penjualan!AQ1191*$D1191</f>
        <v>#N/A</v>
      </c>
      <c r="AR1191" s="13" t="e">
        <f t="shared" si="37"/>
        <v>#N/A</v>
      </c>
      <c r="AS1191" s="14"/>
      <c r="AT1191" s="14"/>
      <c r="AU1191" s="14"/>
      <c r="AV1191" s="14"/>
      <c r="AW1191" s="14"/>
    </row>
    <row r="1192" spans="1:49" ht="26.25" customHeight="1" x14ac:dyDescent="0.35">
      <c r="A1192" s="55">
        <f>Penjualan!A1192</f>
        <v>0</v>
      </c>
      <c r="B1192" s="2">
        <f>Penjualan!B1192</f>
        <v>0</v>
      </c>
      <c r="C1192" s="2" t="e">
        <f>Penjualan!C1192</f>
        <v>#N/A</v>
      </c>
      <c r="D1192" s="21" t="e">
        <f>VLOOKUP(B1192,Tabel!$A$6:$F$78,6,FALSE)</f>
        <v>#N/A</v>
      </c>
      <c r="E1192" s="13" t="e">
        <f>Penjualan!E1192*$D1192</f>
        <v>#N/A</v>
      </c>
      <c r="F1192" s="13" t="e">
        <f>Penjualan!F1192*$D1192</f>
        <v>#N/A</v>
      </c>
      <c r="G1192" s="13" t="e">
        <f>Penjualan!G1192*$D1192</f>
        <v>#N/A</v>
      </c>
      <c r="H1192" s="13" t="e">
        <f>Penjualan!H1192*$D1192</f>
        <v>#N/A</v>
      </c>
      <c r="I1192" s="13" t="e">
        <f>Penjualan!I1192*$D1192</f>
        <v>#N/A</v>
      </c>
      <c r="J1192" s="13" t="e">
        <f>Penjualan!J1192*$D1192</f>
        <v>#N/A</v>
      </c>
      <c r="K1192" s="13" t="e">
        <f>Penjualan!K1192*$D1192</f>
        <v>#N/A</v>
      </c>
      <c r="L1192" s="13" t="e">
        <f>Penjualan!L1192*$D1192</f>
        <v>#N/A</v>
      </c>
      <c r="M1192" s="13" t="e">
        <f>Penjualan!M1192*$D1192</f>
        <v>#N/A</v>
      </c>
      <c r="N1192" s="13" t="e">
        <f>Penjualan!N1192*$D1192</f>
        <v>#N/A</v>
      </c>
      <c r="O1192" s="13" t="e">
        <f>Penjualan!O1192*$D1192</f>
        <v>#N/A</v>
      </c>
      <c r="P1192" s="13" t="e">
        <f>Penjualan!P1192*$D1192</f>
        <v>#N/A</v>
      </c>
      <c r="Q1192" s="13" t="e">
        <f>Penjualan!Q1192*$D1192</f>
        <v>#N/A</v>
      </c>
      <c r="R1192" s="13" t="e">
        <f>Penjualan!R1192*$D1192</f>
        <v>#N/A</v>
      </c>
      <c r="S1192" s="13" t="e">
        <f>Penjualan!S1192*$D1192</f>
        <v>#N/A</v>
      </c>
      <c r="T1192" s="13" t="e">
        <f>Penjualan!T1192*$D1192</f>
        <v>#N/A</v>
      </c>
      <c r="U1192" s="13" t="e">
        <f>Penjualan!U1192*$D1192</f>
        <v>#N/A</v>
      </c>
      <c r="V1192" s="13" t="e">
        <f>Penjualan!V1192*$D1192</f>
        <v>#N/A</v>
      </c>
      <c r="W1192" s="13" t="e">
        <f>Penjualan!W1192*$D1192</f>
        <v>#N/A</v>
      </c>
      <c r="X1192" s="13" t="e">
        <f>Penjualan!X1192*$D1192</f>
        <v>#N/A</v>
      </c>
      <c r="Y1192" s="13" t="e">
        <f>Penjualan!Y1192*$D1192</f>
        <v>#N/A</v>
      </c>
      <c r="Z1192" s="13" t="e">
        <f>Penjualan!Z1192*$D1192</f>
        <v>#N/A</v>
      </c>
      <c r="AA1192" s="13" t="e">
        <f>Penjualan!AA1192*$D1192</f>
        <v>#N/A</v>
      </c>
      <c r="AB1192" s="13" t="e">
        <f>Penjualan!AB1192*$D1192</f>
        <v>#N/A</v>
      </c>
      <c r="AC1192" s="13" t="e">
        <f>Penjualan!AC1192*$D1192</f>
        <v>#N/A</v>
      </c>
      <c r="AD1192" s="13" t="e">
        <f>Penjualan!AD1192*$D1192</f>
        <v>#N/A</v>
      </c>
      <c r="AE1192" s="13" t="e">
        <f>Penjualan!AE1192*$D1192</f>
        <v>#N/A</v>
      </c>
      <c r="AF1192" s="13" t="e">
        <f>Penjualan!AF1192*$D1192</f>
        <v>#N/A</v>
      </c>
      <c r="AG1192" s="13" t="e">
        <f>Penjualan!AG1192*$D1192</f>
        <v>#N/A</v>
      </c>
      <c r="AH1192" s="13" t="e">
        <f>Penjualan!AH1192*$D1192</f>
        <v>#N/A</v>
      </c>
      <c r="AI1192" s="13" t="e">
        <f>Penjualan!AI1192*$D1192</f>
        <v>#N/A</v>
      </c>
      <c r="AJ1192" s="13" t="e">
        <f>Penjualan!AJ1192*$D1192</f>
        <v>#N/A</v>
      </c>
      <c r="AK1192" s="13" t="e">
        <f>Penjualan!AK1192*$D1192</f>
        <v>#N/A</v>
      </c>
      <c r="AL1192" s="13" t="e">
        <f>Penjualan!AL1192*$D1192</f>
        <v>#N/A</v>
      </c>
      <c r="AM1192" s="13" t="e">
        <f>Penjualan!AM1192*$D1192</f>
        <v>#N/A</v>
      </c>
      <c r="AN1192" s="13" t="e">
        <f>Penjualan!AN1192*$D1192</f>
        <v>#N/A</v>
      </c>
      <c r="AO1192" s="13" t="e">
        <f>Penjualan!AO1192*$D1192</f>
        <v>#N/A</v>
      </c>
      <c r="AP1192" s="13"/>
      <c r="AQ1192" s="13" t="e">
        <f>Penjualan!AQ1192*$D1192</f>
        <v>#N/A</v>
      </c>
      <c r="AR1192" s="13" t="e">
        <f t="shared" si="37"/>
        <v>#N/A</v>
      </c>
      <c r="AS1192" s="14"/>
      <c r="AT1192" s="14"/>
      <c r="AU1192" s="14"/>
      <c r="AV1192" s="14"/>
      <c r="AW1192" s="14"/>
    </row>
    <row r="1193" spans="1:49" ht="26.25" customHeight="1" x14ac:dyDescent="0.35">
      <c r="A1193" s="55">
        <f>Penjualan!A1193</f>
        <v>0</v>
      </c>
      <c r="B1193" s="2">
        <f>Penjualan!B1193</f>
        <v>0</v>
      </c>
      <c r="C1193" s="2" t="e">
        <f>Penjualan!C1193</f>
        <v>#N/A</v>
      </c>
      <c r="D1193" s="21" t="e">
        <f>VLOOKUP(B1193,Tabel!$A$6:$F$78,6,FALSE)</f>
        <v>#N/A</v>
      </c>
      <c r="E1193" s="13" t="e">
        <f>Penjualan!E1193*$D1193</f>
        <v>#N/A</v>
      </c>
      <c r="F1193" s="13" t="e">
        <f>Penjualan!F1193*$D1193</f>
        <v>#N/A</v>
      </c>
      <c r="G1193" s="13" t="e">
        <f>Penjualan!G1193*$D1193</f>
        <v>#N/A</v>
      </c>
      <c r="H1193" s="13" t="e">
        <f>Penjualan!H1193*$D1193</f>
        <v>#N/A</v>
      </c>
      <c r="I1193" s="13" t="e">
        <f>Penjualan!I1193*$D1193</f>
        <v>#N/A</v>
      </c>
      <c r="J1193" s="13" t="e">
        <f>Penjualan!J1193*$D1193</f>
        <v>#N/A</v>
      </c>
      <c r="K1193" s="13" t="e">
        <f>Penjualan!K1193*$D1193</f>
        <v>#N/A</v>
      </c>
      <c r="L1193" s="13" t="e">
        <f>Penjualan!L1193*$D1193</f>
        <v>#N/A</v>
      </c>
      <c r="M1193" s="13" t="e">
        <f>Penjualan!M1193*$D1193</f>
        <v>#N/A</v>
      </c>
      <c r="N1193" s="13" t="e">
        <f>Penjualan!N1193*$D1193</f>
        <v>#N/A</v>
      </c>
      <c r="O1193" s="13" t="e">
        <f>Penjualan!O1193*$D1193</f>
        <v>#N/A</v>
      </c>
      <c r="P1193" s="13" t="e">
        <f>Penjualan!P1193*$D1193</f>
        <v>#N/A</v>
      </c>
      <c r="Q1193" s="13" t="e">
        <f>Penjualan!Q1193*$D1193</f>
        <v>#N/A</v>
      </c>
      <c r="R1193" s="13" t="e">
        <f>Penjualan!R1193*$D1193</f>
        <v>#N/A</v>
      </c>
      <c r="S1193" s="13" t="e">
        <f>Penjualan!S1193*$D1193</f>
        <v>#N/A</v>
      </c>
      <c r="T1193" s="13" t="e">
        <f>Penjualan!T1193*$D1193</f>
        <v>#N/A</v>
      </c>
      <c r="U1193" s="13" t="e">
        <f>Penjualan!U1193*$D1193</f>
        <v>#N/A</v>
      </c>
      <c r="V1193" s="13" t="e">
        <f>Penjualan!V1193*$D1193</f>
        <v>#N/A</v>
      </c>
      <c r="W1193" s="13" t="e">
        <f>Penjualan!W1193*$D1193</f>
        <v>#N/A</v>
      </c>
      <c r="X1193" s="13" t="e">
        <f>Penjualan!X1193*$D1193</f>
        <v>#N/A</v>
      </c>
      <c r="Y1193" s="13" t="e">
        <f>Penjualan!Y1193*$D1193</f>
        <v>#N/A</v>
      </c>
      <c r="Z1193" s="13" t="e">
        <f>Penjualan!Z1193*$D1193</f>
        <v>#N/A</v>
      </c>
      <c r="AA1193" s="13" t="e">
        <f>Penjualan!AA1193*$D1193</f>
        <v>#N/A</v>
      </c>
      <c r="AB1193" s="13" t="e">
        <f>Penjualan!AB1193*$D1193</f>
        <v>#N/A</v>
      </c>
      <c r="AC1193" s="13" t="e">
        <f>Penjualan!AC1193*$D1193</f>
        <v>#N/A</v>
      </c>
      <c r="AD1193" s="13" t="e">
        <f>Penjualan!AD1193*$D1193</f>
        <v>#N/A</v>
      </c>
      <c r="AE1193" s="13" t="e">
        <f>Penjualan!AE1193*$D1193</f>
        <v>#N/A</v>
      </c>
      <c r="AF1193" s="13" t="e">
        <f>Penjualan!AF1193*$D1193</f>
        <v>#N/A</v>
      </c>
      <c r="AG1193" s="13" t="e">
        <f>Penjualan!AG1193*$D1193</f>
        <v>#N/A</v>
      </c>
      <c r="AH1193" s="13" t="e">
        <f>Penjualan!AH1193*$D1193</f>
        <v>#N/A</v>
      </c>
      <c r="AI1193" s="13" t="e">
        <f>Penjualan!AI1193*$D1193</f>
        <v>#N/A</v>
      </c>
      <c r="AJ1193" s="13" t="e">
        <f>Penjualan!AJ1193*$D1193</f>
        <v>#N/A</v>
      </c>
      <c r="AK1193" s="13" t="e">
        <f>Penjualan!AK1193*$D1193</f>
        <v>#N/A</v>
      </c>
      <c r="AL1193" s="13" t="e">
        <f>Penjualan!AL1193*$D1193</f>
        <v>#N/A</v>
      </c>
      <c r="AM1193" s="13" t="e">
        <f>Penjualan!AM1193*$D1193</f>
        <v>#N/A</v>
      </c>
      <c r="AN1193" s="13" t="e">
        <f>Penjualan!AN1193*$D1193</f>
        <v>#N/A</v>
      </c>
      <c r="AO1193" s="13" t="e">
        <f>Penjualan!AO1193*$D1193</f>
        <v>#N/A</v>
      </c>
      <c r="AP1193" s="13"/>
      <c r="AQ1193" s="13" t="e">
        <f>Penjualan!AQ1193*$D1193</f>
        <v>#N/A</v>
      </c>
      <c r="AR1193" s="13" t="e">
        <f t="shared" si="37"/>
        <v>#N/A</v>
      </c>
      <c r="AS1193" s="14"/>
      <c r="AT1193" s="14"/>
      <c r="AU1193" s="14"/>
      <c r="AV1193" s="14"/>
      <c r="AW1193" s="14"/>
    </row>
    <row r="1194" spans="1:49" ht="26.25" customHeight="1" x14ac:dyDescent="0.35">
      <c r="A1194" s="55">
        <f>Penjualan!A1194</f>
        <v>0</v>
      </c>
      <c r="B1194" s="2">
        <f>Penjualan!B1194</f>
        <v>0</v>
      </c>
      <c r="C1194" s="2" t="e">
        <f>Penjualan!C1194</f>
        <v>#N/A</v>
      </c>
      <c r="D1194" s="21" t="e">
        <f>VLOOKUP(B1194,Tabel!$A$6:$F$78,6,FALSE)</f>
        <v>#N/A</v>
      </c>
      <c r="E1194" s="13" t="e">
        <f>Penjualan!E1194*$D1194</f>
        <v>#N/A</v>
      </c>
      <c r="F1194" s="13" t="e">
        <f>Penjualan!F1194*$D1194</f>
        <v>#N/A</v>
      </c>
      <c r="G1194" s="13" t="e">
        <f>Penjualan!G1194*$D1194</f>
        <v>#N/A</v>
      </c>
      <c r="H1194" s="13" t="e">
        <f>Penjualan!H1194*$D1194</f>
        <v>#N/A</v>
      </c>
      <c r="I1194" s="13" t="e">
        <f>Penjualan!I1194*$D1194</f>
        <v>#N/A</v>
      </c>
      <c r="J1194" s="13" t="e">
        <f>Penjualan!J1194*$D1194</f>
        <v>#N/A</v>
      </c>
      <c r="K1194" s="13" t="e">
        <f>Penjualan!K1194*$D1194</f>
        <v>#N/A</v>
      </c>
      <c r="L1194" s="13" t="e">
        <f>Penjualan!L1194*$D1194</f>
        <v>#N/A</v>
      </c>
      <c r="M1194" s="13" t="e">
        <f>Penjualan!M1194*$D1194</f>
        <v>#N/A</v>
      </c>
      <c r="N1194" s="13" t="e">
        <f>Penjualan!N1194*$D1194</f>
        <v>#N/A</v>
      </c>
      <c r="O1194" s="13" t="e">
        <f>Penjualan!O1194*$D1194</f>
        <v>#N/A</v>
      </c>
      <c r="P1194" s="13" t="e">
        <f>Penjualan!P1194*$D1194</f>
        <v>#N/A</v>
      </c>
      <c r="Q1194" s="13" t="e">
        <f>Penjualan!Q1194*$D1194</f>
        <v>#N/A</v>
      </c>
      <c r="R1194" s="13" t="e">
        <f>Penjualan!R1194*$D1194</f>
        <v>#N/A</v>
      </c>
      <c r="S1194" s="13" t="e">
        <f>Penjualan!S1194*$D1194</f>
        <v>#N/A</v>
      </c>
      <c r="T1194" s="13" t="e">
        <f>Penjualan!T1194*$D1194</f>
        <v>#N/A</v>
      </c>
      <c r="U1194" s="13" t="e">
        <f>Penjualan!U1194*$D1194</f>
        <v>#N/A</v>
      </c>
      <c r="V1194" s="13" t="e">
        <f>Penjualan!V1194*$D1194</f>
        <v>#N/A</v>
      </c>
      <c r="W1194" s="13" t="e">
        <f>Penjualan!W1194*$D1194</f>
        <v>#N/A</v>
      </c>
      <c r="X1194" s="13" t="e">
        <f>Penjualan!X1194*$D1194</f>
        <v>#N/A</v>
      </c>
      <c r="Y1194" s="13" t="e">
        <f>Penjualan!Y1194*$D1194</f>
        <v>#N/A</v>
      </c>
      <c r="Z1194" s="13" t="e">
        <f>Penjualan!Z1194*$D1194</f>
        <v>#N/A</v>
      </c>
      <c r="AA1194" s="13" t="e">
        <f>Penjualan!AA1194*$D1194</f>
        <v>#N/A</v>
      </c>
      <c r="AB1194" s="13" t="e">
        <f>Penjualan!AB1194*$D1194</f>
        <v>#N/A</v>
      </c>
      <c r="AC1194" s="13" t="e">
        <f>Penjualan!AC1194*$D1194</f>
        <v>#N/A</v>
      </c>
      <c r="AD1194" s="13" t="e">
        <f>Penjualan!AD1194*$D1194</f>
        <v>#N/A</v>
      </c>
      <c r="AE1194" s="13" t="e">
        <f>Penjualan!AE1194*$D1194</f>
        <v>#N/A</v>
      </c>
      <c r="AF1194" s="13" t="e">
        <f>Penjualan!AF1194*$D1194</f>
        <v>#N/A</v>
      </c>
      <c r="AG1194" s="13" t="e">
        <f>Penjualan!AG1194*$D1194</f>
        <v>#N/A</v>
      </c>
      <c r="AH1194" s="13" t="e">
        <f>Penjualan!AH1194*$D1194</f>
        <v>#N/A</v>
      </c>
      <c r="AI1194" s="13" t="e">
        <f>Penjualan!AI1194*$D1194</f>
        <v>#N/A</v>
      </c>
      <c r="AJ1194" s="13" t="e">
        <f>Penjualan!AJ1194*$D1194</f>
        <v>#N/A</v>
      </c>
      <c r="AK1194" s="13" t="e">
        <f>Penjualan!AK1194*$D1194</f>
        <v>#N/A</v>
      </c>
      <c r="AL1194" s="13" t="e">
        <f>Penjualan!AL1194*$D1194</f>
        <v>#N/A</v>
      </c>
      <c r="AM1194" s="13" t="e">
        <f>Penjualan!AM1194*$D1194</f>
        <v>#N/A</v>
      </c>
      <c r="AN1194" s="13" t="e">
        <f>Penjualan!AN1194*$D1194</f>
        <v>#N/A</v>
      </c>
      <c r="AO1194" s="13" t="e">
        <f>Penjualan!AO1194*$D1194</f>
        <v>#N/A</v>
      </c>
      <c r="AP1194" s="13"/>
      <c r="AQ1194" s="13" t="e">
        <f>Penjualan!AQ1194*$D1194</f>
        <v>#N/A</v>
      </c>
      <c r="AR1194" s="13" t="e">
        <f t="shared" si="37"/>
        <v>#N/A</v>
      </c>
      <c r="AS1194" s="14"/>
      <c r="AT1194" s="14"/>
      <c r="AU1194" s="14"/>
      <c r="AV1194" s="14"/>
      <c r="AW1194" s="14"/>
    </row>
    <row r="1195" spans="1:49" ht="26.25" customHeight="1" x14ac:dyDescent="0.35">
      <c r="A1195" s="55">
        <f>Penjualan!A1195</f>
        <v>0</v>
      </c>
      <c r="B1195" s="2">
        <f>Penjualan!B1195</f>
        <v>0</v>
      </c>
      <c r="C1195" s="2" t="e">
        <f>Penjualan!C1195</f>
        <v>#N/A</v>
      </c>
      <c r="D1195" s="21" t="e">
        <f>VLOOKUP(B1195,Tabel!$A$6:$F$78,6,FALSE)</f>
        <v>#N/A</v>
      </c>
      <c r="E1195" s="13" t="e">
        <f>Penjualan!E1195*$D1195</f>
        <v>#N/A</v>
      </c>
      <c r="F1195" s="13" t="e">
        <f>Penjualan!F1195*$D1195</f>
        <v>#N/A</v>
      </c>
      <c r="G1195" s="13" t="e">
        <f>Penjualan!G1195*$D1195</f>
        <v>#N/A</v>
      </c>
      <c r="H1195" s="13" t="e">
        <f>Penjualan!H1195*$D1195</f>
        <v>#N/A</v>
      </c>
      <c r="I1195" s="13" t="e">
        <f>Penjualan!I1195*$D1195</f>
        <v>#N/A</v>
      </c>
      <c r="J1195" s="13" t="e">
        <f>Penjualan!J1195*$D1195</f>
        <v>#N/A</v>
      </c>
      <c r="K1195" s="13" t="e">
        <f>Penjualan!K1195*$D1195</f>
        <v>#N/A</v>
      </c>
      <c r="L1195" s="13" t="e">
        <f>Penjualan!L1195*$D1195</f>
        <v>#N/A</v>
      </c>
      <c r="M1195" s="13" t="e">
        <f>Penjualan!M1195*$D1195</f>
        <v>#N/A</v>
      </c>
      <c r="N1195" s="13" t="e">
        <f>Penjualan!N1195*$D1195</f>
        <v>#N/A</v>
      </c>
      <c r="O1195" s="13" t="e">
        <f>Penjualan!O1195*$D1195</f>
        <v>#N/A</v>
      </c>
      <c r="P1195" s="13" t="e">
        <f>Penjualan!P1195*$D1195</f>
        <v>#N/A</v>
      </c>
      <c r="Q1195" s="13" t="e">
        <f>Penjualan!Q1195*$D1195</f>
        <v>#N/A</v>
      </c>
      <c r="R1195" s="13" t="e">
        <f>Penjualan!R1195*$D1195</f>
        <v>#N/A</v>
      </c>
      <c r="S1195" s="13" t="e">
        <f>Penjualan!S1195*$D1195</f>
        <v>#N/A</v>
      </c>
      <c r="T1195" s="13" t="e">
        <f>Penjualan!T1195*$D1195</f>
        <v>#N/A</v>
      </c>
      <c r="U1195" s="13" t="e">
        <f>Penjualan!U1195*$D1195</f>
        <v>#N/A</v>
      </c>
      <c r="V1195" s="13" t="e">
        <f>Penjualan!V1195*$D1195</f>
        <v>#N/A</v>
      </c>
      <c r="W1195" s="13" t="e">
        <f>Penjualan!W1195*$D1195</f>
        <v>#N/A</v>
      </c>
      <c r="X1195" s="13" t="e">
        <f>Penjualan!X1195*$D1195</f>
        <v>#N/A</v>
      </c>
      <c r="Y1195" s="13" t="e">
        <f>Penjualan!Y1195*$D1195</f>
        <v>#N/A</v>
      </c>
      <c r="Z1195" s="13" t="e">
        <f>Penjualan!Z1195*$D1195</f>
        <v>#N/A</v>
      </c>
      <c r="AA1195" s="13" t="e">
        <f>Penjualan!AA1195*$D1195</f>
        <v>#N/A</v>
      </c>
      <c r="AB1195" s="13" t="e">
        <f>Penjualan!AB1195*$D1195</f>
        <v>#N/A</v>
      </c>
      <c r="AC1195" s="13" t="e">
        <f>Penjualan!AC1195*$D1195</f>
        <v>#N/A</v>
      </c>
      <c r="AD1195" s="13" t="e">
        <f>Penjualan!AD1195*$D1195</f>
        <v>#N/A</v>
      </c>
      <c r="AE1195" s="13" t="e">
        <f>Penjualan!AE1195*$D1195</f>
        <v>#N/A</v>
      </c>
      <c r="AF1195" s="13" t="e">
        <f>Penjualan!AF1195*$D1195</f>
        <v>#N/A</v>
      </c>
      <c r="AG1195" s="13" t="e">
        <f>Penjualan!AG1195*$D1195</f>
        <v>#N/A</v>
      </c>
      <c r="AH1195" s="13" t="e">
        <f>Penjualan!AH1195*$D1195</f>
        <v>#N/A</v>
      </c>
      <c r="AI1195" s="13" t="e">
        <f>Penjualan!AI1195*$D1195</f>
        <v>#N/A</v>
      </c>
      <c r="AJ1195" s="13" t="e">
        <f>Penjualan!AJ1195*$D1195</f>
        <v>#N/A</v>
      </c>
      <c r="AK1195" s="13" t="e">
        <f>Penjualan!AK1195*$D1195</f>
        <v>#N/A</v>
      </c>
      <c r="AL1195" s="13" t="e">
        <f>Penjualan!AL1195*$D1195</f>
        <v>#N/A</v>
      </c>
      <c r="AM1195" s="13" t="e">
        <f>Penjualan!AM1195*$D1195</f>
        <v>#N/A</v>
      </c>
      <c r="AN1195" s="13" t="e">
        <f>Penjualan!AN1195*$D1195</f>
        <v>#N/A</v>
      </c>
      <c r="AO1195" s="13" t="e">
        <f>Penjualan!AO1195*$D1195</f>
        <v>#N/A</v>
      </c>
      <c r="AP1195" s="13"/>
      <c r="AQ1195" s="13" t="e">
        <f>Penjualan!AQ1195*$D1195</f>
        <v>#N/A</v>
      </c>
      <c r="AR1195" s="13" t="e">
        <f t="shared" si="37"/>
        <v>#N/A</v>
      </c>
      <c r="AS1195" s="14"/>
      <c r="AT1195" s="14"/>
      <c r="AU1195" s="14"/>
      <c r="AV1195" s="14"/>
      <c r="AW1195" s="14"/>
    </row>
    <row r="1196" spans="1:49" ht="26.25" customHeight="1" x14ac:dyDescent="0.35">
      <c r="A1196" s="55">
        <f>Penjualan!A1196</f>
        <v>0</v>
      </c>
      <c r="B1196" s="2">
        <f>Penjualan!B1196</f>
        <v>0</v>
      </c>
      <c r="C1196" s="2" t="e">
        <f>Penjualan!C1196</f>
        <v>#N/A</v>
      </c>
      <c r="D1196" s="21" t="e">
        <f>VLOOKUP(B1196,Tabel!$A$6:$F$78,6,FALSE)</f>
        <v>#N/A</v>
      </c>
      <c r="E1196" s="13" t="e">
        <f>Penjualan!E1196*$D1196</f>
        <v>#N/A</v>
      </c>
      <c r="F1196" s="13" t="e">
        <f>Penjualan!F1196*$D1196</f>
        <v>#N/A</v>
      </c>
      <c r="G1196" s="13" t="e">
        <f>Penjualan!G1196*$D1196</f>
        <v>#N/A</v>
      </c>
      <c r="H1196" s="13" t="e">
        <f>Penjualan!H1196*$D1196</f>
        <v>#N/A</v>
      </c>
      <c r="I1196" s="13" t="e">
        <f>Penjualan!I1196*$D1196</f>
        <v>#N/A</v>
      </c>
      <c r="J1196" s="13" t="e">
        <f>Penjualan!J1196*$D1196</f>
        <v>#N/A</v>
      </c>
      <c r="K1196" s="13" t="e">
        <f>Penjualan!K1196*$D1196</f>
        <v>#N/A</v>
      </c>
      <c r="L1196" s="13" t="e">
        <f>Penjualan!L1196*$D1196</f>
        <v>#N/A</v>
      </c>
      <c r="M1196" s="13" t="e">
        <f>Penjualan!M1196*$D1196</f>
        <v>#N/A</v>
      </c>
      <c r="N1196" s="13" t="e">
        <f>Penjualan!N1196*$D1196</f>
        <v>#N/A</v>
      </c>
      <c r="O1196" s="13" t="e">
        <f>Penjualan!O1196*$D1196</f>
        <v>#N/A</v>
      </c>
      <c r="P1196" s="13" t="e">
        <f>Penjualan!P1196*$D1196</f>
        <v>#N/A</v>
      </c>
      <c r="Q1196" s="13" t="e">
        <f>Penjualan!Q1196*$D1196</f>
        <v>#N/A</v>
      </c>
      <c r="R1196" s="13" t="e">
        <f>Penjualan!R1196*$D1196</f>
        <v>#N/A</v>
      </c>
      <c r="S1196" s="13" t="e">
        <f>Penjualan!S1196*$D1196</f>
        <v>#N/A</v>
      </c>
      <c r="T1196" s="13" t="e">
        <f>Penjualan!T1196*$D1196</f>
        <v>#N/A</v>
      </c>
      <c r="U1196" s="13" t="e">
        <f>Penjualan!U1196*$D1196</f>
        <v>#N/A</v>
      </c>
      <c r="V1196" s="13" t="e">
        <f>Penjualan!V1196*$D1196</f>
        <v>#N/A</v>
      </c>
      <c r="W1196" s="13" t="e">
        <f>Penjualan!W1196*$D1196</f>
        <v>#N/A</v>
      </c>
      <c r="X1196" s="13" t="e">
        <f>Penjualan!X1196*$D1196</f>
        <v>#N/A</v>
      </c>
      <c r="Y1196" s="13" t="e">
        <f>Penjualan!Y1196*$D1196</f>
        <v>#N/A</v>
      </c>
      <c r="Z1196" s="13" t="e">
        <f>Penjualan!Z1196*$D1196</f>
        <v>#N/A</v>
      </c>
      <c r="AA1196" s="13" t="e">
        <f>Penjualan!AA1196*$D1196</f>
        <v>#N/A</v>
      </c>
      <c r="AB1196" s="13" t="e">
        <f>Penjualan!AB1196*$D1196</f>
        <v>#N/A</v>
      </c>
      <c r="AC1196" s="13" t="e">
        <f>Penjualan!AC1196*$D1196</f>
        <v>#N/A</v>
      </c>
      <c r="AD1196" s="13" t="e">
        <f>Penjualan!AD1196*$D1196</f>
        <v>#N/A</v>
      </c>
      <c r="AE1196" s="13" t="e">
        <f>Penjualan!AE1196*$D1196</f>
        <v>#N/A</v>
      </c>
      <c r="AF1196" s="13" t="e">
        <f>Penjualan!AF1196*$D1196</f>
        <v>#N/A</v>
      </c>
      <c r="AG1196" s="13" t="e">
        <f>Penjualan!AG1196*$D1196</f>
        <v>#N/A</v>
      </c>
      <c r="AH1196" s="13" t="e">
        <f>Penjualan!AH1196*$D1196</f>
        <v>#N/A</v>
      </c>
      <c r="AI1196" s="13" t="e">
        <f>Penjualan!AI1196*$D1196</f>
        <v>#N/A</v>
      </c>
      <c r="AJ1196" s="13" t="e">
        <f>Penjualan!AJ1196*$D1196</f>
        <v>#N/A</v>
      </c>
      <c r="AK1196" s="13" t="e">
        <f>Penjualan!AK1196*$D1196</f>
        <v>#N/A</v>
      </c>
      <c r="AL1196" s="13" t="e">
        <f>Penjualan!AL1196*$D1196</f>
        <v>#N/A</v>
      </c>
      <c r="AM1196" s="13" t="e">
        <f>Penjualan!AM1196*$D1196</f>
        <v>#N/A</v>
      </c>
      <c r="AN1196" s="13" t="e">
        <f>Penjualan!AN1196*$D1196</f>
        <v>#N/A</v>
      </c>
      <c r="AO1196" s="13" t="e">
        <f>Penjualan!AO1196*$D1196</f>
        <v>#N/A</v>
      </c>
      <c r="AP1196" s="13"/>
      <c r="AQ1196" s="13" t="e">
        <f>Penjualan!AQ1196*$D1196</f>
        <v>#N/A</v>
      </c>
      <c r="AR1196" s="13" t="e">
        <f t="shared" si="37"/>
        <v>#N/A</v>
      </c>
      <c r="AS1196" s="14"/>
      <c r="AT1196" s="14"/>
      <c r="AU1196" s="14"/>
      <c r="AV1196" s="14"/>
      <c r="AW1196" s="14"/>
    </row>
    <row r="1197" spans="1:49" ht="26.25" customHeight="1" x14ac:dyDescent="0.35">
      <c r="A1197" s="55">
        <f>Penjualan!A1197</f>
        <v>0</v>
      </c>
      <c r="B1197" s="2">
        <f>Penjualan!B1197</f>
        <v>0</v>
      </c>
      <c r="C1197" s="2" t="e">
        <f>Penjualan!C1197</f>
        <v>#N/A</v>
      </c>
      <c r="D1197" s="21" t="e">
        <f>VLOOKUP(B1197,Tabel!$A$6:$F$78,6,FALSE)</f>
        <v>#N/A</v>
      </c>
      <c r="E1197" s="13" t="e">
        <f>Penjualan!E1197*$D1197</f>
        <v>#N/A</v>
      </c>
      <c r="F1197" s="13" t="e">
        <f>Penjualan!F1197*$D1197</f>
        <v>#N/A</v>
      </c>
      <c r="G1197" s="13" t="e">
        <f>Penjualan!G1197*$D1197</f>
        <v>#N/A</v>
      </c>
      <c r="H1197" s="13" t="e">
        <f>Penjualan!H1197*$D1197</f>
        <v>#N/A</v>
      </c>
      <c r="I1197" s="13" t="e">
        <f>Penjualan!I1197*$D1197</f>
        <v>#N/A</v>
      </c>
      <c r="J1197" s="13" t="e">
        <f>Penjualan!J1197*$D1197</f>
        <v>#N/A</v>
      </c>
      <c r="K1197" s="13" t="e">
        <f>Penjualan!K1197*$D1197</f>
        <v>#N/A</v>
      </c>
      <c r="L1197" s="13" t="e">
        <f>Penjualan!L1197*$D1197</f>
        <v>#N/A</v>
      </c>
      <c r="M1197" s="13" t="e">
        <f>Penjualan!M1197*$D1197</f>
        <v>#N/A</v>
      </c>
      <c r="N1197" s="13" t="e">
        <f>Penjualan!N1197*$D1197</f>
        <v>#N/A</v>
      </c>
      <c r="O1197" s="13" t="e">
        <f>Penjualan!O1197*$D1197</f>
        <v>#N/A</v>
      </c>
      <c r="P1197" s="13" t="e">
        <f>Penjualan!P1197*$D1197</f>
        <v>#N/A</v>
      </c>
      <c r="Q1197" s="13" t="e">
        <f>Penjualan!Q1197*$D1197</f>
        <v>#N/A</v>
      </c>
      <c r="R1197" s="13" t="e">
        <f>Penjualan!R1197*$D1197</f>
        <v>#N/A</v>
      </c>
      <c r="S1197" s="13" t="e">
        <f>Penjualan!S1197*$D1197</f>
        <v>#N/A</v>
      </c>
      <c r="T1197" s="13" t="e">
        <f>Penjualan!T1197*$D1197</f>
        <v>#N/A</v>
      </c>
      <c r="U1197" s="13" t="e">
        <f>Penjualan!U1197*$D1197</f>
        <v>#N/A</v>
      </c>
      <c r="V1197" s="13" t="e">
        <f>Penjualan!V1197*$D1197</f>
        <v>#N/A</v>
      </c>
      <c r="W1197" s="13" t="e">
        <f>Penjualan!W1197*$D1197</f>
        <v>#N/A</v>
      </c>
      <c r="X1197" s="13" t="e">
        <f>Penjualan!X1197*$D1197</f>
        <v>#N/A</v>
      </c>
      <c r="Y1197" s="13" t="e">
        <f>Penjualan!Y1197*$D1197</f>
        <v>#N/A</v>
      </c>
      <c r="Z1197" s="13" t="e">
        <f>Penjualan!Z1197*$D1197</f>
        <v>#N/A</v>
      </c>
      <c r="AA1197" s="13" t="e">
        <f>Penjualan!AA1197*$D1197</f>
        <v>#N/A</v>
      </c>
      <c r="AB1197" s="13" t="e">
        <f>Penjualan!AB1197*$D1197</f>
        <v>#N/A</v>
      </c>
      <c r="AC1197" s="13" t="e">
        <f>Penjualan!AC1197*$D1197</f>
        <v>#N/A</v>
      </c>
      <c r="AD1197" s="13" t="e">
        <f>Penjualan!AD1197*$D1197</f>
        <v>#N/A</v>
      </c>
      <c r="AE1197" s="13" t="e">
        <f>Penjualan!AE1197*$D1197</f>
        <v>#N/A</v>
      </c>
      <c r="AF1197" s="13" t="e">
        <f>Penjualan!AF1197*$D1197</f>
        <v>#N/A</v>
      </c>
      <c r="AG1197" s="13" t="e">
        <f>Penjualan!AG1197*$D1197</f>
        <v>#N/A</v>
      </c>
      <c r="AH1197" s="13" t="e">
        <f>Penjualan!AH1197*$D1197</f>
        <v>#N/A</v>
      </c>
      <c r="AI1197" s="13" t="e">
        <f>Penjualan!AI1197*$D1197</f>
        <v>#N/A</v>
      </c>
      <c r="AJ1197" s="13" t="e">
        <f>Penjualan!AJ1197*$D1197</f>
        <v>#N/A</v>
      </c>
      <c r="AK1197" s="13" t="e">
        <f>Penjualan!AK1197*$D1197</f>
        <v>#N/A</v>
      </c>
      <c r="AL1197" s="13" t="e">
        <f>Penjualan!AL1197*$D1197</f>
        <v>#N/A</v>
      </c>
      <c r="AM1197" s="13" t="e">
        <f>Penjualan!AM1197*$D1197</f>
        <v>#N/A</v>
      </c>
      <c r="AN1197" s="13" t="e">
        <f>Penjualan!AN1197*$D1197</f>
        <v>#N/A</v>
      </c>
      <c r="AO1197" s="13" t="e">
        <f>Penjualan!AO1197*$D1197</f>
        <v>#N/A</v>
      </c>
      <c r="AP1197" s="13"/>
      <c r="AQ1197" s="13" t="e">
        <f>Penjualan!AQ1197*$D1197</f>
        <v>#N/A</v>
      </c>
      <c r="AR1197" s="13" t="e">
        <f t="shared" si="37"/>
        <v>#N/A</v>
      </c>
      <c r="AS1197" s="14"/>
      <c r="AT1197" s="14"/>
      <c r="AU1197" s="14"/>
      <c r="AV1197" s="14"/>
      <c r="AW1197" s="14"/>
    </row>
    <row r="1198" spans="1:49" ht="26.25" customHeight="1" x14ac:dyDescent="0.35">
      <c r="A1198" s="55">
        <f>Penjualan!A1198</f>
        <v>0</v>
      </c>
      <c r="B1198" s="2">
        <f>Penjualan!B1198</f>
        <v>0</v>
      </c>
      <c r="C1198" s="2" t="e">
        <f>Penjualan!C1198</f>
        <v>#N/A</v>
      </c>
      <c r="D1198" s="21" t="e">
        <f>VLOOKUP(B1198,Tabel!$A$6:$F$78,6,FALSE)</f>
        <v>#N/A</v>
      </c>
      <c r="E1198" s="13" t="e">
        <f>Penjualan!E1198*$D1198</f>
        <v>#N/A</v>
      </c>
      <c r="F1198" s="13" t="e">
        <f>Penjualan!F1198*$D1198</f>
        <v>#N/A</v>
      </c>
      <c r="G1198" s="13" t="e">
        <f>Penjualan!G1198*$D1198</f>
        <v>#N/A</v>
      </c>
      <c r="H1198" s="13" t="e">
        <f>Penjualan!H1198*$D1198</f>
        <v>#N/A</v>
      </c>
      <c r="I1198" s="13" t="e">
        <f>Penjualan!I1198*$D1198</f>
        <v>#N/A</v>
      </c>
      <c r="J1198" s="13" t="e">
        <f>Penjualan!J1198*$D1198</f>
        <v>#N/A</v>
      </c>
      <c r="K1198" s="13" t="e">
        <f>Penjualan!K1198*$D1198</f>
        <v>#N/A</v>
      </c>
      <c r="L1198" s="13" t="e">
        <f>Penjualan!L1198*$D1198</f>
        <v>#N/A</v>
      </c>
      <c r="M1198" s="13" t="e">
        <f>Penjualan!M1198*$D1198</f>
        <v>#N/A</v>
      </c>
      <c r="N1198" s="13" t="e">
        <f>Penjualan!N1198*$D1198</f>
        <v>#N/A</v>
      </c>
      <c r="O1198" s="13" t="e">
        <f>Penjualan!O1198*$D1198</f>
        <v>#N/A</v>
      </c>
      <c r="P1198" s="13" t="e">
        <f>Penjualan!P1198*$D1198</f>
        <v>#N/A</v>
      </c>
      <c r="Q1198" s="13" t="e">
        <f>Penjualan!Q1198*$D1198</f>
        <v>#N/A</v>
      </c>
      <c r="R1198" s="13" t="e">
        <f>Penjualan!R1198*$D1198</f>
        <v>#N/A</v>
      </c>
      <c r="S1198" s="13" t="e">
        <f>Penjualan!S1198*$D1198</f>
        <v>#N/A</v>
      </c>
      <c r="T1198" s="13" t="e">
        <f>Penjualan!T1198*$D1198</f>
        <v>#N/A</v>
      </c>
      <c r="U1198" s="13" t="e">
        <f>Penjualan!U1198*$D1198</f>
        <v>#N/A</v>
      </c>
      <c r="V1198" s="13" t="e">
        <f>Penjualan!V1198*$D1198</f>
        <v>#N/A</v>
      </c>
      <c r="W1198" s="13" t="e">
        <f>Penjualan!W1198*$D1198</f>
        <v>#N/A</v>
      </c>
      <c r="X1198" s="13" t="e">
        <f>Penjualan!X1198*$D1198</f>
        <v>#N/A</v>
      </c>
      <c r="Y1198" s="13" t="e">
        <f>Penjualan!Y1198*$D1198</f>
        <v>#N/A</v>
      </c>
      <c r="Z1198" s="13" t="e">
        <f>Penjualan!Z1198*$D1198</f>
        <v>#N/A</v>
      </c>
      <c r="AA1198" s="13" t="e">
        <f>Penjualan!AA1198*$D1198</f>
        <v>#N/A</v>
      </c>
      <c r="AB1198" s="13" t="e">
        <f>Penjualan!AB1198*$D1198</f>
        <v>#N/A</v>
      </c>
      <c r="AC1198" s="13" t="e">
        <f>Penjualan!AC1198*$D1198</f>
        <v>#N/A</v>
      </c>
      <c r="AD1198" s="13" t="e">
        <f>Penjualan!AD1198*$D1198</f>
        <v>#N/A</v>
      </c>
      <c r="AE1198" s="13" t="e">
        <f>Penjualan!AE1198*$D1198</f>
        <v>#N/A</v>
      </c>
      <c r="AF1198" s="13" t="e">
        <f>Penjualan!AF1198*$D1198</f>
        <v>#N/A</v>
      </c>
      <c r="AG1198" s="13" t="e">
        <f>Penjualan!AG1198*$D1198</f>
        <v>#N/A</v>
      </c>
      <c r="AH1198" s="13" t="e">
        <f>Penjualan!AH1198*$D1198</f>
        <v>#N/A</v>
      </c>
      <c r="AI1198" s="13" t="e">
        <f>Penjualan!AI1198*$D1198</f>
        <v>#N/A</v>
      </c>
      <c r="AJ1198" s="13" t="e">
        <f>Penjualan!AJ1198*$D1198</f>
        <v>#N/A</v>
      </c>
      <c r="AK1198" s="13" t="e">
        <f>Penjualan!AK1198*$D1198</f>
        <v>#N/A</v>
      </c>
      <c r="AL1198" s="13" t="e">
        <f>Penjualan!AL1198*$D1198</f>
        <v>#N/A</v>
      </c>
      <c r="AM1198" s="13" t="e">
        <f>Penjualan!AM1198*$D1198</f>
        <v>#N/A</v>
      </c>
      <c r="AN1198" s="13" t="e">
        <f>Penjualan!AN1198*$D1198</f>
        <v>#N/A</v>
      </c>
      <c r="AO1198" s="13" t="e">
        <f>Penjualan!AO1198*$D1198</f>
        <v>#N/A</v>
      </c>
      <c r="AP1198" s="13"/>
      <c r="AQ1198" s="13" t="e">
        <f>Penjualan!AQ1198*$D1198</f>
        <v>#N/A</v>
      </c>
      <c r="AR1198" s="13" t="e">
        <f t="shared" si="37"/>
        <v>#N/A</v>
      </c>
      <c r="AS1198" s="14"/>
      <c r="AT1198" s="14"/>
      <c r="AU1198" s="14"/>
      <c r="AV1198" s="14"/>
      <c r="AW1198" s="14"/>
    </row>
    <row r="1199" spans="1:49" ht="26.25" customHeight="1" x14ac:dyDescent="0.35">
      <c r="A1199" s="55">
        <f>Penjualan!A1199</f>
        <v>0</v>
      </c>
      <c r="B1199" s="2">
        <f>Penjualan!B1199</f>
        <v>0</v>
      </c>
      <c r="C1199" s="2" t="e">
        <f>Penjualan!C1199</f>
        <v>#N/A</v>
      </c>
      <c r="D1199" s="21" t="e">
        <f>VLOOKUP(B1199,Tabel!$A$6:$F$78,6,FALSE)</f>
        <v>#N/A</v>
      </c>
      <c r="E1199" s="13" t="e">
        <f>Penjualan!E1199*$D1199</f>
        <v>#N/A</v>
      </c>
      <c r="F1199" s="13" t="e">
        <f>Penjualan!F1199*$D1199</f>
        <v>#N/A</v>
      </c>
      <c r="G1199" s="13" t="e">
        <f>Penjualan!G1199*$D1199</f>
        <v>#N/A</v>
      </c>
      <c r="H1199" s="13" t="e">
        <f>Penjualan!H1199*$D1199</f>
        <v>#N/A</v>
      </c>
      <c r="I1199" s="13" t="e">
        <f>Penjualan!I1199*$D1199</f>
        <v>#N/A</v>
      </c>
      <c r="J1199" s="13" t="e">
        <f>Penjualan!J1199*$D1199</f>
        <v>#N/A</v>
      </c>
      <c r="K1199" s="13" t="e">
        <f>Penjualan!K1199*$D1199</f>
        <v>#N/A</v>
      </c>
      <c r="L1199" s="13" t="e">
        <f>Penjualan!L1199*$D1199</f>
        <v>#N/A</v>
      </c>
      <c r="M1199" s="13" t="e">
        <f>Penjualan!M1199*$D1199</f>
        <v>#N/A</v>
      </c>
      <c r="N1199" s="13" t="e">
        <f>Penjualan!N1199*$D1199</f>
        <v>#N/A</v>
      </c>
      <c r="O1199" s="13" t="e">
        <f>Penjualan!O1199*$D1199</f>
        <v>#N/A</v>
      </c>
      <c r="P1199" s="13" t="e">
        <f>Penjualan!P1199*$D1199</f>
        <v>#N/A</v>
      </c>
      <c r="Q1199" s="13" t="e">
        <f>Penjualan!Q1199*$D1199</f>
        <v>#N/A</v>
      </c>
      <c r="R1199" s="13" t="e">
        <f>Penjualan!R1199*$D1199</f>
        <v>#N/A</v>
      </c>
      <c r="S1199" s="13" t="e">
        <f>Penjualan!S1199*$D1199</f>
        <v>#N/A</v>
      </c>
      <c r="T1199" s="13" t="e">
        <f>Penjualan!T1199*$D1199</f>
        <v>#N/A</v>
      </c>
      <c r="U1199" s="13" t="e">
        <f>Penjualan!U1199*$D1199</f>
        <v>#N/A</v>
      </c>
      <c r="V1199" s="13" t="e">
        <f>Penjualan!V1199*$D1199</f>
        <v>#N/A</v>
      </c>
      <c r="W1199" s="13" t="e">
        <f>Penjualan!W1199*$D1199</f>
        <v>#N/A</v>
      </c>
      <c r="X1199" s="13" t="e">
        <f>Penjualan!X1199*$D1199</f>
        <v>#N/A</v>
      </c>
      <c r="Y1199" s="13" t="e">
        <f>Penjualan!Y1199*$D1199</f>
        <v>#N/A</v>
      </c>
      <c r="Z1199" s="13" t="e">
        <f>Penjualan!Z1199*$D1199</f>
        <v>#N/A</v>
      </c>
      <c r="AA1199" s="13" t="e">
        <f>Penjualan!AA1199*$D1199</f>
        <v>#N/A</v>
      </c>
      <c r="AB1199" s="13" t="e">
        <f>Penjualan!AB1199*$D1199</f>
        <v>#N/A</v>
      </c>
      <c r="AC1199" s="13" t="e">
        <f>Penjualan!AC1199*$D1199</f>
        <v>#N/A</v>
      </c>
      <c r="AD1199" s="13" t="e">
        <f>Penjualan!AD1199*$D1199</f>
        <v>#N/A</v>
      </c>
      <c r="AE1199" s="13" t="e">
        <f>Penjualan!AE1199*$D1199</f>
        <v>#N/A</v>
      </c>
      <c r="AF1199" s="13" t="e">
        <f>Penjualan!AF1199*$D1199</f>
        <v>#N/A</v>
      </c>
      <c r="AG1199" s="13" t="e">
        <f>Penjualan!AG1199*$D1199</f>
        <v>#N/A</v>
      </c>
      <c r="AH1199" s="13" t="e">
        <f>Penjualan!AH1199*$D1199</f>
        <v>#N/A</v>
      </c>
      <c r="AI1199" s="13" t="e">
        <f>Penjualan!AI1199*$D1199</f>
        <v>#N/A</v>
      </c>
      <c r="AJ1199" s="13" t="e">
        <f>Penjualan!AJ1199*$D1199</f>
        <v>#N/A</v>
      </c>
      <c r="AK1199" s="13" t="e">
        <f>Penjualan!AK1199*$D1199</f>
        <v>#N/A</v>
      </c>
      <c r="AL1199" s="13" t="e">
        <f>Penjualan!AL1199*$D1199</f>
        <v>#N/A</v>
      </c>
      <c r="AM1199" s="13" t="e">
        <f>Penjualan!AM1199*$D1199</f>
        <v>#N/A</v>
      </c>
      <c r="AN1199" s="13" t="e">
        <f>Penjualan!AN1199*$D1199</f>
        <v>#N/A</v>
      </c>
      <c r="AO1199" s="13" t="e">
        <f>Penjualan!AO1199*$D1199</f>
        <v>#N/A</v>
      </c>
      <c r="AP1199" s="13"/>
      <c r="AQ1199" s="13" t="e">
        <f>Penjualan!AQ1199*$D1199</f>
        <v>#N/A</v>
      </c>
      <c r="AR1199" s="13" t="e">
        <f t="shared" si="37"/>
        <v>#N/A</v>
      </c>
      <c r="AS1199" s="14"/>
      <c r="AT1199" s="14"/>
      <c r="AU1199" s="14"/>
      <c r="AV1199" s="14"/>
      <c r="AW1199" s="14"/>
    </row>
    <row r="1200" spans="1:49" ht="26.25" customHeight="1" x14ac:dyDescent="0.35">
      <c r="A1200" s="55">
        <f>Penjualan!A1200</f>
        <v>0</v>
      </c>
      <c r="B1200" s="2">
        <f>Penjualan!B1200</f>
        <v>0</v>
      </c>
      <c r="C1200" s="2" t="e">
        <f>Penjualan!C1200</f>
        <v>#N/A</v>
      </c>
      <c r="D1200" s="21" t="e">
        <f>VLOOKUP(B1200,Tabel!$A$6:$F$78,6,FALSE)</f>
        <v>#N/A</v>
      </c>
      <c r="E1200" s="13" t="e">
        <f>Penjualan!E1200*$D1200</f>
        <v>#N/A</v>
      </c>
      <c r="F1200" s="13" t="e">
        <f>Penjualan!F1200*$D1200</f>
        <v>#N/A</v>
      </c>
      <c r="G1200" s="13" t="e">
        <f>Penjualan!G1200*$D1200</f>
        <v>#N/A</v>
      </c>
      <c r="H1200" s="13" t="e">
        <f>Penjualan!H1200*$D1200</f>
        <v>#N/A</v>
      </c>
      <c r="I1200" s="13" t="e">
        <f>Penjualan!I1200*$D1200</f>
        <v>#N/A</v>
      </c>
      <c r="J1200" s="13" t="e">
        <f>Penjualan!J1200*$D1200</f>
        <v>#N/A</v>
      </c>
      <c r="K1200" s="13" t="e">
        <f>Penjualan!K1200*$D1200</f>
        <v>#N/A</v>
      </c>
      <c r="L1200" s="13" t="e">
        <f>Penjualan!L1200*$D1200</f>
        <v>#N/A</v>
      </c>
      <c r="M1200" s="13" t="e">
        <f>Penjualan!M1200*$D1200</f>
        <v>#N/A</v>
      </c>
      <c r="N1200" s="13" t="e">
        <f>Penjualan!N1200*$D1200</f>
        <v>#N/A</v>
      </c>
      <c r="O1200" s="13" t="e">
        <f>Penjualan!O1200*$D1200</f>
        <v>#N/A</v>
      </c>
      <c r="P1200" s="13" t="e">
        <f>Penjualan!P1200*$D1200</f>
        <v>#N/A</v>
      </c>
      <c r="Q1200" s="13" t="e">
        <f>Penjualan!Q1200*$D1200</f>
        <v>#N/A</v>
      </c>
      <c r="R1200" s="13" t="e">
        <f>Penjualan!R1200*$D1200</f>
        <v>#N/A</v>
      </c>
      <c r="S1200" s="13" t="e">
        <f>Penjualan!S1200*$D1200</f>
        <v>#N/A</v>
      </c>
      <c r="T1200" s="13" t="e">
        <f>Penjualan!T1200*$D1200</f>
        <v>#N/A</v>
      </c>
      <c r="U1200" s="13" t="e">
        <f>Penjualan!U1200*$D1200</f>
        <v>#N/A</v>
      </c>
      <c r="V1200" s="13" t="e">
        <f>Penjualan!V1200*$D1200</f>
        <v>#N/A</v>
      </c>
      <c r="W1200" s="13" t="e">
        <f>Penjualan!W1200*$D1200</f>
        <v>#N/A</v>
      </c>
      <c r="X1200" s="13" t="e">
        <f>Penjualan!X1200*$D1200</f>
        <v>#N/A</v>
      </c>
      <c r="Y1200" s="13" t="e">
        <f>Penjualan!Y1200*$D1200</f>
        <v>#N/A</v>
      </c>
      <c r="Z1200" s="13" t="e">
        <f>Penjualan!Z1200*$D1200</f>
        <v>#N/A</v>
      </c>
      <c r="AA1200" s="13" t="e">
        <f>Penjualan!AA1200*$D1200</f>
        <v>#N/A</v>
      </c>
      <c r="AB1200" s="13" t="e">
        <f>Penjualan!AB1200*$D1200</f>
        <v>#N/A</v>
      </c>
      <c r="AC1200" s="13" t="e">
        <f>Penjualan!AC1200*$D1200</f>
        <v>#N/A</v>
      </c>
      <c r="AD1200" s="13" t="e">
        <f>Penjualan!AD1200*$D1200</f>
        <v>#N/A</v>
      </c>
      <c r="AE1200" s="13" t="e">
        <f>Penjualan!AE1200*$D1200</f>
        <v>#N/A</v>
      </c>
      <c r="AF1200" s="13" t="e">
        <f>Penjualan!AF1200*$D1200</f>
        <v>#N/A</v>
      </c>
      <c r="AG1200" s="13" t="e">
        <f>Penjualan!AG1200*$D1200</f>
        <v>#N/A</v>
      </c>
      <c r="AH1200" s="13" t="e">
        <f>Penjualan!AH1200*$D1200</f>
        <v>#N/A</v>
      </c>
      <c r="AI1200" s="13" t="e">
        <f>Penjualan!AI1200*$D1200</f>
        <v>#N/A</v>
      </c>
      <c r="AJ1200" s="13" t="e">
        <f>Penjualan!AJ1200*$D1200</f>
        <v>#N/A</v>
      </c>
      <c r="AK1200" s="13" t="e">
        <f>Penjualan!AK1200*$D1200</f>
        <v>#N/A</v>
      </c>
      <c r="AL1200" s="13" t="e">
        <f>Penjualan!AL1200*$D1200</f>
        <v>#N/A</v>
      </c>
      <c r="AM1200" s="13" t="e">
        <f>Penjualan!AM1200*$D1200</f>
        <v>#N/A</v>
      </c>
      <c r="AN1200" s="13" t="e">
        <f>Penjualan!AN1200*$D1200</f>
        <v>#N/A</v>
      </c>
      <c r="AO1200" s="13" t="e">
        <f>Penjualan!AO1200*$D1200</f>
        <v>#N/A</v>
      </c>
      <c r="AP1200" s="13"/>
      <c r="AQ1200" s="13" t="e">
        <f>Penjualan!AQ1200*$D1200</f>
        <v>#N/A</v>
      </c>
      <c r="AR1200" s="13" t="e">
        <f t="shared" si="37"/>
        <v>#N/A</v>
      </c>
      <c r="AS1200" s="14"/>
      <c r="AT1200" s="14"/>
      <c r="AU1200" s="14"/>
      <c r="AV1200" s="14"/>
      <c r="AW1200" s="14"/>
    </row>
    <row r="1201" spans="1:49" ht="26.25" customHeight="1" x14ac:dyDescent="0.35">
      <c r="A1201" s="55">
        <f>Penjualan!A1201</f>
        <v>0</v>
      </c>
      <c r="B1201" s="2">
        <f>Penjualan!B1201</f>
        <v>0</v>
      </c>
      <c r="C1201" s="2" t="e">
        <f>Penjualan!C1201</f>
        <v>#N/A</v>
      </c>
      <c r="D1201" s="21" t="e">
        <f>VLOOKUP(B1201,Tabel!$A$6:$F$78,6,FALSE)</f>
        <v>#N/A</v>
      </c>
      <c r="E1201" s="13" t="e">
        <f>Penjualan!E1201*$D1201</f>
        <v>#N/A</v>
      </c>
      <c r="F1201" s="13" t="e">
        <f>Penjualan!F1201*$D1201</f>
        <v>#N/A</v>
      </c>
      <c r="G1201" s="13" t="e">
        <f>Penjualan!G1201*$D1201</f>
        <v>#N/A</v>
      </c>
      <c r="H1201" s="13" t="e">
        <f>Penjualan!H1201*$D1201</f>
        <v>#N/A</v>
      </c>
      <c r="I1201" s="13" t="e">
        <f>Penjualan!I1201*$D1201</f>
        <v>#N/A</v>
      </c>
      <c r="J1201" s="13" t="e">
        <f>Penjualan!J1201*$D1201</f>
        <v>#N/A</v>
      </c>
      <c r="K1201" s="13" t="e">
        <f>Penjualan!K1201*$D1201</f>
        <v>#N/A</v>
      </c>
      <c r="L1201" s="13" t="e">
        <f>Penjualan!L1201*$D1201</f>
        <v>#N/A</v>
      </c>
      <c r="M1201" s="13" t="e">
        <f>Penjualan!M1201*$D1201</f>
        <v>#N/A</v>
      </c>
      <c r="N1201" s="13" t="e">
        <f>Penjualan!N1201*$D1201</f>
        <v>#N/A</v>
      </c>
      <c r="O1201" s="13" t="e">
        <f>Penjualan!O1201*$D1201</f>
        <v>#N/A</v>
      </c>
      <c r="P1201" s="13" t="e">
        <f>Penjualan!P1201*$D1201</f>
        <v>#N/A</v>
      </c>
      <c r="Q1201" s="13" t="e">
        <f>Penjualan!Q1201*$D1201</f>
        <v>#N/A</v>
      </c>
      <c r="R1201" s="13" t="e">
        <f>Penjualan!R1201*$D1201</f>
        <v>#N/A</v>
      </c>
      <c r="S1201" s="13" t="e">
        <f>Penjualan!S1201*$D1201</f>
        <v>#N/A</v>
      </c>
      <c r="T1201" s="13" t="e">
        <f>Penjualan!T1201*$D1201</f>
        <v>#N/A</v>
      </c>
      <c r="U1201" s="13" t="e">
        <f>Penjualan!U1201*$D1201</f>
        <v>#N/A</v>
      </c>
      <c r="V1201" s="13" t="e">
        <f>Penjualan!V1201*$D1201</f>
        <v>#N/A</v>
      </c>
      <c r="W1201" s="13" t="e">
        <f>Penjualan!W1201*$D1201</f>
        <v>#N/A</v>
      </c>
      <c r="X1201" s="13" t="e">
        <f>Penjualan!X1201*$D1201</f>
        <v>#N/A</v>
      </c>
      <c r="Y1201" s="13" t="e">
        <f>Penjualan!Y1201*$D1201</f>
        <v>#N/A</v>
      </c>
      <c r="Z1201" s="13" t="e">
        <f>Penjualan!Z1201*$D1201</f>
        <v>#N/A</v>
      </c>
      <c r="AA1201" s="13" t="e">
        <f>Penjualan!AA1201*$D1201</f>
        <v>#N/A</v>
      </c>
      <c r="AB1201" s="13" t="e">
        <f>Penjualan!AB1201*$D1201</f>
        <v>#N/A</v>
      </c>
      <c r="AC1201" s="13" t="e">
        <f>Penjualan!AC1201*$D1201</f>
        <v>#N/A</v>
      </c>
      <c r="AD1201" s="13" t="e">
        <f>Penjualan!AD1201*$D1201</f>
        <v>#N/A</v>
      </c>
      <c r="AE1201" s="13" t="e">
        <f>Penjualan!AE1201*$D1201</f>
        <v>#N/A</v>
      </c>
      <c r="AF1201" s="13" t="e">
        <f>Penjualan!AF1201*$D1201</f>
        <v>#N/A</v>
      </c>
      <c r="AG1201" s="13" t="e">
        <f>Penjualan!AG1201*$D1201</f>
        <v>#N/A</v>
      </c>
      <c r="AH1201" s="13" t="e">
        <f>Penjualan!AH1201*$D1201</f>
        <v>#N/A</v>
      </c>
      <c r="AI1201" s="13" t="e">
        <f>Penjualan!AI1201*$D1201</f>
        <v>#N/A</v>
      </c>
      <c r="AJ1201" s="13" t="e">
        <f>Penjualan!AJ1201*$D1201</f>
        <v>#N/A</v>
      </c>
      <c r="AK1201" s="13" t="e">
        <f>Penjualan!AK1201*$D1201</f>
        <v>#N/A</v>
      </c>
      <c r="AL1201" s="13" t="e">
        <f>Penjualan!AL1201*$D1201</f>
        <v>#N/A</v>
      </c>
      <c r="AM1201" s="13" t="e">
        <f>Penjualan!AM1201*$D1201</f>
        <v>#N/A</v>
      </c>
      <c r="AN1201" s="13" t="e">
        <f>Penjualan!AN1201*$D1201</f>
        <v>#N/A</v>
      </c>
      <c r="AO1201" s="13" t="e">
        <f>Penjualan!AO1201*$D1201</f>
        <v>#N/A</v>
      </c>
      <c r="AP1201" s="13"/>
      <c r="AQ1201" s="13" t="e">
        <f>Penjualan!AQ1201*$D1201</f>
        <v>#N/A</v>
      </c>
      <c r="AR1201" s="13" t="e">
        <f t="shared" si="37"/>
        <v>#N/A</v>
      </c>
      <c r="AS1201" s="14"/>
      <c r="AT1201" s="14"/>
      <c r="AU1201" s="14"/>
      <c r="AV1201" s="14"/>
      <c r="AW1201" s="14"/>
    </row>
    <row r="1202" spans="1:49" ht="26.25" customHeight="1" x14ac:dyDescent="0.35">
      <c r="A1202" s="55" t="str">
        <f>Penjualan!A1202</f>
        <v>20/05/17</v>
      </c>
      <c r="B1202" s="2" t="str">
        <f>Penjualan!B1202</f>
        <v>R05</v>
      </c>
      <c r="C1202" s="2" t="str">
        <f>Penjualan!C1202</f>
        <v>Rosario tali bercorak</v>
      </c>
      <c r="D1202" s="21">
        <f>VLOOKUP(B1202,Tabel!$A$6:$F$78,6,FALSE)</f>
        <v>15000</v>
      </c>
      <c r="E1202" s="13">
        <f>Penjualan!E1202*$D1202</f>
        <v>0</v>
      </c>
      <c r="F1202" s="13">
        <f>Penjualan!F1202*$D1202</f>
        <v>0</v>
      </c>
      <c r="G1202" s="13">
        <f>Penjualan!G1202*$D1202</f>
        <v>0</v>
      </c>
      <c r="H1202" s="13">
        <f>Penjualan!H1202*$D1202</f>
        <v>30000</v>
      </c>
      <c r="I1202" s="13">
        <f>Penjualan!I1202*$D1202</f>
        <v>0</v>
      </c>
      <c r="J1202" s="13">
        <f>Penjualan!J1202*$D1202</f>
        <v>0</v>
      </c>
      <c r="K1202" s="13">
        <f>Penjualan!K1202*$D1202</f>
        <v>0</v>
      </c>
      <c r="L1202" s="13">
        <f>Penjualan!L1202*$D1202</f>
        <v>0</v>
      </c>
      <c r="M1202" s="13">
        <f>Penjualan!M1202*$D1202</f>
        <v>0</v>
      </c>
      <c r="N1202" s="13">
        <f>Penjualan!N1202*$D1202</f>
        <v>0</v>
      </c>
      <c r="O1202" s="13">
        <f>Penjualan!O1202*$D1202</f>
        <v>0</v>
      </c>
      <c r="P1202" s="13">
        <f>Penjualan!P1202*$D1202</f>
        <v>0</v>
      </c>
      <c r="Q1202" s="13">
        <f>Penjualan!Q1202*$D1202</f>
        <v>0</v>
      </c>
      <c r="R1202" s="13">
        <f>Penjualan!R1202*$D1202</f>
        <v>0</v>
      </c>
      <c r="S1202" s="13">
        <f>Penjualan!S1202*$D1202</f>
        <v>15000</v>
      </c>
      <c r="T1202" s="13">
        <f>Penjualan!T1202*$D1202</f>
        <v>0</v>
      </c>
      <c r="U1202" s="13">
        <f>Penjualan!U1202*$D1202</f>
        <v>0</v>
      </c>
      <c r="V1202" s="13">
        <f>Penjualan!V1202*$D1202</f>
        <v>0</v>
      </c>
      <c r="W1202" s="13">
        <f>Penjualan!W1202*$D1202</f>
        <v>30000</v>
      </c>
      <c r="X1202" s="13">
        <f>Penjualan!X1202*$D1202</f>
        <v>0</v>
      </c>
      <c r="Y1202" s="13">
        <f>Penjualan!Y1202*$D1202</f>
        <v>0</v>
      </c>
      <c r="Z1202" s="13">
        <f>Penjualan!Z1202*$D1202</f>
        <v>0</v>
      </c>
      <c r="AA1202" s="13">
        <f>Penjualan!AA1202*$D1202</f>
        <v>0</v>
      </c>
      <c r="AB1202" s="13">
        <f>Penjualan!AB1202*$D1202</f>
        <v>0</v>
      </c>
      <c r="AC1202" s="13">
        <f>Penjualan!AC1202*$D1202</f>
        <v>0</v>
      </c>
      <c r="AD1202" s="13">
        <f>Penjualan!AD1202*$D1202</f>
        <v>0</v>
      </c>
      <c r="AE1202" s="13">
        <f>Penjualan!AE1202*$D1202</f>
        <v>0</v>
      </c>
      <c r="AF1202" s="13">
        <f>Penjualan!AF1202*$D1202</f>
        <v>0</v>
      </c>
      <c r="AG1202" s="13">
        <f>Penjualan!AG1202*$D1202</f>
        <v>45000</v>
      </c>
      <c r="AH1202" s="13">
        <f>Penjualan!AH1202*$D1202</f>
        <v>0</v>
      </c>
      <c r="AI1202" s="13">
        <f>Penjualan!AI1202*$D1202</f>
        <v>0</v>
      </c>
      <c r="AJ1202" s="13">
        <f>Penjualan!AJ1202*$D1202</f>
        <v>0</v>
      </c>
      <c r="AK1202" s="13">
        <f>Penjualan!AK1202*$D1202</f>
        <v>0</v>
      </c>
      <c r="AL1202" s="13">
        <f>Penjualan!AL1202*$D1202</f>
        <v>0</v>
      </c>
      <c r="AM1202" s="13">
        <f>Penjualan!AM1202*$D1202</f>
        <v>0</v>
      </c>
      <c r="AN1202" s="13">
        <f>Penjualan!AN1202*$D1202</f>
        <v>0</v>
      </c>
      <c r="AO1202" s="13">
        <f>Penjualan!AO1202*$D1202</f>
        <v>0</v>
      </c>
      <c r="AP1202" s="13"/>
      <c r="AQ1202" s="13">
        <f>Penjualan!AQ1202*$D1202</f>
        <v>0</v>
      </c>
      <c r="AR1202" s="13">
        <f t="shared" si="37"/>
        <v>120000</v>
      </c>
      <c r="AS1202" s="14"/>
      <c r="AT1202" s="14"/>
      <c r="AU1202" s="14"/>
      <c r="AV1202" s="14"/>
      <c r="AW1202" s="14"/>
    </row>
    <row r="1203" spans="1:49" ht="26.25" customHeight="1" x14ac:dyDescent="0.35">
      <c r="A1203" s="55">
        <f>Penjualan!A1203</f>
        <v>0</v>
      </c>
      <c r="B1203" s="2" t="str">
        <f>Penjualan!B1203</f>
        <v>R02</v>
      </c>
      <c r="C1203" s="2" t="str">
        <f>Penjualan!C1203</f>
        <v>Rosario batu</v>
      </c>
      <c r="D1203" s="21">
        <f>VLOOKUP(B1203,Tabel!$A$6:$F$78,6,FALSE)</f>
        <v>30000</v>
      </c>
      <c r="E1203" s="13">
        <f>Penjualan!E1203*$D1203</f>
        <v>0</v>
      </c>
      <c r="F1203" s="13">
        <f>Penjualan!F1203*$D1203</f>
        <v>60000</v>
      </c>
      <c r="G1203" s="13">
        <f>Penjualan!G1203*$D1203</f>
        <v>0</v>
      </c>
      <c r="H1203" s="13">
        <f>Penjualan!H1203*$D1203</f>
        <v>0</v>
      </c>
      <c r="I1203" s="13">
        <f>Penjualan!I1203*$D1203</f>
        <v>0</v>
      </c>
      <c r="J1203" s="13">
        <f>Penjualan!J1203*$D1203</f>
        <v>0</v>
      </c>
      <c r="K1203" s="13">
        <f>Penjualan!K1203*$D1203</f>
        <v>0</v>
      </c>
      <c r="L1203" s="13">
        <f>Penjualan!L1203*$D1203</f>
        <v>0</v>
      </c>
      <c r="M1203" s="13">
        <f>Penjualan!M1203*$D1203</f>
        <v>0</v>
      </c>
      <c r="N1203" s="13">
        <f>Penjualan!N1203*$D1203</f>
        <v>0</v>
      </c>
      <c r="O1203" s="13">
        <f>Penjualan!O1203*$D1203</f>
        <v>0</v>
      </c>
      <c r="P1203" s="13">
        <f>Penjualan!P1203*$D1203</f>
        <v>0</v>
      </c>
      <c r="Q1203" s="13">
        <f>Penjualan!Q1203*$D1203</f>
        <v>0</v>
      </c>
      <c r="R1203" s="13">
        <f>Penjualan!R1203*$D1203</f>
        <v>0</v>
      </c>
      <c r="S1203" s="13">
        <f>Penjualan!S1203*$D1203</f>
        <v>0</v>
      </c>
      <c r="T1203" s="13">
        <f>Penjualan!T1203*$D1203</f>
        <v>0</v>
      </c>
      <c r="U1203" s="13">
        <f>Penjualan!U1203*$D1203</f>
        <v>0</v>
      </c>
      <c r="V1203" s="13">
        <f>Penjualan!V1203*$D1203</f>
        <v>0</v>
      </c>
      <c r="W1203" s="13">
        <f>Penjualan!W1203*$D1203</f>
        <v>0</v>
      </c>
      <c r="X1203" s="13">
        <f>Penjualan!X1203*$D1203</f>
        <v>120000</v>
      </c>
      <c r="Y1203" s="13">
        <f>Penjualan!Y1203*$D1203</f>
        <v>0</v>
      </c>
      <c r="Z1203" s="13">
        <f>Penjualan!Z1203*$D1203</f>
        <v>0</v>
      </c>
      <c r="AA1203" s="13">
        <f>Penjualan!AA1203*$D1203</f>
        <v>0</v>
      </c>
      <c r="AB1203" s="13">
        <f>Penjualan!AB1203*$D1203</f>
        <v>0</v>
      </c>
      <c r="AC1203" s="13">
        <f>Penjualan!AC1203*$D1203</f>
        <v>0</v>
      </c>
      <c r="AD1203" s="13">
        <f>Penjualan!AD1203*$D1203</f>
        <v>0</v>
      </c>
      <c r="AE1203" s="13">
        <f>Penjualan!AE1203*$D1203</f>
        <v>0</v>
      </c>
      <c r="AF1203" s="13">
        <f>Penjualan!AF1203*$D1203</f>
        <v>0</v>
      </c>
      <c r="AG1203" s="13">
        <f>Penjualan!AG1203*$D1203</f>
        <v>0</v>
      </c>
      <c r="AH1203" s="13">
        <f>Penjualan!AH1203*$D1203</f>
        <v>0</v>
      </c>
      <c r="AI1203" s="13">
        <f>Penjualan!AI1203*$D1203</f>
        <v>90000</v>
      </c>
      <c r="AJ1203" s="13">
        <f>Penjualan!AJ1203*$D1203</f>
        <v>0</v>
      </c>
      <c r="AK1203" s="13">
        <f>Penjualan!AK1203*$D1203</f>
        <v>0</v>
      </c>
      <c r="AL1203" s="13">
        <f>Penjualan!AL1203*$D1203</f>
        <v>0</v>
      </c>
      <c r="AM1203" s="13">
        <f>Penjualan!AM1203*$D1203</f>
        <v>0</v>
      </c>
      <c r="AN1203" s="13">
        <f>Penjualan!AN1203*$D1203</f>
        <v>0</v>
      </c>
      <c r="AO1203" s="13">
        <f>Penjualan!AO1203*$D1203</f>
        <v>0</v>
      </c>
      <c r="AP1203" s="13"/>
      <c r="AQ1203" s="13">
        <f>Penjualan!AQ1203*$D1203</f>
        <v>0</v>
      </c>
      <c r="AR1203" s="13">
        <f t="shared" si="37"/>
        <v>270000</v>
      </c>
      <c r="AS1203" s="14"/>
      <c r="AT1203" s="14"/>
      <c r="AU1203" s="14"/>
      <c r="AV1203" s="14"/>
      <c r="AW1203" s="14"/>
    </row>
    <row r="1204" spans="1:49" ht="26.25" customHeight="1" x14ac:dyDescent="0.35">
      <c r="A1204" s="55">
        <f>Penjualan!A1204</f>
        <v>0</v>
      </c>
      <c r="B1204" s="2" t="str">
        <f>Penjualan!B1204</f>
        <v>GR11</v>
      </c>
      <c r="C1204" s="2" t="str">
        <f>Penjualan!C1204</f>
        <v>Gelang rosario kristal</v>
      </c>
      <c r="D1204" s="21">
        <f>VLOOKUP(B1204,Tabel!$A$6:$F$78,6,FALSE)</f>
        <v>15000</v>
      </c>
      <c r="E1204" s="13">
        <f>Penjualan!E1204*$D1204</f>
        <v>0</v>
      </c>
      <c r="F1204" s="13">
        <f>Penjualan!F1204*$D1204</f>
        <v>0</v>
      </c>
      <c r="G1204" s="13">
        <f>Penjualan!G1204*$D1204</f>
        <v>0</v>
      </c>
      <c r="H1204" s="13">
        <f>Penjualan!H1204*$D1204</f>
        <v>0</v>
      </c>
      <c r="I1204" s="13">
        <f>Penjualan!I1204*$D1204</f>
        <v>0</v>
      </c>
      <c r="J1204" s="13">
        <f>Penjualan!J1204*$D1204</f>
        <v>0</v>
      </c>
      <c r="K1204" s="13">
        <f>Penjualan!K1204*$D1204</f>
        <v>0</v>
      </c>
      <c r="L1204" s="13">
        <f>Penjualan!L1204*$D1204</f>
        <v>0</v>
      </c>
      <c r="M1204" s="13">
        <f>Penjualan!M1204*$D1204</f>
        <v>0</v>
      </c>
      <c r="N1204" s="13">
        <f>Penjualan!N1204*$D1204</f>
        <v>0</v>
      </c>
      <c r="O1204" s="13">
        <f>Penjualan!O1204*$D1204</f>
        <v>0</v>
      </c>
      <c r="P1204" s="13">
        <f>Penjualan!P1204*$D1204</f>
        <v>0</v>
      </c>
      <c r="Q1204" s="13">
        <f>Penjualan!Q1204*$D1204</f>
        <v>0</v>
      </c>
      <c r="R1204" s="13">
        <f>Penjualan!R1204*$D1204</f>
        <v>0</v>
      </c>
      <c r="S1204" s="13">
        <f>Penjualan!S1204*$D1204</f>
        <v>0</v>
      </c>
      <c r="T1204" s="13">
        <f>Penjualan!T1204*$D1204</f>
        <v>0</v>
      </c>
      <c r="U1204" s="13">
        <f>Penjualan!U1204*$D1204</f>
        <v>0</v>
      </c>
      <c r="V1204" s="13">
        <f>Penjualan!V1204*$D1204</f>
        <v>0</v>
      </c>
      <c r="W1204" s="13">
        <f>Penjualan!W1204*$D1204</f>
        <v>0</v>
      </c>
      <c r="X1204" s="13">
        <f>Penjualan!X1204*$D1204</f>
        <v>0</v>
      </c>
      <c r="Y1204" s="13">
        <f>Penjualan!Y1204*$D1204</f>
        <v>0</v>
      </c>
      <c r="Z1204" s="13">
        <f>Penjualan!Z1204*$D1204</f>
        <v>0</v>
      </c>
      <c r="AA1204" s="13">
        <f>Penjualan!AA1204*$D1204</f>
        <v>0</v>
      </c>
      <c r="AB1204" s="13">
        <f>Penjualan!AB1204*$D1204</f>
        <v>0</v>
      </c>
      <c r="AC1204" s="13">
        <f>Penjualan!AC1204*$D1204</f>
        <v>0</v>
      </c>
      <c r="AD1204" s="13">
        <f>Penjualan!AD1204*$D1204</f>
        <v>0</v>
      </c>
      <c r="AE1204" s="13">
        <f>Penjualan!AE1204*$D1204</f>
        <v>0</v>
      </c>
      <c r="AF1204" s="13">
        <f>Penjualan!AF1204*$D1204</f>
        <v>0</v>
      </c>
      <c r="AG1204" s="13">
        <f>Penjualan!AG1204*$D1204</f>
        <v>0</v>
      </c>
      <c r="AH1204" s="13">
        <f>Penjualan!AH1204*$D1204</f>
        <v>0</v>
      </c>
      <c r="AI1204" s="13">
        <f>Penjualan!AI1204*$D1204</f>
        <v>15000</v>
      </c>
      <c r="AJ1204" s="13">
        <f>Penjualan!AJ1204*$D1204</f>
        <v>0</v>
      </c>
      <c r="AK1204" s="13">
        <f>Penjualan!AK1204*$D1204</f>
        <v>0</v>
      </c>
      <c r="AL1204" s="13">
        <f>Penjualan!AL1204*$D1204</f>
        <v>0</v>
      </c>
      <c r="AM1204" s="13">
        <f>Penjualan!AM1204*$D1204</f>
        <v>0</v>
      </c>
      <c r="AN1204" s="13">
        <f>Penjualan!AN1204*$D1204</f>
        <v>0</v>
      </c>
      <c r="AO1204" s="13">
        <f>Penjualan!AO1204*$D1204</f>
        <v>0</v>
      </c>
      <c r="AP1204" s="13"/>
      <c r="AQ1204" s="13">
        <f>Penjualan!AQ1204*$D1204</f>
        <v>0</v>
      </c>
      <c r="AR1204" s="13">
        <f t="shared" si="37"/>
        <v>15000</v>
      </c>
      <c r="AS1204" s="14"/>
      <c r="AT1204" s="14"/>
      <c r="AU1204" s="14"/>
      <c r="AV1204" s="14"/>
      <c r="AW1204" s="14"/>
    </row>
    <row r="1205" spans="1:49" ht="26.25" customHeight="1" x14ac:dyDescent="0.35">
      <c r="A1205" s="55">
        <f>Penjualan!A1205</f>
        <v>0</v>
      </c>
      <c r="B1205" s="2" t="str">
        <f>Penjualan!B1205</f>
        <v>R01</v>
      </c>
      <c r="C1205" s="2" t="str">
        <f>Penjualan!C1205</f>
        <v>Rosario kayu</v>
      </c>
      <c r="D1205" s="21">
        <f>VLOOKUP(B1205,Tabel!$A$6:$F$78,6,FALSE)</f>
        <v>15000</v>
      </c>
      <c r="E1205" s="13">
        <f>Penjualan!E1205*$D1205</f>
        <v>0</v>
      </c>
      <c r="F1205" s="13">
        <f>Penjualan!F1205*$D1205</f>
        <v>90000</v>
      </c>
      <c r="G1205" s="13">
        <f>Penjualan!G1205*$D1205</f>
        <v>0</v>
      </c>
      <c r="H1205" s="13">
        <f>Penjualan!H1205*$D1205</f>
        <v>0</v>
      </c>
      <c r="I1205" s="13">
        <f>Penjualan!I1205*$D1205</f>
        <v>0</v>
      </c>
      <c r="J1205" s="13">
        <f>Penjualan!J1205*$D1205</f>
        <v>0</v>
      </c>
      <c r="K1205" s="13">
        <f>Penjualan!K1205*$D1205</f>
        <v>0</v>
      </c>
      <c r="L1205" s="13">
        <f>Penjualan!L1205*$D1205</f>
        <v>0</v>
      </c>
      <c r="M1205" s="13">
        <f>Penjualan!M1205*$D1205</f>
        <v>0</v>
      </c>
      <c r="N1205" s="13">
        <f>Penjualan!N1205*$D1205</f>
        <v>0</v>
      </c>
      <c r="O1205" s="13">
        <f>Penjualan!O1205*$D1205</f>
        <v>0</v>
      </c>
      <c r="P1205" s="13">
        <f>Penjualan!P1205*$D1205</f>
        <v>60000</v>
      </c>
      <c r="Q1205" s="13">
        <f>Penjualan!Q1205*$D1205</f>
        <v>0</v>
      </c>
      <c r="R1205" s="13">
        <f>Penjualan!R1205*$D1205</f>
        <v>0</v>
      </c>
      <c r="S1205" s="13">
        <f>Penjualan!S1205*$D1205</f>
        <v>0</v>
      </c>
      <c r="T1205" s="13">
        <f>Penjualan!T1205*$D1205</f>
        <v>0</v>
      </c>
      <c r="U1205" s="13">
        <f>Penjualan!U1205*$D1205</f>
        <v>0</v>
      </c>
      <c r="V1205" s="13">
        <f>Penjualan!V1205*$D1205</f>
        <v>0</v>
      </c>
      <c r="W1205" s="13">
        <f>Penjualan!W1205*$D1205</f>
        <v>0</v>
      </c>
      <c r="X1205" s="13">
        <f>Penjualan!X1205*$D1205</f>
        <v>0</v>
      </c>
      <c r="Y1205" s="13">
        <f>Penjualan!Y1205*$D1205</f>
        <v>0</v>
      </c>
      <c r="Z1205" s="13">
        <f>Penjualan!Z1205*$D1205</f>
        <v>0</v>
      </c>
      <c r="AA1205" s="13">
        <f>Penjualan!AA1205*$D1205</f>
        <v>0</v>
      </c>
      <c r="AB1205" s="13">
        <f>Penjualan!AB1205*$D1205</f>
        <v>0</v>
      </c>
      <c r="AC1205" s="13">
        <f>Penjualan!AC1205*$D1205</f>
        <v>0</v>
      </c>
      <c r="AD1205" s="13">
        <f>Penjualan!AD1205*$D1205</f>
        <v>0</v>
      </c>
      <c r="AE1205" s="13">
        <f>Penjualan!AE1205*$D1205</f>
        <v>0</v>
      </c>
      <c r="AF1205" s="13">
        <f>Penjualan!AF1205*$D1205</f>
        <v>0</v>
      </c>
      <c r="AG1205" s="13">
        <f>Penjualan!AG1205*$D1205</f>
        <v>0</v>
      </c>
      <c r="AH1205" s="13">
        <f>Penjualan!AH1205*$D1205</f>
        <v>0</v>
      </c>
      <c r="AI1205" s="13">
        <f>Penjualan!AI1205*$D1205</f>
        <v>0</v>
      </c>
      <c r="AJ1205" s="13">
        <f>Penjualan!AJ1205*$D1205</f>
        <v>0</v>
      </c>
      <c r="AK1205" s="13">
        <f>Penjualan!AK1205*$D1205</f>
        <v>0</v>
      </c>
      <c r="AL1205" s="13">
        <f>Penjualan!AL1205*$D1205</f>
        <v>0</v>
      </c>
      <c r="AM1205" s="13">
        <f>Penjualan!AM1205*$D1205</f>
        <v>0</v>
      </c>
      <c r="AN1205" s="13">
        <f>Penjualan!AN1205*$D1205</f>
        <v>0</v>
      </c>
      <c r="AO1205" s="13">
        <f>Penjualan!AO1205*$D1205</f>
        <v>0</v>
      </c>
      <c r="AP1205" s="13"/>
      <c r="AQ1205" s="13">
        <f>Penjualan!AQ1205*$D1205</f>
        <v>0</v>
      </c>
      <c r="AR1205" s="13">
        <f t="shared" si="37"/>
        <v>150000</v>
      </c>
      <c r="AS1205" s="14"/>
      <c r="AT1205" s="14"/>
      <c r="AU1205" s="14"/>
      <c r="AV1205" s="14"/>
      <c r="AW1205" s="14"/>
    </row>
    <row r="1206" spans="1:49" ht="26.25" customHeight="1" x14ac:dyDescent="0.35">
      <c r="A1206" s="55">
        <f>Penjualan!A1206</f>
        <v>0</v>
      </c>
      <c r="B1206" s="2" t="str">
        <f>Penjualan!B1206</f>
        <v>GR11</v>
      </c>
      <c r="C1206" s="2" t="str">
        <f>Penjualan!C1206</f>
        <v>Gelang rosario kristal</v>
      </c>
      <c r="D1206" s="21">
        <f>VLOOKUP(B1206,Tabel!$A$6:$F$78,6,FALSE)</f>
        <v>15000</v>
      </c>
      <c r="E1206" s="13">
        <f>Penjualan!E1206*$D1206</f>
        <v>0</v>
      </c>
      <c r="F1206" s="13">
        <f>Penjualan!F1206*$D1206</f>
        <v>0</v>
      </c>
      <c r="G1206" s="13">
        <f>Penjualan!G1206*$D1206</f>
        <v>0</v>
      </c>
      <c r="H1206" s="13">
        <f>Penjualan!H1206*$D1206</f>
        <v>0</v>
      </c>
      <c r="I1206" s="13">
        <f>Penjualan!I1206*$D1206</f>
        <v>0</v>
      </c>
      <c r="J1206" s="13">
        <f>Penjualan!J1206*$D1206</f>
        <v>0</v>
      </c>
      <c r="K1206" s="13">
        <f>Penjualan!K1206*$D1206</f>
        <v>0</v>
      </c>
      <c r="L1206" s="13">
        <f>Penjualan!L1206*$D1206</f>
        <v>0</v>
      </c>
      <c r="M1206" s="13">
        <f>Penjualan!M1206*$D1206</f>
        <v>0</v>
      </c>
      <c r="N1206" s="13">
        <f>Penjualan!N1206*$D1206</f>
        <v>0</v>
      </c>
      <c r="O1206" s="13">
        <f>Penjualan!O1206*$D1206</f>
        <v>0</v>
      </c>
      <c r="P1206" s="13">
        <f>Penjualan!P1206*$D1206</f>
        <v>45000</v>
      </c>
      <c r="Q1206" s="13">
        <f>Penjualan!Q1206*$D1206</f>
        <v>0</v>
      </c>
      <c r="R1206" s="13">
        <f>Penjualan!R1206*$D1206</f>
        <v>0</v>
      </c>
      <c r="S1206" s="13">
        <f>Penjualan!S1206*$D1206</f>
        <v>0</v>
      </c>
      <c r="T1206" s="13">
        <f>Penjualan!T1206*$D1206</f>
        <v>0</v>
      </c>
      <c r="U1206" s="13">
        <f>Penjualan!U1206*$D1206</f>
        <v>0</v>
      </c>
      <c r="V1206" s="13">
        <f>Penjualan!V1206*$D1206</f>
        <v>0</v>
      </c>
      <c r="W1206" s="13">
        <f>Penjualan!W1206*$D1206</f>
        <v>0</v>
      </c>
      <c r="X1206" s="13">
        <f>Penjualan!X1206*$D1206</f>
        <v>15000</v>
      </c>
      <c r="Y1206" s="13">
        <f>Penjualan!Y1206*$D1206</f>
        <v>0</v>
      </c>
      <c r="Z1206" s="13">
        <f>Penjualan!Z1206*$D1206</f>
        <v>0</v>
      </c>
      <c r="AA1206" s="13">
        <f>Penjualan!AA1206*$D1206</f>
        <v>0</v>
      </c>
      <c r="AB1206" s="13">
        <f>Penjualan!AB1206*$D1206</f>
        <v>0</v>
      </c>
      <c r="AC1206" s="13">
        <f>Penjualan!AC1206*$D1206</f>
        <v>0</v>
      </c>
      <c r="AD1206" s="13">
        <f>Penjualan!AD1206*$D1206</f>
        <v>0</v>
      </c>
      <c r="AE1206" s="13">
        <f>Penjualan!AE1206*$D1206</f>
        <v>0</v>
      </c>
      <c r="AF1206" s="13">
        <f>Penjualan!AF1206*$D1206</f>
        <v>0</v>
      </c>
      <c r="AG1206" s="13">
        <f>Penjualan!AG1206*$D1206</f>
        <v>0</v>
      </c>
      <c r="AH1206" s="13">
        <f>Penjualan!AH1206*$D1206</f>
        <v>0</v>
      </c>
      <c r="AI1206" s="13">
        <f>Penjualan!AI1206*$D1206</f>
        <v>105000</v>
      </c>
      <c r="AJ1206" s="13">
        <f>Penjualan!AJ1206*$D1206</f>
        <v>0</v>
      </c>
      <c r="AK1206" s="13">
        <f>Penjualan!AK1206*$D1206</f>
        <v>0</v>
      </c>
      <c r="AL1206" s="13">
        <f>Penjualan!AL1206*$D1206</f>
        <v>0</v>
      </c>
      <c r="AM1206" s="13">
        <f>Penjualan!AM1206*$D1206</f>
        <v>0</v>
      </c>
      <c r="AN1206" s="13">
        <f>Penjualan!AN1206*$D1206</f>
        <v>0</v>
      </c>
      <c r="AO1206" s="13">
        <f>Penjualan!AO1206*$D1206</f>
        <v>0</v>
      </c>
      <c r="AP1206" s="13"/>
      <c r="AQ1206" s="13">
        <f>Penjualan!AQ1206*$D1206</f>
        <v>0</v>
      </c>
      <c r="AR1206" s="13">
        <f t="shared" si="37"/>
        <v>165000</v>
      </c>
      <c r="AS1206" s="14"/>
      <c r="AT1206" s="14"/>
      <c r="AU1206" s="14"/>
      <c r="AV1206" s="14"/>
      <c r="AW1206" s="14"/>
    </row>
    <row r="1207" spans="1:49" ht="26.25" customHeight="1" x14ac:dyDescent="0.35">
      <c r="A1207" s="55">
        <f>Penjualan!A1207</f>
        <v>0</v>
      </c>
      <c r="B1207" s="2" t="str">
        <f>Penjualan!B1207</f>
        <v>GKM</v>
      </c>
      <c r="C1207" s="2" t="str">
        <f>Penjualan!C1207</f>
        <v>G. Mutiara</v>
      </c>
      <c r="D1207" s="21">
        <f>VLOOKUP(B1207,Tabel!$A$6:$F$78,6,FALSE)</f>
        <v>10000</v>
      </c>
      <c r="E1207" s="13">
        <f>Penjualan!E1207*$D1207</f>
        <v>0</v>
      </c>
      <c r="F1207" s="13">
        <f>Penjualan!F1207*$D1207</f>
        <v>0</v>
      </c>
      <c r="G1207" s="13">
        <f>Penjualan!G1207*$D1207</f>
        <v>0</v>
      </c>
      <c r="H1207" s="13">
        <f>Penjualan!H1207*$D1207</f>
        <v>0</v>
      </c>
      <c r="I1207" s="13">
        <f>Penjualan!I1207*$D1207</f>
        <v>0</v>
      </c>
      <c r="J1207" s="13">
        <f>Penjualan!J1207*$D1207</f>
        <v>0</v>
      </c>
      <c r="K1207" s="13">
        <f>Penjualan!K1207*$D1207</f>
        <v>0</v>
      </c>
      <c r="L1207" s="13">
        <f>Penjualan!L1207*$D1207</f>
        <v>0</v>
      </c>
      <c r="M1207" s="13">
        <f>Penjualan!M1207*$D1207</f>
        <v>30000</v>
      </c>
      <c r="N1207" s="13">
        <f>Penjualan!N1207*$D1207</f>
        <v>0</v>
      </c>
      <c r="O1207" s="13">
        <f>Penjualan!O1207*$D1207</f>
        <v>0</v>
      </c>
      <c r="P1207" s="13">
        <f>Penjualan!P1207*$D1207</f>
        <v>0</v>
      </c>
      <c r="Q1207" s="13">
        <f>Penjualan!Q1207*$D1207</f>
        <v>0</v>
      </c>
      <c r="R1207" s="13">
        <f>Penjualan!R1207*$D1207</f>
        <v>0</v>
      </c>
      <c r="S1207" s="13">
        <f>Penjualan!S1207*$D1207</f>
        <v>0</v>
      </c>
      <c r="T1207" s="13">
        <f>Penjualan!T1207*$D1207</f>
        <v>0</v>
      </c>
      <c r="U1207" s="13">
        <f>Penjualan!U1207*$D1207</f>
        <v>0</v>
      </c>
      <c r="V1207" s="13">
        <f>Penjualan!V1207*$D1207</f>
        <v>0</v>
      </c>
      <c r="W1207" s="13">
        <f>Penjualan!W1207*$D1207</f>
        <v>0</v>
      </c>
      <c r="X1207" s="13">
        <f>Penjualan!X1207*$D1207</f>
        <v>0</v>
      </c>
      <c r="Y1207" s="13">
        <f>Penjualan!Y1207*$D1207</f>
        <v>0</v>
      </c>
      <c r="Z1207" s="13">
        <f>Penjualan!Z1207*$D1207</f>
        <v>0</v>
      </c>
      <c r="AA1207" s="13">
        <f>Penjualan!AA1207*$D1207</f>
        <v>0</v>
      </c>
      <c r="AB1207" s="13">
        <f>Penjualan!AB1207*$D1207</f>
        <v>0</v>
      </c>
      <c r="AC1207" s="13">
        <f>Penjualan!AC1207*$D1207</f>
        <v>10000</v>
      </c>
      <c r="AD1207" s="13">
        <f>Penjualan!AD1207*$D1207</f>
        <v>0</v>
      </c>
      <c r="AE1207" s="13">
        <f>Penjualan!AE1207*$D1207</f>
        <v>0</v>
      </c>
      <c r="AF1207" s="13">
        <f>Penjualan!AF1207*$D1207</f>
        <v>0</v>
      </c>
      <c r="AG1207" s="13">
        <f>Penjualan!AG1207*$D1207</f>
        <v>0</v>
      </c>
      <c r="AH1207" s="13">
        <f>Penjualan!AH1207*$D1207</f>
        <v>0</v>
      </c>
      <c r="AI1207" s="13">
        <f>Penjualan!AI1207*$D1207</f>
        <v>0</v>
      </c>
      <c r="AJ1207" s="13">
        <f>Penjualan!AJ1207*$D1207</f>
        <v>0</v>
      </c>
      <c r="AK1207" s="13">
        <f>Penjualan!AK1207*$D1207</f>
        <v>10000</v>
      </c>
      <c r="AL1207" s="13">
        <f>Penjualan!AL1207*$D1207</f>
        <v>0</v>
      </c>
      <c r="AM1207" s="13">
        <f>Penjualan!AM1207*$D1207</f>
        <v>0</v>
      </c>
      <c r="AN1207" s="13">
        <f>Penjualan!AN1207*$D1207</f>
        <v>10000</v>
      </c>
      <c r="AO1207" s="13">
        <f>Penjualan!AO1207*$D1207</f>
        <v>0</v>
      </c>
      <c r="AP1207" s="13"/>
      <c r="AQ1207" s="13">
        <f>Penjualan!AQ1207*$D1207</f>
        <v>0</v>
      </c>
      <c r="AR1207" s="13">
        <f t="shared" si="37"/>
        <v>60000</v>
      </c>
      <c r="AS1207" s="14"/>
      <c r="AT1207" s="14"/>
      <c r="AU1207" s="14"/>
      <c r="AV1207" s="14"/>
      <c r="AW1207" s="14"/>
    </row>
    <row r="1208" spans="1:49" ht="26.25" customHeight="1" x14ac:dyDescent="0.35">
      <c r="A1208" s="55">
        <f>Penjualan!A1208</f>
        <v>0</v>
      </c>
      <c r="B1208" s="2" t="str">
        <f>Penjualan!B1208</f>
        <v>G12</v>
      </c>
      <c r="C1208" s="2" t="str">
        <f>Penjualan!C1208</f>
        <v xml:space="preserve">Gelang plat </v>
      </c>
      <c r="D1208" s="21">
        <f>VLOOKUP(B1208,Tabel!$A$6:$F$78,6,FALSE)</f>
        <v>5000</v>
      </c>
      <c r="E1208" s="13">
        <f>Penjualan!E1208*$D1208</f>
        <v>0</v>
      </c>
      <c r="F1208" s="13">
        <f>Penjualan!F1208*$D1208</f>
        <v>0</v>
      </c>
      <c r="G1208" s="13">
        <f>Penjualan!G1208*$D1208</f>
        <v>0</v>
      </c>
      <c r="H1208" s="13">
        <f>Penjualan!H1208*$D1208</f>
        <v>0</v>
      </c>
      <c r="I1208" s="13">
        <f>Penjualan!I1208*$D1208</f>
        <v>0</v>
      </c>
      <c r="J1208" s="13">
        <f>Penjualan!J1208*$D1208</f>
        <v>0</v>
      </c>
      <c r="K1208" s="13">
        <f>Penjualan!K1208*$D1208</f>
        <v>0</v>
      </c>
      <c r="L1208" s="13">
        <f>Penjualan!L1208*$D1208</f>
        <v>0</v>
      </c>
      <c r="M1208" s="13">
        <f>Penjualan!M1208*$D1208</f>
        <v>0</v>
      </c>
      <c r="N1208" s="13">
        <f>Penjualan!N1208*$D1208</f>
        <v>0</v>
      </c>
      <c r="O1208" s="13">
        <f>Penjualan!O1208*$D1208</f>
        <v>0</v>
      </c>
      <c r="P1208" s="13">
        <f>Penjualan!P1208*$D1208</f>
        <v>0</v>
      </c>
      <c r="Q1208" s="13">
        <f>Penjualan!Q1208*$D1208</f>
        <v>0</v>
      </c>
      <c r="R1208" s="13">
        <f>Penjualan!R1208*$D1208</f>
        <v>0</v>
      </c>
      <c r="S1208" s="13">
        <f>Penjualan!S1208*$D1208</f>
        <v>0</v>
      </c>
      <c r="T1208" s="13">
        <f>Penjualan!T1208*$D1208</f>
        <v>0</v>
      </c>
      <c r="U1208" s="13">
        <f>Penjualan!U1208*$D1208</f>
        <v>0</v>
      </c>
      <c r="V1208" s="13">
        <f>Penjualan!V1208*$D1208</f>
        <v>0</v>
      </c>
      <c r="W1208" s="13">
        <f>Penjualan!W1208*$D1208</f>
        <v>0</v>
      </c>
      <c r="X1208" s="13">
        <f>Penjualan!X1208*$D1208</f>
        <v>0</v>
      </c>
      <c r="Y1208" s="13">
        <f>Penjualan!Y1208*$D1208</f>
        <v>0</v>
      </c>
      <c r="Z1208" s="13">
        <f>Penjualan!Z1208*$D1208</f>
        <v>0</v>
      </c>
      <c r="AA1208" s="13">
        <f>Penjualan!AA1208*$D1208</f>
        <v>0</v>
      </c>
      <c r="AB1208" s="13">
        <f>Penjualan!AB1208*$D1208</f>
        <v>0</v>
      </c>
      <c r="AC1208" s="13">
        <f>Penjualan!AC1208*$D1208</f>
        <v>0</v>
      </c>
      <c r="AD1208" s="13">
        <f>Penjualan!AD1208*$D1208</f>
        <v>10000</v>
      </c>
      <c r="AE1208" s="13">
        <f>Penjualan!AE1208*$D1208</f>
        <v>0</v>
      </c>
      <c r="AF1208" s="13">
        <f>Penjualan!AF1208*$D1208</f>
        <v>0</v>
      </c>
      <c r="AG1208" s="13">
        <f>Penjualan!AG1208*$D1208</f>
        <v>0</v>
      </c>
      <c r="AH1208" s="13">
        <f>Penjualan!AH1208*$D1208</f>
        <v>10000</v>
      </c>
      <c r="AI1208" s="13">
        <f>Penjualan!AI1208*$D1208</f>
        <v>5000</v>
      </c>
      <c r="AJ1208" s="13">
        <f>Penjualan!AJ1208*$D1208</f>
        <v>0</v>
      </c>
      <c r="AK1208" s="13">
        <f>Penjualan!AK1208*$D1208</f>
        <v>0</v>
      </c>
      <c r="AL1208" s="13">
        <f>Penjualan!AL1208*$D1208</f>
        <v>0</v>
      </c>
      <c r="AM1208" s="13">
        <f>Penjualan!AM1208*$D1208</f>
        <v>0</v>
      </c>
      <c r="AN1208" s="13">
        <f>Penjualan!AN1208*$D1208</f>
        <v>0</v>
      </c>
      <c r="AO1208" s="13">
        <f>Penjualan!AO1208*$D1208</f>
        <v>0</v>
      </c>
      <c r="AP1208" s="13"/>
      <c r="AQ1208" s="13">
        <f>Penjualan!AQ1208*$D1208</f>
        <v>0</v>
      </c>
      <c r="AR1208" s="13">
        <f t="shared" si="37"/>
        <v>25000</v>
      </c>
      <c r="AS1208" s="14"/>
      <c r="AT1208" s="14"/>
      <c r="AU1208" s="14"/>
      <c r="AV1208" s="14"/>
      <c r="AW1208" s="14"/>
    </row>
    <row r="1209" spans="1:49" ht="26.25" customHeight="1" x14ac:dyDescent="0.35">
      <c r="A1209" s="55">
        <f>Penjualan!A1209</f>
        <v>0</v>
      </c>
      <c r="B1209" s="2" t="str">
        <f>Penjualan!B1209</f>
        <v>GR19</v>
      </c>
      <c r="C1209" s="2" t="str">
        <f>Penjualan!C1209</f>
        <v>Gelang Rosario Corak Bunga</v>
      </c>
      <c r="D1209" s="21">
        <f>VLOOKUP(B1209,Tabel!$A$6:$F$78,6,FALSE)</f>
        <v>15000</v>
      </c>
      <c r="E1209" s="13">
        <f>Penjualan!E1209*$D1209</f>
        <v>0</v>
      </c>
      <c r="F1209" s="13">
        <f>Penjualan!F1209*$D1209</f>
        <v>15000</v>
      </c>
      <c r="G1209" s="13">
        <f>Penjualan!G1209*$D1209</f>
        <v>0</v>
      </c>
      <c r="H1209" s="13">
        <f>Penjualan!H1209*$D1209</f>
        <v>0</v>
      </c>
      <c r="I1209" s="13">
        <f>Penjualan!I1209*$D1209</f>
        <v>0</v>
      </c>
      <c r="J1209" s="13">
        <f>Penjualan!J1209*$D1209</f>
        <v>0</v>
      </c>
      <c r="K1209" s="13">
        <f>Penjualan!K1209*$D1209</f>
        <v>0</v>
      </c>
      <c r="L1209" s="13">
        <f>Penjualan!L1209*$D1209</f>
        <v>0</v>
      </c>
      <c r="M1209" s="13">
        <f>Penjualan!M1209*$D1209</f>
        <v>0</v>
      </c>
      <c r="N1209" s="13">
        <f>Penjualan!N1209*$D1209</f>
        <v>0</v>
      </c>
      <c r="O1209" s="13">
        <f>Penjualan!O1209*$D1209</f>
        <v>0</v>
      </c>
      <c r="P1209" s="13">
        <f>Penjualan!P1209*$D1209</f>
        <v>0</v>
      </c>
      <c r="Q1209" s="13">
        <f>Penjualan!Q1209*$D1209</f>
        <v>0</v>
      </c>
      <c r="R1209" s="13">
        <f>Penjualan!R1209*$D1209</f>
        <v>0</v>
      </c>
      <c r="S1209" s="13">
        <f>Penjualan!S1209*$D1209</f>
        <v>0</v>
      </c>
      <c r="T1209" s="13">
        <f>Penjualan!T1209*$D1209</f>
        <v>0</v>
      </c>
      <c r="U1209" s="13">
        <f>Penjualan!U1209*$D1209</f>
        <v>0</v>
      </c>
      <c r="V1209" s="13">
        <f>Penjualan!V1209*$D1209</f>
        <v>0</v>
      </c>
      <c r="W1209" s="13">
        <f>Penjualan!W1209*$D1209</f>
        <v>0</v>
      </c>
      <c r="X1209" s="13">
        <f>Penjualan!X1209*$D1209</f>
        <v>30000</v>
      </c>
      <c r="Y1209" s="13">
        <f>Penjualan!Y1209*$D1209</f>
        <v>0</v>
      </c>
      <c r="Z1209" s="13">
        <f>Penjualan!Z1209*$D1209</f>
        <v>0</v>
      </c>
      <c r="AA1209" s="13">
        <f>Penjualan!AA1209*$D1209</f>
        <v>0</v>
      </c>
      <c r="AB1209" s="13">
        <f>Penjualan!AB1209*$D1209</f>
        <v>0</v>
      </c>
      <c r="AC1209" s="13">
        <f>Penjualan!AC1209*$D1209</f>
        <v>0</v>
      </c>
      <c r="AD1209" s="13">
        <f>Penjualan!AD1209*$D1209</f>
        <v>0</v>
      </c>
      <c r="AE1209" s="13">
        <f>Penjualan!AE1209*$D1209</f>
        <v>0</v>
      </c>
      <c r="AF1209" s="13">
        <f>Penjualan!AF1209*$D1209</f>
        <v>0</v>
      </c>
      <c r="AG1209" s="13">
        <f>Penjualan!AG1209*$D1209</f>
        <v>0</v>
      </c>
      <c r="AH1209" s="13">
        <f>Penjualan!AH1209*$D1209</f>
        <v>0</v>
      </c>
      <c r="AI1209" s="13">
        <f>Penjualan!AI1209*$D1209</f>
        <v>15000</v>
      </c>
      <c r="AJ1209" s="13">
        <f>Penjualan!AJ1209*$D1209</f>
        <v>0</v>
      </c>
      <c r="AK1209" s="13">
        <f>Penjualan!AK1209*$D1209</f>
        <v>0</v>
      </c>
      <c r="AL1209" s="13">
        <f>Penjualan!AL1209*$D1209</f>
        <v>0</v>
      </c>
      <c r="AM1209" s="13">
        <f>Penjualan!AM1209*$D1209</f>
        <v>0</v>
      </c>
      <c r="AN1209" s="13">
        <f>Penjualan!AN1209*$D1209</f>
        <v>0</v>
      </c>
      <c r="AO1209" s="13">
        <f>Penjualan!AO1209*$D1209</f>
        <v>0</v>
      </c>
      <c r="AP1209" s="13"/>
      <c r="AQ1209" s="13">
        <f>Penjualan!AQ1209*$D1209</f>
        <v>0</v>
      </c>
      <c r="AR1209" s="13">
        <f t="shared" ref="AR1209:AR1251" si="38">SUM(E1209:AQ1209)</f>
        <v>60000</v>
      </c>
      <c r="AS1209" s="14"/>
      <c r="AT1209" s="14"/>
      <c r="AU1209" s="14"/>
      <c r="AV1209" s="14"/>
      <c r="AW1209" s="14"/>
    </row>
    <row r="1210" spans="1:49" ht="26.25" customHeight="1" x14ac:dyDescent="0.35">
      <c r="A1210" s="55">
        <f>Penjualan!A1210</f>
        <v>0</v>
      </c>
      <c r="B1210" s="2" t="str">
        <f>Penjualan!B1210</f>
        <v>KT03</v>
      </c>
      <c r="C1210" s="2" t="str">
        <f>Penjualan!C1210</f>
        <v>Kalung huruf</v>
      </c>
      <c r="D1210" s="21">
        <f>VLOOKUP(B1210,Tabel!$A$6:$F$78,6,FALSE)</f>
        <v>3000</v>
      </c>
      <c r="E1210" s="13">
        <f>Penjualan!E1210*$D1210</f>
        <v>0</v>
      </c>
      <c r="F1210" s="13">
        <f>Penjualan!F1210*$D1210</f>
        <v>0</v>
      </c>
      <c r="G1210" s="13">
        <f>Penjualan!G1210*$D1210</f>
        <v>0</v>
      </c>
      <c r="H1210" s="13">
        <f>Penjualan!H1210*$D1210</f>
        <v>0</v>
      </c>
      <c r="I1210" s="13">
        <f>Penjualan!I1210*$D1210</f>
        <v>0</v>
      </c>
      <c r="J1210" s="13">
        <f>Penjualan!J1210*$D1210</f>
        <v>0</v>
      </c>
      <c r="K1210" s="13">
        <f>Penjualan!K1210*$D1210</f>
        <v>0</v>
      </c>
      <c r="L1210" s="13">
        <f>Penjualan!L1210*$D1210</f>
        <v>0</v>
      </c>
      <c r="M1210" s="13">
        <f>Penjualan!M1210*$D1210</f>
        <v>0</v>
      </c>
      <c r="N1210" s="13">
        <f>Penjualan!N1210*$D1210</f>
        <v>0</v>
      </c>
      <c r="O1210" s="13">
        <f>Penjualan!O1210*$D1210</f>
        <v>0</v>
      </c>
      <c r="P1210" s="13">
        <f>Penjualan!P1210*$D1210</f>
        <v>0</v>
      </c>
      <c r="Q1210" s="13">
        <f>Penjualan!Q1210*$D1210</f>
        <v>0</v>
      </c>
      <c r="R1210" s="13">
        <f>Penjualan!R1210*$D1210</f>
        <v>0</v>
      </c>
      <c r="S1210" s="13">
        <f>Penjualan!S1210*$D1210</f>
        <v>0</v>
      </c>
      <c r="T1210" s="13">
        <f>Penjualan!T1210*$D1210</f>
        <v>0</v>
      </c>
      <c r="U1210" s="13">
        <f>Penjualan!U1210*$D1210</f>
        <v>0</v>
      </c>
      <c r="V1210" s="13">
        <f>Penjualan!V1210*$D1210</f>
        <v>0</v>
      </c>
      <c r="W1210" s="13">
        <f>Penjualan!W1210*$D1210</f>
        <v>0</v>
      </c>
      <c r="X1210" s="13">
        <f>Penjualan!X1210*$D1210</f>
        <v>0</v>
      </c>
      <c r="Y1210" s="13">
        <f>Penjualan!Y1210*$D1210</f>
        <v>0</v>
      </c>
      <c r="Z1210" s="13">
        <f>Penjualan!Z1210*$D1210</f>
        <v>0</v>
      </c>
      <c r="AA1210" s="13">
        <f>Penjualan!AA1210*$D1210</f>
        <v>0</v>
      </c>
      <c r="AB1210" s="13">
        <f>Penjualan!AB1210*$D1210</f>
        <v>0</v>
      </c>
      <c r="AC1210" s="13">
        <f>Penjualan!AC1210*$D1210</f>
        <v>0</v>
      </c>
      <c r="AD1210" s="13">
        <f>Penjualan!AD1210*$D1210</f>
        <v>0</v>
      </c>
      <c r="AE1210" s="13">
        <f>Penjualan!AE1210*$D1210</f>
        <v>0</v>
      </c>
      <c r="AF1210" s="13">
        <f>Penjualan!AF1210*$D1210</f>
        <v>0</v>
      </c>
      <c r="AG1210" s="13">
        <f>Penjualan!AG1210*$D1210</f>
        <v>0</v>
      </c>
      <c r="AH1210" s="13">
        <f>Penjualan!AH1210*$D1210</f>
        <v>0</v>
      </c>
      <c r="AI1210" s="13">
        <f>Penjualan!AI1210*$D1210</f>
        <v>15000</v>
      </c>
      <c r="AJ1210" s="13">
        <f>Penjualan!AJ1210*$D1210</f>
        <v>0</v>
      </c>
      <c r="AK1210" s="13">
        <f>Penjualan!AK1210*$D1210</f>
        <v>0</v>
      </c>
      <c r="AL1210" s="13">
        <f>Penjualan!AL1210*$D1210</f>
        <v>0</v>
      </c>
      <c r="AM1210" s="13">
        <f>Penjualan!AM1210*$D1210</f>
        <v>0</v>
      </c>
      <c r="AN1210" s="13">
        <f>Penjualan!AN1210*$D1210</f>
        <v>0</v>
      </c>
      <c r="AO1210" s="13">
        <f>Penjualan!AO1210*$D1210</f>
        <v>0</v>
      </c>
      <c r="AP1210" s="13"/>
      <c r="AQ1210" s="13">
        <f>Penjualan!AQ1210*$D1210</f>
        <v>0</v>
      </c>
      <c r="AR1210" s="13">
        <f t="shared" si="38"/>
        <v>15000</v>
      </c>
      <c r="AS1210" s="14"/>
      <c r="AT1210" s="14"/>
      <c r="AU1210" s="14"/>
      <c r="AV1210" s="14"/>
      <c r="AW1210" s="14"/>
    </row>
    <row r="1211" spans="1:49" ht="26.25" customHeight="1" x14ac:dyDescent="0.35">
      <c r="A1211" s="55">
        <f>Penjualan!A1211</f>
        <v>0</v>
      </c>
      <c r="B1211" s="2" t="str">
        <f>Penjualan!B1211</f>
        <v>G10</v>
      </c>
      <c r="C1211" s="2" t="str">
        <f>Penjualan!C1211</f>
        <v>G.tali warna warni</v>
      </c>
      <c r="D1211" s="21">
        <f>VLOOKUP(B1211,Tabel!$A$6:$F$78,6,FALSE)</f>
        <v>5000</v>
      </c>
      <c r="E1211" s="13">
        <f>Penjualan!E1211*$D1211</f>
        <v>0</v>
      </c>
      <c r="F1211" s="13">
        <f>Penjualan!F1211*$D1211</f>
        <v>0</v>
      </c>
      <c r="G1211" s="13">
        <f>Penjualan!G1211*$D1211</f>
        <v>0</v>
      </c>
      <c r="H1211" s="13">
        <f>Penjualan!H1211*$D1211</f>
        <v>0</v>
      </c>
      <c r="I1211" s="13">
        <f>Penjualan!I1211*$D1211</f>
        <v>0</v>
      </c>
      <c r="J1211" s="13">
        <f>Penjualan!J1211*$D1211</f>
        <v>0</v>
      </c>
      <c r="K1211" s="13">
        <f>Penjualan!K1211*$D1211</f>
        <v>0</v>
      </c>
      <c r="L1211" s="13">
        <f>Penjualan!L1211*$D1211</f>
        <v>0</v>
      </c>
      <c r="M1211" s="13">
        <f>Penjualan!M1211*$D1211</f>
        <v>0</v>
      </c>
      <c r="N1211" s="13">
        <f>Penjualan!N1211*$D1211</f>
        <v>0</v>
      </c>
      <c r="O1211" s="13">
        <f>Penjualan!O1211*$D1211</f>
        <v>0</v>
      </c>
      <c r="P1211" s="13">
        <f>Penjualan!P1211*$D1211</f>
        <v>0</v>
      </c>
      <c r="Q1211" s="13">
        <f>Penjualan!Q1211*$D1211</f>
        <v>0</v>
      </c>
      <c r="R1211" s="13">
        <f>Penjualan!R1211*$D1211</f>
        <v>0</v>
      </c>
      <c r="S1211" s="13">
        <f>Penjualan!S1211*$D1211</f>
        <v>0</v>
      </c>
      <c r="T1211" s="13">
        <f>Penjualan!T1211*$D1211</f>
        <v>0</v>
      </c>
      <c r="U1211" s="13">
        <f>Penjualan!U1211*$D1211</f>
        <v>0</v>
      </c>
      <c r="V1211" s="13">
        <f>Penjualan!V1211*$D1211</f>
        <v>0</v>
      </c>
      <c r="W1211" s="13">
        <f>Penjualan!W1211*$D1211</f>
        <v>0</v>
      </c>
      <c r="X1211" s="13">
        <f>Penjualan!X1211*$D1211</f>
        <v>0</v>
      </c>
      <c r="Y1211" s="13">
        <f>Penjualan!Y1211*$D1211</f>
        <v>0</v>
      </c>
      <c r="Z1211" s="13">
        <f>Penjualan!Z1211*$D1211</f>
        <v>0</v>
      </c>
      <c r="AA1211" s="13">
        <f>Penjualan!AA1211*$D1211</f>
        <v>0</v>
      </c>
      <c r="AB1211" s="13">
        <f>Penjualan!AB1211*$D1211</f>
        <v>0</v>
      </c>
      <c r="AC1211" s="13">
        <f>Penjualan!AC1211*$D1211</f>
        <v>0</v>
      </c>
      <c r="AD1211" s="13">
        <f>Penjualan!AD1211*$D1211</f>
        <v>0</v>
      </c>
      <c r="AE1211" s="13">
        <f>Penjualan!AE1211*$D1211</f>
        <v>0</v>
      </c>
      <c r="AF1211" s="13">
        <f>Penjualan!AF1211*$D1211</f>
        <v>5000</v>
      </c>
      <c r="AG1211" s="13">
        <f>Penjualan!AG1211*$D1211</f>
        <v>5000</v>
      </c>
      <c r="AH1211" s="13">
        <f>Penjualan!AH1211*$D1211</f>
        <v>0</v>
      </c>
      <c r="AI1211" s="13">
        <f>Penjualan!AI1211*$D1211</f>
        <v>0</v>
      </c>
      <c r="AJ1211" s="13">
        <f>Penjualan!AJ1211*$D1211</f>
        <v>0</v>
      </c>
      <c r="AK1211" s="13">
        <f>Penjualan!AK1211*$D1211</f>
        <v>0</v>
      </c>
      <c r="AL1211" s="13">
        <f>Penjualan!AL1211*$D1211</f>
        <v>0</v>
      </c>
      <c r="AM1211" s="13">
        <f>Penjualan!AM1211*$D1211</f>
        <v>0</v>
      </c>
      <c r="AN1211" s="13">
        <f>Penjualan!AN1211*$D1211</f>
        <v>15000</v>
      </c>
      <c r="AO1211" s="13">
        <f>Penjualan!AO1211*$D1211</f>
        <v>0</v>
      </c>
      <c r="AP1211" s="13"/>
      <c r="AQ1211" s="13">
        <f>Penjualan!AQ1211*$D1211</f>
        <v>0</v>
      </c>
      <c r="AR1211" s="13">
        <f t="shared" si="38"/>
        <v>25000</v>
      </c>
      <c r="AS1211" s="14"/>
      <c r="AT1211" s="14"/>
      <c r="AU1211" s="14"/>
      <c r="AV1211" s="14"/>
      <c r="AW1211" s="14"/>
    </row>
    <row r="1212" spans="1:49" ht="26.25" customHeight="1" x14ac:dyDescent="0.35">
      <c r="A1212" s="55">
        <f>Penjualan!A1212</f>
        <v>0</v>
      </c>
      <c r="B1212" s="2" t="str">
        <f>Penjualan!B1212</f>
        <v>KT02</v>
      </c>
      <c r="C1212" s="2" t="str">
        <f>Penjualan!C1212</f>
        <v>Kalung bandul kupu2</v>
      </c>
      <c r="D1212" s="21">
        <f>VLOOKUP(B1212,Tabel!$A$6:$F$78,6,FALSE)</f>
        <v>0</v>
      </c>
      <c r="E1212" s="13">
        <f>Penjualan!E1212*$D1212</f>
        <v>0</v>
      </c>
      <c r="F1212" s="13">
        <f>Penjualan!F1212*$D1212</f>
        <v>0</v>
      </c>
      <c r="G1212" s="13">
        <f>Penjualan!G1212*$D1212</f>
        <v>0</v>
      </c>
      <c r="H1212" s="13">
        <f>Penjualan!H1212*$D1212</f>
        <v>0</v>
      </c>
      <c r="I1212" s="13">
        <f>Penjualan!I1212*$D1212</f>
        <v>0</v>
      </c>
      <c r="J1212" s="13">
        <f>Penjualan!J1212*$D1212</f>
        <v>0</v>
      </c>
      <c r="K1212" s="13">
        <f>Penjualan!K1212*$D1212</f>
        <v>0</v>
      </c>
      <c r="L1212" s="13">
        <f>Penjualan!L1212*$D1212</f>
        <v>0</v>
      </c>
      <c r="M1212" s="13">
        <f>Penjualan!M1212*$D1212</f>
        <v>0</v>
      </c>
      <c r="N1212" s="13">
        <f>Penjualan!N1212*$D1212</f>
        <v>0</v>
      </c>
      <c r="O1212" s="13">
        <f>Penjualan!O1212*$D1212</f>
        <v>0</v>
      </c>
      <c r="P1212" s="13">
        <f>Penjualan!P1212*$D1212</f>
        <v>0</v>
      </c>
      <c r="Q1212" s="13">
        <f>Penjualan!Q1212*$D1212</f>
        <v>0</v>
      </c>
      <c r="R1212" s="13">
        <f>Penjualan!R1212*$D1212</f>
        <v>0</v>
      </c>
      <c r="S1212" s="13">
        <f>Penjualan!S1212*$D1212</f>
        <v>0</v>
      </c>
      <c r="T1212" s="13">
        <f>Penjualan!T1212*$D1212</f>
        <v>0</v>
      </c>
      <c r="U1212" s="13">
        <f>Penjualan!U1212*$D1212</f>
        <v>0</v>
      </c>
      <c r="V1212" s="13">
        <f>Penjualan!V1212*$D1212</f>
        <v>0</v>
      </c>
      <c r="W1212" s="13">
        <f>Penjualan!W1212*$D1212</f>
        <v>0</v>
      </c>
      <c r="X1212" s="13">
        <f>Penjualan!X1212*$D1212</f>
        <v>0</v>
      </c>
      <c r="Y1212" s="13">
        <f>Penjualan!Y1212*$D1212</f>
        <v>0</v>
      </c>
      <c r="Z1212" s="13">
        <f>Penjualan!Z1212*$D1212</f>
        <v>0</v>
      </c>
      <c r="AA1212" s="13">
        <f>Penjualan!AA1212*$D1212</f>
        <v>0</v>
      </c>
      <c r="AB1212" s="13">
        <f>Penjualan!AB1212*$D1212</f>
        <v>0</v>
      </c>
      <c r="AC1212" s="13">
        <f>Penjualan!AC1212*$D1212</f>
        <v>0</v>
      </c>
      <c r="AD1212" s="13">
        <f>Penjualan!AD1212*$D1212</f>
        <v>0</v>
      </c>
      <c r="AE1212" s="13">
        <f>Penjualan!AE1212*$D1212</f>
        <v>0</v>
      </c>
      <c r="AF1212" s="13">
        <f>Penjualan!AF1212*$D1212</f>
        <v>0</v>
      </c>
      <c r="AG1212" s="13">
        <f>Penjualan!AG1212*$D1212</f>
        <v>0</v>
      </c>
      <c r="AH1212" s="13">
        <f>Penjualan!AH1212*$D1212</f>
        <v>0</v>
      </c>
      <c r="AI1212" s="13">
        <f>Penjualan!AI1212*$D1212</f>
        <v>0</v>
      </c>
      <c r="AJ1212" s="13">
        <f>Penjualan!AJ1212*$D1212</f>
        <v>0</v>
      </c>
      <c r="AK1212" s="13">
        <f>Penjualan!AK1212*$D1212</f>
        <v>0</v>
      </c>
      <c r="AL1212" s="13">
        <f>Penjualan!AL1212*$D1212</f>
        <v>0</v>
      </c>
      <c r="AM1212" s="13">
        <f>Penjualan!AM1212*$D1212</f>
        <v>0</v>
      </c>
      <c r="AN1212" s="13">
        <f>Penjualan!AN1212*$D1212</f>
        <v>0</v>
      </c>
      <c r="AO1212" s="13">
        <f>Penjualan!AO1212*$D1212</f>
        <v>0</v>
      </c>
      <c r="AP1212" s="13"/>
      <c r="AQ1212" s="13">
        <f>Penjualan!AQ1212*$D1212</f>
        <v>0</v>
      </c>
      <c r="AR1212" s="13">
        <f t="shared" si="38"/>
        <v>0</v>
      </c>
      <c r="AS1212" s="14"/>
      <c r="AT1212" s="14"/>
      <c r="AU1212" s="14"/>
      <c r="AV1212" s="14"/>
      <c r="AW1212" s="14"/>
    </row>
    <row r="1213" spans="1:49" ht="26.25" customHeight="1" x14ac:dyDescent="0.35">
      <c r="A1213" s="55">
        <f>Penjualan!A1213</f>
        <v>0</v>
      </c>
      <c r="B1213" s="2" t="str">
        <f>Penjualan!B1213</f>
        <v>P01</v>
      </c>
      <c r="C1213" s="2" t="str">
        <f>Penjualan!C1213</f>
        <v>Pita</v>
      </c>
      <c r="D1213" s="21">
        <f>VLOOKUP(B1213,Tabel!$A$6:$F$78,6,FALSE)</f>
        <v>0</v>
      </c>
      <c r="E1213" s="13">
        <f>Penjualan!E1213*$D1213</f>
        <v>0</v>
      </c>
      <c r="F1213" s="13">
        <f>Penjualan!F1213*$D1213</f>
        <v>0</v>
      </c>
      <c r="G1213" s="13">
        <f>Penjualan!G1213*$D1213</f>
        <v>0</v>
      </c>
      <c r="H1213" s="13">
        <f>Penjualan!H1213*$D1213</f>
        <v>0</v>
      </c>
      <c r="I1213" s="13">
        <f>Penjualan!I1213*$D1213</f>
        <v>0</v>
      </c>
      <c r="J1213" s="13">
        <f>Penjualan!J1213*$D1213</f>
        <v>0</v>
      </c>
      <c r="K1213" s="13">
        <f>Penjualan!K1213*$D1213</f>
        <v>0</v>
      </c>
      <c r="L1213" s="13">
        <f>Penjualan!L1213*$D1213</f>
        <v>0</v>
      </c>
      <c r="M1213" s="13">
        <f>Penjualan!M1213*$D1213</f>
        <v>0</v>
      </c>
      <c r="N1213" s="13">
        <f>Penjualan!N1213*$D1213</f>
        <v>0</v>
      </c>
      <c r="O1213" s="13">
        <f>Penjualan!O1213*$D1213</f>
        <v>0</v>
      </c>
      <c r="P1213" s="13">
        <f>Penjualan!P1213*$D1213</f>
        <v>0</v>
      </c>
      <c r="Q1213" s="13">
        <f>Penjualan!Q1213*$D1213</f>
        <v>0</v>
      </c>
      <c r="R1213" s="13">
        <f>Penjualan!R1213*$D1213</f>
        <v>0</v>
      </c>
      <c r="S1213" s="13">
        <f>Penjualan!S1213*$D1213</f>
        <v>0</v>
      </c>
      <c r="T1213" s="13">
        <f>Penjualan!T1213*$D1213</f>
        <v>0</v>
      </c>
      <c r="U1213" s="13">
        <f>Penjualan!U1213*$D1213</f>
        <v>0</v>
      </c>
      <c r="V1213" s="13">
        <f>Penjualan!V1213*$D1213</f>
        <v>0</v>
      </c>
      <c r="W1213" s="13">
        <f>Penjualan!W1213*$D1213</f>
        <v>0</v>
      </c>
      <c r="X1213" s="13">
        <f>Penjualan!X1213*$D1213</f>
        <v>0</v>
      </c>
      <c r="Y1213" s="13">
        <f>Penjualan!Y1213*$D1213</f>
        <v>0</v>
      </c>
      <c r="Z1213" s="13">
        <f>Penjualan!Z1213*$D1213</f>
        <v>0</v>
      </c>
      <c r="AA1213" s="13">
        <f>Penjualan!AA1213*$D1213</f>
        <v>0</v>
      </c>
      <c r="AB1213" s="13">
        <f>Penjualan!AB1213*$D1213</f>
        <v>0</v>
      </c>
      <c r="AC1213" s="13">
        <f>Penjualan!AC1213*$D1213</f>
        <v>0</v>
      </c>
      <c r="AD1213" s="13">
        <f>Penjualan!AD1213*$D1213</f>
        <v>0</v>
      </c>
      <c r="AE1213" s="13">
        <f>Penjualan!AE1213*$D1213</f>
        <v>0</v>
      </c>
      <c r="AF1213" s="13">
        <f>Penjualan!AF1213*$D1213</f>
        <v>0</v>
      </c>
      <c r="AG1213" s="13">
        <f>Penjualan!AG1213*$D1213</f>
        <v>0</v>
      </c>
      <c r="AH1213" s="13">
        <f>Penjualan!AH1213*$D1213</f>
        <v>0</v>
      </c>
      <c r="AI1213" s="13">
        <f>Penjualan!AI1213*$D1213</f>
        <v>0</v>
      </c>
      <c r="AJ1213" s="13">
        <f>Penjualan!AJ1213*$D1213</f>
        <v>0</v>
      </c>
      <c r="AK1213" s="13">
        <f>Penjualan!AK1213*$D1213</f>
        <v>0</v>
      </c>
      <c r="AL1213" s="13">
        <f>Penjualan!AL1213*$D1213</f>
        <v>0</v>
      </c>
      <c r="AM1213" s="13">
        <f>Penjualan!AM1213*$D1213</f>
        <v>0</v>
      </c>
      <c r="AN1213" s="13">
        <f>Penjualan!AN1213*$D1213</f>
        <v>0</v>
      </c>
      <c r="AO1213" s="13">
        <f>Penjualan!AO1213*$D1213</f>
        <v>0</v>
      </c>
      <c r="AP1213" s="13"/>
      <c r="AQ1213" s="13">
        <f>Penjualan!AQ1213*$D1213</f>
        <v>0</v>
      </c>
      <c r="AR1213" s="13">
        <f t="shared" si="38"/>
        <v>0</v>
      </c>
      <c r="AS1213" s="14"/>
      <c r="AT1213" s="14"/>
      <c r="AU1213" s="14"/>
      <c r="AV1213" s="14"/>
      <c r="AW1213" s="14"/>
    </row>
    <row r="1214" spans="1:49" ht="26.25" customHeight="1" x14ac:dyDescent="0.35">
      <c r="A1214" s="55">
        <f>Penjualan!A1214</f>
        <v>0</v>
      </c>
      <c r="B1214" s="2" t="str">
        <f>Penjualan!B1214</f>
        <v>R10</v>
      </c>
      <c r="C1214" s="2" t="str">
        <f>Penjualan!C1214</f>
        <v>Rosario Biji Plastik</v>
      </c>
      <c r="D1214" s="21">
        <f>VLOOKUP(B1214,Tabel!$A$6:$F$78,6,FALSE)</f>
        <v>15000</v>
      </c>
      <c r="E1214" s="13">
        <f>Penjualan!E1214*$D1214</f>
        <v>0</v>
      </c>
      <c r="F1214" s="13">
        <f>Penjualan!F1214*$D1214</f>
        <v>0</v>
      </c>
      <c r="G1214" s="13">
        <f>Penjualan!G1214*$D1214</f>
        <v>0</v>
      </c>
      <c r="H1214" s="13">
        <f>Penjualan!H1214*$D1214</f>
        <v>0</v>
      </c>
      <c r="I1214" s="13">
        <f>Penjualan!I1214*$D1214</f>
        <v>0</v>
      </c>
      <c r="J1214" s="13">
        <f>Penjualan!J1214*$D1214</f>
        <v>0</v>
      </c>
      <c r="K1214" s="13">
        <f>Penjualan!K1214*$D1214</f>
        <v>0</v>
      </c>
      <c r="L1214" s="13">
        <f>Penjualan!L1214*$D1214</f>
        <v>0</v>
      </c>
      <c r="M1214" s="13">
        <f>Penjualan!M1214*$D1214</f>
        <v>0</v>
      </c>
      <c r="N1214" s="13">
        <f>Penjualan!N1214*$D1214</f>
        <v>0</v>
      </c>
      <c r="O1214" s="13">
        <f>Penjualan!O1214*$D1214</f>
        <v>0</v>
      </c>
      <c r="P1214" s="13">
        <f>Penjualan!P1214*$D1214</f>
        <v>15000</v>
      </c>
      <c r="Q1214" s="13">
        <f>Penjualan!Q1214*$D1214</f>
        <v>0</v>
      </c>
      <c r="R1214" s="13">
        <f>Penjualan!R1214*$D1214</f>
        <v>0</v>
      </c>
      <c r="S1214" s="13">
        <f>Penjualan!S1214*$D1214</f>
        <v>0</v>
      </c>
      <c r="T1214" s="13">
        <f>Penjualan!T1214*$D1214</f>
        <v>0</v>
      </c>
      <c r="U1214" s="13">
        <f>Penjualan!U1214*$D1214</f>
        <v>0</v>
      </c>
      <c r="V1214" s="13">
        <f>Penjualan!V1214*$D1214</f>
        <v>0</v>
      </c>
      <c r="W1214" s="13">
        <f>Penjualan!W1214*$D1214</f>
        <v>0</v>
      </c>
      <c r="X1214" s="13">
        <f>Penjualan!X1214*$D1214</f>
        <v>0</v>
      </c>
      <c r="Y1214" s="13">
        <f>Penjualan!Y1214*$D1214</f>
        <v>0</v>
      </c>
      <c r="Z1214" s="13">
        <f>Penjualan!Z1214*$D1214</f>
        <v>0</v>
      </c>
      <c r="AA1214" s="13">
        <f>Penjualan!AA1214*$D1214</f>
        <v>0</v>
      </c>
      <c r="AB1214" s="13">
        <f>Penjualan!AB1214*$D1214</f>
        <v>0</v>
      </c>
      <c r="AC1214" s="13">
        <f>Penjualan!AC1214*$D1214</f>
        <v>0</v>
      </c>
      <c r="AD1214" s="13">
        <f>Penjualan!AD1214*$D1214</f>
        <v>0</v>
      </c>
      <c r="AE1214" s="13">
        <f>Penjualan!AE1214*$D1214</f>
        <v>0</v>
      </c>
      <c r="AF1214" s="13">
        <f>Penjualan!AF1214*$D1214</f>
        <v>0</v>
      </c>
      <c r="AG1214" s="13">
        <f>Penjualan!AG1214*$D1214</f>
        <v>0</v>
      </c>
      <c r="AH1214" s="13">
        <f>Penjualan!AH1214*$D1214</f>
        <v>0</v>
      </c>
      <c r="AI1214" s="13">
        <f>Penjualan!AI1214*$D1214</f>
        <v>0</v>
      </c>
      <c r="AJ1214" s="13">
        <f>Penjualan!AJ1214*$D1214</f>
        <v>0</v>
      </c>
      <c r="AK1214" s="13">
        <f>Penjualan!AK1214*$D1214</f>
        <v>0</v>
      </c>
      <c r="AL1214" s="13">
        <f>Penjualan!AL1214*$D1214</f>
        <v>0</v>
      </c>
      <c r="AM1214" s="13">
        <f>Penjualan!AM1214*$D1214</f>
        <v>0</v>
      </c>
      <c r="AN1214" s="13">
        <f>Penjualan!AN1214*$D1214</f>
        <v>0</v>
      </c>
      <c r="AO1214" s="13">
        <f>Penjualan!AO1214*$D1214</f>
        <v>0</v>
      </c>
      <c r="AP1214" s="13"/>
      <c r="AQ1214" s="13">
        <f>Penjualan!AQ1214*$D1214</f>
        <v>0</v>
      </c>
      <c r="AR1214" s="13">
        <f t="shared" si="38"/>
        <v>15000</v>
      </c>
      <c r="AS1214" s="14"/>
      <c r="AT1214" s="14"/>
      <c r="AU1214" s="14"/>
      <c r="AV1214" s="14"/>
      <c r="AW1214" s="14"/>
    </row>
    <row r="1215" spans="1:49" ht="26.25" customHeight="1" x14ac:dyDescent="0.35">
      <c r="A1215" s="55">
        <f>Penjualan!A1215</f>
        <v>0</v>
      </c>
      <c r="B1215" s="2" t="str">
        <f>Penjualan!B1215</f>
        <v>GM11</v>
      </c>
      <c r="C1215" s="2" t="str">
        <f>Penjualan!C1215</f>
        <v>G.makrame besar</v>
      </c>
      <c r="D1215" s="21">
        <f>VLOOKUP(B1215,Tabel!$A$6:$F$78,6,FALSE)</f>
        <v>10000</v>
      </c>
      <c r="E1215" s="13">
        <f>Penjualan!E1215*$D1215</f>
        <v>0</v>
      </c>
      <c r="F1215" s="13">
        <f>Penjualan!F1215*$D1215</f>
        <v>0</v>
      </c>
      <c r="G1215" s="13">
        <f>Penjualan!G1215*$D1215</f>
        <v>0</v>
      </c>
      <c r="H1215" s="13">
        <f>Penjualan!H1215*$D1215</f>
        <v>0</v>
      </c>
      <c r="I1215" s="13">
        <f>Penjualan!I1215*$D1215</f>
        <v>0</v>
      </c>
      <c r="J1215" s="13">
        <f>Penjualan!J1215*$D1215</f>
        <v>0</v>
      </c>
      <c r="K1215" s="13">
        <f>Penjualan!K1215*$D1215</f>
        <v>0</v>
      </c>
      <c r="L1215" s="13">
        <f>Penjualan!L1215*$D1215</f>
        <v>0</v>
      </c>
      <c r="M1215" s="13">
        <f>Penjualan!M1215*$D1215</f>
        <v>0</v>
      </c>
      <c r="N1215" s="13">
        <f>Penjualan!N1215*$D1215</f>
        <v>0</v>
      </c>
      <c r="O1215" s="13">
        <f>Penjualan!O1215*$D1215</f>
        <v>0</v>
      </c>
      <c r="P1215" s="13">
        <f>Penjualan!P1215*$D1215</f>
        <v>0</v>
      </c>
      <c r="Q1215" s="13">
        <f>Penjualan!Q1215*$D1215</f>
        <v>0</v>
      </c>
      <c r="R1215" s="13">
        <f>Penjualan!R1215*$D1215</f>
        <v>0</v>
      </c>
      <c r="S1215" s="13">
        <f>Penjualan!S1215*$D1215</f>
        <v>0</v>
      </c>
      <c r="T1215" s="13">
        <f>Penjualan!T1215*$D1215</f>
        <v>0</v>
      </c>
      <c r="U1215" s="13">
        <f>Penjualan!U1215*$D1215</f>
        <v>0</v>
      </c>
      <c r="V1215" s="13">
        <f>Penjualan!V1215*$D1215</f>
        <v>0</v>
      </c>
      <c r="W1215" s="13">
        <f>Penjualan!W1215*$D1215</f>
        <v>0</v>
      </c>
      <c r="X1215" s="13">
        <f>Penjualan!X1215*$D1215</f>
        <v>0</v>
      </c>
      <c r="Y1215" s="13">
        <f>Penjualan!Y1215*$D1215</f>
        <v>0</v>
      </c>
      <c r="Z1215" s="13">
        <f>Penjualan!Z1215*$D1215</f>
        <v>0</v>
      </c>
      <c r="AA1215" s="13">
        <f>Penjualan!AA1215*$D1215</f>
        <v>0</v>
      </c>
      <c r="AB1215" s="13">
        <f>Penjualan!AB1215*$D1215</f>
        <v>0</v>
      </c>
      <c r="AC1215" s="13">
        <f>Penjualan!AC1215*$D1215</f>
        <v>0</v>
      </c>
      <c r="AD1215" s="13">
        <f>Penjualan!AD1215*$D1215</f>
        <v>0</v>
      </c>
      <c r="AE1215" s="13">
        <f>Penjualan!AE1215*$D1215</f>
        <v>0</v>
      </c>
      <c r="AF1215" s="13">
        <f>Penjualan!AF1215*$D1215</f>
        <v>0</v>
      </c>
      <c r="AG1215" s="13">
        <f>Penjualan!AG1215*$D1215</f>
        <v>0</v>
      </c>
      <c r="AH1215" s="13">
        <f>Penjualan!AH1215*$D1215</f>
        <v>0</v>
      </c>
      <c r="AI1215" s="13">
        <f>Penjualan!AI1215*$D1215</f>
        <v>10000</v>
      </c>
      <c r="AJ1215" s="13">
        <f>Penjualan!AJ1215*$D1215</f>
        <v>0</v>
      </c>
      <c r="AK1215" s="13">
        <f>Penjualan!AK1215*$D1215</f>
        <v>0</v>
      </c>
      <c r="AL1215" s="13">
        <f>Penjualan!AL1215*$D1215</f>
        <v>0</v>
      </c>
      <c r="AM1215" s="13">
        <f>Penjualan!AM1215*$D1215</f>
        <v>0</v>
      </c>
      <c r="AN1215" s="13">
        <f>Penjualan!AN1215*$D1215</f>
        <v>0</v>
      </c>
      <c r="AO1215" s="13">
        <f>Penjualan!AO1215*$D1215</f>
        <v>0</v>
      </c>
      <c r="AP1215" s="13"/>
      <c r="AQ1215" s="13">
        <f>Penjualan!AQ1215*$D1215</f>
        <v>0</v>
      </c>
      <c r="AR1215" s="13">
        <f t="shared" si="38"/>
        <v>10000</v>
      </c>
      <c r="AS1215" s="14"/>
      <c r="AT1215" s="14"/>
      <c r="AU1215" s="14"/>
      <c r="AV1215" s="14"/>
      <c r="AW1215" s="14"/>
    </row>
    <row r="1216" spans="1:49" ht="26.25" customHeight="1" x14ac:dyDescent="0.35">
      <c r="A1216" s="55">
        <f>Penjualan!A1216</f>
        <v>0</v>
      </c>
      <c r="B1216" s="2" t="str">
        <f>Penjualan!B1216</f>
        <v>A04</v>
      </c>
      <c r="C1216" s="2" t="str">
        <f>Penjualan!C1216</f>
        <v>Anting</v>
      </c>
      <c r="D1216" s="21">
        <f>VLOOKUP(B1216,Tabel!$A$6:$F$78,6,FALSE)</f>
        <v>15000</v>
      </c>
      <c r="E1216" s="13">
        <f>Penjualan!E1216*$D1216</f>
        <v>0</v>
      </c>
      <c r="F1216" s="13">
        <f>Penjualan!F1216*$D1216</f>
        <v>0</v>
      </c>
      <c r="G1216" s="13">
        <f>Penjualan!G1216*$D1216</f>
        <v>0</v>
      </c>
      <c r="H1216" s="13">
        <f>Penjualan!H1216*$D1216</f>
        <v>15000</v>
      </c>
      <c r="I1216" s="13">
        <f>Penjualan!I1216*$D1216</f>
        <v>0</v>
      </c>
      <c r="J1216" s="13">
        <f>Penjualan!J1216*$D1216</f>
        <v>0</v>
      </c>
      <c r="K1216" s="13">
        <f>Penjualan!K1216*$D1216</f>
        <v>0</v>
      </c>
      <c r="L1216" s="13">
        <f>Penjualan!L1216*$D1216</f>
        <v>0</v>
      </c>
      <c r="M1216" s="13">
        <f>Penjualan!M1216*$D1216</f>
        <v>0</v>
      </c>
      <c r="N1216" s="13">
        <f>Penjualan!N1216*$D1216</f>
        <v>0</v>
      </c>
      <c r="O1216" s="13">
        <f>Penjualan!O1216*$D1216</f>
        <v>0</v>
      </c>
      <c r="P1216" s="13">
        <f>Penjualan!P1216*$D1216</f>
        <v>0</v>
      </c>
      <c r="Q1216" s="13">
        <f>Penjualan!Q1216*$D1216</f>
        <v>0</v>
      </c>
      <c r="R1216" s="13">
        <f>Penjualan!R1216*$D1216</f>
        <v>0</v>
      </c>
      <c r="S1216" s="13">
        <f>Penjualan!S1216*$D1216</f>
        <v>0</v>
      </c>
      <c r="T1216" s="13">
        <f>Penjualan!T1216*$D1216</f>
        <v>0</v>
      </c>
      <c r="U1216" s="13">
        <f>Penjualan!U1216*$D1216</f>
        <v>0</v>
      </c>
      <c r="V1216" s="13">
        <f>Penjualan!V1216*$D1216</f>
        <v>0</v>
      </c>
      <c r="W1216" s="13">
        <f>Penjualan!W1216*$D1216</f>
        <v>0</v>
      </c>
      <c r="X1216" s="13">
        <f>Penjualan!X1216*$D1216</f>
        <v>0</v>
      </c>
      <c r="Y1216" s="13">
        <f>Penjualan!Y1216*$D1216</f>
        <v>0</v>
      </c>
      <c r="Z1216" s="13">
        <f>Penjualan!Z1216*$D1216</f>
        <v>0</v>
      </c>
      <c r="AA1216" s="13">
        <f>Penjualan!AA1216*$D1216</f>
        <v>0</v>
      </c>
      <c r="AB1216" s="13">
        <f>Penjualan!AB1216*$D1216</f>
        <v>0</v>
      </c>
      <c r="AC1216" s="13">
        <f>Penjualan!AC1216*$D1216</f>
        <v>0</v>
      </c>
      <c r="AD1216" s="13">
        <f>Penjualan!AD1216*$D1216</f>
        <v>0</v>
      </c>
      <c r="AE1216" s="13">
        <f>Penjualan!AE1216*$D1216</f>
        <v>0</v>
      </c>
      <c r="AF1216" s="13">
        <f>Penjualan!AF1216*$D1216</f>
        <v>0</v>
      </c>
      <c r="AG1216" s="13">
        <f>Penjualan!AG1216*$D1216</f>
        <v>0</v>
      </c>
      <c r="AH1216" s="13">
        <f>Penjualan!AH1216*$D1216</f>
        <v>0</v>
      </c>
      <c r="AI1216" s="13">
        <f>Penjualan!AI1216*$D1216</f>
        <v>0</v>
      </c>
      <c r="AJ1216" s="13">
        <f>Penjualan!AJ1216*$D1216</f>
        <v>0</v>
      </c>
      <c r="AK1216" s="13">
        <f>Penjualan!AK1216*$D1216</f>
        <v>0</v>
      </c>
      <c r="AL1216" s="13">
        <f>Penjualan!AL1216*$D1216</f>
        <v>0</v>
      </c>
      <c r="AM1216" s="13">
        <f>Penjualan!AM1216*$D1216</f>
        <v>0</v>
      </c>
      <c r="AN1216" s="13">
        <f>Penjualan!AN1216*$D1216</f>
        <v>0</v>
      </c>
      <c r="AO1216" s="13">
        <f>Penjualan!AO1216*$D1216</f>
        <v>0</v>
      </c>
      <c r="AP1216" s="13"/>
      <c r="AQ1216" s="13">
        <f>Penjualan!AQ1216*$D1216</f>
        <v>0</v>
      </c>
      <c r="AR1216" s="13">
        <f t="shared" si="38"/>
        <v>15000</v>
      </c>
      <c r="AS1216" s="14"/>
      <c r="AT1216" s="14"/>
      <c r="AU1216" s="14"/>
      <c r="AV1216" s="14"/>
      <c r="AW1216" s="14"/>
    </row>
    <row r="1217" spans="1:49" ht="26.25" customHeight="1" x14ac:dyDescent="0.35">
      <c r="A1217" s="55">
        <f>Penjualan!A1217</f>
        <v>0</v>
      </c>
      <c r="B1217" s="2" t="str">
        <f>Penjualan!B1217</f>
        <v>GR17</v>
      </c>
      <c r="C1217" s="2" t="str">
        <f>Penjualan!C1217</f>
        <v>Gelang Rosario Lilit</v>
      </c>
      <c r="D1217" s="21">
        <f>VLOOKUP(B1217,Tabel!$A$6:$F$78,6,FALSE)</f>
        <v>10000</v>
      </c>
      <c r="E1217" s="13">
        <f>Penjualan!E1217*$D1217</f>
        <v>0</v>
      </c>
      <c r="F1217" s="13">
        <f>Penjualan!F1217*$D1217</f>
        <v>0</v>
      </c>
      <c r="G1217" s="13">
        <f>Penjualan!G1217*$D1217</f>
        <v>0</v>
      </c>
      <c r="H1217" s="13">
        <f>Penjualan!H1217*$D1217</f>
        <v>0</v>
      </c>
      <c r="I1217" s="13">
        <f>Penjualan!I1217*$D1217</f>
        <v>0</v>
      </c>
      <c r="J1217" s="13">
        <f>Penjualan!J1217*$D1217</f>
        <v>0</v>
      </c>
      <c r="K1217" s="13">
        <f>Penjualan!K1217*$D1217</f>
        <v>0</v>
      </c>
      <c r="L1217" s="13">
        <f>Penjualan!L1217*$D1217</f>
        <v>0</v>
      </c>
      <c r="M1217" s="13">
        <f>Penjualan!M1217*$D1217</f>
        <v>0</v>
      </c>
      <c r="N1217" s="13">
        <f>Penjualan!N1217*$D1217</f>
        <v>0</v>
      </c>
      <c r="O1217" s="13">
        <f>Penjualan!O1217*$D1217</f>
        <v>0</v>
      </c>
      <c r="P1217" s="13">
        <f>Penjualan!P1217*$D1217</f>
        <v>0</v>
      </c>
      <c r="Q1217" s="13">
        <f>Penjualan!Q1217*$D1217</f>
        <v>0</v>
      </c>
      <c r="R1217" s="13">
        <f>Penjualan!R1217*$D1217</f>
        <v>0</v>
      </c>
      <c r="S1217" s="13">
        <f>Penjualan!S1217*$D1217</f>
        <v>0</v>
      </c>
      <c r="T1217" s="13">
        <f>Penjualan!T1217*$D1217</f>
        <v>0</v>
      </c>
      <c r="U1217" s="13">
        <f>Penjualan!U1217*$D1217</f>
        <v>0</v>
      </c>
      <c r="V1217" s="13">
        <f>Penjualan!V1217*$D1217</f>
        <v>0</v>
      </c>
      <c r="W1217" s="13">
        <f>Penjualan!W1217*$D1217</f>
        <v>0</v>
      </c>
      <c r="X1217" s="13">
        <f>Penjualan!X1217*$D1217</f>
        <v>0</v>
      </c>
      <c r="Y1217" s="13">
        <f>Penjualan!Y1217*$D1217</f>
        <v>0</v>
      </c>
      <c r="Z1217" s="13">
        <f>Penjualan!Z1217*$D1217</f>
        <v>0</v>
      </c>
      <c r="AA1217" s="13">
        <f>Penjualan!AA1217*$D1217</f>
        <v>0</v>
      </c>
      <c r="AB1217" s="13">
        <f>Penjualan!AB1217*$D1217</f>
        <v>0</v>
      </c>
      <c r="AC1217" s="13">
        <f>Penjualan!AC1217*$D1217</f>
        <v>0</v>
      </c>
      <c r="AD1217" s="13">
        <f>Penjualan!AD1217*$D1217</f>
        <v>0</v>
      </c>
      <c r="AE1217" s="13">
        <f>Penjualan!AE1217*$D1217</f>
        <v>0</v>
      </c>
      <c r="AF1217" s="13">
        <f>Penjualan!AF1217*$D1217</f>
        <v>0</v>
      </c>
      <c r="AG1217" s="13">
        <f>Penjualan!AG1217*$D1217</f>
        <v>0</v>
      </c>
      <c r="AH1217" s="13">
        <f>Penjualan!AH1217*$D1217</f>
        <v>0</v>
      </c>
      <c r="AI1217" s="13">
        <f>Penjualan!AI1217*$D1217</f>
        <v>0</v>
      </c>
      <c r="AJ1217" s="13">
        <f>Penjualan!AJ1217*$D1217</f>
        <v>0</v>
      </c>
      <c r="AK1217" s="13">
        <f>Penjualan!AK1217*$D1217</f>
        <v>0</v>
      </c>
      <c r="AL1217" s="13">
        <f>Penjualan!AL1217*$D1217</f>
        <v>0</v>
      </c>
      <c r="AM1217" s="13">
        <f>Penjualan!AM1217*$D1217</f>
        <v>0</v>
      </c>
      <c r="AN1217" s="13">
        <f>Penjualan!AN1217*$D1217</f>
        <v>10000</v>
      </c>
      <c r="AO1217" s="13">
        <f>Penjualan!AO1217*$D1217</f>
        <v>0</v>
      </c>
      <c r="AP1217" s="13"/>
      <c r="AQ1217" s="13">
        <f>Penjualan!AQ1217*$D1217</f>
        <v>0</v>
      </c>
      <c r="AR1217" s="13">
        <f t="shared" si="38"/>
        <v>10000</v>
      </c>
      <c r="AS1217" s="14"/>
      <c r="AT1217" s="14"/>
      <c r="AU1217" s="14"/>
      <c r="AV1217" s="14"/>
      <c r="AW1217" s="14"/>
    </row>
    <row r="1218" spans="1:49" ht="26.25" customHeight="1" x14ac:dyDescent="0.35">
      <c r="A1218" s="55">
        <f>Penjualan!A1218</f>
        <v>0</v>
      </c>
      <c r="B1218" s="2" t="str">
        <f>Penjualan!B1218</f>
        <v>LAIN-LAIN</v>
      </c>
      <c r="C1218" s="2" t="str">
        <f>Penjualan!C1218</f>
        <v>LAIN-LAIN</v>
      </c>
      <c r="D1218" s="21" t="e">
        <f>VLOOKUP(B1218,Tabel!$A$6:$F$78,6,FALSE)</f>
        <v>#N/A</v>
      </c>
      <c r="E1218" s="13" t="e">
        <f>Penjualan!E1218*$D1218</f>
        <v>#N/A</v>
      </c>
      <c r="F1218" s="13" t="e">
        <f>Penjualan!F1218*$D1218</f>
        <v>#N/A</v>
      </c>
      <c r="G1218" s="13" t="e">
        <f>Penjualan!G1218*$D1218</f>
        <v>#N/A</v>
      </c>
      <c r="H1218" s="13" t="e">
        <f>Penjualan!H1218*$D1218</f>
        <v>#N/A</v>
      </c>
      <c r="I1218" s="13" t="e">
        <f>Penjualan!I1218*$D1218</f>
        <v>#N/A</v>
      </c>
      <c r="J1218" s="13" t="e">
        <f>Penjualan!J1218*$D1218</f>
        <v>#N/A</v>
      </c>
      <c r="K1218" s="13" t="e">
        <f>Penjualan!K1218*$D1218</f>
        <v>#N/A</v>
      </c>
      <c r="L1218" s="13" t="e">
        <f>Penjualan!L1218*$D1218</f>
        <v>#N/A</v>
      </c>
      <c r="M1218" s="13" t="e">
        <f>Penjualan!M1218*$D1218</f>
        <v>#N/A</v>
      </c>
      <c r="N1218" s="13" t="e">
        <f>Penjualan!N1218*$D1218</f>
        <v>#N/A</v>
      </c>
      <c r="O1218" s="13" t="e">
        <f>Penjualan!O1218*$D1218</f>
        <v>#N/A</v>
      </c>
      <c r="P1218" s="13" t="e">
        <f>Penjualan!P1218*$D1218</f>
        <v>#N/A</v>
      </c>
      <c r="Q1218" s="13" t="e">
        <f>Penjualan!Q1218*$D1218</f>
        <v>#N/A</v>
      </c>
      <c r="R1218" s="13" t="e">
        <f>Penjualan!R1218*$D1218</f>
        <v>#N/A</v>
      </c>
      <c r="S1218" s="13" t="e">
        <f>Penjualan!S1218*$D1218</f>
        <v>#N/A</v>
      </c>
      <c r="T1218" s="13" t="e">
        <f>Penjualan!T1218*$D1218</f>
        <v>#N/A</v>
      </c>
      <c r="U1218" s="13" t="e">
        <f>Penjualan!U1218*$D1218</f>
        <v>#N/A</v>
      </c>
      <c r="V1218" s="13" t="e">
        <f>Penjualan!V1218*$D1218</f>
        <v>#N/A</v>
      </c>
      <c r="W1218" s="13" t="e">
        <f>Penjualan!W1218*$D1218</f>
        <v>#N/A</v>
      </c>
      <c r="X1218" s="13" t="e">
        <f>Penjualan!X1218*$D1218</f>
        <v>#N/A</v>
      </c>
      <c r="Y1218" s="13" t="e">
        <f>Penjualan!Y1218*$D1218</f>
        <v>#N/A</v>
      </c>
      <c r="Z1218" s="13" t="e">
        <f>Penjualan!Z1218*$D1218</f>
        <v>#N/A</v>
      </c>
      <c r="AA1218" s="13" t="e">
        <f>Penjualan!AA1218*$D1218</f>
        <v>#N/A</v>
      </c>
      <c r="AB1218" s="13" t="e">
        <f>Penjualan!AB1218*$D1218</f>
        <v>#N/A</v>
      </c>
      <c r="AC1218" s="13" t="e">
        <f>Penjualan!AC1218*$D1218</f>
        <v>#N/A</v>
      </c>
      <c r="AD1218" s="13" t="e">
        <f>Penjualan!AD1218*$D1218</f>
        <v>#N/A</v>
      </c>
      <c r="AE1218" s="13" t="e">
        <f>Penjualan!AE1218*$D1218</f>
        <v>#N/A</v>
      </c>
      <c r="AF1218" s="13" t="e">
        <f>Penjualan!AF1218*$D1218</f>
        <v>#N/A</v>
      </c>
      <c r="AG1218" s="13" t="e">
        <f>Penjualan!AG1218*$D1218</f>
        <v>#N/A</v>
      </c>
      <c r="AH1218" s="13" t="e">
        <f>Penjualan!AH1218*$D1218</f>
        <v>#N/A</v>
      </c>
      <c r="AI1218" s="13" t="e">
        <f>Penjualan!AI1218*$D1218</f>
        <v>#N/A</v>
      </c>
      <c r="AJ1218" s="13" t="e">
        <f>Penjualan!AJ1218*$D1218</f>
        <v>#N/A</v>
      </c>
      <c r="AK1218" s="13" t="e">
        <f>Penjualan!AK1218*$D1218</f>
        <v>#N/A</v>
      </c>
      <c r="AL1218" s="13" t="e">
        <f>Penjualan!AL1218*$D1218</f>
        <v>#N/A</v>
      </c>
      <c r="AM1218" s="13" t="e">
        <f>Penjualan!AM1218*$D1218</f>
        <v>#N/A</v>
      </c>
      <c r="AN1218" s="13" t="e">
        <f>Penjualan!AN1218*$D1218</f>
        <v>#N/A</v>
      </c>
      <c r="AO1218" s="13" t="e">
        <f>Penjualan!AO1218*$D1218</f>
        <v>#N/A</v>
      </c>
      <c r="AP1218" s="13"/>
      <c r="AQ1218" s="13" t="e">
        <f>Penjualan!AQ1218*$D1218</f>
        <v>#N/A</v>
      </c>
      <c r="AR1218" s="13" t="e">
        <f t="shared" si="38"/>
        <v>#N/A</v>
      </c>
      <c r="AS1218" s="14"/>
      <c r="AT1218" s="14"/>
      <c r="AU1218" s="14"/>
      <c r="AV1218" s="14"/>
      <c r="AW1218" s="14"/>
    </row>
    <row r="1219" spans="1:49" ht="26.25" customHeight="1" x14ac:dyDescent="0.35">
      <c r="A1219" s="55" t="str">
        <f>Penjualan!A1219</f>
        <v>21/05/17</v>
      </c>
      <c r="B1219" s="2" t="str">
        <f>Penjualan!B1219</f>
        <v>R05</v>
      </c>
      <c r="C1219" s="2" t="str">
        <f>Penjualan!C1219</f>
        <v>Rosario tali bercorak</v>
      </c>
      <c r="D1219" s="21">
        <f>VLOOKUP(B1219,Tabel!$A$6:$F$78,6,FALSE)</f>
        <v>15000</v>
      </c>
      <c r="E1219" s="13">
        <f>Penjualan!E1219*$D1219</f>
        <v>0</v>
      </c>
      <c r="F1219" s="13">
        <f>Penjualan!F1219*$D1219</f>
        <v>0</v>
      </c>
      <c r="G1219" s="13">
        <f>Penjualan!G1219*$D1219</f>
        <v>0</v>
      </c>
      <c r="H1219" s="13">
        <f>Penjualan!H1219*$D1219</f>
        <v>0</v>
      </c>
      <c r="I1219" s="13">
        <f>Penjualan!I1219*$D1219</f>
        <v>0</v>
      </c>
      <c r="J1219" s="13">
        <f>Penjualan!J1219*$D1219</f>
        <v>0</v>
      </c>
      <c r="K1219" s="13">
        <f>Penjualan!K1219*$D1219</f>
        <v>0</v>
      </c>
      <c r="L1219" s="13">
        <f>Penjualan!L1219*$D1219</f>
        <v>0</v>
      </c>
      <c r="M1219" s="13">
        <f>Penjualan!M1219*$D1219</f>
        <v>0</v>
      </c>
      <c r="N1219" s="13">
        <f>Penjualan!N1219*$D1219</f>
        <v>0</v>
      </c>
      <c r="O1219" s="13">
        <f>Penjualan!O1219*$D1219</f>
        <v>0</v>
      </c>
      <c r="P1219" s="13">
        <f>Penjualan!P1219*$D1219</f>
        <v>0</v>
      </c>
      <c r="Q1219" s="13">
        <f>Penjualan!Q1219*$D1219</f>
        <v>0</v>
      </c>
      <c r="R1219" s="13">
        <f>Penjualan!R1219*$D1219</f>
        <v>0</v>
      </c>
      <c r="S1219" s="13">
        <f>Penjualan!S1219*$D1219</f>
        <v>30000</v>
      </c>
      <c r="T1219" s="13">
        <f>Penjualan!T1219*$D1219</f>
        <v>0</v>
      </c>
      <c r="U1219" s="13">
        <f>Penjualan!U1219*$D1219</f>
        <v>0</v>
      </c>
      <c r="V1219" s="13">
        <f>Penjualan!V1219*$D1219</f>
        <v>0</v>
      </c>
      <c r="W1219" s="13">
        <f>Penjualan!W1219*$D1219</f>
        <v>0</v>
      </c>
      <c r="X1219" s="13">
        <f>Penjualan!X1219*$D1219</f>
        <v>0</v>
      </c>
      <c r="Y1219" s="13">
        <f>Penjualan!Y1219*$D1219</f>
        <v>0</v>
      </c>
      <c r="Z1219" s="13">
        <f>Penjualan!Z1219*$D1219</f>
        <v>0</v>
      </c>
      <c r="AA1219" s="13">
        <f>Penjualan!AA1219*$D1219</f>
        <v>0</v>
      </c>
      <c r="AB1219" s="13">
        <f>Penjualan!AB1219*$D1219</f>
        <v>0</v>
      </c>
      <c r="AC1219" s="13">
        <f>Penjualan!AC1219*$D1219</f>
        <v>0</v>
      </c>
      <c r="AD1219" s="13">
        <f>Penjualan!AD1219*$D1219</f>
        <v>15000</v>
      </c>
      <c r="AE1219" s="13">
        <f>Penjualan!AE1219*$D1219</f>
        <v>0</v>
      </c>
      <c r="AF1219" s="13">
        <f>Penjualan!AF1219*$D1219</f>
        <v>0</v>
      </c>
      <c r="AG1219" s="13">
        <f>Penjualan!AG1219*$D1219</f>
        <v>0</v>
      </c>
      <c r="AH1219" s="13">
        <f>Penjualan!AH1219*$D1219</f>
        <v>0</v>
      </c>
      <c r="AI1219" s="13">
        <f>Penjualan!AI1219*$D1219</f>
        <v>0</v>
      </c>
      <c r="AJ1219" s="13">
        <f>Penjualan!AJ1219*$D1219</f>
        <v>0</v>
      </c>
      <c r="AK1219" s="13">
        <f>Penjualan!AK1219*$D1219</f>
        <v>0</v>
      </c>
      <c r="AL1219" s="13">
        <f>Penjualan!AL1219*$D1219</f>
        <v>0</v>
      </c>
      <c r="AM1219" s="13">
        <f>Penjualan!AM1219*$D1219</f>
        <v>0</v>
      </c>
      <c r="AN1219" s="13">
        <f>Penjualan!AN1219*$D1219</f>
        <v>0</v>
      </c>
      <c r="AO1219" s="13">
        <f>Penjualan!AO1219*$D1219</f>
        <v>0</v>
      </c>
      <c r="AP1219" s="13"/>
      <c r="AQ1219" s="13">
        <f>Penjualan!AQ1219*$D1219</f>
        <v>0</v>
      </c>
      <c r="AR1219" s="13">
        <f t="shared" si="38"/>
        <v>45000</v>
      </c>
      <c r="AS1219" s="14"/>
      <c r="AT1219" s="14"/>
      <c r="AU1219" s="14"/>
      <c r="AV1219" s="14"/>
      <c r="AW1219" s="14"/>
    </row>
    <row r="1220" spans="1:49" ht="26.25" customHeight="1" x14ac:dyDescent="0.35">
      <c r="A1220" s="55" t="str">
        <f>Penjualan!A1220</f>
        <v>Kristus Raja</v>
      </c>
      <c r="B1220" s="2" t="str">
        <f>Penjualan!B1220</f>
        <v>GR18</v>
      </c>
      <c r="C1220" s="2" t="str">
        <f>Penjualan!C1220</f>
        <v>Gelang Rosario Putih</v>
      </c>
      <c r="D1220" s="21">
        <f>VLOOKUP(B1220,Tabel!$A$6:$F$78,6,FALSE)</f>
        <v>15000</v>
      </c>
      <c r="E1220" s="13">
        <f>Penjualan!E1220*$D1220</f>
        <v>0</v>
      </c>
      <c r="F1220" s="13">
        <f>Penjualan!F1220*$D1220</f>
        <v>0</v>
      </c>
      <c r="G1220" s="13">
        <f>Penjualan!G1220*$D1220</f>
        <v>0</v>
      </c>
      <c r="H1220" s="13">
        <f>Penjualan!H1220*$D1220</f>
        <v>0</v>
      </c>
      <c r="I1220" s="13">
        <f>Penjualan!I1220*$D1220</f>
        <v>0</v>
      </c>
      <c r="J1220" s="13">
        <f>Penjualan!J1220*$D1220</f>
        <v>0</v>
      </c>
      <c r="K1220" s="13">
        <f>Penjualan!K1220*$D1220</f>
        <v>0</v>
      </c>
      <c r="L1220" s="13">
        <f>Penjualan!L1220*$D1220</f>
        <v>0</v>
      </c>
      <c r="M1220" s="13">
        <f>Penjualan!M1220*$D1220</f>
        <v>15000</v>
      </c>
      <c r="N1220" s="13">
        <f>Penjualan!N1220*$D1220</f>
        <v>0</v>
      </c>
      <c r="O1220" s="13">
        <f>Penjualan!O1220*$D1220</f>
        <v>0</v>
      </c>
      <c r="P1220" s="13">
        <f>Penjualan!P1220*$D1220</f>
        <v>0</v>
      </c>
      <c r="Q1220" s="13">
        <f>Penjualan!Q1220*$D1220</f>
        <v>0</v>
      </c>
      <c r="R1220" s="13">
        <f>Penjualan!R1220*$D1220</f>
        <v>0</v>
      </c>
      <c r="S1220" s="13">
        <f>Penjualan!S1220*$D1220</f>
        <v>0</v>
      </c>
      <c r="T1220" s="13">
        <f>Penjualan!T1220*$D1220</f>
        <v>0</v>
      </c>
      <c r="U1220" s="13">
        <f>Penjualan!U1220*$D1220</f>
        <v>0</v>
      </c>
      <c r="V1220" s="13">
        <f>Penjualan!V1220*$D1220</f>
        <v>0</v>
      </c>
      <c r="W1220" s="13">
        <f>Penjualan!W1220*$D1220</f>
        <v>0</v>
      </c>
      <c r="X1220" s="13">
        <f>Penjualan!X1220*$D1220</f>
        <v>0</v>
      </c>
      <c r="Y1220" s="13">
        <f>Penjualan!Y1220*$D1220</f>
        <v>0</v>
      </c>
      <c r="Z1220" s="13">
        <f>Penjualan!Z1220*$D1220</f>
        <v>0</v>
      </c>
      <c r="AA1220" s="13">
        <f>Penjualan!AA1220*$D1220</f>
        <v>0</v>
      </c>
      <c r="AB1220" s="13">
        <f>Penjualan!AB1220*$D1220</f>
        <v>0</v>
      </c>
      <c r="AC1220" s="13">
        <f>Penjualan!AC1220*$D1220</f>
        <v>0</v>
      </c>
      <c r="AD1220" s="13">
        <f>Penjualan!AD1220*$D1220</f>
        <v>0</v>
      </c>
      <c r="AE1220" s="13">
        <f>Penjualan!AE1220*$D1220</f>
        <v>0</v>
      </c>
      <c r="AF1220" s="13">
        <f>Penjualan!AF1220*$D1220</f>
        <v>0</v>
      </c>
      <c r="AG1220" s="13">
        <f>Penjualan!AG1220*$D1220</f>
        <v>0</v>
      </c>
      <c r="AH1220" s="13">
        <f>Penjualan!AH1220*$D1220</f>
        <v>0</v>
      </c>
      <c r="AI1220" s="13">
        <f>Penjualan!AI1220*$D1220</f>
        <v>0</v>
      </c>
      <c r="AJ1220" s="13">
        <f>Penjualan!AJ1220*$D1220</f>
        <v>0</v>
      </c>
      <c r="AK1220" s="13">
        <f>Penjualan!AK1220*$D1220</f>
        <v>0</v>
      </c>
      <c r="AL1220" s="13">
        <f>Penjualan!AL1220*$D1220</f>
        <v>0</v>
      </c>
      <c r="AM1220" s="13">
        <f>Penjualan!AM1220*$D1220</f>
        <v>0</v>
      </c>
      <c r="AN1220" s="13">
        <f>Penjualan!AN1220*$D1220</f>
        <v>0</v>
      </c>
      <c r="AO1220" s="13">
        <f>Penjualan!AO1220*$D1220</f>
        <v>0</v>
      </c>
      <c r="AP1220" s="13"/>
      <c r="AQ1220" s="13">
        <f>Penjualan!AQ1220*$D1220</f>
        <v>0</v>
      </c>
      <c r="AR1220" s="13">
        <f t="shared" si="38"/>
        <v>15000</v>
      </c>
      <c r="AS1220" s="14"/>
      <c r="AT1220" s="14"/>
      <c r="AU1220" s="14"/>
      <c r="AV1220" s="14"/>
      <c r="AW1220" s="14"/>
    </row>
    <row r="1221" spans="1:49" ht="26.25" customHeight="1" x14ac:dyDescent="0.35">
      <c r="A1221" s="55" t="str">
        <f>Penjualan!A1221</f>
        <v>Misa I</v>
      </c>
      <c r="B1221" s="2" t="str">
        <f>Penjualan!B1221</f>
        <v>R10</v>
      </c>
      <c r="C1221" s="2" t="str">
        <f>Penjualan!C1221</f>
        <v>Rosario Biji Plastik</v>
      </c>
      <c r="D1221" s="21">
        <f>VLOOKUP(B1221,Tabel!$A$6:$F$78,6,FALSE)</f>
        <v>15000</v>
      </c>
      <c r="E1221" s="13">
        <f>Penjualan!E1221*$D1221</f>
        <v>0</v>
      </c>
      <c r="F1221" s="13">
        <f>Penjualan!F1221*$D1221</f>
        <v>0</v>
      </c>
      <c r="G1221" s="13">
        <f>Penjualan!G1221*$D1221</f>
        <v>0</v>
      </c>
      <c r="H1221" s="13">
        <f>Penjualan!H1221*$D1221</f>
        <v>0</v>
      </c>
      <c r="I1221" s="13">
        <f>Penjualan!I1221*$D1221</f>
        <v>0</v>
      </c>
      <c r="J1221" s="13">
        <f>Penjualan!J1221*$D1221</f>
        <v>0</v>
      </c>
      <c r="K1221" s="13">
        <f>Penjualan!K1221*$D1221</f>
        <v>0</v>
      </c>
      <c r="L1221" s="13">
        <f>Penjualan!L1221*$D1221</f>
        <v>0</v>
      </c>
      <c r="M1221" s="13">
        <f>Penjualan!M1221*$D1221</f>
        <v>0</v>
      </c>
      <c r="N1221" s="13">
        <f>Penjualan!N1221*$D1221</f>
        <v>0</v>
      </c>
      <c r="O1221" s="13">
        <f>Penjualan!O1221*$D1221</f>
        <v>0</v>
      </c>
      <c r="P1221" s="13">
        <f>Penjualan!P1221*$D1221</f>
        <v>0</v>
      </c>
      <c r="Q1221" s="13">
        <f>Penjualan!Q1221*$D1221</f>
        <v>0</v>
      </c>
      <c r="R1221" s="13">
        <f>Penjualan!R1221*$D1221</f>
        <v>0</v>
      </c>
      <c r="S1221" s="13">
        <f>Penjualan!S1221*$D1221</f>
        <v>30000</v>
      </c>
      <c r="T1221" s="13">
        <f>Penjualan!T1221*$D1221</f>
        <v>0</v>
      </c>
      <c r="U1221" s="13">
        <f>Penjualan!U1221*$D1221</f>
        <v>0</v>
      </c>
      <c r="V1221" s="13">
        <f>Penjualan!V1221*$D1221</f>
        <v>0</v>
      </c>
      <c r="W1221" s="13">
        <f>Penjualan!W1221*$D1221</f>
        <v>15000</v>
      </c>
      <c r="X1221" s="13">
        <f>Penjualan!X1221*$D1221</f>
        <v>0</v>
      </c>
      <c r="Y1221" s="13">
        <f>Penjualan!Y1221*$D1221</f>
        <v>0</v>
      </c>
      <c r="Z1221" s="13">
        <f>Penjualan!Z1221*$D1221</f>
        <v>0</v>
      </c>
      <c r="AA1221" s="13">
        <f>Penjualan!AA1221*$D1221</f>
        <v>0</v>
      </c>
      <c r="AB1221" s="13">
        <f>Penjualan!AB1221*$D1221</f>
        <v>0</v>
      </c>
      <c r="AC1221" s="13">
        <f>Penjualan!AC1221*$D1221</f>
        <v>0</v>
      </c>
      <c r="AD1221" s="13">
        <f>Penjualan!AD1221*$D1221</f>
        <v>0</v>
      </c>
      <c r="AE1221" s="13">
        <f>Penjualan!AE1221*$D1221</f>
        <v>0</v>
      </c>
      <c r="AF1221" s="13">
        <f>Penjualan!AF1221*$D1221</f>
        <v>0</v>
      </c>
      <c r="AG1221" s="13">
        <f>Penjualan!AG1221*$D1221</f>
        <v>15000</v>
      </c>
      <c r="AH1221" s="13">
        <f>Penjualan!AH1221*$D1221</f>
        <v>0</v>
      </c>
      <c r="AI1221" s="13">
        <f>Penjualan!AI1221*$D1221</f>
        <v>0</v>
      </c>
      <c r="AJ1221" s="13">
        <f>Penjualan!AJ1221*$D1221</f>
        <v>0</v>
      </c>
      <c r="AK1221" s="13">
        <f>Penjualan!AK1221*$D1221</f>
        <v>0</v>
      </c>
      <c r="AL1221" s="13">
        <f>Penjualan!AL1221*$D1221</f>
        <v>0</v>
      </c>
      <c r="AM1221" s="13">
        <f>Penjualan!AM1221*$D1221</f>
        <v>0</v>
      </c>
      <c r="AN1221" s="13">
        <f>Penjualan!AN1221*$D1221</f>
        <v>0</v>
      </c>
      <c r="AO1221" s="13">
        <f>Penjualan!AO1221*$D1221</f>
        <v>0</v>
      </c>
      <c r="AP1221" s="13"/>
      <c r="AQ1221" s="13">
        <f>Penjualan!AQ1221*$D1221</f>
        <v>0</v>
      </c>
      <c r="AR1221" s="13">
        <f t="shared" si="38"/>
        <v>60000</v>
      </c>
      <c r="AS1221" s="14"/>
      <c r="AT1221" s="14"/>
      <c r="AU1221" s="14"/>
      <c r="AV1221" s="14"/>
      <c r="AW1221" s="14"/>
    </row>
    <row r="1222" spans="1:49" ht="26.25" customHeight="1" x14ac:dyDescent="0.35">
      <c r="A1222" s="55">
        <f>Penjualan!A1222</f>
        <v>0</v>
      </c>
      <c r="B1222" s="2" t="str">
        <f>Penjualan!B1222</f>
        <v>R01</v>
      </c>
      <c r="C1222" s="2" t="str">
        <f>Penjualan!C1222</f>
        <v>Rosario kayu</v>
      </c>
      <c r="D1222" s="21">
        <f>VLOOKUP(B1222,Tabel!$A$6:$F$78,6,FALSE)</f>
        <v>15000</v>
      </c>
      <c r="E1222" s="13">
        <f>Penjualan!E1222*$D1222</f>
        <v>0</v>
      </c>
      <c r="F1222" s="13">
        <f>Penjualan!F1222*$D1222</f>
        <v>30000</v>
      </c>
      <c r="G1222" s="13">
        <f>Penjualan!G1222*$D1222</f>
        <v>0</v>
      </c>
      <c r="H1222" s="13">
        <f>Penjualan!H1222*$D1222</f>
        <v>0</v>
      </c>
      <c r="I1222" s="13">
        <f>Penjualan!I1222*$D1222</f>
        <v>0</v>
      </c>
      <c r="J1222" s="13">
        <f>Penjualan!J1222*$D1222</f>
        <v>0</v>
      </c>
      <c r="K1222" s="13">
        <f>Penjualan!K1222*$D1222</f>
        <v>0</v>
      </c>
      <c r="L1222" s="13">
        <f>Penjualan!L1222*$D1222</f>
        <v>0</v>
      </c>
      <c r="M1222" s="13">
        <f>Penjualan!M1222*$D1222</f>
        <v>0</v>
      </c>
      <c r="N1222" s="13">
        <f>Penjualan!N1222*$D1222</f>
        <v>0</v>
      </c>
      <c r="O1222" s="13">
        <f>Penjualan!O1222*$D1222</f>
        <v>0</v>
      </c>
      <c r="P1222" s="13">
        <f>Penjualan!P1222*$D1222</f>
        <v>30000</v>
      </c>
      <c r="Q1222" s="13">
        <f>Penjualan!Q1222*$D1222</f>
        <v>0</v>
      </c>
      <c r="R1222" s="13">
        <f>Penjualan!R1222*$D1222</f>
        <v>0</v>
      </c>
      <c r="S1222" s="13">
        <f>Penjualan!S1222*$D1222</f>
        <v>0</v>
      </c>
      <c r="T1222" s="13">
        <f>Penjualan!T1222*$D1222</f>
        <v>0</v>
      </c>
      <c r="U1222" s="13">
        <f>Penjualan!U1222*$D1222</f>
        <v>0</v>
      </c>
      <c r="V1222" s="13">
        <f>Penjualan!V1222*$D1222</f>
        <v>0</v>
      </c>
      <c r="W1222" s="13">
        <f>Penjualan!W1222*$D1222</f>
        <v>0</v>
      </c>
      <c r="X1222" s="13">
        <f>Penjualan!X1222*$D1222</f>
        <v>0</v>
      </c>
      <c r="Y1222" s="13">
        <f>Penjualan!Y1222*$D1222</f>
        <v>0</v>
      </c>
      <c r="Z1222" s="13">
        <f>Penjualan!Z1222*$D1222</f>
        <v>0</v>
      </c>
      <c r="AA1222" s="13">
        <f>Penjualan!AA1222*$D1222</f>
        <v>0</v>
      </c>
      <c r="AB1222" s="13">
        <f>Penjualan!AB1222*$D1222</f>
        <v>0</v>
      </c>
      <c r="AC1222" s="13">
        <f>Penjualan!AC1222*$D1222</f>
        <v>0</v>
      </c>
      <c r="AD1222" s="13">
        <f>Penjualan!AD1222*$D1222</f>
        <v>0</v>
      </c>
      <c r="AE1222" s="13">
        <f>Penjualan!AE1222*$D1222</f>
        <v>0</v>
      </c>
      <c r="AF1222" s="13">
        <f>Penjualan!AF1222*$D1222</f>
        <v>0</v>
      </c>
      <c r="AG1222" s="13">
        <f>Penjualan!AG1222*$D1222</f>
        <v>0</v>
      </c>
      <c r="AH1222" s="13">
        <f>Penjualan!AH1222*$D1222</f>
        <v>0</v>
      </c>
      <c r="AI1222" s="13">
        <f>Penjualan!AI1222*$D1222</f>
        <v>0</v>
      </c>
      <c r="AJ1222" s="13">
        <f>Penjualan!AJ1222*$D1222</f>
        <v>0</v>
      </c>
      <c r="AK1222" s="13">
        <f>Penjualan!AK1222*$D1222</f>
        <v>0</v>
      </c>
      <c r="AL1222" s="13">
        <f>Penjualan!AL1222*$D1222</f>
        <v>0</v>
      </c>
      <c r="AM1222" s="13">
        <f>Penjualan!AM1222*$D1222</f>
        <v>0</v>
      </c>
      <c r="AN1222" s="13">
        <f>Penjualan!AN1222*$D1222</f>
        <v>0</v>
      </c>
      <c r="AO1222" s="13">
        <f>Penjualan!AO1222*$D1222</f>
        <v>0</v>
      </c>
      <c r="AP1222" s="13"/>
      <c r="AQ1222" s="13">
        <f>Penjualan!AQ1222*$D1222</f>
        <v>0</v>
      </c>
      <c r="AR1222" s="13">
        <f t="shared" si="38"/>
        <v>60000</v>
      </c>
      <c r="AS1222" s="14"/>
      <c r="AT1222" s="14"/>
      <c r="AU1222" s="14"/>
      <c r="AV1222" s="14"/>
      <c r="AW1222" s="14"/>
    </row>
    <row r="1223" spans="1:49" ht="26.25" customHeight="1" x14ac:dyDescent="0.35">
      <c r="A1223" s="55">
        <f>Penjualan!A1223</f>
        <v>0</v>
      </c>
      <c r="B1223" s="2" t="str">
        <f>Penjualan!B1223</f>
        <v>R02</v>
      </c>
      <c r="C1223" s="2" t="str">
        <f>Penjualan!C1223</f>
        <v>Rosario batu</v>
      </c>
      <c r="D1223" s="21">
        <f>VLOOKUP(B1223,Tabel!$A$6:$F$78,6,FALSE)</f>
        <v>30000</v>
      </c>
      <c r="E1223" s="13">
        <f>Penjualan!E1223*$D1223</f>
        <v>0</v>
      </c>
      <c r="F1223" s="13">
        <f>Penjualan!F1223*$D1223</f>
        <v>30000</v>
      </c>
      <c r="G1223" s="13">
        <f>Penjualan!G1223*$D1223</f>
        <v>0</v>
      </c>
      <c r="H1223" s="13">
        <f>Penjualan!H1223*$D1223</f>
        <v>0</v>
      </c>
      <c r="I1223" s="13">
        <f>Penjualan!I1223*$D1223</f>
        <v>0</v>
      </c>
      <c r="J1223" s="13">
        <f>Penjualan!J1223*$D1223</f>
        <v>0</v>
      </c>
      <c r="K1223" s="13">
        <f>Penjualan!K1223*$D1223</f>
        <v>0</v>
      </c>
      <c r="L1223" s="13">
        <f>Penjualan!L1223*$D1223</f>
        <v>0</v>
      </c>
      <c r="M1223" s="13">
        <f>Penjualan!M1223*$D1223</f>
        <v>0</v>
      </c>
      <c r="N1223" s="13">
        <f>Penjualan!N1223*$D1223</f>
        <v>0</v>
      </c>
      <c r="O1223" s="13">
        <f>Penjualan!O1223*$D1223</f>
        <v>0</v>
      </c>
      <c r="P1223" s="13">
        <f>Penjualan!P1223*$D1223</f>
        <v>0</v>
      </c>
      <c r="Q1223" s="13">
        <f>Penjualan!Q1223*$D1223</f>
        <v>0</v>
      </c>
      <c r="R1223" s="13">
        <f>Penjualan!R1223*$D1223</f>
        <v>0</v>
      </c>
      <c r="S1223" s="13">
        <f>Penjualan!S1223*$D1223</f>
        <v>0</v>
      </c>
      <c r="T1223" s="13">
        <f>Penjualan!T1223*$D1223</f>
        <v>0</v>
      </c>
      <c r="U1223" s="13">
        <f>Penjualan!U1223*$D1223</f>
        <v>0</v>
      </c>
      <c r="V1223" s="13">
        <f>Penjualan!V1223*$D1223</f>
        <v>0</v>
      </c>
      <c r="W1223" s="13">
        <f>Penjualan!W1223*$D1223</f>
        <v>0</v>
      </c>
      <c r="X1223" s="13">
        <f>Penjualan!X1223*$D1223</f>
        <v>30000</v>
      </c>
      <c r="Y1223" s="13">
        <f>Penjualan!Y1223*$D1223</f>
        <v>0</v>
      </c>
      <c r="Z1223" s="13">
        <f>Penjualan!Z1223*$D1223</f>
        <v>0</v>
      </c>
      <c r="AA1223" s="13">
        <f>Penjualan!AA1223*$D1223</f>
        <v>0</v>
      </c>
      <c r="AB1223" s="13">
        <f>Penjualan!AB1223*$D1223</f>
        <v>0</v>
      </c>
      <c r="AC1223" s="13">
        <f>Penjualan!AC1223*$D1223</f>
        <v>0</v>
      </c>
      <c r="AD1223" s="13">
        <f>Penjualan!AD1223*$D1223</f>
        <v>0</v>
      </c>
      <c r="AE1223" s="13">
        <f>Penjualan!AE1223*$D1223</f>
        <v>0</v>
      </c>
      <c r="AF1223" s="13">
        <f>Penjualan!AF1223*$D1223</f>
        <v>0</v>
      </c>
      <c r="AG1223" s="13">
        <f>Penjualan!AG1223*$D1223</f>
        <v>0</v>
      </c>
      <c r="AH1223" s="13">
        <f>Penjualan!AH1223*$D1223</f>
        <v>0</v>
      </c>
      <c r="AI1223" s="13">
        <f>Penjualan!AI1223*$D1223</f>
        <v>0</v>
      </c>
      <c r="AJ1223" s="13">
        <f>Penjualan!AJ1223*$D1223</f>
        <v>0</v>
      </c>
      <c r="AK1223" s="13">
        <f>Penjualan!AK1223*$D1223</f>
        <v>0</v>
      </c>
      <c r="AL1223" s="13">
        <f>Penjualan!AL1223*$D1223</f>
        <v>0</v>
      </c>
      <c r="AM1223" s="13">
        <f>Penjualan!AM1223*$D1223</f>
        <v>0</v>
      </c>
      <c r="AN1223" s="13">
        <f>Penjualan!AN1223*$D1223</f>
        <v>0</v>
      </c>
      <c r="AO1223" s="13">
        <f>Penjualan!AO1223*$D1223</f>
        <v>0</v>
      </c>
      <c r="AP1223" s="13"/>
      <c r="AQ1223" s="13">
        <f>Penjualan!AQ1223*$D1223</f>
        <v>0</v>
      </c>
      <c r="AR1223" s="13">
        <f t="shared" si="38"/>
        <v>60000</v>
      </c>
      <c r="AS1223" s="14"/>
      <c r="AT1223" s="14"/>
      <c r="AU1223" s="14"/>
      <c r="AV1223" s="14"/>
      <c r="AW1223" s="14"/>
    </row>
    <row r="1224" spans="1:49" ht="26.25" customHeight="1" x14ac:dyDescent="0.35">
      <c r="A1224" s="55">
        <f>Penjualan!A1224</f>
        <v>0</v>
      </c>
      <c r="B1224" s="2" t="str">
        <f>Penjualan!B1224</f>
        <v>KT03</v>
      </c>
      <c r="C1224" s="2" t="str">
        <f>Penjualan!C1224</f>
        <v>Kalung huruf</v>
      </c>
      <c r="D1224" s="21">
        <f>VLOOKUP(B1224,Tabel!$A$6:$F$78,6,FALSE)</f>
        <v>3000</v>
      </c>
      <c r="E1224" s="13">
        <f>Penjualan!E1224*$D1224</f>
        <v>0</v>
      </c>
      <c r="F1224" s="13">
        <f>Penjualan!F1224*$D1224</f>
        <v>0</v>
      </c>
      <c r="G1224" s="13">
        <f>Penjualan!G1224*$D1224</f>
        <v>0</v>
      </c>
      <c r="H1224" s="13">
        <f>Penjualan!H1224*$D1224</f>
        <v>0</v>
      </c>
      <c r="I1224" s="13">
        <f>Penjualan!I1224*$D1224</f>
        <v>0</v>
      </c>
      <c r="J1224" s="13">
        <f>Penjualan!J1224*$D1224</f>
        <v>0</v>
      </c>
      <c r="K1224" s="13">
        <f>Penjualan!K1224*$D1224</f>
        <v>0</v>
      </c>
      <c r="L1224" s="13">
        <f>Penjualan!L1224*$D1224</f>
        <v>0</v>
      </c>
      <c r="M1224" s="13">
        <f>Penjualan!M1224*$D1224</f>
        <v>0</v>
      </c>
      <c r="N1224" s="13">
        <f>Penjualan!N1224*$D1224</f>
        <v>0</v>
      </c>
      <c r="O1224" s="13">
        <f>Penjualan!O1224*$D1224</f>
        <v>0</v>
      </c>
      <c r="P1224" s="13">
        <f>Penjualan!P1224*$D1224</f>
        <v>0</v>
      </c>
      <c r="Q1224" s="13">
        <f>Penjualan!Q1224*$D1224</f>
        <v>0</v>
      </c>
      <c r="R1224" s="13">
        <f>Penjualan!R1224*$D1224</f>
        <v>0</v>
      </c>
      <c r="S1224" s="13">
        <f>Penjualan!S1224*$D1224</f>
        <v>0</v>
      </c>
      <c r="T1224" s="13">
        <f>Penjualan!T1224*$D1224</f>
        <v>0</v>
      </c>
      <c r="U1224" s="13">
        <f>Penjualan!U1224*$D1224</f>
        <v>0</v>
      </c>
      <c r="V1224" s="13">
        <f>Penjualan!V1224*$D1224</f>
        <v>0</v>
      </c>
      <c r="W1224" s="13">
        <f>Penjualan!W1224*$D1224</f>
        <v>0</v>
      </c>
      <c r="X1224" s="13">
        <f>Penjualan!X1224*$D1224</f>
        <v>0</v>
      </c>
      <c r="Y1224" s="13">
        <f>Penjualan!Y1224*$D1224</f>
        <v>0</v>
      </c>
      <c r="Z1224" s="13">
        <f>Penjualan!Z1224*$D1224</f>
        <v>0</v>
      </c>
      <c r="AA1224" s="13">
        <f>Penjualan!AA1224*$D1224</f>
        <v>0</v>
      </c>
      <c r="AB1224" s="13">
        <f>Penjualan!AB1224*$D1224</f>
        <v>0</v>
      </c>
      <c r="AC1224" s="13">
        <f>Penjualan!AC1224*$D1224</f>
        <v>0</v>
      </c>
      <c r="AD1224" s="13">
        <f>Penjualan!AD1224*$D1224</f>
        <v>0</v>
      </c>
      <c r="AE1224" s="13">
        <f>Penjualan!AE1224*$D1224</f>
        <v>0</v>
      </c>
      <c r="AF1224" s="13">
        <f>Penjualan!AF1224*$D1224</f>
        <v>0</v>
      </c>
      <c r="AG1224" s="13">
        <f>Penjualan!AG1224*$D1224</f>
        <v>0</v>
      </c>
      <c r="AH1224" s="13">
        <f>Penjualan!AH1224*$D1224</f>
        <v>0</v>
      </c>
      <c r="AI1224" s="13">
        <f>Penjualan!AI1224*$D1224</f>
        <v>0</v>
      </c>
      <c r="AJ1224" s="13">
        <f>Penjualan!AJ1224*$D1224</f>
        <v>3000</v>
      </c>
      <c r="AK1224" s="13">
        <f>Penjualan!AK1224*$D1224</f>
        <v>0</v>
      </c>
      <c r="AL1224" s="13">
        <f>Penjualan!AL1224*$D1224</f>
        <v>0</v>
      </c>
      <c r="AM1224" s="13">
        <f>Penjualan!AM1224*$D1224</f>
        <v>0</v>
      </c>
      <c r="AN1224" s="13">
        <f>Penjualan!AN1224*$D1224</f>
        <v>0</v>
      </c>
      <c r="AO1224" s="13">
        <f>Penjualan!AO1224*$D1224</f>
        <v>0</v>
      </c>
      <c r="AP1224" s="13"/>
      <c r="AQ1224" s="13">
        <f>Penjualan!AQ1224*$D1224</f>
        <v>0</v>
      </c>
      <c r="AR1224" s="13">
        <f t="shared" si="38"/>
        <v>3000</v>
      </c>
      <c r="AS1224" s="14"/>
      <c r="AT1224" s="14"/>
      <c r="AU1224" s="14"/>
      <c r="AV1224" s="14"/>
      <c r="AW1224" s="14"/>
    </row>
    <row r="1225" spans="1:49" ht="26.25" customHeight="1" x14ac:dyDescent="0.35">
      <c r="A1225" s="55">
        <f>Penjualan!A1225</f>
        <v>0</v>
      </c>
      <c r="B1225" s="2" t="str">
        <f>Penjualan!B1225</f>
        <v>GR11</v>
      </c>
      <c r="C1225" s="2" t="str">
        <f>Penjualan!C1225</f>
        <v>Gelang rosario kristal</v>
      </c>
      <c r="D1225" s="21">
        <f>VLOOKUP(B1225,Tabel!$A$6:$F$78,6,FALSE)</f>
        <v>15000</v>
      </c>
      <c r="E1225" s="13">
        <f>Penjualan!E1225*$D1225</f>
        <v>0</v>
      </c>
      <c r="F1225" s="13">
        <f>Penjualan!F1225*$D1225</f>
        <v>0</v>
      </c>
      <c r="G1225" s="13">
        <f>Penjualan!G1225*$D1225</f>
        <v>0</v>
      </c>
      <c r="H1225" s="13">
        <f>Penjualan!H1225*$D1225</f>
        <v>0</v>
      </c>
      <c r="I1225" s="13">
        <f>Penjualan!I1225*$D1225</f>
        <v>0</v>
      </c>
      <c r="J1225" s="13">
        <f>Penjualan!J1225*$D1225</f>
        <v>0</v>
      </c>
      <c r="K1225" s="13">
        <f>Penjualan!K1225*$D1225</f>
        <v>0</v>
      </c>
      <c r="L1225" s="13">
        <f>Penjualan!L1225*$D1225</f>
        <v>0</v>
      </c>
      <c r="M1225" s="13">
        <f>Penjualan!M1225*$D1225</f>
        <v>0</v>
      </c>
      <c r="N1225" s="13">
        <f>Penjualan!N1225*$D1225</f>
        <v>0</v>
      </c>
      <c r="O1225" s="13">
        <f>Penjualan!O1225*$D1225</f>
        <v>0</v>
      </c>
      <c r="P1225" s="13">
        <f>Penjualan!P1225*$D1225</f>
        <v>0</v>
      </c>
      <c r="Q1225" s="13">
        <f>Penjualan!Q1225*$D1225</f>
        <v>0</v>
      </c>
      <c r="R1225" s="13">
        <f>Penjualan!R1225*$D1225</f>
        <v>0</v>
      </c>
      <c r="S1225" s="13">
        <f>Penjualan!S1225*$D1225</f>
        <v>0</v>
      </c>
      <c r="T1225" s="13">
        <f>Penjualan!T1225*$D1225</f>
        <v>0</v>
      </c>
      <c r="U1225" s="13">
        <f>Penjualan!U1225*$D1225</f>
        <v>0</v>
      </c>
      <c r="V1225" s="13">
        <f>Penjualan!V1225*$D1225</f>
        <v>0</v>
      </c>
      <c r="W1225" s="13">
        <f>Penjualan!W1225*$D1225</f>
        <v>0</v>
      </c>
      <c r="X1225" s="13">
        <f>Penjualan!X1225*$D1225</f>
        <v>0</v>
      </c>
      <c r="Y1225" s="13">
        <f>Penjualan!Y1225*$D1225</f>
        <v>0</v>
      </c>
      <c r="Z1225" s="13">
        <f>Penjualan!Z1225*$D1225</f>
        <v>0</v>
      </c>
      <c r="AA1225" s="13">
        <f>Penjualan!AA1225*$D1225</f>
        <v>0</v>
      </c>
      <c r="AB1225" s="13">
        <f>Penjualan!AB1225*$D1225</f>
        <v>0</v>
      </c>
      <c r="AC1225" s="13">
        <f>Penjualan!AC1225*$D1225</f>
        <v>0</v>
      </c>
      <c r="AD1225" s="13">
        <f>Penjualan!AD1225*$D1225</f>
        <v>0</v>
      </c>
      <c r="AE1225" s="13">
        <f>Penjualan!AE1225*$D1225</f>
        <v>0</v>
      </c>
      <c r="AF1225" s="13">
        <f>Penjualan!AF1225*$D1225</f>
        <v>0</v>
      </c>
      <c r="AG1225" s="13">
        <f>Penjualan!AG1225*$D1225</f>
        <v>0</v>
      </c>
      <c r="AH1225" s="13">
        <f>Penjualan!AH1225*$D1225</f>
        <v>0</v>
      </c>
      <c r="AI1225" s="13">
        <f>Penjualan!AI1225*$D1225</f>
        <v>60000</v>
      </c>
      <c r="AJ1225" s="13">
        <f>Penjualan!AJ1225*$D1225</f>
        <v>0</v>
      </c>
      <c r="AK1225" s="13">
        <f>Penjualan!AK1225*$D1225</f>
        <v>0</v>
      </c>
      <c r="AL1225" s="13">
        <f>Penjualan!AL1225*$D1225</f>
        <v>0</v>
      </c>
      <c r="AM1225" s="13">
        <f>Penjualan!AM1225*$D1225</f>
        <v>0</v>
      </c>
      <c r="AN1225" s="13">
        <f>Penjualan!AN1225*$D1225</f>
        <v>0</v>
      </c>
      <c r="AO1225" s="13">
        <f>Penjualan!AO1225*$D1225</f>
        <v>0</v>
      </c>
      <c r="AP1225" s="13"/>
      <c r="AQ1225" s="13">
        <f>Penjualan!AQ1225*$D1225</f>
        <v>0</v>
      </c>
      <c r="AR1225" s="13">
        <f t="shared" si="38"/>
        <v>60000</v>
      </c>
      <c r="AS1225" s="14"/>
      <c r="AT1225" s="14"/>
      <c r="AU1225" s="14"/>
      <c r="AV1225" s="14"/>
      <c r="AW1225" s="14"/>
    </row>
    <row r="1226" spans="1:49" ht="26.25" customHeight="1" x14ac:dyDescent="0.35">
      <c r="A1226" s="55">
        <f>Penjualan!A1226</f>
        <v>0</v>
      </c>
      <c r="B1226" s="2" t="str">
        <f>Penjualan!B1226</f>
        <v>Yoh01</v>
      </c>
      <c r="C1226" s="2" t="str">
        <f>Penjualan!C1226</f>
        <v>Produk Yohanes</v>
      </c>
      <c r="D1226" s="21">
        <f>VLOOKUP(B1226,Tabel!$A$6:$F$78,6,FALSE)</f>
        <v>10000</v>
      </c>
      <c r="E1226" s="13">
        <f>Penjualan!E1226*$D1226</f>
        <v>0</v>
      </c>
      <c r="F1226" s="13">
        <f>Penjualan!F1226*$D1226</f>
        <v>0</v>
      </c>
      <c r="G1226" s="13">
        <f>Penjualan!G1226*$D1226</f>
        <v>0</v>
      </c>
      <c r="H1226" s="13">
        <f>Penjualan!H1226*$D1226</f>
        <v>0</v>
      </c>
      <c r="I1226" s="13">
        <f>Penjualan!I1226*$D1226</f>
        <v>0</v>
      </c>
      <c r="J1226" s="13">
        <f>Penjualan!J1226*$D1226</f>
        <v>10000</v>
      </c>
      <c r="K1226" s="13">
        <f>Penjualan!K1226*$D1226</f>
        <v>0</v>
      </c>
      <c r="L1226" s="13">
        <f>Penjualan!L1226*$D1226</f>
        <v>0</v>
      </c>
      <c r="M1226" s="13">
        <f>Penjualan!M1226*$D1226</f>
        <v>0</v>
      </c>
      <c r="N1226" s="13">
        <f>Penjualan!N1226*$D1226</f>
        <v>0</v>
      </c>
      <c r="O1226" s="13">
        <f>Penjualan!O1226*$D1226</f>
        <v>0</v>
      </c>
      <c r="P1226" s="13">
        <f>Penjualan!P1226*$D1226</f>
        <v>0</v>
      </c>
      <c r="Q1226" s="13">
        <f>Penjualan!Q1226*$D1226</f>
        <v>10000</v>
      </c>
      <c r="R1226" s="13">
        <f>Penjualan!R1226*$D1226</f>
        <v>0</v>
      </c>
      <c r="S1226" s="13">
        <f>Penjualan!S1226*$D1226</f>
        <v>0</v>
      </c>
      <c r="T1226" s="13">
        <f>Penjualan!T1226*$D1226</f>
        <v>0</v>
      </c>
      <c r="U1226" s="13">
        <f>Penjualan!U1226*$D1226</f>
        <v>0</v>
      </c>
      <c r="V1226" s="13">
        <f>Penjualan!V1226*$D1226</f>
        <v>0</v>
      </c>
      <c r="W1226" s="13">
        <f>Penjualan!W1226*$D1226</f>
        <v>0</v>
      </c>
      <c r="X1226" s="13">
        <f>Penjualan!X1226*$D1226</f>
        <v>0</v>
      </c>
      <c r="Y1226" s="13">
        <f>Penjualan!Y1226*$D1226</f>
        <v>0</v>
      </c>
      <c r="Z1226" s="13">
        <f>Penjualan!Z1226*$D1226</f>
        <v>0</v>
      </c>
      <c r="AA1226" s="13">
        <f>Penjualan!AA1226*$D1226</f>
        <v>0</v>
      </c>
      <c r="AB1226" s="13">
        <f>Penjualan!AB1226*$D1226</f>
        <v>0</v>
      </c>
      <c r="AC1226" s="13">
        <f>Penjualan!AC1226*$D1226</f>
        <v>0</v>
      </c>
      <c r="AD1226" s="13">
        <f>Penjualan!AD1226*$D1226</f>
        <v>0</v>
      </c>
      <c r="AE1226" s="13">
        <f>Penjualan!AE1226*$D1226</f>
        <v>0</v>
      </c>
      <c r="AF1226" s="13">
        <f>Penjualan!AF1226*$D1226</f>
        <v>0</v>
      </c>
      <c r="AG1226" s="13">
        <f>Penjualan!AG1226*$D1226</f>
        <v>0</v>
      </c>
      <c r="AH1226" s="13">
        <f>Penjualan!AH1226*$D1226</f>
        <v>0</v>
      </c>
      <c r="AI1226" s="13">
        <f>Penjualan!AI1226*$D1226</f>
        <v>0</v>
      </c>
      <c r="AJ1226" s="13">
        <f>Penjualan!AJ1226*$D1226</f>
        <v>0</v>
      </c>
      <c r="AK1226" s="13">
        <f>Penjualan!AK1226*$D1226</f>
        <v>0</v>
      </c>
      <c r="AL1226" s="13">
        <f>Penjualan!AL1226*$D1226</f>
        <v>0</v>
      </c>
      <c r="AM1226" s="13">
        <f>Penjualan!AM1226*$D1226</f>
        <v>0</v>
      </c>
      <c r="AN1226" s="13">
        <f>Penjualan!AN1226*$D1226</f>
        <v>0</v>
      </c>
      <c r="AO1226" s="13">
        <f>Penjualan!AO1226*$D1226</f>
        <v>0</v>
      </c>
      <c r="AP1226" s="13"/>
      <c r="AQ1226" s="13">
        <f>Penjualan!AQ1226*$D1226</f>
        <v>0</v>
      </c>
      <c r="AR1226" s="13">
        <f t="shared" si="38"/>
        <v>20000</v>
      </c>
      <c r="AS1226" s="14"/>
      <c r="AT1226" s="14"/>
      <c r="AU1226" s="14"/>
      <c r="AV1226" s="14"/>
      <c r="AW1226" s="14"/>
    </row>
    <row r="1227" spans="1:49" ht="26.25" customHeight="1" x14ac:dyDescent="0.35">
      <c r="A1227" s="55">
        <f>Penjualan!A1227</f>
        <v>0</v>
      </c>
      <c r="B1227" s="2" t="str">
        <f>Penjualan!B1227</f>
        <v>G12</v>
      </c>
      <c r="C1227" s="2" t="str">
        <f>Penjualan!C1227</f>
        <v xml:space="preserve">Gelang plat </v>
      </c>
      <c r="D1227" s="21">
        <f>VLOOKUP(B1227,Tabel!$A$6:$F$78,6,FALSE)</f>
        <v>5000</v>
      </c>
      <c r="E1227" s="13">
        <f>Penjualan!E1227*$D1227</f>
        <v>0</v>
      </c>
      <c r="F1227" s="13">
        <f>Penjualan!F1227*$D1227</f>
        <v>0</v>
      </c>
      <c r="G1227" s="13">
        <f>Penjualan!G1227*$D1227</f>
        <v>0</v>
      </c>
      <c r="H1227" s="13">
        <f>Penjualan!H1227*$D1227</f>
        <v>0</v>
      </c>
      <c r="I1227" s="13">
        <f>Penjualan!I1227*$D1227</f>
        <v>0</v>
      </c>
      <c r="J1227" s="13">
        <f>Penjualan!J1227*$D1227</f>
        <v>0</v>
      </c>
      <c r="K1227" s="13">
        <f>Penjualan!K1227*$D1227</f>
        <v>0</v>
      </c>
      <c r="L1227" s="13">
        <f>Penjualan!L1227*$D1227</f>
        <v>0</v>
      </c>
      <c r="M1227" s="13">
        <f>Penjualan!M1227*$D1227</f>
        <v>0</v>
      </c>
      <c r="N1227" s="13">
        <f>Penjualan!N1227*$D1227</f>
        <v>0</v>
      </c>
      <c r="O1227" s="13">
        <f>Penjualan!O1227*$D1227</f>
        <v>0</v>
      </c>
      <c r="P1227" s="13">
        <f>Penjualan!P1227*$D1227</f>
        <v>0</v>
      </c>
      <c r="Q1227" s="13">
        <f>Penjualan!Q1227*$D1227</f>
        <v>0</v>
      </c>
      <c r="R1227" s="13">
        <f>Penjualan!R1227*$D1227</f>
        <v>0</v>
      </c>
      <c r="S1227" s="13">
        <f>Penjualan!S1227*$D1227</f>
        <v>0</v>
      </c>
      <c r="T1227" s="13">
        <f>Penjualan!T1227*$D1227</f>
        <v>0</v>
      </c>
      <c r="U1227" s="13">
        <f>Penjualan!U1227*$D1227</f>
        <v>0</v>
      </c>
      <c r="V1227" s="13">
        <f>Penjualan!V1227*$D1227</f>
        <v>0</v>
      </c>
      <c r="W1227" s="13">
        <f>Penjualan!W1227*$D1227</f>
        <v>0</v>
      </c>
      <c r="X1227" s="13">
        <f>Penjualan!X1227*$D1227</f>
        <v>0</v>
      </c>
      <c r="Y1227" s="13">
        <f>Penjualan!Y1227*$D1227</f>
        <v>0</v>
      </c>
      <c r="Z1227" s="13">
        <f>Penjualan!Z1227*$D1227</f>
        <v>0</v>
      </c>
      <c r="AA1227" s="13">
        <f>Penjualan!AA1227*$D1227</f>
        <v>0</v>
      </c>
      <c r="AB1227" s="13">
        <f>Penjualan!AB1227*$D1227</f>
        <v>0</v>
      </c>
      <c r="AC1227" s="13">
        <f>Penjualan!AC1227*$D1227</f>
        <v>0</v>
      </c>
      <c r="AD1227" s="13">
        <f>Penjualan!AD1227*$D1227</f>
        <v>5000</v>
      </c>
      <c r="AE1227" s="13">
        <f>Penjualan!AE1227*$D1227</f>
        <v>0</v>
      </c>
      <c r="AF1227" s="13">
        <f>Penjualan!AF1227*$D1227</f>
        <v>0</v>
      </c>
      <c r="AG1227" s="13">
        <f>Penjualan!AG1227*$D1227</f>
        <v>0</v>
      </c>
      <c r="AH1227" s="13">
        <f>Penjualan!AH1227*$D1227</f>
        <v>0</v>
      </c>
      <c r="AI1227" s="13">
        <f>Penjualan!AI1227*$D1227</f>
        <v>20000</v>
      </c>
      <c r="AJ1227" s="13">
        <f>Penjualan!AJ1227*$D1227</f>
        <v>5000</v>
      </c>
      <c r="AK1227" s="13">
        <f>Penjualan!AK1227*$D1227</f>
        <v>10000</v>
      </c>
      <c r="AL1227" s="13">
        <f>Penjualan!AL1227*$D1227</f>
        <v>0</v>
      </c>
      <c r="AM1227" s="13">
        <f>Penjualan!AM1227*$D1227</f>
        <v>0</v>
      </c>
      <c r="AN1227" s="13">
        <f>Penjualan!AN1227*$D1227</f>
        <v>0</v>
      </c>
      <c r="AO1227" s="13">
        <f>Penjualan!AO1227*$D1227</f>
        <v>0</v>
      </c>
      <c r="AP1227" s="13"/>
      <c r="AQ1227" s="13">
        <f>Penjualan!AQ1227*$D1227</f>
        <v>0</v>
      </c>
      <c r="AR1227" s="13">
        <f t="shared" si="38"/>
        <v>40000</v>
      </c>
      <c r="AS1227" s="14"/>
      <c r="AT1227" s="14"/>
      <c r="AU1227" s="14"/>
      <c r="AV1227" s="14"/>
      <c r="AW1227" s="14"/>
    </row>
    <row r="1228" spans="1:49" ht="26.25" customHeight="1" x14ac:dyDescent="0.35">
      <c r="A1228" s="55">
        <f>Penjualan!A1228</f>
        <v>0</v>
      </c>
      <c r="B1228" s="2" t="str">
        <f>Penjualan!B1228</f>
        <v>GKM</v>
      </c>
      <c r="C1228" s="2" t="str">
        <f>Penjualan!C1228</f>
        <v>G. Mutiara</v>
      </c>
      <c r="D1228" s="21">
        <f>VLOOKUP(B1228,Tabel!$A$6:$F$78,6,FALSE)</f>
        <v>10000</v>
      </c>
      <c r="E1228" s="13">
        <f>Penjualan!E1228*$D1228</f>
        <v>0</v>
      </c>
      <c r="F1228" s="13">
        <f>Penjualan!F1228*$D1228</f>
        <v>0</v>
      </c>
      <c r="G1228" s="13">
        <f>Penjualan!G1228*$D1228</f>
        <v>0</v>
      </c>
      <c r="H1228" s="13">
        <f>Penjualan!H1228*$D1228</f>
        <v>0</v>
      </c>
      <c r="I1228" s="13">
        <f>Penjualan!I1228*$D1228</f>
        <v>0</v>
      </c>
      <c r="J1228" s="13">
        <f>Penjualan!J1228*$D1228</f>
        <v>0</v>
      </c>
      <c r="K1228" s="13">
        <f>Penjualan!K1228*$D1228</f>
        <v>0</v>
      </c>
      <c r="L1228" s="13">
        <f>Penjualan!L1228*$D1228</f>
        <v>0</v>
      </c>
      <c r="M1228" s="13">
        <f>Penjualan!M1228*$D1228</f>
        <v>10000</v>
      </c>
      <c r="N1228" s="13">
        <f>Penjualan!N1228*$D1228</f>
        <v>0</v>
      </c>
      <c r="O1228" s="13">
        <f>Penjualan!O1228*$D1228</f>
        <v>0</v>
      </c>
      <c r="P1228" s="13">
        <f>Penjualan!P1228*$D1228</f>
        <v>0</v>
      </c>
      <c r="Q1228" s="13">
        <f>Penjualan!Q1228*$D1228</f>
        <v>0</v>
      </c>
      <c r="R1228" s="13">
        <f>Penjualan!R1228*$D1228</f>
        <v>0</v>
      </c>
      <c r="S1228" s="13">
        <f>Penjualan!S1228*$D1228</f>
        <v>0</v>
      </c>
      <c r="T1228" s="13">
        <f>Penjualan!T1228*$D1228</f>
        <v>0</v>
      </c>
      <c r="U1228" s="13">
        <f>Penjualan!U1228*$D1228</f>
        <v>0</v>
      </c>
      <c r="V1228" s="13">
        <f>Penjualan!V1228*$D1228</f>
        <v>0</v>
      </c>
      <c r="W1228" s="13">
        <f>Penjualan!W1228*$D1228</f>
        <v>0</v>
      </c>
      <c r="X1228" s="13">
        <f>Penjualan!X1228*$D1228</f>
        <v>0</v>
      </c>
      <c r="Y1228" s="13">
        <f>Penjualan!Y1228*$D1228</f>
        <v>0</v>
      </c>
      <c r="Z1228" s="13">
        <f>Penjualan!Z1228*$D1228</f>
        <v>0</v>
      </c>
      <c r="AA1228" s="13">
        <f>Penjualan!AA1228*$D1228</f>
        <v>0</v>
      </c>
      <c r="AB1228" s="13">
        <f>Penjualan!AB1228*$D1228</f>
        <v>0</v>
      </c>
      <c r="AC1228" s="13">
        <f>Penjualan!AC1228*$D1228</f>
        <v>0</v>
      </c>
      <c r="AD1228" s="13">
        <f>Penjualan!AD1228*$D1228</f>
        <v>0</v>
      </c>
      <c r="AE1228" s="13">
        <f>Penjualan!AE1228*$D1228</f>
        <v>0</v>
      </c>
      <c r="AF1228" s="13">
        <f>Penjualan!AF1228*$D1228</f>
        <v>0</v>
      </c>
      <c r="AG1228" s="13">
        <f>Penjualan!AG1228*$D1228</f>
        <v>0</v>
      </c>
      <c r="AH1228" s="13">
        <f>Penjualan!AH1228*$D1228</f>
        <v>0</v>
      </c>
      <c r="AI1228" s="13">
        <f>Penjualan!AI1228*$D1228</f>
        <v>0</v>
      </c>
      <c r="AJ1228" s="13">
        <f>Penjualan!AJ1228*$D1228</f>
        <v>0</v>
      </c>
      <c r="AK1228" s="13">
        <f>Penjualan!AK1228*$D1228</f>
        <v>0</v>
      </c>
      <c r="AL1228" s="13">
        <f>Penjualan!AL1228*$D1228</f>
        <v>0</v>
      </c>
      <c r="AM1228" s="13">
        <f>Penjualan!AM1228*$D1228</f>
        <v>0</v>
      </c>
      <c r="AN1228" s="13">
        <f>Penjualan!AN1228*$D1228</f>
        <v>20000</v>
      </c>
      <c r="AO1228" s="13">
        <f>Penjualan!AO1228*$D1228</f>
        <v>0</v>
      </c>
      <c r="AP1228" s="13"/>
      <c r="AQ1228" s="13">
        <f>Penjualan!AQ1228*$D1228</f>
        <v>0</v>
      </c>
      <c r="AR1228" s="13">
        <f t="shared" si="38"/>
        <v>30000</v>
      </c>
      <c r="AS1228" s="14"/>
      <c r="AT1228" s="14"/>
      <c r="AU1228" s="14"/>
      <c r="AV1228" s="14"/>
      <c r="AW1228" s="14"/>
    </row>
    <row r="1229" spans="1:49" ht="26.25" customHeight="1" x14ac:dyDescent="0.35">
      <c r="A1229" s="55">
        <f>Penjualan!A1229</f>
        <v>0</v>
      </c>
      <c r="B1229" s="2" t="str">
        <f>Penjualan!B1229</f>
        <v>KT03</v>
      </c>
      <c r="C1229" s="2" t="str">
        <f>Penjualan!C1229</f>
        <v>Kalung huruf</v>
      </c>
      <c r="D1229" s="21">
        <f>VLOOKUP(B1229,Tabel!$A$6:$F$78,6,FALSE)</f>
        <v>3000</v>
      </c>
      <c r="E1229" s="13">
        <f>Penjualan!E1229*$D1229</f>
        <v>0</v>
      </c>
      <c r="F1229" s="13">
        <f>Penjualan!F1229*$D1229</f>
        <v>0</v>
      </c>
      <c r="G1229" s="13">
        <f>Penjualan!G1229*$D1229</f>
        <v>0</v>
      </c>
      <c r="H1229" s="13">
        <f>Penjualan!H1229*$D1229</f>
        <v>0</v>
      </c>
      <c r="I1229" s="13">
        <f>Penjualan!I1229*$D1229</f>
        <v>0</v>
      </c>
      <c r="J1229" s="13">
        <f>Penjualan!J1229*$D1229</f>
        <v>0</v>
      </c>
      <c r="K1229" s="13">
        <f>Penjualan!K1229*$D1229</f>
        <v>0</v>
      </c>
      <c r="L1229" s="13">
        <f>Penjualan!L1229*$D1229</f>
        <v>0</v>
      </c>
      <c r="M1229" s="13">
        <f>Penjualan!M1229*$D1229</f>
        <v>0</v>
      </c>
      <c r="N1229" s="13">
        <f>Penjualan!N1229*$D1229</f>
        <v>0</v>
      </c>
      <c r="O1229" s="13">
        <f>Penjualan!O1229*$D1229</f>
        <v>0</v>
      </c>
      <c r="P1229" s="13">
        <f>Penjualan!P1229*$D1229</f>
        <v>0</v>
      </c>
      <c r="Q1229" s="13">
        <f>Penjualan!Q1229*$D1229</f>
        <v>0</v>
      </c>
      <c r="R1229" s="13">
        <f>Penjualan!R1229*$D1229</f>
        <v>0</v>
      </c>
      <c r="S1229" s="13">
        <f>Penjualan!S1229*$D1229</f>
        <v>0</v>
      </c>
      <c r="T1229" s="13">
        <f>Penjualan!T1229*$D1229</f>
        <v>0</v>
      </c>
      <c r="U1229" s="13">
        <f>Penjualan!U1229*$D1229</f>
        <v>0</v>
      </c>
      <c r="V1229" s="13">
        <f>Penjualan!V1229*$D1229</f>
        <v>0</v>
      </c>
      <c r="W1229" s="13">
        <f>Penjualan!W1229*$D1229</f>
        <v>0</v>
      </c>
      <c r="X1229" s="13">
        <f>Penjualan!X1229*$D1229</f>
        <v>0</v>
      </c>
      <c r="Y1229" s="13">
        <f>Penjualan!Y1229*$D1229</f>
        <v>0</v>
      </c>
      <c r="Z1229" s="13">
        <f>Penjualan!Z1229*$D1229</f>
        <v>0</v>
      </c>
      <c r="AA1229" s="13">
        <f>Penjualan!AA1229*$D1229</f>
        <v>0</v>
      </c>
      <c r="AB1229" s="13">
        <f>Penjualan!AB1229*$D1229</f>
        <v>3000</v>
      </c>
      <c r="AC1229" s="13">
        <f>Penjualan!AC1229*$D1229</f>
        <v>0</v>
      </c>
      <c r="AD1229" s="13">
        <f>Penjualan!AD1229*$D1229</f>
        <v>0</v>
      </c>
      <c r="AE1229" s="13">
        <f>Penjualan!AE1229*$D1229</f>
        <v>0</v>
      </c>
      <c r="AF1229" s="13">
        <f>Penjualan!AF1229*$D1229</f>
        <v>0</v>
      </c>
      <c r="AG1229" s="13">
        <f>Penjualan!AG1229*$D1229</f>
        <v>0</v>
      </c>
      <c r="AH1229" s="13">
        <f>Penjualan!AH1229*$D1229</f>
        <v>0</v>
      </c>
      <c r="AI1229" s="13">
        <f>Penjualan!AI1229*$D1229</f>
        <v>3000</v>
      </c>
      <c r="AJ1229" s="13">
        <f>Penjualan!AJ1229*$D1229</f>
        <v>0</v>
      </c>
      <c r="AK1229" s="13">
        <f>Penjualan!AK1229*$D1229</f>
        <v>0</v>
      </c>
      <c r="AL1229" s="13">
        <f>Penjualan!AL1229*$D1229</f>
        <v>0</v>
      </c>
      <c r="AM1229" s="13">
        <f>Penjualan!AM1229*$D1229</f>
        <v>0</v>
      </c>
      <c r="AN1229" s="13">
        <f>Penjualan!AN1229*$D1229</f>
        <v>0</v>
      </c>
      <c r="AO1229" s="13">
        <f>Penjualan!AO1229*$D1229</f>
        <v>0</v>
      </c>
      <c r="AP1229" s="13"/>
      <c r="AQ1229" s="13">
        <f>Penjualan!AQ1229*$D1229</f>
        <v>0</v>
      </c>
      <c r="AR1229" s="13">
        <f t="shared" si="38"/>
        <v>6000</v>
      </c>
      <c r="AS1229" s="14"/>
      <c r="AT1229" s="14"/>
      <c r="AU1229" s="14"/>
      <c r="AV1229" s="14"/>
      <c r="AW1229" s="14"/>
    </row>
    <row r="1230" spans="1:49" ht="26.25" customHeight="1" x14ac:dyDescent="0.35">
      <c r="A1230" s="55">
        <f>Penjualan!A1230</f>
        <v>0</v>
      </c>
      <c r="B1230" s="2" t="str">
        <f>Penjualan!B1230</f>
        <v>Raf01</v>
      </c>
      <c r="C1230" s="2" t="str">
        <f>Penjualan!C1230</f>
        <v xml:space="preserve">Produk Rafael </v>
      </c>
      <c r="D1230" s="21">
        <f>VLOOKUP(B1230,Tabel!$A$6:$F$78,6,FALSE)</f>
        <v>10000</v>
      </c>
      <c r="E1230" s="13">
        <f>Penjualan!E1230*$D1230</f>
        <v>0</v>
      </c>
      <c r="F1230" s="13">
        <f>Penjualan!F1230*$D1230</f>
        <v>0</v>
      </c>
      <c r="G1230" s="13">
        <f>Penjualan!G1230*$D1230</f>
        <v>0</v>
      </c>
      <c r="H1230" s="13">
        <f>Penjualan!H1230*$D1230</f>
        <v>0</v>
      </c>
      <c r="I1230" s="13">
        <f>Penjualan!I1230*$D1230</f>
        <v>0</v>
      </c>
      <c r="J1230" s="13">
        <f>Penjualan!J1230*$D1230</f>
        <v>0</v>
      </c>
      <c r="K1230" s="13">
        <f>Penjualan!K1230*$D1230</f>
        <v>0</v>
      </c>
      <c r="L1230" s="13">
        <f>Penjualan!L1230*$D1230</f>
        <v>0</v>
      </c>
      <c r="M1230" s="13">
        <f>Penjualan!M1230*$D1230</f>
        <v>0</v>
      </c>
      <c r="N1230" s="13">
        <f>Penjualan!N1230*$D1230</f>
        <v>0</v>
      </c>
      <c r="O1230" s="13">
        <f>Penjualan!O1230*$D1230</f>
        <v>0</v>
      </c>
      <c r="P1230" s="13">
        <f>Penjualan!P1230*$D1230</f>
        <v>0</v>
      </c>
      <c r="Q1230" s="13">
        <f>Penjualan!Q1230*$D1230</f>
        <v>0</v>
      </c>
      <c r="R1230" s="13">
        <f>Penjualan!R1230*$D1230</f>
        <v>0</v>
      </c>
      <c r="S1230" s="13">
        <f>Penjualan!S1230*$D1230</f>
        <v>0</v>
      </c>
      <c r="T1230" s="13">
        <f>Penjualan!T1230*$D1230</f>
        <v>0</v>
      </c>
      <c r="U1230" s="13">
        <f>Penjualan!U1230*$D1230</f>
        <v>0</v>
      </c>
      <c r="V1230" s="13">
        <f>Penjualan!V1230*$D1230</f>
        <v>0</v>
      </c>
      <c r="W1230" s="13">
        <f>Penjualan!W1230*$D1230</f>
        <v>0</v>
      </c>
      <c r="X1230" s="13">
        <f>Penjualan!X1230*$D1230</f>
        <v>0</v>
      </c>
      <c r="Y1230" s="13">
        <f>Penjualan!Y1230*$D1230</f>
        <v>0</v>
      </c>
      <c r="Z1230" s="13">
        <f>Penjualan!Z1230*$D1230</f>
        <v>0</v>
      </c>
      <c r="AA1230" s="13">
        <f>Penjualan!AA1230*$D1230</f>
        <v>0</v>
      </c>
      <c r="AB1230" s="13">
        <f>Penjualan!AB1230*$D1230</f>
        <v>0</v>
      </c>
      <c r="AC1230" s="13">
        <f>Penjualan!AC1230*$D1230</f>
        <v>0</v>
      </c>
      <c r="AD1230" s="13">
        <f>Penjualan!AD1230*$D1230</f>
        <v>0</v>
      </c>
      <c r="AE1230" s="13">
        <f>Penjualan!AE1230*$D1230</f>
        <v>0</v>
      </c>
      <c r="AF1230" s="13">
        <f>Penjualan!AF1230*$D1230</f>
        <v>0</v>
      </c>
      <c r="AG1230" s="13">
        <f>Penjualan!AG1230*$D1230</f>
        <v>0</v>
      </c>
      <c r="AH1230" s="13">
        <f>Penjualan!AH1230*$D1230</f>
        <v>0</v>
      </c>
      <c r="AI1230" s="13">
        <f>Penjualan!AI1230*$D1230</f>
        <v>10000</v>
      </c>
      <c r="AJ1230" s="13">
        <f>Penjualan!AJ1230*$D1230</f>
        <v>10000</v>
      </c>
      <c r="AK1230" s="13">
        <f>Penjualan!AK1230*$D1230</f>
        <v>0</v>
      </c>
      <c r="AL1230" s="13">
        <f>Penjualan!AL1230*$D1230</f>
        <v>0</v>
      </c>
      <c r="AM1230" s="13">
        <f>Penjualan!AM1230*$D1230</f>
        <v>0</v>
      </c>
      <c r="AN1230" s="13">
        <f>Penjualan!AN1230*$D1230</f>
        <v>0</v>
      </c>
      <c r="AO1230" s="13">
        <f>Penjualan!AO1230*$D1230</f>
        <v>0</v>
      </c>
      <c r="AP1230" s="13"/>
      <c r="AQ1230" s="13">
        <f>Penjualan!AQ1230*$D1230</f>
        <v>0</v>
      </c>
      <c r="AR1230" s="13">
        <f t="shared" si="38"/>
        <v>20000</v>
      </c>
      <c r="AS1230" s="14"/>
      <c r="AT1230" s="14"/>
      <c r="AU1230" s="14"/>
      <c r="AV1230" s="14"/>
      <c r="AW1230" s="14"/>
    </row>
    <row r="1231" spans="1:49" ht="26.25" customHeight="1" x14ac:dyDescent="0.35">
      <c r="A1231" s="55">
        <f>Penjualan!A1231</f>
        <v>0</v>
      </c>
      <c r="B1231" s="2" t="str">
        <f>Penjualan!B1231</f>
        <v>P01</v>
      </c>
      <c r="C1231" s="2" t="str">
        <f>Penjualan!C1231</f>
        <v>Pita</v>
      </c>
      <c r="D1231" s="21">
        <f>VLOOKUP(B1231,Tabel!$A$6:$F$78,6,FALSE)</f>
        <v>0</v>
      </c>
      <c r="E1231" s="13">
        <f>Penjualan!E1231*$D1231</f>
        <v>0</v>
      </c>
      <c r="F1231" s="13">
        <f>Penjualan!F1231*$D1231</f>
        <v>0</v>
      </c>
      <c r="G1231" s="13">
        <f>Penjualan!G1231*$D1231</f>
        <v>0</v>
      </c>
      <c r="H1231" s="13">
        <f>Penjualan!H1231*$D1231</f>
        <v>0</v>
      </c>
      <c r="I1231" s="13">
        <f>Penjualan!I1231*$D1231</f>
        <v>0</v>
      </c>
      <c r="J1231" s="13">
        <f>Penjualan!J1231*$D1231</f>
        <v>0</v>
      </c>
      <c r="K1231" s="13">
        <f>Penjualan!K1231*$D1231</f>
        <v>0</v>
      </c>
      <c r="L1231" s="13">
        <f>Penjualan!L1231*$D1231</f>
        <v>0</v>
      </c>
      <c r="M1231" s="13">
        <f>Penjualan!M1231*$D1231</f>
        <v>0</v>
      </c>
      <c r="N1231" s="13">
        <f>Penjualan!N1231*$D1231</f>
        <v>0</v>
      </c>
      <c r="O1231" s="13">
        <f>Penjualan!O1231*$D1231</f>
        <v>0</v>
      </c>
      <c r="P1231" s="13">
        <f>Penjualan!P1231*$D1231</f>
        <v>0</v>
      </c>
      <c r="Q1231" s="13">
        <f>Penjualan!Q1231*$D1231</f>
        <v>0</v>
      </c>
      <c r="R1231" s="13">
        <f>Penjualan!R1231*$D1231</f>
        <v>0</v>
      </c>
      <c r="S1231" s="13">
        <f>Penjualan!S1231*$D1231</f>
        <v>0</v>
      </c>
      <c r="T1231" s="13">
        <f>Penjualan!T1231*$D1231</f>
        <v>0</v>
      </c>
      <c r="U1231" s="13">
        <f>Penjualan!U1231*$D1231</f>
        <v>0</v>
      </c>
      <c r="V1231" s="13">
        <f>Penjualan!V1231*$D1231</f>
        <v>0</v>
      </c>
      <c r="W1231" s="13">
        <f>Penjualan!W1231*$D1231</f>
        <v>0</v>
      </c>
      <c r="X1231" s="13">
        <f>Penjualan!X1231*$D1231</f>
        <v>0</v>
      </c>
      <c r="Y1231" s="13">
        <f>Penjualan!Y1231*$D1231</f>
        <v>0</v>
      </c>
      <c r="Z1231" s="13">
        <f>Penjualan!Z1231*$D1231</f>
        <v>0</v>
      </c>
      <c r="AA1231" s="13">
        <f>Penjualan!AA1231*$D1231</f>
        <v>0</v>
      </c>
      <c r="AB1231" s="13">
        <f>Penjualan!AB1231*$D1231</f>
        <v>0</v>
      </c>
      <c r="AC1231" s="13">
        <f>Penjualan!AC1231*$D1231</f>
        <v>0</v>
      </c>
      <c r="AD1231" s="13">
        <f>Penjualan!AD1231*$D1231</f>
        <v>0</v>
      </c>
      <c r="AE1231" s="13">
        <f>Penjualan!AE1231*$D1231</f>
        <v>0</v>
      </c>
      <c r="AF1231" s="13">
        <f>Penjualan!AF1231*$D1231</f>
        <v>0</v>
      </c>
      <c r="AG1231" s="13">
        <f>Penjualan!AG1231*$D1231</f>
        <v>0</v>
      </c>
      <c r="AH1231" s="13">
        <f>Penjualan!AH1231*$D1231</f>
        <v>0</v>
      </c>
      <c r="AI1231" s="13">
        <f>Penjualan!AI1231*$D1231</f>
        <v>0</v>
      </c>
      <c r="AJ1231" s="13">
        <f>Penjualan!AJ1231*$D1231</f>
        <v>0</v>
      </c>
      <c r="AK1231" s="13">
        <f>Penjualan!AK1231*$D1231</f>
        <v>0</v>
      </c>
      <c r="AL1231" s="13">
        <f>Penjualan!AL1231*$D1231</f>
        <v>0</v>
      </c>
      <c r="AM1231" s="13">
        <f>Penjualan!AM1231*$D1231</f>
        <v>0</v>
      </c>
      <c r="AN1231" s="13">
        <f>Penjualan!AN1231*$D1231</f>
        <v>0</v>
      </c>
      <c r="AO1231" s="13">
        <f>Penjualan!AO1231*$D1231</f>
        <v>0</v>
      </c>
      <c r="AP1231" s="13"/>
      <c r="AQ1231" s="13">
        <f>Penjualan!AQ1231*$D1231</f>
        <v>0</v>
      </c>
      <c r="AR1231" s="13">
        <f t="shared" si="38"/>
        <v>0</v>
      </c>
      <c r="AS1231" s="14"/>
      <c r="AT1231" s="14"/>
      <c r="AU1231" s="14"/>
      <c r="AV1231" s="14"/>
      <c r="AW1231" s="14"/>
    </row>
    <row r="1232" spans="1:49" ht="26.25" customHeight="1" x14ac:dyDescent="0.35">
      <c r="A1232" s="55">
        <f>Penjualan!A1232</f>
        <v>0</v>
      </c>
      <c r="B1232" s="2" t="str">
        <f>Penjualan!B1232</f>
        <v>LAIN-LAIN</v>
      </c>
      <c r="C1232" s="2" t="str">
        <f>Penjualan!C1232</f>
        <v>LAIN-LAIN</v>
      </c>
      <c r="D1232" s="21" t="e">
        <f>VLOOKUP(B1232,Tabel!$A$6:$F$78,6,FALSE)</f>
        <v>#N/A</v>
      </c>
      <c r="E1232" s="13" t="e">
        <f>Penjualan!E1232*$D1232</f>
        <v>#N/A</v>
      </c>
      <c r="F1232" s="13" t="e">
        <f>Penjualan!F1232*$D1232</f>
        <v>#N/A</v>
      </c>
      <c r="G1232" s="13" t="e">
        <f>Penjualan!G1232*$D1232</f>
        <v>#N/A</v>
      </c>
      <c r="H1232" s="13" t="e">
        <f>Penjualan!H1232*$D1232</f>
        <v>#N/A</v>
      </c>
      <c r="I1232" s="13" t="e">
        <f>Penjualan!I1232*$D1232</f>
        <v>#N/A</v>
      </c>
      <c r="J1232" s="13" t="e">
        <f>Penjualan!J1232*$D1232</f>
        <v>#N/A</v>
      </c>
      <c r="K1232" s="13" t="e">
        <f>Penjualan!K1232*$D1232</f>
        <v>#N/A</v>
      </c>
      <c r="L1232" s="13" t="e">
        <f>Penjualan!L1232*$D1232</f>
        <v>#N/A</v>
      </c>
      <c r="M1232" s="13" t="e">
        <f>Penjualan!M1232*$D1232</f>
        <v>#N/A</v>
      </c>
      <c r="N1232" s="13" t="e">
        <f>Penjualan!N1232*$D1232</f>
        <v>#N/A</v>
      </c>
      <c r="O1232" s="13" t="e">
        <f>Penjualan!O1232*$D1232</f>
        <v>#N/A</v>
      </c>
      <c r="P1232" s="13" t="e">
        <f>Penjualan!P1232*$D1232</f>
        <v>#N/A</v>
      </c>
      <c r="Q1232" s="13" t="e">
        <f>Penjualan!Q1232*$D1232</f>
        <v>#N/A</v>
      </c>
      <c r="R1232" s="13" t="e">
        <f>Penjualan!R1232*$D1232</f>
        <v>#N/A</v>
      </c>
      <c r="S1232" s="13" t="e">
        <f>Penjualan!S1232*$D1232</f>
        <v>#N/A</v>
      </c>
      <c r="T1232" s="13" t="e">
        <f>Penjualan!T1232*$D1232</f>
        <v>#N/A</v>
      </c>
      <c r="U1232" s="13" t="e">
        <f>Penjualan!U1232*$D1232</f>
        <v>#N/A</v>
      </c>
      <c r="V1232" s="13" t="e">
        <f>Penjualan!V1232*$D1232</f>
        <v>#N/A</v>
      </c>
      <c r="W1232" s="13" t="e">
        <f>Penjualan!W1232*$D1232</f>
        <v>#N/A</v>
      </c>
      <c r="X1232" s="13" t="e">
        <f>Penjualan!X1232*$D1232</f>
        <v>#N/A</v>
      </c>
      <c r="Y1232" s="13" t="e">
        <f>Penjualan!Y1232*$D1232</f>
        <v>#N/A</v>
      </c>
      <c r="Z1232" s="13" t="e">
        <f>Penjualan!Z1232*$D1232</f>
        <v>#N/A</v>
      </c>
      <c r="AA1232" s="13" t="e">
        <f>Penjualan!AA1232*$D1232</f>
        <v>#N/A</v>
      </c>
      <c r="AB1232" s="13" t="e">
        <f>Penjualan!AB1232*$D1232</f>
        <v>#N/A</v>
      </c>
      <c r="AC1232" s="13" t="e">
        <f>Penjualan!AC1232*$D1232</f>
        <v>#N/A</v>
      </c>
      <c r="AD1232" s="13" t="e">
        <f>Penjualan!AD1232*$D1232</f>
        <v>#N/A</v>
      </c>
      <c r="AE1232" s="13" t="e">
        <f>Penjualan!AE1232*$D1232</f>
        <v>#N/A</v>
      </c>
      <c r="AF1232" s="13" t="e">
        <f>Penjualan!AF1232*$D1232</f>
        <v>#N/A</v>
      </c>
      <c r="AG1232" s="13" t="e">
        <f>Penjualan!AG1232*$D1232</f>
        <v>#N/A</v>
      </c>
      <c r="AH1232" s="13" t="e">
        <f>Penjualan!AH1232*$D1232</f>
        <v>#N/A</v>
      </c>
      <c r="AI1232" s="13" t="e">
        <f>Penjualan!AI1232*$D1232</f>
        <v>#N/A</v>
      </c>
      <c r="AJ1232" s="13" t="e">
        <f>Penjualan!AJ1232*$D1232</f>
        <v>#N/A</v>
      </c>
      <c r="AK1232" s="13" t="e">
        <f>Penjualan!AK1232*$D1232</f>
        <v>#N/A</v>
      </c>
      <c r="AL1232" s="13" t="e">
        <f>Penjualan!AL1232*$D1232</f>
        <v>#N/A</v>
      </c>
      <c r="AM1232" s="13" t="e">
        <f>Penjualan!AM1232*$D1232</f>
        <v>#N/A</v>
      </c>
      <c r="AN1232" s="13" t="e">
        <f>Penjualan!AN1232*$D1232</f>
        <v>#N/A</v>
      </c>
      <c r="AO1232" s="13" t="e">
        <f>Penjualan!AO1232*$D1232</f>
        <v>#N/A</v>
      </c>
      <c r="AP1232" s="13"/>
      <c r="AQ1232" s="13" t="e">
        <f>Penjualan!AQ1232*$D1232</f>
        <v>#N/A</v>
      </c>
      <c r="AR1232" s="13" t="e">
        <f t="shared" si="38"/>
        <v>#N/A</v>
      </c>
      <c r="AS1232" s="14"/>
      <c r="AT1232" s="14"/>
      <c r="AU1232" s="14"/>
      <c r="AV1232" s="14"/>
      <c r="AW1232" s="14"/>
    </row>
    <row r="1233" spans="1:49" ht="26.25" customHeight="1" x14ac:dyDescent="0.35">
      <c r="A1233" s="55" t="str">
        <f>Penjualan!A1233</f>
        <v>21/05/17</v>
      </c>
      <c r="B1233" s="2" t="str">
        <f>Penjualan!B1233</f>
        <v>GKM</v>
      </c>
      <c r="C1233" s="2" t="str">
        <f>Penjualan!C1233</f>
        <v>G. Mutiara</v>
      </c>
      <c r="D1233" s="21">
        <f>VLOOKUP(B1233,Tabel!$A$6:$F$78,6,FALSE)</f>
        <v>10000</v>
      </c>
      <c r="E1233" s="13">
        <f>Penjualan!E1233*$D1233</f>
        <v>0</v>
      </c>
      <c r="F1233" s="13">
        <f>Penjualan!F1233*$D1233</f>
        <v>0</v>
      </c>
      <c r="G1233" s="13">
        <f>Penjualan!G1233*$D1233</f>
        <v>0</v>
      </c>
      <c r="H1233" s="13">
        <f>Penjualan!H1233*$D1233</f>
        <v>0</v>
      </c>
      <c r="I1233" s="13">
        <f>Penjualan!I1233*$D1233</f>
        <v>0</v>
      </c>
      <c r="J1233" s="13">
        <f>Penjualan!J1233*$D1233</f>
        <v>0</v>
      </c>
      <c r="K1233" s="13">
        <f>Penjualan!K1233*$D1233</f>
        <v>0</v>
      </c>
      <c r="L1233" s="13">
        <f>Penjualan!L1233*$D1233</f>
        <v>0</v>
      </c>
      <c r="M1233" s="13">
        <f>Penjualan!M1233*$D1233</f>
        <v>20000</v>
      </c>
      <c r="N1233" s="13">
        <f>Penjualan!N1233*$D1233</f>
        <v>0</v>
      </c>
      <c r="O1233" s="13">
        <f>Penjualan!O1233*$D1233</f>
        <v>0</v>
      </c>
      <c r="P1233" s="13">
        <f>Penjualan!P1233*$D1233</f>
        <v>0</v>
      </c>
      <c r="Q1233" s="13">
        <f>Penjualan!Q1233*$D1233</f>
        <v>0</v>
      </c>
      <c r="R1233" s="13">
        <f>Penjualan!R1233*$D1233</f>
        <v>0</v>
      </c>
      <c r="S1233" s="13">
        <f>Penjualan!S1233*$D1233</f>
        <v>0</v>
      </c>
      <c r="T1233" s="13">
        <f>Penjualan!T1233*$D1233</f>
        <v>0</v>
      </c>
      <c r="U1233" s="13">
        <f>Penjualan!U1233*$D1233</f>
        <v>0</v>
      </c>
      <c r="V1233" s="13">
        <f>Penjualan!V1233*$D1233</f>
        <v>0</v>
      </c>
      <c r="W1233" s="13">
        <f>Penjualan!W1233*$D1233</f>
        <v>0</v>
      </c>
      <c r="X1233" s="13">
        <f>Penjualan!X1233*$D1233</f>
        <v>0</v>
      </c>
      <c r="Y1233" s="13">
        <f>Penjualan!Y1233*$D1233</f>
        <v>0</v>
      </c>
      <c r="Z1233" s="13">
        <f>Penjualan!Z1233*$D1233</f>
        <v>0</v>
      </c>
      <c r="AA1233" s="13">
        <f>Penjualan!AA1233*$D1233</f>
        <v>0</v>
      </c>
      <c r="AB1233" s="13">
        <f>Penjualan!AB1233*$D1233</f>
        <v>0</v>
      </c>
      <c r="AC1233" s="13">
        <f>Penjualan!AC1233*$D1233</f>
        <v>10000</v>
      </c>
      <c r="AD1233" s="13">
        <f>Penjualan!AD1233*$D1233</f>
        <v>0</v>
      </c>
      <c r="AE1233" s="13">
        <f>Penjualan!AE1233*$D1233</f>
        <v>0</v>
      </c>
      <c r="AF1233" s="13">
        <f>Penjualan!AF1233*$D1233</f>
        <v>0</v>
      </c>
      <c r="AG1233" s="13">
        <f>Penjualan!AG1233*$D1233</f>
        <v>0</v>
      </c>
      <c r="AH1233" s="13">
        <f>Penjualan!AH1233*$D1233</f>
        <v>0</v>
      </c>
      <c r="AI1233" s="13">
        <f>Penjualan!AI1233*$D1233</f>
        <v>0</v>
      </c>
      <c r="AJ1233" s="13">
        <f>Penjualan!AJ1233*$D1233</f>
        <v>0</v>
      </c>
      <c r="AK1233" s="13">
        <f>Penjualan!AK1233*$D1233</f>
        <v>0</v>
      </c>
      <c r="AL1233" s="13">
        <f>Penjualan!AL1233*$D1233</f>
        <v>0</v>
      </c>
      <c r="AM1233" s="13">
        <f>Penjualan!AM1233*$D1233</f>
        <v>0</v>
      </c>
      <c r="AN1233" s="13">
        <f>Penjualan!AN1233*$D1233</f>
        <v>0</v>
      </c>
      <c r="AO1233" s="13">
        <f>Penjualan!AO1233*$D1233</f>
        <v>0</v>
      </c>
      <c r="AP1233" s="13"/>
      <c r="AQ1233" s="13">
        <f>Penjualan!AQ1233*$D1233</f>
        <v>0</v>
      </c>
      <c r="AR1233" s="13">
        <f t="shared" si="38"/>
        <v>30000</v>
      </c>
      <c r="AS1233" s="14"/>
      <c r="AT1233" s="14"/>
      <c r="AU1233" s="14"/>
      <c r="AV1233" s="14"/>
      <c r="AW1233" s="14"/>
    </row>
    <row r="1234" spans="1:49" ht="26.25" customHeight="1" x14ac:dyDescent="0.35">
      <c r="A1234" s="55" t="str">
        <f>Penjualan!A1234</f>
        <v>Kristus Raja</v>
      </c>
      <c r="B1234" s="2" t="str">
        <f>Penjualan!B1234</f>
        <v>KT03</v>
      </c>
      <c r="C1234" s="2" t="str">
        <f>Penjualan!C1234</f>
        <v>Kalung huruf</v>
      </c>
      <c r="D1234" s="21">
        <f>VLOOKUP(B1234,Tabel!$A$6:$F$78,6,FALSE)</f>
        <v>3000</v>
      </c>
      <c r="E1234" s="13">
        <f>Penjualan!E1234*$D1234</f>
        <v>0</v>
      </c>
      <c r="F1234" s="13">
        <f>Penjualan!F1234*$D1234</f>
        <v>0</v>
      </c>
      <c r="G1234" s="13">
        <f>Penjualan!G1234*$D1234</f>
        <v>0</v>
      </c>
      <c r="H1234" s="13">
        <f>Penjualan!H1234*$D1234</f>
        <v>0</v>
      </c>
      <c r="I1234" s="13">
        <f>Penjualan!I1234*$D1234</f>
        <v>0</v>
      </c>
      <c r="J1234" s="13">
        <f>Penjualan!J1234*$D1234</f>
        <v>0</v>
      </c>
      <c r="K1234" s="13">
        <f>Penjualan!K1234*$D1234</f>
        <v>0</v>
      </c>
      <c r="L1234" s="13">
        <f>Penjualan!L1234*$D1234</f>
        <v>0</v>
      </c>
      <c r="M1234" s="13">
        <f>Penjualan!M1234*$D1234</f>
        <v>0</v>
      </c>
      <c r="N1234" s="13">
        <f>Penjualan!N1234*$D1234</f>
        <v>0</v>
      </c>
      <c r="O1234" s="13">
        <f>Penjualan!O1234*$D1234</f>
        <v>0</v>
      </c>
      <c r="P1234" s="13">
        <f>Penjualan!P1234*$D1234</f>
        <v>0</v>
      </c>
      <c r="Q1234" s="13">
        <f>Penjualan!Q1234*$D1234</f>
        <v>0</v>
      </c>
      <c r="R1234" s="13">
        <f>Penjualan!R1234*$D1234</f>
        <v>0</v>
      </c>
      <c r="S1234" s="13">
        <f>Penjualan!S1234*$D1234</f>
        <v>0</v>
      </c>
      <c r="T1234" s="13">
        <f>Penjualan!T1234*$D1234</f>
        <v>3000</v>
      </c>
      <c r="U1234" s="13">
        <f>Penjualan!U1234*$D1234</f>
        <v>0</v>
      </c>
      <c r="V1234" s="13">
        <f>Penjualan!V1234*$D1234</f>
        <v>0</v>
      </c>
      <c r="W1234" s="13">
        <f>Penjualan!W1234*$D1234</f>
        <v>0</v>
      </c>
      <c r="X1234" s="13">
        <f>Penjualan!X1234*$D1234</f>
        <v>0</v>
      </c>
      <c r="Y1234" s="13">
        <f>Penjualan!Y1234*$D1234</f>
        <v>0</v>
      </c>
      <c r="Z1234" s="13">
        <f>Penjualan!Z1234*$D1234</f>
        <v>0</v>
      </c>
      <c r="AA1234" s="13">
        <f>Penjualan!AA1234*$D1234</f>
        <v>0</v>
      </c>
      <c r="AB1234" s="13">
        <f>Penjualan!AB1234*$D1234</f>
        <v>0</v>
      </c>
      <c r="AC1234" s="13">
        <f>Penjualan!AC1234*$D1234</f>
        <v>0</v>
      </c>
      <c r="AD1234" s="13">
        <f>Penjualan!AD1234*$D1234</f>
        <v>0</v>
      </c>
      <c r="AE1234" s="13">
        <f>Penjualan!AE1234*$D1234</f>
        <v>0</v>
      </c>
      <c r="AF1234" s="13">
        <f>Penjualan!AF1234*$D1234</f>
        <v>0</v>
      </c>
      <c r="AG1234" s="13">
        <f>Penjualan!AG1234*$D1234</f>
        <v>0</v>
      </c>
      <c r="AH1234" s="13">
        <f>Penjualan!AH1234*$D1234</f>
        <v>0</v>
      </c>
      <c r="AI1234" s="13">
        <f>Penjualan!AI1234*$D1234</f>
        <v>18000</v>
      </c>
      <c r="AJ1234" s="13">
        <f>Penjualan!AJ1234*$D1234</f>
        <v>0</v>
      </c>
      <c r="AK1234" s="13">
        <f>Penjualan!AK1234*$D1234</f>
        <v>0</v>
      </c>
      <c r="AL1234" s="13">
        <f>Penjualan!AL1234*$D1234</f>
        <v>0</v>
      </c>
      <c r="AM1234" s="13">
        <f>Penjualan!AM1234*$D1234</f>
        <v>0</v>
      </c>
      <c r="AN1234" s="13">
        <f>Penjualan!AN1234*$D1234</f>
        <v>0</v>
      </c>
      <c r="AO1234" s="13">
        <f>Penjualan!AO1234*$D1234</f>
        <v>0</v>
      </c>
      <c r="AP1234" s="13"/>
      <c r="AQ1234" s="13">
        <f>Penjualan!AQ1234*$D1234</f>
        <v>0</v>
      </c>
      <c r="AR1234" s="13">
        <f t="shared" si="38"/>
        <v>21000</v>
      </c>
      <c r="AS1234" s="14"/>
      <c r="AT1234" s="14"/>
      <c r="AU1234" s="14"/>
      <c r="AV1234" s="14"/>
      <c r="AW1234" s="14"/>
    </row>
    <row r="1235" spans="1:49" ht="26.25" customHeight="1" x14ac:dyDescent="0.35">
      <c r="A1235" s="55" t="str">
        <f>Penjualan!A1235</f>
        <v>Misa II</v>
      </c>
      <c r="B1235" s="2" t="str">
        <f>Penjualan!B1235</f>
        <v>GR11</v>
      </c>
      <c r="C1235" s="2" t="str">
        <f>Penjualan!C1235</f>
        <v>Gelang rosario kristal</v>
      </c>
      <c r="D1235" s="21">
        <f>VLOOKUP(B1235,Tabel!$A$6:$F$78,6,FALSE)</f>
        <v>15000</v>
      </c>
      <c r="E1235" s="13">
        <f>Penjualan!E1235*$D1235</f>
        <v>0</v>
      </c>
      <c r="F1235" s="13">
        <f>Penjualan!F1235*$D1235</f>
        <v>0</v>
      </c>
      <c r="G1235" s="13">
        <f>Penjualan!G1235*$D1235</f>
        <v>0</v>
      </c>
      <c r="H1235" s="13">
        <f>Penjualan!H1235*$D1235</f>
        <v>0</v>
      </c>
      <c r="I1235" s="13">
        <f>Penjualan!I1235*$D1235</f>
        <v>0</v>
      </c>
      <c r="J1235" s="13">
        <f>Penjualan!J1235*$D1235</f>
        <v>0</v>
      </c>
      <c r="K1235" s="13">
        <f>Penjualan!K1235*$D1235</f>
        <v>0</v>
      </c>
      <c r="L1235" s="13">
        <f>Penjualan!L1235*$D1235</f>
        <v>0</v>
      </c>
      <c r="M1235" s="13">
        <f>Penjualan!M1235*$D1235</f>
        <v>0</v>
      </c>
      <c r="N1235" s="13">
        <f>Penjualan!N1235*$D1235</f>
        <v>0</v>
      </c>
      <c r="O1235" s="13">
        <f>Penjualan!O1235*$D1235</f>
        <v>0</v>
      </c>
      <c r="P1235" s="13">
        <f>Penjualan!P1235*$D1235</f>
        <v>30000</v>
      </c>
      <c r="Q1235" s="13">
        <f>Penjualan!Q1235*$D1235</f>
        <v>0</v>
      </c>
      <c r="R1235" s="13">
        <f>Penjualan!R1235*$D1235</f>
        <v>0</v>
      </c>
      <c r="S1235" s="13">
        <f>Penjualan!S1235*$D1235</f>
        <v>0</v>
      </c>
      <c r="T1235" s="13">
        <f>Penjualan!T1235*$D1235</f>
        <v>0</v>
      </c>
      <c r="U1235" s="13">
        <f>Penjualan!U1235*$D1235</f>
        <v>0</v>
      </c>
      <c r="V1235" s="13">
        <f>Penjualan!V1235*$D1235</f>
        <v>0</v>
      </c>
      <c r="W1235" s="13">
        <f>Penjualan!W1235*$D1235</f>
        <v>0</v>
      </c>
      <c r="X1235" s="13">
        <f>Penjualan!X1235*$D1235</f>
        <v>30000</v>
      </c>
      <c r="Y1235" s="13">
        <f>Penjualan!Y1235*$D1235</f>
        <v>0</v>
      </c>
      <c r="Z1235" s="13">
        <f>Penjualan!Z1235*$D1235</f>
        <v>0</v>
      </c>
      <c r="AA1235" s="13">
        <f>Penjualan!AA1235*$D1235</f>
        <v>0</v>
      </c>
      <c r="AB1235" s="13">
        <f>Penjualan!AB1235*$D1235</f>
        <v>0</v>
      </c>
      <c r="AC1235" s="13">
        <f>Penjualan!AC1235*$D1235</f>
        <v>0</v>
      </c>
      <c r="AD1235" s="13">
        <f>Penjualan!AD1235*$D1235</f>
        <v>0</v>
      </c>
      <c r="AE1235" s="13">
        <f>Penjualan!AE1235*$D1235</f>
        <v>0</v>
      </c>
      <c r="AF1235" s="13">
        <f>Penjualan!AF1235*$D1235</f>
        <v>0</v>
      </c>
      <c r="AG1235" s="13">
        <f>Penjualan!AG1235*$D1235</f>
        <v>0</v>
      </c>
      <c r="AH1235" s="13">
        <f>Penjualan!AH1235*$D1235</f>
        <v>0</v>
      </c>
      <c r="AI1235" s="13">
        <f>Penjualan!AI1235*$D1235</f>
        <v>15000</v>
      </c>
      <c r="AJ1235" s="13">
        <f>Penjualan!AJ1235*$D1235</f>
        <v>0</v>
      </c>
      <c r="AK1235" s="13">
        <f>Penjualan!AK1235*$D1235</f>
        <v>0</v>
      </c>
      <c r="AL1235" s="13">
        <f>Penjualan!AL1235*$D1235</f>
        <v>0</v>
      </c>
      <c r="AM1235" s="13">
        <f>Penjualan!AM1235*$D1235</f>
        <v>0</v>
      </c>
      <c r="AN1235" s="13">
        <f>Penjualan!AN1235*$D1235</f>
        <v>0</v>
      </c>
      <c r="AO1235" s="13">
        <f>Penjualan!AO1235*$D1235</f>
        <v>0</v>
      </c>
      <c r="AP1235" s="13"/>
      <c r="AQ1235" s="13">
        <f>Penjualan!AQ1235*$D1235</f>
        <v>0</v>
      </c>
      <c r="AR1235" s="13">
        <f t="shared" si="38"/>
        <v>75000</v>
      </c>
      <c r="AS1235" s="14"/>
      <c r="AT1235" s="14"/>
      <c r="AU1235" s="14"/>
      <c r="AV1235" s="14"/>
      <c r="AW1235" s="14"/>
    </row>
    <row r="1236" spans="1:49" ht="26.25" customHeight="1" x14ac:dyDescent="0.35">
      <c r="A1236" s="55">
        <f>Penjualan!A1236</f>
        <v>0</v>
      </c>
      <c r="B1236" s="2" t="str">
        <f>Penjualan!B1236</f>
        <v>R10</v>
      </c>
      <c r="C1236" s="2" t="str">
        <f>Penjualan!C1236</f>
        <v>Rosario Biji Plastik</v>
      </c>
      <c r="D1236" s="21">
        <f>VLOOKUP(B1236,Tabel!$A$6:$F$78,6,FALSE)</f>
        <v>15000</v>
      </c>
      <c r="E1236" s="13">
        <f>Penjualan!E1236*$D1236</f>
        <v>0</v>
      </c>
      <c r="F1236" s="13">
        <f>Penjualan!F1236*$D1236</f>
        <v>0</v>
      </c>
      <c r="G1236" s="13">
        <f>Penjualan!G1236*$D1236</f>
        <v>0</v>
      </c>
      <c r="H1236" s="13">
        <f>Penjualan!H1236*$D1236</f>
        <v>0</v>
      </c>
      <c r="I1236" s="13">
        <f>Penjualan!I1236*$D1236</f>
        <v>0</v>
      </c>
      <c r="J1236" s="13">
        <f>Penjualan!J1236*$D1236</f>
        <v>0</v>
      </c>
      <c r="K1236" s="13">
        <f>Penjualan!K1236*$D1236</f>
        <v>0</v>
      </c>
      <c r="L1236" s="13">
        <f>Penjualan!L1236*$D1236</f>
        <v>0</v>
      </c>
      <c r="M1236" s="13">
        <f>Penjualan!M1236*$D1236</f>
        <v>0</v>
      </c>
      <c r="N1236" s="13">
        <f>Penjualan!N1236*$D1236</f>
        <v>0</v>
      </c>
      <c r="O1236" s="13">
        <f>Penjualan!O1236*$D1236</f>
        <v>0</v>
      </c>
      <c r="P1236" s="13">
        <f>Penjualan!P1236*$D1236</f>
        <v>45000</v>
      </c>
      <c r="Q1236" s="13">
        <f>Penjualan!Q1236*$D1236</f>
        <v>0</v>
      </c>
      <c r="R1236" s="13">
        <f>Penjualan!R1236*$D1236</f>
        <v>0</v>
      </c>
      <c r="S1236" s="13">
        <f>Penjualan!S1236*$D1236</f>
        <v>0</v>
      </c>
      <c r="T1236" s="13">
        <f>Penjualan!T1236*$D1236</f>
        <v>0</v>
      </c>
      <c r="U1236" s="13">
        <f>Penjualan!U1236*$D1236</f>
        <v>0</v>
      </c>
      <c r="V1236" s="13">
        <f>Penjualan!V1236*$D1236</f>
        <v>0</v>
      </c>
      <c r="W1236" s="13">
        <f>Penjualan!W1236*$D1236</f>
        <v>0</v>
      </c>
      <c r="X1236" s="13">
        <f>Penjualan!X1236*$D1236</f>
        <v>0</v>
      </c>
      <c r="Y1236" s="13">
        <f>Penjualan!Y1236*$D1236</f>
        <v>0</v>
      </c>
      <c r="Z1236" s="13">
        <f>Penjualan!Z1236*$D1236</f>
        <v>0</v>
      </c>
      <c r="AA1236" s="13">
        <f>Penjualan!AA1236*$D1236</f>
        <v>0</v>
      </c>
      <c r="AB1236" s="13">
        <f>Penjualan!AB1236*$D1236</f>
        <v>0</v>
      </c>
      <c r="AC1236" s="13">
        <f>Penjualan!AC1236*$D1236</f>
        <v>0</v>
      </c>
      <c r="AD1236" s="13">
        <f>Penjualan!AD1236*$D1236</f>
        <v>0</v>
      </c>
      <c r="AE1236" s="13">
        <f>Penjualan!AE1236*$D1236</f>
        <v>0</v>
      </c>
      <c r="AF1236" s="13">
        <f>Penjualan!AF1236*$D1236</f>
        <v>0</v>
      </c>
      <c r="AG1236" s="13">
        <f>Penjualan!AG1236*$D1236</f>
        <v>0</v>
      </c>
      <c r="AH1236" s="13">
        <f>Penjualan!AH1236*$D1236</f>
        <v>0</v>
      </c>
      <c r="AI1236" s="13">
        <f>Penjualan!AI1236*$D1236</f>
        <v>0</v>
      </c>
      <c r="AJ1236" s="13">
        <f>Penjualan!AJ1236*$D1236</f>
        <v>15000</v>
      </c>
      <c r="AK1236" s="13">
        <f>Penjualan!AK1236*$D1236</f>
        <v>0</v>
      </c>
      <c r="AL1236" s="13">
        <f>Penjualan!AL1236*$D1236</f>
        <v>0</v>
      </c>
      <c r="AM1236" s="13">
        <f>Penjualan!AM1236*$D1236</f>
        <v>0</v>
      </c>
      <c r="AN1236" s="13">
        <f>Penjualan!AN1236*$D1236</f>
        <v>0</v>
      </c>
      <c r="AO1236" s="13">
        <f>Penjualan!AO1236*$D1236</f>
        <v>0</v>
      </c>
      <c r="AP1236" s="13"/>
      <c r="AQ1236" s="13">
        <f>Penjualan!AQ1236*$D1236</f>
        <v>0</v>
      </c>
      <c r="AR1236" s="13">
        <f t="shared" si="38"/>
        <v>60000</v>
      </c>
      <c r="AS1236" s="14"/>
      <c r="AT1236" s="14"/>
      <c r="AU1236" s="14"/>
      <c r="AV1236" s="14"/>
      <c r="AW1236" s="14"/>
    </row>
    <row r="1237" spans="1:49" ht="26.25" customHeight="1" x14ac:dyDescent="0.35">
      <c r="A1237" s="55">
        <f>Penjualan!A1237</f>
        <v>0</v>
      </c>
      <c r="B1237" s="2" t="str">
        <f>Penjualan!B1237</f>
        <v>G12</v>
      </c>
      <c r="C1237" s="2" t="str">
        <f>Penjualan!C1237</f>
        <v xml:space="preserve">Gelang plat </v>
      </c>
      <c r="D1237" s="21">
        <f>VLOOKUP(B1237,Tabel!$A$6:$F$78,6,FALSE)</f>
        <v>5000</v>
      </c>
      <c r="E1237" s="13">
        <f>Penjualan!E1237*$D1237</f>
        <v>0</v>
      </c>
      <c r="F1237" s="13">
        <f>Penjualan!F1237*$D1237</f>
        <v>0</v>
      </c>
      <c r="G1237" s="13">
        <f>Penjualan!G1237*$D1237</f>
        <v>0</v>
      </c>
      <c r="H1237" s="13">
        <f>Penjualan!H1237*$D1237</f>
        <v>0</v>
      </c>
      <c r="I1237" s="13">
        <f>Penjualan!I1237*$D1237</f>
        <v>0</v>
      </c>
      <c r="J1237" s="13">
        <f>Penjualan!J1237*$D1237</f>
        <v>0</v>
      </c>
      <c r="K1237" s="13">
        <f>Penjualan!K1237*$D1237</f>
        <v>0</v>
      </c>
      <c r="L1237" s="13">
        <f>Penjualan!L1237*$D1237</f>
        <v>0</v>
      </c>
      <c r="M1237" s="13">
        <f>Penjualan!M1237*$D1237</f>
        <v>0</v>
      </c>
      <c r="N1237" s="13">
        <f>Penjualan!N1237*$D1237</f>
        <v>0</v>
      </c>
      <c r="O1237" s="13">
        <f>Penjualan!O1237*$D1237</f>
        <v>0</v>
      </c>
      <c r="P1237" s="13">
        <f>Penjualan!P1237*$D1237</f>
        <v>0</v>
      </c>
      <c r="Q1237" s="13">
        <f>Penjualan!Q1237*$D1237</f>
        <v>0</v>
      </c>
      <c r="R1237" s="13">
        <f>Penjualan!R1237*$D1237</f>
        <v>0</v>
      </c>
      <c r="S1237" s="13">
        <f>Penjualan!S1237*$D1237</f>
        <v>0</v>
      </c>
      <c r="T1237" s="13">
        <f>Penjualan!T1237*$D1237</f>
        <v>0</v>
      </c>
      <c r="U1237" s="13">
        <f>Penjualan!U1237*$D1237</f>
        <v>0</v>
      </c>
      <c r="V1237" s="13">
        <f>Penjualan!V1237*$D1237</f>
        <v>0</v>
      </c>
      <c r="W1237" s="13">
        <f>Penjualan!W1237*$D1237</f>
        <v>0</v>
      </c>
      <c r="X1237" s="13">
        <f>Penjualan!X1237*$D1237</f>
        <v>0</v>
      </c>
      <c r="Y1237" s="13">
        <f>Penjualan!Y1237*$D1237</f>
        <v>0</v>
      </c>
      <c r="Z1237" s="13">
        <f>Penjualan!Z1237*$D1237</f>
        <v>0</v>
      </c>
      <c r="AA1237" s="13">
        <f>Penjualan!AA1237*$D1237</f>
        <v>0</v>
      </c>
      <c r="AB1237" s="13">
        <f>Penjualan!AB1237*$D1237</f>
        <v>0</v>
      </c>
      <c r="AC1237" s="13">
        <f>Penjualan!AC1237*$D1237</f>
        <v>0</v>
      </c>
      <c r="AD1237" s="13">
        <f>Penjualan!AD1237*$D1237</f>
        <v>25000</v>
      </c>
      <c r="AE1237" s="13">
        <f>Penjualan!AE1237*$D1237</f>
        <v>0</v>
      </c>
      <c r="AF1237" s="13">
        <f>Penjualan!AF1237*$D1237</f>
        <v>0</v>
      </c>
      <c r="AG1237" s="13">
        <f>Penjualan!AG1237*$D1237</f>
        <v>0</v>
      </c>
      <c r="AH1237" s="13">
        <f>Penjualan!AH1237*$D1237</f>
        <v>0</v>
      </c>
      <c r="AI1237" s="13">
        <f>Penjualan!AI1237*$D1237</f>
        <v>30000</v>
      </c>
      <c r="AJ1237" s="13">
        <f>Penjualan!AJ1237*$D1237</f>
        <v>0</v>
      </c>
      <c r="AK1237" s="13">
        <f>Penjualan!AK1237*$D1237</f>
        <v>0</v>
      </c>
      <c r="AL1237" s="13">
        <f>Penjualan!AL1237*$D1237</f>
        <v>0</v>
      </c>
      <c r="AM1237" s="13">
        <f>Penjualan!AM1237*$D1237</f>
        <v>0</v>
      </c>
      <c r="AN1237" s="13">
        <f>Penjualan!AN1237*$D1237</f>
        <v>0</v>
      </c>
      <c r="AO1237" s="13">
        <f>Penjualan!AO1237*$D1237</f>
        <v>0</v>
      </c>
      <c r="AP1237" s="13"/>
      <c r="AQ1237" s="13">
        <f>Penjualan!AQ1237*$D1237</f>
        <v>0</v>
      </c>
      <c r="AR1237" s="13">
        <f t="shared" si="38"/>
        <v>55000</v>
      </c>
      <c r="AS1237" s="14"/>
      <c r="AT1237" s="14"/>
      <c r="AU1237" s="14"/>
      <c r="AV1237" s="14"/>
      <c r="AW1237" s="14"/>
    </row>
    <row r="1238" spans="1:49" ht="26.25" customHeight="1" x14ac:dyDescent="0.35">
      <c r="A1238" s="55">
        <f>Penjualan!A1238</f>
        <v>0</v>
      </c>
      <c r="B1238" s="2" t="str">
        <f>Penjualan!B1238</f>
        <v>Raf01</v>
      </c>
      <c r="C1238" s="2" t="str">
        <f>Penjualan!C1238</f>
        <v xml:space="preserve">Produk Rafael </v>
      </c>
      <c r="D1238" s="21">
        <f>VLOOKUP(B1238,Tabel!$A$6:$F$78,6,FALSE)</f>
        <v>10000</v>
      </c>
      <c r="E1238" s="13">
        <f>Penjualan!E1238*$D1238</f>
        <v>0</v>
      </c>
      <c r="F1238" s="13">
        <f>Penjualan!F1238*$D1238</f>
        <v>0</v>
      </c>
      <c r="G1238" s="13">
        <f>Penjualan!G1238*$D1238</f>
        <v>0</v>
      </c>
      <c r="H1238" s="13">
        <f>Penjualan!H1238*$D1238</f>
        <v>0</v>
      </c>
      <c r="I1238" s="13">
        <f>Penjualan!I1238*$D1238</f>
        <v>0</v>
      </c>
      <c r="J1238" s="13">
        <f>Penjualan!J1238*$D1238</f>
        <v>0</v>
      </c>
      <c r="K1238" s="13">
        <f>Penjualan!K1238*$D1238</f>
        <v>0</v>
      </c>
      <c r="L1238" s="13">
        <f>Penjualan!L1238*$D1238</f>
        <v>0</v>
      </c>
      <c r="M1238" s="13">
        <f>Penjualan!M1238*$D1238</f>
        <v>0</v>
      </c>
      <c r="N1238" s="13">
        <f>Penjualan!N1238*$D1238</f>
        <v>0</v>
      </c>
      <c r="O1238" s="13">
        <f>Penjualan!O1238*$D1238</f>
        <v>0</v>
      </c>
      <c r="P1238" s="13">
        <f>Penjualan!P1238*$D1238</f>
        <v>0</v>
      </c>
      <c r="Q1238" s="13">
        <f>Penjualan!Q1238*$D1238</f>
        <v>0</v>
      </c>
      <c r="R1238" s="13">
        <f>Penjualan!R1238*$D1238</f>
        <v>0</v>
      </c>
      <c r="S1238" s="13">
        <f>Penjualan!S1238*$D1238</f>
        <v>0</v>
      </c>
      <c r="T1238" s="13">
        <f>Penjualan!T1238*$D1238</f>
        <v>0</v>
      </c>
      <c r="U1238" s="13">
        <f>Penjualan!U1238*$D1238</f>
        <v>0</v>
      </c>
      <c r="V1238" s="13">
        <f>Penjualan!V1238*$D1238</f>
        <v>0</v>
      </c>
      <c r="W1238" s="13">
        <f>Penjualan!W1238*$D1238</f>
        <v>0</v>
      </c>
      <c r="X1238" s="13">
        <f>Penjualan!X1238*$D1238</f>
        <v>0</v>
      </c>
      <c r="Y1238" s="13">
        <f>Penjualan!Y1238*$D1238</f>
        <v>0</v>
      </c>
      <c r="Z1238" s="13">
        <f>Penjualan!Z1238*$D1238</f>
        <v>0</v>
      </c>
      <c r="AA1238" s="13">
        <f>Penjualan!AA1238*$D1238</f>
        <v>0</v>
      </c>
      <c r="AB1238" s="13">
        <f>Penjualan!AB1238*$D1238</f>
        <v>0</v>
      </c>
      <c r="AC1238" s="13">
        <f>Penjualan!AC1238*$D1238</f>
        <v>0</v>
      </c>
      <c r="AD1238" s="13">
        <f>Penjualan!AD1238*$D1238</f>
        <v>0</v>
      </c>
      <c r="AE1238" s="13">
        <f>Penjualan!AE1238*$D1238</f>
        <v>0</v>
      </c>
      <c r="AF1238" s="13">
        <f>Penjualan!AF1238*$D1238</f>
        <v>0</v>
      </c>
      <c r="AG1238" s="13">
        <f>Penjualan!AG1238*$D1238</f>
        <v>0</v>
      </c>
      <c r="AH1238" s="13">
        <f>Penjualan!AH1238*$D1238</f>
        <v>0</v>
      </c>
      <c r="AI1238" s="13">
        <f>Penjualan!AI1238*$D1238</f>
        <v>10000</v>
      </c>
      <c r="AJ1238" s="13">
        <f>Penjualan!AJ1238*$D1238</f>
        <v>0</v>
      </c>
      <c r="AK1238" s="13">
        <f>Penjualan!AK1238*$D1238</f>
        <v>0</v>
      </c>
      <c r="AL1238" s="13">
        <f>Penjualan!AL1238*$D1238</f>
        <v>0</v>
      </c>
      <c r="AM1238" s="13">
        <f>Penjualan!AM1238*$D1238</f>
        <v>0</v>
      </c>
      <c r="AN1238" s="13">
        <f>Penjualan!AN1238*$D1238</f>
        <v>10000</v>
      </c>
      <c r="AO1238" s="13">
        <f>Penjualan!AO1238*$D1238</f>
        <v>0</v>
      </c>
      <c r="AP1238" s="13"/>
      <c r="AQ1238" s="13">
        <f>Penjualan!AQ1238*$D1238</f>
        <v>0</v>
      </c>
      <c r="AR1238" s="13">
        <f t="shared" si="38"/>
        <v>20000</v>
      </c>
      <c r="AS1238" s="14"/>
      <c r="AT1238" s="14"/>
      <c r="AU1238" s="14"/>
      <c r="AV1238" s="14"/>
      <c r="AW1238" s="14"/>
    </row>
    <row r="1239" spans="1:49" ht="26.25" customHeight="1" x14ac:dyDescent="0.35">
      <c r="A1239" s="55">
        <f>Penjualan!A1239</f>
        <v>0</v>
      </c>
      <c r="B1239" s="2" t="str">
        <f>Penjualan!B1239</f>
        <v>P01</v>
      </c>
      <c r="C1239" s="2" t="str">
        <f>Penjualan!C1239</f>
        <v>Pita</v>
      </c>
      <c r="D1239" s="21">
        <f>VLOOKUP(B1239,Tabel!$A$6:$F$78,6,FALSE)</f>
        <v>0</v>
      </c>
      <c r="E1239" s="13">
        <f>Penjualan!E1239*$D1239</f>
        <v>0</v>
      </c>
      <c r="F1239" s="13">
        <f>Penjualan!F1239*$D1239</f>
        <v>0</v>
      </c>
      <c r="G1239" s="13">
        <f>Penjualan!G1239*$D1239</f>
        <v>0</v>
      </c>
      <c r="H1239" s="13">
        <f>Penjualan!H1239*$D1239</f>
        <v>0</v>
      </c>
      <c r="I1239" s="13">
        <f>Penjualan!I1239*$D1239</f>
        <v>0</v>
      </c>
      <c r="J1239" s="13">
        <f>Penjualan!J1239*$D1239</f>
        <v>0</v>
      </c>
      <c r="K1239" s="13">
        <f>Penjualan!K1239*$D1239</f>
        <v>0</v>
      </c>
      <c r="L1239" s="13">
        <f>Penjualan!L1239*$D1239</f>
        <v>0</v>
      </c>
      <c r="M1239" s="13">
        <f>Penjualan!M1239*$D1239</f>
        <v>0</v>
      </c>
      <c r="N1239" s="13">
        <f>Penjualan!N1239*$D1239</f>
        <v>0</v>
      </c>
      <c r="O1239" s="13">
        <f>Penjualan!O1239*$D1239</f>
        <v>0</v>
      </c>
      <c r="P1239" s="13">
        <f>Penjualan!P1239*$D1239</f>
        <v>0</v>
      </c>
      <c r="Q1239" s="13">
        <f>Penjualan!Q1239*$D1239</f>
        <v>0</v>
      </c>
      <c r="R1239" s="13">
        <f>Penjualan!R1239*$D1239</f>
        <v>0</v>
      </c>
      <c r="S1239" s="13">
        <f>Penjualan!S1239*$D1239</f>
        <v>0</v>
      </c>
      <c r="T1239" s="13">
        <f>Penjualan!T1239*$D1239</f>
        <v>0</v>
      </c>
      <c r="U1239" s="13">
        <f>Penjualan!U1239*$D1239</f>
        <v>0</v>
      </c>
      <c r="V1239" s="13">
        <f>Penjualan!V1239*$D1239</f>
        <v>0</v>
      </c>
      <c r="W1239" s="13">
        <f>Penjualan!W1239*$D1239</f>
        <v>0</v>
      </c>
      <c r="X1239" s="13">
        <f>Penjualan!X1239*$D1239</f>
        <v>0</v>
      </c>
      <c r="Y1239" s="13">
        <f>Penjualan!Y1239*$D1239</f>
        <v>0</v>
      </c>
      <c r="Z1239" s="13">
        <f>Penjualan!Z1239*$D1239</f>
        <v>0</v>
      </c>
      <c r="AA1239" s="13">
        <f>Penjualan!AA1239*$D1239</f>
        <v>0</v>
      </c>
      <c r="AB1239" s="13">
        <f>Penjualan!AB1239*$D1239</f>
        <v>0</v>
      </c>
      <c r="AC1239" s="13">
        <f>Penjualan!AC1239*$D1239</f>
        <v>0</v>
      </c>
      <c r="AD1239" s="13">
        <f>Penjualan!AD1239*$D1239</f>
        <v>0</v>
      </c>
      <c r="AE1239" s="13">
        <f>Penjualan!AE1239*$D1239</f>
        <v>0</v>
      </c>
      <c r="AF1239" s="13">
        <f>Penjualan!AF1239*$D1239</f>
        <v>0</v>
      </c>
      <c r="AG1239" s="13">
        <f>Penjualan!AG1239*$D1239</f>
        <v>0</v>
      </c>
      <c r="AH1239" s="13">
        <f>Penjualan!AH1239*$D1239</f>
        <v>0</v>
      </c>
      <c r="AI1239" s="13">
        <f>Penjualan!AI1239*$D1239</f>
        <v>0</v>
      </c>
      <c r="AJ1239" s="13">
        <f>Penjualan!AJ1239*$D1239</f>
        <v>0</v>
      </c>
      <c r="AK1239" s="13">
        <f>Penjualan!AK1239*$D1239</f>
        <v>0</v>
      </c>
      <c r="AL1239" s="13">
        <f>Penjualan!AL1239*$D1239</f>
        <v>0</v>
      </c>
      <c r="AM1239" s="13">
        <f>Penjualan!AM1239*$D1239</f>
        <v>0</v>
      </c>
      <c r="AN1239" s="13">
        <f>Penjualan!AN1239*$D1239</f>
        <v>0</v>
      </c>
      <c r="AO1239" s="13">
        <f>Penjualan!AO1239*$D1239</f>
        <v>0</v>
      </c>
      <c r="AP1239" s="13"/>
      <c r="AQ1239" s="13">
        <f>Penjualan!AQ1239*$D1239</f>
        <v>0</v>
      </c>
      <c r="AR1239" s="13">
        <f t="shared" si="38"/>
        <v>0</v>
      </c>
      <c r="AS1239" s="14"/>
      <c r="AT1239" s="14"/>
      <c r="AU1239" s="14"/>
      <c r="AV1239" s="14"/>
      <c r="AW1239" s="14"/>
    </row>
    <row r="1240" spans="1:49" ht="26.25" customHeight="1" x14ac:dyDescent="0.35">
      <c r="A1240" s="55">
        <f>Penjualan!A1240</f>
        <v>0</v>
      </c>
      <c r="B1240" s="2" t="str">
        <f>Penjualan!B1240</f>
        <v>R01</v>
      </c>
      <c r="C1240" s="2" t="str">
        <f>Penjualan!C1240</f>
        <v>Rosario kayu</v>
      </c>
      <c r="D1240" s="21">
        <f>VLOOKUP(B1240,Tabel!$A$6:$F$78,6,FALSE)</f>
        <v>15000</v>
      </c>
      <c r="E1240" s="13">
        <f>Penjualan!E1240*$D1240</f>
        <v>0</v>
      </c>
      <c r="F1240" s="13">
        <f>Penjualan!F1240*$D1240</f>
        <v>75000</v>
      </c>
      <c r="G1240" s="13">
        <f>Penjualan!G1240*$D1240</f>
        <v>0</v>
      </c>
      <c r="H1240" s="13">
        <f>Penjualan!H1240*$D1240</f>
        <v>0</v>
      </c>
      <c r="I1240" s="13">
        <f>Penjualan!I1240*$D1240</f>
        <v>0</v>
      </c>
      <c r="J1240" s="13">
        <f>Penjualan!J1240*$D1240</f>
        <v>0</v>
      </c>
      <c r="K1240" s="13">
        <f>Penjualan!K1240*$D1240</f>
        <v>0</v>
      </c>
      <c r="L1240" s="13">
        <f>Penjualan!L1240*$D1240</f>
        <v>0</v>
      </c>
      <c r="M1240" s="13">
        <f>Penjualan!M1240*$D1240</f>
        <v>0</v>
      </c>
      <c r="N1240" s="13">
        <f>Penjualan!N1240*$D1240</f>
        <v>0</v>
      </c>
      <c r="O1240" s="13">
        <f>Penjualan!O1240*$D1240</f>
        <v>0</v>
      </c>
      <c r="P1240" s="13">
        <f>Penjualan!P1240*$D1240</f>
        <v>0</v>
      </c>
      <c r="Q1240" s="13">
        <f>Penjualan!Q1240*$D1240</f>
        <v>0</v>
      </c>
      <c r="R1240" s="13">
        <f>Penjualan!R1240*$D1240</f>
        <v>0</v>
      </c>
      <c r="S1240" s="13">
        <f>Penjualan!S1240*$D1240</f>
        <v>0</v>
      </c>
      <c r="T1240" s="13">
        <f>Penjualan!T1240*$D1240</f>
        <v>0</v>
      </c>
      <c r="U1240" s="13">
        <f>Penjualan!U1240*$D1240</f>
        <v>0</v>
      </c>
      <c r="V1240" s="13">
        <f>Penjualan!V1240*$D1240</f>
        <v>0</v>
      </c>
      <c r="W1240" s="13">
        <f>Penjualan!W1240*$D1240</f>
        <v>0</v>
      </c>
      <c r="X1240" s="13">
        <f>Penjualan!X1240*$D1240</f>
        <v>0</v>
      </c>
      <c r="Y1240" s="13">
        <f>Penjualan!Y1240*$D1240</f>
        <v>0</v>
      </c>
      <c r="Z1240" s="13">
        <f>Penjualan!Z1240*$D1240</f>
        <v>0</v>
      </c>
      <c r="AA1240" s="13">
        <f>Penjualan!AA1240*$D1240</f>
        <v>0</v>
      </c>
      <c r="AB1240" s="13">
        <f>Penjualan!AB1240*$D1240</f>
        <v>0</v>
      </c>
      <c r="AC1240" s="13">
        <f>Penjualan!AC1240*$D1240</f>
        <v>0</v>
      </c>
      <c r="AD1240" s="13">
        <f>Penjualan!AD1240*$D1240</f>
        <v>0</v>
      </c>
      <c r="AE1240" s="13">
        <f>Penjualan!AE1240*$D1240</f>
        <v>0</v>
      </c>
      <c r="AF1240" s="13">
        <f>Penjualan!AF1240*$D1240</f>
        <v>0</v>
      </c>
      <c r="AG1240" s="13">
        <f>Penjualan!AG1240*$D1240</f>
        <v>0</v>
      </c>
      <c r="AH1240" s="13">
        <f>Penjualan!AH1240*$D1240</f>
        <v>15000</v>
      </c>
      <c r="AI1240" s="13">
        <f>Penjualan!AI1240*$D1240</f>
        <v>0</v>
      </c>
      <c r="AJ1240" s="13">
        <f>Penjualan!AJ1240*$D1240</f>
        <v>0</v>
      </c>
      <c r="AK1240" s="13">
        <f>Penjualan!AK1240*$D1240</f>
        <v>15000</v>
      </c>
      <c r="AL1240" s="13">
        <f>Penjualan!AL1240*$D1240</f>
        <v>0</v>
      </c>
      <c r="AM1240" s="13">
        <f>Penjualan!AM1240*$D1240</f>
        <v>0</v>
      </c>
      <c r="AN1240" s="13">
        <f>Penjualan!AN1240*$D1240</f>
        <v>0</v>
      </c>
      <c r="AO1240" s="13">
        <f>Penjualan!AO1240*$D1240</f>
        <v>0</v>
      </c>
      <c r="AP1240" s="13"/>
      <c r="AQ1240" s="13">
        <f>Penjualan!AQ1240*$D1240</f>
        <v>0</v>
      </c>
      <c r="AR1240" s="13">
        <f t="shared" si="38"/>
        <v>105000</v>
      </c>
      <c r="AS1240" s="14"/>
      <c r="AT1240" s="14"/>
      <c r="AU1240" s="14"/>
      <c r="AV1240" s="14"/>
      <c r="AW1240" s="14"/>
    </row>
    <row r="1241" spans="1:49" ht="26.25" customHeight="1" x14ac:dyDescent="0.35">
      <c r="A1241" s="55">
        <f>Penjualan!A1241</f>
        <v>0</v>
      </c>
      <c r="B1241" s="2" t="str">
        <f>Penjualan!B1241</f>
        <v>Car01</v>
      </c>
      <c r="C1241" s="2" t="str">
        <f>Penjualan!C1241</f>
        <v>Produk Oscar</v>
      </c>
      <c r="D1241" s="21">
        <f>VLOOKUP(B1241,Tabel!$A$6:$F$78,6,FALSE)</f>
        <v>20000</v>
      </c>
      <c r="E1241" s="13">
        <f>Penjualan!E1241*$D1241</f>
        <v>0</v>
      </c>
      <c r="F1241" s="13">
        <f>Penjualan!F1241*$D1241</f>
        <v>0</v>
      </c>
      <c r="G1241" s="13">
        <f>Penjualan!G1241*$D1241</f>
        <v>0</v>
      </c>
      <c r="H1241" s="13">
        <f>Penjualan!H1241*$D1241</f>
        <v>0</v>
      </c>
      <c r="I1241" s="13">
        <f>Penjualan!I1241*$D1241</f>
        <v>0</v>
      </c>
      <c r="J1241" s="13">
        <f>Penjualan!J1241*$D1241</f>
        <v>0</v>
      </c>
      <c r="K1241" s="13">
        <f>Penjualan!K1241*$D1241</f>
        <v>0</v>
      </c>
      <c r="L1241" s="13">
        <f>Penjualan!L1241*$D1241</f>
        <v>0</v>
      </c>
      <c r="M1241" s="13">
        <f>Penjualan!M1241*$D1241</f>
        <v>20000</v>
      </c>
      <c r="N1241" s="13">
        <f>Penjualan!N1241*$D1241</f>
        <v>0</v>
      </c>
      <c r="O1241" s="13">
        <f>Penjualan!O1241*$D1241</f>
        <v>0</v>
      </c>
      <c r="P1241" s="13">
        <f>Penjualan!P1241*$D1241</f>
        <v>0</v>
      </c>
      <c r="Q1241" s="13">
        <f>Penjualan!Q1241*$D1241</f>
        <v>0</v>
      </c>
      <c r="R1241" s="13">
        <f>Penjualan!R1241*$D1241</f>
        <v>0</v>
      </c>
      <c r="S1241" s="13">
        <f>Penjualan!S1241*$D1241</f>
        <v>0</v>
      </c>
      <c r="T1241" s="13">
        <f>Penjualan!T1241*$D1241</f>
        <v>20000</v>
      </c>
      <c r="U1241" s="13">
        <f>Penjualan!U1241*$D1241</f>
        <v>0</v>
      </c>
      <c r="V1241" s="13">
        <f>Penjualan!V1241*$D1241</f>
        <v>0</v>
      </c>
      <c r="W1241" s="13">
        <f>Penjualan!W1241*$D1241</f>
        <v>0</v>
      </c>
      <c r="X1241" s="13">
        <f>Penjualan!X1241*$D1241</f>
        <v>0</v>
      </c>
      <c r="Y1241" s="13">
        <f>Penjualan!Y1241*$D1241</f>
        <v>0</v>
      </c>
      <c r="Z1241" s="13">
        <f>Penjualan!Z1241*$D1241</f>
        <v>0</v>
      </c>
      <c r="AA1241" s="13">
        <f>Penjualan!AA1241*$D1241</f>
        <v>0</v>
      </c>
      <c r="AB1241" s="13">
        <f>Penjualan!AB1241*$D1241</f>
        <v>0</v>
      </c>
      <c r="AC1241" s="13">
        <f>Penjualan!AC1241*$D1241</f>
        <v>0</v>
      </c>
      <c r="AD1241" s="13">
        <f>Penjualan!AD1241*$D1241</f>
        <v>0</v>
      </c>
      <c r="AE1241" s="13">
        <f>Penjualan!AE1241*$D1241</f>
        <v>0</v>
      </c>
      <c r="AF1241" s="13">
        <f>Penjualan!AF1241*$D1241</f>
        <v>0</v>
      </c>
      <c r="AG1241" s="13">
        <f>Penjualan!AG1241*$D1241</f>
        <v>0</v>
      </c>
      <c r="AH1241" s="13">
        <f>Penjualan!AH1241*$D1241</f>
        <v>0</v>
      </c>
      <c r="AI1241" s="13">
        <f>Penjualan!AI1241*$D1241</f>
        <v>0</v>
      </c>
      <c r="AJ1241" s="13">
        <f>Penjualan!AJ1241*$D1241</f>
        <v>0</v>
      </c>
      <c r="AK1241" s="13">
        <f>Penjualan!AK1241*$D1241</f>
        <v>0</v>
      </c>
      <c r="AL1241" s="13">
        <f>Penjualan!AL1241*$D1241</f>
        <v>0</v>
      </c>
      <c r="AM1241" s="13">
        <f>Penjualan!AM1241*$D1241</f>
        <v>0</v>
      </c>
      <c r="AN1241" s="13">
        <f>Penjualan!AN1241*$D1241</f>
        <v>0</v>
      </c>
      <c r="AO1241" s="13">
        <f>Penjualan!AO1241*$D1241</f>
        <v>0</v>
      </c>
      <c r="AP1241" s="13"/>
      <c r="AQ1241" s="13">
        <f>Penjualan!AQ1241*$D1241</f>
        <v>0</v>
      </c>
      <c r="AR1241" s="13">
        <f t="shared" si="38"/>
        <v>40000</v>
      </c>
      <c r="AS1241" s="14"/>
      <c r="AT1241" s="14"/>
      <c r="AU1241" s="14"/>
      <c r="AV1241" s="14"/>
      <c r="AW1241" s="14"/>
    </row>
    <row r="1242" spans="1:49" ht="26.25" customHeight="1" x14ac:dyDescent="0.35">
      <c r="A1242" s="55">
        <f>Penjualan!A1242</f>
        <v>0</v>
      </c>
      <c r="B1242" s="2" t="str">
        <f>Penjualan!B1242</f>
        <v>GKM</v>
      </c>
      <c r="C1242" s="2" t="str">
        <f>Penjualan!C1242</f>
        <v>G. Mutiara</v>
      </c>
      <c r="D1242" s="21">
        <f>VLOOKUP(B1242,Tabel!$A$6:$F$78,6,FALSE)</f>
        <v>10000</v>
      </c>
      <c r="E1242" s="13">
        <f>Penjualan!E1242*$D1242</f>
        <v>0</v>
      </c>
      <c r="F1242" s="13">
        <f>Penjualan!F1242*$D1242</f>
        <v>0</v>
      </c>
      <c r="G1242" s="13">
        <f>Penjualan!G1242*$D1242</f>
        <v>0</v>
      </c>
      <c r="H1242" s="13">
        <f>Penjualan!H1242*$D1242</f>
        <v>0</v>
      </c>
      <c r="I1242" s="13">
        <f>Penjualan!I1242*$D1242</f>
        <v>0</v>
      </c>
      <c r="J1242" s="13">
        <f>Penjualan!J1242*$D1242</f>
        <v>0</v>
      </c>
      <c r="K1242" s="13">
        <f>Penjualan!K1242*$D1242</f>
        <v>0</v>
      </c>
      <c r="L1242" s="13">
        <f>Penjualan!L1242*$D1242</f>
        <v>0</v>
      </c>
      <c r="M1242" s="13">
        <f>Penjualan!M1242*$D1242</f>
        <v>10000</v>
      </c>
      <c r="N1242" s="13">
        <f>Penjualan!N1242*$D1242</f>
        <v>0</v>
      </c>
      <c r="O1242" s="13">
        <f>Penjualan!O1242*$D1242</f>
        <v>0</v>
      </c>
      <c r="P1242" s="13">
        <f>Penjualan!P1242*$D1242</f>
        <v>0</v>
      </c>
      <c r="Q1242" s="13">
        <f>Penjualan!Q1242*$D1242</f>
        <v>0</v>
      </c>
      <c r="R1242" s="13">
        <f>Penjualan!R1242*$D1242</f>
        <v>0</v>
      </c>
      <c r="S1242" s="13">
        <f>Penjualan!S1242*$D1242</f>
        <v>0</v>
      </c>
      <c r="T1242" s="13">
        <f>Penjualan!T1242*$D1242</f>
        <v>0</v>
      </c>
      <c r="U1242" s="13">
        <f>Penjualan!U1242*$D1242</f>
        <v>0</v>
      </c>
      <c r="V1242" s="13">
        <f>Penjualan!V1242*$D1242</f>
        <v>0</v>
      </c>
      <c r="W1242" s="13">
        <f>Penjualan!W1242*$D1242</f>
        <v>0</v>
      </c>
      <c r="X1242" s="13">
        <f>Penjualan!X1242*$D1242</f>
        <v>0</v>
      </c>
      <c r="Y1242" s="13">
        <f>Penjualan!Y1242*$D1242</f>
        <v>0</v>
      </c>
      <c r="Z1242" s="13">
        <f>Penjualan!Z1242*$D1242</f>
        <v>0</v>
      </c>
      <c r="AA1242" s="13">
        <f>Penjualan!AA1242*$D1242</f>
        <v>0</v>
      </c>
      <c r="AB1242" s="13">
        <f>Penjualan!AB1242*$D1242</f>
        <v>0</v>
      </c>
      <c r="AC1242" s="13">
        <f>Penjualan!AC1242*$D1242</f>
        <v>0</v>
      </c>
      <c r="AD1242" s="13">
        <f>Penjualan!AD1242*$D1242</f>
        <v>0</v>
      </c>
      <c r="AE1242" s="13">
        <f>Penjualan!AE1242*$D1242</f>
        <v>0</v>
      </c>
      <c r="AF1242" s="13">
        <f>Penjualan!AF1242*$D1242</f>
        <v>0</v>
      </c>
      <c r="AG1242" s="13">
        <f>Penjualan!AG1242*$D1242</f>
        <v>0</v>
      </c>
      <c r="AH1242" s="13">
        <f>Penjualan!AH1242*$D1242</f>
        <v>0</v>
      </c>
      <c r="AI1242" s="13">
        <f>Penjualan!AI1242*$D1242</f>
        <v>0</v>
      </c>
      <c r="AJ1242" s="13">
        <f>Penjualan!AJ1242*$D1242</f>
        <v>0</v>
      </c>
      <c r="AK1242" s="13">
        <f>Penjualan!AK1242*$D1242</f>
        <v>20000</v>
      </c>
      <c r="AL1242" s="13">
        <f>Penjualan!AL1242*$D1242</f>
        <v>0</v>
      </c>
      <c r="AM1242" s="13">
        <f>Penjualan!AM1242*$D1242</f>
        <v>0</v>
      </c>
      <c r="AN1242" s="13">
        <f>Penjualan!AN1242*$D1242</f>
        <v>10000</v>
      </c>
      <c r="AO1242" s="13">
        <f>Penjualan!AO1242*$D1242</f>
        <v>0</v>
      </c>
      <c r="AP1242" s="13"/>
      <c r="AQ1242" s="13">
        <f>Penjualan!AQ1242*$D1242</f>
        <v>0</v>
      </c>
      <c r="AR1242" s="13">
        <f t="shared" si="38"/>
        <v>40000</v>
      </c>
      <c r="AS1242" s="14"/>
      <c r="AT1242" s="14"/>
      <c r="AU1242" s="14"/>
      <c r="AV1242" s="14"/>
      <c r="AW1242" s="14"/>
    </row>
    <row r="1243" spans="1:49" ht="26.25" customHeight="1" x14ac:dyDescent="0.35">
      <c r="A1243" s="55">
        <f>Penjualan!A1243</f>
        <v>0</v>
      </c>
      <c r="B1243" s="2" t="str">
        <f>Penjualan!B1243</f>
        <v>G10</v>
      </c>
      <c r="C1243" s="2" t="str">
        <f>Penjualan!C1243</f>
        <v>G.tali warna warni</v>
      </c>
      <c r="D1243" s="21">
        <f>VLOOKUP(B1243,Tabel!$A$6:$F$78,6,FALSE)</f>
        <v>5000</v>
      </c>
      <c r="E1243" s="13">
        <f>Penjualan!E1243*$D1243</f>
        <v>0</v>
      </c>
      <c r="F1243" s="13">
        <f>Penjualan!F1243*$D1243</f>
        <v>0</v>
      </c>
      <c r="G1243" s="13">
        <f>Penjualan!G1243*$D1243</f>
        <v>0</v>
      </c>
      <c r="H1243" s="13">
        <f>Penjualan!H1243*$D1243</f>
        <v>0</v>
      </c>
      <c r="I1243" s="13">
        <f>Penjualan!I1243*$D1243</f>
        <v>0</v>
      </c>
      <c r="J1243" s="13">
        <f>Penjualan!J1243*$D1243</f>
        <v>0</v>
      </c>
      <c r="K1243" s="13">
        <f>Penjualan!K1243*$D1243</f>
        <v>0</v>
      </c>
      <c r="L1243" s="13">
        <f>Penjualan!L1243*$D1243</f>
        <v>0</v>
      </c>
      <c r="M1243" s="13">
        <f>Penjualan!M1243*$D1243</f>
        <v>0</v>
      </c>
      <c r="N1243" s="13">
        <f>Penjualan!N1243*$D1243</f>
        <v>0</v>
      </c>
      <c r="O1243" s="13">
        <f>Penjualan!O1243*$D1243</f>
        <v>0</v>
      </c>
      <c r="P1243" s="13">
        <f>Penjualan!P1243*$D1243</f>
        <v>0</v>
      </c>
      <c r="Q1243" s="13">
        <f>Penjualan!Q1243*$D1243</f>
        <v>0</v>
      </c>
      <c r="R1243" s="13">
        <f>Penjualan!R1243*$D1243</f>
        <v>0</v>
      </c>
      <c r="S1243" s="13">
        <f>Penjualan!S1243*$D1243</f>
        <v>0</v>
      </c>
      <c r="T1243" s="13">
        <f>Penjualan!T1243*$D1243</f>
        <v>0</v>
      </c>
      <c r="U1243" s="13">
        <f>Penjualan!U1243*$D1243</f>
        <v>0</v>
      </c>
      <c r="V1243" s="13">
        <f>Penjualan!V1243*$D1243</f>
        <v>0</v>
      </c>
      <c r="W1243" s="13">
        <f>Penjualan!W1243*$D1243</f>
        <v>0</v>
      </c>
      <c r="X1243" s="13">
        <f>Penjualan!X1243*$D1243</f>
        <v>0</v>
      </c>
      <c r="Y1243" s="13">
        <f>Penjualan!Y1243*$D1243</f>
        <v>0</v>
      </c>
      <c r="Z1243" s="13">
        <f>Penjualan!Z1243*$D1243</f>
        <v>5000</v>
      </c>
      <c r="AA1243" s="13">
        <f>Penjualan!AA1243*$D1243</f>
        <v>0</v>
      </c>
      <c r="AB1243" s="13">
        <f>Penjualan!AB1243*$D1243</f>
        <v>0</v>
      </c>
      <c r="AC1243" s="13">
        <f>Penjualan!AC1243*$D1243</f>
        <v>0</v>
      </c>
      <c r="AD1243" s="13">
        <f>Penjualan!AD1243*$D1243</f>
        <v>0</v>
      </c>
      <c r="AE1243" s="13">
        <f>Penjualan!AE1243*$D1243</f>
        <v>0</v>
      </c>
      <c r="AF1243" s="13">
        <f>Penjualan!AF1243*$D1243</f>
        <v>5000</v>
      </c>
      <c r="AG1243" s="13">
        <f>Penjualan!AG1243*$D1243</f>
        <v>15000</v>
      </c>
      <c r="AH1243" s="13">
        <f>Penjualan!AH1243*$D1243</f>
        <v>0</v>
      </c>
      <c r="AI1243" s="13">
        <f>Penjualan!AI1243*$D1243</f>
        <v>0</v>
      </c>
      <c r="AJ1243" s="13">
        <f>Penjualan!AJ1243*$D1243</f>
        <v>0</v>
      </c>
      <c r="AK1243" s="13">
        <f>Penjualan!AK1243*$D1243</f>
        <v>0</v>
      </c>
      <c r="AL1243" s="13">
        <f>Penjualan!AL1243*$D1243</f>
        <v>0</v>
      </c>
      <c r="AM1243" s="13">
        <f>Penjualan!AM1243*$D1243</f>
        <v>5000</v>
      </c>
      <c r="AN1243" s="13">
        <f>Penjualan!AN1243*$D1243</f>
        <v>0</v>
      </c>
      <c r="AO1243" s="13">
        <f>Penjualan!AO1243*$D1243</f>
        <v>0</v>
      </c>
      <c r="AP1243" s="13"/>
      <c r="AQ1243" s="13">
        <f>Penjualan!AQ1243*$D1243</f>
        <v>0</v>
      </c>
      <c r="AR1243" s="13">
        <f t="shared" si="38"/>
        <v>30000</v>
      </c>
      <c r="AS1243" s="14"/>
      <c r="AT1243" s="14"/>
      <c r="AU1243" s="14"/>
      <c r="AV1243" s="14"/>
      <c r="AW1243" s="14"/>
    </row>
    <row r="1244" spans="1:49" ht="26.25" customHeight="1" x14ac:dyDescent="0.35">
      <c r="A1244" s="55">
        <f>Penjualan!A1244</f>
        <v>0</v>
      </c>
      <c r="B1244" s="2" t="str">
        <f>Penjualan!B1244</f>
        <v>GR19</v>
      </c>
      <c r="C1244" s="2" t="str">
        <f>Penjualan!C1244</f>
        <v>Gelang Rosario Corak Bunga</v>
      </c>
      <c r="D1244" s="21">
        <f>VLOOKUP(B1244,Tabel!$A$6:$F$78,6,FALSE)</f>
        <v>15000</v>
      </c>
      <c r="E1244" s="13">
        <f>Penjualan!E1244*$D1244</f>
        <v>0</v>
      </c>
      <c r="F1244" s="13">
        <f>Penjualan!F1244*$D1244</f>
        <v>15000</v>
      </c>
      <c r="G1244" s="13">
        <f>Penjualan!G1244*$D1244</f>
        <v>0</v>
      </c>
      <c r="H1244" s="13">
        <f>Penjualan!H1244*$D1244</f>
        <v>0</v>
      </c>
      <c r="I1244" s="13">
        <f>Penjualan!I1244*$D1244</f>
        <v>0</v>
      </c>
      <c r="J1244" s="13">
        <f>Penjualan!J1244*$D1244</f>
        <v>0</v>
      </c>
      <c r="K1244" s="13">
        <f>Penjualan!K1244*$D1244</f>
        <v>0</v>
      </c>
      <c r="L1244" s="13">
        <f>Penjualan!L1244*$D1244</f>
        <v>0</v>
      </c>
      <c r="M1244" s="13">
        <f>Penjualan!M1244*$D1244</f>
        <v>0</v>
      </c>
      <c r="N1244" s="13">
        <f>Penjualan!N1244*$D1244</f>
        <v>0</v>
      </c>
      <c r="O1244" s="13">
        <f>Penjualan!O1244*$D1244</f>
        <v>0</v>
      </c>
      <c r="P1244" s="13">
        <f>Penjualan!P1244*$D1244</f>
        <v>0</v>
      </c>
      <c r="Q1244" s="13">
        <f>Penjualan!Q1244*$D1244</f>
        <v>0</v>
      </c>
      <c r="R1244" s="13">
        <f>Penjualan!R1244*$D1244</f>
        <v>0</v>
      </c>
      <c r="S1244" s="13">
        <f>Penjualan!S1244*$D1244</f>
        <v>0</v>
      </c>
      <c r="T1244" s="13">
        <f>Penjualan!T1244*$D1244</f>
        <v>0</v>
      </c>
      <c r="U1244" s="13">
        <f>Penjualan!U1244*$D1244</f>
        <v>0</v>
      </c>
      <c r="V1244" s="13">
        <f>Penjualan!V1244*$D1244</f>
        <v>0</v>
      </c>
      <c r="W1244" s="13">
        <f>Penjualan!W1244*$D1244</f>
        <v>0</v>
      </c>
      <c r="X1244" s="13">
        <f>Penjualan!X1244*$D1244</f>
        <v>30000</v>
      </c>
      <c r="Y1244" s="13">
        <f>Penjualan!Y1244*$D1244</f>
        <v>0</v>
      </c>
      <c r="Z1244" s="13">
        <f>Penjualan!Z1244*$D1244</f>
        <v>0</v>
      </c>
      <c r="AA1244" s="13">
        <f>Penjualan!AA1244*$D1244</f>
        <v>0</v>
      </c>
      <c r="AB1244" s="13">
        <f>Penjualan!AB1244*$D1244</f>
        <v>0</v>
      </c>
      <c r="AC1244" s="13">
        <f>Penjualan!AC1244*$D1244</f>
        <v>0</v>
      </c>
      <c r="AD1244" s="13">
        <f>Penjualan!AD1244*$D1244</f>
        <v>0</v>
      </c>
      <c r="AE1244" s="13">
        <f>Penjualan!AE1244*$D1244</f>
        <v>0</v>
      </c>
      <c r="AF1244" s="13">
        <f>Penjualan!AF1244*$D1244</f>
        <v>0</v>
      </c>
      <c r="AG1244" s="13">
        <f>Penjualan!AG1244*$D1244</f>
        <v>0</v>
      </c>
      <c r="AH1244" s="13">
        <f>Penjualan!AH1244*$D1244</f>
        <v>0</v>
      </c>
      <c r="AI1244" s="13">
        <f>Penjualan!AI1244*$D1244</f>
        <v>0</v>
      </c>
      <c r="AJ1244" s="13">
        <f>Penjualan!AJ1244*$D1244</f>
        <v>0</v>
      </c>
      <c r="AK1244" s="13">
        <f>Penjualan!AK1244*$D1244</f>
        <v>0</v>
      </c>
      <c r="AL1244" s="13">
        <f>Penjualan!AL1244*$D1244</f>
        <v>0</v>
      </c>
      <c r="AM1244" s="13">
        <f>Penjualan!AM1244*$D1244</f>
        <v>0</v>
      </c>
      <c r="AN1244" s="13">
        <f>Penjualan!AN1244*$D1244</f>
        <v>0</v>
      </c>
      <c r="AO1244" s="13">
        <f>Penjualan!AO1244*$D1244</f>
        <v>0</v>
      </c>
      <c r="AP1244" s="13"/>
      <c r="AQ1244" s="13">
        <f>Penjualan!AQ1244*$D1244</f>
        <v>0</v>
      </c>
      <c r="AR1244" s="13">
        <f t="shared" si="38"/>
        <v>45000</v>
      </c>
      <c r="AS1244" s="14"/>
      <c r="AT1244" s="14"/>
      <c r="AU1244" s="14"/>
      <c r="AV1244" s="14"/>
      <c r="AW1244" s="14"/>
    </row>
    <row r="1245" spans="1:49" ht="26.25" customHeight="1" x14ac:dyDescent="0.35">
      <c r="A1245" s="55">
        <f>Penjualan!A1245</f>
        <v>0</v>
      </c>
      <c r="B1245" s="2" t="str">
        <f>Penjualan!B1245</f>
        <v>R05</v>
      </c>
      <c r="C1245" s="2" t="str">
        <f>Penjualan!C1245</f>
        <v>Rosario tali bercorak</v>
      </c>
      <c r="D1245" s="21">
        <f>VLOOKUP(B1245,Tabel!$A$6:$F$78,6,FALSE)</f>
        <v>15000</v>
      </c>
      <c r="E1245" s="13">
        <f>Penjualan!E1245*$D1245</f>
        <v>0</v>
      </c>
      <c r="F1245" s="13">
        <f>Penjualan!F1245*$D1245</f>
        <v>0</v>
      </c>
      <c r="G1245" s="13">
        <f>Penjualan!G1245*$D1245</f>
        <v>0</v>
      </c>
      <c r="H1245" s="13">
        <f>Penjualan!H1245*$D1245</f>
        <v>0</v>
      </c>
      <c r="I1245" s="13">
        <f>Penjualan!I1245*$D1245</f>
        <v>0</v>
      </c>
      <c r="J1245" s="13">
        <f>Penjualan!J1245*$D1245</f>
        <v>0</v>
      </c>
      <c r="K1245" s="13">
        <f>Penjualan!K1245*$D1245</f>
        <v>0</v>
      </c>
      <c r="L1245" s="13">
        <f>Penjualan!L1245*$D1245</f>
        <v>0</v>
      </c>
      <c r="M1245" s="13">
        <f>Penjualan!M1245*$D1245</f>
        <v>0</v>
      </c>
      <c r="N1245" s="13">
        <f>Penjualan!N1245*$D1245</f>
        <v>0</v>
      </c>
      <c r="O1245" s="13">
        <f>Penjualan!O1245*$D1245</f>
        <v>0</v>
      </c>
      <c r="P1245" s="13">
        <f>Penjualan!P1245*$D1245</f>
        <v>0</v>
      </c>
      <c r="Q1245" s="13">
        <f>Penjualan!Q1245*$D1245</f>
        <v>0</v>
      </c>
      <c r="R1245" s="13">
        <f>Penjualan!R1245*$D1245</f>
        <v>0</v>
      </c>
      <c r="S1245" s="13">
        <f>Penjualan!S1245*$D1245</f>
        <v>45000</v>
      </c>
      <c r="T1245" s="13">
        <f>Penjualan!T1245*$D1245</f>
        <v>0</v>
      </c>
      <c r="U1245" s="13">
        <f>Penjualan!U1245*$D1245</f>
        <v>0</v>
      </c>
      <c r="V1245" s="13">
        <f>Penjualan!V1245*$D1245</f>
        <v>0</v>
      </c>
      <c r="W1245" s="13">
        <f>Penjualan!W1245*$D1245</f>
        <v>15000</v>
      </c>
      <c r="X1245" s="13">
        <f>Penjualan!X1245*$D1245</f>
        <v>0</v>
      </c>
      <c r="Y1245" s="13">
        <f>Penjualan!Y1245*$D1245</f>
        <v>0</v>
      </c>
      <c r="Z1245" s="13">
        <f>Penjualan!Z1245*$D1245</f>
        <v>0</v>
      </c>
      <c r="AA1245" s="13">
        <f>Penjualan!AA1245*$D1245</f>
        <v>0</v>
      </c>
      <c r="AB1245" s="13">
        <f>Penjualan!AB1245*$D1245</f>
        <v>0</v>
      </c>
      <c r="AC1245" s="13">
        <f>Penjualan!AC1245*$D1245</f>
        <v>0</v>
      </c>
      <c r="AD1245" s="13">
        <f>Penjualan!AD1245*$D1245</f>
        <v>0</v>
      </c>
      <c r="AE1245" s="13">
        <f>Penjualan!AE1245*$D1245</f>
        <v>0</v>
      </c>
      <c r="AF1245" s="13">
        <f>Penjualan!AF1245*$D1245</f>
        <v>0</v>
      </c>
      <c r="AG1245" s="13">
        <f>Penjualan!AG1245*$D1245</f>
        <v>0</v>
      </c>
      <c r="AH1245" s="13">
        <f>Penjualan!AH1245*$D1245</f>
        <v>0</v>
      </c>
      <c r="AI1245" s="13">
        <f>Penjualan!AI1245*$D1245</f>
        <v>15000</v>
      </c>
      <c r="AJ1245" s="13">
        <f>Penjualan!AJ1245*$D1245</f>
        <v>0</v>
      </c>
      <c r="AK1245" s="13">
        <f>Penjualan!AK1245*$D1245</f>
        <v>0</v>
      </c>
      <c r="AL1245" s="13">
        <f>Penjualan!AL1245*$D1245</f>
        <v>0</v>
      </c>
      <c r="AM1245" s="13">
        <f>Penjualan!AM1245*$D1245</f>
        <v>0</v>
      </c>
      <c r="AN1245" s="13">
        <f>Penjualan!AN1245*$D1245</f>
        <v>0</v>
      </c>
      <c r="AO1245" s="13">
        <f>Penjualan!AO1245*$D1245</f>
        <v>0</v>
      </c>
      <c r="AP1245" s="13"/>
      <c r="AQ1245" s="13">
        <f>Penjualan!AQ1245*$D1245</f>
        <v>0</v>
      </c>
      <c r="AR1245" s="13">
        <f t="shared" si="38"/>
        <v>75000</v>
      </c>
      <c r="AS1245" s="14"/>
      <c r="AT1245" s="14"/>
      <c r="AU1245" s="14"/>
      <c r="AV1245" s="14"/>
      <c r="AW1245" s="14"/>
    </row>
    <row r="1246" spans="1:49" ht="26.25" customHeight="1" x14ac:dyDescent="0.35">
      <c r="A1246" s="55">
        <f>Penjualan!A1246</f>
        <v>0</v>
      </c>
      <c r="B1246" s="2" t="str">
        <f>Penjualan!B1246</f>
        <v>R02</v>
      </c>
      <c r="C1246" s="2" t="str">
        <f>Penjualan!C1246</f>
        <v>Rosario batu</v>
      </c>
      <c r="D1246" s="21">
        <f>VLOOKUP(B1246,Tabel!$A$6:$F$78,6,FALSE)</f>
        <v>30000</v>
      </c>
      <c r="E1246" s="13">
        <f>Penjualan!E1246*$D1246</f>
        <v>0</v>
      </c>
      <c r="F1246" s="13">
        <f>Penjualan!F1246*$D1246</f>
        <v>30000</v>
      </c>
      <c r="G1246" s="13">
        <f>Penjualan!G1246*$D1246</f>
        <v>0</v>
      </c>
      <c r="H1246" s="13">
        <f>Penjualan!H1246*$D1246</f>
        <v>0</v>
      </c>
      <c r="I1246" s="13">
        <f>Penjualan!I1246*$D1246</f>
        <v>0</v>
      </c>
      <c r="J1246" s="13">
        <f>Penjualan!J1246*$D1246</f>
        <v>0</v>
      </c>
      <c r="K1246" s="13">
        <f>Penjualan!K1246*$D1246</f>
        <v>0</v>
      </c>
      <c r="L1246" s="13">
        <f>Penjualan!L1246*$D1246</f>
        <v>0</v>
      </c>
      <c r="M1246" s="13">
        <f>Penjualan!M1246*$D1246</f>
        <v>0</v>
      </c>
      <c r="N1246" s="13">
        <f>Penjualan!N1246*$D1246</f>
        <v>0</v>
      </c>
      <c r="O1246" s="13">
        <f>Penjualan!O1246*$D1246</f>
        <v>0</v>
      </c>
      <c r="P1246" s="13">
        <f>Penjualan!P1246*$D1246</f>
        <v>0</v>
      </c>
      <c r="Q1246" s="13">
        <f>Penjualan!Q1246*$D1246</f>
        <v>0</v>
      </c>
      <c r="R1246" s="13">
        <f>Penjualan!R1246*$D1246</f>
        <v>0</v>
      </c>
      <c r="S1246" s="13">
        <f>Penjualan!S1246*$D1246</f>
        <v>0</v>
      </c>
      <c r="T1246" s="13">
        <f>Penjualan!T1246*$D1246</f>
        <v>0</v>
      </c>
      <c r="U1246" s="13">
        <f>Penjualan!U1246*$D1246</f>
        <v>0</v>
      </c>
      <c r="V1246" s="13">
        <f>Penjualan!V1246*$D1246</f>
        <v>0</v>
      </c>
      <c r="W1246" s="13">
        <f>Penjualan!W1246*$D1246</f>
        <v>0</v>
      </c>
      <c r="X1246" s="13">
        <f>Penjualan!X1246*$D1246</f>
        <v>0</v>
      </c>
      <c r="Y1246" s="13">
        <f>Penjualan!Y1246*$D1246</f>
        <v>0</v>
      </c>
      <c r="Z1246" s="13">
        <f>Penjualan!Z1246*$D1246</f>
        <v>0</v>
      </c>
      <c r="AA1246" s="13">
        <f>Penjualan!AA1246*$D1246</f>
        <v>0</v>
      </c>
      <c r="AB1246" s="13">
        <f>Penjualan!AB1246*$D1246</f>
        <v>0</v>
      </c>
      <c r="AC1246" s="13">
        <f>Penjualan!AC1246*$D1246</f>
        <v>0</v>
      </c>
      <c r="AD1246" s="13">
        <f>Penjualan!AD1246*$D1246</f>
        <v>0</v>
      </c>
      <c r="AE1246" s="13">
        <f>Penjualan!AE1246*$D1246</f>
        <v>0</v>
      </c>
      <c r="AF1246" s="13">
        <f>Penjualan!AF1246*$D1246</f>
        <v>0</v>
      </c>
      <c r="AG1246" s="13">
        <f>Penjualan!AG1246*$D1246</f>
        <v>0</v>
      </c>
      <c r="AH1246" s="13">
        <f>Penjualan!AH1246*$D1246</f>
        <v>0</v>
      </c>
      <c r="AI1246" s="13">
        <f>Penjualan!AI1246*$D1246</f>
        <v>0</v>
      </c>
      <c r="AJ1246" s="13">
        <f>Penjualan!AJ1246*$D1246</f>
        <v>0</v>
      </c>
      <c r="AK1246" s="13">
        <f>Penjualan!AK1246*$D1246</f>
        <v>0</v>
      </c>
      <c r="AL1246" s="13">
        <f>Penjualan!AL1246*$D1246</f>
        <v>0</v>
      </c>
      <c r="AM1246" s="13">
        <f>Penjualan!AM1246*$D1246</f>
        <v>0</v>
      </c>
      <c r="AN1246" s="13">
        <f>Penjualan!AN1246*$D1246</f>
        <v>0</v>
      </c>
      <c r="AO1246" s="13">
        <f>Penjualan!AO1246*$D1246</f>
        <v>0</v>
      </c>
      <c r="AP1246" s="13"/>
      <c r="AQ1246" s="13">
        <f>Penjualan!AQ1246*$D1246</f>
        <v>0</v>
      </c>
      <c r="AR1246" s="13">
        <f t="shared" si="38"/>
        <v>30000</v>
      </c>
      <c r="AS1246" s="14"/>
      <c r="AT1246" s="14"/>
      <c r="AU1246" s="14"/>
      <c r="AV1246" s="14"/>
      <c r="AW1246" s="14"/>
    </row>
    <row r="1247" spans="1:49" ht="26.25" customHeight="1" x14ac:dyDescent="0.35">
      <c r="A1247" s="55">
        <f>Penjualan!A1247</f>
        <v>0</v>
      </c>
      <c r="B1247" s="2" t="str">
        <f>Penjualan!B1247</f>
        <v>KT02</v>
      </c>
      <c r="C1247" s="2" t="str">
        <f>Penjualan!C1247</f>
        <v>Kalung bandul kupu2</v>
      </c>
      <c r="D1247" s="21">
        <f>VLOOKUP(B1247,Tabel!$A$6:$F$78,6,FALSE)</f>
        <v>0</v>
      </c>
      <c r="E1247" s="13">
        <f>Penjualan!E1247*$D1247</f>
        <v>0</v>
      </c>
      <c r="F1247" s="13">
        <f>Penjualan!F1247*$D1247</f>
        <v>0</v>
      </c>
      <c r="G1247" s="13">
        <f>Penjualan!G1247*$D1247</f>
        <v>0</v>
      </c>
      <c r="H1247" s="13">
        <f>Penjualan!H1247*$D1247</f>
        <v>0</v>
      </c>
      <c r="I1247" s="13">
        <f>Penjualan!I1247*$D1247</f>
        <v>0</v>
      </c>
      <c r="J1247" s="13">
        <f>Penjualan!J1247*$D1247</f>
        <v>0</v>
      </c>
      <c r="K1247" s="13">
        <f>Penjualan!K1247*$D1247</f>
        <v>0</v>
      </c>
      <c r="L1247" s="13">
        <f>Penjualan!L1247*$D1247</f>
        <v>0</v>
      </c>
      <c r="M1247" s="13">
        <f>Penjualan!M1247*$D1247</f>
        <v>0</v>
      </c>
      <c r="N1247" s="13">
        <f>Penjualan!N1247*$D1247</f>
        <v>0</v>
      </c>
      <c r="O1247" s="13">
        <f>Penjualan!O1247*$D1247</f>
        <v>0</v>
      </c>
      <c r="P1247" s="13">
        <f>Penjualan!P1247*$D1247</f>
        <v>0</v>
      </c>
      <c r="Q1247" s="13">
        <f>Penjualan!Q1247*$D1247</f>
        <v>0</v>
      </c>
      <c r="R1247" s="13">
        <f>Penjualan!R1247*$D1247</f>
        <v>0</v>
      </c>
      <c r="S1247" s="13">
        <f>Penjualan!S1247*$D1247</f>
        <v>0</v>
      </c>
      <c r="T1247" s="13">
        <f>Penjualan!T1247*$D1247</f>
        <v>0</v>
      </c>
      <c r="U1247" s="13">
        <f>Penjualan!U1247*$D1247</f>
        <v>0</v>
      </c>
      <c r="V1247" s="13">
        <f>Penjualan!V1247*$D1247</f>
        <v>0</v>
      </c>
      <c r="W1247" s="13">
        <f>Penjualan!W1247*$D1247</f>
        <v>0</v>
      </c>
      <c r="X1247" s="13">
        <f>Penjualan!X1247*$D1247</f>
        <v>0</v>
      </c>
      <c r="Y1247" s="13">
        <f>Penjualan!Y1247*$D1247</f>
        <v>0</v>
      </c>
      <c r="Z1247" s="13">
        <f>Penjualan!Z1247*$D1247</f>
        <v>0</v>
      </c>
      <c r="AA1247" s="13">
        <f>Penjualan!AA1247*$D1247</f>
        <v>0</v>
      </c>
      <c r="AB1247" s="13">
        <f>Penjualan!AB1247*$D1247</f>
        <v>0</v>
      </c>
      <c r="AC1247" s="13">
        <f>Penjualan!AC1247*$D1247</f>
        <v>0</v>
      </c>
      <c r="AD1247" s="13">
        <f>Penjualan!AD1247*$D1247</f>
        <v>0</v>
      </c>
      <c r="AE1247" s="13">
        <f>Penjualan!AE1247*$D1247</f>
        <v>0</v>
      </c>
      <c r="AF1247" s="13">
        <f>Penjualan!AF1247*$D1247</f>
        <v>0</v>
      </c>
      <c r="AG1247" s="13">
        <f>Penjualan!AG1247*$D1247</f>
        <v>0</v>
      </c>
      <c r="AH1247" s="13">
        <f>Penjualan!AH1247*$D1247</f>
        <v>0</v>
      </c>
      <c r="AI1247" s="13">
        <f>Penjualan!AI1247*$D1247</f>
        <v>0</v>
      </c>
      <c r="AJ1247" s="13">
        <f>Penjualan!AJ1247*$D1247</f>
        <v>0</v>
      </c>
      <c r="AK1247" s="13">
        <f>Penjualan!AK1247*$D1247</f>
        <v>0</v>
      </c>
      <c r="AL1247" s="13">
        <f>Penjualan!AL1247*$D1247</f>
        <v>0</v>
      </c>
      <c r="AM1247" s="13">
        <f>Penjualan!AM1247*$D1247</f>
        <v>0</v>
      </c>
      <c r="AN1247" s="13">
        <f>Penjualan!AN1247*$D1247</f>
        <v>0</v>
      </c>
      <c r="AO1247" s="13">
        <f>Penjualan!AO1247*$D1247</f>
        <v>0</v>
      </c>
      <c r="AP1247" s="13"/>
      <c r="AQ1247" s="13">
        <f>Penjualan!AQ1247*$D1247</f>
        <v>0</v>
      </c>
      <c r="AR1247" s="13">
        <f t="shared" si="38"/>
        <v>0</v>
      </c>
      <c r="AS1247" s="14"/>
      <c r="AT1247" s="14"/>
      <c r="AU1247" s="14"/>
      <c r="AV1247" s="14"/>
      <c r="AW1247" s="14"/>
    </row>
    <row r="1248" spans="1:49" ht="26.25" customHeight="1" x14ac:dyDescent="0.35">
      <c r="A1248" s="55">
        <f>Penjualan!A1248</f>
        <v>0</v>
      </c>
      <c r="B1248" s="2" t="str">
        <f>Penjualan!B1248</f>
        <v>GM11</v>
      </c>
      <c r="C1248" s="2" t="str">
        <f>Penjualan!C1248</f>
        <v>G.makrame besar</v>
      </c>
      <c r="D1248" s="21">
        <f>VLOOKUP(B1248,Tabel!$A$6:$F$78,6,FALSE)</f>
        <v>10000</v>
      </c>
      <c r="E1248" s="13">
        <f>Penjualan!E1248*$D1248</f>
        <v>0</v>
      </c>
      <c r="F1248" s="13">
        <f>Penjualan!F1248*$D1248</f>
        <v>0</v>
      </c>
      <c r="G1248" s="13">
        <f>Penjualan!G1248*$D1248</f>
        <v>0</v>
      </c>
      <c r="H1248" s="13">
        <f>Penjualan!H1248*$D1248</f>
        <v>0</v>
      </c>
      <c r="I1248" s="13">
        <f>Penjualan!I1248*$D1248</f>
        <v>0</v>
      </c>
      <c r="J1248" s="13">
        <f>Penjualan!J1248*$D1248</f>
        <v>0</v>
      </c>
      <c r="K1248" s="13">
        <f>Penjualan!K1248*$D1248</f>
        <v>0</v>
      </c>
      <c r="L1248" s="13">
        <f>Penjualan!L1248*$D1248</f>
        <v>0</v>
      </c>
      <c r="M1248" s="13">
        <f>Penjualan!M1248*$D1248</f>
        <v>0</v>
      </c>
      <c r="N1248" s="13">
        <f>Penjualan!N1248*$D1248</f>
        <v>0</v>
      </c>
      <c r="O1248" s="13">
        <f>Penjualan!O1248*$D1248</f>
        <v>0</v>
      </c>
      <c r="P1248" s="13">
        <f>Penjualan!P1248*$D1248</f>
        <v>0</v>
      </c>
      <c r="Q1248" s="13">
        <f>Penjualan!Q1248*$D1248</f>
        <v>0</v>
      </c>
      <c r="R1248" s="13">
        <f>Penjualan!R1248*$D1248</f>
        <v>0</v>
      </c>
      <c r="S1248" s="13">
        <f>Penjualan!S1248*$D1248</f>
        <v>0</v>
      </c>
      <c r="T1248" s="13">
        <f>Penjualan!T1248*$D1248</f>
        <v>0</v>
      </c>
      <c r="U1248" s="13">
        <f>Penjualan!U1248*$D1248</f>
        <v>0</v>
      </c>
      <c r="V1248" s="13">
        <f>Penjualan!V1248*$D1248</f>
        <v>0</v>
      </c>
      <c r="W1248" s="13">
        <f>Penjualan!W1248*$D1248</f>
        <v>0</v>
      </c>
      <c r="X1248" s="13">
        <f>Penjualan!X1248*$D1248</f>
        <v>0</v>
      </c>
      <c r="Y1248" s="13">
        <f>Penjualan!Y1248*$D1248</f>
        <v>0</v>
      </c>
      <c r="Z1248" s="13">
        <f>Penjualan!Z1248*$D1248</f>
        <v>0</v>
      </c>
      <c r="AA1248" s="13">
        <f>Penjualan!AA1248*$D1248</f>
        <v>0</v>
      </c>
      <c r="AB1248" s="13">
        <f>Penjualan!AB1248*$D1248</f>
        <v>0</v>
      </c>
      <c r="AC1248" s="13">
        <f>Penjualan!AC1248*$D1248</f>
        <v>0</v>
      </c>
      <c r="AD1248" s="13">
        <f>Penjualan!AD1248*$D1248</f>
        <v>0</v>
      </c>
      <c r="AE1248" s="13">
        <f>Penjualan!AE1248*$D1248</f>
        <v>0</v>
      </c>
      <c r="AF1248" s="13">
        <f>Penjualan!AF1248*$D1248</f>
        <v>0</v>
      </c>
      <c r="AG1248" s="13">
        <f>Penjualan!AG1248*$D1248</f>
        <v>0</v>
      </c>
      <c r="AH1248" s="13">
        <f>Penjualan!AH1248*$D1248</f>
        <v>0</v>
      </c>
      <c r="AI1248" s="13">
        <f>Penjualan!AI1248*$D1248</f>
        <v>10000</v>
      </c>
      <c r="AJ1248" s="13">
        <f>Penjualan!AJ1248*$D1248</f>
        <v>0</v>
      </c>
      <c r="AK1248" s="13">
        <f>Penjualan!AK1248*$D1248</f>
        <v>0</v>
      </c>
      <c r="AL1248" s="13">
        <f>Penjualan!AL1248*$D1248</f>
        <v>0</v>
      </c>
      <c r="AM1248" s="13">
        <f>Penjualan!AM1248*$D1248</f>
        <v>0</v>
      </c>
      <c r="AN1248" s="13">
        <f>Penjualan!AN1248*$D1248</f>
        <v>0</v>
      </c>
      <c r="AO1248" s="13">
        <f>Penjualan!AO1248*$D1248</f>
        <v>0</v>
      </c>
      <c r="AP1248" s="13"/>
      <c r="AQ1248" s="13">
        <f>Penjualan!AQ1248*$D1248</f>
        <v>0</v>
      </c>
      <c r="AR1248" s="13">
        <f t="shared" si="38"/>
        <v>10000</v>
      </c>
      <c r="AS1248" s="14"/>
      <c r="AT1248" s="14"/>
      <c r="AU1248" s="14"/>
      <c r="AV1248" s="14"/>
      <c r="AW1248" s="14"/>
    </row>
    <row r="1249" spans="1:49" ht="26.25" customHeight="1" x14ac:dyDescent="0.35">
      <c r="A1249" s="55">
        <f>Penjualan!A1249</f>
        <v>0</v>
      </c>
      <c r="B1249" s="2" t="str">
        <f>Penjualan!B1249</f>
        <v>Rh01</v>
      </c>
      <c r="C1249" s="2" t="str">
        <f>Penjualan!C1249</f>
        <v>Produk Rahul Ericson</v>
      </c>
      <c r="D1249" s="21">
        <f>VLOOKUP(B1249,Tabel!$A$6:$F$78,6,FALSE)</f>
        <v>10000</v>
      </c>
      <c r="E1249" s="13">
        <f>Penjualan!E1249*$D1249</f>
        <v>0</v>
      </c>
      <c r="F1249" s="13">
        <f>Penjualan!F1249*$D1249</f>
        <v>0</v>
      </c>
      <c r="G1249" s="13">
        <f>Penjualan!G1249*$D1249</f>
        <v>0</v>
      </c>
      <c r="H1249" s="13">
        <f>Penjualan!H1249*$D1249</f>
        <v>0</v>
      </c>
      <c r="I1249" s="13">
        <f>Penjualan!I1249*$D1249</f>
        <v>0</v>
      </c>
      <c r="J1249" s="13">
        <f>Penjualan!J1249*$D1249</f>
        <v>0</v>
      </c>
      <c r="K1249" s="13">
        <f>Penjualan!K1249*$D1249</f>
        <v>0</v>
      </c>
      <c r="L1249" s="13">
        <f>Penjualan!L1249*$D1249</f>
        <v>0</v>
      </c>
      <c r="M1249" s="13">
        <f>Penjualan!M1249*$D1249</f>
        <v>0</v>
      </c>
      <c r="N1249" s="13">
        <f>Penjualan!N1249*$D1249</f>
        <v>0</v>
      </c>
      <c r="O1249" s="13">
        <f>Penjualan!O1249*$D1249</f>
        <v>0</v>
      </c>
      <c r="P1249" s="13">
        <f>Penjualan!P1249*$D1249</f>
        <v>0</v>
      </c>
      <c r="Q1249" s="13">
        <f>Penjualan!Q1249*$D1249</f>
        <v>0</v>
      </c>
      <c r="R1249" s="13">
        <f>Penjualan!R1249*$D1249</f>
        <v>0</v>
      </c>
      <c r="S1249" s="13">
        <f>Penjualan!S1249*$D1249</f>
        <v>0</v>
      </c>
      <c r="T1249" s="13">
        <f>Penjualan!T1249*$D1249</f>
        <v>0</v>
      </c>
      <c r="U1249" s="13">
        <f>Penjualan!U1249*$D1249</f>
        <v>0</v>
      </c>
      <c r="V1249" s="13">
        <f>Penjualan!V1249*$D1249</f>
        <v>0</v>
      </c>
      <c r="W1249" s="13">
        <f>Penjualan!W1249*$D1249</f>
        <v>0</v>
      </c>
      <c r="X1249" s="13">
        <f>Penjualan!X1249*$D1249</f>
        <v>0</v>
      </c>
      <c r="Y1249" s="13">
        <f>Penjualan!Y1249*$D1249</f>
        <v>0</v>
      </c>
      <c r="Z1249" s="13">
        <f>Penjualan!Z1249*$D1249</f>
        <v>0</v>
      </c>
      <c r="AA1249" s="13">
        <f>Penjualan!AA1249*$D1249</f>
        <v>0</v>
      </c>
      <c r="AB1249" s="13">
        <f>Penjualan!AB1249*$D1249</f>
        <v>0</v>
      </c>
      <c r="AC1249" s="13">
        <f>Penjualan!AC1249*$D1249</f>
        <v>0</v>
      </c>
      <c r="AD1249" s="13">
        <f>Penjualan!AD1249*$D1249</f>
        <v>0</v>
      </c>
      <c r="AE1249" s="13">
        <f>Penjualan!AE1249*$D1249</f>
        <v>10000</v>
      </c>
      <c r="AF1249" s="13">
        <f>Penjualan!AF1249*$D1249</f>
        <v>0</v>
      </c>
      <c r="AG1249" s="13">
        <f>Penjualan!AG1249*$D1249</f>
        <v>0</v>
      </c>
      <c r="AH1249" s="13">
        <f>Penjualan!AH1249*$D1249</f>
        <v>0</v>
      </c>
      <c r="AI1249" s="13">
        <f>Penjualan!AI1249*$D1249</f>
        <v>0</v>
      </c>
      <c r="AJ1249" s="13">
        <f>Penjualan!AJ1249*$D1249</f>
        <v>0</v>
      </c>
      <c r="AK1249" s="13">
        <f>Penjualan!AK1249*$D1249</f>
        <v>0</v>
      </c>
      <c r="AL1249" s="13">
        <f>Penjualan!AL1249*$D1249</f>
        <v>0</v>
      </c>
      <c r="AM1249" s="13">
        <f>Penjualan!AM1249*$D1249</f>
        <v>0</v>
      </c>
      <c r="AN1249" s="13">
        <f>Penjualan!AN1249*$D1249</f>
        <v>0</v>
      </c>
      <c r="AO1249" s="13">
        <f>Penjualan!AO1249*$D1249</f>
        <v>0</v>
      </c>
      <c r="AP1249" s="13"/>
      <c r="AQ1249" s="13">
        <f>Penjualan!AQ1249*$D1249</f>
        <v>0</v>
      </c>
      <c r="AR1249" s="13">
        <f t="shared" si="38"/>
        <v>10000</v>
      </c>
      <c r="AS1249" s="14"/>
      <c r="AT1249" s="14"/>
      <c r="AU1249" s="14"/>
      <c r="AV1249" s="14"/>
      <c r="AW1249" s="14"/>
    </row>
    <row r="1250" spans="1:49" ht="26.25" customHeight="1" x14ac:dyDescent="0.35">
      <c r="A1250" s="55" t="str">
        <f>Penjualan!A1250</f>
        <v>21/05/17</v>
      </c>
      <c r="B1250" s="2" t="str">
        <f>Penjualan!B1250</f>
        <v>GKM</v>
      </c>
      <c r="C1250" s="2" t="str">
        <f>Penjualan!C1250</f>
        <v>G. Mutiara</v>
      </c>
      <c r="D1250" s="21">
        <f>VLOOKUP(B1250,Tabel!$A$6:$F$78,6,FALSE)</f>
        <v>10000</v>
      </c>
      <c r="E1250" s="13">
        <f>Penjualan!E1250*$D1250</f>
        <v>0</v>
      </c>
      <c r="F1250" s="13">
        <f>Penjualan!F1250*$D1250</f>
        <v>0</v>
      </c>
      <c r="G1250" s="13">
        <f>Penjualan!G1250*$D1250</f>
        <v>0</v>
      </c>
      <c r="H1250" s="13">
        <f>Penjualan!H1250*$D1250</f>
        <v>0</v>
      </c>
      <c r="I1250" s="13">
        <f>Penjualan!I1250*$D1250</f>
        <v>0</v>
      </c>
      <c r="J1250" s="13">
        <f>Penjualan!J1250*$D1250</f>
        <v>0</v>
      </c>
      <c r="K1250" s="13">
        <f>Penjualan!K1250*$D1250</f>
        <v>0</v>
      </c>
      <c r="L1250" s="13">
        <f>Penjualan!L1250*$D1250</f>
        <v>0</v>
      </c>
      <c r="M1250" s="13">
        <f>Penjualan!M1250*$D1250</f>
        <v>20000</v>
      </c>
      <c r="N1250" s="13">
        <f>Penjualan!N1250*$D1250</f>
        <v>0</v>
      </c>
      <c r="O1250" s="13">
        <f>Penjualan!O1250*$D1250</f>
        <v>0</v>
      </c>
      <c r="P1250" s="13">
        <f>Penjualan!P1250*$D1250</f>
        <v>0</v>
      </c>
      <c r="Q1250" s="13">
        <f>Penjualan!Q1250*$D1250</f>
        <v>0</v>
      </c>
      <c r="R1250" s="13">
        <f>Penjualan!R1250*$D1250</f>
        <v>0</v>
      </c>
      <c r="S1250" s="13">
        <f>Penjualan!S1250*$D1250</f>
        <v>0</v>
      </c>
      <c r="T1250" s="13">
        <f>Penjualan!T1250*$D1250</f>
        <v>0</v>
      </c>
      <c r="U1250" s="13">
        <f>Penjualan!U1250*$D1250</f>
        <v>0</v>
      </c>
      <c r="V1250" s="13">
        <f>Penjualan!V1250*$D1250</f>
        <v>0</v>
      </c>
      <c r="W1250" s="13">
        <f>Penjualan!W1250*$D1250</f>
        <v>0</v>
      </c>
      <c r="X1250" s="13">
        <f>Penjualan!X1250*$D1250</f>
        <v>0</v>
      </c>
      <c r="Y1250" s="13">
        <f>Penjualan!Y1250*$D1250</f>
        <v>0</v>
      </c>
      <c r="Z1250" s="13">
        <f>Penjualan!Z1250*$D1250</f>
        <v>0</v>
      </c>
      <c r="AA1250" s="13">
        <f>Penjualan!AA1250*$D1250</f>
        <v>0</v>
      </c>
      <c r="AB1250" s="13">
        <f>Penjualan!AB1250*$D1250</f>
        <v>0</v>
      </c>
      <c r="AC1250" s="13">
        <f>Penjualan!AC1250*$D1250</f>
        <v>0</v>
      </c>
      <c r="AD1250" s="13">
        <f>Penjualan!AD1250*$D1250</f>
        <v>0</v>
      </c>
      <c r="AE1250" s="13">
        <f>Penjualan!AE1250*$D1250</f>
        <v>0</v>
      </c>
      <c r="AF1250" s="13">
        <f>Penjualan!AF1250*$D1250</f>
        <v>0</v>
      </c>
      <c r="AG1250" s="13">
        <f>Penjualan!AG1250*$D1250</f>
        <v>0</v>
      </c>
      <c r="AH1250" s="13">
        <f>Penjualan!AH1250*$D1250</f>
        <v>0</v>
      </c>
      <c r="AI1250" s="13">
        <f>Penjualan!AI1250*$D1250</f>
        <v>0</v>
      </c>
      <c r="AJ1250" s="13">
        <f>Penjualan!AJ1250*$D1250</f>
        <v>0</v>
      </c>
      <c r="AK1250" s="13">
        <f>Penjualan!AK1250*$D1250</f>
        <v>0</v>
      </c>
      <c r="AL1250" s="13">
        <f>Penjualan!AL1250*$D1250</f>
        <v>0</v>
      </c>
      <c r="AM1250" s="13">
        <f>Penjualan!AM1250*$D1250</f>
        <v>0</v>
      </c>
      <c r="AN1250" s="13">
        <f>Penjualan!AN1250*$D1250</f>
        <v>10000</v>
      </c>
      <c r="AO1250" s="13">
        <f>Penjualan!AO1250*$D1250</f>
        <v>0</v>
      </c>
      <c r="AP1250" s="13"/>
      <c r="AQ1250" s="13">
        <f>Penjualan!AQ1250*$D1250</f>
        <v>0</v>
      </c>
      <c r="AR1250" s="13">
        <f t="shared" si="38"/>
        <v>30000</v>
      </c>
      <c r="AS1250" s="14"/>
      <c r="AT1250" s="14"/>
      <c r="AU1250" s="14"/>
      <c r="AV1250" s="14"/>
      <c r="AW1250" s="14"/>
    </row>
    <row r="1251" spans="1:49" ht="26.25" customHeight="1" x14ac:dyDescent="0.35">
      <c r="A1251" s="55" t="str">
        <f>Penjualan!A1251</f>
        <v>Kristus Raja</v>
      </c>
      <c r="B1251" s="2" t="str">
        <f>Penjualan!B1251</f>
        <v>R01</v>
      </c>
      <c r="C1251" s="2" t="str">
        <f>Penjualan!C1251</f>
        <v>Rosario kayu</v>
      </c>
      <c r="D1251" s="21">
        <f>VLOOKUP(B1251,Tabel!$A$6:$F$78,6,FALSE)</f>
        <v>15000</v>
      </c>
      <c r="E1251" s="13">
        <f>Penjualan!E1251*$D1251</f>
        <v>0</v>
      </c>
      <c r="F1251" s="13">
        <f>Penjualan!F1251*$D1251</f>
        <v>0</v>
      </c>
      <c r="G1251" s="13">
        <f>Penjualan!G1251*$D1251</f>
        <v>0</v>
      </c>
      <c r="H1251" s="13">
        <f>Penjualan!H1251*$D1251</f>
        <v>0</v>
      </c>
      <c r="I1251" s="13">
        <f>Penjualan!I1251*$D1251</f>
        <v>0</v>
      </c>
      <c r="J1251" s="13">
        <f>Penjualan!J1251*$D1251</f>
        <v>0</v>
      </c>
      <c r="K1251" s="13">
        <f>Penjualan!K1251*$D1251</f>
        <v>0</v>
      </c>
      <c r="L1251" s="13">
        <f>Penjualan!L1251*$D1251</f>
        <v>0</v>
      </c>
      <c r="M1251" s="13">
        <f>Penjualan!M1251*$D1251</f>
        <v>0</v>
      </c>
      <c r="N1251" s="13">
        <f>Penjualan!N1251*$D1251</f>
        <v>0</v>
      </c>
      <c r="O1251" s="13">
        <f>Penjualan!O1251*$D1251</f>
        <v>0</v>
      </c>
      <c r="P1251" s="13">
        <f>Penjualan!P1251*$D1251</f>
        <v>0</v>
      </c>
      <c r="Q1251" s="13">
        <f>Penjualan!Q1251*$D1251</f>
        <v>0</v>
      </c>
      <c r="R1251" s="13">
        <f>Penjualan!R1251*$D1251</f>
        <v>0</v>
      </c>
      <c r="S1251" s="13">
        <f>Penjualan!S1251*$D1251</f>
        <v>0</v>
      </c>
      <c r="T1251" s="13">
        <f>Penjualan!T1251*$D1251</f>
        <v>0</v>
      </c>
      <c r="U1251" s="13">
        <f>Penjualan!U1251*$D1251</f>
        <v>0</v>
      </c>
      <c r="V1251" s="13">
        <f>Penjualan!V1251*$D1251</f>
        <v>0</v>
      </c>
      <c r="W1251" s="13">
        <f>Penjualan!W1251*$D1251</f>
        <v>0</v>
      </c>
      <c r="X1251" s="13">
        <f>Penjualan!X1251*$D1251</f>
        <v>0</v>
      </c>
      <c r="Y1251" s="13">
        <f>Penjualan!Y1251*$D1251</f>
        <v>0</v>
      </c>
      <c r="Z1251" s="13">
        <f>Penjualan!Z1251*$D1251</f>
        <v>0</v>
      </c>
      <c r="AA1251" s="13">
        <f>Penjualan!AA1251*$D1251</f>
        <v>0</v>
      </c>
      <c r="AB1251" s="13">
        <f>Penjualan!AB1251*$D1251</f>
        <v>0</v>
      </c>
      <c r="AC1251" s="13">
        <f>Penjualan!AC1251*$D1251</f>
        <v>0</v>
      </c>
      <c r="AD1251" s="13">
        <f>Penjualan!AD1251*$D1251</f>
        <v>0</v>
      </c>
      <c r="AE1251" s="13">
        <f>Penjualan!AE1251*$D1251</f>
        <v>0</v>
      </c>
      <c r="AF1251" s="13">
        <f>Penjualan!AF1251*$D1251</f>
        <v>0</v>
      </c>
      <c r="AG1251" s="13">
        <f>Penjualan!AG1251*$D1251</f>
        <v>0</v>
      </c>
      <c r="AH1251" s="13">
        <f>Penjualan!AH1251*$D1251</f>
        <v>0</v>
      </c>
      <c r="AI1251" s="13">
        <f>Penjualan!AI1251*$D1251</f>
        <v>15000</v>
      </c>
      <c r="AJ1251" s="13">
        <f>Penjualan!AJ1251*$D1251</f>
        <v>0</v>
      </c>
      <c r="AK1251" s="13">
        <f>Penjualan!AK1251*$D1251</f>
        <v>15000</v>
      </c>
      <c r="AL1251" s="13">
        <f>Penjualan!AL1251*$D1251</f>
        <v>0</v>
      </c>
      <c r="AM1251" s="13">
        <f>Penjualan!AM1251*$D1251</f>
        <v>0</v>
      </c>
      <c r="AN1251" s="13">
        <f>Penjualan!AN1251*$D1251</f>
        <v>0</v>
      </c>
      <c r="AO1251" s="13">
        <f>Penjualan!AO1251*$D1251</f>
        <v>0</v>
      </c>
      <c r="AP1251" s="13"/>
      <c r="AQ1251" s="13">
        <f>Penjualan!AQ1251*$D1251</f>
        <v>0</v>
      </c>
      <c r="AR1251" s="13">
        <f t="shared" si="38"/>
        <v>30000</v>
      </c>
      <c r="AS1251" s="14"/>
      <c r="AT1251" s="14"/>
      <c r="AU1251" s="14"/>
      <c r="AV1251" s="14"/>
      <c r="AW1251" s="14"/>
    </row>
    <row r="1252" spans="1:49" ht="26.25" customHeight="1" x14ac:dyDescent="0.35">
      <c r="A1252" s="55" t="str">
        <f>Penjualan!A1252</f>
        <v>Misa III</v>
      </c>
      <c r="B1252" s="2" t="str">
        <f>Penjualan!B1252</f>
        <v>KT03</v>
      </c>
      <c r="C1252" s="2" t="str">
        <f>Penjualan!C1252</f>
        <v>Kalung huruf</v>
      </c>
      <c r="D1252" s="21">
        <f>VLOOKUP(B1252,Tabel!$A$6:$F$78,6,FALSE)</f>
        <v>3000</v>
      </c>
      <c r="E1252" s="13">
        <f>Penjualan!E1252*$D1252</f>
        <v>0</v>
      </c>
      <c r="F1252" s="13">
        <f>Penjualan!F1252*$D1252</f>
        <v>0</v>
      </c>
      <c r="G1252" s="13">
        <f>Penjualan!G1252*$D1252</f>
        <v>0</v>
      </c>
      <c r="H1252" s="13">
        <f>Penjualan!H1252*$D1252</f>
        <v>0</v>
      </c>
      <c r="I1252" s="13">
        <f>Penjualan!I1252*$D1252</f>
        <v>0</v>
      </c>
      <c r="J1252" s="13">
        <f>Penjualan!J1252*$D1252</f>
        <v>0</v>
      </c>
      <c r="K1252" s="13">
        <f>Penjualan!K1252*$D1252</f>
        <v>0</v>
      </c>
      <c r="L1252" s="13">
        <f>Penjualan!L1252*$D1252</f>
        <v>0</v>
      </c>
      <c r="M1252" s="13">
        <f>Penjualan!M1252*$D1252</f>
        <v>0</v>
      </c>
      <c r="N1252" s="13">
        <f>Penjualan!N1252*$D1252</f>
        <v>0</v>
      </c>
      <c r="O1252" s="13">
        <f>Penjualan!O1252*$D1252</f>
        <v>0</v>
      </c>
      <c r="P1252" s="13">
        <f>Penjualan!P1252*$D1252</f>
        <v>0</v>
      </c>
      <c r="Q1252" s="13">
        <f>Penjualan!Q1252*$D1252</f>
        <v>0</v>
      </c>
      <c r="R1252" s="13">
        <f>Penjualan!R1252*$D1252</f>
        <v>0</v>
      </c>
      <c r="S1252" s="13">
        <f>Penjualan!S1252*$D1252</f>
        <v>0</v>
      </c>
      <c r="T1252" s="13">
        <f>Penjualan!T1252*$D1252</f>
        <v>0</v>
      </c>
      <c r="U1252" s="13">
        <f>Penjualan!U1252*$D1252</f>
        <v>0</v>
      </c>
      <c r="V1252" s="13">
        <f>Penjualan!V1252*$D1252</f>
        <v>0</v>
      </c>
      <c r="W1252" s="13">
        <f>Penjualan!W1252*$D1252</f>
        <v>0</v>
      </c>
      <c r="X1252" s="13">
        <f>Penjualan!X1252*$D1252</f>
        <v>0</v>
      </c>
      <c r="Y1252" s="13">
        <f>Penjualan!Y1252*$D1252</f>
        <v>0</v>
      </c>
      <c r="Z1252" s="13">
        <f>Penjualan!Z1252*$D1252</f>
        <v>0</v>
      </c>
      <c r="AA1252" s="13">
        <f>Penjualan!AA1252*$D1252</f>
        <v>0</v>
      </c>
      <c r="AB1252" s="13">
        <f>Penjualan!AB1252*$D1252</f>
        <v>0</v>
      </c>
      <c r="AC1252" s="13">
        <f>Penjualan!AC1252*$D1252</f>
        <v>0</v>
      </c>
      <c r="AD1252" s="13">
        <f>Penjualan!AD1252*$D1252</f>
        <v>0</v>
      </c>
      <c r="AE1252" s="13">
        <f>Penjualan!AE1252*$D1252</f>
        <v>0</v>
      </c>
      <c r="AF1252" s="13">
        <f>Penjualan!AF1252*$D1252</f>
        <v>0</v>
      </c>
      <c r="AG1252" s="13">
        <f>Penjualan!AG1252*$D1252</f>
        <v>0</v>
      </c>
      <c r="AH1252" s="13">
        <f>Penjualan!AH1252*$D1252</f>
        <v>0</v>
      </c>
      <c r="AI1252" s="13">
        <f>Penjualan!AI1252*$D1252</f>
        <v>24000</v>
      </c>
      <c r="AJ1252" s="13">
        <f>Penjualan!AJ1252*$D1252</f>
        <v>0</v>
      </c>
      <c r="AK1252" s="13">
        <f>Penjualan!AK1252*$D1252</f>
        <v>0</v>
      </c>
      <c r="AL1252" s="13">
        <f>Penjualan!AL1252*$D1252</f>
        <v>0</v>
      </c>
      <c r="AM1252" s="13">
        <f>Penjualan!AM1252*$D1252</f>
        <v>0</v>
      </c>
      <c r="AN1252" s="13">
        <f>Penjualan!AN1252*$D1252</f>
        <v>0</v>
      </c>
      <c r="AO1252" s="13">
        <f>Penjualan!AO1252*$D1252</f>
        <v>0</v>
      </c>
      <c r="AP1252" s="13"/>
      <c r="AQ1252" s="13">
        <f>Penjualan!AQ1252*$D1252</f>
        <v>0</v>
      </c>
      <c r="AR1252" s="13">
        <f t="shared" ref="AR1252:AR1308" si="39">SUM(E1252:AQ1252)</f>
        <v>24000</v>
      </c>
      <c r="AS1252" s="14"/>
      <c r="AT1252" s="14"/>
      <c r="AU1252" s="14"/>
      <c r="AV1252" s="14"/>
      <c r="AW1252" s="14"/>
    </row>
    <row r="1253" spans="1:49" ht="26.25" customHeight="1" x14ac:dyDescent="0.35">
      <c r="A1253" s="55">
        <f>Penjualan!A1253</f>
        <v>0</v>
      </c>
      <c r="B1253" s="2" t="str">
        <f>Penjualan!B1253</f>
        <v>GR11</v>
      </c>
      <c r="C1253" s="2" t="str">
        <f>Penjualan!C1253</f>
        <v>Gelang rosario kristal</v>
      </c>
      <c r="D1253" s="21">
        <f>VLOOKUP(B1253,Tabel!$A$6:$F$78,6,FALSE)</f>
        <v>15000</v>
      </c>
      <c r="E1253" s="13">
        <f>Penjualan!E1253*$D1253</f>
        <v>0</v>
      </c>
      <c r="F1253" s="13">
        <f>Penjualan!F1253*$D1253</f>
        <v>0</v>
      </c>
      <c r="G1253" s="13">
        <f>Penjualan!G1253*$D1253</f>
        <v>0</v>
      </c>
      <c r="H1253" s="13">
        <f>Penjualan!H1253*$D1253</f>
        <v>0</v>
      </c>
      <c r="I1253" s="13">
        <f>Penjualan!I1253*$D1253</f>
        <v>0</v>
      </c>
      <c r="J1253" s="13">
        <f>Penjualan!J1253*$D1253</f>
        <v>0</v>
      </c>
      <c r="K1253" s="13">
        <f>Penjualan!K1253*$D1253</f>
        <v>0</v>
      </c>
      <c r="L1253" s="13">
        <f>Penjualan!L1253*$D1253</f>
        <v>0</v>
      </c>
      <c r="M1253" s="13">
        <f>Penjualan!M1253*$D1253</f>
        <v>0</v>
      </c>
      <c r="N1253" s="13">
        <f>Penjualan!N1253*$D1253</f>
        <v>0</v>
      </c>
      <c r="O1253" s="13">
        <f>Penjualan!O1253*$D1253</f>
        <v>0</v>
      </c>
      <c r="P1253" s="13">
        <f>Penjualan!P1253*$D1253</f>
        <v>15000</v>
      </c>
      <c r="Q1253" s="13">
        <f>Penjualan!Q1253*$D1253</f>
        <v>0</v>
      </c>
      <c r="R1253" s="13">
        <f>Penjualan!R1253*$D1253</f>
        <v>0</v>
      </c>
      <c r="S1253" s="13">
        <f>Penjualan!S1253*$D1253</f>
        <v>0</v>
      </c>
      <c r="T1253" s="13">
        <f>Penjualan!T1253*$D1253</f>
        <v>0</v>
      </c>
      <c r="U1253" s="13">
        <f>Penjualan!U1253*$D1253</f>
        <v>0</v>
      </c>
      <c r="V1253" s="13">
        <f>Penjualan!V1253*$D1253</f>
        <v>0</v>
      </c>
      <c r="W1253" s="13">
        <f>Penjualan!W1253*$D1253</f>
        <v>0</v>
      </c>
      <c r="X1253" s="13">
        <f>Penjualan!X1253*$D1253</f>
        <v>0</v>
      </c>
      <c r="Y1253" s="13">
        <f>Penjualan!Y1253*$D1253</f>
        <v>0</v>
      </c>
      <c r="Z1253" s="13">
        <f>Penjualan!Z1253*$D1253</f>
        <v>0</v>
      </c>
      <c r="AA1253" s="13">
        <f>Penjualan!AA1253*$D1253</f>
        <v>0</v>
      </c>
      <c r="AB1253" s="13">
        <f>Penjualan!AB1253*$D1253</f>
        <v>0</v>
      </c>
      <c r="AC1253" s="13">
        <f>Penjualan!AC1253*$D1253</f>
        <v>0</v>
      </c>
      <c r="AD1253" s="13">
        <f>Penjualan!AD1253*$D1253</f>
        <v>0</v>
      </c>
      <c r="AE1253" s="13">
        <f>Penjualan!AE1253*$D1253</f>
        <v>0</v>
      </c>
      <c r="AF1253" s="13">
        <f>Penjualan!AF1253*$D1253</f>
        <v>0</v>
      </c>
      <c r="AG1253" s="13">
        <f>Penjualan!AG1253*$D1253</f>
        <v>0</v>
      </c>
      <c r="AH1253" s="13">
        <f>Penjualan!AH1253*$D1253</f>
        <v>0</v>
      </c>
      <c r="AI1253" s="13">
        <f>Penjualan!AI1253*$D1253</f>
        <v>30000</v>
      </c>
      <c r="AJ1253" s="13">
        <f>Penjualan!AJ1253*$D1253</f>
        <v>0</v>
      </c>
      <c r="AK1253" s="13">
        <f>Penjualan!AK1253*$D1253</f>
        <v>0</v>
      </c>
      <c r="AL1253" s="13">
        <f>Penjualan!AL1253*$D1253</f>
        <v>0</v>
      </c>
      <c r="AM1253" s="13">
        <f>Penjualan!AM1253*$D1253</f>
        <v>0</v>
      </c>
      <c r="AN1253" s="13">
        <f>Penjualan!AN1253*$D1253</f>
        <v>0</v>
      </c>
      <c r="AO1253" s="13">
        <f>Penjualan!AO1253*$D1253</f>
        <v>0</v>
      </c>
      <c r="AP1253" s="13"/>
      <c r="AQ1253" s="13">
        <f>Penjualan!AQ1253*$D1253</f>
        <v>0</v>
      </c>
      <c r="AR1253" s="13">
        <f t="shared" si="39"/>
        <v>45000</v>
      </c>
      <c r="AS1253" s="14"/>
      <c r="AT1253" s="14"/>
      <c r="AU1253" s="14"/>
      <c r="AV1253" s="14"/>
      <c r="AW1253" s="14"/>
    </row>
    <row r="1254" spans="1:49" ht="26.25" customHeight="1" x14ac:dyDescent="0.35">
      <c r="A1254" s="55">
        <f>Penjualan!A1254</f>
        <v>0</v>
      </c>
      <c r="B1254" s="2" t="str">
        <f>Penjualan!B1254</f>
        <v>GR18</v>
      </c>
      <c r="C1254" s="2" t="str">
        <f>Penjualan!C1254</f>
        <v>Gelang Rosario Putih</v>
      </c>
      <c r="D1254" s="21">
        <f>VLOOKUP(B1254,Tabel!$A$6:$F$78,6,FALSE)</f>
        <v>15000</v>
      </c>
      <c r="E1254" s="13">
        <f>Penjualan!E1254*$D1254</f>
        <v>0</v>
      </c>
      <c r="F1254" s="13">
        <f>Penjualan!F1254*$D1254</f>
        <v>0</v>
      </c>
      <c r="G1254" s="13">
        <f>Penjualan!G1254*$D1254</f>
        <v>0</v>
      </c>
      <c r="H1254" s="13">
        <f>Penjualan!H1254*$D1254</f>
        <v>0</v>
      </c>
      <c r="I1254" s="13">
        <f>Penjualan!I1254*$D1254</f>
        <v>0</v>
      </c>
      <c r="J1254" s="13">
        <f>Penjualan!J1254*$D1254</f>
        <v>0</v>
      </c>
      <c r="K1254" s="13">
        <f>Penjualan!K1254*$D1254</f>
        <v>0</v>
      </c>
      <c r="L1254" s="13">
        <f>Penjualan!L1254*$D1254</f>
        <v>0</v>
      </c>
      <c r="M1254" s="13">
        <f>Penjualan!M1254*$D1254</f>
        <v>15000</v>
      </c>
      <c r="N1254" s="13">
        <f>Penjualan!N1254*$D1254</f>
        <v>0</v>
      </c>
      <c r="O1254" s="13">
        <f>Penjualan!O1254*$D1254</f>
        <v>0</v>
      </c>
      <c r="P1254" s="13">
        <f>Penjualan!P1254*$D1254</f>
        <v>0</v>
      </c>
      <c r="Q1254" s="13">
        <f>Penjualan!Q1254*$D1254</f>
        <v>0</v>
      </c>
      <c r="R1254" s="13">
        <f>Penjualan!R1254*$D1254</f>
        <v>0</v>
      </c>
      <c r="S1254" s="13">
        <f>Penjualan!S1254*$D1254</f>
        <v>0</v>
      </c>
      <c r="T1254" s="13">
        <f>Penjualan!T1254*$D1254</f>
        <v>0</v>
      </c>
      <c r="U1254" s="13">
        <f>Penjualan!U1254*$D1254</f>
        <v>0</v>
      </c>
      <c r="V1254" s="13">
        <f>Penjualan!V1254*$D1254</f>
        <v>0</v>
      </c>
      <c r="W1254" s="13">
        <f>Penjualan!W1254*$D1254</f>
        <v>0</v>
      </c>
      <c r="X1254" s="13">
        <f>Penjualan!X1254*$D1254</f>
        <v>0</v>
      </c>
      <c r="Y1254" s="13">
        <f>Penjualan!Y1254*$D1254</f>
        <v>0</v>
      </c>
      <c r="Z1254" s="13">
        <f>Penjualan!Z1254*$D1254</f>
        <v>0</v>
      </c>
      <c r="AA1254" s="13">
        <f>Penjualan!AA1254*$D1254</f>
        <v>0</v>
      </c>
      <c r="AB1254" s="13">
        <f>Penjualan!AB1254*$D1254</f>
        <v>0</v>
      </c>
      <c r="AC1254" s="13">
        <f>Penjualan!AC1254*$D1254</f>
        <v>0</v>
      </c>
      <c r="AD1254" s="13">
        <f>Penjualan!AD1254*$D1254</f>
        <v>0</v>
      </c>
      <c r="AE1254" s="13">
        <f>Penjualan!AE1254*$D1254</f>
        <v>0</v>
      </c>
      <c r="AF1254" s="13">
        <f>Penjualan!AF1254*$D1254</f>
        <v>0</v>
      </c>
      <c r="AG1254" s="13">
        <f>Penjualan!AG1254*$D1254</f>
        <v>0</v>
      </c>
      <c r="AH1254" s="13">
        <f>Penjualan!AH1254*$D1254</f>
        <v>0</v>
      </c>
      <c r="AI1254" s="13">
        <f>Penjualan!AI1254*$D1254</f>
        <v>0</v>
      </c>
      <c r="AJ1254" s="13">
        <f>Penjualan!AJ1254*$D1254</f>
        <v>0</v>
      </c>
      <c r="AK1254" s="13">
        <f>Penjualan!AK1254*$D1254</f>
        <v>0</v>
      </c>
      <c r="AL1254" s="13">
        <f>Penjualan!AL1254*$D1254</f>
        <v>0</v>
      </c>
      <c r="AM1254" s="13">
        <f>Penjualan!AM1254*$D1254</f>
        <v>0</v>
      </c>
      <c r="AN1254" s="13">
        <f>Penjualan!AN1254*$D1254</f>
        <v>0</v>
      </c>
      <c r="AO1254" s="13">
        <f>Penjualan!AO1254*$D1254</f>
        <v>0</v>
      </c>
      <c r="AP1254" s="13"/>
      <c r="AQ1254" s="13">
        <f>Penjualan!AQ1254*$D1254</f>
        <v>0</v>
      </c>
      <c r="AR1254" s="13">
        <f t="shared" si="39"/>
        <v>15000</v>
      </c>
      <c r="AS1254" s="14"/>
      <c r="AT1254" s="14"/>
      <c r="AU1254" s="14"/>
      <c r="AV1254" s="14"/>
      <c r="AW1254" s="14"/>
    </row>
    <row r="1255" spans="1:49" ht="26.25" customHeight="1" x14ac:dyDescent="0.35">
      <c r="A1255" s="55">
        <f>Penjualan!A1255</f>
        <v>0</v>
      </c>
      <c r="B1255" s="2" t="str">
        <f>Penjualan!B1255</f>
        <v>R10</v>
      </c>
      <c r="C1255" s="2" t="str">
        <f>Penjualan!C1255</f>
        <v>Rosario Biji Plastik</v>
      </c>
      <c r="D1255" s="21">
        <f>VLOOKUP(B1255,Tabel!$A$6:$F$78,6,FALSE)</f>
        <v>15000</v>
      </c>
      <c r="E1255" s="13">
        <f>Penjualan!E1255*$D1255</f>
        <v>0</v>
      </c>
      <c r="F1255" s="13">
        <f>Penjualan!F1255*$D1255</f>
        <v>0</v>
      </c>
      <c r="G1255" s="13">
        <f>Penjualan!G1255*$D1255</f>
        <v>0</v>
      </c>
      <c r="H1255" s="13">
        <f>Penjualan!H1255*$D1255</f>
        <v>0</v>
      </c>
      <c r="I1255" s="13">
        <f>Penjualan!I1255*$D1255</f>
        <v>0</v>
      </c>
      <c r="J1255" s="13">
        <f>Penjualan!J1255*$D1255</f>
        <v>0</v>
      </c>
      <c r="K1255" s="13">
        <f>Penjualan!K1255*$D1255</f>
        <v>0</v>
      </c>
      <c r="L1255" s="13">
        <f>Penjualan!L1255*$D1255</f>
        <v>0</v>
      </c>
      <c r="M1255" s="13">
        <f>Penjualan!M1255*$D1255</f>
        <v>0</v>
      </c>
      <c r="N1255" s="13">
        <f>Penjualan!N1255*$D1255</f>
        <v>0</v>
      </c>
      <c r="O1255" s="13">
        <f>Penjualan!O1255*$D1255</f>
        <v>0</v>
      </c>
      <c r="P1255" s="13">
        <f>Penjualan!P1255*$D1255</f>
        <v>15000</v>
      </c>
      <c r="Q1255" s="13">
        <f>Penjualan!Q1255*$D1255</f>
        <v>0</v>
      </c>
      <c r="R1255" s="13">
        <f>Penjualan!R1255*$D1255</f>
        <v>0</v>
      </c>
      <c r="S1255" s="13">
        <f>Penjualan!S1255*$D1255</f>
        <v>15000</v>
      </c>
      <c r="T1255" s="13">
        <f>Penjualan!T1255*$D1255</f>
        <v>0</v>
      </c>
      <c r="U1255" s="13">
        <f>Penjualan!U1255*$D1255</f>
        <v>0</v>
      </c>
      <c r="V1255" s="13">
        <f>Penjualan!V1255*$D1255</f>
        <v>0</v>
      </c>
      <c r="W1255" s="13">
        <f>Penjualan!W1255*$D1255</f>
        <v>0</v>
      </c>
      <c r="X1255" s="13">
        <f>Penjualan!X1255*$D1255</f>
        <v>0</v>
      </c>
      <c r="Y1255" s="13">
        <f>Penjualan!Y1255*$D1255</f>
        <v>0</v>
      </c>
      <c r="Z1255" s="13">
        <f>Penjualan!Z1255*$D1255</f>
        <v>0</v>
      </c>
      <c r="AA1255" s="13">
        <f>Penjualan!AA1255*$D1255</f>
        <v>0</v>
      </c>
      <c r="AB1255" s="13">
        <f>Penjualan!AB1255*$D1255</f>
        <v>0</v>
      </c>
      <c r="AC1255" s="13">
        <f>Penjualan!AC1255*$D1255</f>
        <v>0</v>
      </c>
      <c r="AD1255" s="13">
        <f>Penjualan!AD1255*$D1255</f>
        <v>0</v>
      </c>
      <c r="AE1255" s="13">
        <f>Penjualan!AE1255*$D1255</f>
        <v>0</v>
      </c>
      <c r="AF1255" s="13">
        <f>Penjualan!AF1255*$D1255</f>
        <v>0</v>
      </c>
      <c r="AG1255" s="13">
        <f>Penjualan!AG1255*$D1255</f>
        <v>0</v>
      </c>
      <c r="AH1255" s="13">
        <f>Penjualan!AH1255*$D1255</f>
        <v>0</v>
      </c>
      <c r="AI1255" s="13">
        <f>Penjualan!AI1255*$D1255</f>
        <v>0</v>
      </c>
      <c r="AJ1255" s="13">
        <f>Penjualan!AJ1255*$D1255</f>
        <v>0</v>
      </c>
      <c r="AK1255" s="13">
        <f>Penjualan!AK1255*$D1255</f>
        <v>0</v>
      </c>
      <c r="AL1255" s="13">
        <f>Penjualan!AL1255*$D1255</f>
        <v>0</v>
      </c>
      <c r="AM1255" s="13">
        <f>Penjualan!AM1255*$D1255</f>
        <v>0</v>
      </c>
      <c r="AN1255" s="13">
        <f>Penjualan!AN1255*$D1255</f>
        <v>0</v>
      </c>
      <c r="AO1255" s="13">
        <f>Penjualan!AO1255*$D1255</f>
        <v>0</v>
      </c>
      <c r="AP1255" s="13"/>
      <c r="AQ1255" s="13">
        <f>Penjualan!AQ1255*$D1255</f>
        <v>0</v>
      </c>
      <c r="AR1255" s="13">
        <f t="shared" si="39"/>
        <v>30000</v>
      </c>
      <c r="AS1255" s="14"/>
      <c r="AT1255" s="14"/>
      <c r="AU1255" s="14"/>
      <c r="AV1255" s="14"/>
      <c r="AW1255" s="14"/>
    </row>
    <row r="1256" spans="1:49" ht="26.25" customHeight="1" x14ac:dyDescent="0.35">
      <c r="A1256" s="55">
        <f>Penjualan!A1256</f>
        <v>0</v>
      </c>
      <c r="B1256" s="2" t="str">
        <f>Penjualan!B1256</f>
        <v>G10</v>
      </c>
      <c r="C1256" s="2" t="str">
        <f>Penjualan!C1256</f>
        <v>G.tali warna warni</v>
      </c>
      <c r="D1256" s="21">
        <f>VLOOKUP(B1256,Tabel!$A$6:$F$78,6,FALSE)</f>
        <v>5000</v>
      </c>
      <c r="E1256" s="13">
        <f>Penjualan!E1256*$D1256</f>
        <v>0</v>
      </c>
      <c r="F1256" s="13">
        <f>Penjualan!F1256*$D1256</f>
        <v>0</v>
      </c>
      <c r="G1256" s="13">
        <f>Penjualan!G1256*$D1256</f>
        <v>0</v>
      </c>
      <c r="H1256" s="13">
        <f>Penjualan!H1256*$D1256</f>
        <v>0</v>
      </c>
      <c r="I1256" s="13">
        <f>Penjualan!I1256*$D1256</f>
        <v>0</v>
      </c>
      <c r="J1256" s="13">
        <f>Penjualan!J1256*$D1256</f>
        <v>0</v>
      </c>
      <c r="K1256" s="13">
        <f>Penjualan!K1256*$D1256</f>
        <v>0</v>
      </c>
      <c r="L1256" s="13">
        <f>Penjualan!L1256*$D1256</f>
        <v>0</v>
      </c>
      <c r="M1256" s="13">
        <f>Penjualan!M1256*$D1256</f>
        <v>0</v>
      </c>
      <c r="N1256" s="13">
        <f>Penjualan!N1256*$D1256</f>
        <v>0</v>
      </c>
      <c r="O1256" s="13">
        <f>Penjualan!O1256*$D1256</f>
        <v>0</v>
      </c>
      <c r="P1256" s="13">
        <f>Penjualan!P1256*$D1256</f>
        <v>0</v>
      </c>
      <c r="Q1256" s="13">
        <f>Penjualan!Q1256*$D1256</f>
        <v>0</v>
      </c>
      <c r="R1256" s="13">
        <f>Penjualan!R1256*$D1256</f>
        <v>0</v>
      </c>
      <c r="S1256" s="13">
        <f>Penjualan!S1256*$D1256</f>
        <v>0</v>
      </c>
      <c r="T1256" s="13">
        <f>Penjualan!T1256*$D1256</f>
        <v>0</v>
      </c>
      <c r="U1256" s="13">
        <f>Penjualan!U1256*$D1256</f>
        <v>0</v>
      </c>
      <c r="V1256" s="13">
        <f>Penjualan!V1256*$D1256</f>
        <v>0</v>
      </c>
      <c r="W1256" s="13">
        <f>Penjualan!W1256*$D1256</f>
        <v>0</v>
      </c>
      <c r="X1256" s="13">
        <f>Penjualan!X1256*$D1256</f>
        <v>0</v>
      </c>
      <c r="Y1256" s="13">
        <f>Penjualan!Y1256*$D1256</f>
        <v>0</v>
      </c>
      <c r="Z1256" s="13">
        <f>Penjualan!Z1256*$D1256</f>
        <v>0</v>
      </c>
      <c r="AA1256" s="13">
        <f>Penjualan!AA1256*$D1256</f>
        <v>0</v>
      </c>
      <c r="AB1256" s="13">
        <f>Penjualan!AB1256*$D1256</f>
        <v>0</v>
      </c>
      <c r="AC1256" s="13">
        <f>Penjualan!AC1256*$D1256</f>
        <v>0</v>
      </c>
      <c r="AD1256" s="13">
        <f>Penjualan!AD1256*$D1256</f>
        <v>0</v>
      </c>
      <c r="AE1256" s="13">
        <f>Penjualan!AE1256*$D1256</f>
        <v>0</v>
      </c>
      <c r="AF1256" s="13">
        <f>Penjualan!AF1256*$D1256</f>
        <v>0</v>
      </c>
      <c r="AG1256" s="13">
        <f>Penjualan!AG1256*$D1256</f>
        <v>5000</v>
      </c>
      <c r="AH1256" s="13">
        <f>Penjualan!AH1256*$D1256</f>
        <v>0</v>
      </c>
      <c r="AI1256" s="13">
        <f>Penjualan!AI1256*$D1256</f>
        <v>0</v>
      </c>
      <c r="AJ1256" s="13">
        <f>Penjualan!AJ1256*$D1256</f>
        <v>0</v>
      </c>
      <c r="AK1256" s="13">
        <f>Penjualan!AK1256*$D1256</f>
        <v>0</v>
      </c>
      <c r="AL1256" s="13">
        <f>Penjualan!AL1256*$D1256</f>
        <v>0</v>
      </c>
      <c r="AM1256" s="13">
        <f>Penjualan!AM1256*$D1256</f>
        <v>0</v>
      </c>
      <c r="AN1256" s="13">
        <f>Penjualan!AN1256*$D1256</f>
        <v>5000</v>
      </c>
      <c r="AO1256" s="13">
        <f>Penjualan!AO1256*$D1256</f>
        <v>0</v>
      </c>
      <c r="AP1256" s="13"/>
      <c r="AQ1256" s="13">
        <f>Penjualan!AQ1256*$D1256</f>
        <v>0</v>
      </c>
      <c r="AR1256" s="13">
        <f t="shared" si="39"/>
        <v>10000</v>
      </c>
      <c r="AS1256" s="14"/>
      <c r="AT1256" s="14"/>
      <c r="AU1256" s="14"/>
      <c r="AV1256" s="14"/>
      <c r="AW1256" s="14"/>
    </row>
    <row r="1257" spans="1:49" ht="26.25" customHeight="1" x14ac:dyDescent="0.35">
      <c r="A1257" s="55">
        <f>Penjualan!A1257</f>
        <v>0</v>
      </c>
      <c r="B1257" s="2" t="str">
        <f>Penjualan!B1257</f>
        <v>P01</v>
      </c>
      <c r="C1257" s="2" t="str">
        <f>Penjualan!C1257</f>
        <v>Pita</v>
      </c>
      <c r="D1257" s="21">
        <f>VLOOKUP(B1257,Tabel!$A$6:$F$78,6,FALSE)</f>
        <v>0</v>
      </c>
      <c r="E1257" s="13">
        <f>Penjualan!E1257*$D1257</f>
        <v>0</v>
      </c>
      <c r="F1257" s="13">
        <f>Penjualan!F1257*$D1257</f>
        <v>0</v>
      </c>
      <c r="G1257" s="13">
        <f>Penjualan!G1257*$D1257</f>
        <v>0</v>
      </c>
      <c r="H1257" s="13">
        <f>Penjualan!H1257*$D1257</f>
        <v>0</v>
      </c>
      <c r="I1257" s="13">
        <f>Penjualan!I1257*$D1257</f>
        <v>0</v>
      </c>
      <c r="J1257" s="13">
        <f>Penjualan!J1257*$D1257</f>
        <v>0</v>
      </c>
      <c r="K1257" s="13">
        <f>Penjualan!K1257*$D1257</f>
        <v>0</v>
      </c>
      <c r="L1257" s="13">
        <f>Penjualan!L1257*$D1257</f>
        <v>0</v>
      </c>
      <c r="M1257" s="13">
        <f>Penjualan!M1257*$D1257</f>
        <v>0</v>
      </c>
      <c r="N1257" s="13">
        <f>Penjualan!N1257*$D1257</f>
        <v>0</v>
      </c>
      <c r="O1257" s="13">
        <f>Penjualan!O1257*$D1257</f>
        <v>0</v>
      </c>
      <c r="P1257" s="13">
        <f>Penjualan!P1257*$D1257</f>
        <v>0</v>
      </c>
      <c r="Q1257" s="13">
        <f>Penjualan!Q1257*$D1257</f>
        <v>0</v>
      </c>
      <c r="R1257" s="13">
        <f>Penjualan!R1257*$D1257</f>
        <v>0</v>
      </c>
      <c r="S1257" s="13">
        <f>Penjualan!S1257*$D1257</f>
        <v>0</v>
      </c>
      <c r="T1257" s="13">
        <f>Penjualan!T1257*$D1257</f>
        <v>0</v>
      </c>
      <c r="U1257" s="13">
        <f>Penjualan!U1257*$D1257</f>
        <v>0</v>
      </c>
      <c r="V1257" s="13">
        <f>Penjualan!V1257*$D1257</f>
        <v>0</v>
      </c>
      <c r="W1257" s="13">
        <f>Penjualan!W1257*$D1257</f>
        <v>0</v>
      </c>
      <c r="X1257" s="13">
        <f>Penjualan!X1257*$D1257</f>
        <v>0</v>
      </c>
      <c r="Y1257" s="13">
        <f>Penjualan!Y1257*$D1257</f>
        <v>0</v>
      </c>
      <c r="Z1257" s="13">
        <f>Penjualan!Z1257*$D1257</f>
        <v>0</v>
      </c>
      <c r="AA1257" s="13">
        <f>Penjualan!AA1257*$D1257</f>
        <v>0</v>
      </c>
      <c r="AB1257" s="13">
        <f>Penjualan!AB1257*$D1257</f>
        <v>0</v>
      </c>
      <c r="AC1257" s="13">
        <f>Penjualan!AC1257*$D1257</f>
        <v>0</v>
      </c>
      <c r="AD1257" s="13">
        <f>Penjualan!AD1257*$D1257</f>
        <v>0</v>
      </c>
      <c r="AE1257" s="13">
        <f>Penjualan!AE1257*$D1257</f>
        <v>0</v>
      </c>
      <c r="AF1257" s="13">
        <f>Penjualan!AF1257*$D1257</f>
        <v>0</v>
      </c>
      <c r="AG1257" s="13">
        <f>Penjualan!AG1257*$D1257</f>
        <v>0</v>
      </c>
      <c r="AH1257" s="13">
        <f>Penjualan!AH1257*$D1257</f>
        <v>0</v>
      </c>
      <c r="AI1257" s="13">
        <f>Penjualan!AI1257*$D1257</f>
        <v>0</v>
      </c>
      <c r="AJ1257" s="13">
        <f>Penjualan!AJ1257*$D1257</f>
        <v>0</v>
      </c>
      <c r="AK1257" s="13">
        <f>Penjualan!AK1257*$D1257</f>
        <v>0</v>
      </c>
      <c r="AL1257" s="13">
        <f>Penjualan!AL1257*$D1257</f>
        <v>0</v>
      </c>
      <c r="AM1257" s="13">
        <f>Penjualan!AM1257*$D1257</f>
        <v>0</v>
      </c>
      <c r="AN1257" s="13">
        <f>Penjualan!AN1257*$D1257</f>
        <v>0</v>
      </c>
      <c r="AO1257" s="13">
        <f>Penjualan!AO1257*$D1257</f>
        <v>0</v>
      </c>
      <c r="AP1257" s="13"/>
      <c r="AQ1257" s="13">
        <f>Penjualan!AQ1257*$D1257</f>
        <v>0</v>
      </c>
      <c r="AR1257" s="13">
        <f t="shared" si="39"/>
        <v>0</v>
      </c>
      <c r="AS1257" s="14"/>
      <c r="AT1257" s="14"/>
      <c r="AU1257" s="14"/>
      <c r="AV1257" s="14"/>
      <c r="AW1257" s="14"/>
    </row>
    <row r="1258" spans="1:49" ht="26.25" customHeight="1" x14ac:dyDescent="0.35">
      <c r="A1258" s="55">
        <f>Penjualan!A1258</f>
        <v>0</v>
      </c>
      <c r="B1258" s="2" t="str">
        <f>Penjualan!B1258</f>
        <v>G12</v>
      </c>
      <c r="C1258" s="2" t="str">
        <f>Penjualan!C1258</f>
        <v xml:space="preserve">Gelang plat </v>
      </c>
      <c r="D1258" s="21">
        <f>VLOOKUP(B1258,Tabel!$A$6:$F$78,6,FALSE)</f>
        <v>5000</v>
      </c>
      <c r="E1258" s="13">
        <f>Penjualan!E1258*$D1258</f>
        <v>0</v>
      </c>
      <c r="F1258" s="13">
        <f>Penjualan!F1258*$D1258</f>
        <v>0</v>
      </c>
      <c r="G1258" s="13">
        <f>Penjualan!G1258*$D1258</f>
        <v>0</v>
      </c>
      <c r="H1258" s="13">
        <f>Penjualan!H1258*$D1258</f>
        <v>0</v>
      </c>
      <c r="I1258" s="13">
        <f>Penjualan!I1258*$D1258</f>
        <v>0</v>
      </c>
      <c r="J1258" s="13">
        <f>Penjualan!J1258*$D1258</f>
        <v>0</v>
      </c>
      <c r="K1258" s="13">
        <f>Penjualan!K1258*$D1258</f>
        <v>0</v>
      </c>
      <c r="L1258" s="13">
        <f>Penjualan!L1258*$D1258</f>
        <v>0</v>
      </c>
      <c r="M1258" s="13">
        <f>Penjualan!M1258*$D1258</f>
        <v>0</v>
      </c>
      <c r="N1258" s="13">
        <f>Penjualan!N1258*$D1258</f>
        <v>0</v>
      </c>
      <c r="O1258" s="13">
        <f>Penjualan!O1258*$D1258</f>
        <v>0</v>
      </c>
      <c r="P1258" s="13">
        <f>Penjualan!P1258*$D1258</f>
        <v>0</v>
      </c>
      <c r="Q1258" s="13">
        <f>Penjualan!Q1258*$D1258</f>
        <v>0</v>
      </c>
      <c r="R1258" s="13">
        <f>Penjualan!R1258*$D1258</f>
        <v>0</v>
      </c>
      <c r="S1258" s="13">
        <f>Penjualan!S1258*$D1258</f>
        <v>0</v>
      </c>
      <c r="T1258" s="13">
        <f>Penjualan!T1258*$D1258</f>
        <v>0</v>
      </c>
      <c r="U1258" s="13">
        <f>Penjualan!U1258*$D1258</f>
        <v>0</v>
      </c>
      <c r="V1258" s="13">
        <f>Penjualan!V1258*$D1258</f>
        <v>0</v>
      </c>
      <c r="W1258" s="13">
        <f>Penjualan!W1258*$D1258</f>
        <v>0</v>
      </c>
      <c r="X1258" s="13">
        <f>Penjualan!X1258*$D1258</f>
        <v>0</v>
      </c>
      <c r="Y1258" s="13">
        <f>Penjualan!Y1258*$D1258</f>
        <v>0</v>
      </c>
      <c r="Z1258" s="13">
        <f>Penjualan!Z1258*$D1258</f>
        <v>0</v>
      </c>
      <c r="AA1258" s="13">
        <f>Penjualan!AA1258*$D1258</f>
        <v>0</v>
      </c>
      <c r="AB1258" s="13">
        <f>Penjualan!AB1258*$D1258</f>
        <v>0</v>
      </c>
      <c r="AC1258" s="13">
        <f>Penjualan!AC1258*$D1258</f>
        <v>0</v>
      </c>
      <c r="AD1258" s="13">
        <f>Penjualan!AD1258*$D1258</f>
        <v>0</v>
      </c>
      <c r="AE1258" s="13">
        <f>Penjualan!AE1258*$D1258</f>
        <v>0</v>
      </c>
      <c r="AF1258" s="13">
        <f>Penjualan!AF1258*$D1258</f>
        <v>0</v>
      </c>
      <c r="AG1258" s="13">
        <f>Penjualan!AG1258*$D1258</f>
        <v>0</v>
      </c>
      <c r="AH1258" s="13">
        <f>Penjualan!AH1258*$D1258</f>
        <v>0</v>
      </c>
      <c r="AI1258" s="13">
        <f>Penjualan!AI1258*$D1258</f>
        <v>10000</v>
      </c>
      <c r="AJ1258" s="13">
        <f>Penjualan!AJ1258*$D1258</f>
        <v>0</v>
      </c>
      <c r="AK1258" s="13">
        <f>Penjualan!AK1258*$D1258</f>
        <v>0</v>
      </c>
      <c r="AL1258" s="13">
        <f>Penjualan!AL1258*$D1258</f>
        <v>0</v>
      </c>
      <c r="AM1258" s="13">
        <f>Penjualan!AM1258*$D1258</f>
        <v>0</v>
      </c>
      <c r="AN1258" s="13">
        <f>Penjualan!AN1258*$D1258</f>
        <v>0</v>
      </c>
      <c r="AO1258" s="13">
        <f>Penjualan!AO1258*$D1258</f>
        <v>0</v>
      </c>
      <c r="AP1258" s="13"/>
      <c r="AQ1258" s="13">
        <f>Penjualan!AQ1258*$D1258</f>
        <v>0</v>
      </c>
      <c r="AR1258" s="13">
        <f t="shared" si="39"/>
        <v>10000</v>
      </c>
      <c r="AS1258" s="14"/>
      <c r="AT1258" s="14"/>
      <c r="AU1258" s="14"/>
      <c r="AV1258" s="14"/>
      <c r="AW1258" s="14"/>
    </row>
    <row r="1259" spans="1:49" ht="26.25" customHeight="1" x14ac:dyDescent="0.35">
      <c r="A1259" s="55">
        <f>Penjualan!A1259</f>
        <v>0</v>
      </c>
      <c r="B1259" s="2" t="str">
        <f>Penjualan!B1259</f>
        <v>R05</v>
      </c>
      <c r="C1259" s="2" t="str">
        <f>Penjualan!C1259</f>
        <v>Rosario tali bercorak</v>
      </c>
      <c r="D1259" s="21">
        <f>VLOOKUP(B1259,Tabel!$A$6:$F$78,6,FALSE)</f>
        <v>15000</v>
      </c>
      <c r="E1259" s="13">
        <f>Penjualan!E1259*$D1259</f>
        <v>0</v>
      </c>
      <c r="F1259" s="13">
        <f>Penjualan!F1259*$D1259</f>
        <v>0</v>
      </c>
      <c r="G1259" s="13">
        <f>Penjualan!G1259*$D1259</f>
        <v>0</v>
      </c>
      <c r="H1259" s="13">
        <f>Penjualan!H1259*$D1259</f>
        <v>0</v>
      </c>
      <c r="I1259" s="13">
        <f>Penjualan!I1259*$D1259</f>
        <v>0</v>
      </c>
      <c r="J1259" s="13">
        <f>Penjualan!J1259*$D1259</f>
        <v>0</v>
      </c>
      <c r="K1259" s="13">
        <f>Penjualan!K1259*$D1259</f>
        <v>0</v>
      </c>
      <c r="L1259" s="13">
        <f>Penjualan!L1259*$D1259</f>
        <v>0</v>
      </c>
      <c r="M1259" s="13">
        <f>Penjualan!M1259*$D1259</f>
        <v>0</v>
      </c>
      <c r="N1259" s="13">
        <f>Penjualan!N1259*$D1259</f>
        <v>0</v>
      </c>
      <c r="O1259" s="13">
        <f>Penjualan!O1259*$D1259</f>
        <v>0</v>
      </c>
      <c r="P1259" s="13">
        <f>Penjualan!P1259*$D1259</f>
        <v>0</v>
      </c>
      <c r="Q1259" s="13">
        <f>Penjualan!Q1259*$D1259</f>
        <v>0</v>
      </c>
      <c r="R1259" s="13">
        <f>Penjualan!R1259*$D1259</f>
        <v>0</v>
      </c>
      <c r="S1259" s="13">
        <f>Penjualan!S1259*$D1259</f>
        <v>45000</v>
      </c>
      <c r="T1259" s="13">
        <f>Penjualan!T1259*$D1259</f>
        <v>0</v>
      </c>
      <c r="U1259" s="13">
        <f>Penjualan!U1259*$D1259</f>
        <v>0</v>
      </c>
      <c r="V1259" s="13">
        <f>Penjualan!V1259*$D1259</f>
        <v>0</v>
      </c>
      <c r="W1259" s="13">
        <f>Penjualan!W1259*$D1259</f>
        <v>15000</v>
      </c>
      <c r="X1259" s="13">
        <f>Penjualan!X1259*$D1259</f>
        <v>0</v>
      </c>
      <c r="Y1259" s="13">
        <f>Penjualan!Y1259*$D1259</f>
        <v>0</v>
      </c>
      <c r="Z1259" s="13">
        <f>Penjualan!Z1259*$D1259</f>
        <v>0</v>
      </c>
      <c r="AA1259" s="13">
        <f>Penjualan!AA1259*$D1259</f>
        <v>0</v>
      </c>
      <c r="AB1259" s="13">
        <f>Penjualan!AB1259*$D1259</f>
        <v>0</v>
      </c>
      <c r="AC1259" s="13">
        <f>Penjualan!AC1259*$D1259</f>
        <v>0</v>
      </c>
      <c r="AD1259" s="13">
        <f>Penjualan!AD1259*$D1259</f>
        <v>0</v>
      </c>
      <c r="AE1259" s="13">
        <f>Penjualan!AE1259*$D1259</f>
        <v>0</v>
      </c>
      <c r="AF1259" s="13">
        <f>Penjualan!AF1259*$D1259</f>
        <v>0</v>
      </c>
      <c r="AG1259" s="13">
        <f>Penjualan!AG1259*$D1259</f>
        <v>0</v>
      </c>
      <c r="AH1259" s="13">
        <f>Penjualan!AH1259*$D1259</f>
        <v>0</v>
      </c>
      <c r="AI1259" s="13">
        <f>Penjualan!AI1259*$D1259</f>
        <v>0</v>
      </c>
      <c r="AJ1259" s="13">
        <f>Penjualan!AJ1259*$D1259</f>
        <v>0</v>
      </c>
      <c r="AK1259" s="13">
        <f>Penjualan!AK1259*$D1259</f>
        <v>0</v>
      </c>
      <c r="AL1259" s="13">
        <f>Penjualan!AL1259*$D1259</f>
        <v>0</v>
      </c>
      <c r="AM1259" s="13">
        <f>Penjualan!AM1259*$D1259</f>
        <v>0</v>
      </c>
      <c r="AN1259" s="13">
        <f>Penjualan!AN1259*$D1259</f>
        <v>0</v>
      </c>
      <c r="AO1259" s="13">
        <f>Penjualan!AO1259*$D1259</f>
        <v>0</v>
      </c>
      <c r="AP1259" s="13"/>
      <c r="AQ1259" s="13">
        <f>Penjualan!AQ1259*$D1259</f>
        <v>0</v>
      </c>
      <c r="AR1259" s="13">
        <f t="shared" si="39"/>
        <v>60000</v>
      </c>
      <c r="AS1259" s="14"/>
      <c r="AT1259" s="14"/>
      <c r="AU1259" s="14"/>
      <c r="AV1259" s="14"/>
      <c r="AW1259" s="14"/>
    </row>
    <row r="1260" spans="1:49" ht="26.25" customHeight="1" x14ac:dyDescent="0.35">
      <c r="A1260" s="55">
        <f>Penjualan!A1260</f>
        <v>0</v>
      </c>
      <c r="B1260" s="2" t="str">
        <f>Penjualan!B1260</f>
        <v>Car01</v>
      </c>
      <c r="C1260" s="2" t="str">
        <f>Penjualan!C1260</f>
        <v>Produk Oscar</v>
      </c>
      <c r="D1260" s="21">
        <f>VLOOKUP(B1260,Tabel!$A$6:$F$78,6,FALSE)</f>
        <v>20000</v>
      </c>
      <c r="E1260" s="13">
        <f>Penjualan!E1260*$D1260</f>
        <v>0</v>
      </c>
      <c r="F1260" s="13">
        <f>Penjualan!F1260*$D1260</f>
        <v>0</v>
      </c>
      <c r="G1260" s="13">
        <f>Penjualan!G1260*$D1260</f>
        <v>0</v>
      </c>
      <c r="H1260" s="13">
        <f>Penjualan!H1260*$D1260</f>
        <v>0</v>
      </c>
      <c r="I1260" s="13">
        <f>Penjualan!I1260*$D1260</f>
        <v>0</v>
      </c>
      <c r="J1260" s="13">
        <f>Penjualan!J1260*$D1260</f>
        <v>0</v>
      </c>
      <c r="K1260" s="13">
        <f>Penjualan!K1260*$D1260</f>
        <v>0</v>
      </c>
      <c r="L1260" s="13">
        <f>Penjualan!L1260*$D1260</f>
        <v>0</v>
      </c>
      <c r="M1260" s="13">
        <f>Penjualan!M1260*$D1260</f>
        <v>0</v>
      </c>
      <c r="N1260" s="13">
        <f>Penjualan!N1260*$D1260</f>
        <v>0</v>
      </c>
      <c r="O1260" s="13">
        <f>Penjualan!O1260*$D1260</f>
        <v>0</v>
      </c>
      <c r="P1260" s="13">
        <f>Penjualan!P1260*$D1260</f>
        <v>0</v>
      </c>
      <c r="Q1260" s="13">
        <f>Penjualan!Q1260*$D1260</f>
        <v>0</v>
      </c>
      <c r="R1260" s="13">
        <f>Penjualan!R1260*$D1260</f>
        <v>0</v>
      </c>
      <c r="S1260" s="13">
        <f>Penjualan!S1260*$D1260</f>
        <v>0</v>
      </c>
      <c r="T1260" s="13">
        <f>Penjualan!T1260*$D1260</f>
        <v>0</v>
      </c>
      <c r="U1260" s="13">
        <f>Penjualan!U1260*$D1260</f>
        <v>0</v>
      </c>
      <c r="V1260" s="13">
        <f>Penjualan!V1260*$D1260</f>
        <v>0</v>
      </c>
      <c r="W1260" s="13">
        <f>Penjualan!W1260*$D1260</f>
        <v>0</v>
      </c>
      <c r="X1260" s="13">
        <f>Penjualan!X1260*$D1260</f>
        <v>0</v>
      </c>
      <c r="Y1260" s="13">
        <f>Penjualan!Y1260*$D1260</f>
        <v>0</v>
      </c>
      <c r="Z1260" s="13">
        <f>Penjualan!Z1260*$D1260</f>
        <v>0</v>
      </c>
      <c r="AA1260" s="13">
        <f>Penjualan!AA1260*$D1260</f>
        <v>0</v>
      </c>
      <c r="AB1260" s="13">
        <f>Penjualan!AB1260*$D1260</f>
        <v>0</v>
      </c>
      <c r="AC1260" s="13">
        <f>Penjualan!AC1260*$D1260</f>
        <v>0</v>
      </c>
      <c r="AD1260" s="13">
        <f>Penjualan!AD1260*$D1260</f>
        <v>0</v>
      </c>
      <c r="AE1260" s="13">
        <f>Penjualan!AE1260*$D1260</f>
        <v>0</v>
      </c>
      <c r="AF1260" s="13">
        <f>Penjualan!AF1260*$D1260</f>
        <v>0</v>
      </c>
      <c r="AG1260" s="13">
        <f>Penjualan!AG1260*$D1260</f>
        <v>0</v>
      </c>
      <c r="AH1260" s="13">
        <f>Penjualan!AH1260*$D1260</f>
        <v>0</v>
      </c>
      <c r="AI1260" s="13">
        <f>Penjualan!AI1260*$D1260</f>
        <v>0</v>
      </c>
      <c r="AJ1260" s="13">
        <f>Penjualan!AJ1260*$D1260</f>
        <v>0</v>
      </c>
      <c r="AK1260" s="13">
        <f>Penjualan!AK1260*$D1260</f>
        <v>0</v>
      </c>
      <c r="AL1260" s="13">
        <f>Penjualan!AL1260*$D1260</f>
        <v>0</v>
      </c>
      <c r="AM1260" s="13">
        <f>Penjualan!AM1260*$D1260</f>
        <v>0</v>
      </c>
      <c r="AN1260" s="13">
        <f>Penjualan!AN1260*$D1260</f>
        <v>0</v>
      </c>
      <c r="AO1260" s="13">
        <f>Penjualan!AO1260*$D1260</f>
        <v>0</v>
      </c>
      <c r="AP1260" s="13"/>
      <c r="AQ1260" s="13">
        <f>Penjualan!AQ1260*$D1260</f>
        <v>20000</v>
      </c>
      <c r="AR1260" s="13">
        <f t="shared" si="39"/>
        <v>20000</v>
      </c>
      <c r="AS1260" s="14"/>
      <c r="AT1260" s="14"/>
      <c r="AU1260" s="14"/>
      <c r="AV1260" s="14"/>
      <c r="AW1260" s="14"/>
    </row>
    <row r="1261" spans="1:49" ht="26.25" customHeight="1" x14ac:dyDescent="0.35">
      <c r="A1261" s="55">
        <f>Penjualan!A1261</f>
        <v>0</v>
      </c>
      <c r="B1261" s="2" t="str">
        <f>Penjualan!B1261</f>
        <v>GR19</v>
      </c>
      <c r="C1261" s="2" t="str">
        <f>Penjualan!C1261</f>
        <v>Gelang Rosario Corak Bunga</v>
      </c>
      <c r="D1261" s="21">
        <f>VLOOKUP(B1261,Tabel!$A$6:$F$78,6,FALSE)</f>
        <v>15000</v>
      </c>
      <c r="E1261" s="13">
        <f>Penjualan!E1261*$D1261</f>
        <v>0</v>
      </c>
      <c r="F1261" s="13">
        <f>Penjualan!F1261*$D1261</f>
        <v>15000</v>
      </c>
      <c r="G1261" s="13">
        <f>Penjualan!G1261*$D1261</f>
        <v>0</v>
      </c>
      <c r="H1261" s="13">
        <f>Penjualan!H1261*$D1261</f>
        <v>0</v>
      </c>
      <c r="I1261" s="13">
        <f>Penjualan!I1261*$D1261</f>
        <v>0</v>
      </c>
      <c r="J1261" s="13">
        <f>Penjualan!J1261*$D1261</f>
        <v>0</v>
      </c>
      <c r="K1261" s="13">
        <f>Penjualan!K1261*$D1261</f>
        <v>0</v>
      </c>
      <c r="L1261" s="13">
        <f>Penjualan!L1261*$D1261</f>
        <v>0</v>
      </c>
      <c r="M1261" s="13">
        <f>Penjualan!M1261*$D1261</f>
        <v>0</v>
      </c>
      <c r="N1261" s="13">
        <f>Penjualan!N1261*$D1261</f>
        <v>0</v>
      </c>
      <c r="O1261" s="13">
        <f>Penjualan!O1261*$D1261</f>
        <v>0</v>
      </c>
      <c r="P1261" s="13">
        <f>Penjualan!P1261*$D1261</f>
        <v>0</v>
      </c>
      <c r="Q1261" s="13">
        <f>Penjualan!Q1261*$D1261</f>
        <v>0</v>
      </c>
      <c r="R1261" s="13">
        <f>Penjualan!R1261*$D1261</f>
        <v>0</v>
      </c>
      <c r="S1261" s="13">
        <f>Penjualan!S1261*$D1261</f>
        <v>0</v>
      </c>
      <c r="T1261" s="13">
        <f>Penjualan!T1261*$D1261</f>
        <v>0</v>
      </c>
      <c r="U1261" s="13">
        <f>Penjualan!U1261*$D1261</f>
        <v>0</v>
      </c>
      <c r="V1261" s="13">
        <f>Penjualan!V1261*$D1261</f>
        <v>0</v>
      </c>
      <c r="W1261" s="13">
        <f>Penjualan!W1261*$D1261</f>
        <v>0</v>
      </c>
      <c r="X1261" s="13">
        <f>Penjualan!X1261*$D1261</f>
        <v>0</v>
      </c>
      <c r="Y1261" s="13">
        <f>Penjualan!Y1261*$D1261</f>
        <v>0</v>
      </c>
      <c r="Z1261" s="13">
        <f>Penjualan!Z1261*$D1261</f>
        <v>0</v>
      </c>
      <c r="AA1261" s="13">
        <f>Penjualan!AA1261*$D1261</f>
        <v>0</v>
      </c>
      <c r="AB1261" s="13">
        <f>Penjualan!AB1261*$D1261</f>
        <v>0</v>
      </c>
      <c r="AC1261" s="13">
        <f>Penjualan!AC1261*$D1261</f>
        <v>0</v>
      </c>
      <c r="AD1261" s="13">
        <f>Penjualan!AD1261*$D1261</f>
        <v>0</v>
      </c>
      <c r="AE1261" s="13">
        <f>Penjualan!AE1261*$D1261</f>
        <v>0</v>
      </c>
      <c r="AF1261" s="13">
        <f>Penjualan!AF1261*$D1261</f>
        <v>0</v>
      </c>
      <c r="AG1261" s="13">
        <f>Penjualan!AG1261*$D1261</f>
        <v>0</v>
      </c>
      <c r="AH1261" s="13">
        <f>Penjualan!AH1261*$D1261</f>
        <v>0</v>
      </c>
      <c r="AI1261" s="13">
        <f>Penjualan!AI1261*$D1261</f>
        <v>0</v>
      </c>
      <c r="AJ1261" s="13">
        <f>Penjualan!AJ1261*$D1261</f>
        <v>0</v>
      </c>
      <c r="AK1261" s="13">
        <f>Penjualan!AK1261*$D1261</f>
        <v>0</v>
      </c>
      <c r="AL1261" s="13">
        <f>Penjualan!AL1261*$D1261</f>
        <v>0</v>
      </c>
      <c r="AM1261" s="13">
        <f>Penjualan!AM1261*$D1261</f>
        <v>0</v>
      </c>
      <c r="AN1261" s="13">
        <f>Penjualan!AN1261*$D1261</f>
        <v>0</v>
      </c>
      <c r="AO1261" s="13">
        <f>Penjualan!AO1261*$D1261</f>
        <v>0</v>
      </c>
      <c r="AP1261" s="13"/>
      <c r="AQ1261" s="13">
        <f>Penjualan!AQ1261*$D1261</f>
        <v>0</v>
      </c>
      <c r="AR1261" s="13">
        <f t="shared" si="39"/>
        <v>15000</v>
      </c>
      <c r="AS1261" s="14"/>
      <c r="AT1261" s="14"/>
      <c r="AU1261" s="14"/>
      <c r="AV1261" s="14"/>
      <c r="AW1261" s="14"/>
    </row>
    <row r="1262" spans="1:49" ht="26.25" customHeight="1" x14ac:dyDescent="0.35">
      <c r="A1262" s="55">
        <f>Penjualan!A1262</f>
        <v>42800</v>
      </c>
      <c r="B1262" s="2" t="str">
        <f>Penjualan!B1262</f>
        <v>R05</v>
      </c>
      <c r="C1262" s="2" t="str">
        <f>Penjualan!C1262</f>
        <v>Rosario tali bercorak</v>
      </c>
      <c r="D1262" s="21">
        <f>VLOOKUP(B1262,Tabel!$A$6:$F$78,6,FALSE)</f>
        <v>15000</v>
      </c>
      <c r="E1262" s="13">
        <f>Penjualan!E1262*$D1262</f>
        <v>0</v>
      </c>
      <c r="F1262" s="13">
        <f>Penjualan!F1262*$D1262</f>
        <v>0</v>
      </c>
      <c r="G1262" s="13">
        <f>Penjualan!G1262*$D1262</f>
        <v>0</v>
      </c>
      <c r="H1262" s="13">
        <f>Penjualan!H1262*$D1262</f>
        <v>0</v>
      </c>
      <c r="I1262" s="13">
        <f>Penjualan!I1262*$D1262</f>
        <v>0</v>
      </c>
      <c r="J1262" s="13">
        <f>Penjualan!J1262*$D1262</f>
        <v>0</v>
      </c>
      <c r="K1262" s="13">
        <f>Penjualan!K1262*$D1262</f>
        <v>0</v>
      </c>
      <c r="L1262" s="13">
        <f>Penjualan!L1262*$D1262</f>
        <v>0</v>
      </c>
      <c r="M1262" s="13">
        <f>Penjualan!M1262*$D1262</f>
        <v>0</v>
      </c>
      <c r="N1262" s="13">
        <f>Penjualan!N1262*$D1262</f>
        <v>45000</v>
      </c>
      <c r="O1262" s="13">
        <f>Penjualan!O1262*$D1262</f>
        <v>0</v>
      </c>
      <c r="P1262" s="13">
        <f>Penjualan!P1262*$D1262</f>
        <v>0</v>
      </c>
      <c r="Q1262" s="13">
        <f>Penjualan!Q1262*$D1262</f>
        <v>0</v>
      </c>
      <c r="R1262" s="13">
        <f>Penjualan!R1262*$D1262</f>
        <v>0</v>
      </c>
      <c r="S1262" s="13">
        <f>Penjualan!S1262*$D1262</f>
        <v>0</v>
      </c>
      <c r="T1262" s="13">
        <f>Penjualan!T1262*$D1262</f>
        <v>0</v>
      </c>
      <c r="U1262" s="13">
        <f>Penjualan!U1262*$D1262</f>
        <v>0</v>
      </c>
      <c r="V1262" s="13">
        <f>Penjualan!V1262*$D1262</f>
        <v>0</v>
      </c>
      <c r="W1262" s="13">
        <f>Penjualan!W1262*$D1262</f>
        <v>0</v>
      </c>
      <c r="X1262" s="13">
        <f>Penjualan!X1262*$D1262</f>
        <v>0</v>
      </c>
      <c r="Y1262" s="13">
        <f>Penjualan!Y1262*$D1262</f>
        <v>0</v>
      </c>
      <c r="Z1262" s="13">
        <f>Penjualan!Z1262*$D1262</f>
        <v>0</v>
      </c>
      <c r="AA1262" s="13">
        <f>Penjualan!AA1262*$D1262</f>
        <v>0</v>
      </c>
      <c r="AB1262" s="13">
        <f>Penjualan!AB1262*$D1262</f>
        <v>0</v>
      </c>
      <c r="AC1262" s="13">
        <f>Penjualan!AC1262*$D1262</f>
        <v>0</v>
      </c>
      <c r="AD1262" s="13">
        <f>Penjualan!AD1262*$D1262</f>
        <v>75000</v>
      </c>
      <c r="AE1262" s="13">
        <f>Penjualan!AE1262*$D1262</f>
        <v>0</v>
      </c>
      <c r="AF1262" s="13">
        <f>Penjualan!AF1262*$D1262</f>
        <v>0</v>
      </c>
      <c r="AG1262" s="13">
        <f>Penjualan!AG1262*$D1262</f>
        <v>0</v>
      </c>
      <c r="AH1262" s="13">
        <f>Penjualan!AH1262*$D1262</f>
        <v>0</v>
      </c>
      <c r="AI1262" s="13">
        <f>Penjualan!AI1262*$D1262</f>
        <v>0</v>
      </c>
      <c r="AJ1262" s="13">
        <f>Penjualan!AJ1262*$D1262</f>
        <v>0</v>
      </c>
      <c r="AK1262" s="13">
        <f>Penjualan!AK1262*$D1262</f>
        <v>0</v>
      </c>
      <c r="AL1262" s="13">
        <f>Penjualan!AL1262*$D1262</f>
        <v>0</v>
      </c>
      <c r="AM1262" s="13">
        <f>Penjualan!AM1262*$D1262</f>
        <v>0</v>
      </c>
      <c r="AN1262" s="13">
        <f>Penjualan!AN1262*$D1262</f>
        <v>0</v>
      </c>
      <c r="AO1262" s="13">
        <f>Penjualan!AO1262*$D1262</f>
        <v>0</v>
      </c>
      <c r="AP1262" s="13"/>
      <c r="AQ1262" s="13">
        <f>Penjualan!AQ1262*$D1262</f>
        <v>0</v>
      </c>
      <c r="AR1262" s="13">
        <f t="shared" si="39"/>
        <v>120000</v>
      </c>
      <c r="AS1262" s="14"/>
      <c r="AT1262" s="14"/>
      <c r="AU1262" s="14"/>
      <c r="AV1262" s="14"/>
      <c r="AW1262" s="14"/>
    </row>
    <row r="1263" spans="1:49" ht="26.25" customHeight="1" x14ac:dyDescent="0.35">
      <c r="A1263" s="55" t="str">
        <f>Penjualan!A1263</f>
        <v>St. Bonaventura</v>
      </c>
      <c r="B1263" s="2" t="str">
        <f>Penjualan!B1263</f>
        <v>GR12</v>
      </c>
      <c r="C1263" s="2" t="str">
        <f>Penjualan!C1263</f>
        <v>Gelang rosario kristal</v>
      </c>
      <c r="D1263" s="21">
        <f>VLOOKUP(B1263,Tabel!$A$6:$F$78,6,FALSE)</f>
        <v>15000</v>
      </c>
      <c r="E1263" s="13">
        <f>Penjualan!E1263*$D1263</f>
        <v>0</v>
      </c>
      <c r="F1263" s="13">
        <f>Penjualan!F1263*$D1263</f>
        <v>0</v>
      </c>
      <c r="G1263" s="13">
        <f>Penjualan!G1263*$D1263</f>
        <v>0</v>
      </c>
      <c r="H1263" s="13">
        <f>Penjualan!H1263*$D1263</f>
        <v>0</v>
      </c>
      <c r="I1263" s="13">
        <f>Penjualan!I1263*$D1263</f>
        <v>0</v>
      </c>
      <c r="J1263" s="13">
        <f>Penjualan!J1263*$D1263</f>
        <v>0</v>
      </c>
      <c r="K1263" s="13">
        <f>Penjualan!K1263*$D1263</f>
        <v>0</v>
      </c>
      <c r="L1263" s="13">
        <f>Penjualan!L1263*$D1263</f>
        <v>0</v>
      </c>
      <c r="M1263" s="13">
        <f>Penjualan!M1263*$D1263</f>
        <v>0</v>
      </c>
      <c r="N1263" s="13">
        <f>Penjualan!N1263*$D1263</f>
        <v>0</v>
      </c>
      <c r="O1263" s="13">
        <f>Penjualan!O1263*$D1263</f>
        <v>0</v>
      </c>
      <c r="P1263" s="13">
        <f>Penjualan!P1263*$D1263</f>
        <v>0</v>
      </c>
      <c r="Q1263" s="13">
        <f>Penjualan!Q1263*$D1263</f>
        <v>0</v>
      </c>
      <c r="R1263" s="13">
        <f>Penjualan!R1263*$D1263</f>
        <v>0</v>
      </c>
      <c r="S1263" s="13">
        <f>Penjualan!S1263*$D1263</f>
        <v>0</v>
      </c>
      <c r="T1263" s="13">
        <f>Penjualan!T1263*$D1263</f>
        <v>0</v>
      </c>
      <c r="U1263" s="13">
        <f>Penjualan!U1263*$D1263</f>
        <v>0</v>
      </c>
      <c r="V1263" s="13">
        <f>Penjualan!V1263*$D1263</f>
        <v>0</v>
      </c>
      <c r="W1263" s="13">
        <f>Penjualan!W1263*$D1263</f>
        <v>15000</v>
      </c>
      <c r="X1263" s="13">
        <f>Penjualan!X1263*$D1263</f>
        <v>0</v>
      </c>
      <c r="Y1263" s="13">
        <f>Penjualan!Y1263*$D1263</f>
        <v>0</v>
      </c>
      <c r="Z1263" s="13">
        <f>Penjualan!Z1263*$D1263</f>
        <v>0</v>
      </c>
      <c r="AA1263" s="13">
        <f>Penjualan!AA1263*$D1263</f>
        <v>0</v>
      </c>
      <c r="AB1263" s="13">
        <f>Penjualan!AB1263*$D1263</f>
        <v>0</v>
      </c>
      <c r="AC1263" s="13">
        <f>Penjualan!AC1263*$D1263</f>
        <v>0</v>
      </c>
      <c r="AD1263" s="13">
        <f>Penjualan!AD1263*$D1263</f>
        <v>0</v>
      </c>
      <c r="AE1263" s="13">
        <f>Penjualan!AE1263*$D1263</f>
        <v>0</v>
      </c>
      <c r="AF1263" s="13">
        <f>Penjualan!AF1263*$D1263</f>
        <v>0</v>
      </c>
      <c r="AG1263" s="13">
        <f>Penjualan!AG1263*$D1263</f>
        <v>0</v>
      </c>
      <c r="AH1263" s="13">
        <f>Penjualan!AH1263*$D1263</f>
        <v>0</v>
      </c>
      <c r="AI1263" s="13">
        <f>Penjualan!AI1263*$D1263</f>
        <v>0</v>
      </c>
      <c r="AJ1263" s="13">
        <f>Penjualan!AJ1263*$D1263</f>
        <v>0</v>
      </c>
      <c r="AK1263" s="13">
        <f>Penjualan!AK1263*$D1263</f>
        <v>0</v>
      </c>
      <c r="AL1263" s="13">
        <f>Penjualan!AL1263*$D1263</f>
        <v>0</v>
      </c>
      <c r="AM1263" s="13">
        <f>Penjualan!AM1263*$D1263</f>
        <v>0</v>
      </c>
      <c r="AN1263" s="13">
        <f>Penjualan!AN1263*$D1263</f>
        <v>0</v>
      </c>
      <c r="AO1263" s="13">
        <f>Penjualan!AO1263*$D1263</f>
        <v>0</v>
      </c>
      <c r="AP1263" s="13"/>
      <c r="AQ1263" s="13">
        <f>Penjualan!AQ1263*$D1263</f>
        <v>0</v>
      </c>
      <c r="AR1263" s="13">
        <f t="shared" si="39"/>
        <v>15000</v>
      </c>
      <c r="AS1263" s="14"/>
      <c r="AT1263" s="14"/>
      <c r="AU1263" s="14"/>
      <c r="AV1263" s="14"/>
      <c r="AW1263" s="14"/>
    </row>
    <row r="1264" spans="1:49" ht="26.25" customHeight="1" x14ac:dyDescent="0.35">
      <c r="A1264" s="55" t="str">
        <f>Penjualan!A1264</f>
        <v>Misa Sore</v>
      </c>
      <c r="B1264" s="2" t="str">
        <f>Penjualan!B1264</f>
        <v>P01</v>
      </c>
      <c r="C1264" s="2" t="str">
        <f>Penjualan!C1264</f>
        <v>Pita</v>
      </c>
      <c r="D1264" s="21">
        <f>VLOOKUP(B1264,Tabel!$A$6:$F$78,6,FALSE)</f>
        <v>0</v>
      </c>
      <c r="E1264" s="13">
        <f>Penjualan!E1264*$D1264</f>
        <v>0</v>
      </c>
      <c r="F1264" s="13">
        <f>Penjualan!F1264*$D1264</f>
        <v>0</v>
      </c>
      <c r="G1264" s="13">
        <f>Penjualan!G1264*$D1264</f>
        <v>0</v>
      </c>
      <c r="H1264" s="13">
        <f>Penjualan!H1264*$D1264</f>
        <v>0</v>
      </c>
      <c r="I1264" s="13">
        <f>Penjualan!I1264*$D1264</f>
        <v>0</v>
      </c>
      <c r="J1264" s="13">
        <f>Penjualan!J1264*$D1264</f>
        <v>0</v>
      </c>
      <c r="K1264" s="13">
        <f>Penjualan!K1264*$D1264</f>
        <v>0</v>
      </c>
      <c r="L1264" s="13">
        <f>Penjualan!L1264*$D1264</f>
        <v>0</v>
      </c>
      <c r="M1264" s="13">
        <f>Penjualan!M1264*$D1264</f>
        <v>0</v>
      </c>
      <c r="N1264" s="13">
        <f>Penjualan!N1264*$D1264</f>
        <v>0</v>
      </c>
      <c r="O1264" s="13">
        <f>Penjualan!O1264*$D1264</f>
        <v>0</v>
      </c>
      <c r="P1264" s="13">
        <f>Penjualan!P1264*$D1264</f>
        <v>0</v>
      </c>
      <c r="Q1264" s="13">
        <f>Penjualan!Q1264*$D1264</f>
        <v>0</v>
      </c>
      <c r="R1264" s="13">
        <f>Penjualan!R1264*$D1264</f>
        <v>0</v>
      </c>
      <c r="S1264" s="13">
        <f>Penjualan!S1264*$D1264</f>
        <v>0</v>
      </c>
      <c r="T1264" s="13">
        <f>Penjualan!T1264*$D1264</f>
        <v>0</v>
      </c>
      <c r="U1264" s="13">
        <f>Penjualan!U1264*$D1264</f>
        <v>0</v>
      </c>
      <c r="V1264" s="13">
        <f>Penjualan!V1264*$D1264</f>
        <v>0</v>
      </c>
      <c r="W1264" s="13">
        <f>Penjualan!W1264*$D1264</f>
        <v>0</v>
      </c>
      <c r="X1264" s="13">
        <f>Penjualan!X1264*$D1264</f>
        <v>0</v>
      </c>
      <c r="Y1264" s="13">
        <f>Penjualan!Y1264*$D1264</f>
        <v>0</v>
      </c>
      <c r="Z1264" s="13">
        <f>Penjualan!Z1264*$D1264</f>
        <v>0</v>
      </c>
      <c r="AA1264" s="13">
        <f>Penjualan!AA1264*$D1264</f>
        <v>0</v>
      </c>
      <c r="AB1264" s="13">
        <f>Penjualan!AB1264*$D1264</f>
        <v>0</v>
      </c>
      <c r="AC1264" s="13">
        <f>Penjualan!AC1264*$D1264</f>
        <v>0</v>
      </c>
      <c r="AD1264" s="13">
        <f>Penjualan!AD1264*$D1264</f>
        <v>0</v>
      </c>
      <c r="AE1264" s="13">
        <f>Penjualan!AE1264*$D1264</f>
        <v>0</v>
      </c>
      <c r="AF1264" s="13">
        <f>Penjualan!AF1264*$D1264</f>
        <v>0</v>
      </c>
      <c r="AG1264" s="13">
        <f>Penjualan!AG1264*$D1264</f>
        <v>0</v>
      </c>
      <c r="AH1264" s="13">
        <f>Penjualan!AH1264*$D1264</f>
        <v>0</v>
      </c>
      <c r="AI1264" s="13">
        <f>Penjualan!AI1264*$D1264</f>
        <v>0</v>
      </c>
      <c r="AJ1264" s="13">
        <f>Penjualan!AJ1264*$D1264</f>
        <v>0</v>
      </c>
      <c r="AK1264" s="13">
        <f>Penjualan!AK1264*$D1264</f>
        <v>0</v>
      </c>
      <c r="AL1264" s="13">
        <f>Penjualan!AL1264*$D1264</f>
        <v>0</v>
      </c>
      <c r="AM1264" s="13">
        <f>Penjualan!AM1264*$D1264</f>
        <v>0</v>
      </c>
      <c r="AN1264" s="13">
        <f>Penjualan!AN1264*$D1264</f>
        <v>0</v>
      </c>
      <c r="AO1264" s="13">
        <f>Penjualan!AO1264*$D1264</f>
        <v>0</v>
      </c>
      <c r="AP1264" s="13"/>
      <c r="AQ1264" s="13">
        <f>Penjualan!AQ1264*$D1264</f>
        <v>0</v>
      </c>
      <c r="AR1264" s="13">
        <f t="shared" si="39"/>
        <v>0</v>
      </c>
      <c r="AS1264" s="14"/>
      <c r="AT1264" s="14"/>
      <c r="AU1264" s="14"/>
      <c r="AV1264" s="14"/>
      <c r="AW1264" s="14"/>
    </row>
    <row r="1265" spans="1:49" ht="26.25" customHeight="1" x14ac:dyDescent="0.35">
      <c r="A1265" s="55">
        <f>Penjualan!A1265</f>
        <v>0</v>
      </c>
      <c r="B1265" s="2" t="str">
        <f>Penjualan!B1265</f>
        <v>R10</v>
      </c>
      <c r="C1265" s="2" t="str">
        <f>Penjualan!C1265</f>
        <v>Rosario Biji Plastik</v>
      </c>
      <c r="D1265" s="21">
        <f>VLOOKUP(B1265,Tabel!$A$6:$F$78,6,FALSE)</f>
        <v>15000</v>
      </c>
      <c r="E1265" s="13">
        <f>Penjualan!E1265*$D1265</f>
        <v>0</v>
      </c>
      <c r="F1265" s="13">
        <f>Penjualan!F1265*$D1265</f>
        <v>0</v>
      </c>
      <c r="G1265" s="13">
        <f>Penjualan!G1265*$D1265</f>
        <v>0</v>
      </c>
      <c r="H1265" s="13">
        <f>Penjualan!H1265*$D1265</f>
        <v>0</v>
      </c>
      <c r="I1265" s="13">
        <f>Penjualan!I1265*$D1265</f>
        <v>0</v>
      </c>
      <c r="J1265" s="13">
        <f>Penjualan!J1265*$D1265</f>
        <v>0</v>
      </c>
      <c r="K1265" s="13">
        <f>Penjualan!K1265*$D1265</f>
        <v>0</v>
      </c>
      <c r="L1265" s="13">
        <f>Penjualan!L1265*$D1265</f>
        <v>0</v>
      </c>
      <c r="M1265" s="13">
        <f>Penjualan!M1265*$D1265</f>
        <v>0</v>
      </c>
      <c r="N1265" s="13">
        <f>Penjualan!N1265*$D1265</f>
        <v>0</v>
      </c>
      <c r="O1265" s="13">
        <f>Penjualan!O1265*$D1265</f>
        <v>0</v>
      </c>
      <c r="P1265" s="13">
        <f>Penjualan!P1265*$D1265</f>
        <v>15000</v>
      </c>
      <c r="Q1265" s="13">
        <f>Penjualan!Q1265*$D1265</f>
        <v>0</v>
      </c>
      <c r="R1265" s="13">
        <f>Penjualan!R1265*$D1265</f>
        <v>0</v>
      </c>
      <c r="S1265" s="13">
        <f>Penjualan!S1265*$D1265</f>
        <v>45000</v>
      </c>
      <c r="T1265" s="13">
        <f>Penjualan!T1265*$D1265</f>
        <v>0</v>
      </c>
      <c r="U1265" s="13">
        <f>Penjualan!U1265*$D1265</f>
        <v>0</v>
      </c>
      <c r="V1265" s="13">
        <f>Penjualan!V1265*$D1265</f>
        <v>0</v>
      </c>
      <c r="W1265" s="13">
        <f>Penjualan!W1265*$D1265</f>
        <v>15000</v>
      </c>
      <c r="X1265" s="13">
        <f>Penjualan!X1265*$D1265</f>
        <v>0</v>
      </c>
      <c r="Y1265" s="13">
        <f>Penjualan!Y1265*$D1265</f>
        <v>0</v>
      </c>
      <c r="Z1265" s="13">
        <f>Penjualan!Z1265*$D1265</f>
        <v>0</v>
      </c>
      <c r="AA1265" s="13">
        <f>Penjualan!AA1265*$D1265</f>
        <v>0</v>
      </c>
      <c r="AB1265" s="13">
        <f>Penjualan!AB1265*$D1265</f>
        <v>0</v>
      </c>
      <c r="AC1265" s="13">
        <f>Penjualan!AC1265*$D1265</f>
        <v>0</v>
      </c>
      <c r="AD1265" s="13">
        <f>Penjualan!AD1265*$D1265</f>
        <v>15000</v>
      </c>
      <c r="AE1265" s="13">
        <f>Penjualan!AE1265*$D1265</f>
        <v>0</v>
      </c>
      <c r="AF1265" s="13">
        <f>Penjualan!AF1265*$D1265</f>
        <v>0</v>
      </c>
      <c r="AG1265" s="13">
        <f>Penjualan!AG1265*$D1265</f>
        <v>0</v>
      </c>
      <c r="AH1265" s="13">
        <f>Penjualan!AH1265*$D1265</f>
        <v>0</v>
      </c>
      <c r="AI1265" s="13">
        <f>Penjualan!AI1265*$D1265</f>
        <v>0</v>
      </c>
      <c r="AJ1265" s="13">
        <f>Penjualan!AJ1265*$D1265</f>
        <v>0</v>
      </c>
      <c r="AK1265" s="13">
        <f>Penjualan!AK1265*$D1265</f>
        <v>0</v>
      </c>
      <c r="AL1265" s="13">
        <f>Penjualan!AL1265*$D1265</f>
        <v>0</v>
      </c>
      <c r="AM1265" s="13">
        <f>Penjualan!AM1265*$D1265</f>
        <v>0</v>
      </c>
      <c r="AN1265" s="13">
        <f>Penjualan!AN1265*$D1265</f>
        <v>15000</v>
      </c>
      <c r="AO1265" s="13">
        <f>Penjualan!AO1265*$D1265</f>
        <v>0</v>
      </c>
      <c r="AP1265" s="13"/>
      <c r="AQ1265" s="13">
        <f>Penjualan!AQ1265*$D1265</f>
        <v>0</v>
      </c>
      <c r="AR1265" s="13">
        <f t="shared" si="39"/>
        <v>105000</v>
      </c>
      <c r="AS1265" s="14"/>
      <c r="AT1265" s="14"/>
      <c r="AU1265" s="14"/>
      <c r="AV1265" s="14"/>
      <c r="AW1265" s="14"/>
    </row>
    <row r="1266" spans="1:49" ht="26.25" customHeight="1" x14ac:dyDescent="0.35">
      <c r="A1266" s="55">
        <f>Penjualan!A1266</f>
        <v>0</v>
      </c>
      <c r="B1266" s="2" t="str">
        <f>Penjualan!B1266</f>
        <v>R01</v>
      </c>
      <c r="C1266" s="2" t="str">
        <f>Penjualan!C1266</f>
        <v>Rosario kayu</v>
      </c>
      <c r="D1266" s="21">
        <f>VLOOKUP(B1266,Tabel!$A$6:$F$78,6,FALSE)</f>
        <v>15000</v>
      </c>
      <c r="E1266" s="13">
        <f>Penjualan!E1266*$D1266</f>
        <v>0</v>
      </c>
      <c r="F1266" s="13">
        <f>Penjualan!F1266*$D1266</f>
        <v>15000</v>
      </c>
      <c r="G1266" s="13">
        <f>Penjualan!G1266*$D1266</f>
        <v>0</v>
      </c>
      <c r="H1266" s="13">
        <f>Penjualan!H1266*$D1266</f>
        <v>0</v>
      </c>
      <c r="I1266" s="13">
        <f>Penjualan!I1266*$D1266</f>
        <v>0</v>
      </c>
      <c r="J1266" s="13">
        <f>Penjualan!J1266*$D1266</f>
        <v>0</v>
      </c>
      <c r="K1266" s="13">
        <f>Penjualan!K1266*$D1266</f>
        <v>0</v>
      </c>
      <c r="L1266" s="13">
        <f>Penjualan!L1266*$D1266</f>
        <v>0</v>
      </c>
      <c r="M1266" s="13">
        <f>Penjualan!M1266*$D1266</f>
        <v>0</v>
      </c>
      <c r="N1266" s="13">
        <f>Penjualan!N1266*$D1266</f>
        <v>0</v>
      </c>
      <c r="O1266" s="13">
        <f>Penjualan!O1266*$D1266</f>
        <v>0</v>
      </c>
      <c r="P1266" s="13">
        <f>Penjualan!P1266*$D1266</f>
        <v>0</v>
      </c>
      <c r="Q1266" s="13">
        <f>Penjualan!Q1266*$D1266</f>
        <v>0</v>
      </c>
      <c r="R1266" s="13">
        <f>Penjualan!R1266*$D1266</f>
        <v>0</v>
      </c>
      <c r="S1266" s="13">
        <f>Penjualan!S1266*$D1266</f>
        <v>0</v>
      </c>
      <c r="T1266" s="13">
        <f>Penjualan!T1266*$D1266</f>
        <v>0</v>
      </c>
      <c r="U1266" s="13">
        <f>Penjualan!U1266*$D1266</f>
        <v>0</v>
      </c>
      <c r="V1266" s="13">
        <f>Penjualan!V1266*$D1266</f>
        <v>0</v>
      </c>
      <c r="W1266" s="13">
        <f>Penjualan!W1266*$D1266</f>
        <v>0</v>
      </c>
      <c r="X1266" s="13">
        <f>Penjualan!X1266*$D1266</f>
        <v>0</v>
      </c>
      <c r="Y1266" s="13">
        <f>Penjualan!Y1266*$D1266</f>
        <v>0</v>
      </c>
      <c r="Z1266" s="13">
        <f>Penjualan!Z1266*$D1266</f>
        <v>0</v>
      </c>
      <c r="AA1266" s="13">
        <f>Penjualan!AA1266*$D1266</f>
        <v>0</v>
      </c>
      <c r="AB1266" s="13">
        <f>Penjualan!AB1266*$D1266</f>
        <v>0</v>
      </c>
      <c r="AC1266" s="13">
        <f>Penjualan!AC1266*$D1266</f>
        <v>0</v>
      </c>
      <c r="AD1266" s="13">
        <f>Penjualan!AD1266*$D1266</f>
        <v>0</v>
      </c>
      <c r="AE1266" s="13">
        <f>Penjualan!AE1266*$D1266</f>
        <v>0</v>
      </c>
      <c r="AF1266" s="13">
        <f>Penjualan!AF1266*$D1266</f>
        <v>0</v>
      </c>
      <c r="AG1266" s="13">
        <f>Penjualan!AG1266*$D1266</f>
        <v>0</v>
      </c>
      <c r="AH1266" s="13">
        <f>Penjualan!AH1266*$D1266</f>
        <v>0</v>
      </c>
      <c r="AI1266" s="13">
        <f>Penjualan!AI1266*$D1266</f>
        <v>15000</v>
      </c>
      <c r="AJ1266" s="13">
        <f>Penjualan!AJ1266*$D1266</f>
        <v>0</v>
      </c>
      <c r="AK1266" s="13">
        <f>Penjualan!AK1266*$D1266</f>
        <v>0</v>
      </c>
      <c r="AL1266" s="13">
        <f>Penjualan!AL1266*$D1266</f>
        <v>0</v>
      </c>
      <c r="AM1266" s="13">
        <f>Penjualan!AM1266*$D1266</f>
        <v>0</v>
      </c>
      <c r="AN1266" s="13">
        <f>Penjualan!AN1266*$D1266</f>
        <v>0</v>
      </c>
      <c r="AO1266" s="13">
        <f>Penjualan!AO1266*$D1266</f>
        <v>0</v>
      </c>
      <c r="AP1266" s="13"/>
      <c r="AQ1266" s="13">
        <f>Penjualan!AQ1266*$D1266</f>
        <v>0</v>
      </c>
      <c r="AR1266" s="13">
        <f t="shared" si="39"/>
        <v>30000</v>
      </c>
      <c r="AS1266" s="14"/>
      <c r="AT1266" s="14"/>
      <c r="AU1266" s="14"/>
      <c r="AV1266" s="14"/>
      <c r="AW1266" s="14"/>
    </row>
    <row r="1267" spans="1:49" ht="26.25" customHeight="1" x14ac:dyDescent="0.35">
      <c r="A1267" s="55">
        <f>Penjualan!A1267</f>
        <v>0</v>
      </c>
      <c r="B1267" s="2" t="str">
        <f>Penjualan!B1267</f>
        <v>G10</v>
      </c>
      <c r="C1267" s="2" t="str">
        <f>Penjualan!C1267</f>
        <v>G.tali warna warni</v>
      </c>
      <c r="D1267" s="21">
        <f>VLOOKUP(B1267,Tabel!$A$6:$F$78,6,FALSE)</f>
        <v>5000</v>
      </c>
      <c r="E1267" s="13">
        <f>Penjualan!E1267*$D1267</f>
        <v>0</v>
      </c>
      <c r="F1267" s="13">
        <f>Penjualan!F1267*$D1267</f>
        <v>0</v>
      </c>
      <c r="G1267" s="13">
        <f>Penjualan!G1267*$D1267</f>
        <v>0</v>
      </c>
      <c r="H1267" s="13">
        <f>Penjualan!H1267*$D1267</f>
        <v>0</v>
      </c>
      <c r="I1267" s="13">
        <f>Penjualan!I1267*$D1267</f>
        <v>0</v>
      </c>
      <c r="J1267" s="13">
        <f>Penjualan!J1267*$D1267</f>
        <v>0</v>
      </c>
      <c r="K1267" s="13">
        <f>Penjualan!K1267*$D1267</f>
        <v>0</v>
      </c>
      <c r="L1267" s="13">
        <f>Penjualan!L1267*$D1267</f>
        <v>0</v>
      </c>
      <c r="M1267" s="13">
        <f>Penjualan!M1267*$D1267</f>
        <v>0</v>
      </c>
      <c r="N1267" s="13">
        <f>Penjualan!N1267*$D1267</f>
        <v>0</v>
      </c>
      <c r="O1267" s="13">
        <f>Penjualan!O1267*$D1267</f>
        <v>0</v>
      </c>
      <c r="P1267" s="13">
        <f>Penjualan!P1267*$D1267</f>
        <v>0</v>
      </c>
      <c r="Q1267" s="13">
        <f>Penjualan!Q1267*$D1267</f>
        <v>0</v>
      </c>
      <c r="R1267" s="13">
        <f>Penjualan!R1267*$D1267</f>
        <v>0</v>
      </c>
      <c r="S1267" s="13">
        <f>Penjualan!S1267*$D1267</f>
        <v>0</v>
      </c>
      <c r="T1267" s="13">
        <f>Penjualan!T1267*$D1267</f>
        <v>0</v>
      </c>
      <c r="U1267" s="13">
        <f>Penjualan!U1267*$D1267</f>
        <v>0</v>
      </c>
      <c r="V1267" s="13">
        <f>Penjualan!V1267*$D1267</f>
        <v>0</v>
      </c>
      <c r="W1267" s="13">
        <f>Penjualan!W1267*$D1267</f>
        <v>0</v>
      </c>
      <c r="X1267" s="13">
        <f>Penjualan!X1267*$D1267</f>
        <v>0</v>
      </c>
      <c r="Y1267" s="13">
        <f>Penjualan!Y1267*$D1267</f>
        <v>0</v>
      </c>
      <c r="Z1267" s="13">
        <f>Penjualan!Z1267*$D1267</f>
        <v>0</v>
      </c>
      <c r="AA1267" s="13">
        <f>Penjualan!AA1267*$D1267</f>
        <v>0</v>
      </c>
      <c r="AB1267" s="13">
        <f>Penjualan!AB1267*$D1267</f>
        <v>0</v>
      </c>
      <c r="AC1267" s="13">
        <f>Penjualan!AC1267*$D1267</f>
        <v>0</v>
      </c>
      <c r="AD1267" s="13">
        <f>Penjualan!AD1267*$D1267</f>
        <v>5000</v>
      </c>
      <c r="AE1267" s="13">
        <f>Penjualan!AE1267*$D1267</f>
        <v>0</v>
      </c>
      <c r="AF1267" s="13">
        <f>Penjualan!AF1267*$D1267</f>
        <v>0</v>
      </c>
      <c r="AG1267" s="13">
        <f>Penjualan!AG1267*$D1267</f>
        <v>0</v>
      </c>
      <c r="AH1267" s="13">
        <f>Penjualan!AH1267*$D1267</f>
        <v>0</v>
      </c>
      <c r="AI1267" s="13">
        <f>Penjualan!AI1267*$D1267</f>
        <v>0</v>
      </c>
      <c r="AJ1267" s="13">
        <f>Penjualan!AJ1267*$D1267</f>
        <v>0</v>
      </c>
      <c r="AK1267" s="13">
        <f>Penjualan!AK1267*$D1267</f>
        <v>0</v>
      </c>
      <c r="AL1267" s="13">
        <f>Penjualan!AL1267*$D1267</f>
        <v>0</v>
      </c>
      <c r="AM1267" s="13">
        <f>Penjualan!AM1267*$D1267</f>
        <v>10000</v>
      </c>
      <c r="AN1267" s="13">
        <f>Penjualan!AN1267*$D1267</f>
        <v>0</v>
      </c>
      <c r="AO1267" s="13">
        <f>Penjualan!AO1267*$D1267</f>
        <v>0</v>
      </c>
      <c r="AP1267" s="13"/>
      <c r="AQ1267" s="13">
        <f>Penjualan!AQ1267*$D1267</f>
        <v>0</v>
      </c>
      <c r="AR1267" s="13">
        <f t="shared" si="39"/>
        <v>15000</v>
      </c>
      <c r="AS1267" s="14"/>
      <c r="AT1267" s="14"/>
      <c r="AU1267" s="14"/>
      <c r="AV1267" s="14"/>
      <c r="AW1267" s="14"/>
    </row>
    <row r="1268" spans="1:49" ht="26.25" customHeight="1" x14ac:dyDescent="0.35">
      <c r="A1268" s="55">
        <f>Penjualan!A1268</f>
        <v>0</v>
      </c>
      <c r="B1268" s="2" t="str">
        <f>Penjualan!B1268</f>
        <v>GR11</v>
      </c>
      <c r="C1268" s="2" t="str">
        <f>Penjualan!C1268</f>
        <v>Gelang rosario kristal</v>
      </c>
      <c r="D1268" s="21">
        <f>VLOOKUP(B1268,Tabel!$A$6:$F$78,6,FALSE)</f>
        <v>15000</v>
      </c>
      <c r="E1268" s="13">
        <f>Penjualan!E1268*$D1268</f>
        <v>0</v>
      </c>
      <c r="F1268" s="13">
        <f>Penjualan!F1268*$D1268</f>
        <v>0</v>
      </c>
      <c r="G1268" s="13">
        <f>Penjualan!G1268*$D1268</f>
        <v>0</v>
      </c>
      <c r="H1268" s="13">
        <f>Penjualan!H1268*$D1268</f>
        <v>0</v>
      </c>
      <c r="I1268" s="13">
        <f>Penjualan!I1268*$D1268</f>
        <v>0</v>
      </c>
      <c r="J1268" s="13">
        <f>Penjualan!J1268*$D1268</f>
        <v>0</v>
      </c>
      <c r="K1268" s="13">
        <f>Penjualan!K1268*$D1268</f>
        <v>0</v>
      </c>
      <c r="L1268" s="13">
        <f>Penjualan!L1268*$D1268</f>
        <v>0</v>
      </c>
      <c r="M1268" s="13">
        <f>Penjualan!M1268*$D1268</f>
        <v>0</v>
      </c>
      <c r="N1268" s="13">
        <f>Penjualan!N1268*$D1268</f>
        <v>0</v>
      </c>
      <c r="O1268" s="13">
        <f>Penjualan!O1268*$D1268</f>
        <v>0</v>
      </c>
      <c r="P1268" s="13">
        <f>Penjualan!P1268*$D1268</f>
        <v>0</v>
      </c>
      <c r="Q1268" s="13">
        <f>Penjualan!Q1268*$D1268</f>
        <v>15000</v>
      </c>
      <c r="R1268" s="13">
        <f>Penjualan!R1268*$D1268</f>
        <v>0</v>
      </c>
      <c r="S1268" s="13">
        <f>Penjualan!S1268*$D1268</f>
        <v>0</v>
      </c>
      <c r="T1268" s="13">
        <f>Penjualan!T1268*$D1268</f>
        <v>0</v>
      </c>
      <c r="U1268" s="13">
        <f>Penjualan!U1268*$D1268</f>
        <v>0</v>
      </c>
      <c r="V1268" s="13">
        <f>Penjualan!V1268*$D1268</f>
        <v>0</v>
      </c>
      <c r="W1268" s="13">
        <f>Penjualan!W1268*$D1268</f>
        <v>0</v>
      </c>
      <c r="X1268" s="13">
        <f>Penjualan!X1268*$D1268</f>
        <v>0</v>
      </c>
      <c r="Y1268" s="13">
        <f>Penjualan!Y1268*$D1268</f>
        <v>0</v>
      </c>
      <c r="Z1268" s="13">
        <f>Penjualan!Z1268*$D1268</f>
        <v>0</v>
      </c>
      <c r="AA1268" s="13">
        <f>Penjualan!AA1268*$D1268</f>
        <v>0</v>
      </c>
      <c r="AB1268" s="13">
        <f>Penjualan!AB1268*$D1268</f>
        <v>0</v>
      </c>
      <c r="AC1268" s="13">
        <f>Penjualan!AC1268*$D1268</f>
        <v>0</v>
      </c>
      <c r="AD1268" s="13">
        <f>Penjualan!AD1268*$D1268</f>
        <v>0</v>
      </c>
      <c r="AE1268" s="13">
        <f>Penjualan!AE1268*$D1268</f>
        <v>0</v>
      </c>
      <c r="AF1268" s="13">
        <f>Penjualan!AF1268*$D1268</f>
        <v>0</v>
      </c>
      <c r="AG1268" s="13">
        <f>Penjualan!AG1268*$D1268</f>
        <v>0</v>
      </c>
      <c r="AH1268" s="13">
        <f>Penjualan!AH1268*$D1268</f>
        <v>0</v>
      </c>
      <c r="AI1268" s="13">
        <f>Penjualan!AI1268*$D1268</f>
        <v>0</v>
      </c>
      <c r="AJ1268" s="13">
        <f>Penjualan!AJ1268*$D1268</f>
        <v>0</v>
      </c>
      <c r="AK1268" s="13">
        <f>Penjualan!AK1268*$D1268</f>
        <v>0</v>
      </c>
      <c r="AL1268" s="13">
        <f>Penjualan!AL1268*$D1268</f>
        <v>0</v>
      </c>
      <c r="AM1268" s="13">
        <f>Penjualan!AM1268*$D1268</f>
        <v>0</v>
      </c>
      <c r="AN1268" s="13">
        <f>Penjualan!AN1268*$D1268</f>
        <v>0</v>
      </c>
      <c r="AO1268" s="13">
        <f>Penjualan!AO1268*$D1268</f>
        <v>0</v>
      </c>
      <c r="AP1268" s="13"/>
      <c r="AQ1268" s="13">
        <f>Penjualan!AQ1268*$D1268</f>
        <v>0</v>
      </c>
      <c r="AR1268" s="13">
        <f t="shared" si="39"/>
        <v>15000</v>
      </c>
      <c r="AS1268" s="14"/>
      <c r="AT1268" s="14"/>
      <c r="AU1268" s="14"/>
      <c r="AV1268" s="14"/>
      <c r="AW1268" s="14"/>
    </row>
    <row r="1269" spans="1:49" ht="26.25" customHeight="1" x14ac:dyDescent="0.35">
      <c r="A1269" s="55">
        <f>Penjualan!A1269</f>
        <v>0</v>
      </c>
      <c r="B1269" s="2" t="str">
        <f>Penjualan!B1269</f>
        <v>GR19</v>
      </c>
      <c r="C1269" s="2" t="str">
        <f>Penjualan!C1269</f>
        <v>Gelang Rosario Corak Bunga</v>
      </c>
      <c r="D1269" s="21">
        <f>VLOOKUP(B1269,Tabel!$A$6:$F$78,6,FALSE)</f>
        <v>15000</v>
      </c>
      <c r="E1269" s="13">
        <f>Penjualan!E1269*$D1269</f>
        <v>0</v>
      </c>
      <c r="F1269" s="13">
        <f>Penjualan!F1269*$D1269</f>
        <v>0</v>
      </c>
      <c r="G1269" s="13">
        <f>Penjualan!G1269*$D1269</f>
        <v>0</v>
      </c>
      <c r="H1269" s="13">
        <f>Penjualan!H1269*$D1269</f>
        <v>0</v>
      </c>
      <c r="I1269" s="13">
        <f>Penjualan!I1269*$D1269</f>
        <v>0</v>
      </c>
      <c r="J1269" s="13">
        <f>Penjualan!J1269*$D1269</f>
        <v>0</v>
      </c>
      <c r="K1269" s="13">
        <f>Penjualan!K1269*$D1269</f>
        <v>0</v>
      </c>
      <c r="L1269" s="13">
        <f>Penjualan!L1269*$D1269</f>
        <v>0</v>
      </c>
      <c r="M1269" s="13">
        <f>Penjualan!M1269*$D1269</f>
        <v>0</v>
      </c>
      <c r="N1269" s="13">
        <f>Penjualan!N1269*$D1269</f>
        <v>45000</v>
      </c>
      <c r="O1269" s="13">
        <f>Penjualan!O1269*$D1269</f>
        <v>0</v>
      </c>
      <c r="P1269" s="13">
        <f>Penjualan!P1269*$D1269</f>
        <v>0</v>
      </c>
      <c r="Q1269" s="13">
        <f>Penjualan!Q1269*$D1269</f>
        <v>45000</v>
      </c>
      <c r="R1269" s="13">
        <f>Penjualan!R1269*$D1269</f>
        <v>0</v>
      </c>
      <c r="S1269" s="13">
        <f>Penjualan!S1269*$D1269</f>
        <v>0</v>
      </c>
      <c r="T1269" s="13">
        <f>Penjualan!T1269*$D1269</f>
        <v>0</v>
      </c>
      <c r="U1269" s="13">
        <f>Penjualan!U1269*$D1269</f>
        <v>0</v>
      </c>
      <c r="V1269" s="13">
        <f>Penjualan!V1269*$D1269</f>
        <v>0</v>
      </c>
      <c r="W1269" s="13">
        <f>Penjualan!W1269*$D1269</f>
        <v>30000</v>
      </c>
      <c r="X1269" s="13">
        <f>Penjualan!X1269*$D1269</f>
        <v>0</v>
      </c>
      <c r="Y1269" s="13">
        <f>Penjualan!Y1269*$D1269</f>
        <v>0</v>
      </c>
      <c r="Z1269" s="13">
        <f>Penjualan!Z1269*$D1269</f>
        <v>0</v>
      </c>
      <c r="AA1269" s="13">
        <f>Penjualan!AA1269*$D1269</f>
        <v>0</v>
      </c>
      <c r="AB1269" s="13">
        <f>Penjualan!AB1269*$D1269</f>
        <v>0</v>
      </c>
      <c r="AC1269" s="13">
        <f>Penjualan!AC1269*$D1269</f>
        <v>0</v>
      </c>
      <c r="AD1269" s="13">
        <f>Penjualan!AD1269*$D1269</f>
        <v>0</v>
      </c>
      <c r="AE1269" s="13">
        <f>Penjualan!AE1269*$D1269</f>
        <v>0</v>
      </c>
      <c r="AF1269" s="13">
        <f>Penjualan!AF1269*$D1269</f>
        <v>0</v>
      </c>
      <c r="AG1269" s="13">
        <f>Penjualan!AG1269*$D1269</f>
        <v>0</v>
      </c>
      <c r="AH1269" s="13">
        <f>Penjualan!AH1269*$D1269</f>
        <v>0</v>
      </c>
      <c r="AI1269" s="13">
        <f>Penjualan!AI1269*$D1269</f>
        <v>0</v>
      </c>
      <c r="AJ1269" s="13">
        <f>Penjualan!AJ1269*$D1269</f>
        <v>0</v>
      </c>
      <c r="AK1269" s="13">
        <f>Penjualan!AK1269*$D1269</f>
        <v>0</v>
      </c>
      <c r="AL1269" s="13">
        <f>Penjualan!AL1269*$D1269</f>
        <v>0</v>
      </c>
      <c r="AM1269" s="13">
        <f>Penjualan!AM1269*$D1269</f>
        <v>0</v>
      </c>
      <c r="AN1269" s="13">
        <f>Penjualan!AN1269*$D1269</f>
        <v>0</v>
      </c>
      <c r="AO1269" s="13">
        <f>Penjualan!AO1269*$D1269</f>
        <v>0</v>
      </c>
      <c r="AP1269" s="13"/>
      <c r="AQ1269" s="13">
        <f>Penjualan!AQ1269*$D1269</f>
        <v>0</v>
      </c>
      <c r="AR1269" s="13">
        <f t="shared" si="39"/>
        <v>120000</v>
      </c>
      <c r="AS1269" s="14"/>
      <c r="AT1269" s="14"/>
      <c r="AU1269" s="14"/>
      <c r="AV1269" s="14"/>
      <c r="AW1269" s="14"/>
    </row>
    <row r="1270" spans="1:49" ht="26.25" customHeight="1" x14ac:dyDescent="0.35">
      <c r="A1270" s="55">
        <f>Penjualan!A1270</f>
        <v>0</v>
      </c>
      <c r="B1270" s="2" t="str">
        <f>Penjualan!B1270</f>
        <v>GKM</v>
      </c>
      <c r="C1270" s="2" t="str">
        <f>Penjualan!C1270</f>
        <v>G. Mutiara</v>
      </c>
      <c r="D1270" s="21">
        <f>VLOOKUP(B1270,Tabel!$A$6:$F$78,6,FALSE)</f>
        <v>10000</v>
      </c>
      <c r="E1270" s="13">
        <f>Penjualan!E1270*$D1270</f>
        <v>0</v>
      </c>
      <c r="F1270" s="13">
        <f>Penjualan!F1270*$D1270</f>
        <v>0</v>
      </c>
      <c r="G1270" s="13">
        <f>Penjualan!G1270*$D1270</f>
        <v>0</v>
      </c>
      <c r="H1270" s="13">
        <f>Penjualan!H1270*$D1270</f>
        <v>0</v>
      </c>
      <c r="I1270" s="13">
        <f>Penjualan!I1270*$D1270</f>
        <v>0</v>
      </c>
      <c r="J1270" s="13">
        <f>Penjualan!J1270*$D1270</f>
        <v>0</v>
      </c>
      <c r="K1270" s="13">
        <f>Penjualan!K1270*$D1270</f>
        <v>0</v>
      </c>
      <c r="L1270" s="13">
        <f>Penjualan!L1270*$D1270</f>
        <v>0</v>
      </c>
      <c r="M1270" s="13">
        <f>Penjualan!M1270*$D1270</f>
        <v>20000</v>
      </c>
      <c r="N1270" s="13">
        <f>Penjualan!N1270*$D1270</f>
        <v>0</v>
      </c>
      <c r="O1270" s="13">
        <f>Penjualan!O1270*$D1270</f>
        <v>0</v>
      </c>
      <c r="P1270" s="13">
        <f>Penjualan!P1270*$D1270</f>
        <v>0</v>
      </c>
      <c r="Q1270" s="13">
        <f>Penjualan!Q1270*$D1270</f>
        <v>0</v>
      </c>
      <c r="R1270" s="13">
        <f>Penjualan!R1270*$D1270</f>
        <v>0</v>
      </c>
      <c r="S1270" s="13">
        <f>Penjualan!S1270*$D1270</f>
        <v>0</v>
      </c>
      <c r="T1270" s="13">
        <f>Penjualan!T1270*$D1270</f>
        <v>0</v>
      </c>
      <c r="U1270" s="13">
        <f>Penjualan!U1270*$D1270</f>
        <v>0</v>
      </c>
      <c r="V1270" s="13">
        <f>Penjualan!V1270*$D1270</f>
        <v>0</v>
      </c>
      <c r="W1270" s="13">
        <f>Penjualan!W1270*$D1270</f>
        <v>0</v>
      </c>
      <c r="X1270" s="13">
        <f>Penjualan!X1270*$D1270</f>
        <v>0</v>
      </c>
      <c r="Y1270" s="13">
        <f>Penjualan!Y1270*$D1270</f>
        <v>0</v>
      </c>
      <c r="Z1270" s="13">
        <f>Penjualan!Z1270*$D1270</f>
        <v>0</v>
      </c>
      <c r="AA1270" s="13">
        <f>Penjualan!AA1270*$D1270</f>
        <v>0</v>
      </c>
      <c r="AB1270" s="13">
        <f>Penjualan!AB1270*$D1270</f>
        <v>0</v>
      </c>
      <c r="AC1270" s="13">
        <f>Penjualan!AC1270*$D1270</f>
        <v>0</v>
      </c>
      <c r="AD1270" s="13">
        <f>Penjualan!AD1270*$D1270</f>
        <v>0</v>
      </c>
      <c r="AE1270" s="13">
        <f>Penjualan!AE1270*$D1270</f>
        <v>0</v>
      </c>
      <c r="AF1270" s="13">
        <f>Penjualan!AF1270*$D1270</f>
        <v>0</v>
      </c>
      <c r="AG1270" s="13">
        <f>Penjualan!AG1270*$D1270</f>
        <v>0</v>
      </c>
      <c r="AH1270" s="13">
        <f>Penjualan!AH1270*$D1270</f>
        <v>0</v>
      </c>
      <c r="AI1270" s="13">
        <f>Penjualan!AI1270*$D1270</f>
        <v>0</v>
      </c>
      <c r="AJ1270" s="13">
        <f>Penjualan!AJ1270*$D1270</f>
        <v>0</v>
      </c>
      <c r="AK1270" s="13">
        <f>Penjualan!AK1270*$D1270</f>
        <v>0</v>
      </c>
      <c r="AL1270" s="13">
        <f>Penjualan!AL1270*$D1270</f>
        <v>0</v>
      </c>
      <c r="AM1270" s="13">
        <f>Penjualan!AM1270*$D1270</f>
        <v>0</v>
      </c>
      <c r="AN1270" s="13">
        <f>Penjualan!AN1270*$D1270</f>
        <v>0</v>
      </c>
      <c r="AO1270" s="13">
        <f>Penjualan!AO1270*$D1270</f>
        <v>0</v>
      </c>
      <c r="AP1270" s="13"/>
      <c r="AQ1270" s="13">
        <f>Penjualan!AQ1270*$D1270</f>
        <v>0</v>
      </c>
      <c r="AR1270" s="13">
        <f t="shared" si="39"/>
        <v>20000</v>
      </c>
      <c r="AS1270" s="14"/>
      <c r="AT1270" s="14"/>
      <c r="AU1270" s="14"/>
      <c r="AV1270" s="14"/>
      <c r="AW1270" s="14"/>
    </row>
    <row r="1271" spans="1:49" ht="26.25" customHeight="1" x14ac:dyDescent="0.35">
      <c r="A1271" s="55">
        <f>Penjualan!A1271</f>
        <v>0</v>
      </c>
      <c r="B1271" s="2" t="str">
        <f>Penjualan!B1271</f>
        <v>KT04</v>
      </c>
      <c r="C1271" s="2" t="str">
        <f>Penjualan!C1271</f>
        <v>Kalung bandul</v>
      </c>
      <c r="D1271" s="21">
        <f>VLOOKUP(B1271,Tabel!$A$6:$F$78,6,FALSE)</f>
        <v>3000</v>
      </c>
      <c r="E1271" s="13">
        <f>Penjualan!E1271*$D1271</f>
        <v>0</v>
      </c>
      <c r="F1271" s="13">
        <f>Penjualan!F1271*$D1271</f>
        <v>0</v>
      </c>
      <c r="G1271" s="13">
        <f>Penjualan!G1271*$D1271</f>
        <v>0</v>
      </c>
      <c r="H1271" s="13">
        <f>Penjualan!H1271*$D1271</f>
        <v>0</v>
      </c>
      <c r="I1271" s="13">
        <f>Penjualan!I1271*$D1271</f>
        <v>0</v>
      </c>
      <c r="J1271" s="13">
        <f>Penjualan!J1271*$D1271</f>
        <v>0</v>
      </c>
      <c r="K1271" s="13">
        <f>Penjualan!K1271*$D1271</f>
        <v>0</v>
      </c>
      <c r="L1271" s="13">
        <f>Penjualan!L1271*$D1271</f>
        <v>0</v>
      </c>
      <c r="M1271" s="13">
        <f>Penjualan!M1271*$D1271</f>
        <v>0</v>
      </c>
      <c r="N1271" s="13">
        <f>Penjualan!N1271*$D1271</f>
        <v>0</v>
      </c>
      <c r="O1271" s="13">
        <f>Penjualan!O1271*$D1271</f>
        <v>0</v>
      </c>
      <c r="P1271" s="13">
        <f>Penjualan!P1271*$D1271</f>
        <v>0</v>
      </c>
      <c r="Q1271" s="13">
        <f>Penjualan!Q1271*$D1271</f>
        <v>0</v>
      </c>
      <c r="R1271" s="13">
        <f>Penjualan!R1271*$D1271</f>
        <v>0</v>
      </c>
      <c r="S1271" s="13">
        <f>Penjualan!S1271*$D1271</f>
        <v>0</v>
      </c>
      <c r="T1271" s="13">
        <f>Penjualan!T1271*$D1271</f>
        <v>0</v>
      </c>
      <c r="U1271" s="13">
        <f>Penjualan!U1271*$D1271</f>
        <v>0</v>
      </c>
      <c r="V1271" s="13">
        <f>Penjualan!V1271*$D1271</f>
        <v>0</v>
      </c>
      <c r="W1271" s="13">
        <f>Penjualan!W1271*$D1271</f>
        <v>0</v>
      </c>
      <c r="X1271" s="13">
        <f>Penjualan!X1271*$D1271</f>
        <v>0</v>
      </c>
      <c r="Y1271" s="13">
        <f>Penjualan!Y1271*$D1271</f>
        <v>0</v>
      </c>
      <c r="Z1271" s="13">
        <f>Penjualan!Z1271*$D1271</f>
        <v>0</v>
      </c>
      <c r="AA1271" s="13">
        <f>Penjualan!AA1271*$D1271</f>
        <v>0</v>
      </c>
      <c r="AB1271" s="13">
        <f>Penjualan!AB1271*$D1271</f>
        <v>0</v>
      </c>
      <c r="AC1271" s="13">
        <f>Penjualan!AC1271*$D1271</f>
        <v>0</v>
      </c>
      <c r="AD1271" s="13">
        <f>Penjualan!AD1271*$D1271</f>
        <v>0</v>
      </c>
      <c r="AE1271" s="13">
        <f>Penjualan!AE1271*$D1271</f>
        <v>0</v>
      </c>
      <c r="AF1271" s="13">
        <f>Penjualan!AF1271*$D1271</f>
        <v>0</v>
      </c>
      <c r="AG1271" s="13">
        <f>Penjualan!AG1271*$D1271</f>
        <v>0</v>
      </c>
      <c r="AH1271" s="13">
        <f>Penjualan!AH1271*$D1271</f>
        <v>0</v>
      </c>
      <c r="AI1271" s="13">
        <f>Penjualan!AI1271*$D1271</f>
        <v>3000</v>
      </c>
      <c r="AJ1271" s="13">
        <f>Penjualan!AJ1271*$D1271</f>
        <v>0</v>
      </c>
      <c r="AK1271" s="13">
        <f>Penjualan!AK1271*$D1271</f>
        <v>0</v>
      </c>
      <c r="AL1271" s="13">
        <f>Penjualan!AL1271*$D1271</f>
        <v>0</v>
      </c>
      <c r="AM1271" s="13">
        <f>Penjualan!AM1271*$D1271</f>
        <v>0</v>
      </c>
      <c r="AN1271" s="13">
        <f>Penjualan!AN1271*$D1271</f>
        <v>0</v>
      </c>
      <c r="AO1271" s="13">
        <f>Penjualan!AO1271*$D1271</f>
        <v>0</v>
      </c>
      <c r="AP1271" s="13"/>
      <c r="AQ1271" s="13">
        <f>Penjualan!AQ1271*$D1271</f>
        <v>0</v>
      </c>
      <c r="AR1271" s="13">
        <f t="shared" si="39"/>
        <v>3000</v>
      </c>
      <c r="AS1271" s="14"/>
      <c r="AT1271" s="14"/>
      <c r="AU1271" s="14"/>
      <c r="AV1271" s="14"/>
      <c r="AW1271" s="14"/>
    </row>
    <row r="1272" spans="1:49" ht="26.25" customHeight="1" x14ac:dyDescent="0.35">
      <c r="A1272" s="55">
        <f>Penjualan!A1272</f>
        <v>0</v>
      </c>
      <c r="B1272" s="2" t="str">
        <f>Penjualan!B1272</f>
        <v>KT02</v>
      </c>
      <c r="C1272" s="2" t="str">
        <f>Penjualan!C1272</f>
        <v>Kalung bandul kupu2</v>
      </c>
      <c r="D1272" s="21">
        <f>VLOOKUP(B1272,Tabel!$A$6:$F$78,6,FALSE)</f>
        <v>0</v>
      </c>
      <c r="E1272" s="13">
        <f>Penjualan!E1272*$D1272</f>
        <v>0</v>
      </c>
      <c r="F1272" s="13">
        <f>Penjualan!F1272*$D1272</f>
        <v>0</v>
      </c>
      <c r="G1272" s="13">
        <f>Penjualan!G1272*$D1272</f>
        <v>0</v>
      </c>
      <c r="H1272" s="13">
        <f>Penjualan!H1272*$D1272</f>
        <v>0</v>
      </c>
      <c r="I1272" s="13">
        <f>Penjualan!I1272*$D1272</f>
        <v>0</v>
      </c>
      <c r="J1272" s="13">
        <f>Penjualan!J1272*$D1272</f>
        <v>0</v>
      </c>
      <c r="K1272" s="13">
        <f>Penjualan!K1272*$D1272</f>
        <v>0</v>
      </c>
      <c r="L1272" s="13">
        <f>Penjualan!L1272*$D1272</f>
        <v>0</v>
      </c>
      <c r="M1272" s="13">
        <f>Penjualan!M1272*$D1272</f>
        <v>0</v>
      </c>
      <c r="N1272" s="13">
        <f>Penjualan!N1272*$D1272</f>
        <v>0</v>
      </c>
      <c r="O1272" s="13">
        <f>Penjualan!O1272*$D1272</f>
        <v>0</v>
      </c>
      <c r="P1272" s="13">
        <f>Penjualan!P1272*$D1272</f>
        <v>0</v>
      </c>
      <c r="Q1272" s="13">
        <f>Penjualan!Q1272*$D1272</f>
        <v>0</v>
      </c>
      <c r="R1272" s="13">
        <f>Penjualan!R1272*$D1272</f>
        <v>0</v>
      </c>
      <c r="S1272" s="13">
        <f>Penjualan!S1272*$D1272</f>
        <v>0</v>
      </c>
      <c r="T1272" s="13">
        <f>Penjualan!T1272*$D1272</f>
        <v>0</v>
      </c>
      <c r="U1272" s="13">
        <f>Penjualan!U1272*$D1272</f>
        <v>0</v>
      </c>
      <c r="V1272" s="13">
        <f>Penjualan!V1272*$D1272</f>
        <v>0</v>
      </c>
      <c r="W1272" s="13">
        <f>Penjualan!W1272*$D1272</f>
        <v>0</v>
      </c>
      <c r="X1272" s="13">
        <f>Penjualan!X1272*$D1272</f>
        <v>0</v>
      </c>
      <c r="Y1272" s="13">
        <f>Penjualan!Y1272*$D1272</f>
        <v>0</v>
      </c>
      <c r="Z1272" s="13">
        <f>Penjualan!Z1272*$D1272</f>
        <v>0</v>
      </c>
      <c r="AA1272" s="13">
        <f>Penjualan!AA1272*$D1272</f>
        <v>0</v>
      </c>
      <c r="AB1272" s="13">
        <f>Penjualan!AB1272*$D1272</f>
        <v>0</v>
      </c>
      <c r="AC1272" s="13">
        <f>Penjualan!AC1272*$D1272</f>
        <v>0</v>
      </c>
      <c r="AD1272" s="13">
        <f>Penjualan!AD1272*$D1272</f>
        <v>0</v>
      </c>
      <c r="AE1272" s="13">
        <f>Penjualan!AE1272*$D1272</f>
        <v>0</v>
      </c>
      <c r="AF1272" s="13">
        <f>Penjualan!AF1272*$D1272</f>
        <v>0</v>
      </c>
      <c r="AG1272" s="13">
        <f>Penjualan!AG1272*$D1272</f>
        <v>0</v>
      </c>
      <c r="AH1272" s="13">
        <f>Penjualan!AH1272*$D1272</f>
        <v>0</v>
      </c>
      <c r="AI1272" s="13">
        <f>Penjualan!AI1272*$D1272</f>
        <v>0</v>
      </c>
      <c r="AJ1272" s="13">
        <f>Penjualan!AJ1272*$D1272</f>
        <v>0</v>
      </c>
      <c r="AK1272" s="13">
        <f>Penjualan!AK1272*$D1272</f>
        <v>0</v>
      </c>
      <c r="AL1272" s="13">
        <f>Penjualan!AL1272*$D1272</f>
        <v>0</v>
      </c>
      <c r="AM1272" s="13">
        <f>Penjualan!AM1272*$D1272</f>
        <v>0</v>
      </c>
      <c r="AN1272" s="13">
        <f>Penjualan!AN1272*$D1272</f>
        <v>0</v>
      </c>
      <c r="AO1272" s="13">
        <f>Penjualan!AO1272*$D1272</f>
        <v>0</v>
      </c>
      <c r="AP1272" s="13"/>
      <c r="AQ1272" s="13">
        <f>Penjualan!AQ1272*$D1272</f>
        <v>0</v>
      </c>
      <c r="AR1272" s="13">
        <f t="shared" si="39"/>
        <v>0</v>
      </c>
      <c r="AS1272" s="14"/>
      <c r="AT1272" s="14"/>
      <c r="AU1272" s="14"/>
      <c r="AV1272" s="14"/>
      <c r="AW1272" s="14"/>
    </row>
    <row r="1273" spans="1:49" ht="26.25" customHeight="1" x14ac:dyDescent="0.35">
      <c r="A1273" s="55">
        <f>Penjualan!A1273</f>
        <v>0</v>
      </c>
      <c r="B1273" s="2" t="str">
        <f>Penjualan!B1273</f>
        <v>R03</v>
      </c>
      <c r="C1273" s="2" t="str">
        <f>Penjualan!C1273</f>
        <v>Rosario kristal</v>
      </c>
      <c r="D1273" s="21">
        <f>VLOOKUP(B1273,Tabel!$A$6:$F$78,6,FALSE)</f>
        <v>30000</v>
      </c>
      <c r="E1273" s="13">
        <f>Penjualan!E1273*$D1273</f>
        <v>0</v>
      </c>
      <c r="F1273" s="13">
        <f>Penjualan!F1273*$D1273</f>
        <v>0</v>
      </c>
      <c r="G1273" s="13">
        <f>Penjualan!G1273*$D1273</f>
        <v>0</v>
      </c>
      <c r="H1273" s="13">
        <f>Penjualan!H1273*$D1273</f>
        <v>0</v>
      </c>
      <c r="I1273" s="13">
        <f>Penjualan!I1273*$D1273</f>
        <v>0</v>
      </c>
      <c r="J1273" s="13">
        <f>Penjualan!J1273*$D1273</f>
        <v>0</v>
      </c>
      <c r="K1273" s="13">
        <f>Penjualan!K1273*$D1273</f>
        <v>0</v>
      </c>
      <c r="L1273" s="13">
        <f>Penjualan!L1273*$D1273</f>
        <v>0</v>
      </c>
      <c r="M1273" s="13">
        <f>Penjualan!M1273*$D1273</f>
        <v>0</v>
      </c>
      <c r="N1273" s="13">
        <f>Penjualan!N1273*$D1273</f>
        <v>0</v>
      </c>
      <c r="O1273" s="13">
        <f>Penjualan!O1273*$D1273</f>
        <v>0</v>
      </c>
      <c r="P1273" s="13">
        <f>Penjualan!P1273*$D1273</f>
        <v>0</v>
      </c>
      <c r="Q1273" s="13">
        <f>Penjualan!Q1273*$D1273</f>
        <v>0</v>
      </c>
      <c r="R1273" s="13">
        <f>Penjualan!R1273*$D1273</f>
        <v>0</v>
      </c>
      <c r="S1273" s="13">
        <f>Penjualan!S1273*$D1273</f>
        <v>0</v>
      </c>
      <c r="T1273" s="13">
        <f>Penjualan!T1273*$D1273</f>
        <v>0</v>
      </c>
      <c r="U1273" s="13">
        <f>Penjualan!U1273*$D1273</f>
        <v>0</v>
      </c>
      <c r="V1273" s="13">
        <f>Penjualan!V1273*$D1273</f>
        <v>0</v>
      </c>
      <c r="W1273" s="13">
        <f>Penjualan!W1273*$D1273</f>
        <v>30000</v>
      </c>
      <c r="X1273" s="13">
        <f>Penjualan!X1273*$D1273</f>
        <v>0</v>
      </c>
      <c r="Y1273" s="13">
        <f>Penjualan!Y1273*$D1273</f>
        <v>0</v>
      </c>
      <c r="Z1273" s="13">
        <f>Penjualan!Z1273*$D1273</f>
        <v>0</v>
      </c>
      <c r="AA1273" s="13">
        <f>Penjualan!AA1273*$D1273</f>
        <v>0</v>
      </c>
      <c r="AB1273" s="13">
        <f>Penjualan!AB1273*$D1273</f>
        <v>0</v>
      </c>
      <c r="AC1273" s="13">
        <f>Penjualan!AC1273*$D1273</f>
        <v>0</v>
      </c>
      <c r="AD1273" s="13">
        <f>Penjualan!AD1273*$D1273</f>
        <v>0</v>
      </c>
      <c r="AE1273" s="13">
        <f>Penjualan!AE1273*$D1273</f>
        <v>0</v>
      </c>
      <c r="AF1273" s="13">
        <f>Penjualan!AF1273*$D1273</f>
        <v>0</v>
      </c>
      <c r="AG1273" s="13">
        <f>Penjualan!AG1273*$D1273</f>
        <v>0</v>
      </c>
      <c r="AH1273" s="13">
        <f>Penjualan!AH1273*$D1273</f>
        <v>0</v>
      </c>
      <c r="AI1273" s="13">
        <f>Penjualan!AI1273*$D1273</f>
        <v>0</v>
      </c>
      <c r="AJ1273" s="13">
        <f>Penjualan!AJ1273*$D1273</f>
        <v>0</v>
      </c>
      <c r="AK1273" s="13">
        <f>Penjualan!AK1273*$D1273</f>
        <v>0</v>
      </c>
      <c r="AL1273" s="13">
        <f>Penjualan!AL1273*$D1273</f>
        <v>0</v>
      </c>
      <c r="AM1273" s="13">
        <f>Penjualan!AM1273*$D1273</f>
        <v>0</v>
      </c>
      <c r="AN1273" s="13">
        <f>Penjualan!AN1273*$D1273</f>
        <v>0</v>
      </c>
      <c r="AO1273" s="13">
        <f>Penjualan!AO1273*$D1273</f>
        <v>0</v>
      </c>
      <c r="AP1273" s="13"/>
      <c r="AQ1273" s="13">
        <f>Penjualan!AQ1273*$D1273</f>
        <v>0</v>
      </c>
      <c r="AR1273" s="13">
        <f t="shared" si="39"/>
        <v>30000</v>
      </c>
      <c r="AS1273" s="14"/>
      <c r="AT1273" s="14"/>
      <c r="AU1273" s="14"/>
      <c r="AV1273" s="14"/>
      <c r="AW1273" s="14"/>
    </row>
    <row r="1274" spans="1:49" ht="26.25" customHeight="1" x14ac:dyDescent="0.35">
      <c r="A1274" s="55">
        <f>Penjualan!A1274</f>
        <v>0</v>
      </c>
      <c r="B1274" s="2" t="str">
        <f>Penjualan!B1274</f>
        <v>GKM</v>
      </c>
      <c r="C1274" s="2" t="str">
        <f>Penjualan!C1274</f>
        <v>G. Mutiara</v>
      </c>
      <c r="D1274" s="21">
        <f>VLOOKUP(B1274,Tabel!$A$6:$F$78,6,FALSE)</f>
        <v>10000</v>
      </c>
      <c r="E1274" s="13">
        <f>Penjualan!E1274*$D1274</f>
        <v>0</v>
      </c>
      <c r="F1274" s="13">
        <f>Penjualan!F1274*$D1274</f>
        <v>0</v>
      </c>
      <c r="G1274" s="13">
        <f>Penjualan!G1274*$D1274</f>
        <v>0</v>
      </c>
      <c r="H1274" s="13">
        <f>Penjualan!H1274*$D1274</f>
        <v>0</v>
      </c>
      <c r="I1274" s="13">
        <f>Penjualan!I1274*$D1274</f>
        <v>0</v>
      </c>
      <c r="J1274" s="13">
        <f>Penjualan!J1274*$D1274</f>
        <v>0</v>
      </c>
      <c r="K1274" s="13">
        <f>Penjualan!K1274*$D1274</f>
        <v>0</v>
      </c>
      <c r="L1274" s="13">
        <f>Penjualan!L1274*$D1274</f>
        <v>0</v>
      </c>
      <c r="M1274" s="13">
        <f>Penjualan!M1274*$D1274</f>
        <v>10000</v>
      </c>
      <c r="N1274" s="13">
        <f>Penjualan!N1274*$D1274</f>
        <v>0</v>
      </c>
      <c r="O1274" s="13">
        <f>Penjualan!O1274*$D1274</f>
        <v>0</v>
      </c>
      <c r="P1274" s="13">
        <f>Penjualan!P1274*$D1274</f>
        <v>0</v>
      </c>
      <c r="Q1274" s="13">
        <f>Penjualan!Q1274*$D1274</f>
        <v>0</v>
      </c>
      <c r="R1274" s="13">
        <f>Penjualan!R1274*$D1274</f>
        <v>0</v>
      </c>
      <c r="S1274" s="13">
        <f>Penjualan!S1274*$D1274</f>
        <v>0</v>
      </c>
      <c r="T1274" s="13">
        <f>Penjualan!T1274*$D1274</f>
        <v>0</v>
      </c>
      <c r="U1274" s="13">
        <f>Penjualan!U1274*$D1274</f>
        <v>0</v>
      </c>
      <c r="V1274" s="13">
        <f>Penjualan!V1274*$D1274</f>
        <v>0</v>
      </c>
      <c r="W1274" s="13">
        <f>Penjualan!W1274*$D1274</f>
        <v>0</v>
      </c>
      <c r="X1274" s="13">
        <f>Penjualan!X1274*$D1274</f>
        <v>0</v>
      </c>
      <c r="Y1274" s="13">
        <f>Penjualan!Y1274*$D1274</f>
        <v>0</v>
      </c>
      <c r="Z1274" s="13">
        <f>Penjualan!Z1274*$D1274</f>
        <v>0</v>
      </c>
      <c r="AA1274" s="13">
        <f>Penjualan!AA1274*$D1274</f>
        <v>0</v>
      </c>
      <c r="AB1274" s="13">
        <f>Penjualan!AB1274*$D1274</f>
        <v>0</v>
      </c>
      <c r="AC1274" s="13">
        <f>Penjualan!AC1274*$D1274</f>
        <v>0</v>
      </c>
      <c r="AD1274" s="13">
        <f>Penjualan!AD1274*$D1274</f>
        <v>0</v>
      </c>
      <c r="AE1274" s="13">
        <f>Penjualan!AE1274*$D1274</f>
        <v>0</v>
      </c>
      <c r="AF1274" s="13">
        <f>Penjualan!AF1274*$D1274</f>
        <v>0</v>
      </c>
      <c r="AG1274" s="13">
        <f>Penjualan!AG1274*$D1274</f>
        <v>0</v>
      </c>
      <c r="AH1274" s="13">
        <f>Penjualan!AH1274*$D1274</f>
        <v>0</v>
      </c>
      <c r="AI1274" s="13">
        <f>Penjualan!AI1274*$D1274</f>
        <v>0</v>
      </c>
      <c r="AJ1274" s="13">
        <f>Penjualan!AJ1274*$D1274</f>
        <v>0</v>
      </c>
      <c r="AK1274" s="13">
        <f>Penjualan!AK1274*$D1274</f>
        <v>0</v>
      </c>
      <c r="AL1274" s="13">
        <f>Penjualan!AL1274*$D1274</f>
        <v>0</v>
      </c>
      <c r="AM1274" s="13">
        <f>Penjualan!AM1274*$D1274</f>
        <v>0</v>
      </c>
      <c r="AN1274" s="13">
        <f>Penjualan!AN1274*$D1274</f>
        <v>0</v>
      </c>
      <c r="AO1274" s="13">
        <f>Penjualan!AO1274*$D1274</f>
        <v>0</v>
      </c>
      <c r="AP1274" s="13"/>
      <c r="AQ1274" s="13">
        <f>Penjualan!AQ1274*$D1274</f>
        <v>0</v>
      </c>
      <c r="AR1274" s="13">
        <f t="shared" si="39"/>
        <v>10000</v>
      </c>
      <c r="AS1274" s="14"/>
      <c r="AT1274" s="14"/>
      <c r="AU1274" s="14"/>
      <c r="AV1274" s="14"/>
      <c r="AW1274" s="14"/>
    </row>
    <row r="1275" spans="1:49" ht="26.25" customHeight="1" x14ac:dyDescent="0.35">
      <c r="A1275" s="55">
        <f>Penjualan!A1275</f>
        <v>0</v>
      </c>
      <c r="B1275" s="2" t="str">
        <f>Penjualan!B1275</f>
        <v>RF01</v>
      </c>
      <c r="C1275" s="2" t="str">
        <f>Penjualan!C1275</f>
        <v>Produk Richard</v>
      </c>
      <c r="D1275" s="21">
        <f>VLOOKUP(B1275,Tabel!$A$6:$F$78,6,FALSE)</f>
        <v>10000</v>
      </c>
      <c r="E1275" s="13">
        <f>Penjualan!E1275*$D1275</f>
        <v>0</v>
      </c>
      <c r="F1275" s="13">
        <f>Penjualan!F1275*$D1275</f>
        <v>0</v>
      </c>
      <c r="G1275" s="13">
        <f>Penjualan!G1275*$D1275</f>
        <v>0</v>
      </c>
      <c r="H1275" s="13">
        <f>Penjualan!H1275*$D1275</f>
        <v>0</v>
      </c>
      <c r="I1275" s="13">
        <f>Penjualan!I1275*$D1275</f>
        <v>0</v>
      </c>
      <c r="J1275" s="13">
        <f>Penjualan!J1275*$D1275</f>
        <v>0</v>
      </c>
      <c r="K1275" s="13">
        <f>Penjualan!K1275*$D1275</f>
        <v>0</v>
      </c>
      <c r="L1275" s="13">
        <f>Penjualan!L1275*$D1275</f>
        <v>0</v>
      </c>
      <c r="M1275" s="13">
        <f>Penjualan!M1275*$D1275</f>
        <v>0</v>
      </c>
      <c r="N1275" s="13">
        <f>Penjualan!N1275*$D1275</f>
        <v>10000</v>
      </c>
      <c r="O1275" s="13">
        <f>Penjualan!O1275*$D1275</f>
        <v>0</v>
      </c>
      <c r="P1275" s="13">
        <f>Penjualan!P1275*$D1275</f>
        <v>0</v>
      </c>
      <c r="Q1275" s="13">
        <f>Penjualan!Q1275*$D1275</f>
        <v>0</v>
      </c>
      <c r="R1275" s="13">
        <f>Penjualan!R1275*$D1275</f>
        <v>0</v>
      </c>
      <c r="S1275" s="13">
        <f>Penjualan!S1275*$D1275</f>
        <v>0</v>
      </c>
      <c r="T1275" s="13">
        <f>Penjualan!T1275*$D1275</f>
        <v>0</v>
      </c>
      <c r="U1275" s="13">
        <f>Penjualan!U1275*$D1275</f>
        <v>0</v>
      </c>
      <c r="V1275" s="13">
        <f>Penjualan!V1275*$D1275</f>
        <v>0</v>
      </c>
      <c r="W1275" s="13">
        <f>Penjualan!W1275*$D1275</f>
        <v>0</v>
      </c>
      <c r="X1275" s="13">
        <f>Penjualan!X1275*$D1275</f>
        <v>0</v>
      </c>
      <c r="Y1275" s="13">
        <f>Penjualan!Y1275*$D1275</f>
        <v>0</v>
      </c>
      <c r="Z1275" s="13">
        <f>Penjualan!Z1275*$D1275</f>
        <v>0</v>
      </c>
      <c r="AA1275" s="13">
        <f>Penjualan!AA1275*$D1275</f>
        <v>0</v>
      </c>
      <c r="AB1275" s="13">
        <f>Penjualan!AB1275*$D1275</f>
        <v>0</v>
      </c>
      <c r="AC1275" s="13">
        <f>Penjualan!AC1275*$D1275</f>
        <v>0</v>
      </c>
      <c r="AD1275" s="13">
        <f>Penjualan!AD1275*$D1275</f>
        <v>0</v>
      </c>
      <c r="AE1275" s="13">
        <f>Penjualan!AE1275*$D1275</f>
        <v>0</v>
      </c>
      <c r="AF1275" s="13">
        <f>Penjualan!AF1275*$D1275</f>
        <v>0</v>
      </c>
      <c r="AG1275" s="13">
        <f>Penjualan!AG1275*$D1275</f>
        <v>0</v>
      </c>
      <c r="AH1275" s="13">
        <f>Penjualan!AH1275*$D1275</f>
        <v>0</v>
      </c>
      <c r="AI1275" s="13">
        <f>Penjualan!AI1275*$D1275</f>
        <v>0</v>
      </c>
      <c r="AJ1275" s="13">
        <f>Penjualan!AJ1275*$D1275</f>
        <v>0</v>
      </c>
      <c r="AK1275" s="13">
        <f>Penjualan!AK1275*$D1275</f>
        <v>0</v>
      </c>
      <c r="AL1275" s="13">
        <f>Penjualan!AL1275*$D1275</f>
        <v>0</v>
      </c>
      <c r="AM1275" s="13">
        <f>Penjualan!AM1275*$D1275</f>
        <v>0</v>
      </c>
      <c r="AN1275" s="13">
        <f>Penjualan!AN1275*$D1275</f>
        <v>0</v>
      </c>
      <c r="AO1275" s="13">
        <f>Penjualan!AO1275*$D1275</f>
        <v>0</v>
      </c>
      <c r="AP1275" s="13"/>
      <c r="AQ1275" s="13">
        <f>Penjualan!AQ1275*$D1275</f>
        <v>0</v>
      </c>
      <c r="AR1275" s="13">
        <f t="shared" si="39"/>
        <v>10000</v>
      </c>
      <c r="AS1275" s="14"/>
      <c r="AT1275" s="14"/>
      <c r="AU1275" s="14"/>
      <c r="AV1275" s="14"/>
      <c r="AW1275" s="14"/>
    </row>
    <row r="1276" spans="1:49" ht="26.25" customHeight="1" x14ac:dyDescent="0.35">
      <c r="A1276" s="55">
        <f>Penjualan!A1276</f>
        <v>0</v>
      </c>
      <c r="B1276" s="2" t="str">
        <f>Penjualan!B1276</f>
        <v>LAIN2</v>
      </c>
      <c r="C1276" s="2" t="str">
        <f>Penjualan!C1276</f>
        <v>Lain2</v>
      </c>
      <c r="D1276" s="21">
        <f>VLOOKUP(B1276,Tabel!$A$6:$F$78,6,FALSE)</f>
        <v>0</v>
      </c>
      <c r="E1276" s="13">
        <f>Penjualan!E1276*$D1276</f>
        <v>0</v>
      </c>
      <c r="F1276" s="13">
        <f>Penjualan!F1276*$D1276</f>
        <v>0</v>
      </c>
      <c r="G1276" s="13">
        <f>Penjualan!G1276*$D1276</f>
        <v>0</v>
      </c>
      <c r="H1276" s="13">
        <f>Penjualan!H1276*$D1276</f>
        <v>0</v>
      </c>
      <c r="I1276" s="13">
        <f>Penjualan!I1276*$D1276</f>
        <v>0</v>
      </c>
      <c r="J1276" s="13">
        <f>Penjualan!J1276*$D1276</f>
        <v>0</v>
      </c>
      <c r="K1276" s="13">
        <f>Penjualan!K1276*$D1276</f>
        <v>0</v>
      </c>
      <c r="L1276" s="13">
        <f>Penjualan!L1276*$D1276</f>
        <v>0</v>
      </c>
      <c r="M1276" s="13">
        <f>Penjualan!M1276*$D1276</f>
        <v>0</v>
      </c>
      <c r="N1276" s="13">
        <f>Penjualan!N1276*$D1276</f>
        <v>0</v>
      </c>
      <c r="O1276" s="13">
        <f>Penjualan!O1276*$D1276</f>
        <v>0</v>
      </c>
      <c r="P1276" s="13">
        <f>Penjualan!P1276*$D1276</f>
        <v>0</v>
      </c>
      <c r="Q1276" s="13">
        <f>Penjualan!Q1276*$D1276</f>
        <v>0</v>
      </c>
      <c r="R1276" s="13">
        <f>Penjualan!R1276*$D1276</f>
        <v>0</v>
      </c>
      <c r="S1276" s="13">
        <f>Penjualan!S1276*$D1276</f>
        <v>0</v>
      </c>
      <c r="T1276" s="13">
        <f>Penjualan!T1276*$D1276</f>
        <v>0</v>
      </c>
      <c r="U1276" s="13">
        <f>Penjualan!U1276*$D1276</f>
        <v>0</v>
      </c>
      <c r="V1276" s="13">
        <f>Penjualan!V1276*$D1276</f>
        <v>0</v>
      </c>
      <c r="W1276" s="13">
        <f>Penjualan!W1276*$D1276</f>
        <v>0</v>
      </c>
      <c r="X1276" s="13">
        <f>Penjualan!X1276*$D1276</f>
        <v>0</v>
      </c>
      <c r="Y1276" s="13">
        <f>Penjualan!Y1276*$D1276</f>
        <v>0</v>
      </c>
      <c r="Z1276" s="13">
        <f>Penjualan!Z1276*$D1276</f>
        <v>0</v>
      </c>
      <c r="AA1276" s="13">
        <f>Penjualan!AA1276*$D1276</f>
        <v>0</v>
      </c>
      <c r="AB1276" s="13">
        <f>Penjualan!AB1276*$D1276</f>
        <v>0</v>
      </c>
      <c r="AC1276" s="13">
        <f>Penjualan!AC1276*$D1276</f>
        <v>0</v>
      </c>
      <c r="AD1276" s="13">
        <f>Penjualan!AD1276*$D1276</f>
        <v>0</v>
      </c>
      <c r="AE1276" s="13">
        <f>Penjualan!AE1276*$D1276</f>
        <v>0</v>
      </c>
      <c r="AF1276" s="13">
        <f>Penjualan!AF1276*$D1276</f>
        <v>0</v>
      </c>
      <c r="AG1276" s="13">
        <f>Penjualan!AG1276*$D1276</f>
        <v>0</v>
      </c>
      <c r="AH1276" s="13">
        <f>Penjualan!AH1276*$D1276</f>
        <v>0</v>
      </c>
      <c r="AI1276" s="13">
        <f>Penjualan!AI1276*$D1276</f>
        <v>0</v>
      </c>
      <c r="AJ1276" s="13">
        <f>Penjualan!AJ1276*$D1276</f>
        <v>0</v>
      </c>
      <c r="AK1276" s="13">
        <f>Penjualan!AK1276*$D1276</f>
        <v>0</v>
      </c>
      <c r="AL1276" s="13">
        <f>Penjualan!AL1276*$D1276</f>
        <v>0</v>
      </c>
      <c r="AM1276" s="13">
        <f>Penjualan!AM1276*$D1276</f>
        <v>0</v>
      </c>
      <c r="AN1276" s="13">
        <f>Penjualan!AN1276*$D1276</f>
        <v>0</v>
      </c>
      <c r="AO1276" s="13">
        <f>Penjualan!AO1276*$D1276</f>
        <v>0</v>
      </c>
      <c r="AP1276" s="13"/>
      <c r="AQ1276" s="13">
        <f>Penjualan!AQ1276*$D1276</f>
        <v>0</v>
      </c>
      <c r="AR1276" s="13">
        <f t="shared" si="39"/>
        <v>0</v>
      </c>
      <c r="AS1276" s="14"/>
      <c r="AT1276" s="14"/>
      <c r="AU1276" s="14"/>
      <c r="AV1276" s="14"/>
      <c r="AW1276" s="14"/>
    </row>
    <row r="1277" spans="1:49" ht="26.25" customHeight="1" x14ac:dyDescent="0.35">
      <c r="A1277" s="55">
        <f>Penjualan!A1277</f>
        <v>42831</v>
      </c>
      <c r="B1277" s="2" t="str">
        <f>Penjualan!B1277</f>
        <v>G10</v>
      </c>
      <c r="C1277" s="2" t="str">
        <f>Penjualan!C1277</f>
        <v>G.tali warna warni</v>
      </c>
      <c r="D1277" s="21">
        <f>VLOOKUP(B1277,Tabel!$A$6:$F$78,6,FALSE)</f>
        <v>5000</v>
      </c>
      <c r="E1277" s="13">
        <f>Penjualan!E1277*$D1277</f>
        <v>0</v>
      </c>
      <c r="F1277" s="13">
        <f>Penjualan!F1277*$D1277</f>
        <v>0</v>
      </c>
      <c r="G1277" s="13">
        <f>Penjualan!G1277*$D1277</f>
        <v>0</v>
      </c>
      <c r="H1277" s="13">
        <f>Penjualan!H1277*$D1277</f>
        <v>0</v>
      </c>
      <c r="I1277" s="13">
        <f>Penjualan!I1277*$D1277</f>
        <v>0</v>
      </c>
      <c r="J1277" s="13">
        <f>Penjualan!J1277*$D1277</f>
        <v>0</v>
      </c>
      <c r="K1277" s="13">
        <f>Penjualan!K1277*$D1277</f>
        <v>0</v>
      </c>
      <c r="L1277" s="13">
        <f>Penjualan!L1277*$D1277</f>
        <v>0</v>
      </c>
      <c r="M1277" s="13">
        <f>Penjualan!M1277*$D1277</f>
        <v>0</v>
      </c>
      <c r="N1277" s="13">
        <f>Penjualan!N1277*$D1277</f>
        <v>0</v>
      </c>
      <c r="O1277" s="13">
        <f>Penjualan!O1277*$D1277</f>
        <v>0</v>
      </c>
      <c r="P1277" s="13">
        <f>Penjualan!P1277*$D1277</f>
        <v>0</v>
      </c>
      <c r="Q1277" s="13">
        <f>Penjualan!Q1277*$D1277</f>
        <v>0</v>
      </c>
      <c r="R1277" s="13">
        <f>Penjualan!R1277*$D1277</f>
        <v>0</v>
      </c>
      <c r="S1277" s="13">
        <f>Penjualan!S1277*$D1277</f>
        <v>0</v>
      </c>
      <c r="T1277" s="13">
        <f>Penjualan!T1277*$D1277</f>
        <v>0</v>
      </c>
      <c r="U1277" s="13">
        <f>Penjualan!U1277*$D1277</f>
        <v>0</v>
      </c>
      <c r="V1277" s="13">
        <f>Penjualan!V1277*$D1277</f>
        <v>0</v>
      </c>
      <c r="W1277" s="13">
        <f>Penjualan!W1277*$D1277</f>
        <v>0</v>
      </c>
      <c r="X1277" s="13">
        <f>Penjualan!X1277*$D1277</f>
        <v>0</v>
      </c>
      <c r="Y1277" s="13">
        <f>Penjualan!Y1277*$D1277</f>
        <v>0</v>
      </c>
      <c r="Z1277" s="13">
        <f>Penjualan!Z1277*$D1277</f>
        <v>0</v>
      </c>
      <c r="AA1277" s="13">
        <f>Penjualan!AA1277*$D1277</f>
        <v>0</v>
      </c>
      <c r="AB1277" s="13">
        <f>Penjualan!AB1277*$D1277</f>
        <v>0</v>
      </c>
      <c r="AC1277" s="13">
        <f>Penjualan!AC1277*$D1277</f>
        <v>0</v>
      </c>
      <c r="AD1277" s="13">
        <f>Penjualan!AD1277*$D1277</f>
        <v>5000</v>
      </c>
      <c r="AE1277" s="13">
        <f>Penjualan!AE1277*$D1277</f>
        <v>0</v>
      </c>
      <c r="AF1277" s="13">
        <f>Penjualan!AF1277*$D1277</f>
        <v>0</v>
      </c>
      <c r="AG1277" s="13">
        <f>Penjualan!AG1277*$D1277</f>
        <v>0</v>
      </c>
      <c r="AH1277" s="13">
        <f>Penjualan!AH1277*$D1277</f>
        <v>0</v>
      </c>
      <c r="AI1277" s="13">
        <f>Penjualan!AI1277*$D1277</f>
        <v>0</v>
      </c>
      <c r="AJ1277" s="13">
        <f>Penjualan!AJ1277*$D1277</f>
        <v>0</v>
      </c>
      <c r="AK1277" s="13">
        <f>Penjualan!AK1277*$D1277</f>
        <v>0</v>
      </c>
      <c r="AL1277" s="13">
        <f>Penjualan!AL1277*$D1277</f>
        <v>0</v>
      </c>
      <c r="AM1277" s="13">
        <f>Penjualan!AM1277*$D1277</f>
        <v>0</v>
      </c>
      <c r="AN1277" s="13">
        <f>Penjualan!AN1277*$D1277</f>
        <v>5000</v>
      </c>
      <c r="AO1277" s="13">
        <f>Penjualan!AO1277*$D1277</f>
        <v>0</v>
      </c>
      <c r="AP1277" s="13"/>
      <c r="AQ1277" s="13">
        <f>Penjualan!AQ1277*$D1277</f>
        <v>0</v>
      </c>
      <c r="AR1277" s="13">
        <f t="shared" si="39"/>
        <v>10000</v>
      </c>
      <c r="AS1277" s="14"/>
      <c r="AT1277" s="14"/>
      <c r="AU1277" s="14"/>
      <c r="AV1277" s="14"/>
      <c r="AW1277" s="14"/>
    </row>
    <row r="1278" spans="1:49" ht="26.25" customHeight="1" x14ac:dyDescent="0.35">
      <c r="A1278" s="55" t="str">
        <f>Penjualan!A1278</f>
        <v>St. Bonaventura</v>
      </c>
      <c r="B1278" s="2" t="str">
        <f>Penjualan!B1278</f>
        <v>G12</v>
      </c>
      <c r="C1278" s="2" t="str">
        <f>Penjualan!C1278</f>
        <v xml:space="preserve">Gelang plat </v>
      </c>
      <c r="D1278" s="21">
        <f>VLOOKUP(B1278,Tabel!$A$6:$F$78,6,FALSE)</f>
        <v>5000</v>
      </c>
      <c r="E1278" s="13">
        <f>Penjualan!E1278*$D1278</f>
        <v>0</v>
      </c>
      <c r="F1278" s="13">
        <f>Penjualan!F1278*$D1278</f>
        <v>0</v>
      </c>
      <c r="G1278" s="13">
        <f>Penjualan!G1278*$D1278</f>
        <v>0</v>
      </c>
      <c r="H1278" s="13">
        <f>Penjualan!H1278*$D1278</f>
        <v>0</v>
      </c>
      <c r="I1278" s="13">
        <f>Penjualan!I1278*$D1278</f>
        <v>0</v>
      </c>
      <c r="J1278" s="13">
        <f>Penjualan!J1278*$D1278</f>
        <v>0</v>
      </c>
      <c r="K1278" s="13">
        <f>Penjualan!K1278*$D1278</f>
        <v>0</v>
      </c>
      <c r="L1278" s="13">
        <f>Penjualan!L1278*$D1278</f>
        <v>0</v>
      </c>
      <c r="M1278" s="13">
        <f>Penjualan!M1278*$D1278</f>
        <v>0</v>
      </c>
      <c r="N1278" s="13">
        <f>Penjualan!N1278*$D1278</f>
        <v>0</v>
      </c>
      <c r="O1278" s="13">
        <f>Penjualan!O1278*$D1278</f>
        <v>0</v>
      </c>
      <c r="P1278" s="13">
        <f>Penjualan!P1278*$D1278</f>
        <v>0</v>
      </c>
      <c r="Q1278" s="13">
        <f>Penjualan!Q1278*$D1278</f>
        <v>0</v>
      </c>
      <c r="R1278" s="13">
        <f>Penjualan!R1278*$D1278</f>
        <v>0</v>
      </c>
      <c r="S1278" s="13">
        <f>Penjualan!S1278*$D1278</f>
        <v>0</v>
      </c>
      <c r="T1278" s="13">
        <f>Penjualan!T1278*$D1278</f>
        <v>0</v>
      </c>
      <c r="U1278" s="13">
        <f>Penjualan!U1278*$D1278</f>
        <v>0</v>
      </c>
      <c r="V1278" s="13">
        <f>Penjualan!V1278*$D1278</f>
        <v>0</v>
      </c>
      <c r="W1278" s="13">
        <f>Penjualan!W1278*$D1278</f>
        <v>30000</v>
      </c>
      <c r="X1278" s="13">
        <f>Penjualan!X1278*$D1278</f>
        <v>0</v>
      </c>
      <c r="Y1278" s="13">
        <f>Penjualan!Y1278*$D1278</f>
        <v>0</v>
      </c>
      <c r="Z1278" s="13">
        <f>Penjualan!Z1278*$D1278</f>
        <v>0</v>
      </c>
      <c r="AA1278" s="13">
        <f>Penjualan!AA1278*$D1278</f>
        <v>0</v>
      </c>
      <c r="AB1278" s="13">
        <f>Penjualan!AB1278*$D1278</f>
        <v>0</v>
      </c>
      <c r="AC1278" s="13">
        <f>Penjualan!AC1278*$D1278</f>
        <v>0</v>
      </c>
      <c r="AD1278" s="13">
        <f>Penjualan!AD1278*$D1278</f>
        <v>0</v>
      </c>
      <c r="AE1278" s="13">
        <f>Penjualan!AE1278*$D1278</f>
        <v>0</v>
      </c>
      <c r="AF1278" s="13">
        <f>Penjualan!AF1278*$D1278</f>
        <v>0</v>
      </c>
      <c r="AG1278" s="13">
        <f>Penjualan!AG1278*$D1278</f>
        <v>0</v>
      </c>
      <c r="AH1278" s="13">
        <f>Penjualan!AH1278*$D1278</f>
        <v>0</v>
      </c>
      <c r="AI1278" s="13">
        <f>Penjualan!AI1278*$D1278</f>
        <v>0</v>
      </c>
      <c r="AJ1278" s="13">
        <f>Penjualan!AJ1278*$D1278</f>
        <v>0</v>
      </c>
      <c r="AK1278" s="13">
        <f>Penjualan!AK1278*$D1278</f>
        <v>0</v>
      </c>
      <c r="AL1278" s="13">
        <f>Penjualan!AL1278*$D1278</f>
        <v>0</v>
      </c>
      <c r="AM1278" s="13">
        <f>Penjualan!AM1278*$D1278</f>
        <v>0</v>
      </c>
      <c r="AN1278" s="13">
        <f>Penjualan!AN1278*$D1278</f>
        <v>0</v>
      </c>
      <c r="AO1278" s="13">
        <f>Penjualan!AO1278*$D1278</f>
        <v>0</v>
      </c>
      <c r="AP1278" s="13"/>
      <c r="AQ1278" s="13">
        <f>Penjualan!AQ1278*$D1278</f>
        <v>0</v>
      </c>
      <c r="AR1278" s="13">
        <f t="shared" si="39"/>
        <v>30000</v>
      </c>
      <c r="AS1278" s="14"/>
      <c r="AT1278" s="14"/>
      <c r="AU1278" s="14"/>
      <c r="AV1278" s="14"/>
      <c r="AW1278" s="14"/>
    </row>
    <row r="1279" spans="1:49" ht="26.25" customHeight="1" x14ac:dyDescent="0.35">
      <c r="A1279" s="55" t="str">
        <f>Penjualan!A1279</f>
        <v>Misa I</v>
      </c>
      <c r="B1279" s="2" t="str">
        <f>Penjualan!B1279</f>
        <v>R05</v>
      </c>
      <c r="C1279" s="2" t="str">
        <f>Penjualan!C1279</f>
        <v>Rosario tali bercorak</v>
      </c>
      <c r="D1279" s="21">
        <f>VLOOKUP(B1279,Tabel!$A$6:$F$78,6,FALSE)</f>
        <v>15000</v>
      </c>
      <c r="E1279" s="13">
        <f>Penjualan!E1279*$D1279</f>
        <v>0</v>
      </c>
      <c r="F1279" s="13">
        <f>Penjualan!F1279*$D1279</f>
        <v>0</v>
      </c>
      <c r="G1279" s="13">
        <f>Penjualan!G1279*$D1279</f>
        <v>0</v>
      </c>
      <c r="H1279" s="13">
        <f>Penjualan!H1279*$D1279</f>
        <v>0</v>
      </c>
      <c r="I1279" s="13">
        <f>Penjualan!I1279*$D1279</f>
        <v>0</v>
      </c>
      <c r="J1279" s="13">
        <f>Penjualan!J1279*$D1279</f>
        <v>0</v>
      </c>
      <c r="K1279" s="13">
        <f>Penjualan!K1279*$D1279</f>
        <v>0</v>
      </c>
      <c r="L1279" s="13">
        <f>Penjualan!L1279*$D1279</f>
        <v>0</v>
      </c>
      <c r="M1279" s="13">
        <f>Penjualan!M1279*$D1279</f>
        <v>0</v>
      </c>
      <c r="N1279" s="13">
        <f>Penjualan!N1279*$D1279</f>
        <v>15000</v>
      </c>
      <c r="O1279" s="13">
        <f>Penjualan!O1279*$D1279</f>
        <v>0</v>
      </c>
      <c r="P1279" s="13">
        <f>Penjualan!P1279*$D1279</f>
        <v>0</v>
      </c>
      <c r="Q1279" s="13">
        <f>Penjualan!Q1279*$D1279</f>
        <v>0</v>
      </c>
      <c r="R1279" s="13">
        <f>Penjualan!R1279*$D1279</f>
        <v>0</v>
      </c>
      <c r="S1279" s="13">
        <f>Penjualan!S1279*$D1279</f>
        <v>0</v>
      </c>
      <c r="T1279" s="13">
        <f>Penjualan!T1279*$D1279</f>
        <v>0</v>
      </c>
      <c r="U1279" s="13">
        <f>Penjualan!U1279*$D1279</f>
        <v>0</v>
      </c>
      <c r="V1279" s="13">
        <f>Penjualan!V1279*$D1279</f>
        <v>0</v>
      </c>
      <c r="W1279" s="13">
        <f>Penjualan!W1279*$D1279</f>
        <v>30000</v>
      </c>
      <c r="X1279" s="13">
        <f>Penjualan!X1279*$D1279</f>
        <v>0</v>
      </c>
      <c r="Y1279" s="13">
        <f>Penjualan!Y1279*$D1279</f>
        <v>0</v>
      </c>
      <c r="Z1279" s="13">
        <f>Penjualan!Z1279*$D1279</f>
        <v>0</v>
      </c>
      <c r="AA1279" s="13">
        <f>Penjualan!AA1279*$D1279</f>
        <v>0</v>
      </c>
      <c r="AB1279" s="13">
        <f>Penjualan!AB1279*$D1279</f>
        <v>0</v>
      </c>
      <c r="AC1279" s="13">
        <f>Penjualan!AC1279*$D1279</f>
        <v>0</v>
      </c>
      <c r="AD1279" s="13">
        <f>Penjualan!AD1279*$D1279</f>
        <v>0</v>
      </c>
      <c r="AE1279" s="13">
        <f>Penjualan!AE1279*$D1279</f>
        <v>0</v>
      </c>
      <c r="AF1279" s="13">
        <f>Penjualan!AF1279*$D1279</f>
        <v>0</v>
      </c>
      <c r="AG1279" s="13">
        <f>Penjualan!AG1279*$D1279</f>
        <v>0</v>
      </c>
      <c r="AH1279" s="13">
        <f>Penjualan!AH1279*$D1279</f>
        <v>0</v>
      </c>
      <c r="AI1279" s="13">
        <f>Penjualan!AI1279*$D1279</f>
        <v>0</v>
      </c>
      <c r="AJ1279" s="13">
        <f>Penjualan!AJ1279*$D1279</f>
        <v>0</v>
      </c>
      <c r="AK1279" s="13">
        <f>Penjualan!AK1279*$D1279</f>
        <v>0</v>
      </c>
      <c r="AL1279" s="13">
        <f>Penjualan!AL1279*$D1279</f>
        <v>0</v>
      </c>
      <c r="AM1279" s="13">
        <f>Penjualan!AM1279*$D1279</f>
        <v>0</v>
      </c>
      <c r="AN1279" s="13">
        <f>Penjualan!AN1279*$D1279</f>
        <v>0</v>
      </c>
      <c r="AO1279" s="13">
        <f>Penjualan!AO1279*$D1279</f>
        <v>0</v>
      </c>
      <c r="AP1279" s="13"/>
      <c r="AQ1279" s="13">
        <f>Penjualan!AQ1279*$D1279</f>
        <v>0</v>
      </c>
      <c r="AR1279" s="13">
        <f t="shared" si="39"/>
        <v>45000</v>
      </c>
      <c r="AS1279" s="14"/>
      <c r="AT1279" s="14"/>
      <c r="AU1279" s="14"/>
      <c r="AV1279" s="14"/>
      <c r="AW1279" s="14"/>
    </row>
    <row r="1280" spans="1:49" ht="26.25" customHeight="1" x14ac:dyDescent="0.35">
      <c r="A1280" s="55">
        <f>Penjualan!A1280</f>
        <v>0</v>
      </c>
      <c r="B1280" s="2" t="str">
        <f>Penjualan!B1280</f>
        <v>G10</v>
      </c>
      <c r="C1280" s="2" t="str">
        <f>Penjualan!C1280</f>
        <v>G.tali warna warni</v>
      </c>
      <c r="D1280" s="21">
        <f>VLOOKUP(B1280,Tabel!$A$6:$F$78,6,FALSE)</f>
        <v>5000</v>
      </c>
      <c r="E1280" s="13">
        <f>Penjualan!E1280*$D1280</f>
        <v>0</v>
      </c>
      <c r="F1280" s="13">
        <f>Penjualan!F1280*$D1280</f>
        <v>0</v>
      </c>
      <c r="G1280" s="13">
        <f>Penjualan!G1280*$D1280</f>
        <v>0</v>
      </c>
      <c r="H1280" s="13">
        <f>Penjualan!H1280*$D1280</f>
        <v>0</v>
      </c>
      <c r="I1280" s="13">
        <f>Penjualan!I1280*$D1280</f>
        <v>0</v>
      </c>
      <c r="J1280" s="13">
        <f>Penjualan!J1280*$D1280</f>
        <v>0</v>
      </c>
      <c r="K1280" s="13">
        <f>Penjualan!K1280*$D1280</f>
        <v>0</v>
      </c>
      <c r="L1280" s="13">
        <f>Penjualan!L1280*$D1280</f>
        <v>0</v>
      </c>
      <c r="M1280" s="13">
        <f>Penjualan!M1280*$D1280</f>
        <v>0</v>
      </c>
      <c r="N1280" s="13">
        <f>Penjualan!N1280*$D1280</f>
        <v>0</v>
      </c>
      <c r="O1280" s="13">
        <f>Penjualan!O1280*$D1280</f>
        <v>0</v>
      </c>
      <c r="P1280" s="13">
        <f>Penjualan!P1280*$D1280</f>
        <v>0</v>
      </c>
      <c r="Q1280" s="13">
        <f>Penjualan!Q1280*$D1280</f>
        <v>0</v>
      </c>
      <c r="R1280" s="13">
        <f>Penjualan!R1280*$D1280</f>
        <v>0</v>
      </c>
      <c r="S1280" s="13">
        <f>Penjualan!S1280*$D1280</f>
        <v>0</v>
      </c>
      <c r="T1280" s="13">
        <f>Penjualan!T1280*$D1280</f>
        <v>0</v>
      </c>
      <c r="U1280" s="13">
        <f>Penjualan!U1280*$D1280</f>
        <v>0</v>
      </c>
      <c r="V1280" s="13">
        <f>Penjualan!V1280*$D1280</f>
        <v>0</v>
      </c>
      <c r="W1280" s="13">
        <f>Penjualan!W1280*$D1280</f>
        <v>0</v>
      </c>
      <c r="X1280" s="13">
        <f>Penjualan!X1280*$D1280</f>
        <v>0</v>
      </c>
      <c r="Y1280" s="13">
        <f>Penjualan!Y1280*$D1280</f>
        <v>0</v>
      </c>
      <c r="Z1280" s="13">
        <f>Penjualan!Z1280*$D1280</f>
        <v>15000</v>
      </c>
      <c r="AA1280" s="13">
        <f>Penjualan!AA1280*$D1280</f>
        <v>0</v>
      </c>
      <c r="AB1280" s="13">
        <f>Penjualan!AB1280*$D1280</f>
        <v>0</v>
      </c>
      <c r="AC1280" s="13">
        <f>Penjualan!AC1280*$D1280</f>
        <v>0</v>
      </c>
      <c r="AD1280" s="13">
        <f>Penjualan!AD1280*$D1280</f>
        <v>0</v>
      </c>
      <c r="AE1280" s="13">
        <f>Penjualan!AE1280*$D1280</f>
        <v>0</v>
      </c>
      <c r="AF1280" s="13">
        <f>Penjualan!AF1280*$D1280</f>
        <v>0</v>
      </c>
      <c r="AG1280" s="13">
        <f>Penjualan!AG1280*$D1280</f>
        <v>0</v>
      </c>
      <c r="AH1280" s="13">
        <f>Penjualan!AH1280*$D1280</f>
        <v>0</v>
      </c>
      <c r="AI1280" s="13">
        <f>Penjualan!AI1280*$D1280</f>
        <v>0</v>
      </c>
      <c r="AJ1280" s="13">
        <f>Penjualan!AJ1280*$D1280</f>
        <v>0</v>
      </c>
      <c r="AK1280" s="13">
        <f>Penjualan!AK1280*$D1280</f>
        <v>0</v>
      </c>
      <c r="AL1280" s="13">
        <f>Penjualan!AL1280*$D1280</f>
        <v>0</v>
      </c>
      <c r="AM1280" s="13">
        <f>Penjualan!AM1280*$D1280</f>
        <v>5000</v>
      </c>
      <c r="AN1280" s="13">
        <f>Penjualan!AN1280*$D1280</f>
        <v>0</v>
      </c>
      <c r="AO1280" s="13">
        <f>Penjualan!AO1280*$D1280</f>
        <v>0</v>
      </c>
      <c r="AP1280" s="13"/>
      <c r="AQ1280" s="13">
        <f>Penjualan!AQ1280*$D1280</f>
        <v>0</v>
      </c>
      <c r="AR1280" s="13">
        <f t="shared" si="39"/>
        <v>20000</v>
      </c>
      <c r="AS1280" s="14"/>
      <c r="AT1280" s="14"/>
      <c r="AU1280" s="14"/>
      <c r="AV1280" s="14"/>
      <c r="AW1280" s="14"/>
    </row>
    <row r="1281" spans="1:49" ht="26.25" customHeight="1" x14ac:dyDescent="0.35">
      <c r="A1281" s="55">
        <f>Penjualan!A1281</f>
        <v>0</v>
      </c>
      <c r="B1281" s="2" t="str">
        <f>Penjualan!B1281</f>
        <v>R10</v>
      </c>
      <c r="C1281" s="2" t="str">
        <f>Penjualan!C1281</f>
        <v>Rosario Biji Plastik</v>
      </c>
      <c r="D1281" s="21">
        <f>VLOOKUP(B1281,Tabel!$A$6:$F$78,6,FALSE)</f>
        <v>15000</v>
      </c>
      <c r="E1281" s="13">
        <f>Penjualan!E1281*$D1281</f>
        <v>0</v>
      </c>
      <c r="F1281" s="13">
        <f>Penjualan!F1281*$D1281</f>
        <v>0</v>
      </c>
      <c r="G1281" s="13">
        <f>Penjualan!G1281*$D1281</f>
        <v>0</v>
      </c>
      <c r="H1281" s="13">
        <f>Penjualan!H1281*$D1281</f>
        <v>0</v>
      </c>
      <c r="I1281" s="13">
        <f>Penjualan!I1281*$D1281</f>
        <v>0</v>
      </c>
      <c r="J1281" s="13">
        <f>Penjualan!J1281*$D1281</f>
        <v>0</v>
      </c>
      <c r="K1281" s="13">
        <f>Penjualan!K1281*$D1281</f>
        <v>0</v>
      </c>
      <c r="L1281" s="13">
        <f>Penjualan!L1281*$D1281</f>
        <v>0</v>
      </c>
      <c r="M1281" s="13">
        <f>Penjualan!M1281*$D1281</f>
        <v>0</v>
      </c>
      <c r="N1281" s="13">
        <f>Penjualan!N1281*$D1281</f>
        <v>0</v>
      </c>
      <c r="O1281" s="13">
        <f>Penjualan!O1281*$D1281</f>
        <v>0</v>
      </c>
      <c r="P1281" s="13">
        <f>Penjualan!P1281*$D1281</f>
        <v>0</v>
      </c>
      <c r="Q1281" s="13">
        <f>Penjualan!Q1281*$D1281</f>
        <v>0</v>
      </c>
      <c r="R1281" s="13">
        <f>Penjualan!R1281*$D1281</f>
        <v>0</v>
      </c>
      <c r="S1281" s="13">
        <f>Penjualan!S1281*$D1281</f>
        <v>15000</v>
      </c>
      <c r="T1281" s="13">
        <f>Penjualan!T1281*$D1281</f>
        <v>0</v>
      </c>
      <c r="U1281" s="13">
        <f>Penjualan!U1281*$D1281</f>
        <v>0</v>
      </c>
      <c r="V1281" s="13">
        <f>Penjualan!V1281*$D1281</f>
        <v>0</v>
      </c>
      <c r="W1281" s="13">
        <f>Penjualan!W1281*$D1281</f>
        <v>15000</v>
      </c>
      <c r="X1281" s="13">
        <f>Penjualan!X1281*$D1281</f>
        <v>0</v>
      </c>
      <c r="Y1281" s="13">
        <f>Penjualan!Y1281*$D1281</f>
        <v>0</v>
      </c>
      <c r="Z1281" s="13">
        <f>Penjualan!Z1281*$D1281</f>
        <v>0</v>
      </c>
      <c r="AA1281" s="13">
        <f>Penjualan!AA1281*$D1281</f>
        <v>0</v>
      </c>
      <c r="AB1281" s="13">
        <f>Penjualan!AB1281*$D1281</f>
        <v>0</v>
      </c>
      <c r="AC1281" s="13">
        <f>Penjualan!AC1281*$D1281</f>
        <v>0</v>
      </c>
      <c r="AD1281" s="13">
        <f>Penjualan!AD1281*$D1281</f>
        <v>0</v>
      </c>
      <c r="AE1281" s="13">
        <f>Penjualan!AE1281*$D1281</f>
        <v>0</v>
      </c>
      <c r="AF1281" s="13">
        <f>Penjualan!AF1281*$D1281</f>
        <v>0</v>
      </c>
      <c r="AG1281" s="13">
        <f>Penjualan!AG1281*$D1281</f>
        <v>0</v>
      </c>
      <c r="AH1281" s="13">
        <f>Penjualan!AH1281*$D1281</f>
        <v>0</v>
      </c>
      <c r="AI1281" s="13">
        <f>Penjualan!AI1281*$D1281</f>
        <v>30000</v>
      </c>
      <c r="AJ1281" s="13">
        <f>Penjualan!AJ1281*$D1281</f>
        <v>0</v>
      </c>
      <c r="AK1281" s="13">
        <f>Penjualan!AK1281*$D1281</f>
        <v>0</v>
      </c>
      <c r="AL1281" s="13">
        <f>Penjualan!AL1281*$D1281</f>
        <v>0</v>
      </c>
      <c r="AM1281" s="13">
        <f>Penjualan!AM1281*$D1281</f>
        <v>0</v>
      </c>
      <c r="AN1281" s="13">
        <f>Penjualan!AN1281*$D1281</f>
        <v>0</v>
      </c>
      <c r="AO1281" s="13">
        <f>Penjualan!AO1281*$D1281</f>
        <v>0</v>
      </c>
      <c r="AP1281" s="13"/>
      <c r="AQ1281" s="13">
        <f>Penjualan!AQ1281*$D1281</f>
        <v>0</v>
      </c>
      <c r="AR1281" s="13">
        <f t="shared" si="39"/>
        <v>60000</v>
      </c>
      <c r="AS1281" s="14"/>
      <c r="AT1281" s="14"/>
      <c r="AU1281" s="14"/>
      <c r="AV1281" s="14"/>
      <c r="AW1281" s="14"/>
    </row>
    <row r="1282" spans="1:49" ht="26.25" customHeight="1" x14ac:dyDescent="0.35">
      <c r="A1282" s="55">
        <f>Penjualan!A1282</f>
        <v>0</v>
      </c>
      <c r="B1282" s="2" t="str">
        <f>Penjualan!B1282</f>
        <v>G08</v>
      </c>
      <c r="C1282" s="2" t="str">
        <f>Penjualan!C1282</f>
        <v>G.makrame</v>
      </c>
      <c r="D1282" s="21">
        <f>VLOOKUP(B1282,Tabel!$A$6:$F$78,6,FALSE)</f>
        <v>8000</v>
      </c>
      <c r="E1282" s="13">
        <f>Penjualan!E1282*$D1282</f>
        <v>0</v>
      </c>
      <c r="F1282" s="13">
        <f>Penjualan!F1282*$D1282</f>
        <v>0</v>
      </c>
      <c r="G1282" s="13">
        <f>Penjualan!G1282*$D1282</f>
        <v>0</v>
      </c>
      <c r="H1282" s="13">
        <f>Penjualan!H1282*$D1282</f>
        <v>0</v>
      </c>
      <c r="I1282" s="13">
        <f>Penjualan!I1282*$D1282</f>
        <v>0</v>
      </c>
      <c r="J1282" s="13">
        <f>Penjualan!J1282*$D1282</f>
        <v>0</v>
      </c>
      <c r="K1282" s="13">
        <f>Penjualan!K1282*$D1282</f>
        <v>0</v>
      </c>
      <c r="L1282" s="13">
        <f>Penjualan!L1282*$D1282</f>
        <v>0</v>
      </c>
      <c r="M1282" s="13">
        <f>Penjualan!M1282*$D1282</f>
        <v>0</v>
      </c>
      <c r="N1282" s="13">
        <f>Penjualan!N1282*$D1282</f>
        <v>0</v>
      </c>
      <c r="O1282" s="13">
        <f>Penjualan!O1282*$D1282</f>
        <v>0</v>
      </c>
      <c r="P1282" s="13">
        <f>Penjualan!P1282*$D1282</f>
        <v>0</v>
      </c>
      <c r="Q1282" s="13">
        <f>Penjualan!Q1282*$D1282</f>
        <v>0</v>
      </c>
      <c r="R1282" s="13">
        <f>Penjualan!R1282*$D1282</f>
        <v>0</v>
      </c>
      <c r="S1282" s="13">
        <f>Penjualan!S1282*$D1282</f>
        <v>0</v>
      </c>
      <c r="T1282" s="13">
        <f>Penjualan!T1282*$D1282</f>
        <v>0</v>
      </c>
      <c r="U1282" s="13">
        <f>Penjualan!U1282*$D1282</f>
        <v>0</v>
      </c>
      <c r="V1282" s="13">
        <f>Penjualan!V1282*$D1282</f>
        <v>0</v>
      </c>
      <c r="W1282" s="13">
        <f>Penjualan!W1282*$D1282</f>
        <v>0</v>
      </c>
      <c r="X1282" s="13">
        <f>Penjualan!X1282*$D1282</f>
        <v>0</v>
      </c>
      <c r="Y1282" s="13">
        <f>Penjualan!Y1282*$D1282</f>
        <v>0</v>
      </c>
      <c r="Z1282" s="13">
        <f>Penjualan!Z1282*$D1282</f>
        <v>0</v>
      </c>
      <c r="AA1282" s="13">
        <f>Penjualan!AA1282*$D1282</f>
        <v>0</v>
      </c>
      <c r="AB1282" s="13">
        <f>Penjualan!AB1282*$D1282</f>
        <v>0</v>
      </c>
      <c r="AC1282" s="13">
        <f>Penjualan!AC1282*$D1282</f>
        <v>0</v>
      </c>
      <c r="AD1282" s="13">
        <f>Penjualan!AD1282*$D1282</f>
        <v>8000</v>
      </c>
      <c r="AE1282" s="13">
        <f>Penjualan!AE1282*$D1282</f>
        <v>0</v>
      </c>
      <c r="AF1282" s="13">
        <f>Penjualan!AF1282*$D1282</f>
        <v>0</v>
      </c>
      <c r="AG1282" s="13">
        <f>Penjualan!AG1282*$D1282</f>
        <v>0</v>
      </c>
      <c r="AH1282" s="13">
        <f>Penjualan!AH1282*$D1282</f>
        <v>0</v>
      </c>
      <c r="AI1282" s="13">
        <f>Penjualan!AI1282*$D1282</f>
        <v>0</v>
      </c>
      <c r="AJ1282" s="13">
        <f>Penjualan!AJ1282*$D1282</f>
        <v>0</v>
      </c>
      <c r="AK1282" s="13">
        <f>Penjualan!AK1282*$D1282</f>
        <v>0</v>
      </c>
      <c r="AL1282" s="13">
        <f>Penjualan!AL1282*$D1282</f>
        <v>0</v>
      </c>
      <c r="AM1282" s="13">
        <f>Penjualan!AM1282*$D1282</f>
        <v>0</v>
      </c>
      <c r="AN1282" s="13">
        <f>Penjualan!AN1282*$D1282</f>
        <v>0</v>
      </c>
      <c r="AO1282" s="13">
        <f>Penjualan!AO1282*$D1282</f>
        <v>0</v>
      </c>
      <c r="AP1282" s="13"/>
      <c r="AQ1282" s="13">
        <f>Penjualan!AQ1282*$D1282</f>
        <v>0</v>
      </c>
      <c r="AR1282" s="13">
        <f t="shared" si="39"/>
        <v>8000</v>
      </c>
      <c r="AS1282" s="14"/>
      <c r="AT1282" s="14"/>
      <c r="AU1282" s="14"/>
      <c r="AV1282" s="14"/>
      <c r="AW1282" s="14"/>
    </row>
    <row r="1283" spans="1:49" ht="26.25" customHeight="1" x14ac:dyDescent="0.35">
      <c r="A1283" s="55">
        <f>Penjualan!A1283</f>
        <v>0</v>
      </c>
      <c r="B1283" s="2" t="str">
        <f>Penjualan!B1283</f>
        <v>GR19</v>
      </c>
      <c r="C1283" s="2" t="str">
        <f>Penjualan!C1283</f>
        <v>Gelang Rosario Corak Bunga</v>
      </c>
      <c r="D1283" s="21">
        <f>VLOOKUP(B1283,Tabel!$A$6:$F$78,6,FALSE)</f>
        <v>15000</v>
      </c>
      <c r="E1283" s="13">
        <f>Penjualan!E1283*$D1283</f>
        <v>0</v>
      </c>
      <c r="F1283" s="13">
        <f>Penjualan!F1283*$D1283</f>
        <v>0</v>
      </c>
      <c r="G1283" s="13">
        <f>Penjualan!G1283*$D1283</f>
        <v>0</v>
      </c>
      <c r="H1283" s="13">
        <f>Penjualan!H1283*$D1283</f>
        <v>0</v>
      </c>
      <c r="I1283" s="13">
        <f>Penjualan!I1283*$D1283</f>
        <v>0</v>
      </c>
      <c r="J1283" s="13">
        <f>Penjualan!J1283*$D1283</f>
        <v>0</v>
      </c>
      <c r="K1283" s="13">
        <f>Penjualan!K1283*$D1283</f>
        <v>0</v>
      </c>
      <c r="L1283" s="13">
        <f>Penjualan!L1283*$D1283</f>
        <v>0</v>
      </c>
      <c r="M1283" s="13">
        <f>Penjualan!M1283*$D1283</f>
        <v>0</v>
      </c>
      <c r="N1283" s="13">
        <f>Penjualan!N1283*$D1283</f>
        <v>30000</v>
      </c>
      <c r="O1283" s="13">
        <f>Penjualan!O1283*$D1283</f>
        <v>0</v>
      </c>
      <c r="P1283" s="13">
        <f>Penjualan!P1283*$D1283</f>
        <v>0</v>
      </c>
      <c r="Q1283" s="13">
        <f>Penjualan!Q1283*$D1283</f>
        <v>15000</v>
      </c>
      <c r="R1283" s="13">
        <f>Penjualan!R1283*$D1283</f>
        <v>0</v>
      </c>
      <c r="S1283" s="13">
        <f>Penjualan!S1283*$D1283</f>
        <v>0</v>
      </c>
      <c r="T1283" s="13">
        <f>Penjualan!T1283*$D1283</f>
        <v>0</v>
      </c>
      <c r="U1283" s="13">
        <f>Penjualan!U1283*$D1283</f>
        <v>0</v>
      </c>
      <c r="V1283" s="13">
        <f>Penjualan!V1283*$D1283</f>
        <v>0</v>
      </c>
      <c r="W1283" s="13">
        <f>Penjualan!W1283*$D1283</f>
        <v>60000</v>
      </c>
      <c r="X1283" s="13">
        <f>Penjualan!X1283*$D1283</f>
        <v>0</v>
      </c>
      <c r="Y1283" s="13">
        <f>Penjualan!Y1283*$D1283</f>
        <v>0</v>
      </c>
      <c r="Z1283" s="13">
        <f>Penjualan!Z1283*$D1283</f>
        <v>0</v>
      </c>
      <c r="AA1283" s="13">
        <f>Penjualan!AA1283*$D1283</f>
        <v>0</v>
      </c>
      <c r="AB1283" s="13">
        <f>Penjualan!AB1283*$D1283</f>
        <v>0</v>
      </c>
      <c r="AC1283" s="13">
        <f>Penjualan!AC1283*$D1283</f>
        <v>0</v>
      </c>
      <c r="AD1283" s="13">
        <f>Penjualan!AD1283*$D1283</f>
        <v>0</v>
      </c>
      <c r="AE1283" s="13">
        <f>Penjualan!AE1283*$D1283</f>
        <v>0</v>
      </c>
      <c r="AF1283" s="13">
        <f>Penjualan!AF1283*$D1283</f>
        <v>0</v>
      </c>
      <c r="AG1283" s="13">
        <f>Penjualan!AG1283*$D1283</f>
        <v>0</v>
      </c>
      <c r="AH1283" s="13">
        <f>Penjualan!AH1283*$D1283</f>
        <v>0</v>
      </c>
      <c r="AI1283" s="13">
        <f>Penjualan!AI1283*$D1283</f>
        <v>0</v>
      </c>
      <c r="AJ1283" s="13">
        <f>Penjualan!AJ1283*$D1283</f>
        <v>0</v>
      </c>
      <c r="AK1283" s="13">
        <f>Penjualan!AK1283*$D1283</f>
        <v>0</v>
      </c>
      <c r="AL1283" s="13">
        <f>Penjualan!AL1283*$D1283</f>
        <v>0</v>
      </c>
      <c r="AM1283" s="13">
        <f>Penjualan!AM1283*$D1283</f>
        <v>0</v>
      </c>
      <c r="AN1283" s="13">
        <f>Penjualan!AN1283*$D1283</f>
        <v>0</v>
      </c>
      <c r="AO1283" s="13">
        <f>Penjualan!AO1283*$D1283</f>
        <v>0</v>
      </c>
      <c r="AP1283" s="13"/>
      <c r="AQ1283" s="13">
        <f>Penjualan!AQ1283*$D1283</f>
        <v>0</v>
      </c>
      <c r="AR1283" s="13">
        <f t="shared" si="39"/>
        <v>105000</v>
      </c>
      <c r="AS1283" s="14"/>
      <c r="AT1283" s="14"/>
      <c r="AU1283" s="14"/>
      <c r="AV1283" s="14"/>
      <c r="AW1283" s="14"/>
    </row>
    <row r="1284" spans="1:49" ht="26.25" customHeight="1" x14ac:dyDescent="0.35">
      <c r="A1284" s="55">
        <f>Penjualan!A1284</f>
        <v>0</v>
      </c>
      <c r="B1284" s="2" t="str">
        <f>Penjualan!B1284</f>
        <v>KT03</v>
      </c>
      <c r="C1284" s="2" t="str">
        <f>Penjualan!C1284</f>
        <v>Kalung huruf</v>
      </c>
      <c r="D1284" s="21">
        <f>VLOOKUP(B1284,Tabel!$A$6:$F$78,6,FALSE)</f>
        <v>3000</v>
      </c>
      <c r="E1284" s="13">
        <f>Penjualan!E1284*$D1284</f>
        <v>0</v>
      </c>
      <c r="F1284" s="13">
        <f>Penjualan!F1284*$D1284</f>
        <v>0</v>
      </c>
      <c r="G1284" s="13">
        <f>Penjualan!G1284*$D1284</f>
        <v>0</v>
      </c>
      <c r="H1284" s="13">
        <f>Penjualan!H1284*$D1284</f>
        <v>0</v>
      </c>
      <c r="I1284" s="13">
        <f>Penjualan!I1284*$D1284</f>
        <v>0</v>
      </c>
      <c r="J1284" s="13">
        <f>Penjualan!J1284*$D1284</f>
        <v>0</v>
      </c>
      <c r="K1284" s="13">
        <f>Penjualan!K1284*$D1284</f>
        <v>0</v>
      </c>
      <c r="L1284" s="13">
        <f>Penjualan!L1284*$D1284</f>
        <v>0</v>
      </c>
      <c r="M1284" s="13">
        <f>Penjualan!M1284*$D1284</f>
        <v>0</v>
      </c>
      <c r="N1284" s="13">
        <f>Penjualan!N1284*$D1284</f>
        <v>0</v>
      </c>
      <c r="O1284" s="13">
        <f>Penjualan!O1284*$D1284</f>
        <v>0</v>
      </c>
      <c r="P1284" s="13">
        <f>Penjualan!P1284*$D1284</f>
        <v>0</v>
      </c>
      <c r="Q1284" s="13">
        <f>Penjualan!Q1284*$D1284</f>
        <v>0</v>
      </c>
      <c r="R1284" s="13">
        <f>Penjualan!R1284*$D1284</f>
        <v>0</v>
      </c>
      <c r="S1284" s="13">
        <f>Penjualan!S1284*$D1284</f>
        <v>0</v>
      </c>
      <c r="T1284" s="13">
        <f>Penjualan!T1284*$D1284</f>
        <v>0</v>
      </c>
      <c r="U1284" s="13">
        <f>Penjualan!U1284*$D1284</f>
        <v>0</v>
      </c>
      <c r="V1284" s="13">
        <f>Penjualan!V1284*$D1284</f>
        <v>0</v>
      </c>
      <c r="W1284" s="13">
        <f>Penjualan!W1284*$D1284</f>
        <v>3000</v>
      </c>
      <c r="X1284" s="13">
        <f>Penjualan!X1284*$D1284</f>
        <v>0</v>
      </c>
      <c r="Y1284" s="13">
        <f>Penjualan!Y1284*$D1284</f>
        <v>0</v>
      </c>
      <c r="Z1284" s="13">
        <f>Penjualan!Z1284*$D1284</f>
        <v>0</v>
      </c>
      <c r="AA1284" s="13">
        <f>Penjualan!AA1284*$D1284</f>
        <v>0</v>
      </c>
      <c r="AB1284" s="13">
        <f>Penjualan!AB1284*$D1284</f>
        <v>0</v>
      </c>
      <c r="AC1284" s="13">
        <f>Penjualan!AC1284*$D1284</f>
        <v>0</v>
      </c>
      <c r="AD1284" s="13">
        <f>Penjualan!AD1284*$D1284</f>
        <v>0</v>
      </c>
      <c r="AE1284" s="13">
        <f>Penjualan!AE1284*$D1284</f>
        <v>0</v>
      </c>
      <c r="AF1284" s="13">
        <f>Penjualan!AF1284*$D1284</f>
        <v>0</v>
      </c>
      <c r="AG1284" s="13">
        <f>Penjualan!AG1284*$D1284</f>
        <v>0</v>
      </c>
      <c r="AH1284" s="13">
        <f>Penjualan!AH1284*$D1284</f>
        <v>0</v>
      </c>
      <c r="AI1284" s="13">
        <f>Penjualan!AI1284*$D1284</f>
        <v>0</v>
      </c>
      <c r="AJ1284" s="13">
        <f>Penjualan!AJ1284*$D1284</f>
        <v>0</v>
      </c>
      <c r="AK1284" s="13">
        <f>Penjualan!AK1284*$D1284</f>
        <v>0</v>
      </c>
      <c r="AL1284" s="13">
        <f>Penjualan!AL1284*$D1284</f>
        <v>0</v>
      </c>
      <c r="AM1284" s="13">
        <f>Penjualan!AM1284*$D1284</f>
        <v>0</v>
      </c>
      <c r="AN1284" s="13">
        <f>Penjualan!AN1284*$D1284</f>
        <v>0</v>
      </c>
      <c r="AO1284" s="13">
        <f>Penjualan!AO1284*$D1284</f>
        <v>0</v>
      </c>
      <c r="AP1284" s="13"/>
      <c r="AQ1284" s="13">
        <f>Penjualan!AQ1284*$D1284</f>
        <v>0</v>
      </c>
      <c r="AR1284" s="13">
        <f t="shared" si="39"/>
        <v>3000</v>
      </c>
      <c r="AS1284" s="14"/>
      <c r="AT1284" s="14"/>
      <c r="AU1284" s="14"/>
      <c r="AV1284" s="14"/>
      <c r="AW1284" s="14"/>
    </row>
    <row r="1285" spans="1:49" ht="26.25" customHeight="1" x14ac:dyDescent="0.35">
      <c r="A1285" s="55">
        <f>Penjualan!A1285</f>
        <v>0</v>
      </c>
      <c r="B1285" s="2" t="str">
        <f>Penjualan!B1285</f>
        <v>GKM</v>
      </c>
      <c r="C1285" s="2" t="str">
        <f>Penjualan!C1285</f>
        <v>G. Mutiara</v>
      </c>
      <c r="D1285" s="21">
        <f>VLOOKUP(B1285,Tabel!$A$6:$F$78,6,FALSE)</f>
        <v>10000</v>
      </c>
      <c r="E1285" s="13">
        <f>Penjualan!E1285*$D1285</f>
        <v>0</v>
      </c>
      <c r="F1285" s="13">
        <f>Penjualan!F1285*$D1285</f>
        <v>0</v>
      </c>
      <c r="G1285" s="13">
        <f>Penjualan!G1285*$D1285</f>
        <v>0</v>
      </c>
      <c r="H1285" s="13">
        <f>Penjualan!H1285*$D1285</f>
        <v>0</v>
      </c>
      <c r="I1285" s="13">
        <f>Penjualan!I1285*$D1285</f>
        <v>0</v>
      </c>
      <c r="J1285" s="13">
        <f>Penjualan!J1285*$D1285</f>
        <v>0</v>
      </c>
      <c r="K1285" s="13">
        <f>Penjualan!K1285*$D1285</f>
        <v>0</v>
      </c>
      <c r="L1285" s="13">
        <f>Penjualan!L1285*$D1285</f>
        <v>0</v>
      </c>
      <c r="M1285" s="13">
        <f>Penjualan!M1285*$D1285</f>
        <v>20000</v>
      </c>
      <c r="N1285" s="13">
        <f>Penjualan!N1285*$D1285</f>
        <v>0</v>
      </c>
      <c r="O1285" s="13">
        <f>Penjualan!O1285*$D1285</f>
        <v>0</v>
      </c>
      <c r="P1285" s="13">
        <f>Penjualan!P1285*$D1285</f>
        <v>0</v>
      </c>
      <c r="Q1285" s="13">
        <f>Penjualan!Q1285*$D1285</f>
        <v>0</v>
      </c>
      <c r="R1285" s="13">
        <f>Penjualan!R1285*$D1285</f>
        <v>0</v>
      </c>
      <c r="S1285" s="13">
        <f>Penjualan!S1285*$D1285</f>
        <v>0</v>
      </c>
      <c r="T1285" s="13">
        <f>Penjualan!T1285*$D1285</f>
        <v>0</v>
      </c>
      <c r="U1285" s="13">
        <f>Penjualan!U1285*$D1285</f>
        <v>0</v>
      </c>
      <c r="V1285" s="13">
        <f>Penjualan!V1285*$D1285</f>
        <v>0</v>
      </c>
      <c r="W1285" s="13">
        <f>Penjualan!W1285*$D1285</f>
        <v>0</v>
      </c>
      <c r="X1285" s="13">
        <f>Penjualan!X1285*$D1285</f>
        <v>0</v>
      </c>
      <c r="Y1285" s="13">
        <f>Penjualan!Y1285*$D1285</f>
        <v>0</v>
      </c>
      <c r="Z1285" s="13">
        <f>Penjualan!Z1285*$D1285</f>
        <v>0</v>
      </c>
      <c r="AA1285" s="13">
        <f>Penjualan!AA1285*$D1285</f>
        <v>0</v>
      </c>
      <c r="AB1285" s="13">
        <f>Penjualan!AB1285*$D1285</f>
        <v>0</v>
      </c>
      <c r="AC1285" s="13">
        <f>Penjualan!AC1285*$D1285</f>
        <v>0</v>
      </c>
      <c r="AD1285" s="13">
        <f>Penjualan!AD1285*$D1285</f>
        <v>0</v>
      </c>
      <c r="AE1285" s="13">
        <f>Penjualan!AE1285*$D1285</f>
        <v>0</v>
      </c>
      <c r="AF1285" s="13">
        <f>Penjualan!AF1285*$D1285</f>
        <v>0</v>
      </c>
      <c r="AG1285" s="13">
        <f>Penjualan!AG1285*$D1285</f>
        <v>0</v>
      </c>
      <c r="AH1285" s="13">
        <f>Penjualan!AH1285*$D1285</f>
        <v>0</v>
      </c>
      <c r="AI1285" s="13">
        <f>Penjualan!AI1285*$D1285</f>
        <v>0</v>
      </c>
      <c r="AJ1285" s="13">
        <f>Penjualan!AJ1285*$D1285</f>
        <v>0</v>
      </c>
      <c r="AK1285" s="13">
        <f>Penjualan!AK1285*$D1285</f>
        <v>0</v>
      </c>
      <c r="AL1285" s="13">
        <f>Penjualan!AL1285*$D1285</f>
        <v>0</v>
      </c>
      <c r="AM1285" s="13">
        <f>Penjualan!AM1285*$D1285</f>
        <v>0</v>
      </c>
      <c r="AN1285" s="13">
        <f>Penjualan!AN1285*$D1285</f>
        <v>0</v>
      </c>
      <c r="AO1285" s="13">
        <f>Penjualan!AO1285*$D1285</f>
        <v>0</v>
      </c>
      <c r="AP1285" s="13"/>
      <c r="AQ1285" s="13">
        <f>Penjualan!AQ1285*$D1285</f>
        <v>0</v>
      </c>
      <c r="AR1285" s="13">
        <f t="shared" si="39"/>
        <v>20000</v>
      </c>
      <c r="AS1285" s="14"/>
      <c r="AT1285" s="14"/>
      <c r="AU1285" s="14"/>
      <c r="AV1285" s="14"/>
      <c r="AW1285" s="14"/>
    </row>
    <row r="1286" spans="1:49" ht="26.25" customHeight="1" x14ac:dyDescent="0.35">
      <c r="A1286" s="55">
        <f>Penjualan!A1286</f>
        <v>0</v>
      </c>
      <c r="B1286" s="2" t="str">
        <f>Penjualan!B1286</f>
        <v>GR11</v>
      </c>
      <c r="C1286" s="2" t="str">
        <f>Penjualan!C1286</f>
        <v>Gelang rosario kristal</v>
      </c>
      <c r="D1286" s="21">
        <f>VLOOKUP(B1286,Tabel!$A$6:$F$78,6,FALSE)</f>
        <v>15000</v>
      </c>
      <c r="E1286" s="13">
        <f>Penjualan!E1286*$D1286</f>
        <v>0</v>
      </c>
      <c r="F1286" s="13">
        <f>Penjualan!F1286*$D1286</f>
        <v>0</v>
      </c>
      <c r="G1286" s="13">
        <f>Penjualan!G1286*$D1286</f>
        <v>0</v>
      </c>
      <c r="H1286" s="13">
        <f>Penjualan!H1286*$D1286</f>
        <v>0</v>
      </c>
      <c r="I1286" s="13">
        <f>Penjualan!I1286*$D1286</f>
        <v>0</v>
      </c>
      <c r="J1286" s="13">
        <f>Penjualan!J1286*$D1286</f>
        <v>0</v>
      </c>
      <c r="K1286" s="13">
        <f>Penjualan!K1286*$D1286</f>
        <v>0</v>
      </c>
      <c r="L1286" s="13">
        <f>Penjualan!L1286*$D1286</f>
        <v>0</v>
      </c>
      <c r="M1286" s="13">
        <f>Penjualan!M1286*$D1286</f>
        <v>0</v>
      </c>
      <c r="N1286" s="13">
        <f>Penjualan!N1286*$D1286</f>
        <v>0</v>
      </c>
      <c r="O1286" s="13">
        <f>Penjualan!O1286*$D1286</f>
        <v>0</v>
      </c>
      <c r="P1286" s="13">
        <f>Penjualan!P1286*$D1286</f>
        <v>0</v>
      </c>
      <c r="Q1286" s="13">
        <f>Penjualan!Q1286*$D1286</f>
        <v>15000</v>
      </c>
      <c r="R1286" s="13">
        <f>Penjualan!R1286*$D1286</f>
        <v>0</v>
      </c>
      <c r="S1286" s="13">
        <f>Penjualan!S1286*$D1286</f>
        <v>0</v>
      </c>
      <c r="T1286" s="13">
        <f>Penjualan!T1286*$D1286</f>
        <v>0</v>
      </c>
      <c r="U1286" s="13">
        <f>Penjualan!U1286*$D1286</f>
        <v>0</v>
      </c>
      <c r="V1286" s="13">
        <f>Penjualan!V1286*$D1286</f>
        <v>0</v>
      </c>
      <c r="W1286" s="13">
        <f>Penjualan!W1286*$D1286</f>
        <v>0</v>
      </c>
      <c r="X1286" s="13">
        <f>Penjualan!X1286*$D1286</f>
        <v>0</v>
      </c>
      <c r="Y1286" s="13">
        <f>Penjualan!Y1286*$D1286</f>
        <v>0</v>
      </c>
      <c r="Z1286" s="13">
        <f>Penjualan!Z1286*$D1286</f>
        <v>0</v>
      </c>
      <c r="AA1286" s="13">
        <f>Penjualan!AA1286*$D1286</f>
        <v>0</v>
      </c>
      <c r="AB1286" s="13">
        <f>Penjualan!AB1286*$D1286</f>
        <v>0</v>
      </c>
      <c r="AC1286" s="13">
        <f>Penjualan!AC1286*$D1286</f>
        <v>0</v>
      </c>
      <c r="AD1286" s="13">
        <f>Penjualan!AD1286*$D1286</f>
        <v>0</v>
      </c>
      <c r="AE1286" s="13">
        <f>Penjualan!AE1286*$D1286</f>
        <v>0</v>
      </c>
      <c r="AF1286" s="13">
        <f>Penjualan!AF1286*$D1286</f>
        <v>0</v>
      </c>
      <c r="AG1286" s="13">
        <f>Penjualan!AG1286*$D1286</f>
        <v>0</v>
      </c>
      <c r="AH1286" s="13">
        <f>Penjualan!AH1286*$D1286</f>
        <v>0</v>
      </c>
      <c r="AI1286" s="13">
        <f>Penjualan!AI1286*$D1286</f>
        <v>15000</v>
      </c>
      <c r="AJ1286" s="13">
        <f>Penjualan!AJ1286*$D1286</f>
        <v>0</v>
      </c>
      <c r="AK1286" s="13">
        <f>Penjualan!AK1286*$D1286</f>
        <v>0</v>
      </c>
      <c r="AL1286" s="13">
        <f>Penjualan!AL1286*$D1286</f>
        <v>0</v>
      </c>
      <c r="AM1286" s="13">
        <f>Penjualan!AM1286*$D1286</f>
        <v>0</v>
      </c>
      <c r="AN1286" s="13">
        <f>Penjualan!AN1286*$D1286</f>
        <v>0</v>
      </c>
      <c r="AO1286" s="13">
        <f>Penjualan!AO1286*$D1286</f>
        <v>0</v>
      </c>
      <c r="AP1286" s="13"/>
      <c r="AQ1286" s="13">
        <f>Penjualan!AQ1286*$D1286</f>
        <v>0</v>
      </c>
      <c r="AR1286" s="13">
        <f t="shared" si="39"/>
        <v>30000</v>
      </c>
      <c r="AS1286" s="14"/>
      <c r="AT1286" s="14"/>
      <c r="AU1286" s="14"/>
      <c r="AV1286" s="14"/>
      <c r="AW1286" s="14"/>
    </row>
    <row r="1287" spans="1:49" ht="26.25" customHeight="1" x14ac:dyDescent="0.35">
      <c r="A1287" s="55">
        <f>Penjualan!A1287</f>
        <v>0</v>
      </c>
      <c r="B1287" s="2" t="str">
        <f>Penjualan!B1287</f>
        <v>R01</v>
      </c>
      <c r="C1287" s="2" t="str">
        <f>Penjualan!C1287</f>
        <v>Rosario kayu</v>
      </c>
      <c r="D1287" s="21">
        <f>VLOOKUP(B1287,Tabel!$A$6:$F$78,6,FALSE)</f>
        <v>15000</v>
      </c>
      <c r="E1287" s="13">
        <f>Penjualan!E1287*$D1287</f>
        <v>0</v>
      </c>
      <c r="F1287" s="13">
        <f>Penjualan!F1287*$D1287</f>
        <v>0</v>
      </c>
      <c r="G1287" s="13">
        <f>Penjualan!G1287*$D1287</f>
        <v>0</v>
      </c>
      <c r="H1287" s="13">
        <f>Penjualan!H1287*$D1287</f>
        <v>0</v>
      </c>
      <c r="I1287" s="13">
        <f>Penjualan!I1287*$D1287</f>
        <v>0</v>
      </c>
      <c r="J1287" s="13">
        <f>Penjualan!J1287*$D1287</f>
        <v>0</v>
      </c>
      <c r="K1287" s="13">
        <f>Penjualan!K1287*$D1287</f>
        <v>0</v>
      </c>
      <c r="L1287" s="13">
        <f>Penjualan!L1287*$D1287</f>
        <v>0</v>
      </c>
      <c r="M1287" s="13">
        <f>Penjualan!M1287*$D1287</f>
        <v>0</v>
      </c>
      <c r="N1287" s="13">
        <f>Penjualan!N1287*$D1287</f>
        <v>15000</v>
      </c>
      <c r="O1287" s="13">
        <f>Penjualan!O1287*$D1287</f>
        <v>0</v>
      </c>
      <c r="P1287" s="13">
        <f>Penjualan!P1287*$D1287</f>
        <v>0</v>
      </c>
      <c r="Q1287" s="13">
        <f>Penjualan!Q1287*$D1287</f>
        <v>0</v>
      </c>
      <c r="R1287" s="13">
        <f>Penjualan!R1287*$D1287</f>
        <v>0</v>
      </c>
      <c r="S1287" s="13">
        <f>Penjualan!S1287*$D1287</f>
        <v>0</v>
      </c>
      <c r="T1287" s="13">
        <f>Penjualan!T1287*$D1287</f>
        <v>0</v>
      </c>
      <c r="U1287" s="13">
        <f>Penjualan!U1287*$D1287</f>
        <v>0</v>
      </c>
      <c r="V1287" s="13">
        <f>Penjualan!V1287*$D1287</f>
        <v>0</v>
      </c>
      <c r="W1287" s="13">
        <f>Penjualan!W1287*$D1287</f>
        <v>0</v>
      </c>
      <c r="X1287" s="13">
        <f>Penjualan!X1287*$D1287</f>
        <v>0</v>
      </c>
      <c r="Y1287" s="13">
        <f>Penjualan!Y1287*$D1287</f>
        <v>0</v>
      </c>
      <c r="Z1287" s="13">
        <f>Penjualan!Z1287*$D1287</f>
        <v>0</v>
      </c>
      <c r="AA1287" s="13">
        <f>Penjualan!AA1287*$D1287</f>
        <v>0</v>
      </c>
      <c r="AB1287" s="13">
        <f>Penjualan!AB1287*$D1287</f>
        <v>0</v>
      </c>
      <c r="AC1287" s="13">
        <f>Penjualan!AC1287*$D1287</f>
        <v>0</v>
      </c>
      <c r="AD1287" s="13">
        <f>Penjualan!AD1287*$D1287</f>
        <v>0</v>
      </c>
      <c r="AE1287" s="13">
        <f>Penjualan!AE1287*$D1287</f>
        <v>0</v>
      </c>
      <c r="AF1287" s="13">
        <f>Penjualan!AF1287*$D1287</f>
        <v>0</v>
      </c>
      <c r="AG1287" s="13">
        <f>Penjualan!AG1287*$D1287</f>
        <v>0</v>
      </c>
      <c r="AH1287" s="13">
        <f>Penjualan!AH1287*$D1287</f>
        <v>0</v>
      </c>
      <c r="AI1287" s="13">
        <f>Penjualan!AI1287*$D1287</f>
        <v>0</v>
      </c>
      <c r="AJ1287" s="13">
        <f>Penjualan!AJ1287*$D1287</f>
        <v>0</v>
      </c>
      <c r="AK1287" s="13">
        <f>Penjualan!AK1287*$D1287</f>
        <v>0</v>
      </c>
      <c r="AL1287" s="13">
        <f>Penjualan!AL1287*$D1287</f>
        <v>0</v>
      </c>
      <c r="AM1287" s="13">
        <f>Penjualan!AM1287*$D1287</f>
        <v>0</v>
      </c>
      <c r="AN1287" s="13">
        <f>Penjualan!AN1287*$D1287</f>
        <v>0</v>
      </c>
      <c r="AO1287" s="13">
        <f>Penjualan!AO1287*$D1287</f>
        <v>0</v>
      </c>
      <c r="AP1287" s="13"/>
      <c r="AQ1287" s="13">
        <f>Penjualan!AQ1287*$D1287</f>
        <v>0</v>
      </c>
      <c r="AR1287" s="13">
        <f t="shared" si="39"/>
        <v>15000</v>
      </c>
      <c r="AS1287" s="14"/>
      <c r="AT1287" s="14"/>
      <c r="AU1287" s="14"/>
      <c r="AV1287" s="14"/>
      <c r="AW1287" s="14"/>
    </row>
    <row r="1288" spans="1:49" ht="26.25" customHeight="1" x14ac:dyDescent="0.35">
      <c r="A1288" s="55">
        <f>Penjualan!A1288</f>
        <v>0</v>
      </c>
      <c r="B1288" s="2" t="str">
        <f>Penjualan!B1288</f>
        <v>GR12</v>
      </c>
      <c r="C1288" s="2" t="str">
        <f>Penjualan!C1288</f>
        <v>Gelang rosario kristal</v>
      </c>
      <c r="D1288" s="21">
        <f>VLOOKUP(B1288,Tabel!$A$6:$F$78,6,FALSE)</f>
        <v>15000</v>
      </c>
      <c r="E1288" s="13">
        <f>Penjualan!E1288*$D1288</f>
        <v>0</v>
      </c>
      <c r="F1288" s="13">
        <f>Penjualan!F1288*$D1288</f>
        <v>0</v>
      </c>
      <c r="G1288" s="13">
        <f>Penjualan!G1288*$D1288</f>
        <v>0</v>
      </c>
      <c r="H1288" s="13">
        <f>Penjualan!H1288*$D1288</f>
        <v>0</v>
      </c>
      <c r="I1288" s="13">
        <f>Penjualan!I1288*$D1288</f>
        <v>0</v>
      </c>
      <c r="J1288" s="13">
        <f>Penjualan!J1288*$D1288</f>
        <v>0</v>
      </c>
      <c r="K1288" s="13">
        <f>Penjualan!K1288*$D1288</f>
        <v>0</v>
      </c>
      <c r="L1288" s="13">
        <f>Penjualan!L1288*$D1288</f>
        <v>0</v>
      </c>
      <c r="M1288" s="13">
        <f>Penjualan!M1288*$D1288</f>
        <v>0</v>
      </c>
      <c r="N1288" s="13">
        <f>Penjualan!N1288*$D1288</f>
        <v>0</v>
      </c>
      <c r="O1288" s="13">
        <f>Penjualan!O1288*$D1288</f>
        <v>0</v>
      </c>
      <c r="P1288" s="13">
        <f>Penjualan!P1288*$D1288</f>
        <v>0</v>
      </c>
      <c r="Q1288" s="13">
        <f>Penjualan!Q1288*$D1288</f>
        <v>0</v>
      </c>
      <c r="R1288" s="13">
        <f>Penjualan!R1288*$D1288</f>
        <v>0</v>
      </c>
      <c r="S1288" s="13">
        <f>Penjualan!S1288*$D1288</f>
        <v>0</v>
      </c>
      <c r="T1288" s="13">
        <f>Penjualan!T1288*$D1288</f>
        <v>0</v>
      </c>
      <c r="U1288" s="13">
        <f>Penjualan!U1288*$D1288</f>
        <v>0</v>
      </c>
      <c r="V1288" s="13">
        <f>Penjualan!V1288*$D1288</f>
        <v>0</v>
      </c>
      <c r="W1288" s="13">
        <f>Penjualan!W1288*$D1288</f>
        <v>60000</v>
      </c>
      <c r="X1288" s="13">
        <f>Penjualan!X1288*$D1288</f>
        <v>0</v>
      </c>
      <c r="Y1288" s="13">
        <f>Penjualan!Y1288*$D1288</f>
        <v>0</v>
      </c>
      <c r="Z1288" s="13">
        <f>Penjualan!Z1288*$D1288</f>
        <v>0</v>
      </c>
      <c r="AA1288" s="13">
        <f>Penjualan!AA1288*$D1288</f>
        <v>0</v>
      </c>
      <c r="AB1288" s="13">
        <f>Penjualan!AB1288*$D1288</f>
        <v>0</v>
      </c>
      <c r="AC1288" s="13">
        <f>Penjualan!AC1288*$D1288</f>
        <v>0</v>
      </c>
      <c r="AD1288" s="13">
        <f>Penjualan!AD1288*$D1288</f>
        <v>0</v>
      </c>
      <c r="AE1288" s="13">
        <f>Penjualan!AE1288*$D1288</f>
        <v>0</v>
      </c>
      <c r="AF1288" s="13">
        <f>Penjualan!AF1288*$D1288</f>
        <v>0</v>
      </c>
      <c r="AG1288" s="13">
        <f>Penjualan!AG1288*$D1288</f>
        <v>0</v>
      </c>
      <c r="AH1288" s="13">
        <f>Penjualan!AH1288*$D1288</f>
        <v>0</v>
      </c>
      <c r="AI1288" s="13">
        <f>Penjualan!AI1288*$D1288</f>
        <v>0</v>
      </c>
      <c r="AJ1288" s="13">
        <f>Penjualan!AJ1288*$D1288</f>
        <v>0</v>
      </c>
      <c r="AK1288" s="13">
        <f>Penjualan!AK1288*$D1288</f>
        <v>0</v>
      </c>
      <c r="AL1288" s="13">
        <f>Penjualan!AL1288*$D1288</f>
        <v>0</v>
      </c>
      <c r="AM1288" s="13">
        <f>Penjualan!AM1288*$D1288</f>
        <v>0</v>
      </c>
      <c r="AN1288" s="13">
        <f>Penjualan!AN1288*$D1288</f>
        <v>0</v>
      </c>
      <c r="AO1288" s="13">
        <f>Penjualan!AO1288*$D1288</f>
        <v>0</v>
      </c>
      <c r="AP1288" s="13"/>
      <c r="AQ1288" s="13">
        <f>Penjualan!AQ1288*$D1288</f>
        <v>0</v>
      </c>
      <c r="AR1288" s="13">
        <f t="shared" si="39"/>
        <v>60000</v>
      </c>
      <c r="AS1288" s="14"/>
      <c r="AT1288" s="14"/>
      <c r="AU1288" s="14"/>
      <c r="AV1288" s="14"/>
      <c r="AW1288" s="14"/>
    </row>
    <row r="1289" spans="1:49" ht="26.25" customHeight="1" x14ac:dyDescent="0.35">
      <c r="A1289" s="55">
        <f>Penjualan!A1289</f>
        <v>0</v>
      </c>
      <c r="B1289" s="2" t="str">
        <f>Penjualan!B1289</f>
        <v>Rh01</v>
      </c>
      <c r="C1289" s="2" t="str">
        <f>Penjualan!C1289</f>
        <v>Produk Rahul Ericson</v>
      </c>
      <c r="D1289" s="21">
        <f>VLOOKUP(B1289,Tabel!$A$6:$F$78,6,FALSE)</f>
        <v>10000</v>
      </c>
      <c r="E1289" s="13">
        <f>Penjualan!E1289*$D1289</f>
        <v>0</v>
      </c>
      <c r="F1289" s="13">
        <f>Penjualan!F1289*$D1289</f>
        <v>0</v>
      </c>
      <c r="G1289" s="13">
        <f>Penjualan!G1289*$D1289</f>
        <v>0</v>
      </c>
      <c r="H1289" s="13">
        <f>Penjualan!H1289*$D1289</f>
        <v>0</v>
      </c>
      <c r="I1289" s="13">
        <f>Penjualan!I1289*$D1289</f>
        <v>0</v>
      </c>
      <c r="J1289" s="13">
        <f>Penjualan!J1289*$D1289</f>
        <v>0</v>
      </c>
      <c r="K1289" s="13">
        <f>Penjualan!K1289*$D1289</f>
        <v>0</v>
      </c>
      <c r="L1289" s="13">
        <f>Penjualan!L1289*$D1289</f>
        <v>0</v>
      </c>
      <c r="M1289" s="13">
        <f>Penjualan!M1289*$D1289</f>
        <v>0</v>
      </c>
      <c r="N1289" s="13">
        <f>Penjualan!N1289*$D1289</f>
        <v>0</v>
      </c>
      <c r="O1289" s="13">
        <f>Penjualan!O1289*$D1289</f>
        <v>0</v>
      </c>
      <c r="P1289" s="13">
        <f>Penjualan!P1289*$D1289</f>
        <v>0</v>
      </c>
      <c r="Q1289" s="13">
        <f>Penjualan!Q1289*$D1289</f>
        <v>0</v>
      </c>
      <c r="R1289" s="13">
        <f>Penjualan!R1289*$D1289</f>
        <v>0</v>
      </c>
      <c r="S1289" s="13">
        <f>Penjualan!S1289*$D1289</f>
        <v>0</v>
      </c>
      <c r="T1289" s="13">
        <f>Penjualan!T1289*$D1289</f>
        <v>0</v>
      </c>
      <c r="U1289" s="13">
        <f>Penjualan!U1289*$D1289</f>
        <v>0</v>
      </c>
      <c r="V1289" s="13">
        <f>Penjualan!V1289*$D1289</f>
        <v>0</v>
      </c>
      <c r="W1289" s="13">
        <f>Penjualan!W1289*$D1289</f>
        <v>0</v>
      </c>
      <c r="X1289" s="13">
        <f>Penjualan!X1289*$D1289</f>
        <v>0</v>
      </c>
      <c r="Y1289" s="13">
        <f>Penjualan!Y1289*$D1289</f>
        <v>0</v>
      </c>
      <c r="Z1289" s="13">
        <f>Penjualan!Z1289*$D1289</f>
        <v>0</v>
      </c>
      <c r="AA1289" s="13">
        <f>Penjualan!AA1289*$D1289</f>
        <v>0</v>
      </c>
      <c r="AB1289" s="13">
        <f>Penjualan!AB1289*$D1289</f>
        <v>0</v>
      </c>
      <c r="AC1289" s="13">
        <f>Penjualan!AC1289*$D1289</f>
        <v>0</v>
      </c>
      <c r="AD1289" s="13">
        <f>Penjualan!AD1289*$D1289</f>
        <v>0</v>
      </c>
      <c r="AE1289" s="13">
        <f>Penjualan!AE1289*$D1289</f>
        <v>0</v>
      </c>
      <c r="AF1289" s="13">
        <f>Penjualan!AF1289*$D1289</f>
        <v>0</v>
      </c>
      <c r="AG1289" s="13">
        <f>Penjualan!AG1289*$D1289</f>
        <v>0</v>
      </c>
      <c r="AH1289" s="13">
        <f>Penjualan!AH1289*$D1289</f>
        <v>0</v>
      </c>
      <c r="AI1289" s="13">
        <f>Penjualan!AI1289*$D1289</f>
        <v>0</v>
      </c>
      <c r="AJ1289" s="13">
        <f>Penjualan!AJ1289*$D1289</f>
        <v>0</v>
      </c>
      <c r="AK1289" s="13">
        <f>Penjualan!AK1289*$D1289</f>
        <v>10000</v>
      </c>
      <c r="AL1289" s="13">
        <f>Penjualan!AL1289*$D1289</f>
        <v>0</v>
      </c>
      <c r="AM1289" s="13">
        <f>Penjualan!AM1289*$D1289</f>
        <v>0</v>
      </c>
      <c r="AN1289" s="13">
        <f>Penjualan!AN1289*$D1289</f>
        <v>0</v>
      </c>
      <c r="AO1289" s="13">
        <f>Penjualan!AO1289*$D1289</f>
        <v>0</v>
      </c>
      <c r="AP1289" s="13"/>
      <c r="AQ1289" s="13">
        <f>Penjualan!AQ1289*$D1289</f>
        <v>0</v>
      </c>
      <c r="AR1289" s="13">
        <f t="shared" si="39"/>
        <v>10000</v>
      </c>
      <c r="AS1289" s="14"/>
      <c r="AT1289" s="14"/>
      <c r="AU1289" s="14"/>
      <c r="AV1289" s="14"/>
      <c r="AW1289" s="14"/>
    </row>
    <row r="1290" spans="1:49" ht="26.25" customHeight="1" x14ac:dyDescent="0.35">
      <c r="A1290" s="55">
        <f>Penjualan!A1290</f>
        <v>0</v>
      </c>
      <c r="B1290" s="2" t="str">
        <f>Penjualan!B1290</f>
        <v>G08</v>
      </c>
      <c r="C1290" s="2" t="str">
        <f>Penjualan!C1290</f>
        <v>G.makrame</v>
      </c>
      <c r="D1290" s="21">
        <f>VLOOKUP(B1290,Tabel!$A$6:$F$78,6,FALSE)</f>
        <v>8000</v>
      </c>
      <c r="E1290" s="13">
        <f>Penjualan!E1290*$D1290</f>
        <v>0</v>
      </c>
      <c r="F1290" s="13">
        <f>Penjualan!F1290*$D1290</f>
        <v>0</v>
      </c>
      <c r="G1290" s="13">
        <f>Penjualan!G1290*$D1290</f>
        <v>0</v>
      </c>
      <c r="H1290" s="13">
        <f>Penjualan!H1290*$D1290</f>
        <v>0</v>
      </c>
      <c r="I1290" s="13">
        <f>Penjualan!I1290*$D1290</f>
        <v>0</v>
      </c>
      <c r="J1290" s="13">
        <f>Penjualan!J1290*$D1290</f>
        <v>0</v>
      </c>
      <c r="K1290" s="13">
        <f>Penjualan!K1290*$D1290</f>
        <v>0</v>
      </c>
      <c r="L1290" s="13">
        <f>Penjualan!L1290*$D1290</f>
        <v>0</v>
      </c>
      <c r="M1290" s="13">
        <f>Penjualan!M1290*$D1290</f>
        <v>0</v>
      </c>
      <c r="N1290" s="13">
        <f>Penjualan!N1290*$D1290</f>
        <v>0</v>
      </c>
      <c r="O1290" s="13">
        <f>Penjualan!O1290*$D1290</f>
        <v>0</v>
      </c>
      <c r="P1290" s="13">
        <f>Penjualan!P1290*$D1290</f>
        <v>0</v>
      </c>
      <c r="Q1290" s="13">
        <f>Penjualan!Q1290*$D1290</f>
        <v>0</v>
      </c>
      <c r="R1290" s="13">
        <f>Penjualan!R1290*$D1290</f>
        <v>0</v>
      </c>
      <c r="S1290" s="13">
        <f>Penjualan!S1290*$D1290</f>
        <v>0</v>
      </c>
      <c r="T1290" s="13">
        <f>Penjualan!T1290*$D1290</f>
        <v>0</v>
      </c>
      <c r="U1290" s="13">
        <f>Penjualan!U1290*$D1290</f>
        <v>0</v>
      </c>
      <c r="V1290" s="13">
        <f>Penjualan!V1290*$D1290</f>
        <v>0</v>
      </c>
      <c r="W1290" s="13">
        <f>Penjualan!W1290*$D1290</f>
        <v>8000</v>
      </c>
      <c r="X1290" s="13">
        <f>Penjualan!X1290*$D1290</f>
        <v>0</v>
      </c>
      <c r="Y1290" s="13">
        <f>Penjualan!Y1290*$D1290</f>
        <v>0</v>
      </c>
      <c r="Z1290" s="13">
        <f>Penjualan!Z1290*$D1290</f>
        <v>0</v>
      </c>
      <c r="AA1290" s="13">
        <f>Penjualan!AA1290*$D1290</f>
        <v>0</v>
      </c>
      <c r="AB1290" s="13">
        <f>Penjualan!AB1290*$D1290</f>
        <v>0</v>
      </c>
      <c r="AC1290" s="13">
        <f>Penjualan!AC1290*$D1290</f>
        <v>0</v>
      </c>
      <c r="AD1290" s="13">
        <f>Penjualan!AD1290*$D1290</f>
        <v>0</v>
      </c>
      <c r="AE1290" s="13">
        <f>Penjualan!AE1290*$D1290</f>
        <v>0</v>
      </c>
      <c r="AF1290" s="13">
        <f>Penjualan!AF1290*$D1290</f>
        <v>0</v>
      </c>
      <c r="AG1290" s="13">
        <f>Penjualan!AG1290*$D1290</f>
        <v>0</v>
      </c>
      <c r="AH1290" s="13">
        <f>Penjualan!AH1290*$D1290</f>
        <v>0</v>
      </c>
      <c r="AI1290" s="13">
        <f>Penjualan!AI1290*$D1290</f>
        <v>0</v>
      </c>
      <c r="AJ1290" s="13">
        <f>Penjualan!AJ1290*$D1290</f>
        <v>0</v>
      </c>
      <c r="AK1290" s="13">
        <f>Penjualan!AK1290*$D1290</f>
        <v>0</v>
      </c>
      <c r="AL1290" s="13">
        <f>Penjualan!AL1290*$D1290</f>
        <v>0</v>
      </c>
      <c r="AM1290" s="13">
        <f>Penjualan!AM1290*$D1290</f>
        <v>0</v>
      </c>
      <c r="AN1290" s="13">
        <f>Penjualan!AN1290*$D1290</f>
        <v>0</v>
      </c>
      <c r="AO1290" s="13">
        <f>Penjualan!AO1290*$D1290</f>
        <v>0</v>
      </c>
      <c r="AP1290" s="13"/>
      <c r="AQ1290" s="13">
        <f>Penjualan!AQ1290*$D1290</f>
        <v>0</v>
      </c>
      <c r="AR1290" s="13">
        <f t="shared" si="39"/>
        <v>8000</v>
      </c>
      <c r="AS1290" s="14"/>
      <c r="AT1290" s="14"/>
      <c r="AU1290" s="14"/>
      <c r="AV1290" s="14"/>
      <c r="AW1290" s="14"/>
    </row>
    <row r="1291" spans="1:49" ht="26.25" customHeight="1" x14ac:dyDescent="0.35">
      <c r="A1291" s="55">
        <f>Penjualan!A1291</f>
        <v>42831</v>
      </c>
      <c r="B1291" s="2" t="str">
        <f>Penjualan!B1291</f>
        <v>R01</v>
      </c>
      <c r="C1291" s="2" t="str">
        <f>Penjualan!C1291</f>
        <v>Rosario kayu</v>
      </c>
      <c r="D1291" s="21">
        <f>VLOOKUP(B1291,Tabel!$A$6:$F$78,6,FALSE)</f>
        <v>15000</v>
      </c>
      <c r="E1291" s="13">
        <f>Penjualan!E1291*$D1291</f>
        <v>0</v>
      </c>
      <c r="F1291" s="13">
        <f>Penjualan!F1291*$D1291</f>
        <v>15000</v>
      </c>
      <c r="G1291" s="13">
        <f>Penjualan!G1291*$D1291</f>
        <v>0</v>
      </c>
      <c r="H1291" s="13">
        <f>Penjualan!H1291*$D1291</f>
        <v>0</v>
      </c>
      <c r="I1291" s="13">
        <f>Penjualan!I1291*$D1291</f>
        <v>0</v>
      </c>
      <c r="J1291" s="13">
        <f>Penjualan!J1291*$D1291</f>
        <v>0</v>
      </c>
      <c r="K1291" s="13">
        <f>Penjualan!K1291*$D1291</f>
        <v>0</v>
      </c>
      <c r="L1291" s="13">
        <f>Penjualan!L1291*$D1291</f>
        <v>0</v>
      </c>
      <c r="M1291" s="13">
        <f>Penjualan!M1291*$D1291</f>
        <v>0</v>
      </c>
      <c r="N1291" s="13">
        <f>Penjualan!N1291*$D1291</f>
        <v>15000</v>
      </c>
      <c r="O1291" s="13">
        <f>Penjualan!O1291*$D1291</f>
        <v>0</v>
      </c>
      <c r="P1291" s="13">
        <f>Penjualan!P1291*$D1291</f>
        <v>0</v>
      </c>
      <c r="Q1291" s="13">
        <f>Penjualan!Q1291*$D1291</f>
        <v>0</v>
      </c>
      <c r="R1291" s="13">
        <f>Penjualan!R1291*$D1291</f>
        <v>0</v>
      </c>
      <c r="S1291" s="13">
        <f>Penjualan!S1291*$D1291</f>
        <v>0</v>
      </c>
      <c r="T1291" s="13">
        <f>Penjualan!T1291*$D1291</f>
        <v>0</v>
      </c>
      <c r="U1291" s="13">
        <f>Penjualan!U1291*$D1291</f>
        <v>0</v>
      </c>
      <c r="V1291" s="13">
        <f>Penjualan!V1291*$D1291</f>
        <v>0</v>
      </c>
      <c r="W1291" s="13">
        <f>Penjualan!W1291*$D1291</f>
        <v>0</v>
      </c>
      <c r="X1291" s="13">
        <f>Penjualan!X1291*$D1291</f>
        <v>0</v>
      </c>
      <c r="Y1291" s="13">
        <f>Penjualan!Y1291*$D1291</f>
        <v>0</v>
      </c>
      <c r="Z1291" s="13">
        <f>Penjualan!Z1291*$D1291</f>
        <v>0</v>
      </c>
      <c r="AA1291" s="13">
        <f>Penjualan!AA1291*$D1291</f>
        <v>0</v>
      </c>
      <c r="AB1291" s="13">
        <f>Penjualan!AB1291*$D1291</f>
        <v>0</v>
      </c>
      <c r="AC1291" s="13">
        <f>Penjualan!AC1291*$D1291</f>
        <v>30000</v>
      </c>
      <c r="AD1291" s="13">
        <f>Penjualan!AD1291*$D1291</f>
        <v>45000</v>
      </c>
      <c r="AE1291" s="13">
        <f>Penjualan!AE1291*$D1291</f>
        <v>0</v>
      </c>
      <c r="AF1291" s="13">
        <f>Penjualan!AF1291*$D1291</f>
        <v>0</v>
      </c>
      <c r="AG1291" s="13">
        <f>Penjualan!AG1291*$D1291</f>
        <v>0</v>
      </c>
      <c r="AH1291" s="13">
        <f>Penjualan!AH1291*$D1291</f>
        <v>0</v>
      </c>
      <c r="AI1291" s="13">
        <f>Penjualan!AI1291*$D1291</f>
        <v>0</v>
      </c>
      <c r="AJ1291" s="13">
        <f>Penjualan!AJ1291*$D1291</f>
        <v>0</v>
      </c>
      <c r="AK1291" s="13">
        <f>Penjualan!AK1291*$D1291</f>
        <v>0</v>
      </c>
      <c r="AL1291" s="13">
        <f>Penjualan!AL1291*$D1291</f>
        <v>0</v>
      </c>
      <c r="AM1291" s="13">
        <f>Penjualan!AM1291*$D1291</f>
        <v>0</v>
      </c>
      <c r="AN1291" s="13">
        <f>Penjualan!AN1291*$D1291</f>
        <v>0</v>
      </c>
      <c r="AO1291" s="13">
        <f>Penjualan!AO1291*$D1291</f>
        <v>0</v>
      </c>
      <c r="AP1291" s="13"/>
      <c r="AQ1291" s="13">
        <f>Penjualan!AQ1291*$D1291</f>
        <v>0</v>
      </c>
      <c r="AR1291" s="13">
        <f t="shared" si="39"/>
        <v>105000</v>
      </c>
      <c r="AS1291" s="14"/>
      <c r="AT1291" s="14"/>
      <c r="AU1291" s="14"/>
      <c r="AV1291" s="14"/>
      <c r="AW1291" s="14"/>
    </row>
    <row r="1292" spans="1:49" ht="26.25" customHeight="1" x14ac:dyDescent="0.35">
      <c r="A1292" s="55" t="str">
        <f>Penjualan!A1292</f>
        <v>St. Bonaventura</v>
      </c>
      <c r="B1292" s="2" t="str">
        <f>Penjualan!B1292</f>
        <v>GKM</v>
      </c>
      <c r="C1292" s="2" t="str">
        <f>Penjualan!C1292</f>
        <v>G. Mutiara</v>
      </c>
      <c r="D1292" s="21">
        <f>VLOOKUP(B1292,Tabel!$A$6:$F$78,6,FALSE)</f>
        <v>10000</v>
      </c>
      <c r="E1292" s="13">
        <f>Penjualan!E1292*$D1292</f>
        <v>0</v>
      </c>
      <c r="F1292" s="13">
        <f>Penjualan!F1292*$D1292</f>
        <v>0</v>
      </c>
      <c r="G1292" s="13">
        <f>Penjualan!G1292*$D1292</f>
        <v>0</v>
      </c>
      <c r="H1292" s="13">
        <f>Penjualan!H1292*$D1292</f>
        <v>0</v>
      </c>
      <c r="I1292" s="13">
        <f>Penjualan!I1292*$D1292</f>
        <v>0</v>
      </c>
      <c r="J1292" s="13">
        <f>Penjualan!J1292*$D1292</f>
        <v>0</v>
      </c>
      <c r="K1292" s="13">
        <f>Penjualan!K1292*$D1292</f>
        <v>0</v>
      </c>
      <c r="L1292" s="13">
        <f>Penjualan!L1292*$D1292</f>
        <v>0</v>
      </c>
      <c r="M1292" s="13">
        <f>Penjualan!M1292*$D1292</f>
        <v>10000</v>
      </c>
      <c r="N1292" s="13">
        <f>Penjualan!N1292*$D1292</f>
        <v>0</v>
      </c>
      <c r="O1292" s="13">
        <f>Penjualan!O1292*$D1292</f>
        <v>0</v>
      </c>
      <c r="P1292" s="13">
        <f>Penjualan!P1292*$D1292</f>
        <v>0</v>
      </c>
      <c r="Q1292" s="13">
        <f>Penjualan!Q1292*$D1292</f>
        <v>0</v>
      </c>
      <c r="R1292" s="13">
        <f>Penjualan!R1292*$D1292</f>
        <v>0</v>
      </c>
      <c r="S1292" s="13">
        <f>Penjualan!S1292*$D1292</f>
        <v>0</v>
      </c>
      <c r="T1292" s="13">
        <f>Penjualan!T1292*$D1292</f>
        <v>0</v>
      </c>
      <c r="U1292" s="13">
        <f>Penjualan!U1292*$D1292</f>
        <v>0</v>
      </c>
      <c r="V1292" s="13">
        <f>Penjualan!V1292*$D1292</f>
        <v>0</v>
      </c>
      <c r="W1292" s="13">
        <f>Penjualan!W1292*$D1292</f>
        <v>0</v>
      </c>
      <c r="X1292" s="13">
        <f>Penjualan!X1292*$D1292</f>
        <v>0</v>
      </c>
      <c r="Y1292" s="13">
        <f>Penjualan!Y1292*$D1292</f>
        <v>0</v>
      </c>
      <c r="Z1292" s="13">
        <f>Penjualan!Z1292*$D1292</f>
        <v>0</v>
      </c>
      <c r="AA1292" s="13">
        <f>Penjualan!AA1292*$D1292</f>
        <v>0</v>
      </c>
      <c r="AB1292" s="13">
        <f>Penjualan!AB1292*$D1292</f>
        <v>0</v>
      </c>
      <c r="AC1292" s="13">
        <f>Penjualan!AC1292*$D1292</f>
        <v>0</v>
      </c>
      <c r="AD1292" s="13">
        <f>Penjualan!AD1292*$D1292</f>
        <v>0</v>
      </c>
      <c r="AE1292" s="13">
        <f>Penjualan!AE1292*$D1292</f>
        <v>0</v>
      </c>
      <c r="AF1292" s="13">
        <f>Penjualan!AF1292*$D1292</f>
        <v>0</v>
      </c>
      <c r="AG1292" s="13">
        <f>Penjualan!AG1292*$D1292</f>
        <v>0</v>
      </c>
      <c r="AH1292" s="13">
        <f>Penjualan!AH1292*$D1292</f>
        <v>0</v>
      </c>
      <c r="AI1292" s="13">
        <f>Penjualan!AI1292*$D1292</f>
        <v>0</v>
      </c>
      <c r="AJ1292" s="13">
        <f>Penjualan!AJ1292*$D1292</f>
        <v>0</v>
      </c>
      <c r="AK1292" s="13">
        <f>Penjualan!AK1292*$D1292</f>
        <v>0</v>
      </c>
      <c r="AL1292" s="13">
        <f>Penjualan!AL1292*$D1292</f>
        <v>0</v>
      </c>
      <c r="AM1292" s="13">
        <f>Penjualan!AM1292*$D1292</f>
        <v>0</v>
      </c>
      <c r="AN1292" s="13">
        <f>Penjualan!AN1292*$D1292</f>
        <v>0</v>
      </c>
      <c r="AO1292" s="13">
        <f>Penjualan!AO1292*$D1292</f>
        <v>0</v>
      </c>
      <c r="AP1292" s="13"/>
      <c r="AQ1292" s="13">
        <f>Penjualan!AQ1292*$D1292</f>
        <v>0</v>
      </c>
      <c r="AR1292" s="13">
        <f t="shared" si="39"/>
        <v>10000</v>
      </c>
      <c r="AS1292" s="14"/>
      <c r="AT1292" s="14"/>
      <c r="AU1292" s="14"/>
      <c r="AV1292" s="14"/>
      <c r="AW1292" s="14"/>
    </row>
    <row r="1293" spans="1:49" ht="26.25" customHeight="1" x14ac:dyDescent="0.35">
      <c r="A1293" s="55" t="str">
        <f>Penjualan!A1293</f>
        <v>Misa II</v>
      </c>
      <c r="B1293" s="2" t="str">
        <f>Penjualan!B1293</f>
        <v>G10</v>
      </c>
      <c r="C1293" s="2" t="str">
        <f>Penjualan!C1293</f>
        <v>G.tali warna warni</v>
      </c>
      <c r="D1293" s="21">
        <f>VLOOKUP(B1293,Tabel!$A$6:$F$78,6,FALSE)</f>
        <v>5000</v>
      </c>
      <c r="E1293" s="13">
        <f>Penjualan!E1293*$D1293</f>
        <v>0</v>
      </c>
      <c r="F1293" s="13">
        <f>Penjualan!F1293*$D1293</f>
        <v>0</v>
      </c>
      <c r="G1293" s="13">
        <f>Penjualan!G1293*$D1293</f>
        <v>0</v>
      </c>
      <c r="H1293" s="13">
        <f>Penjualan!H1293*$D1293</f>
        <v>0</v>
      </c>
      <c r="I1293" s="13">
        <f>Penjualan!I1293*$D1293</f>
        <v>0</v>
      </c>
      <c r="J1293" s="13">
        <f>Penjualan!J1293*$D1293</f>
        <v>0</v>
      </c>
      <c r="K1293" s="13">
        <f>Penjualan!K1293*$D1293</f>
        <v>0</v>
      </c>
      <c r="L1293" s="13">
        <f>Penjualan!L1293*$D1293</f>
        <v>0</v>
      </c>
      <c r="M1293" s="13">
        <f>Penjualan!M1293*$D1293</f>
        <v>0</v>
      </c>
      <c r="N1293" s="13">
        <f>Penjualan!N1293*$D1293</f>
        <v>0</v>
      </c>
      <c r="O1293" s="13">
        <f>Penjualan!O1293*$D1293</f>
        <v>0</v>
      </c>
      <c r="P1293" s="13">
        <f>Penjualan!P1293*$D1293</f>
        <v>0</v>
      </c>
      <c r="Q1293" s="13">
        <f>Penjualan!Q1293*$D1293</f>
        <v>0</v>
      </c>
      <c r="R1293" s="13">
        <f>Penjualan!R1293*$D1293</f>
        <v>0</v>
      </c>
      <c r="S1293" s="13">
        <f>Penjualan!S1293*$D1293</f>
        <v>0</v>
      </c>
      <c r="T1293" s="13">
        <f>Penjualan!T1293*$D1293</f>
        <v>0</v>
      </c>
      <c r="U1293" s="13">
        <f>Penjualan!U1293*$D1293</f>
        <v>0</v>
      </c>
      <c r="V1293" s="13">
        <f>Penjualan!V1293*$D1293</f>
        <v>0</v>
      </c>
      <c r="W1293" s="13">
        <f>Penjualan!W1293*$D1293</f>
        <v>0</v>
      </c>
      <c r="X1293" s="13">
        <f>Penjualan!X1293*$D1293</f>
        <v>0</v>
      </c>
      <c r="Y1293" s="13">
        <f>Penjualan!Y1293*$D1293</f>
        <v>0</v>
      </c>
      <c r="Z1293" s="13">
        <f>Penjualan!Z1293*$D1293</f>
        <v>5000</v>
      </c>
      <c r="AA1293" s="13">
        <f>Penjualan!AA1293*$D1293</f>
        <v>0</v>
      </c>
      <c r="AB1293" s="13">
        <f>Penjualan!AB1293*$D1293</f>
        <v>0</v>
      </c>
      <c r="AC1293" s="13">
        <f>Penjualan!AC1293*$D1293</f>
        <v>0</v>
      </c>
      <c r="AD1293" s="13">
        <f>Penjualan!AD1293*$D1293</f>
        <v>10000</v>
      </c>
      <c r="AE1293" s="13">
        <f>Penjualan!AE1293*$D1293</f>
        <v>0</v>
      </c>
      <c r="AF1293" s="13">
        <f>Penjualan!AF1293*$D1293</f>
        <v>15000</v>
      </c>
      <c r="AG1293" s="13">
        <f>Penjualan!AG1293*$D1293</f>
        <v>10000</v>
      </c>
      <c r="AH1293" s="13">
        <f>Penjualan!AH1293*$D1293</f>
        <v>0</v>
      </c>
      <c r="AI1293" s="13">
        <f>Penjualan!AI1293*$D1293</f>
        <v>0</v>
      </c>
      <c r="AJ1293" s="13">
        <f>Penjualan!AJ1293*$D1293</f>
        <v>5000</v>
      </c>
      <c r="AK1293" s="13">
        <f>Penjualan!AK1293*$D1293</f>
        <v>0</v>
      </c>
      <c r="AL1293" s="13">
        <f>Penjualan!AL1293*$D1293</f>
        <v>0</v>
      </c>
      <c r="AM1293" s="13">
        <f>Penjualan!AM1293*$D1293</f>
        <v>45000</v>
      </c>
      <c r="AN1293" s="13">
        <f>Penjualan!AN1293*$D1293</f>
        <v>45000</v>
      </c>
      <c r="AO1293" s="13">
        <f>Penjualan!AO1293*$D1293</f>
        <v>0</v>
      </c>
      <c r="AP1293" s="13"/>
      <c r="AQ1293" s="13">
        <f>Penjualan!AQ1293*$D1293</f>
        <v>0</v>
      </c>
      <c r="AR1293" s="13">
        <f t="shared" si="39"/>
        <v>135000</v>
      </c>
      <c r="AS1293" s="14"/>
      <c r="AT1293" s="14"/>
      <c r="AU1293" s="14"/>
      <c r="AV1293" s="14"/>
      <c r="AW1293" s="14"/>
    </row>
    <row r="1294" spans="1:49" ht="26.25" customHeight="1" x14ac:dyDescent="0.35">
      <c r="A1294" s="55">
        <f>Penjualan!A1294</f>
        <v>0</v>
      </c>
      <c r="B1294" s="2" t="str">
        <f>Penjualan!B1294</f>
        <v>G12</v>
      </c>
      <c r="C1294" s="2" t="str">
        <f>Penjualan!C1294</f>
        <v xml:space="preserve">Gelang plat </v>
      </c>
      <c r="D1294" s="21">
        <f>VLOOKUP(B1294,Tabel!$A$6:$F$78,6,FALSE)</f>
        <v>5000</v>
      </c>
      <c r="E1294" s="13">
        <f>Penjualan!E1294*$D1294</f>
        <v>0</v>
      </c>
      <c r="F1294" s="13">
        <f>Penjualan!F1294*$D1294</f>
        <v>0</v>
      </c>
      <c r="G1294" s="13">
        <f>Penjualan!G1294*$D1294</f>
        <v>0</v>
      </c>
      <c r="H1294" s="13">
        <f>Penjualan!H1294*$D1294</f>
        <v>0</v>
      </c>
      <c r="I1294" s="13">
        <f>Penjualan!I1294*$D1294</f>
        <v>0</v>
      </c>
      <c r="J1294" s="13">
        <f>Penjualan!J1294*$D1294</f>
        <v>0</v>
      </c>
      <c r="K1294" s="13">
        <f>Penjualan!K1294*$D1294</f>
        <v>0</v>
      </c>
      <c r="L1294" s="13">
        <f>Penjualan!L1294*$D1294</f>
        <v>0</v>
      </c>
      <c r="M1294" s="13">
        <f>Penjualan!M1294*$D1294</f>
        <v>0</v>
      </c>
      <c r="N1294" s="13">
        <f>Penjualan!N1294*$D1294</f>
        <v>0</v>
      </c>
      <c r="O1294" s="13">
        <f>Penjualan!O1294*$D1294</f>
        <v>0</v>
      </c>
      <c r="P1294" s="13">
        <f>Penjualan!P1294*$D1294</f>
        <v>0</v>
      </c>
      <c r="Q1294" s="13">
        <f>Penjualan!Q1294*$D1294</f>
        <v>0</v>
      </c>
      <c r="R1294" s="13">
        <f>Penjualan!R1294*$D1294</f>
        <v>0</v>
      </c>
      <c r="S1294" s="13">
        <f>Penjualan!S1294*$D1294</f>
        <v>0</v>
      </c>
      <c r="T1294" s="13">
        <f>Penjualan!T1294*$D1294</f>
        <v>0</v>
      </c>
      <c r="U1294" s="13">
        <f>Penjualan!U1294*$D1294</f>
        <v>0</v>
      </c>
      <c r="V1294" s="13">
        <f>Penjualan!V1294*$D1294</f>
        <v>0</v>
      </c>
      <c r="W1294" s="13">
        <f>Penjualan!W1294*$D1294</f>
        <v>40000</v>
      </c>
      <c r="X1294" s="13">
        <f>Penjualan!X1294*$D1294</f>
        <v>0</v>
      </c>
      <c r="Y1294" s="13">
        <f>Penjualan!Y1294*$D1294</f>
        <v>0</v>
      </c>
      <c r="Z1294" s="13">
        <f>Penjualan!Z1294*$D1294</f>
        <v>0</v>
      </c>
      <c r="AA1294" s="13">
        <f>Penjualan!AA1294*$D1294</f>
        <v>0</v>
      </c>
      <c r="AB1294" s="13">
        <f>Penjualan!AB1294*$D1294</f>
        <v>0</v>
      </c>
      <c r="AC1294" s="13">
        <f>Penjualan!AC1294*$D1294</f>
        <v>0</v>
      </c>
      <c r="AD1294" s="13">
        <f>Penjualan!AD1294*$D1294</f>
        <v>25000</v>
      </c>
      <c r="AE1294" s="13">
        <f>Penjualan!AE1294*$D1294</f>
        <v>0</v>
      </c>
      <c r="AF1294" s="13">
        <f>Penjualan!AF1294*$D1294</f>
        <v>0</v>
      </c>
      <c r="AG1294" s="13">
        <f>Penjualan!AG1294*$D1294</f>
        <v>0</v>
      </c>
      <c r="AH1294" s="13">
        <f>Penjualan!AH1294*$D1294</f>
        <v>0</v>
      </c>
      <c r="AI1294" s="13">
        <f>Penjualan!AI1294*$D1294</f>
        <v>30000</v>
      </c>
      <c r="AJ1294" s="13">
        <f>Penjualan!AJ1294*$D1294</f>
        <v>0</v>
      </c>
      <c r="AK1294" s="13">
        <f>Penjualan!AK1294*$D1294</f>
        <v>0</v>
      </c>
      <c r="AL1294" s="13">
        <f>Penjualan!AL1294*$D1294</f>
        <v>0</v>
      </c>
      <c r="AM1294" s="13">
        <f>Penjualan!AM1294*$D1294</f>
        <v>0</v>
      </c>
      <c r="AN1294" s="13">
        <f>Penjualan!AN1294*$D1294</f>
        <v>0</v>
      </c>
      <c r="AO1294" s="13">
        <f>Penjualan!AO1294*$D1294</f>
        <v>0</v>
      </c>
      <c r="AP1294" s="13"/>
      <c r="AQ1294" s="13">
        <f>Penjualan!AQ1294*$D1294</f>
        <v>0</v>
      </c>
      <c r="AR1294" s="13">
        <f t="shared" si="39"/>
        <v>95000</v>
      </c>
      <c r="AS1294" s="14"/>
      <c r="AT1294" s="14"/>
      <c r="AU1294" s="14"/>
      <c r="AV1294" s="14"/>
      <c r="AW1294" s="14"/>
    </row>
    <row r="1295" spans="1:49" ht="26.25" customHeight="1" x14ac:dyDescent="0.35">
      <c r="A1295" s="55">
        <f>Penjualan!A1295</f>
        <v>0</v>
      </c>
      <c r="B1295" s="2" t="str">
        <f>Penjualan!B1295</f>
        <v>R05</v>
      </c>
      <c r="C1295" s="2" t="str">
        <f>Penjualan!C1295</f>
        <v>Rosario tali bercorak</v>
      </c>
      <c r="D1295" s="21">
        <f>VLOOKUP(B1295,Tabel!$A$6:$F$78,6,FALSE)</f>
        <v>15000</v>
      </c>
      <c r="E1295" s="13">
        <f>Penjualan!E1295*$D1295</f>
        <v>0</v>
      </c>
      <c r="F1295" s="13">
        <f>Penjualan!F1295*$D1295</f>
        <v>0</v>
      </c>
      <c r="G1295" s="13">
        <f>Penjualan!G1295*$D1295</f>
        <v>0</v>
      </c>
      <c r="H1295" s="13">
        <f>Penjualan!H1295*$D1295</f>
        <v>0</v>
      </c>
      <c r="I1295" s="13">
        <f>Penjualan!I1295*$D1295</f>
        <v>0</v>
      </c>
      <c r="J1295" s="13">
        <f>Penjualan!J1295*$D1295</f>
        <v>0</v>
      </c>
      <c r="K1295" s="13">
        <f>Penjualan!K1295*$D1295</f>
        <v>0</v>
      </c>
      <c r="L1295" s="13">
        <f>Penjualan!L1295*$D1295</f>
        <v>0</v>
      </c>
      <c r="M1295" s="13">
        <f>Penjualan!M1295*$D1295</f>
        <v>0</v>
      </c>
      <c r="N1295" s="13">
        <f>Penjualan!N1295*$D1295</f>
        <v>30000</v>
      </c>
      <c r="O1295" s="13">
        <f>Penjualan!O1295*$D1295</f>
        <v>0</v>
      </c>
      <c r="P1295" s="13">
        <f>Penjualan!P1295*$D1295</f>
        <v>0</v>
      </c>
      <c r="Q1295" s="13">
        <f>Penjualan!Q1295*$D1295</f>
        <v>0</v>
      </c>
      <c r="R1295" s="13">
        <f>Penjualan!R1295*$D1295</f>
        <v>0</v>
      </c>
      <c r="S1295" s="13">
        <f>Penjualan!S1295*$D1295</f>
        <v>15000</v>
      </c>
      <c r="T1295" s="13">
        <f>Penjualan!T1295*$D1295</f>
        <v>0</v>
      </c>
      <c r="U1295" s="13">
        <f>Penjualan!U1295*$D1295</f>
        <v>0</v>
      </c>
      <c r="V1295" s="13">
        <f>Penjualan!V1295*$D1295</f>
        <v>0</v>
      </c>
      <c r="W1295" s="13">
        <f>Penjualan!W1295*$D1295</f>
        <v>105000</v>
      </c>
      <c r="X1295" s="13">
        <f>Penjualan!X1295*$D1295</f>
        <v>0</v>
      </c>
      <c r="Y1295" s="13">
        <f>Penjualan!Y1295*$D1295</f>
        <v>0</v>
      </c>
      <c r="Z1295" s="13">
        <f>Penjualan!Z1295*$D1295</f>
        <v>0</v>
      </c>
      <c r="AA1295" s="13">
        <f>Penjualan!AA1295*$D1295</f>
        <v>0</v>
      </c>
      <c r="AB1295" s="13">
        <f>Penjualan!AB1295*$D1295</f>
        <v>0</v>
      </c>
      <c r="AC1295" s="13">
        <f>Penjualan!AC1295*$D1295</f>
        <v>0</v>
      </c>
      <c r="AD1295" s="13">
        <f>Penjualan!AD1295*$D1295</f>
        <v>15000</v>
      </c>
      <c r="AE1295" s="13">
        <f>Penjualan!AE1295*$D1295</f>
        <v>0</v>
      </c>
      <c r="AF1295" s="13">
        <f>Penjualan!AF1295*$D1295</f>
        <v>0</v>
      </c>
      <c r="AG1295" s="13">
        <f>Penjualan!AG1295*$D1295</f>
        <v>0</v>
      </c>
      <c r="AH1295" s="13">
        <f>Penjualan!AH1295*$D1295</f>
        <v>0</v>
      </c>
      <c r="AI1295" s="13">
        <f>Penjualan!AI1295*$D1295</f>
        <v>0</v>
      </c>
      <c r="AJ1295" s="13">
        <f>Penjualan!AJ1295*$D1295</f>
        <v>0</v>
      </c>
      <c r="AK1295" s="13">
        <f>Penjualan!AK1295*$D1295</f>
        <v>0</v>
      </c>
      <c r="AL1295" s="13">
        <f>Penjualan!AL1295*$D1295</f>
        <v>0</v>
      </c>
      <c r="AM1295" s="13">
        <f>Penjualan!AM1295*$D1295</f>
        <v>0</v>
      </c>
      <c r="AN1295" s="13">
        <f>Penjualan!AN1295*$D1295</f>
        <v>0</v>
      </c>
      <c r="AO1295" s="13">
        <f>Penjualan!AO1295*$D1295</f>
        <v>0</v>
      </c>
      <c r="AP1295" s="13"/>
      <c r="AQ1295" s="13">
        <f>Penjualan!AQ1295*$D1295</f>
        <v>0</v>
      </c>
      <c r="AR1295" s="13">
        <f t="shared" si="39"/>
        <v>165000</v>
      </c>
      <c r="AS1295" s="14"/>
      <c r="AT1295" s="14"/>
      <c r="AU1295" s="14"/>
      <c r="AV1295" s="14"/>
      <c r="AW1295" s="14"/>
    </row>
    <row r="1296" spans="1:49" ht="26.25" customHeight="1" x14ac:dyDescent="0.35">
      <c r="A1296" s="55">
        <f>Penjualan!A1296</f>
        <v>0</v>
      </c>
      <c r="B1296" s="2" t="str">
        <f>Penjualan!B1296</f>
        <v>KT04</v>
      </c>
      <c r="C1296" s="2" t="str">
        <f>Penjualan!C1296</f>
        <v>Kalung bandul</v>
      </c>
      <c r="D1296" s="21">
        <f>VLOOKUP(B1296,Tabel!$A$6:$F$78,6,FALSE)</f>
        <v>3000</v>
      </c>
      <c r="E1296" s="13">
        <f>Penjualan!E1296*$D1296</f>
        <v>0</v>
      </c>
      <c r="F1296" s="13">
        <f>Penjualan!F1296*$D1296</f>
        <v>0</v>
      </c>
      <c r="G1296" s="13">
        <f>Penjualan!G1296*$D1296</f>
        <v>0</v>
      </c>
      <c r="H1296" s="13">
        <f>Penjualan!H1296*$D1296</f>
        <v>0</v>
      </c>
      <c r="I1296" s="13">
        <f>Penjualan!I1296*$D1296</f>
        <v>0</v>
      </c>
      <c r="J1296" s="13">
        <f>Penjualan!J1296*$D1296</f>
        <v>0</v>
      </c>
      <c r="K1296" s="13">
        <f>Penjualan!K1296*$D1296</f>
        <v>0</v>
      </c>
      <c r="L1296" s="13">
        <f>Penjualan!L1296*$D1296</f>
        <v>0</v>
      </c>
      <c r="M1296" s="13">
        <f>Penjualan!M1296*$D1296</f>
        <v>0</v>
      </c>
      <c r="N1296" s="13">
        <f>Penjualan!N1296*$D1296</f>
        <v>0</v>
      </c>
      <c r="O1296" s="13">
        <f>Penjualan!O1296*$D1296</f>
        <v>0</v>
      </c>
      <c r="P1296" s="13">
        <f>Penjualan!P1296*$D1296</f>
        <v>0</v>
      </c>
      <c r="Q1296" s="13">
        <f>Penjualan!Q1296*$D1296</f>
        <v>0</v>
      </c>
      <c r="R1296" s="13">
        <f>Penjualan!R1296*$D1296</f>
        <v>0</v>
      </c>
      <c r="S1296" s="13">
        <f>Penjualan!S1296*$D1296</f>
        <v>0</v>
      </c>
      <c r="T1296" s="13">
        <f>Penjualan!T1296*$D1296</f>
        <v>0</v>
      </c>
      <c r="U1296" s="13">
        <f>Penjualan!U1296*$D1296</f>
        <v>0</v>
      </c>
      <c r="V1296" s="13">
        <f>Penjualan!V1296*$D1296</f>
        <v>0</v>
      </c>
      <c r="W1296" s="13">
        <f>Penjualan!W1296*$D1296</f>
        <v>0</v>
      </c>
      <c r="X1296" s="13">
        <f>Penjualan!X1296*$D1296</f>
        <v>0</v>
      </c>
      <c r="Y1296" s="13">
        <f>Penjualan!Y1296*$D1296</f>
        <v>0</v>
      </c>
      <c r="Z1296" s="13">
        <f>Penjualan!Z1296*$D1296</f>
        <v>0</v>
      </c>
      <c r="AA1296" s="13">
        <f>Penjualan!AA1296*$D1296</f>
        <v>0</v>
      </c>
      <c r="AB1296" s="13">
        <f>Penjualan!AB1296*$D1296</f>
        <v>0</v>
      </c>
      <c r="AC1296" s="13">
        <f>Penjualan!AC1296*$D1296</f>
        <v>0</v>
      </c>
      <c r="AD1296" s="13">
        <f>Penjualan!AD1296*$D1296</f>
        <v>0</v>
      </c>
      <c r="AE1296" s="13">
        <f>Penjualan!AE1296*$D1296</f>
        <v>0</v>
      </c>
      <c r="AF1296" s="13">
        <f>Penjualan!AF1296*$D1296</f>
        <v>0</v>
      </c>
      <c r="AG1296" s="13">
        <f>Penjualan!AG1296*$D1296</f>
        <v>0</v>
      </c>
      <c r="AH1296" s="13">
        <f>Penjualan!AH1296*$D1296</f>
        <v>0</v>
      </c>
      <c r="AI1296" s="13">
        <f>Penjualan!AI1296*$D1296</f>
        <v>3000</v>
      </c>
      <c r="AJ1296" s="13">
        <f>Penjualan!AJ1296*$D1296</f>
        <v>0</v>
      </c>
      <c r="AK1296" s="13">
        <f>Penjualan!AK1296*$D1296</f>
        <v>0</v>
      </c>
      <c r="AL1296" s="13">
        <f>Penjualan!AL1296*$D1296</f>
        <v>0</v>
      </c>
      <c r="AM1296" s="13">
        <f>Penjualan!AM1296*$D1296</f>
        <v>0</v>
      </c>
      <c r="AN1296" s="13">
        <f>Penjualan!AN1296*$D1296</f>
        <v>0</v>
      </c>
      <c r="AO1296" s="13">
        <f>Penjualan!AO1296*$D1296</f>
        <v>0</v>
      </c>
      <c r="AP1296" s="13"/>
      <c r="AQ1296" s="13">
        <f>Penjualan!AQ1296*$D1296</f>
        <v>0</v>
      </c>
      <c r="AR1296" s="13">
        <f t="shared" si="39"/>
        <v>3000</v>
      </c>
      <c r="AS1296" s="14"/>
      <c r="AT1296" s="14"/>
      <c r="AU1296" s="14"/>
      <c r="AV1296" s="14"/>
      <c r="AW1296" s="14"/>
    </row>
    <row r="1297" spans="1:49" ht="26.25" customHeight="1" x14ac:dyDescent="0.35">
      <c r="A1297" s="55">
        <f>Penjualan!A1297</f>
        <v>0</v>
      </c>
      <c r="B1297" s="2" t="str">
        <f>Penjualan!B1297</f>
        <v>KT03</v>
      </c>
      <c r="C1297" s="2" t="str">
        <f>Penjualan!C1297</f>
        <v>Kalung huruf</v>
      </c>
      <c r="D1297" s="21">
        <f>VLOOKUP(B1297,Tabel!$A$6:$F$78,6,FALSE)</f>
        <v>3000</v>
      </c>
      <c r="E1297" s="13">
        <f>Penjualan!E1297*$D1297</f>
        <v>0</v>
      </c>
      <c r="F1297" s="13">
        <f>Penjualan!F1297*$D1297</f>
        <v>0</v>
      </c>
      <c r="G1297" s="13">
        <f>Penjualan!G1297*$D1297</f>
        <v>0</v>
      </c>
      <c r="H1297" s="13">
        <f>Penjualan!H1297*$D1297</f>
        <v>0</v>
      </c>
      <c r="I1297" s="13">
        <f>Penjualan!I1297*$D1297</f>
        <v>0</v>
      </c>
      <c r="J1297" s="13">
        <f>Penjualan!J1297*$D1297</f>
        <v>0</v>
      </c>
      <c r="K1297" s="13">
        <f>Penjualan!K1297*$D1297</f>
        <v>0</v>
      </c>
      <c r="L1297" s="13">
        <f>Penjualan!L1297*$D1297</f>
        <v>0</v>
      </c>
      <c r="M1297" s="13">
        <f>Penjualan!M1297*$D1297</f>
        <v>0</v>
      </c>
      <c r="N1297" s="13">
        <f>Penjualan!N1297*$D1297</f>
        <v>0</v>
      </c>
      <c r="O1297" s="13">
        <f>Penjualan!O1297*$D1297</f>
        <v>0</v>
      </c>
      <c r="P1297" s="13">
        <f>Penjualan!P1297*$D1297</f>
        <v>0</v>
      </c>
      <c r="Q1297" s="13">
        <f>Penjualan!Q1297*$D1297</f>
        <v>0</v>
      </c>
      <c r="R1297" s="13">
        <f>Penjualan!R1297*$D1297</f>
        <v>0</v>
      </c>
      <c r="S1297" s="13">
        <f>Penjualan!S1297*$D1297</f>
        <v>0</v>
      </c>
      <c r="T1297" s="13">
        <f>Penjualan!T1297*$D1297</f>
        <v>0</v>
      </c>
      <c r="U1297" s="13">
        <f>Penjualan!U1297*$D1297</f>
        <v>0</v>
      </c>
      <c r="V1297" s="13">
        <f>Penjualan!V1297*$D1297</f>
        <v>0</v>
      </c>
      <c r="W1297" s="13">
        <f>Penjualan!W1297*$D1297</f>
        <v>9000</v>
      </c>
      <c r="X1297" s="13">
        <f>Penjualan!X1297*$D1297</f>
        <v>0</v>
      </c>
      <c r="Y1297" s="13">
        <f>Penjualan!Y1297*$D1297</f>
        <v>0</v>
      </c>
      <c r="Z1297" s="13">
        <f>Penjualan!Z1297*$D1297</f>
        <v>0</v>
      </c>
      <c r="AA1297" s="13">
        <f>Penjualan!AA1297*$D1297</f>
        <v>0</v>
      </c>
      <c r="AB1297" s="13">
        <f>Penjualan!AB1297*$D1297</f>
        <v>0</v>
      </c>
      <c r="AC1297" s="13">
        <f>Penjualan!AC1297*$D1297</f>
        <v>0</v>
      </c>
      <c r="AD1297" s="13">
        <f>Penjualan!AD1297*$D1297</f>
        <v>0</v>
      </c>
      <c r="AE1297" s="13">
        <f>Penjualan!AE1297*$D1297</f>
        <v>0</v>
      </c>
      <c r="AF1297" s="13">
        <f>Penjualan!AF1297*$D1297</f>
        <v>0</v>
      </c>
      <c r="AG1297" s="13">
        <f>Penjualan!AG1297*$D1297</f>
        <v>0</v>
      </c>
      <c r="AH1297" s="13">
        <f>Penjualan!AH1297*$D1297</f>
        <v>0</v>
      </c>
      <c r="AI1297" s="13">
        <f>Penjualan!AI1297*$D1297</f>
        <v>3000</v>
      </c>
      <c r="AJ1297" s="13">
        <f>Penjualan!AJ1297*$D1297</f>
        <v>0</v>
      </c>
      <c r="AK1297" s="13">
        <f>Penjualan!AK1297*$D1297</f>
        <v>0</v>
      </c>
      <c r="AL1297" s="13">
        <f>Penjualan!AL1297*$D1297</f>
        <v>0</v>
      </c>
      <c r="AM1297" s="13">
        <f>Penjualan!AM1297*$D1297</f>
        <v>0</v>
      </c>
      <c r="AN1297" s="13">
        <f>Penjualan!AN1297*$D1297</f>
        <v>0</v>
      </c>
      <c r="AO1297" s="13">
        <f>Penjualan!AO1297*$D1297</f>
        <v>0</v>
      </c>
      <c r="AP1297" s="13"/>
      <c r="AQ1297" s="13">
        <f>Penjualan!AQ1297*$D1297</f>
        <v>0</v>
      </c>
      <c r="AR1297" s="13">
        <f t="shared" si="39"/>
        <v>12000</v>
      </c>
      <c r="AS1297" s="14"/>
      <c r="AT1297" s="14"/>
      <c r="AU1297" s="14"/>
      <c r="AV1297" s="14"/>
      <c r="AW1297" s="14"/>
    </row>
    <row r="1298" spans="1:49" ht="26.25" customHeight="1" x14ac:dyDescent="0.35">
      <c r="A1298" s="55">
        <f>Penjualan!A1298</f>
        <v>0</v>
      </c>
      <c r="B1298" s="2" t="str">
        <f>Penjualan!B1298</f>
        <v>R03</v>
      </c>
      <c r="C1298" s="2" t="str">
        <f>Penjualan!C1298</f>
        <v>Rosario kristal</v>
      </c>
      <c r="D1298" s="21">
        <f>VLOOKUP(B1298,Tabel!$A$6:$F$78,6,FALSE)</f>
        <v>30000</v>
      </c>
      <c r="E1298" s="13">
        <f>Penjualan!E1298*$D1298</f>
        <v>0</v>
      </c>
      <c r="F1298" s="13">
        <f>Penjualan!F1298*$D1298</f>
        <v>0</v>
      </c>
      <c r="G1298" s="13">
        <f>Penjualan!G1298*$D1298</f>
        <v>0</v>
      </c>
      <c r="H1298" s="13">
        <f>Penjualan!H1298*$D1298</f>
        <v>0</v>
      </c>
      <c r="I1298" s="13">
        <f>Penjualan!I1298*$D1298</f>
        <v>0</v>
      </c>
      <c r="J1298" s="13">
        <f>Penjualan!J1298*$D1298</f>
        <v>0</v>
      </c>
      <c r="K1298" s="13">
        <f>Penjualan!K1298*$D1298</f>
        <v>0</v>
      </c>
      <c r="L1298" s="13">
        <f>Penjualan!L1298*$D1298</f>
        <v>0</v>
      </c>
      <c r="M1298" s="13">
        <f>Penjualan!M1298*$D1298</f>
        <v>0</v>
      </c>
      <c r="N1298" s="13">
        <f>Penjualan!N1298*$D1298</f>
        <v>0</v>
      </c>
      <c r="O1298" s="13">
        <f>Penjualan!O1298*$D1298</f>
        <v>0</v>
      </c>
      <c r="P1298" s="13">
        <f>Penjualan!P1298*$D1298</f>
        <v>0</v>
      </c>
      <c r="Q1298" s="13">
        <f>Penjualan!Q1298*$D1298</f>
        <v>0</v>
      </c>
      <c r="R1298" s="13">
        <f>Penjualan!R1298*$D1298</f>
        <v>0</v>
      </c>
      <c r="S1298" s="13">
        <f>Penjualan!S1298*$D1298</f>
        <v>0</v>
      </c>
      <c r="T1298" s="13">
        <f>Penjualan!T1298*$D1298</f>
        <v>0</v>
      </c>
      <c r="U1298" s="13">
        <f>Penjualan!U1298*$D1298</f>
        <v>0</v>
      </c>
      <c r="V1298" s="13">
        <f>Penjualan!V1298*$D1298</f>
        <v>0</v>
      </c>
      <c r="W1298" s="13">
        <f>Penjualan!W1298*$D1298</f>
        <v>30000</v>
      </c>
      <c r="X1298" s="13">
        <f>Penjualan!X1298*$D1298</f>
        <v>0</v>
      </c>
      <c r="Y1298" s="13">
        <f>Penjualan!Y1298*$D1298</f>
        <v>0</v>
      </c>
      <c r="Z1298" s="13">
        <f>Penjualan!Z1298*$D1298</f>
        <v>0</v>
      </c>
      <c r="AA1298" s="13">
        <f>Penjualan!AA1298*$D1298</f>
        <v>0</v>
      </c>
      <c r="AB1298" s="13">
        <f>Penjualan!AB1298*$D1298</f>
        <v>0</v>
      </c>
      <c r="AC1298" s="13">
        <f>Penjualan!AC1298*$D1298</f>
        <v>0</v>
      </c>
      <c r="AD1298" s="13">
        <f>Penjualan!AD1298*$D1298</f>
        <v>0</v>
      </c>
      <c r="AE1298" s="13">
        <f>Penjualan!AE1298*$D1298</f>
        <v>0</v>
      </c>
      <c r="AF1298" s="13">
        <f>Penjualan!AF1298*$D1298</f>
        <v>0</v>
      </c>
      <c r="AG1298" s="13">
        <f>Penjualan!AG1298*$D1298</f>
        <v>0</v>
      </c>
      <c r="AH1298" s="13">
        <f>Penjualan!AH1298*$D1298</f>
        <v>0</v>
      </c>
      <c r="AI1298" s="13">
        <f>Penjualan!AI1298*$D1298</f>
        <v>0</v>
      </c>
      <c r="AJ1298" s="13">
        <f>Penjualan!AJ1298*$D1298</f>
        <v>0</v>
      </c>
      <c r="AK1298" s="13">
        <f>Penjualan!AK1298*$D1298</f>
        <v>0</v>
      </c>
      <c r="AL1298" s="13">
        <f>Penjualan!AL1298*$D1298</f>
        <v>0</v>
      </c>
      <c r="AM1298" s="13">
        <f>Penjualan!AM1298*$D1298</f>
        <v>0</v>
      </c>
      <c r="AN1298" s="13">
        <f>Penjualan!AN1298*$D1298</f>
        <v>0</v>
      </c>
      <c r="AO1298" s="13">
        <f>Penjualan!AO1298*$D1298</f>
        <v>0</v>
      </c>
      <c r="AP1298" s="13"/>
      <c r="AQ1298" s="13">
        <f>Penjualan!AQ1298*$D1298</f>
        <v>0</v>
      </c>
      <c r="AR1298" s="13">
        <f t="shared" si="39"/>
        <v>30000</v>
      </c>
      <c r="AS1298" s="14"/>
      <c r="AT1298" s="14"/>
      <c r="AU1298" s="14"/>
      <c r="AV1298" s="14"/>
      <c r="AW1298" s="14"/>
    </row>
    <row r="1299" spans="1:49" ht="26.25" customHeight="1" x14ac:dyDescent="0.35">
      <c r="A1299" s="55">
        <f>Penjualan!A1299</f>
        <v>0</v>
      </c>
      <c r="B1299" s="2" t="str">
        <f>Penjualan!B1299</f>
        <v>GR12</v>
      </c>
      <c r="C1299" s="2" t="str">
        <f>Penjualan!C1299</f>
        <v>Gelang rosario kristal</v>
      </c>
      <c r="D1299" s="21">
        <f>VLOOKUP(B1299,Tabel!$A$6:$F$78,6,FALSE)</f>
        <v>15000</v>
      </c>
      <c r="E1299" s="13">
        <f>Penjualan!E1299*$D1299</f>
        <v>0</v>
      </c>
      <c r="F1299" s="13">
        <f>Penjualan!F1299*$D1299</f>
        <v>0</v>
      </c>
      <c r="G1299" s="13">
        <f>Penjualan!G1299*$D1299</f>
        <v>0</v>
      </c>
      <c r="H1299" s="13">
        <f>Penjualan!H1299*$D1299</f>
        <v>0</v>
      </c>
      <c r="I1299" s="13">
        <f>Penjualan!I1299*$D1299</f>
        <v>0</v>
      </c>
      <c r="J1299" s="13">
        <f>Penjualan!J1299*$D1299</f>
        <v>0</v>
      </c>
      <c r="K1299" s="13">
        <f>Penjualan!K1299*$D1299</f>
        <v>0</v>
      </c>
      <c r="L1299" s="13">
        <f>Penjualan!L1299*$D1299</f>
        <v>0</v>
      </c>
      <c r="M1299" s="13">
        <f>Penjualan!M1299*$D1299</f>
        <v>0</v>
      </c>
      <c r="N1299" s="13">
        <f>Penjualan!N1299*$D1299</f>
        <v>0</v>
      </c>
      <c r="O1299" s="13">
        <f>Penjualan!O1299*$D1299</f>
        <v>0</v>
      </c>
      <c r="P1299" s="13">
        <f>Penjualan!P1299*$D1299</f>
        <v>0</v>
      </c>
      <c r="Q1299" s="13">
        <f>Penjualan!Q1299*$D1299</f>
        <v>0</v>
      </c>
      <c r="R1299" s="13">
        <f>Penjualan!R1299*$D1299</f>
        <v>0</v>
      </c>
      <c r="S1299" s="13">
        <f>Penjualan!S1299*$D1299</f>
        <v>0</v>
      </c>
      <c r="T1299" s="13">
        <f>Penjualan!T1299*$D1299</f>
        <v>0</v>
      </c>
      <c r="U1299" s="13">
        <f>Penjualan!U1299*$D1299</f>
        <v>0</v>
      </c>
      <c r="V1299" s="13">
        <f>Penjualan!V1299*$D1299</f>
        <v>0</v>
      </c>
      <c r="W1299" s="13">
        <f>Penjualan!W1299*$D1299</f>
        <v>60000</v>
      </c>
      <c r="X1299" s="13">
        <f>Penjualan!X1299*$D1299</f>
        <v>0</v>
      </c>
      <c r="Y1299" s="13">
        <f>Penjualan!Y1299*$D1299</f>
        <v>0</v>
      </c>
      <c r="Z1299" s="13">
        <f>Penjualan!Z1299*$D1299</f>
        <v>0</v>
      </c>
      <c r="AA1299" s="13">
        <f>Penjualan!AA1299*$D1299</f>
        <v>0</v>
      </c>
      <c r="AB1299" s="13">
        <f>Penjualan!AB1299*$D1299</f>
        <v>0</v>
      </c>
      <c r="AC1299" s="13">
        <f>Penjualan!AC1299*$D1299</f>
        <v>0</v>
      </c>
      <c r="AD1299" s="13">
        <f>Penjualan!AD1299*$D1299</f>
        <v>0</v>
      </c>
      <c r="AE1299" s="13">
        <f>Penjualan!AE1299*$D1299</f>
        <v>0</v>
      </c>
      <c r="AF1299" s="13">
        <f>Penjualan!AF1299*$D1299</f>
        <v>0</v>
      </c>
      <c r="AG1299" s="13">
        <f>Penjualan!AG1299*$D1299</f>
        <v>0</v>
      </c>
      <c r="AH1299" s="13">
        <f>Penjualan!AH1299*$D1299</f>
        <v>0</v>
      </c>
      <c r="AI1299" s="13">
        <f>Penjualan!AI1299*$D1299</f>
        <v>0</v>
      </c>
      <c r="AJ1299" s="13">
        <f>Penjualan!AJ1299*$D1299</f>
        <v>0</v>
      </c>
      <c r="AK1299" s="13">
        <f>Penjualan!AK1299*$D1299</f>
        <v>0</v>
      </c>
      <c r="AL1299" s="13">
        <f>Penjualan!AL1299*$D1299</f>
        <v>0</v>
      </c>
      <c r="AM1299" s="13">
        <f>Penjualan!AM1299*$D1299</f>
        <v>0</v>
      </c>
      <c r="AN1299" s="13">
        <f>Penjualan!AN1299*$D1299</f>
        <v>0</v>
      </c>
      <c r="AO1299" s="13">
        <f>Penjualan!AO1299*$D1299</f>
        <v>0</v>
      </c>
      <c r="AP1299" s="13"/>
      <c r="AQ1299" s="13">
        <f>Penjualan!AQ1299*$D1299</f>
        <v>0</v>
      </c>
      <c r="AR1299" s="13">
        <f t="shared" si="39"/>
        <v>60000</v>
      </c>
      <c r="AS1299" s="14"/>
      <c r="AT1299" s="14"/>
      <c r="AU1299" s="14"/>
      <c r="AV1299" s="14"/>
      <c r="AW1299" s="14"/>
    </row>
    <row r="1300" spans="1:49" ht="26.25" customHeight="1" x14ac:dyDescent="0.35">
      <c r="A1300" s="55">
        <f>Penjualan!A1300</f>
        <v>0</v>
      </c>
      <c r="B1300" s="2" t="str">
        <f>Penjualan!B1300</f>
        <v>GR19</v>
      </c>
      <c r="C1300" s="2" t="str">
        <f>Penjualan!C1300</f>
        <v>Gelang Rosario Corak Bunga</v>
      </c>
      <c r="D1300" s="21">
        <f>VLOOKUP(B1300,Tabel!$A$6:$F$78,6,FALSE)</f>
        <v>15000</v>
      </c>
      <c r="E1300" s="13">
        <f>Penjualan!E1300*$D1300</f>
        <v>0</v>
      </c>
      <c r="F1300" s="13">
        <f>Penjualan!F1300*$D1300</f>
        <v>0</v>
      </c>
      <c r="G1300" s="13">
        <f>Penjualan!G1300*$D1300</f>
        <v>0</v>
      </c>
      <c r="H1300" s="13">
        <f>Penjualan!H1300*$D1300</f>
        <v>0</v>
      </c>
      <c r="I1300" s="13">
        <f>Penjualan!I1300*$D1300</f>
        <v>0</v>
      </c>
      <c r="J1300" s="13">
        <f>Penjualan!J1300*$D1300</f>
        <v>0</v>
      </c>
      <c r="K1300" s="13">
        <f>Penjualan!K1300*$D1300</f>
        <v>0</v>
      </c>
      <c r="L1300" s="13">
        <f>Penjualan!L1300*$D1300</f>
        <v>0</v>
      </c>
      <c r="M1300" s="13">
        <f>Penjualan!M1300*$D1300</f>
        <v>0</v>
      </c>
      <c r="N1300" s="13">
        <f>Penjualan!N1300*$D1300</f>
        <v>45000</v>
      </c>
      <c r="O1300" s="13">
        <f>Penjualan!O1300*$D1300</f>
        <v>0</v>
      </c>
      <c r="P1300" s="13">
        <f>Penjualan!P1300*$D1300</f>
        <v>0</v>
      </c>
      <c r="Q1300" s="13">
        <f>Penjualan!Q1300*$D1300</f>
        <v>0</v>
      </c>
      <c r="R1300" s="13">
        <f>Penjualan!R1300*$D1300</f>
        <v>0</v>
      </c>
      <c r="S1300" s="13">
        <f>Penjualan!S1300*$D1300</f>
        <v>0</v>
      </c>
      <c r="T1300" s="13">
        <f>Penjualan!T1300*$D1300</f>
        <v>0</v>
      </c>
      <c r="U1300" s="13">
        <f>Penjualan!U1300*$D1300</f>
        <v>0</v>
      </c>
      <c r="V1300" s="13">
        <f>Penjualan!V1300*$D1300</f>
        <v>0</v>
      </c>
      <c r="W1300" s="13">
        <f>Penjualan!W1300*$D1300</f>
        <v>15000</v>
      </c>
      <c r="X1300" s="13">
        <f>Penjualan!X1300*$D1300</f>
        <v>0</v>
      </c>
      <c r="Y1300" s="13">
        <f>Penjualan!Y1300*$D1300</f>
        <v>0</v>
      </c>
      <c r="Z1300" s="13">
        <f>Penjualan!Z1300*$D1300</f>
        <v>0</v>
      </c>
      <c r="AA1300" s="13">
        <f>Penjualan!AA1300*$D1300</f>
        <v>0</v>
      </c>
      <c r="AB1300" s="13">
        <f>Penjualan!AB1300*$D1300</f>
        <v>0</v>
      </c>
      <c r="AC1300" s="13">
        <f>Penjualan!AC1300*$D1300</f>
        <v>0</v>
      </c>
      <c r="AD1300" s="13">
        <f>Penjualan!AD1300*$D1300</f>
        <v>0</v>
      </c>
      <c r="AE1300" s="13">
        <f>Penjualan!AE1300*$D1300</f>
        <v>0</v>
      </c>
      <c r="AF1300" s="13">
        <f>Penjualan!AF1300*$D1300</f>
        <v>0</v>
      </c>
      <c r="AG1300" s="13">
        <f>Penjualan!AG1300*$D1300</f>
        <v>0</v>
      </c>
      <c r="AH1300" s="13">
        <f>Penjualan!AH1300*$D1300</f>
        <v>0</v>
      </c>
      <c r="AI1300" s="13">
        <f>Penjualan!AI1300*$D1300</f>
        <v>0</v>
      </c>
      <c r="AJ1300" s="13">
        <f>Penjualan!AJ1300*$D1300</f>
        <v>0</v>
      </c>
      <c r="AK1300" s="13">
        <f>Penjualan!AK1300*$D1300</f>
        <v>0</v>
      </c>
      <c r="AL1300" s="13">
        <f>Penjualan!AL1300*$D1300</f>
        <v>0</v>
      </c>
      <c r="AM1300" s="13">
        <f>Penjualan!AM1300*$D1300</f>
        <v>0</v>
      </c>
      <c r="AN1300" s="13">
        <f>Penjualan!AN1300*$D1300</f>
        <v>0</v>
      </c>
      <c r="AO1300" s="13">
        <f>Penjualan!AO1300*$D1300</f>
        <v>0</v>
      </c>
      <c r="AP1300" s="13"/>
      <c r="AQ1300" s="13">
        <f>Penjualan!AQ1300*$D1300</f>
        <v>0</v>
      </c>
      <c r="AR1300" s="13">
        <f t="shared" si="39"/>
        <v>60000</v>
      </c>
      <c r="AS1300" s="14"/>
      <c r="AT1300" s="14"/>
      <c r="AU1300" s="14"/>
      <c r="AV1300" s="14"/>
      <c r="AW1300" s="14"/>
    </row>
    <row r="1301" spans="1:49" ht="26.25" customHeight="1" x14ac:dyDescent="0.35">
      <c r="A1301" s="55">
        <f>Penjualan!A1301</f>
        <v>0</v>
      </c>
      <c r="B1301" s="2" t="str">
        <f>Penjualan!B1301</f>
        <v>R10</v>
      </c>
      <c r="C1301" s="2" t="str">
        <f>Penjualan!C1301</f>
        <v>Rosario Biji Plastik</v>
      </c>
      <c r="D1301" s="21">
        <f>VLOOKUP(B1301,Tabel!$A$6:$F$78,6,FALSE)</f>
        <v>15000</v>
      </c>
      <c r="E1301" s="13">
        <f>Penjualan!E1301*$D1301</f>
        <v>0</v>
      </c>
      <c r="F1301" s="13">
        <f>Penjualan!F1301*$D1301</f>
        <v>0</v>
      </c>
      <c r="G1301" s="13">
        <f>Penjualan!G1301*$D1301</f>
        <v>0</v>
      </c>
      <c r="H1301" s="13">
        <f>Penjualan!H1301*$D1301</f>
        <v>0</v>
      </c>
      <c r="I1301" s="13">
        <f>Penjualan!I1301*$D1301</f>
        <v>0</v>
      </c>
      <c r="J1301" s="13">
        <f>Penjualan!J1301*$D1301</f>
        <v>0</v>
      </c>
      <c r="K1301" s="13">
        <f>Penjualan!K1301*$D1301</f>
        <v>0</v>
      </c>
      <c r="L1301" s="13">
        <f>Penjualan!L1301*$D1301</f>
        <v>0</v>
      </c>
      <c r="M1301" s="13">
        <f>Penjualan!M1301*$D1301</f>
        <v>0</v>
      </c>
      <c r="N1301" s="13">
        <f>Penjualan!N1301*$D1301</f>
        <v>0</v>
      </c>
      <c r="O1301" s="13">
        <f>Penjualan!O1301*$D1301</f>
        <v>0</v>
      </c>
      <c r="P1301" s="13">
        <f>Penjualan!P1301*$D1301</f>
        <v>30000</v>
      </c>
      <c r="Q1301" s="13">
        <f>Penjualan!Q1301*$D1301</f>
        <v>0</v>
      </c>
      <c r="R1301" s="13">
        <f>Penjualan!R1301*$D1301</f>
        <v>0</v>
      </c>
      <c r="S1301" s="13">
        <f>Penjualan!S1301*$D1301</f>
        <v>15000</v>
      </c>
      <c r="T1301" s="13">
        <f>Penjualan!T1301*$D1301</f>
        <v>0</v>
      </c>
      <c r="U1301" s="13">
        <f>Penjualan!U1301*$D1301</f>
        <v>0</v>
      </c>
      <c r="V1301" s="13">
        <f>Penjualan!V1301*$D1301</f>
        <v>0</v>
      </c>
      <c r="W1301" s="13">
        <f>Penjualan!W1301*$D1301</f>
        <v>45000</v>
      </c>
      <c r="X1301" s="13">
        <f>Penjualan!X1301*$D1301</f>
        <v>0</v>
      </c>
      <c r="Y1301" s="13">
        <f>Penjualan!Y1301*$D1301</f>
        <v>0</v>
      </c>
      <c r="Z1301" s="13">
        <f>Penjualan!Z1301*$D1301</f>
        <v>0</v>
      </c>
      <c r="AA1301" s="13">
        <f>Penjualan!AA1301*$D1301</f>
        <v>0</v>
      </c>
      <c r="AB1301" s="13">
        <f>Penjualan!AB1301*$D1301</f>
        <v>0</v>
      </c>
      <c r="AC1301" s="13">
        <f>Penjualan!AC1301*$D1301</f>
        <v>0</v>
      </c>
      <c r="AD1301" s="13">
        <f>Penjualan!AD1301*$D1301</f>
        <v>15000</v>
      </c>
      <c r="AE1301" s="13">
        <f>Penjualan!AE1301*$D1301</f>
        <v>0</v>
      </c>
      <c r="AF1301" s="13">
        <f>Penjualan!AF1301*$D1301</f>
        <v>0</v>
      </c>
      <c r="AG1301" s="13">
        <f>Penjualan!AG1301*$D1301</f>
        <v>0</v>
      </c>
      <c r="AH1301" s="13">
        <f>Penjualan!AH1301*$D1301</f>
        <v>0</v>
      </c>
      <c r="AI1301" s="13">
        <f>Penjualan!AI1301*$D1301</f>
        <v>15000</v>
      </c>
      <c r="AJ1301" s="13">
        <f>Penjualan!AJ1301*$D1301</f>
        <v>0</v>
      </c>
      <c r="AK1301" s="13">
        <f>Penjualan!AK1301*$D1301</f>
        <v>0</v>
      </c>
      <c r="AL1301" s="13">
        <f>Penjualan!AL1301*$D1301</f>
        <v>0</v>
      </c>
      <c r="AM1301" s="13">
        <f>Penjualan!AM1301*$D1301</f>
        <v>0</v>
      </c>
      <c r="AN1301" s="13">
        <f>Penjualan!AN1301*$D1301</f>
        <v>0</v>
      </c>
      <c r="AO1301" s="13">
        <f>Penjualan!AO1301*$D1301</f>
        <v>0</v>
      </c>
      <c r="AP1301" s="13"/>
      <c r="AQ1301" s="13">
        <f>Penjualan!AQ1301*$D1301</f>
        <v>0</v>
      </c>
      <c r="AR1301" s="13">
        <f t="shared" si="39"/>
        <v>120000</v>
      </c>
      <c r="AS1301" s="14"/>
      <c r="AT1301" s="14"/>
      <c r="AU1301" s="14"/>
      <c r="AV1301" s="14"/>
      <c r="AW1301" s="14"/>
    </row>
    <row r="1302" spans="1:49" ht="26.25" customHeight="1" x14ac:dyDescent="0.35">
      <c r="A1302" s="55">
        <f>Penjualan!A1302</f>
        <v>0</v>
      </c>
      <c r="B1302" s="2" t="str">
        <f>Penjualan!B1302</f>
        <v>GR11</v>
      </c>
      <c r="C1302" s="2" t="str">
        <f>Penjualan!C1302</f>
        <v>Gelang rosario kristal</v>
      </c>
      <c r="D1302" s="21">
        <f>VLOOKUP(B1302,Tabel!$A$6:$F$78,6,FALSE)</f>
        <v>15000</v>
      </c>
      <c r="E1302" s="13">
        <f>Penjualan!E1302*$D1302</f>
        <v>0</v>
      </c>
      <c r="F1302" s="13">
        <f>Penjualan!F1302*$D1302</f>
        <v>0</v>
      </c>
      <c r="G1302" s="13">
        <f>Penjualan!G1302*$D1302</f>
        <v>0</v>
      </c>
      <c r="H1302" s="13">
        <f>Penjualan!H1302*$D1302</f>
        <v>0</v>
      </c>
      <c r="I1302" s="13">
        <f>Penjualan!I1302*$D1302</f>
        <v>0</v>
      </c>
      <c r="J1302" s="13">
        <f>Penjualan!J1302*$D1302</f>
        <v>0</v>
      </c>
      <c r="K1302" s="13">
        <f>Penjualan!K1302*$D1302</f>
        <v>0</v>
      </c>
      <c r="L1302" s="13">
        <f>Penjualan!L1302*$D1302</f>
        <v>0</v>
      </c>
      <c r="M1302" s="13">
        <f>Penjualan!M1302*$D1302</f>
        <v>0</v>
      </c>
      <c r="N1302" s="13">
        <f>Penjualan!N1302*$D1302</f>
        <v>15000</v>
      </c>
      <c r="O1302" s="13">
        <f>Penjualan!O1302*$D1302</f>
        <v>0</v>
      </c>
      <c r="P1302" s="13">
        <f>Penjualan!P1302*$D1302</f>
        <v>0</v>
      </c>
      <c r="Q1302" s="13">
        <f>Penjualan!Q1302*$D1302</f>
        <v>0</v>
      </c>
      <c r="R1302" s="13">
        <f>Penjualan!R1302*$D1302</f>
        <v>0</v>
      </c>
      <c r="S1302" s="13">
        <f>Penjualan!S1302*$D1302</f>
        <v>0</v>
      </c>
      <c r="T1302" s="13">
        <f>Penjualan!T1302*$D1302</f>
        <v>0</v>
      </c>
      <c r="U1302" s="13">
        <f>Penjualan!U1302*$D1302</f>
        <v>0</v>
      </c>
      <c r="V1302" s="13">
        <f>Penjualan!V1302*$D1302</f>
        <v>0</v>
      </c>
      <c r="W1302" s="13">
        <f>Penjualan!W1302*$D1302</f>
        <v>0</v>
      </c>
      <c r="X1302" s="13">
        <f>Penjualan!X1302*$D1302</f>
        <v>0</v>
      </c>
      <c r="Y1302" s="13">
        <f>Penjualan!Y1302*$D1302</f>
        <v>0</v>
      </c>
      <c r="Z1302" s="13">
        <f>Penjualan!Z1302*$D1302</f>
        <v>0</v>
      </c>
      <c r="AA1302" s="13">
        <f>Penjualan!AA1302*$D1302</f>
        <v>0</v>
      </c>
      <c r="AB1302" s="13">
        <f>Penjualan!AB1302*$D1302</f>
        <v>0</v>
      </c>
      <c r="AC1302" s="13">
        <f>Penjualan!AC1302*$D1302</f>
        <v>0</v>
      </c>
      <c r="AD1302" s="13">
        <f>Penjualan!AD1302*$D1302</f>
        <v>0</v>
      </c>
      <c r="AE1302" s="13">
        <f>Penjualan!AE1302*$D1302</f>
        <v>0</v>
      </c>
      <c r="AF1302" s="13">
        <f>Penjualan!AF1302*$D1302</f>
        <v>0</v>
      </c>
      <c r="AG1302" s="13">
        <f>Penjualan!AG1302*$D1302</f>
        <v>0</v>
      </c>
      <c r="AH1302" s="13">
        <f>Penjualan!AH1302*$D1302</f>
        <v>0</v>
      </c>
      <c r="AI1302" s="13">
        <f>Penjualan!AI1302*$D1302</f>
        <v>0</v>
      </c>
      <c r="AJ1302" s="13">
        <f>Penjualan!AJ1302*$D1302</f>
        <v>0</v>
      </c>
      <c r="AK1302" s="13">
        <f>Penjualan!AK1302*$D1302</f>
        <v>0</v>
      </c>
      <c r="AL1302" s="13">
        <f>Penjualan!AL1302*$D1302</f>
        <v>0</v>
      </c>
      <c r="AM1302" s="13">
        <f>Penjualan!AM1302*$D1302</f>
        <v>0</v>
      </c>
      <c r="AN1302" s="13">
        <f>Penjualan!AN1302*$D1302</f>
        <v>0</v>
      </c>
      <c r="AO1302" s="13">
        <f>Penjualan!AO1302*$D1302</f>
        <v>0</v>
      </c>
      <c r="AP1302" s="13"/>
      <c r="AQ1302" s="13">
        <f>Penjualan!AQ1302*$D1302</f>
        <v>0</v>
      </c>
      <c r="AR1302" s="13">
        <f t="shared" si="39"/>
        <v>15000</v>
      </c>
      <c r="AS1302" s="14"/>
      <c r="AT1302" s="14"/>
      <c r="AU1302" s="14"/>
      <c r="AV1302" s="14"/>
      <c r="AW1302" s="14"/>
    </row>
    <row r="1303" spans="1:49" ht="26.25" customHeight="1" x14ac:dyDescent="0.35">
      <c r="A1303" s="55">
        <f>Penjualan!A1303</f>
        <v>0</v>
      </c>
      <c r="B1303" s="2" t="str">
        <f>Penjualan!B1303</f>
        <v>P01</v>
      </c>
      <c r="C1303" s="2" t="str">
        <f>Penjualan!C1303</f>
        <v>Pita</v>
      </c>
      <c r="D1303" s="21">
        <f>VLOOKUP(B1303,Tabel!$A$6:$F$78,6,FALSE)</f>
        <v>0</v>
      </c>
      <c r="E1303" s="13">
        <f>Penjualan!E1303*$D1303</f>
        <v>0</v>
      </c>
      <c r="F1303" s="13">
        <f>Penjualan!F1303*$D1303</f>
        <v>0</v>
      </c>
      <c r="G1303" s="13">
        <f>Penjualan!G1303*$D1303</f>
        <v>0</v>
      </c>
      <c r="H1303" s="13">
        <f>Penjualan!H1303*$D1303</f>
        <v>0</v>
      </c>
      <c r="I1303" s="13">
        <f>Penjualan!I1303*$D1303</f>
        <v>0</v>
      </c>
      <c r="J1303" s="13">
        <f>Penjualan!J1303*$D1303</f>
        <v>0</v>
      </c>
      <c r="K1303" s="13">
        <f>Penjualan!K1303*$D1303</f>
        <v>0</v>
      </c>
      <c r="L1303" s="13">
        <f>Penjualan!L1303*$D1303</f>
        <v>0</v>
      </c>
      <c r="M1303" s="13">
        <f>Penjualan!M1303*$D1303</f>
        <v>0</v>
      </c>
      <c r="N1303" s="13">
        <f>Penjualan!N1303*$D1303</f>
        <v>0</v>
      </c>
      <c r="O1303" s="13">
        <f>Penjualan!O1303*$D1303</f>
        <v>0</v>
      </c>
      <c r="P1303" s="13">
        <f>Penjualan!P1303*$D1303</f>
        <v>0</v>
      </c>
      <c r="Q1303" s="13">
        <f>Penjualan!Q1303*$D1303</f>
        <v>0</v>
      </c>
      <c r="R1303" s="13">
        <f>Penjualan!R1303*$D1303</f>
        <v>0</v>
      </c>
      <c r="S1303" s="13">
        <f>Penjualan!S1303*$D1303</f>
        <v>0</v>
      </c>
      <c r="T1303" s="13">
        <f>Penjualan!T1303*$D1303</f>
        <v>0</v>
      </c>
      <c r="U1303" s="13">
        <f>Penjualan!U1303*$D1303</f>
        <v>0</v>
      </c>
      <c r="V1303" s="13">
        <f>Penjualan!V1303*$D1303</f>
        <v>0</v>
      </c>
      <c r="W1303" s="13">
        <f>Penjualan!W1303*$D1303</f>
        <v>0</v>
      </c>
      <c r="X1303" s="13">
        <f>Penjualan!X1303*$D1303</f>
        <v>0</v>
      </c>
      <c r="Y1303" s="13">
        <f>Penjualan!Y1303*$D1303</f>
        <v>0</v>
      </c>
      <c r="Z1303" s="13">
        <f>Penjualan!Z1303*$D1303</f>
        <v>0</v>
      </c>
      <c r="AA1303" s="13">
        <f>Penjualan!AA1303*$D1303</f>
        <v>0</v>
      </c>
      <c r="AB1303" s="13">
        <f>Penjualan!AB1303*$D1303</f>
        <v>0</v>
      </c>
      <c r="AC1303" s="13">
        <f>Penjualan!AC1303*$D1303</f>
        <v>0</v>
      </c>
      <c r="AD1303" s="13">
        <f>Penjualan!AD1303*$D1303</f>
        <v>0</v>
      </c>
      <c r="AE1303" s="13">
        <f>Penjualan!AE1303*$D1303</f>
        <v>0</v>
      </c>
      <c r="AF1303" s="13">
        <f>Penjualan!AF1303*$D1303</f>
        <v>0</v>
      </c>
      <c r="AG1303" s="13">
        <f>Penjualan!AG1303*$D1303</f>
        <v>0</v>
      </c>
      <c r="AH1303" s="13">
        <f>Penjualan!AH1303*$D1303</f>
        <v>0</v>
      </c>
      <c r="AI1303" s="13">
        <f>Penjualan!AI1303*$D1303</f>
        <v>0</v>
      </c>
      <c r="AJ1303" s="13">
        <f>Penjualan!AJ1303*$D1303</f>
        <v>0</v>
      </c>
      <c r="AK1303" s="13">
        <f>Penjualan!AK1303*$D1303</f>
        <v>0</v>
      </c>
      <c r="AL1303" s="13">
        <f>Penjualan!AL1303*$D1303</f>
        <v>0</v>
      </c>
      <c r="AM1303" s="13">
        <f>Penjualan!AM1303*$D1303</f>
        <v>0</v>
      </c>
      <c r="AN1303" s="13">
        <f>Penjualan!AN1303*$D1303</f>
        <v>0</v>
      </c>
      <c r="AO1303" s="13">
        <f>Penjualan!AO1303*$D1303</f>
        <v>0</v>
      </c>
      <c r="AP1303" s="13"/>
      <c r="AQ1303" s="13">
        <f>Penjualan!AQ1303*$D1303</f>
        <v>0</v>
      </c>
      <c r="AR1303" s="13">
        <f t="shared" si="39"/>
        <v>0</v>
      </c>
      <c r="AS1303" s="14"/>
      <c r="AT1303" s="14"/>
      <c r="AU1303" s="14"/>
      <c r="AV1303" s="14"/>
      <c r="AW1303" s="14"/>
    </row>
    <row r="1304" spans="1:49" ht="26.25" customHeight="1" x14ac:dyDescent="0.35">
      <c r="A1304" s="55">
        <f>Penjualan!A1304</f>
        <v>0</v>
      </c>
      <c r="B1304" s="2" t="str">
        <f>Penjualan!B1304</f>
        <v>R06</v>
      </c>
      <c r="C1304" s="2" t="str">
        <f>Penjualan!C1304</f>
        <v>Rosario tali simpul</v>
      </c>
      <c r="D1304" s="21">
        <f>VLOOKUP(B1304,Tabel!$A$6:$F$78,6,FALSE)</f>
        <v>12000</v>
      </c>
      <c r="E1304" s="13">
        <f>Penjualan!E1304*$D1304</f>
        <v>0</v>
      </c>
      <c r="F1304" s="13">
        <f>Penjualan!F1304*$D1304</f>
        <v>0</v>
      </c>
      <c r="G1304" s="13">
        <f>Penjualan!G1304*$D1304</f>
        <v>0</v>
      </c>
      <c r="H1304" s="13">
        <f>Penjualan!H1304*$D1304</f>
        <v>0</v>
      </c>
      <c r="I1304" s="13">
        <f>Penjualan!I1304*$D1304</f>
        <v>0</v>
      </c>
      <c r="J1304" s="13">
        <f>Penjualan!J1304*$D1304</f>
        <v>0</v>
      </c>
      <c r="K1304" s="13">
        <f>Penjualan!K1304*$D1304</f>
        <v>0</v>
      </c>
      <c r="L1304" s="13">
        <f>Penjualan!L1304*$D1304</f>
        <v>0</v>
      </c>
      <c r="M1304" s="13">
        <f>Penjualan!M1304*$D1304</f>
        <v>0</v>
      </c>
      <c r="N1304" s="13">
        <f>Penjualan!N1304*$D1304</f>
        <v>0</v>
      </c>
      <c r="O1304" s="13">
        <f>Penjualan!O1304*$D1304</f>
        <v>0</v>
      </c>
      <c r="P1304" s="13">
        <f>Penjualan!P1304*$D1304</f>
        <v>0</v>
      </c>
      <c r="Q1304" s="13">
        <f>Penjualan!Q1304*$D1304</f>
        <v>0</v>
      </c>
      <c r="R1304" s="13">
        <f>Penjualan!R1304*$D1304</f>
        <v>0</v>
      </c>
      <c r="S1304" s="13">
        <f>Penjualan!S1304*$D1304</f>
        <v>0</v>
      </c>
      <c r="T1304" s="13">
        <f>Penjualan!T1304*$D1304</f>
        <v>0</v>
      </c>
      <c r="U1304" s="13">
        <f>Penjualan!U1304*$D1304</f>
        <v>0</v>
      </c>
      <c r="V1304" s="13">
        <f>Penjualan!V1304*$D1304</f>
        <v>0</v>
      </c>
      <c r="W1304" s="13">
        <f>Penjualan!W1304*$D1304</f>
        <v>12000</v>
      </c>
      <c r="X1304" s="13">
        <f>Penjualan!X1304*$D1304</f>
        <v>0</v>
      </c>
      <c r="Y1304" s="13">
        <f>Penjualan!Y1304*$D1304</f>
        <v>0</v>
      </c>
      <c r="Z1304" s="13">
        <f>Penjualan!Z1304*$D1304</f>
        <v>0</v>
      </c>
      <c r="AA1304" s="13">
        <f>Penjualan!AA1304*$D1304</f>
        <v>0</v>
      </c>
      <c r="AB1304" s="13">
        <f>Penjualan!AB1304*$D1304</f>
        <v>0</v>
      </c>
      <c r="AC1304" s="13">
        <f>Penjualan!AC1304*$D1304</f>
        <v>0</v>
      </c>
      <c r="AD1304" s="13">
        <f>Penjualan!AD1304*$D1304</f>
        <v>0</v>
      </c>
      <c r="AE1304" s="13">
        <f>Penjualan!AE1304*$D1304</f>
        <v>0</v>
      </c>
      <c r="AF1304" s="13">
        <f>Penjualan!AF1304*$D1304</f>
        <v>0</v>
      </c>
      <c r="AG1304" s="13">
        <f>Penjualan!AG1304*$D1304</f>
        <v>0</v>
      </c>
      <c r="AH1304" s="13">
        <f>Penjualan!AH1304*$D1304</f>
        <v>0</v>
      </c>
      <c r="AI1304" s="13">
        <f>Penjualan!AI1304*$D1304</f>
        <v>0</v>
      </c>
      <c r="AJ1304" s="13">
        <f>Penjualan!AJ1304*$D1304</f>
        <v>0</v>
      </c>
      <c r="AK1304" s="13">
        <f>Penjualan!AK1304*$D1304</f>
        <v>0</v>
      </c>
      <c r="AL1304" s="13">
        <f>Penjualan!AL1304*$D1304</f>
        <v>0</v>
      </c>
      <c r="AM1304" s="13">
        <f>Penjualan!AM1304*$D1304</f>
        <v>0</v>
      </c>
      <c r="AN1304" s="13">
        <f>Penjualan!AN1304*$D1304</f>
        <v>0</v>
      </c>
      <c r="AO1304" s="13">
        <f>Penjualan!AO1304*$D1304</f>
        <v>0</v>
      </c>
      <c r="AP1304" s="13"/>
      <c r="AQ1304" s="13">
        <f>Penjualan!AQ1304*$D1304</f>
        <v>0</v>
      </c>
      <c r="AR1304" s="13">
        <f t="shared" si="39"/>
        <v>12000</v>
      </c>
      <c r="AS1304" s="14"/>
      <c r="AT1304" s="14"/>
      <c r="AU1304" s="14"/>
      <c r="AV1304" s="14"/>
      <c r="AW1304" s="14"/>
    </row>
    <row r="1305" spans="1:49" ht="26.25" customHeight="1" x14ac:dyDescent="0.35">
      <c r="A1305" s="55">
        <f>Penjualan!A1305</f>
        <v>0</v>
      </c>
      <c r="B1305" s="2" t="str">
        <f>Penjualan!B1305</f>
        <v>RF01</v>
      </c>
      <c r="C1305" s="2" t="str">
        <f>Penjualan!C1305</f>
        <v>Produk Richard</v>
      </c>
      <c r="D1305" s="21">
        <f>VLOOKUP(B1305,Tabel!$A$6:$F$78,6,FALSE)</f>
        <v>10000</v>
      </c>
      <c r="E1305" s="13">
        <f>Penjualan!E1305*$D1305</f>
        <v>0</v>
      </c>
      <c r="F1305" s="13">
        <f>Penjualan!F1305*$D1305</f>
        <v>0</v>
      </c>
      <c r="G1305" s="13">
        <f>Penjualan!G1305*$D1305</f>
        <v>0</v>
      </c>
      <c r="H1305" s="13">
        <f>Penjualan!H1305*$D1305</f>
        <v>0</v>
      </c>
      <c r="I1305" s="13">
        <f>Penjualan!I1305*$D1305</f>
        <v>0</v>
      </c>
      <c r="J1305" s="13">
        <f>Penjualan!J1305*$D1305</f>
        <v>0</v>
      </c>
      <c r="K1305" s="13">
        <f>Penjualan!K1305*$D1305</f>
        <v>0</v>
      </c>
      <c r="L1305" s="13">
        <f>Penjualan!L1305*$D1305</f>
        <v>0</v>
      </c>
      <c r="M1305" s="13">
        <f>Penjualan!M1305*$D1305</f>
        <v>0</v>
      </c>
      <c r="N1305" s="13">
        <f>Penjualan!N1305*$D1305</f>
        <v>20000</v>
      </c>
      <c r="O1305" s="13">
        <f>Penjualan!O1305*$D1305</f>
        <v>0</v>
      </c>
      <c r="P1305" s="13">
        <f>Penjualan!P1305*$D1305</f>
        <v>0</v>
      </c>
      <c r="Q1305" s="13">
        <f>Penjualan!Q1305*$D1305</f>
        <v>0</v>
      </c>
      <c r="R1305" s="13">
        <f>Penjualan!R1305*$D1305</f>
        <v>0</v>
      </c>
      <c r="S1305" s="13">
        <f>Penjualan!S1305*$D1305</f>
        <v>0</v>
      </c>
      <c r="T1305" s="13">
        <f>Penjualan!T1305*$D1305</f>
        <v>0</v>
      </c>
      <c r="U1305" s="13">
        <f>Penjualan!U1305*$D1305</f>
        <v>0</v>
      </c>
      <c r="V1305" s="13">
        <f>Penjualan!V1305*$D1305</f>
        <v>0</v>
      </c>
      <c r="W1305" s="13">
        <f>Penjualan!W1305*$D1305</f>
        <v>0</v>
      </c>
      <c r="X1305" s="13">
        <f>Penjualan!X1305*$D1305</f>
        <v>0</v>
      </c>
      <c r="Y1305" s="13">
        <f>Penjualan!Y1305*$D1305</f>
        <v>0</v>
      </c>
      <c r="Z1305" s="13">
        <f>Penjualan!Z1305*$D1305</f>
        <v>0</v>
      </c>
      <c r="AA1305" s="13">
        <f>Penjualan!AA1305*$D1305</f>
        <v>0</v>
      </c>
      <c r="AB1305" s="13">
        <f>Penjualan!AB1305*$D1305</f>
        <v>0</v>
      </c>
      <c r="AC1305" s="13">
        <f>Penjualan!AC1305*$D1305</f>
        <v>0</v>
      </c>
      <c r="AD1305" s="13">
        <f>Penjualan!AD1305*$D1305</f>
        <v>0</v>
      </c>
      <c r="AE1305" s="13">
        <f>Penjualan!AE1305*$D1305</f>
        <v>0</v>
      </c>
      <c r="AF1305" s="13">
        <f>Penjualan!AF1305*$D1305</f>
        <v>0</v>
      </c>
      <c r="AG1305" s="13">
        <f>Penjualan!AG1305*$D1305</f>
        <v>10000</v>
      </c>
      <c r="AH1305" s="13">
        <f>Penjualan!AH1305*$D1305</f>
        <v>0</v>
      </c>
      <c r="AI1305" s="13">
        <f>Penjualan!AI1305*$D1305</f>
        <v>0</v>
      </c>
      <c r="AJ1305" s="13">
        <f>Penjualan!AJ1305*$D1305</f>
        <v>0</v>
      </c>
      <c r="AK1305" s="13">
        <f>Penjualan!AK1305*$D1305</f>
        <v>0</v>
      </c>
      <c r="AL1305" s="13">
        <f>Penjualan!AL1305*$D1305</f>
        <v>0</v>
      </c>
      <c r="AM1305" s="13">
        <f>Penjualan!AM1305*$D1305</f>
        <v>0</v>
      </c>
      <c r="AN1305" s="13">
        <f>Penjualan!AN1305*$D1305</f>
        <v>0</v>
      </c>
      <c r="AO1305" s="13">
        <f>Penjualan!AO1305*$D1305</f>
        <v>0</v>
      </c>
      <c r="AP1305" s="13"/>
      <c r="AQ1305" s="13">
        <f>Penjualan!AQ1305*$D1305</f>
        <v>0</v>
      </c>
      <c r="AR1305" s="13">
        <f t="shared" si="39"/>
        <v>30000</v>
      </c>
      <c r="AS1305" s="14"/>
      <c r="AT1305" s="14"/>
      <c r="AU1305" s="14"/>
      <c r="AV1305" s="14"/>
      <c r="AW1305" s="14"/>
    </row>
    <row r="1306" spans="1:49" ht="26.25" customHeight="1" x14ac:dyDescent="0.35">
      <c r="A1306" s="55">
        <f>Penjualan!A1306</f>
        <v>0</v>
      </c>
      <c r="B1306" s="2" t="str">
        <f>Penjualan!B1306</f>
        <v>Raf01</v>
      </c>
      <c r="C1306" s="2" t="str">
        <f>Penjualan!C1306</f>
        <v xml:space="preserve">Produk Rafael </v>
      </c>
      <c r="D1306" s="21">
        <f>VLOOKUP(B1306,Tabel!$A$6:$F$78,6,FALSE)</f>
        <v>10000</v>
      </c>
      <c r="E1306" s="13">
        <f>Penjualan!E1306*$D1306</f>
        <v>0</v>
      </c>
      <c r="F1306" s="13">
        <f>Penjualan!F1306*$D1306</f>
        <v>0</v>
      </c>
      <c r="G1306" s="13">
        <f>Penjualan!G1306*$D1306</f>
        <v>0</v>
      </c>
      <c r="H1306" s="13">
        <f>Penjualan!H1306*$D1306</f>
        <v>0</v>
      </c>
      <c r="I1306" s="13">
        <f>Penjualan!I1306*$D1306</f>
        <v>0</v>
      </c>
      <c r="J1306" s="13">
        <f>Penjualan!J1306*$D1306</f>
        <v>0</v>
      </c>
      <c r="K1306" s="13">
        <f>Penjualan!K1306*$D1306</f>
        <v>0</v>
      </c>
      <c r="L1306" s="13">
        <f>Penjualan!L1306*$D1306</f>
        <v>0</v>
      </c>
      <c r="M1306" s="13">
        <f>Penjualan!M1306*$D1306</f>
        <v>0</v>
      </c>
      <c r="N1306" s="13">
        <f>Penjualan!N1306*$D1306</f>
        <v>0</v>
      </c>
      <c r="O1306" s="13">
        <f>Penjualan!O1306*$D1306</f>
        <v>0</v>
      </c>
      <c r="P1306" s="13">
        <f>Penjualan!P1306*$D1306</f>
        <v>0</v>
      </c>
      <c r="Q1306" s="13">
        <f>Penjualan!Q1306*$D1306</f>
        <v>0</v>
      </c>
      <c r="R1306" s="13">
        <f>Penjualan!R1306*$D1306</f>
        <v>0</v>
      </c>
      <c r="S1306" s="13">
        <f>Penjualan!S1306*$D1306</f>
        <v>0</v>
      </c>
      <c r="T1306" s="13">
        <f>Penjualan!T1306*$D1306</f>
        <v>0</v>
      </c>
      <c r="U1306" s="13">
        <f>Penjualan!U1306*$D1306</f>
        <v>0</v>
      </c>
      <c r="V1306" s="13">
        <f>Penjualan!V1306*$D1306</f>
        <v>0</v>
      </c>
      <c r="W1306" s="13">
        <f>Penjualan!W1306*$D1306</f>
        <v>0</v>
      </c>
      <c r="X1306" s="13">
        <f>Penjualan!X1306*$D1306</f>
        <v>0</v>
      </c>
      <c r="Y1306" s="13">
        <f>Penjualan!Y1306*$D1306</f>
        <v>0</v>
      </c>
      <c r="Z1306" s="13">
        <f>Penjualan!Z1306*$D1306</f>
        <v>10000</v>
      </c>
      <c r="AA1306" s="13">
        <f>Penjualan!AA1306*$D1306</f>
        <v>0</v>
      </c>
      <c r="AB1306" s="13">
        <f>Penjualan!AB1306*$D1306</f>
        <v>0</v>
      </c>
      <c r="AC1306" s="13">
        <f>Penjualan!AC1306*$D1306</f>
        <v>0</v>
      </c>
      <c r="AD1306" s="13">
        <f>Penjualan!AD1306*$D1306</f>
        <v>0</v>
      </c>
      <c r="AE1306" s="13">
        <f>Penjualan!AE1306*$D1306</f>
        <v>0</v>
      </c>
      <c r="AF1306" s="13">
        <f>Penjualan!AF1306*$D1306</f>
        <v>0</v>
      </c>
      <c r="AG1306" s="13">
        <f>Penjualan!AG1306*$D1306</f>
        <v>0</v>
      </c>
      <c r="AH1306" s="13">
        <f>Penjualan!AH1306*$D1306</f>
        <v>0</v>
      </c>
      <c r="AI1306" s="13">
        <f>Penjualan!AI1306*$D1306</f>
        <v>0</v>
      </c>
      <c r="AJ1306" s="13">
        <f>Penjualan!AJ1306*$D1306</f>
        <v>0</v>
      </c>
      <c r="AK1306" s="13">
        <f>Penjualan!AK1306*$D1306</f>
        <v>0</v>
      </c>
      <c r="AL1306" s="13">
        <f>Penjualan!AL1306*$D1306</f>
        <v>0</v>
      </c>
      <c r="AM1306" s="13">
        <f>Penjualan!AM1306*$D1306</f>
        <v>0</v>
      </c>
      <c r="AN1306" s="13">
        <f>Penjualan!AN1306*$D1306</f>
        <v>0</v>
      </c>
      <c r="AO1306" s="13">
        <f>Penjualan!AO1306*$D1306</f>
        <v>0</v>
      </c>
      <c r="AP1306" s="13"/>
      <c r="AQ1306" s="13">
        <f>Penjualan!AQ1306*$D1306</f>
        <v>0</v>
      </c>
      <c r="AR1306" s="13">
        <f t="shared" si="39"/>
        <v>10000</v>
      </c>
      <c r="AS1306" s="14"/>
      <c r="AT1306" s="14"/>
      <c r="AU1306" s="14"/>
      <c r="AV1306" s="14"/>
      <c r="AW1306" s="14"/>
    </row>
    <row r="1307" spans="1:49" ht="26.25" customHeight="1" x14ac:dyDescent="0.35">
      <c r="A1307" s="55">
        <f>Penjualan!A1307</f>
        <v>0</v>
      </c>
      <c r="B1307" s="2" t="str">
        <f>Penjualan!B1307</f>
        <v>KT02</v>
      </c>
      <c r="C1307" s="2" t="str">
        <f>Penjualan!C1307</f>
        <v>Kalung bandul kupu2</v>
      </c>
      <c r="D1307" s="21">
        <f>VLOOKUP(B1307,Tabel!$A$6:$F$78,6,FALSE)</f>
        <v>0</v>
      </c>
      <c r="E1307" s="13">
        <f>Penjualan!E1307*$D1307</f>
        <v>0</v>
      </c>
      <c r="F1307" s="13">
        <f>Penjualan!F1307*$D1307</f>
        <v>0</v>
      </c>
      <c r="G1307" s="13">
        <f>Penjualan!G1307*$D1307</f>
        <v>0</v>
      </c>
      <c r="H1307" s="13">
        <f>Penjualan!H1307*$D1307</f>
        <v>0</v>
      </c>
      <c r="I1307" s="13">
        <f>Penjualan!I1307*$D1307</f>
        <v>0</v>
      </c>
      <c r="J1307" s="13">
        <f>Penjualan!J1307*$D1307</f>
        <v>0</v>
      </c>
      <c r="K1307" s="13">
        <f>Penjualan!K1307*$D1307</f>
        <v>0</v>
      </c>
      <c r="L1307" s="13">
        <f>Penjualan!L1307*$D1307</f>
        <v>0</v>
      </c>
      <c r="M1307" s="13">
        <f>Penjualan!M1307*$D1307</f>
        <v>0</v>
      </c>
      <c r="N1307" s="13">
        <f>Penjualan!N1307*$D1307</f>
        <v>0</v>
      </c>
      <c r="O1307" s="13">
        <f>Penjualan!O1307*$D1307</f>
        <v>0</v>
      </c>
      <c r="P1307" s="13">
        <f>Penjualan!P1307*$D1307</f>
        <v>0</v>
      </c>
      <c r="Q1307" s="13">
        <f>Penjualan!Q1307*$D1307</f>
        <v>0</v>
      </c>
      <c r="R1307" s="13">
        <f>Penjualan!R1307*$D1307</f>
        <v>0</v>
      </c>
      <c r="S1307" s="13">
        <f>Penjualan!S1307*$D1307</f>
        <v>0</v>
      </c>
      <c r="T1307" s="13">
        <f>Penjualan!T1307*$D1307</f>
        <v>0</v>
      </c>
      <c r="U1307" s="13">
        <f>Penjualan!U1307*$D1307</f>
        <v>0</v>
      </c>
      <c r="V1307" s="13">
        <f>Penjualan!V1307*$D1307</f>
        <v>0</v>
      </c>
      <c r="W1307" s="13">
        <f>Penjualan!W1307*$D1307</f>
        <v>0</v>
      </c>
      <c r="X1307" s="13">
        <f>Penjualan!X1307*$D1307</f>
        <v>0</v>
      </c>
      <c r="Y1307" s="13">
        <f>Penjualan!Y1307*$D1307</f>
        <v>0</v>
      </c>
      <c r="Z1307" s="13">
        <f>Penjualan!Z1307*$D1307</f>
        <v>0</v>
      </c>
      <c r="AA1307" s="13">
        <f>Penjualan!AA1307*$D1307</f>
        <v>0</v>
      </c>
      <c r="AB1307" s="13">
        <f>Penjualan!AB1307*$D1307</f>
        <v>0</v>
      </c>
      <c r="AC1307" s="13">
        <f>Penjualan!AC1307*$D1307</f>
        <v>0</v>
      </c>
      <c r="AD1307" s="13">
        <f>Penjualan!AD1307*$D1307</f>
        <v>0</v>
      </c>
      <c r="AE1307" s="13">
        <f>Penjualan!AE1307*$D1307</f>
        <v>0</v>
      </c>
      <c r="AF1307" s="13">
        <f>Penjualan!AF1307*$D1307</f>
        <v>0</v>
      </c>
      <c r="AG1307" s="13">
        <f>Penjualan!AG1307*$D1307</f>
        <v>0</v>
      </c>
      <c r="AH1307" s="13">
        <f>Penjualan!AH1307*$D1307</f>
        <v>0</v>
      </c>
      <c r="AI1307" s="13">
        <f>Penjualan!AI1307*$D1307</f>
        <v>0</v>
      </c>
      <c r="AJ1307" s="13">
        <f>Penjualan!AJ1307*$D1307</f>
        <v>0</v>
      </c>
      <c r="AK1307" s="13">
        <f>Penjualan!AK1307*$D1307</f>
        <v>0</v>
      </c>
      <c r="AL1307" s="13">
        <f>Penjualan!AL1307*$D1307</f>
        <v>0</v>
      </c>
      <c r="AM1307" s="13">
        <f>Penjualan!AM1307*$D1307</f>
        <v>0</v>
      </c>
      <c r="AN1307" s="13">
        <f>Penjualan!AN1307*$D1307</f>
        <v>0</v>
      </c>
      <c r="AO1307" s="13">
        <f>Penjualan!AO1307*$D1307</f>
        <v>0</v>
      </c>
      <c r="AP1307" s="13"/>
      <c r="AQ1307" s="13">
        <f>Penjualan!AQ1307*$D1307</f>
        <v>0</v>
      </c>
      <c r="AR1307" s="13">
        <f t="shared" si="39"/>
        <v>0</v>
      </c>
      <c r="AS1307" s="14"/>
      <c r="AT1307" s="14"/>
      <c r="AU1307" s="14"/>
      <c r="AV1307" s="14"/>
      <c r="AW1307" s="14"/>
    </row>
    <row r="1308" spans="1:49" ht="26.25" customHeight="1" x14ac:dyDescent="0.35">
      <c r="A1308" s="55">
        <f>Penjualan!A1308</f>
        <v>42831</v>
      </c>
      <c r="B1308" s="2" t="str">
        <f>Penjualan!B1308</f>
        <v>R05</v>
      </c>
      <c r="C1308" s="2" t="str">
        <f>Penjualan!C1308</f>
        <v>Rosario tali bercorak</v>
      </c>
      <c r="D1308" s="21">
        <f>VLOOKUP(B1308,Tabel!$A$6:$F$78,6,FALSE)</f>
        <v>15000</v>
      </c>
      <c r="E1308" s="13">
        <f>Penjualan!E1308*$D1308</f>
        <v>0</v>
      </c>
      <c r="F1308" s="13">
        <f>Penjualan!F1308*$D1308</f>
        <v>0</v>
      </c>
      <c r="G1308" s="13">
        <f>Penjualan!G1308*$D1308</f>
        <v>0</v>
      </c>
      <c r="H1308" s="13">
        <f>Penjualan!H1308*$D1308</f>
        <v>0</v>
      </c>
      <c r="I1308" s="13">
        <f>Penjualan!I1308*$D1308</f>
        <v>0</v>
      </c>
      <c r="J1308" s="13">
        <f>Penjualan!J1308*$D1308</f>
        <v>0</v>
      </c>
      <c r="K1308" s="13">
        <f>Penjualan!K1308*$D1308</f>
        <v>0</v>
      </c>
      <c r="L1308" s="13">
        <f>Penjualan!L1308*$D1308</f>
        <v>0</v>
      </c>
      <c r="M1308" s="13">
        <f>Penjualan!M1308*$D1308</f>
        <v>0</v>
      </c>
      <c r="N1308" s="13">
        <f>Penjualan!N1308*$D1308</f>
        <v>15000</v>
      </c>
      <c r="O1308" s="13">
        <f>Penjualan!O1308*$D1308</f>
        <v>0</v>
      </c>
      <c r="P1308" s="13">
        <f>Penjualan!P1308*$D1308</f>
        <v>0</v>
      </c>
      <c r="Q1308" s="13">
        <f>Penjualan!Q1308*$D1308</f>
        <v>0</v>
      </c>
      <c r="R1308" s="13">
        <f>Penjualan!R1308*$D1308</f>
        <v>0</v>
      </c>
      <c r="S1308" s="13">
        <f>Penjualan!S1308*$D1308</f>
        <v>0</v>
      </c>
      <c r="T1308" s="13">
        <f>Penjualan!T1308*$D1308</f>
        <v>0</v>
      </c>
      <c r="U1308" s="13">
        <f>Penjualan!U1308*$D1308</f>
        <v>0</v>
      </c>
      <c r="V1308" s="13">
        <f>Penjualan!V1308*$D1308</f>
        <v>0</v>
      </c>
      <c r="W1308" s="13">
        <f>Penjualan!W1308*$D1308</f>
        <v>75000</v>
      </c>
      <c r="X1308" s="13">
        <f>Penjualan!X1308*$D1308</f>
        <v>0</v>
      </c>
      <c r="Y1308" s="13">
        <f>Penjualan!Y1308*$D1308</f>
        <v>0</v>
      </c>
      <c r="Z1308" s="13">
        <f>Penjualan!Z1308*$D1308</f>
        <v>0</v>
      </c>
      <c r="AA1308" s="13">
        <f>Penjualan!AA1308*$D1308</f>
        <v>0</v>
      </c>
      <c r="AB1308" s="13">
        <f>Penjualan!AB1308*$D1308</f>
        <v>0</v>
      </c>
      <c r="AC1308" s="13">
        <f>Penjualan!AC1308*$D1308</f>
        <v>0</v>
      </c>
      <c r="AD1308" s="13">
        <f>Penjualan!AD1308*$D1308</f>
        <v>15000</v>
      </c>
      <c r="AE1308" s="13">
        <f>Penjualan!AE1308*$D1308</f>
        <v>0</v>
      </c>
      <c r="AF1308" s="13">
        <f>Penjualan!AF1308*$D1308</f>
        <v>0</v>
      </c>
      <c r="AG1308" s="13">
        <f>Penjualan!AG1308*$D1308</f>
        <v>15000</v>
      </c>
      <c r="AH1308" s="13">
        <f>Penjualan!AH1308*$D1308</f>
        <v>0</v>
      </c>
      <c r="AI1308" s="13">
        <f>Penjualan!AI1308*$D1308</f>
        <v>15000</v>
      </c>
      <c r="AJ1308" s="13">
        <f>Penjualan!AJ1308*$D1308</f>
        <v>0</v>
      </c>
      <c r="AK1308" s="13">
        <f>Penjualan!AK1308*$D1308</f>
        <v>0</v>
      </c>
      <c r="AL1308" s="13">
        <f>Penjualan!AL1308*$D1308</f>
        <v>0</v>
      </c>
      <c r="AM1308" s="13">
        <f>Penjualan!AM1308*$D1308</f>
        <v>0</v>
      </c>
      <c r="AN1308" s="13">
        <f>Penjualan!AN1308*$D1308</f>
        <v>0</v>
      </c>
      <c r="AO1308" s="13">
        <f>Penjualan!AO1308*$D1308</f>
        <v>0</v>
      </c>
      <c r="AP1308" s="13"/>
      <c r="AQ1308" s="13">
        <f>Penjualan!AQ1308*$D1308</f>
        <v>0</v>
      </c>
      <c r="AR1308" s="13">
        <f t="shared" si="39"/>
        <v>135000</v>
      </c>
      <c r="AS1308" s="14"/>
      <c r="AT1308" s="14"/>
      <c r="AU1308" s="14"/>
      <c r="AV1308" s="14"/>
      <c r="AW1308" s="14"/>
    </row>
    <row r="1309" spans="1:49" ht="26.25" customHeight="1" x14ac:dyDescent="0.35">
      <c r="A1309" s="55" t="str">
        <f>Penjualan!A1309</f>
        <v>St. Bonaventura</v>
      </c>
      <c r="B1309" s="2" t="str">
        <f>Penjualan!B1309</f>
        <v>R01</v>
      </c>
      <c r="C1309" s="2" t="str">
        <f>Penjualan!C1309</f>
        <v>Rosario kayu</v>
      </c>
      <c r="D1309" s="21">
        <f>VLOOKUP(B1309,Tabel!$A$6:$F$78,6,FALSE)</f>
        <v>15000</v>
      </c>
      <c r="E1309" s="13">
        <f>Penjualan!E1309*$D1309</f>
        <v>0</v>
      </c>
      <c r="F1309" s="13">
        <f>Penjualan!F1309*$D1309</f>
        <v>0</v>
      </c>
      <c r="G1309" s="13">
        <f>Penjualan!G1309*$D1309</f>
        <v>0</v>
      </c>
      <c r="H1309" s="13">
        <f>Penjualan!H1309*$D1309</f>
        <v>0</v>
      </c>
      <c r="I1309" s="13">
        <f>Penjualan!I1309*$D1309</f>
        <v>0</v>
      </c>
      <c r="J1309" s="13">
        <f>Penjualan!J1309*$D1309</f>
        <v>0</v>
      </c>
      <c r="K1309" s="13">
        <f>Penjualan!K1309*$D1309</f>
        <v>0</v>
      </c>
      <c r="L1309" s="13">
        <f>Penjualan!L1309*$D1309</f>
        <v>0</v>
      </c>
      <c r="M1309" s="13">
        <f>Penjualan!M1309*$D1309</f>
        <v>0</v>
      </c>
      <c r="N1309" s="13">
        <f>Penjualan!N1309*$D1309</f>
        <v>30000</v>
      </c>
      <c r="O1309" s="13">
        <f>Penjualan!O1309*$D1309</f>
        <v>0</v>
      </c>
      <c r="P1309" s="13">
        <f>Penjualan!P1309*$D1309</f>
        <v>15000</v>
      </c>
      <c r="Q1309" s="13">
        <f>Penjualan!Q1309*$D1309</f>
        <v>0</v>
      </c>
      <c r="R1309" s="13">
        <f>Penjualan!R1309*$D1309</f>
        <v>0</v>
      </c>
      <c r="S1309" s="13">
        <f>Penjualan!S1309*$D1309</f>
        <v>0</v>
      </c>
      <c r="T1309" s="13">
        <f>Penjualan!T1309*$D1309</f>
        <v>0</v>
      </c>
      <c r="U1309" s="13">
        <f>Penjualan!U1309*$D1309</f>
        <v>0</v>
      </c>
      <c r="V1309" s="13">
        <f>Penjualan!V1309*$D1309</f>
        <v>0</v>
      </c>
      <c r="W1309" s="13">
        <f>Penjualan!W1309*$D1309</f>
        <v>0</v>
      </c>
      <c r="X1309" s="13">
        <f>Penjualan!X1309*$D1309</f>
        <v>0</v>
      </c>
      <c r="Y1309" s="13">
        <f>Penjualan!Y1309*$D1309</f>
        <v>0</v>
      </c>
      <c r="Z1309" s="13">
        <f>Penjualan!Z1309*$D1309</f>
        <v>0</v>
      </c>
      <c r="AA1309" s="13">
        <f>Penjualan!AA1309*$D1309</f>
        <v>0</v>
      </c>
      <c r="AB1309" s="13">
        <f>Penjualan!AB1309*$D1309</f>
        <v>0</v>
      </c>
      <c r="AC1309" s="13">
        <f>Penjualan!AC1309*$D1309</f>
        <v>0</v>
      </c>
      <c r="AD1309" s="13">
        <f>Penjualan!AD1309*$D1309</f>
        <v>0</v>
      </c>
      <c r="AE1309" s="13">
        <f>Penjualan!AE1309*$D1309</f>
        <v>0</v>
      </c>
      <c r="AF1309" s="13">
        <f>Penjualan!AF1309*$D1309</f>
        <v>0</v>
      </c>
      <c r="AG1309" s="13">
        <f>Penjualan!AG1309*$D1309</f>
        <v>0</v>
      </c>
      <c r="AH1309" s="13">
        <f>Penjualan!AH1309*$D1309</f>
        <v>0</v>
      </c>
      <c r="AI1309" s="13">
        <f>Penjualan!AI1309*$D1309</f>
        <v>30000</v>
      </c>
      <c r="AJ1309" s="13">
        <f>Penjualan!AJ1309*$D1309</f>
        <v>0</v>
      </c>
      <c r="AK1309" s="13">
        <f>Penjualan!AK1309*$D1309</f>
        <v>0</v>
      </c>
      <c r="AL1309" s="13">
        <f>Penjualan!AL1309*$D1309</f>
        <v>0</v>
      </c>
      <c r="AM1309" s="13">
        <f>Penjualan!AM1309*$D1309</f>
        <v>0</v>
      </c>
      <c r="AN1309" s="13">
        <f>Penjualan!AN1309*$D1309</f>
        <v>0</v>
      </c>
      <c r="AO1309" s="13">
        <f>Penjualan!AO1309*$D1309</f>
        <v>0</v>
      </c>
      <c r="AP1309" s="13"/>
      <c r="AQ1309" s="13">
        <f>Penjualan!AQ1309*$D1309</f>
        <v>0</v>
      </c>
      <c r="AR1309" s="13">
        <f t="shared" ref="AR1309:AR1358" si="40">SUM(E1309:AQ1309)</f>
        <v>75000</v>
      </c>
      <c r="AS1309" s="14"/>
      <c r="AT1309" s="14"/>
      <c r="AU1309" s="14"/>
      <c r="AV1309" s="14"/>
      <c r="AW1309" s="14"/>
    </row>
    <row r="1310" spans="1:49" ht="26.25" customHeight="1" x14ac:dyDescent="0.35">
      <c r="A1310" s="55" t="str">
        <f>Penjualan!A1310</f>
        <v>Misa Sore</v>
      </c>
      <c r="B1310" s="2" t="str">
        <f>Penjualan!B1310</f>
        <v>R10</v>
      </c>
      <c r="C1310" s="2" t="str">
        <f>Penjualan!C1310</f>
        <v>Rosario Biji Plastik</v>
      </c>
      <c r="D1310" s="21">
        <f>VLOOKUP(B1310,Tabel!$A$6:$F$78,6,FALSE)</f>
        <v>15000</v>
      </c>
      <c r="E1310" s="13">
        <f>Penjualan!E1310*$D1310</f>
        <v>0</v>
      </c>
      <c r="F1310" s="13">
        <f>Penjualan!F1310*$D1310</f>
        <v>0</v>
      </c>
      <c r="G1310" s="13">
        <f>Penjualan!G1310*$D1310</f>
        <v>0</v>
      </c>
      <c r="H1310" s="13">
        <f>Penjualan!H1310*$D1310</f>
        <v>0</v>
      </c>
      <c r="I1310" s="13">
        <f>Penjualan!I1310*$D1310</f>
        <v>0</v>
      </c>
      <c r="J1310" s="13">
        <f>Penjualan!J1310*$D1310</f>
        <v>0</v>
      </c>
      <c r="K1310" s="13">
        <f>Penjualan!K1310*$D1310</f>
        <v>0</v>
      </c>
      <c r="L1310" s="13">
        <f>Penjualan!L1310*$D1310</f>
        <v>0</v>
      </c>
      <c r="M1310" s="13">
        <f>Penjualan!M1310*$D1310</f>
        <v>0</v>
      </c>
      <c r="N1310" s="13">
        <f>Penjualan!N1310*$D1310</f>
        <v>0</v>
      </c>
      <c r="O1310" s="13">
        <f>Penjualan!O1310*$D1310</f>
        <v>0</v>
      </c>
      <c r="P1310" s="13">
        <f>Penjualan!P1310*$D1310</f>
        <v>15000</v>
      </c>
      <c r="Q1310" s="13">
        <f>Penjualan!Q1310*$D1310</f>
        <v>0</v>
      </c>
      <c r="R1310" s="13">
        <f>Penjualan!R1310*$D1310</f>
        <v>0</v>
      </c>
      <c r="S1310" s="13">
        <f>Penjualan!S1310*$D1310</f>
        <v>15000</v>
      </c>
      <c r="T1310" s="13">
        <f>Penjualan!T1310*$D1310</f>
        <v>0</v>
      </c>
      <c r="U1310" s="13">
        <f>Penjualan!U1310*$D1310</f>
        <v>0</v>
      </c>
      <c r="V1310" s="13">
        <f>Penjualan!V1310*$D1310</f>
        <v>0</v>
      </c>
      <c r="W1310" s="13">
        <f>Penjualan!W1310*$D1310</f>
        <v>45000</v>
      </c>
      <c r="X1310" s="13">
        <f>Penjualan!X1310*$D1310</f>
        <v>0</v>
      </c>
      <c r="Y1310" s="13">
        <f>Penjualan!Y1310*$D1310</f>
        <v>0</v>
      </c>
      <c r="Z1310" s="13">
        <f>Penjualan!Z1310*$D1310</f>
        <v>0</v>
      </c>
      <c r="AA1310" s="13">
        <f>Penjualan!AA1310*$D1310</f>
        <v>0</v>
      </c>
      <c r="AB1310" s="13">
        <f>Penjualan!AB1310*$D1310</f>
        <v>0</v>
      </c>
      <c r="AC1310" s="13">
        <f>Penjualan!AC1310*$D1310</f>
        <v>0</v>
      </c>
      <c r="AD1310" s="13">
        <f>Penjualan!AD1310*$D1310</f>
        <v>0</v>
      </c>
      <c r="AE1310" s="13">
        <f>Penjualan!AE1310*$D1310</f>
        <v>0</v>
      </c>
      <c r="AF1310" s="13">
        <f>Penjualan!AF1310*$D1310</f>
        <v>0</v>
      </c>
      <c r="AG1310" s="13">
        <f>Penjualan!AG1310*$D1310</f>
        <v>0</v>
      </c>
      <c r="AH1310" s="13">
        <f>Penjualan!AH1310*$D1310</f>
        <v>0</v>
      </c>
      <c r="AI1310" s="13">
        <f>Penjualan!AI1310*$D1310</f>
        <v>0</v>
      </c>
      <c r="AJ1310" s="13">
        <f>Penjualan!AJ1310*$D1310</f>
        <v>0</v>
      </c>
      <c r="AK1310" s="13">
        <f>Penjualan!AK1310*$D1310</f>
        <v>0</v>
      </c>
      <c r="AL1310" s="13">
        <f>Penjualan!AL1310*$D1310</f>
        <v>0</v>
      </c>
      <c r="AM1310" s="13">
        <f>Penjualan!AM1310*$D1310</f>
        <v>0</v>
      </c>
      <c r="AN1310" s="13">
        <f>Penjualan!AN1310*$D1310</f>
        <v>0</v>
      </c>
      <c r="AO1310" s="13">
        <f>Penjualan!AO1310*$D1310</f>
        <v>0</v>
      </c>
      <c r="AP1310" s="13"/>
      <c r="AQ1310" s="13">
        <f>Penjualan!AQ1310*$D1310</f>
        <v>0</v>
      </c>
      <c r="AR1310" s="13">
        <f t="shared" si="40"/>
        <v>75000</v>
      </c>
      <c r="AS1310" s="14"/>
      <c r="AT1310" s="14"/>
      <c r="AU1310" s="14"/>
      <c r="AV1310" s="14"/>
      <c r="AW1310" s="14"/>
    </row>
    <row r="1311" spans="1:49" ht="26.25" customHeight="1" x14ac:dyDescent="0.35">
      <c r="A1311" s="55">
        <f>Penjualan!A1311</f>
        <v>0.6875</v>
      </c>
      <c r="B1311" s="2" t="str">
        <f>Penjualan!B1311</f>
        <v>GKM</v>
      </c>
      <c r="C1311" s="2" t="str">
        <f>Penjualan!C1311</f>
        <v>G. Mutiara</v>
      </c>
      <c r="D1311" s="21">
        <f>VLOOKUP(B1311,Tabel!$A$6:$F$78,6,FALSE)</f>
        <v>10000</v>
      </c>
      <c r="E1311" s="13">
        <f>Penjualan!E1311*$D1311</f>
        <v>0</v>
      </c>
      <c r="F1311" s="13">
        <f>Penjualan!F1311*$D1311</f>
        <v>0</v>
      </c>
      <c r="G1311" s="13">
        <f>Penjualan!G1311*$D1311</f>
        <v>0</v>
      </c>
      <c r="H1311" s="13">
        <f>Penjualan!H1311*$D1311</f>
        <v>0</v>
      </c>
      <c r="I1311" s="13">
        <f>Penjualan!I1311*$D1311</f>
        <v>0</v>
      </c>
      <c r="J1311" s="13">
        <f>Penjualan!J1311*$D1311</f>
        <v>0</v>
      </c>
      <c r="K1311" s="13">
        <f>Penjualan!K1311*$D1311</f>
        <v>0</v>
      </c>
      <c r="L1311" s="13">
        <f>Penjualan!L1311*$D1311</f>
        <v>0</v>
      </c>
      <c r="M1311" s="13">
        <f>Penjualan!M1311*$D1311</f>
        <v>30000</v>
      </c>
      <c r="N1311" s="13">
        <f>Penjualan!N1311*$D1311</f>
        <v>0</v>
      </c>
      <c r="O1311" s="13">
        <f>Penjualan!O1311*$D1311</f>
        <v>0</v>
      </c>
      <c r="P1311" s="13">
        <f>Penjualan!P1311*$D1311</f>
        <v>0</v>
      </c>
      <c r="Q1311" s="13">
        <f>Penjualan!Q1311*$D1311</f>
        <v>0</v>
      </c>
      <c r="R1311" s="13">
        <f>Penjualan!R1311*$D1311</f>
        <v>0</v>
      </c>
      <c r="S1311" s="13">
        <f>Penjualan!S1311*$D1311</f>
        <v>0</v>
      </c>
      <c r="T1311" s="13">
        <f>Penjualan!T1311*$D1311</f>
        <v>0</v>
      </c>
      <c r="U1311" s="13">
        <f>Penjualan!U1311*$D1311</f>
        <v>0</v>
      </c>
      <c r="V1311" s="13">
        <f>Penjualan!V1311*$D1311</f>
        <v>0</v>
      </c>
      <c r="W1311" s="13">
        <f>Penjualan!W1311*$D1311</f>
        <v>0</v>
      </c>
      <c r="X1311" s="13">
        <f>Penjualan!X1311*$D1311</f>
        <v>0</v>
      </c>
      <c r="Y1311" s="13">
        <f>Penjualan!Y1311*$D1311</f>
        <v>0</v>
      </c>
      <c r="Z1311" s="13">
        <f>Penjualan!Z1311*$D1311</f>
        <v>10000</v>
      </c>
      <c r="AA1311" s="13">
        <f>Penjualan!AA1311*$D1311</f>
        <v>0</v>
      </c>
      <c r="AB1311" s="13">
        <f>Penjualan!AB1311*$D1311</f>
        <v>0</v>
      </c>
      <c r="AC1311" s="13">
        <f>Penjualan!AC1311*$D1311</f>
        <v>0</v>
      </c>
      <c r="AD1311" s="13">
        <f>Penjualan!AD1311*$D1311</f>
        <v>10000</v>
      </c>
      <c r="AE1311" s="13">
        <f>Penjualan!AE1311*$D1311</f>
        <v>0</v>
      </c>
      <c r="AF1311" s="13">
        <f>Penjualan!AF1311*$D1311</f>
        <v>10000</v>
      </c>
      <c r="AG1311" s="13">
        <f>Penjualan!AG1311*$D1311</f>
        <v>0</v>
      </c>
      <c r="AH1311" s="13">
        <f>Penjualan!AH1311*$D1311</f>
        <v>0</v>
      </c>
      <c r="AI1311" s="13">
        <f>Penjualan!AI1311*$D1311</f>
        <v>0</v>
      </c>
      <c r="AJ1311" s="13">
        <f>Penjualan!AJ1311*$D1311</f>
        <v>0</v>
      </c>
      <c r="AK1311" s="13">
        <f>Penjualan!AK1311*$D1311</f>
        <v>0</v>
      </c>
      <c r="AL1311" s="13">
        <f>Penjualan!AL1311*$D1311</f>
        <v>0</v>
      </c>
      <c r="AM1311" s="13">
        <f>Penjualan!AM1311*$D1311</f>
        <v>10000</v>
      </c>
      <c r="AN1311" s="13">
        <f>Penjualan!AN1311*$D1311</f>
        <v>0</v>
      </c>
      <c r="AO1311" s="13">
        <f>Penjualan!AO1311*$D1311</f>
        <v>0</v>
      </c>
      <c r="AP1311" s="13"/>
      <c r="AQ1311" s="13">
        <f>Penjualan!AQ1311*$D1311</f>
        <v>0</v>
      </c>
      <c r="AR1311" s="13">
        <f t="shared" si="40"/>
        <v>70000</v>
      </c>
      <c r="AS1311" s="14"/>
      <c r="AT1311" s="14"/>
      <c r="AU1311" s="14"/>
      <c r="AV1311" s="14"/>
      <c r="AW1311" s="14"/>
    </row>
    <row r="1312" spans="1:49" ht="26.25" customHeight="1" x14ac:dyDescent="0.35">
      <c r="A1312" s="55">
        <f>Penjualan!A1312</f>
        <v>0</v>
      </c>
      <c r="B1312" s="2" t="str">
        <f>Penjualan!B1312</f>
        <v>GR18</v>
      </c>
      <c r="C1312" s="2" t="str">
        <f>Penjualan!C1312</f>
        <v>Gelang Rosario Putih</v>
      </c>
      <c r="D1312" s="21">
        <f>VLOOKUP(B1312,Tabel!$A$6:$F$78,6,FALSE)</f>
        <v>15000</v>
      </c>
      <c r="E1312" s="13">
        <f>Penjualan!E1312*$D1312</f>
        <v>0</v>
      </c>
      <c r="F1312" s="13">
        <f>Penjualan!F1312*$D1312</f>
        <v>0</v>
      </c>
      <c r="G1312" s="13">
        <f>Penjualan!G1312*$D1312</f>
        <v>0</v>
      </c>
      <c r="H1312" s="13">
        <f>Penjualan!H1312*$D1312</f>
        <v>0</v>
      </c>
      <c r="I1312" s="13">
        <f>Penjualan!I1312*$D1312</f>
        <v>0</v>
      </c>
      <c r="J1312" s="13">
        <f>Penjualan!J1312*$D1312</f>
        <v>0</v>
      </c>
      <c r="K1312" s="13">
        <f>Penjualan!K1312*$D1312</f>
        <v>0</v>
      </c>
      <c r="L1312" s="13">
        <f>Penjualan!L1312*$D1312</f>
        <v>0</v>
      </c>
      <c r="M1312" s="13">
        <f>Penjualan!M1312*$D1312</f>
        <v>15000</v>
      </c>
      <c r="N1312" s="13">
        <f>Penjualan!N1312*$D1312</f>
        <v>0</v>
      </c>
      <c r="O1312" s="13">
        <f>Penjualan!O1312*$D1312</f>
        <v>0</v>
      </c>
      <c r="P1312" s="13">
        <f>Penjualan!P1312*$D1312</f>
        <v>0</v>
      </c>
      <c r="Q1312" s="13">
        <f>Penjualan!Q1312*$D1312</f>
        <v>0</v>
      </c>
      <c r="R1312" s="13">
        <f>Penjualan!R1312*$D1312</f>
        <v>0</v>
      </c>
      <c r="S1312" s="13">
        <f>Penjualan!S1312*$D1312</f>
        <v>0</v>
      </c>
      <c r="T1312" s="13">
        <f>Penjualan!T1312*$D1312</f>
        <v>0</v>
      </c>
      <c r="U1312" s="13">
        <f>Penjualan!U1312*$D1312</f>
        <v>0</v>
      </c>
      <c r="V1312" s="13">
        <f>Penjualan!V1312*$D1312</f>
        <v>0</v>
      </c>
      <c r="W1312" s="13">
        <f>Penjualan!W1312*$D1312</f>
        <v>0</v>
      </c>
      <c r="X1312" s="13">
        <f>Penjualan!X1312*$D1312</f>
        <v>0</v>
      </c>
      <c r="Y1312" s="13">
        <f>Penjualan!Y1312*$D1312</f>
        <v>0</v>
      </c>
      <c r="Z1312" s="13">
        <f>Penjualan!Z1312*$D1312</f>
        <v>0</v>
      </c>
      <c r="AA1312" s="13">
        <f>Penjualan!AA1312*$D1312</f>
        <v>0</v>
      </c>
      <c r="AB1312" s="13">
        <f>Penjualan!AB1312*$D1312</f>
        <v>0</v>
      </c>
      <c r="AC1312" s="13">
        <f>Penjualan!AC1312*$D1312</f>
        <v>0</v>
      </c>
      <c r="AD1312" s="13">
        <f>Penjualan!AD1312*$D1312</f>
        <v>0</v>
      </c>
      <c r="AE1312" s="13">
        <f>Penjualan!AE1312*$D1312</f>
        <v>0</v>
      </c>
      <c r="AF1312" s="13">
        <f>Penjualan!AF1312*$D1312</f>
        <v>0</v>
      </c>
      <c r="AG1312" s="13">
        <f>Penjualan!AG1312*$D1312</f>
        <v>0</v>
      </c>
      <c r="AH1312" s="13">
        <f>Penjualan!AH1312*$D1312</f>
        <v>0</v>
      </c>
      <c r="AI1312" s="13">
        <f>Penjualan!AI1312*$D1312</f>
        <v>0</v>
      </c>
      <c r="AJ1312" s="13">
        <f>Penjualan!AJ1312*$D1312</f>
        <v>0</v>
      </c>
      <c r="AK1312" s="13">
        <f>Penjualan!AK1312*$D1312</f>
        <v>0</v>
      </c>
      <c r="AL1312" s="13">
        <f>Penjualan!AL1312*$D1312</f>
        <v>0</v>
      </c>
      <c r="AM1312" s="13">
        <f>Penjualan!AM1312*$D1312</f>
        <v>0</v>
      </c>
      <c r="AN1312" s="13">
        <f>Penjualan!AN1312*$D1312</f>
        <v>0</v>
      </c>
      <c r="AO1312" s="13">
        <f>Penjualan!AO1312*$D1312</f>
        <v>0</v>
      </c>
      <c r="AP1312" s="13"/>
      <c r="AQ1312" s="13">
        <f>Penjualan!AQ1312*$D1312</f>
        <v>0</v>
      </c>
      <c r="AR1312" s="13">
        <f t="shared" si="40"/>
        <v>15000</v>
      </c>
      <c r="AS1312" s="14"/>
      <c r="AT1312" s="14"/>
      <c r="AU1312" s="14"/>
      <c r="AV1312" s="14"/>
      <c r="AW1312" s="14"/>
    </row>
    <row r="1313" spans="1:49" ht="26.25" customHeight="1" x14ac:dyDescent="0.35">
      <c r="A1313" s="55">
        <f>Penjualan!A1313</f>
        <v>0</v>
      </c>
      <c r="B1313" s="2" t="str">
        <f>Penjualan!B1313</f>
        <v>G12</v>
      </c>
      <c r="C1313" s="2" t="str">
        <f>Penjualan!C1313</f>
        <v xml:space="preserve">Gelang plat </v>
      </c>
      <c r="D1313" s="21">
        <f>VLOOKUP(B1313,Tabel!$A$6:$F$78,6,FALSE)</f>
        <v>5000</v>
      </c>
      <c r="E1313" s="13">
        <f>Penjualan!E1313*$D1313</f>
        <v>0</v>
      </c>
      <c r="F1313" s="13">
        <f>Penjualan!F1313*$D1313</f>
        <v>0</v>
      </c>
      <c r="G1313" s="13">
        <f>Penjualan!G1313*$D1313</f>
        <v>0</v>
      </c>
      <c r="H1313" s="13">
        <f>Penjualan!H1313*$D1313</f>
        <v>0</v>
      </c>
      <c r="I1313" s="13">
        <f>Penjualan!I1313*$D1313</f>
        <v>0</v>
      </c>
      <c r="J1313" s="13">
        <f>Penjualan!J1313*$D1313</f>
        <v>0</v>
      </c>
      <c r="K1313" s="13">
        <f>Penjualan!K1313*$D1313</f>
        <v>0</v>
      </c>
      <c r="L1313" s="13">
        <f>Penjualan!L1313*$D1313</f>
        <v>0</v>
      </c>
      <c r="M1313" s="13">
        <f>Penjualan!M1313*$D1313</f>
        <v>0</v>
      </c>
      <c r="N1313" s="13">
        <f>Penjualan!N1313*$D1313</f>
        <v>0</v>
      </c>
      <c r="O1313" s="13">
        <f>Penjualan!O1313*$D1313</f>
        <v>0</v>
      </c>
      <c r="P1313" s="13">
        <f>Penjualan!P1313*$D1313</f>
        <v>0</v>
      </c>
      <c r="Q1313" s="13">
        <f>Penjualan!Q1313*$D1313</f>
        <v>0</v>
      </c>
      <c r="R1313" s="13">
        <f>Penjualan!R1313*$D1313</f>
        <v>0</v>
      </c>
      <c r="S1313" s="13">
        <f>Penjualan!S1313*$D1313</f>
        <v>5000</v>
      </c>
      <c r="T1313" s="13">
        <f>Penjualan!T1313*$D1313</f>
        <v>0</v>
      </c>
      <c r="U1313" s="13">
        <f>Penjualan!U1313*$D1313</f>
        <v>0</v>
      </c>
      <c r="V1313" s="13">
        <f>Penjualan!V1313*$D1313</f>
        <v>0</v>
      </c>
      <c r="W1313" s="13">
        <f>Penjualan!W1313*$D1313</f>
        <v>5000</v>
      </c>
      <c r="X1313" s="13">
        <f>Penjualan!X1313*$D1313</f>
        <v>0</v>
      </c>
      <c r="Y1313" s="13">
        <f>Penjualan!Y1313*$D1313</f>
        <v>0</v>
      </c>
      <c r="Z1313" s="13">
        <f>Penjualan!Z1313*$D1313</f>
        <v>0</v>
      </c>
      <c r="AA1313" s="13">
        <f>Penjualan!AA1313*$D1313</f>
        <v>0</v>
      </c>
      <c r="AB1313" s="13">
        <f>Penjualan!AB1313*$D1313</f>
        <v>0</v>
      </c>
      <c r="AC1313" s="13">
        <f>Penjualan!AC1313*$D1313</f>
        <v>0</v>
      </c>
      <c r="AD1313" s="13">
        <f>Penjualan!AD1313*$D1313</f>
        <v>20000</v>
      </c>
      <c r="AE1313" s="13">
        <f>Penjualan!AE1313*$D1313</f>
        <v>0</v>
      </c>
      <c r="AF1313" s="13">
        <f>Penjualan!AF1313*$D1313</f>
        <v>0</v>
      </c>
      <c r="AG1313" s="13">
        <f>Penjualan!AG1313*$D1313</f>
        <v>0</v>
      </c>
      <c r="AH1313" s="13">
        <f>Penjualan!AH1313*$D1313</f>
        <v>0</v>
      </c>
      <c r="AI1313" s="13">
        <f>Penjualan!AI1313*$D1313</f>
        <v>15000</v>
      </c>
      <c r="AJ1313" s="13">
        <f>Penjualan!AJ1313*$D1313</f>
        <v>0</v>
      </c>
      <c r="AK1313" s="13">
        <f>Penjualan!AK1313*$D1313</f>
        <v>0</v>
      </c>
      <c r="AL1313" s="13">
        <f>Penjualan!AL1313*$D1313</f>
        <v>0</v>
      </c>
      <c r="AM1313" s="13">
        <f>Penjualan!AM1313*$D1313</f>
        <v>0</v>
      </c>
      <c r="AN1313" s="13">
        <f>Penjualan!AN1313*$D1313</f>
        <v>0</v>
      </c>
      <c r="AO1313" s="13">
        <f>Penjualan!AO1313*$D1313</f>
        <v>0</v>
      </c>
      <c r="AP1313" s="13"/>
      <c r="AQ1313" s="13">
        <f>Penjualan!AQ1313*$D1313</f>
        <v>0</v>
      </c>
      <c r="AR1313" s="13">
        <f t="shared" si="40"/>
        <v>45000</v>
      </c>
      <c r="AS1313" s="14"/>
      <c r="AT1313" s="14"/>
      <c r="AU1313" s="14"/>
      <c r="AV1313" s="14"/>
      <c r="AW1313" s="14"/>
    </row>
    <row r="1314" spans="1:49" ht="26.25" customHeight="1" x14ac:dyDescent="0.35">
      <c r="A1314" s="55">
        <f>Penjualan!A1314</f>
        <v>0</v>
      </c>
      <c r="B1314" s="2" t="str">
        <f>Penjualan!B1314</f>
        <v>KT03</v>
      </c>
      <c r="C1314" s="2" t="str">
        <f>Penjualan!C1314</f>
        <v>Kalung huruf</v>
      </c>
      <c r="D1314" s="21">
        <f>VLOOKUP(B1314,Tabel!$A$6:$F$78,6,FALSE)</f>
        <v>3000</v>
      </c>
      <c r="E1314" s="13">
        <f>Penjualan!E1314*$D1314</f>
        <v>0</v>
      </c>
      <c r="F1314" s="13">
        <f>Penjualan!F1314*$D1314</f>
        <v>0</v>
      </c>
      <c r="G1314" s="13">
        <f>Penjualan!G1314*$D1314</f>
        <v>0</v>
      </c>
      <c r="H1314" s="13">
        <f>Penjualan!H1314*$D1314</f>
        <v>0</v>
      </c>
      <c r="I1314" s="13">
        <f>Penjualan!I1314*$D1314</f>
        <v>0</v>
      </c>
      <c r="J1314" s="13">
        <f>Penjualan!J1314*$D1314</f>
        <v>0</v>
      </c>
      <c r="K1314" s="13">
        <f>Penjualan!K1314*$D1314</f>
        <v>0</v>
      </c>
      <c r="L1314" s="13">
        <f>Penjualan!L1314*$D1314</f>
        <v>0</v>
      </c>
      <c r="M1314" s="13">
        <f>Penjualan!M1314*$D1314</f>
        <v>0</v>
      </c>
      <c r="N1314" s="13">
        <f>Penjualan!N1314*$D1314</f>
        <v>0</v>
      </c>
      <c r="O1314" s="13">
        <f>Penjualan!O1314*$D1314</f>
        <v>0</v>
      </c>
      <c r="P1314" s="13">
        <f>Penjualan!P1314*$D1314</f>
        <v>0</v>
      </c>
      <c r="Q1314" s="13">
        <f>Penjualan!Q1314*$D1314</f>
        <v>0</v>
      </c>
      <c r="R1314" s="13">
        <f>Penjualan!R1314*$D1314</f>
        <v>0</v>
      </c>
      <c r="S1314" s="13">
        <f>Penjualan!S1314*$D1314</f>
        <v>0</v>
      </c>
      <c r="T1314" s="13">
        <f>Penjualan!T1314*$D1314</f>
        <v>0</v>
      </c>
      <c r="U1314" s="13">
        <f>Penjualan!U1314*$D1314</f>
        <v>0</v>
      </c>
      <c r="V1314" s="13">
        <f>Penjualan!V1314*$D1314</f>
        <v>0</v>
      </c>
      <c r="W1314" s="13">
        <f>Penjualan!W1314*$D1314</f>
        <v>3000</v>
      </c>
      <c r="X1314" s="13">
        <f>Penjualan!X1314*$D1314</f>
        <v>0</v>
      </c>
      <c r="Y1314" s="13">
        <f>Penjualan!Y1314*$D1314</f>
        <v>0</v>
      </c>
      <c r="Z1314" s="13">
        <f>Penjualan!Z1314*$D1314</f>
        <v>0</v>
      </c>
      <c r="AA1314" s="13">
        <f>Penjualan!AA1314*$D1314</f>
        <v>0</v>
      </c>
      <c r="AB1314" s="13">
        <f>Penjualan!AB1314*$D1314</f>
        <v>0</v>
      </c>
      <c r="AC1314" s="13">
        <f>Penjualan!AC1314*$D1314</f>
        <v>0</v>
      </c>
      <c r="AD1314" s="13">
        <f>Penjualan!AD1314*$D1314</f>
        <v>0</v>
      </c>
      <c r="AE1314" s="13">
        <f>Penjualan!AE1314*$D1314</f>
        <v>0</v>
      </c>
      <c r="AF1314" s="13">
        <f>Penjualan!AF1314*$D1314</f>
        <v>0</v>
      </c>
      <c r="AG1314" s="13">
        <f>Penjualan!AG1314*$D1314</f>
        <v>0</v>
      </c>
      <c r="AH1314" s="13">
        <f>Penjualan!AH1314*$D1314</f>
        <v>0</v>
      </c>
      <c r="AI1314" s="13">
        <f>Penjualan!AI1314*$D1314</f>
        <v>3000</v>
      </c>
      <c r="AJ1314" s="13">
        <f>Penjualan!AJ1314*$D1314</f>
        <v>0</v>
      </c>
      <c r="AK1314" s="13">
        <f>Penjualan!AK1314*$D1314</f>
        <v>0</v>
      </c>
      <c r="AL1314" s="13">
        <f>Penjualan!AL1314*$D1314</f>
        <v>0</v>
      </c>
      <c r="AM1314" s="13">
        <f>Penjualan!AM1314*$D1314</f>
        <v>0</v>
      </c>
      <c r="AN1314" s="13">
        <f>Penjualan!AN1314*$D1314</f>
        <v>0</v>
      </c>
      <c r="AO1314" s="13">
        <f>Penjualan!AO1314*$D1314</f>
        <v>0</v>
      </c>
      <c r="AP1314" s="13"/>
      <c r="AQ1314" s="13">
        <f>Penjualan!AQ1314*$D1314</f>
        <v>0</v>
      </c>
      <c r="AR1314" s="13">
        <f t="shared" si="40"/>
        <v>6000</v>
      </c>
      <c r="AS1314" s="14"/>
      <c r="AT1314" s="14"/>
      <c r="AU1314" s="14"/>
      <c r="AV1314" s="14"/>
      <c r="AW1314" s="14"/>
    </row>
    <row r="1315" spans="1:49" ht="26.25" customHeight="1" x14ac:dyDescent="0.35">
      <c r="A1315" s="55">
        <f>Penjualan!A1315</f>
        <v>0</v>
      </c>
      <c r="B1315" s="2" t="str">
        <f>Penjualan!B1315</f>
        <v>G10</v>
      </c>
      <c r="C1315" s="2" t="str">
        <f>Penjualan!C1315</f>
        <v>G.tali warna warni</v>
      </c>
      <c r="D1315" s="21">
        <f>VLOOKUP(B1315,Tabel!$A$6:$F$78,6,FALSE)</f>
        <v>5000</v>
      </c>
      <c r="E1315" s="13">
        <f>Penjualan!E1315*$D1315</f>
        <v>0</v>
      </c>
      <c r="F1315" s="13">
        <f>Penjualan!F1315*$D1315</f>
        <v>0</v>
      </c>
      <c r="G1315" s="13">
        <f>Penjualan!G1315*$D1315</f>
        <v>0</v>
      </c>
      <c r="H1315" s="13">
        <f>Penjualan!H1315*$D1315</f>
        <v>0</v>
      </c>
      <c r="I1315" s="13">
        <f>Penjualan!I1315*$D1315</f>
        <v>0</v>
      </c>
      <c r="J1315" s="13">
        <f>Penjualan!J1315*$D1315</f>
        <v>0</v>
      </c>
      <c r="K1315" s="13">
        <f>Penjualan!K1315*$D1315</f>
        <v>0</v>
      </c>
      <c r="L1315" s="13">
        <f>Penjualan!L1315*$D1315</f>
        <v>0</v>
      </c>
      <c r="M1315" s="13">
        <f>Penjualan!M1315*$D1315</f>
        <v>0</v>
      </c>
      <c r="N1315" s="13">
        <f>Penjualan!N1315*$D1315</f>
        <v>0</v>
      </c>
      <c r="O1315" s="13">
        <f>Penjualan!O1315*$D1315</f>
        <v>0</v>
      </c>
      <c r="P1315" s="13">
        <f>Penjualan!P1315*$D1315</f>
        <v>0</v>
      </c>
      <c r="Q1315" s="13">
        <f>Penjualan!Q1315*$D1315</f>
        <v>0</v>
      </c>
      <c r="R1315" s="13">
        <f>Penjualan!R1315*$D1315</f>
        <v>0</v>
      </c>
      <c r="S1315" s="13">
        <f>Penjualan!S1315*$D1315</f>
        <v>0</v>
      </c>
      <c r="T1315" s="13">
        <f>Penjualan!T1315*$D1315</f>
        <v>0</v>
      </c>
      <c r="U1315" s="13">
        <f>Penjualan!U1315*$D1315</f>
        <v>0</v>
      </c>
      <c r="V1315" s="13">
        <f>Penjualan!V1315*$D1315</f>
        <v>0</v>
      </c>
      <c r="W1315" s="13">
        <f>Penjualan!W1315*$D1315</f>
        <v>10000</v>
      </c>
      <c r="X1315" s="13">
        <f>Penjualan!X1315*$D1315</f>
        <v>0</v>
      </c>
      <c r="Y1315" s="13">
        <f>Penjualan!Y1315*$D1315</f>
        <v>0</v>
      </c>
      <c r="Z1315" s="13">
        <f>Penjualan!Z1315*$D1315</f>
        <v>5000</v>
      </c>
      <c r="AA1315" s="13">
        <f>Penjualan!AA1315*$D1315</f>
        <v>0</v>
      </c>
      <c r="AB1315" s="13">
        <f>Penjualan!AB1315*$D1315</f>
        <v>0</v>
      </c>
      <c r="AC1315" s="13">
        <f>Penjualan!AC1315*$D1315</f>
        <v>0</v>
      </c>
      <c r="AD1315" s="13">
        <f>Penjualan!AD1315*$D1315</f>
        <v>0</v>
      </c>
      <c r="AE1315" s="13">
        <f>Penjualan!AE1315*$D1315</f>
        <v>0</v>
      </c>
      <c r="AF1315" s="13">
        <f>Penjualan!AF1315*$D1315</f>
        <v>0</v>
      </c>
      <c r="AG1315" s="13">
        <f>Penjualan!AG1315*$D1315</f>
        <v>0</v>
      </c>
      <c r="AH1315" s="13">
        <f>Penjualan!AH1315*$D1315</f>
        <v>0</v>
      </c>
      <c r="AI1315" s="13">
        <f>Penjualan!AI1315*$D1315</f>
        <v>0</v>
      </c>
      <c r="AJ1315" s="13">
        <f>Penjualan!AJ1315*$D1315</f>
        <v>5000</v>
      </c>
      <c r="AK1315" s="13">
        <f>Penjualan!AK1315*$D1315</f>
        <v>0</v>
      </c>
      <c r="AL1315" s="13">
        <f>Penjualan!AL1315*$D1315</f>
        <v>0</v>
      </c>
      <c r="AM1315" s="13">
        <f>Penjualan!AM1315*$D1315</f>
        <v>0</v>
      </c>
      <c r="AN1315" s="13">
        <f>Penjualan!AN1315*$D1315</f>
        <v>0</v>
      </c>
      <c r="AO1315" s="13">
        <f>Penjualan!AO1315*$D1315</f>
        <v>0</v>
      </c>
      <c r="AP1315" s="13"/>
      <c r="AQ1315" s="13">
        <f>Penjualan!AQ1315*$D1315</f>
        <v>0</v>
      </c>
      <c r="AR1315" s="13">
        <f t="shared" si="40"/>
        <v>20000</v>
      </c>
      <c r="AS1315" s="14"/>
      <c r="AT1315" s="14"/>
      <c r="AU1315" s="14"/>
      <c r="AV1315" s="14"/>
      <c r="AW1315" s="14"/>
    </row>
    <row r="1316" spans="1:49" ht="26.25" customHeight="1" x14ac:dyDescent="0.35">
      <c r="A1316" s="55">
        <f>Penjualan!A1316</f>
        <v>0</v>
      </c>
      <c r="B1316" s="2" t="str">
        <f>Penjualan!B1316</f>
        <v>R06</v>
      </c>
      <c r="C1316" s="2" t="str">
        <f>Penjualan!C1316</f>
        <v>Rosario tali simpul</v>
      </c>
      <c r="D1316" s="21">
        <f>VLOOKUP(B1316,Tabel!$A$6:$F$78,6,FALSE)</f>
        <v>12000</v>
      </c>
      <c r="E1316" s="13">
        <f>Penjualan!E1316*$D1316</f>
        <v>0</v>
      </c>
      <c r="F1316" s="13">
        <f>Penjualan!F1316*$D1316</f>
        <v>0</v>
      </c>
      <c r="G1316" s="13">
        <f>Penjualan!G1316*$D1316</f>
        <v>0</v>
      </c>
      <c r="H1316" s="13">
        <f>Penjualan!H1316*$D1316</f>
        <v>0</v>
      </c>
      <c r="I1316" s="13">
        <f>Penjualan!I1316*$D1316</f>
        <v>0</v>
      </c>
      <c r="J1316" s="13">
        <f>Penjualan!J1316*$D1316</f>
        <v>0</v>
      </c>
      <c r="K1316" s="13">
        <f>Penjualan!K1316*$D1316</f>
        <v>0</v>
      </c>
      <c r="L1316" s="13">
        <f>Penjualan!L1316*$D1316</f>
        <v>0</v>
      </c>
      <c r="M1316" s="13">
        <f>Penjualan!M1316*$D1316</f>
        <v>0</v>
      </c>
      <c r="N1316" s="13">
        <f>Penjualan!N1316*$D1316</f>
        <v>0</v>
      </c>
      <c r="O1316" s="13">
        <f>Penjualan!O1316*$D1316</f>
        <v>0</v>
      </c>
      <c r="P1316" s="13">
        <f>Penjualan!P1316*$D1316</f>
        <v>0</v>
      </c>
      <c r="Q1316" s="13">
        <f>Penjualan!Q1316*$D1316</f>
        <v>0</v>
      </c>
      <c r="R1316" s="13">
        <f>Penjualan!R1316*$D1316</f>
        <v>0</v>
      </c>
      <c r="S1316" s="13">
        <f>Penjualan!S1316*$D1316</f>
        <v>0</v>
      </c>
      <c r="T1316" s="13">
        <f>Penjualan!T1316*$D1316</f>
        <v>0</v>
      </c>
      <c r="U1316" s="13">
        <f>Penjualan!U1316*$D1316</f>
        <v>0</v>
      </c>
      <c r="V1316" s="13">
        <f>Penjualan!V1316*$D1316</f>
        <v>0</v>
      </c>
      <c r="W1316" s="13">
        <f>Penjualan!W1316*$D1316</f>
        <v>0</v>
      </c>
      <c r="X1316" s="13">
        <f>Penjualan!X1316*$D1316</f>
        <v>0</v>
      </c>
      <c r="Y1316" s="13">
        <f>Penjualan!Y1316*$D1316</f>
        <v>0</v>
      </c>
      <c r="Z1316" s="13">
        <f>Penjualan!Z1316*$D1316</f>
        <v>0</v>
      </c>
      <c r="AA1316" s="13">
        <f>Penjualan!AA1316*$D1316</f>
        <v>0</v>
      </c>
      <c r="AB1316" s="13">
        <f>Penjualan!AB1316*$D1316</f>
        <v>0</v>
      </c>
      <c r="AC1316" s="13">
        <f>Penjualan!AC1316*$D1316</f>
        <v>0</v>
      </c>
      <c r="AD1316" s="13">
        <f>Penjualan!AD1316*$D1316</f>
        <v>0</v>
      </c>
      <c r="AE1316" s="13">
        <f>Penjualan!AE1316*$D1316</f>
        <v>0</v>
      </c>
      <c r="AF1316" s="13">
        <f>Penjualan!AF1316*$D1316</f>
        <v>0</v>
      </c>
      <c r="AG1316" s="13">
        <f>Penjualan!AG1316*$D1316</f>
        <v>0</v>
      </c>
      <c r="AH1316" s="13">
        <f>Penjualan!AH1316*$D1316</f>
        <v>0</v>
      </c>
      <c r="AI1316" s="13">
        <f>Penjualan!AI1316*$D1316</f>
        <v>12000</v>
      </c>
      <c r="AJ1316" s="13">
        <f>Penjualan!AJ1316*$D1316</f>
        <v>0</v>
      </c>
      <c r="AK1316" s="13">
        <f>Penjualan!AK1316*$D1316</f>
        <v>0</v>
      </c>
      <c r="AL1316" s="13">
        <f>Penjualan!AL1316*$D1316</f>
        <v>0</v>
      </c>
      <c r="AM1316" s="13">
        <f>Penjualan!AM1316*$D1316</f>
        <v>0</v>
      </c>
      <c r="AN1316" s="13">
        <f>Penjualan!AN1316*$D1316</f>
        <v>0</v>
      </c>
      <c r="AO1316" s="13">
        <f>Penjualan!AO1316*$D1316</f>
        <v>0</v>
      </c>
      <c r="AP1316" s="13"/>
      <c r="AQ1316" s="13">
        <f>Penjualan!AQ1316*$D1316</f>
        <v>0</v>
      </c>
      <c r="AR1316" s="13">
        <f t="shared" si="40"/>
        <v>12000</v>
      </c>
      <c r="AS1316" s="14"/>
      <c r="AT1316" s="14"/>
      <c r="AU1316" s="14"/>
      <c r="AV1316" s="14"/>
      <c r="AW1316" s="14"/>
    </row>
    <row r="1317" spans="1:49" ht="26.25" customHeight="1" x14ac:dyDescent="0.35">
      <c r="A1317" s="55">
        <f>Penjualan!A1317</f>
        <v>0</v>
      </c>
      <c r="B1317" s="2" t="str">
        <f>Penjualan!B1317</f>
        <v>KT04</v>
      </c>
      <c r="C1317" s="2" t="str">
        <f>Penjualan!C1317</f>
        <v>Kalung bandul</v>
      </c>
      <c r="D1317" s="21">
        <f>VLOOKUP(B1317,Tabel!$A$6:$F$78,6,FALSE)</f>
        <v>3000</v>
      </c>
      <c r="E1317" s="13">
        <f>Penjualan!E1317*$D1317</f>
        <v>0</v>
      </c>
      <c r="F1317" s="13">
        <f>Penjualan!F1317*$D1317</f>
        <v>0</v>
      </c>
      <c r="G1317" s="13">
        <f>Penjualan!G1317*$D1317</f>
        <v>0</v>
      </c>
      <c r="H1317" s="13">
        <f>Penjualan!H1317*$D1317</f>
        <v>0</v>
      </c>
      <c r="I1317" s="13">
        <f>Penjualan!I1317*$D1317</f>
        <v>0</v>
      </c>
      <c r="J1317" s="13">
        <f>Penjualan!J1317*$D1317</f>
        <v>0</v>
      </c>
      <c r="K1317" s="13">
        <f>Penjualan!K1317*$D1317</f>
        <v>0</v>
      </c>
      <c r="L1317" s="13">
        <f>Penjualan!L1317*$D1317</f>
        <v>0</v>
      </c>
      <c r="M1317" s="13">
        <f>Penjualan!M1317*$D1317</f>
        <v>0</v>
      </c>
      <c r="N1317" s="13">
        <f>Penjualan!N1317*$D1317</f>
        <v>0</v>
      </c>
      <c r="O1317" s="13">
        <f>Penjualan!O1317*$D1317</f>
        <v>0</v>
      </c>
      <c r="P1317" s="13">
        <f>Penjualan!P1317*$D1317</f>
        <v>0</v>
      </c>
      <c r="Q1317" s="13">
        <f>Penjualan!Q1317*$D1317</f>
        <v>0</v>
      </c>
      <c r="R1317" s="13">
        <f>Penjualan!R1317*$D1317</f>
        <v>0</v>
      </c>
      <c r="S1317" s="13">
        <f>Penjualan!S1317*$D1317</f>
        <v>0</v>
      </c>
      <c r="T1317" s="13">
        <f>Penjualan!T1317*$D1317</f>
        <v>0</v>
      </c>
      <c r="U1317" s="13">
        <f>Penjualan!U1317*$D1317</f>
        <v>0</v>
      </c>
      <c r="V1317" s="13">
        <f>Penjualan!V1317*$D1317</f>
        <v>0</v>
      </c>
      <c r="W1317" s="13">
        <f>Penjualan!W1317*$D1317</f>
        <v>0</v>
      </c>
      <c r="X1317" s="13">
        <f>Penjualan!X1317*$D1317</f>
        <v>0</v>
      </c>
      <c r="Y1317" s="13">
        <f>Penjualan!Y1317*$D1317</f>
        <v>0</v>
      </c>
      <c r="Z1317" s="13">
        <f>Penjualan!Z1317*$D1317</f>
        <v>0</v>
      </c>
      <c r="AA1317" s="13">
        <f>Penjualan!AA1317*$D1317</f>
        <v>0</v>
      </c>
      <c r="AB1317" s="13">
        <f>Penjualan!AB1317*$D1317</f>
        <v>0</v>
      </c>
      <c r="AC1317" s="13">
        <f>Penjualan!AC1317*$D1317</f>
        <v>0</v>
      </c>
      <c r="AD1317" s="13">
        <f>Penjualan!AD1317*$D1317</f>
        <v>0</v>
      </c>
      <c r="AE1317" s="13">
        <f>Penjualan!AE1317*$D1317</f>
        <v>0</v>
      </c>
      <c r="AF1317" s="13">
        <f>Penjualan!AF1317*$D1317</f>
        <v>0</v>
      </c>
      <c r="AG1317" s="13">
        <f>Penjualan!AG1317*$D1317</f>
        <v>0</v>
      </c>
      <c r="AH1317" s="13">
        <f>Penjualan!AH1317*$D1317</f>
        <v>0</v>
      </c>
      <c r="AI1317" s="13">
        <f>Penjualan!AI1317*$D1317</f>
        <v>3000</v>
      </c>
      <c r="AJ1317" s="13">
        <f>Penjualan!AJ1317*$D1317</f>
        <v>0</v>
      </c>
      <c r="AK1317" s="13">
        <f>Penjualan!AK1317*$D1317</f>
        <v>0</v>
      </c>
      <c r="AL1317" s="13">
        <f>Penjualan!AL1317*$D1317</f>
        <v>0</v>
      </c>
      <c r="AM1317" s="13">
        <f>Penjualan!AM1317*$D1317</f>
        <v>0</v>
      </c>
      <c r="AN1317" s="13">
        <f>Penjualan!AN1317*$D1317</f>
        <v>0</v>
      </c>
      <c r="AO1317" s="13">
        <f>Penjualan!AO1317*$D1317</f>
        <v>0</v>
      </c>
      <c r="AP1317" s="13"/>
      <c r="AQ1317" s="13">
        <f>Penjualan!AQ1317*$D1317</f>
        <v>0</v>
      </c>
      <c r="AR1317" s="13">
        <f t="shared" si="40"/>
        <v>3000</v>
      </c>
      <c r="AS1317" s="14"/>
      <c r="AT1317" s="14"/>
      <c r="AU1317" s="14"/>
      <c r="AV1317" s="14"/>
      <c r="AW1317" s="14"/>
    </row>
    <row r="1318" spans="1:49" ht="26.25" customHeight="1" x14ac:dyDescent="0.35">
      <c r="A1318" s="55">
        <f>Penjualan!A1318</f>
        <v>0</v>
      </c>
      <c r="B1318" s="2" t="str">
        <f>Penjualan!B1318</f>
        <v>P01</v>
      </c>
      <c r="C1318" s="2" t="str">
        <f>Penjualan!C1318</f>
        <v>Pita</v>
      </c>
      <c r="D1318" s="21">
        <f>VLOOKUP(B1318,Tabel!$A$6:$F$78,6,FALSE)</f>
        <v>0</v>
      </c>
      <c r="E1318" s="13">
        <f>Penjualan!E1318*$D1318</f>
        <v>0</v>
      </c>
      <c r="F1318" s="13">
        <f>Penjualan!F1318*$D1318</f>
        <v>0</v>
      </c>
      <c r="G1318" s="13">
        <f>Penjualan!G1318*$D1318</f>
        <v>0</v>
      </c>
      <c r="H1318" s="13">
        <f>Penjualan!H1318*$D1318</f>
        <v>0</v>
      </c>
      <c r="I1318" s="13">
        <f>Penjualan!I1318*$D1318</f>
        <v>0</v>
      </c>
      <c r="J1318" s="13">
        <f>Penjualan!J1318*$D1318</f>
        <v>0</v>
      </c>
      <c r="K1318" s="13">
        <f>Penjualan!K1318*$D1318</f>
        <v>0</v>
      </c>
      <c r="L1318" s="13">
        <f>Penjualan!L1318*$D1318</f>
        <v>0</v>
      </c>
      <c r="M1318" s="13">
        <f>Penjualan!M1318*$D1318</f>
        <v>0</v>
      </c>
      <c r="N1318" s="13">
        <f>Penjualan!N1318*$D1318</f>
        <v>0</v>
      </c>
      <c r="O1318" s="13">
        <f>Penjualan!O1318*$D1318</f>
        <v>0</v>
      </c>
      <c r="P1318" s="13">
        <f>Penjualan!P1318*$D1318</f>
        <v>0</v>
      </c>
      <c r="Q1318" s="13">
        <f>Penjualan!Q1318*$D1318</f>
        <v>0</v>
      </c>
      <c r="R1318" s="13">
        <f>Penjualan!R1318*$D1318</f>
        <v>0</v>
      </c>
      <c r="S1318" s="13">
        <f>Penjualan!S1318*$D1318</f>
        <v>0</v>
      </c>
      <c r="T1318" s="13">
        <f>Penjualan!T1318*$D1318</f>
        <v>0</v>
      </c>
      <c r="U1318" s="13">
        <f>Penjualan!U1318*$D1318</f>
        <v>0</v>
      </c>
      <c r="V1318" s="13">
        <f>Penjualan!V1318*$D1318</f>
        <v>0</v>
      </c>
      <c r="W1318" s="13">
        <f>Penjualan!W1318*$D1318</f>
        <v>0</v>
      </c>
      <c r="X1318" s="13">
        <f>Penjualan!X1318*$D1318</f>
        <v>0</v>
      </c>
      <c r="Y1318" s="13">
        <f>Penjualan!Y1318*$D1318</f>
        <v>0</v>
      </c>
      <c r="Z1318" s="13">
        <f>Penjualan!Z1318*$D1318</f>
        <v>0</v>
      </c>
      <c r="AA1318" s="13">
        <f>Penjualan!AA1318*$D1318</f>
        <v>0</v>
      </c>
      <c r="AB1318" s="13">
        <f>Penjualan!AB1318*$D1318</f>
        <v>0</v>
      </c>
      <c r="AC1318" s="13">
        <f>Penjualan!AC1318*$D1318</f>
        <v>0</v>
      </c>
      <c r="AD1318" s="13">
        <f>Penjualan!AD1318*$D1318</f>
        <v>0</v>
      </c>
      <c r="AE1318" s="13">
        <f>Penjualan!AE1318*$D1318</f>
        <v>0</v>
      </c>
      <c r="AF1318" s="13">
        <f>Penjualan!AF1318*$D1318</f>
        <v>0</v>
      </c>
      <c r="AG1318" s="13">
        <f>Penjualan!AG1318*$D1318</f>
        <v>0</v>
      </c>
      <c r="AH1318" s="13">
        <f>Penjualan!AH1318*$D1318</f>
        <v>0</v>
      </c>
      <c r="AI1318" s="13">
        <f>Penjualan!AI1318*$D1318</f>
        <v>0</v>
      </c>
      <c r="AJ1318" s="13">
        <f>Penjualan!AJ1318*$D1318</f>
        <v>0</v>
      </c>
      <c r="AK1318" s="13">
        <f>Penjualan!AK1318*$D1318</f>
        <v>0</v>
      </c>
      <c r="AL1318" s="13">
        <f>Penjualan!AL1318*$D1318</f>
        <v>0</v>
      </c>
      <c r="AM1318" s="13">
        <f>Penjualan!AM1318*$D1318</f>
        <v>0</v>
      </c>
      <c r="AN1318" s="13">
        <f>Penjualan!AN1318*$D1318</f>
        <v>0</v>
      </c>
      <c r="AO1318" s="13">
        <f>Penjualan!AO1318*$D1318</f>
        <v>0</v>
      </c>
      <c r="AP1318" s="13"/>
      <c r="AQ1318" s="13">
        <f>Penjualan!AQ1318*$D1318</f>
        <v>0</v>
      </c>
      <c r="AR1318" s="13">
        <f t="shared" si="40"/>
        <v>0</v>
      </c>
      <c r="AS1318" s="14"/>
      <c r="AT1318" s="14"/>
      <c r="AU1318" s="14"/>
      <c r="AV1318" s="14"/>
      <c r="AW1318" s="14"/>
    </row>
    <row r="1319" spans="1:49" ht="26.25" customHeight="1" x14ac:dyDescent="0.35">
      <c r="A1319" s="55">
        <f>Penjualan!A1319</f>
        <v>0</v>
      </c>
      <c r="B1319" s="2" t="str">
        <f>Penjualan!B1319</f>
        <v>KT02</v>
      </c>
      <c r="C1319" s="2" t="str">
        <f>Penjualan!C1319</f>
        <v>Kalung bandul kupu2</v>
      </c>
      <c r="D1319" s="21">
        <f>VLOOKUP(B1319,Tabel!$A$6:$F$78,6,FALSE)</f>
        <v>0</v>
      </c>
      <c r="E1319" s="13">
        <f>Penjualan!E1319*$D1319</f>
        <v>0</v>
      </c>
      <c r="F1319" s="13">
        <f>Penjualan!F1319*$D1319</f>
        <v>0</v>
      </c>
      <c r="G1319" s="13">
        <f>Penjualan!G1319*$D1319</f>
        <v>0</v>
      </c>
      <c r="H1319" s="13">
        <f>Penjualan!H1319*$D1319</f>
        <v>0</v>
      </c>
      <c r="I1319" s="13">
        <f>Penjualan!I1319*$D1319</f>
        <v>0</v>
      </c>
      <c r="J1319" s="13">
        <f>Penjualan!J1319*$D1319</f>
        <v>0</v>
      </c>
      <c r="K1319" s="13">
        <f>Penjualan!K1319*$D1319</f>
        <v>0</v>
      </c>
      <c r="L1319" s="13">
        <f>Penjualan!L1319*$D1319</f>
        <v>0</v>
      </c>
      <c r="M1319" s="13">
        <f>Penjualan!M1319*$D1319</f>
        <v>0</v>
      </c>
      <c r="N1319" s="13">
        <f>Penjualan!N1319*$D1319</f>
        <v>0</v>
      </c>
      <c r="O1319" s="13">
        <f>Penjualan!O1319*$D1319</f>
        <v>0</v>
      </c>
      <c r="P1319" s="13">
        <f>Penjualan!P1319*$D1319</f>
        <v>0</v>
      </c>
      <c r="Q1319" s="13">
        <f>Penjualan!Q1319*$D1319</f>
        <v>0</v>
      </c>
      <c r="R1319" s="13">
        <f>Penjualan!R1319*$D1319</f>
        <v>0</v>
      </c>
      <c r="S1319" s="13">
        <f>Penjualan!S1319*$D1319</f>
        <v>0</v>
      </c>
      <c r="T1319" s="13">
        <f>Penjualan!T1319*$D1319</f>
        <v>0</v>
      </c>
      <c r="U1319" s="13">
        <f>Penjualan!U1319*$D1319</f>
        <v>0</v>
      </c>
      <c r="V1319" s="13">
        <f>Penjualan!V1319*$D1319</f>
        <v>0</v>
      </c>
      <c r="W1319" s="13">
        <f>Penjualan!W1319*$D1319</f>
        <v>0</v>
      </c>
      <c r="X1319" s="13">
        <f>Penjualan!X1319*$D1319</f>
        <v>0</v>
      </c>
      <c r="Y1319" s="13">
        <f>Penjualan!Y1319*$D1319</f>
        <v>0</v>
      </c>
      <c r="Z1319" s="13">
        <f>Penjualan!Z1319*$D1319</f>
        <v>0</v>
      </c>
      <c r="AA1319" s="13">
        <f>Penjualan!AA1319*$D1319</f>
        <v>0</v>
      </c>
      <c r="AB1319" s="13">
        <f>Penjualan!AB1319*$D1319</f>
        <v>0</v>
      </c>
      <c r="AC1319" s="13">
        <f>Penjualan!AC1319*$D1319</f>
        <v>0</v>
      </c>
      <c r="AD1319" s="13">
        <f>Penjualan!AD1319*$D1319</f>
        <v>0</v>
      </c>
      <c r="AE1319" s="13">
        <f>Penjualan!AE1319*$D1319</f>
        <v>0</v>
      </c>
      <c r="AF1319" s="13">
        <f>Penjualan!AF1319*$D1319</f>
        <v>0</v>
      </c>
      <c r="AG1319" s="13">
        <f>Penjualan!AG1319*$D1319</f>
        <v>0</v>
      </c>
      <c r="AH1319" s="13">
        <f>Penjualan!AH1319*$D1319</f>
        <v>0</v>
      </c>
      <c r="AI1319" s="13">
        <f>Penjualan!AI1319*$D1319</f>
        <v>0</v>
      </c>
      <c r="AJ1319" s="13">
        <f>Penjualan!AJ1319*$D1319</f>
        <v>0</v>
      </c>
      <c r="AK1319" s="13">
        <f>Penjualan!AK1319*$D1319</f>
        <v>0</v>
      </c>
      <c r="AL1319" s="13">
        <f>Penjualan!AL1319*$D1319</f>
        <v>0</v>
      </c>
      <c r="AM1319" s="13">
        <f>Penjualan!AM1319*$D1319</f>
        <v>0</v>
      </c>
      <c r="AN1319" s="13">
        <f>Penjualan!AN1319*$D1319</f>
        <v>0</v>
      </c>
      <c r="AO1319" s="13">
        <f>Penjualan!AO1319*$D1319</f>
        <v>0</v>
      </c>
      <c r="AP1319" s="13"/>
      <c r="AQ1319" s="13">
        <f>Penjualan!AQ1319*$D1319</f>
        <v>0</v>
      </c>
      <c r="AR1319" s="13">
        <f t="shared" si="40"/>
        <v>0</v>
      </c>
      <c r="AS1319" s="14"/>
      <c r="AT1319" s="14"/>
      <c r="AU1319" s="14"/>
      <c r="AV1319" s="14"/>
      <c r="AW1319" s="14"/>
    </row>
    <row r="1320" spans="1:49" ht="26.25" customHeight="1" x14ac:dyDescent="0.35">
      <c r="A1320" s="55">
        <f>Penjualan!A1320</f>
        <v>0</v>
      </c>
      <c r="B1320" s="2" t="str">
        <f>Penjualan!B1320</f>
        <v>Yoh01</v>
      </c>
      <c r="C1320" s="2" t="str">
        <f>Penjualan!C1320</f>
        <v>Produk Yohanes</v>
      </c>
      <c r="D1320" s="21">
        <f>VLOOKUP(B1320,Tabel!$A$6:$F$78,6,FALSE)</f>
        <v>10000</v>
      </c>
      <c r="E1320" s="13">
        <f>Penjualan!E1320*$D1320</f>
        <v>0</v>
      </c>
      <c r="F1320" s="13">
        <f>Penjualan!F1320*$D1320</f>
        <v>0</v>
      </c>
      <c r="G1320" s="13">
        <f>Penjualan!G1320*$D1320</f>
        <v>0</v>
      </c>
      <c r="H1320" s="13">
        <f>Penjualan!H1320*$D1320</f>
        <v>0</v>
      </c>
      <c r="I1320" s="13">
        <f>Penjualan!I1320*$D1320</f>
        <v>0</v>
      </c>
      <c r="J1320" s="13">
        <f>Penjualan!J1320*$D1320</f>
        <v>0</v>
      </c>
      <c r="K1320" s="13">
        <f>Penjualan!K1320*$D1320</f>
        <v>0</v>
      </c>
      <c r="L1320" s="13">
        <f>Penjualan!L1320*$D1320</f>
        <v>10000</v>
      </c>
      <c r="M1320" s="13">
        <f>Penjualan!M1320*$D1320</f>
        <v>0</v>
      </c>
      <c r="N1320" s="13">
        <f>Penjualan!N1320*$D1320</f>
        <v>0</v>
      </c>
      <c r="O1320" s="13">
        <f>Penjualan!O1320*$D1320</f>
        <v>0</v>
      </c>
      <c r="P1320" s="13">
        <f>Penjualan!P1320*$D1320</f>
        <v>0</v>
      </c>
      <c r="Q1320" s="13">
        <f>Penjualan!Q1320*$D1320</f>
        <v>0</v>
      </c>
      <c r="R1320" s="13">
        <f>Penjualan!R1320*$D1320</f>
        <v>0</v>
      </c>
      <c r="S1320" s="13">
        <f>Penjualan!S1320*$D1320</f>
        <v>0</v>
      </c>
      <c r="T1320" s="13">
        <f>Penjualan!T1320*$D1320</f>
        <v>0</v>
      </c>
      <c r="U1320" s="13">
        <f>Penjualan!U1320*$D1320</f>
        <v>0</v>
      </c>
      <c r="V1320" s="13">
        <f>Penjualan!V1320*$D1320</f>
        <v>0</v>
      </c>
      <c r="W1320" s="13">
        <f>Penjualan!W1320*$D1320</f>
        <v>0</v>
      </c>
      <c r="X1320" s="13">
        <f>Penjualan!X1320*$D1320</f>
        <v>0</v>
      </c>
      <c r="Y1320" s="13">
        <f>Penjualan!Y1320*$D1320</f>
        <v>0</v>
      </c>
      <c r="Z1320" s="13">
        <f>Penjualan!Z1320*$D1320</f>
        <v>0</v>
      </c>
      <c r="AA1320" s="13">
        <f>Penjualan!AA1320*$D1320</f>
        <v>0</v>
      </c>
      <c r="AB1320" s="13">
        <f>Penjualan!AB1320*$D1320</f>
        <v>0</v>
      </c>
      <c r="AC1320" s="13">
        <f>Penjualan!AC1320*$D1320</f>
        <v>0</v>
      </c>
      <c r="AD1320" s="13">
        <f>Penjualan!AD1320*$D1320</f>
        <v>0</v>
      </c>
      <c r="AE1320" s="13">
        <f>Penjualan!AE1320*$D1320</f>
        <v>0</v>
      </c>
      <c r="AF1320" s="13">
        <f>Penjualan!AF1320*$D1320</f>
        <v>0</v>
      </c>
      <c r="AG1320" s="13">
        <f>Penjualan!AG1320*$D1320</f>
        <v>0</v>
      </c>
      <c r="AH1320" s="13">
        <f>Penjualan!AH1320*$D1320</f>
        <v>0</v>
      </c>
      <c r="AI1320" s="13">
        <f>Penjualan!AI1320*$D1320</f>
        <v>0</v>
      </c>
      <c r="AJ1320" s="13">
        <f>Penjualan!AJ1320*$D1320</f>
        <v>0</v>
      </c>
      <c r="AK1320" s="13">
        <f>Penjualan!AK1320*$D1320</f>
        <v>0</v>
      </c>
      <c r="AL1320" s="13">
        <f>Penjualan!AL1320*$D1320</f>
        <v>0</v>
      </c>
      <c r="AM1320" s="13">
        <f>Penjualan!AM1320*$D1320</f>
        <v>0</v>
      </c>
      <c r="AN1320" s="13">
        <f>Penjualan!AN1320*$D1320</f>
        <v>0</v>
      </c>
      <c r="AO1320" s="13">
        <f>Penjualan!AO1320*$D1320</f>
        <v>0</v>
      </c>
      <c r="AP1320" s="13"/>
      <c r="AQ1320" s="13">
        <f>Penjualan!AQ1320*$D1320</f>
        <v>0</v>
      </c>
      <c r="AR1320" s="13">
        <f t="shared" si="40"/>
        <v>10000</v>
      </c>
      <c r="AS1320" s="14"/>
      <c r="AT1320" s="14"/>
      <c r="AU1320" s="14"/>
      <c r="AV1320" s="14"/>
      <c r="AW1320" s="14"/>
    </row>
    <row r="1321" spans="1:49" ht="26.25" customHeight="1" x14ac:dyDescent="0.35">
      <c r="A1321" s="55">
        <f>Penjualan!A1321</f>
        <v>0</v>
      </c>
      <c r="B1321" s="2" t="str">
        <f>Penjualan!B1321</f>
        <v>Raf01</v>
      </c>
      <c r="C1321" s="2" t="str">
        <f>Penjualan!C1321</f>
        <v xml:space="preserve">Produk Rafael </v>
      </c>
      <c r="D1321" s="21">
        <f>VLOOKUP(B1321,Tabel!$A$6:$F$78,6,FALSE)</f>
        <v>10000</v>
      </c>
      <c r="E1321" s="13">
        <f>Penjualan!E1321*$D1321</f>
        <v>0</v>
      </c>
      <c r="F1321" s="13">
        <f>Penjualan!F1321*$D1321</f>
        <v>0</v>
      </c>
      <c r="G1321" s="13">
        <f>Penjualan!G1321*$D1321</f>
        <v>0</v>
      </c>
      <c r="H1321" s="13">
        <f>Penjualan!H1321*$D1321</f>
        <v>0</v>
      </c>
      <c r="I1321" s="13">
        <f>Penjualan!I1321*$D1321</f>
        <v>0</v>
      </c>
      <c r="J1321" s="13">
        <f>Penjualan!J1321*$D1321</f>
        <v>0</v>
      </c>
      <c r="K1321" s="13">
        <f>Penjualan!K1321*$D1321</f>
        <v>0</v>
      </c>
      <c r="L1321" s="13">
        <f>Penjualan!L1321*$D1321</f>
        <v>0</v>
      </c>
      <c r="M1321" s="13">
        <f>Penjualan!M1321*$D1321</f>
        <v>0</v>
      </c>
      <c r="N1321" s="13">
        <f>Penjualan!N1321*$D1321</f>
        <v>0</v>
      </c>
      <c r="O1321" s="13">
        <f>Penjualan!O1321*$D1321</f>
        <v>0</v>
      </c>
      <c r="P1321" s="13">
        <f>Penjualan!P1321*$D1321</f>
        <v>0</v>
      </c>
      <c r="Q1321" s="13">
        <f>Penjualan!Q1321*$D1321</f>
        <v>0</v>
      </c>
      <c r="R1321" s="13">
        <f>Penjualan!R1321*$D1321</f>
        <v>0</v>
      </c>
      <c r="S1321" s="13">
        <f>Penjualan!S1321*$D1321</f>
        <v>0</v>
      </c>
      <c r="T1321" s="13">
        <f>Penjualan!T1321*$D1321</f>
        <v>0</v>
      </c>
      <c r="U1321" s="13">
        <f>Penjualan!U1321*$D1321</f>
        <v>0</v>
      </c>
      <c r="V1321" s="13">
        <f>Penjualan!V1321*$D1321</f>
        <v>0</v>
      </c>
      <c r="W1321" s="13">
        <f>Penjualan!W1321*$D1321</f>
        <v>0</v>
      </c>
      <c r="X1321" s="13">
        <f>Penjualan!X1321*$D1321</f>
        <v>0</v>
      </c>
      <c r="Y1321" s="13">
        <f>Penjualan!Y1321*$D1321</f>
        <v>0</v>
      </c>
      <c r="Z1321" s="13">
        <f>Penjualan!Z1321*$D1321</f>
        <v>0</v>
      </c>
      <c r="AA1321" s="13">
        <f>Penjualan!AA1321*$D1321</f>
        <v>0</v>
      </c>
      <c r="AB1321" s="13">
        <f>Penjualan!AB1321*$D1321</f>
        <v>0</v>
      </c>
      <c r="AC1321" s="13">
        <f>Penjualan!AC1321*$D1321</f>
        <v>0</v>
      </c>
      <c r="AD1321" s="13">
        <f>Penjualan!AD1321*$D1321</f>
        <v>0</v>
      </c>
      <c r="AE1321" s="13">
        <f>Penjualan!AE1321*$D1321</f>
        <v>0</v>
      </c>
      <c r="AF1321" s="13">
        <f>Penjualan!AF1321*$D1321</f>
        <v>0</v>
      </c>
      <c r="AG1321" s="13">
        <f>Penjualan!AG1321*$D1321</f>
        <v>0</v>
      </c>
      <c r="AH1321" s="13">
        <f>Penjualan!AH1321*$D1321</f>
        <v>0</v>
      </c>
      <c r="AI1321" s="13">
        <f>Penjualan!AI1321*$D1321</f>
        <v>0</v>
      </c>
      <c r="AJ1321" s="13">
        <f>Penjualan!AJ1321*$D1321</f>
        <v>10000</v>
      </c>
      <c r="AK1321" s="13">
        <f>Penjualan!AK1321*$D1321</f>
        <v>0</v>
      </c>
      <c r="AL1321" s="13">
        <f>Penjualan!AL1321*$D1321</f>
        <v>0</v>
      </c>
      <c r="AM1321" s="13">
        <f>Penjualan!AM1321*$D1321</f>
        <v>0</v>
      </c>
      <c r="AN1321" s="13">
        <f>Penjualan!AN1321*$D1321</f>
        <v>0</v>
      </c>
      <c r="AO1321" s="13">
        <f>Penjualan!AO1321*$D1321</f>
        <v>0</v>
      </c>
      <c r="AP1321" s="13"/>
      <c r="AQ1321" s="13">
        <f>Penjualan!AQ1321*$D1321</f>
        <v>0</v>
      </c>
      <c r="AR1321" s="13">
        <f t="shared" si="40"/>
        <v>10000</v>
      </c>
      <c r="AS1321" s="14"/>
      <c r="AT1321" s="14"/>
      <c r="AU1321" s="14"/>
      <c r="AV1321" s="14"/>
      <c r="AW1321" s="14"/>
    </row>
    <row r="1322" spans="1:49" ht="26.25" customHeight="1" x14ac:dyDescent="0.35">
      <c r="A1322" s="55">
        <f>Penjualan!A1322</f>
        <v>42831</v>
      </c>
      <c r="B1322" s="2" t="str">
        <f>Penjualan!B1322</f>
        <v>R01</v>
      </c>
      <c r="C1322" s="2" t="str">
        <f>Penjualan!C1322</f>
        <v>Rosario kayu</v>
      </c>
      <c r="D1322" s="21">
        <f>VLOOKUP(B1322,Tabel!$A$6:$F$78,6,FALSE)</f>
        <v>15000</v>
      </c>
      <c r="E1322" s="13">
        <f>Penjualan!E1322*$D1322</f>
        <v>0</v>
      </c>
      <c r="F1322" s="13">
        <f>Penjualan!F1322*$D1322</f>
        <v>30000</v>
      </c>
      <c r="G1322" s="13">
        <f>Penjualan!G1322*$D1322</f>
        <v>0</v>
      </c>
      <c r="H1322" s="13">
        <f>Penjualan!H1322*$D1322</f>
        <v>0</v>
      </c>
      <c r="I1322" s="13">
        <f>Penjualan!I1322*$D1322</f>
        <v>0</v>
      </c>
      <c r="J1322" s="13">
        <f>Penjualan!J1322*$D1322</f>
        <v>0</v>
      </c>
      <c r="K1322" s="13">
        <f>Penjualan!K1322*$D1322</f>
        <v>0</v>
      </c>
      <c r="L1322" s="13">
        <f>Penjualan!L1322*$D1322</f>
        <v>0</v>
      </c>
      <c r="M1322" s="13">
        <f>Penjualan!M1322*$D1322</f>
        <v>0</v>
      </c>
      <c r="N1322" s="13">
        <f>Penjualan!N1322*$D1322</f>
        <v>30000</v>
      </c>
      <c r="O1322" s="13">
        <f>Penjualan!O1322*$D1322</f>
        <v>0</v>
      </c>
      <c r="P1322" s="13">
        <f>Penjualan!P1322*$D1322</f>
        <v>45000</v>
      </c>
      <c r="Q1322" s="13">
        <f>Penjualan!Q1322*$D1322</f>
        <v>0</v>
      </c>
      <c r="R1322" s="13">
        <f>Penjualan!R1322*$D1322</f>
        <v>0</v>
      </c>
      <c r="S1322" s="13">
        <f>Penjualan!S1322*$D1322</f>
        <v>30000</v>
      </c>
      <c r="T1322" s="13">
        <f>Penjualan!T1322*$D1322</f>
        <v>0</v>
      </c>
      <c r="U1322" s="13">
        <f>Penjualan!U1322*$D1322</f>
        <v>0</v>
      </c>
      <c r="V1322" s="13">
        <f>Penjualan!V1322*$D1322</f>
        <v>0</v>
      </c>
      <c r="W1322" s="13">
        <f>Penjualan!W1322*$D1322</f>
        <v>0</v>
      </c>
      <c r="X1322" s="13">
        <f>Penjualan!X1322*$D1322</f>
        <v>0</v>
      </c>
      <c r="Y1322" s="13">
        <f>Penjualan!Y1322*$D1322</f>
        <v>0</v>
      </c>
      <c r="Z1322" s="13">
        <f>Penjualan!Z1322*$D1322</f>
        <v>0</v>
      </c>
      <c r="AA1322" s="13">
        <f>Penjualan!AA1322*$D1322</f>
        <v>0</v>
      </c>
      <c r="AB1322" s="13">
        <f>Penjualan!AB1322*$D1322</f>
        <v>0</v>
      </c>
      <c r="AC1322" s="13">
        <f>Penjualan!AC1322*$D1322</f>
        <v>0</v>
      </c>
      <c r="AD1322" s="13">
        <f>Penjualan!AD1322*$D1322</f>
        <v>30000</v>
      </c>
      <c r="AE1322" s="13">
        <f>Penjualan!AE1322*$D1322</f>
        <v>0</v>
      </c>
      <c r="AF1322" s="13">
        <f>Penjualan!AF1322*$D1322</f>
        <v>0</v>
      </c>
      <c r="AG1322" s="13">
        <f>Penjualan!AG1322*$D1322</f>
        <v>0</v>
      </c>
      <c r="AH1322" s="13">
        <f>Penjualan!AH1322*$D1322</f>
        <v>15000</v>
      </c>
      <c r="AI1322" s="13">
        <f>Penjualan!AI1322*$D1322</f>
        <v>15000</v>
      </c>
      <c r="AJ1322" s="13">
        <f>Penjualan!AJ1322*$D1322</f>
        <v>0</v>
      </c>
      <c r="AK1322" s="13">
        <f>Penjualan!AK1322*$D1322</f>
        <v>30000</v>
      </c>
      <c r="AL1322" s="13">
        <f>Penjualan!AL1322*$D1322</f>
        <v>0</v>
      </c>
      <c r="AM1322" s="13">
        <f>Penjualan!AM1322*$D1322</f>
        <v>0</v>
      </c>
      <c r="AN1322" s="13">
        <f>Penjualan!AN1322*$D1322</f>
        <v>0</v>
      </c>
      <c r="AO1322" s="13">
        <f>Penjualan!AO1322*$D1322</f>
        <v>0</v>
      </c>
      <c r="AP1322" s="13"/>
      <c r="AQ1322" s="13">
        <f>Penjualan!AQ1322*$D1322</f>
        <v>0</v>
      </c>
      <c r="AR1322" s="13">
        <f t="shared" si="40"/>
        <v>225000</v>
      </c>
      <c r="AS1322" s="14"/>
      <c r="AT1322" s="14"/>
      <c r="AU1322" s="14"/>
      <c r="AV1322" s="14"/>
      <c r="AW1322" s="14"/>
    </row>
    <row r="1323" spans="1:49" ht="26.25" customHeight="1" x14ac:dyDescent="0.35">
      <c r="A1323" s="55" t="str">
        <f>Penjualan!A1323</f>
        <v>St. Bonaventura</v>
      </c>
      <c r="B1323" s="2" t="str">
        <f>Penjualan!B1323</f>
        <v>R05</v>
      </c>
      <c r="C1323" s="2" t="str">
        <f>Penjualan!C1323</f>
        <v>Rosario tali bercorak</v>
      </c>
      <c r="D1323" s="21">
        <f>VLOOKUP(B1323,Tabel!$A$6:$F$78,6,FALSE)</f>
        <v>15000</v>
      </c>
      <c r="E1323" s="13">
        <f>Penjualan!E1323*$D1323</f>
        <v>0</v>
      </c>
      <c r="F1323" s="13">
        <f>Penjualan!F1323*$D1323</f>
        <v>0</v>
      </c>
      <c r="G1323" s="13">
        <f>Penjualan!G1323*$D1323</f>
        <v>0</v>
      </c>
      <c r="H1323" s="13">
        <f>Penjualan!H1323*$D1323</f>
        <v>0</v>
      </c>
      <c r="I1323" s="13">
        <f>Penjualan!I1323*$D1323</f>
        <v>0</v>
      </c>
      <c r="J1323" s="13">
        <f>Penjualan!J1323*$D1323</f>
        <v>0</v>
      </c>
      <c r="K1323" s="13">
        <f>Penjualan!K1323*$D1323</f>
        <v>0</v>
      </c>
      <c r="L1323" s="13">
        <f>Penjualan!L1323*$D1323</f>
        <v>0</v>
      </c>
      <c r="M1323" s="13">
        <f>Penjualan!M1323*$D1323</f>
        <v>0</v>
      </c>
      <c r="N1323" s="13">
        <f>Penjualan!N1323*$D1323</f>
        <v>0</v>
      </c>
      <c r="O1323" s="13">
        <f>Penjualan!O1323*$D1323</f>
        <v>0</v>
      </c>
      <c r="P1323" s="13">
        <f>Penjualan!P1323*$D1323</f>
        <v>0</v>
      </c>
      <c r="Q1323" s="13">
        <f>Penjualan!Q1323*$D1323</f>
        <v>0</v>
      </c>
      <c r="R1323" s="13">
        <f>Penjualan!R1323*$D1323</f>
        <v>0</v>
      </c>
      <c r="S1323" s="13">
        <f>Penjualan!S1323*$D1323</f>
        <v>0</v>
      </c>
      <c r="T1323" s="13">
        <f>Penjualan!T1323*$D1323</f>
        <v>0</v>
      </c>
      <c r="U1323" s="13">
        <f>Penjualan!U1323*$D1323</f>
        <v>0</v>
      </c>
      <c r="V1323" s="13">
        <f>Penjualan!V1323*$D1323</f>
        <v>0</v>
      </c>
      <c r="W1323" s="13">
        <f>Penjualan!W1323*$D1323</f>
        <v>60000</v>
      </c>
      <c r="X1323" s="13">
        <f>Penjualan!X1323*$D1323</f>
        <v>0</v>
      </c>
      <c r="Y1323" s="13">
        <f>Penjualan!Y1323*$D1323</f>
        <v>0</v>
      </c>
      <c r="Z1323" s="13">
        <f>Penjualan!Z1323*$D1323</f>
        <v>0</v>
      </c>
      <c r="AA1323" s="13">
        <f>Penjualan!AA1323*$D1323</f>
        <v>0</v>
      </c>
      <c r="AB1323" s="13">
        <f>Penjualan!AB1323*$D1323</f>
        <v>0</v>
      </c>
      <c r="AC1323" s="13">
        <f>Penjualan!AC1323*$D1323</f>
        <v>0</v>
      </c>
      <c r="AD1323" s="13">
        <f>Penjualan!AD1323*$D1323</f>
        <v>0</v>
      </c>
      <c r="AE1323" s="13">
        <f>Penjualan!AE1323*$D1323</f>
        <v>0</v>
      </c>
      <c r="AF1323" s="13">
        <f>Penjualan!AF1323*$D1323</f>
        <v>0</v>
      </c>
      <c r="AG1323" s="13">
        <f>Penjualan!AG1323*$D1323</f>
        <v>0</v>
      </c>
      <c r="AH1323" s="13">
        <f>Penjualan!AH1323*$D1323</f>
        <v>0</v>
      </c>
      <c r="AI1323" s="13">
        <f>Penjualan!AI1323*$D1323</f>
        <v>15000</v>
      </c>
      <c r="AJ1323" s="13">
        <f>Penjualan!AJ1323*$D1323</f>
        <v>0</v>
      </c>
      <c r="AK1323" s="13">
        <f>Penjualan!AK1323*$D1323</f>
        <v>0</v>
      </c>
      <c r="AL1323" s="13">
        <f>Penjualan!AL1323*$D1323</f>
        <v>0</v>
      </c>
      <c r="AM1323" s="13">
        <f>Penjualan!AM1323*$D1323</f>
        <v>0</v>
      </c>
      <c r="AN1323" s="13">
        <f>Penjualan!AN1323*$D1323</f>
        <v>0</v>
      </c>
      <c r="AO1323" s="13">
        <f>Penjualan!AO1323*$D1323</f>
        <v>0</v>
      </c>
      <c r="AP1323" s="13"/>
      <c r="AQ1323" s="13">
        <f>Penjualan!AQ1323*$D1323</f>
        <v>0</v>
      </c>
      <c r="AR1323" s="13">
        <f t="shared" si="40"/>
        <v>75000</v>
      </c>
      <c r="AS1323" s="14"/>
      <c r="AT1323" s="14"/>
      <c r="AU1323" s="14"/>
      <c r="AV1323" s="14"/>
      <c r="AW1323" s="14"/>
    </row>
    <row r="1324" spans="1:49" ht="26.25" customHeight="1" x14ac:dyDescent="0.35">
      <c r="A1324" s="55" t="str">
        <f>Penjualan!A1324</f>
        <v>Misa Sore</v>
      </c>
      <c r="B1324" s="2" t="str">
        <f>Penjualan!B1324</f>
        <v>R10</v>
      </c>
      <c r="C1324" s="2" t="str">
        <f>Penjualan!C1324</f>
        <v>Rosario Biji Plastik</v>
      </c>
      <c r="D1324" s="21">
        <f>VLOOKUP(B1324,Tabel!$A$6:$F$78,6,FALSE)</f>
        <v>15000</v>
      </c>
      <c r="E1324" s="13">
        <f>Penjualan!E1324*$D1324</f>
        <v>0</v>
      </c>
      <c r="F1324" s="13">
        <f>Penjualan!F1324*$D1324</f>
        <v>0</v>
      </c>
      <c r="G1324" s="13">
        <f>Penjualan!G1324*$D1324</f>
        <v>0</v>
      </c>
      <c r="H1324" s="13">
        <f>Penjualan!H1324*$D1324</f>
        <v>0</v>
      </c>
      <c r="I1324" s="13">
        <f>Penjualan!I1324*$D1324</f>
        <v>0</v>
      </c>
      <c r="J1324" s="13">
        <f>Penjualan!J1324*$D1324</f>
        <v>0</v>
      </c>
      <c r="K1324" s="13">
        <f>Penjualan!K1324*$D1324</f>
        <v>0</v>
      </c>
      <c r="L1324" s="13">
        <f>Penjualan!L1324*$D1324</f>
        <v>0</v>
      </c>
      <c r="M1324" s="13">
        <f>Penjualan!M1324*$D1324</f>
        <v>0</v>
      </c>
      <c r="N1324" s="13">
        <f>Penjualan!N1324*$D1324</f>
        <v>0</v>
      </c>
      <c r="O1324" s="13">
        <f>Penjualan!O1324*$D1324</f>
        <v>0</v>
      </c>
      <c r="P1324" s="13">
        <f>Penjualan!P1324*$D1324</f>
        <v>15000</v>
      </c>
      <c r="Q1324" s="13">
        <f>Penjualan!Q1324*$D1324</f>
        <v>0</v>
      </c>
      <c r="R1324" s="13">
        <f>Penjualan!R1324*$D1324</f>
        <v>0</v>
      </c>
      <c r="S1324" s="13">
        <f>Penjualan!S1324*$D1324</f>
        <v>15000</v>
      </c>
      <c r="T1324" s="13">
        <f>Penjualan!T1324*$D1324</f>
        <v>0</v>
      </c>
      <c r="U1324" s="13">
        <f>Penjualan!U1324*$D1324</f>
        <v>0</v>
      </c>
      <c r="V1324" s="13">
        <f>Penjualan!V1324*$D1324</f>
        <v>0</v>
      </c>
      <c r="W1324" s="13">
        <f>Penjualan!W1324*$D1324</f>
        <v>15000</v>
      </c>
      <c r="X1324" s="13">
        <f>Penjualan!X1324*$D1324</f>
        <v>0</v>
      </c>
      <c r="Y1324" s="13">
        <f>Penjualan!Y1324*$D1324</f>
        <v>0</v>
      </c>
      <c r="Z1324" s="13">
        <f>Penjualan!Z1324*$D1324</f>
        <v>0</v>
      </c>
      <c r="AA1324" s="13">
        <f>Penjualan!AA1324*$D1324</f>
        <v>0</v>
      </c>
      <c r="AB1324" s="13">
        <f>Penjualan!AB1324*$D1324</f>
        <v>0</v>
      </c>
      <c r="AC1324" s="13">
        <f>Penjualan!AC1324*$D1324</f>
        <v>0</v>
      </c>
      <c r="AD1324" s="13">
        <f>Penjualan!AD1324*$D1324</f>
        <v>0</v>
      </c>
      <c r="AE1324" s="13">
        <f>Penjualan!AE1324*$D1324</f>
        <v>0</v>
      </c>
      <c r="AF1324" s="13">
        <f>Penjualan!AF1324*$D1324</f>
        <v>0</v>
      </c>
      <c r="AG1324" s="13">
        <f>Penjualan!AG1324*$D1324</f>
        <v>0</v>
      </c>
      <c r="AH1324" s="13">
        <f>Penjualan!AH1324*$D1324</f>
        <v>0</v>
      </c>
      <c r="AI1324" s="13">
        <f>Penjualan!AI1324*$D1324</f>
        <v>0</v>
      </c>
      <c r="AJ1324" s="13">
        <f>Penjualan!AJ1324*$D1324</f>
        <v>0</v>
      </c>
      <c r="AK1324" s="13">
        <f>Penjualan!AK1324*$D1324</f>
        <v>0</v>
      </c>
      <c r="AL1324" s="13">
        <f>Penjualan!AL1324*$D1324</f>
        <v>0</v>
      </c>
      <c r="AM1324" s="13">
        <f>Penjualan!AM1324*$D1324</f>
        <v>0</v>
      </c>
      <c r="AN1324" s="13">
        <f>Penjualan!AN1324*$D1324</f>
        <v>0</v>
      </c>
      <c r="AO1324" s="13">
        <f>Penjualan!AO1324*$D1324</f>
        <v>0</v>
      </c>
      <c r="AP1324" s="13"/>
      <c r="AQ1324" s="13">
        <f>Penjualan!AQ1324*$D1324</f>
        <v>0</v>
      </c>
      <c r="AR1324" s="13">
        <f t="shared" si="40"/>
        <v>45000</v>
      </c>
      <c r="AS1324" s="14"/>
      <c r="AT1324" s="14"/>
      <c r="AU1324" s="14"/>
      <c r="AV1324" s="14"/>
      <c r="AW1324" s="14"/>
    </row>
    <row r="1325" spans="1:49" ht="26.25" customHeight="1" x14ac:dyDescent="0.35">
      <c r="A1325" s="55">
        <f>Penjualan!A1325</f>
        <v>0.77083333333333337</v>
      </c>
      <c r="B1325" s="2" t="str">
        <f>Penjualan!B1325</f>
        <v>G10</v>
      </c>
      <c r="C1325" s="2" t="str">
        <f>Penjualan!C1325</f>
        <v>G.tali warna warni</v>
      </c>
      <c r="D1325" s="21">
        <f>VLOOKUP(B1325,Tabel!$A$6:$F$78,6,FALSE)</f>
        <v>5000</v>
      </c>
      <c r="E1325" s="13">
        <f>Penjualan!E1325*$D1325</f>
        <v>0</v>
      </c>
      <c r="F1325" s="13">
        <f>Penjualan!F1325*$D1325</f>
        <v>0</v>
      </c>
      <c r="G1325" s="13">
        <f>Penjualan!G1325*$D1325</f>
        <v>0</v>
      </c>
      <c r="H1325" s="13">
        <f>Penjualan!H1325*$D1325</f>
        <v>0</v>
      </c>
      <c r="I1325" s="13">
        <f>Penjualan!I1325*$D1325</f>
        <v>0</v>
      </c>
      <c r="J1325" s="13">
        <f>Penjualan!J1325*$D1325</f>
        <v>0</v>
      </c>
      <c r="K1325" s="13">
        <f>Penjualan!K1325*$D1325</f>
        <v>0</v>
      </c>
      <c r="L1325" s="13">
        <f>Penjualan!L1325*$D1325</f>
        <v>0</v>
      </c>
      <c r="M1325" s="13">
        <f>Penjualan!M1325*$D1325</f>
        <v>0</v>
      </c>
      <c r="N1325" s="13">
        <f>Penjualan!N1325*$D1325</f>
        <v>0</v>
      </c>
      <c r="O1325" s="13">
        <f>Penjualan!O1325*$D1325</f>
        <v>0</v>
      </c>
      <c r="P1325" s="13">
        <f>Penjualan!P1325*$D1325</f>
        <v>0</v>
      </c>
      <c r="Q1325" s="13">
        <f>Penjualan!Q1325*$D1325</f>
        <v>0</v>
      </c>
      <c r="R1325" s="13">
        <f>Penjualan!R1325*$D1325</f>
        <v>0</v>
      </c>
      <c r="S1325" s="13">
        <f>Penjualan!S1325*$D1325</f>
        <v>0</v>
      </c>
      <c r="T1325" s="13">
        <f>Penjualan!T1325*$D1325</f>
        <v>0</v>
      </c>
      <c r="U1325" s="13">
        <f>Penjualan!U1325*$D1325</f>
        <v>0</v>
      </c>
      <c r="V1325" s="13">
        <f>Penjualan!V1325*$D1325</f>
        <v>0</v>
      </c>
      <c r="W1325" s="13">
        <f>Penjualan!W1325*$D1325</f>
        <v>0</v>
      </c>
      <c r="X1325" s="13">
        <f>Penjualan!X1325*$D1325</f>
        <v>0</v>
      </c>
      <c r="Y1325" s="13">
        <f>Penjualan!Y1325*$D1325</f>
        <v>0</v>
      </c>
      <c r="Z1325" s="13">
        <f>Penjualan!Z1325*$D1325</f>
        <v>0</v>
      </c>
      <c r="AA1325" s="13">
        <f>Penjualan!AA1325*$D1325</f>
        <v>0</v>
      </c>
      <c r="AB1325" s="13">
        <f>Penjualan!AB1325*$D1325</f>
        <v>0</v>
      </c>
      <c r="AC1325" s="13">
        <f>Penjualan!AC1325*$D1325</f>
        <v>0</v>
      </c>
      <c r="AD1325" s="13">
        <f>Penjualan!AD1325*$D1325</f>
        <v>5000</v>
      </c>
      <c r="AE1325" s="13">
        <f>Penjualan!AE1325*$D1325</f>
        <v>0</v>
      </c>
      <c r="AF1325" s="13">
        <f>Penjualan!AF1325*$D1325</f>
        <v>0</v>
      </c>
      <c r="AG1325" s="13">
        <f>Penjualan!AG1325*$D1325</f>
        <v>0</v>
      </c>
      <c r="AH1325" s="13">
        <f>Penjualan!AH1325*$D1325</f>
        <v>0</v>
      </c>
      <c r="AI1325" s="13">
        <f>Penjualan!AI1325*$D1325</f>
        <v>0</v>
      </c>
      <c r="AJ1325" s="13">
        <f>Penjualan!AJ1325*$D1325</f>
        <v>0</v>
      </c>
      <c r="AK1325" s="13">
        <f>Penjualan!AK1325*$D1325</f>
        <v>0</v>
      </c>
      <c r="AL1325" s="13">
        <f>Penjualan!AL1325*$D1325</f>
        <v>0</v>
      </c>
      <c r="AM1325" s="13">
        <f>Penjualan!AM1325*$D1325</f>
        <v>0</v>
      </c>
      <c r="AN1325" s="13">
        <f>Penjualan!AN1325*$D1325</f>
        <v>0</v>
      </c>
      <c r="AO1325" s="13">
        <f>Penjualan!AO1325*$D1325</f>
        <v>0</v>
      </c>
      <c r="AP1325" s="13"/>
      <c r="AQ1325" s="13">
        <f>Penjualan!AQ1325*$D1325</f>
        <v>0</v>
      </c>
      <c r="AR1325" s="13">
        <f t="shared" si="40"/>
        <v>5000</v>
      </c>
      <c r="AS1325" s="14"/>
      <c r="AT1325" s="14"/>
      <c r="AU1325" s="14"/>
      <c r="AV1325" s="14"/>
      <c r="AW1325" s="14"/>
    </row>
    <row r="1326" spans="1:49" ht="26.25" customHeight="1" x14ac:dyDescent="0.35">
      <c r="A1326" s="55">
        <f>Penjualan!A1326</f>
        <v>0</v>
      </c>
      <c r="B1326" s="2" t="str">
        <f>Penjualan!B1326</f>
        <v>GKM</v>
      </c>
      <c r="C1326" s="2" t="str">
        <f>Penjualan!C1326</f>
        <v>G. Mutiara</v>
      </c>
      <c r="D1326" s="21">
        <f>VLOOKUP(B1326,Tabel!$A$6:$F$78,6,FALSE)</f>
        <v>10000</v>
      </c>
      <c r="E1326" s="13">
        <f>Penjualan!E1326*$D1326</f>
        <v>0</v>
      </c>
      <c r="F1326" s="13">
        <f>Penjualan!F1326*$D1326</f>
        <v>0</v>
      </c>
      <c r="G1326" s="13">
        <f>Penjualan!G1326*$D1326</f>
        <v>0</v>
      </c>
      <c r="H1326" s="13">
        <f>Penjualan!H1326*$D1326</f>
        <v>0</v>
      </c>
      <c r="I1326" s="13">
        <f>Penjualan!I1326*$D1326</f>
        <v>0</v>
      </c>
      <c r="J1326" s="13">
        <f>Penjualan!J1326*$D1326</f>
        <v>0</v>
      </c>
      <c r="K1326" s="13">
        <f>Penjualan!K1326*$D1326</f>
        <v>0</v>
      </c>
      <c r="L1326" s="13">
        <f>Penjualan!L1326*$D1326</f>
        <v>0</v>
      </c>
      <c r="M1326" s="13">
        <f>Penjualan!M1326*$D1326</f>
        <v>10000</v>
      </c>
      <c r="N1326" s="13">
        <f>Penjualan!N1326*$D1326</f>
        <v>0</v>
      </c>
      <c r="O1326" s="13">
        <f>Penjualan!O1326*$D1326</f>
        <v>0</v>
      </c>
      <c r="P1326" s="13">
        <f>Penjualan!P1326*$D1326</f>
        <v>0</v>
      </c>
      <c r="Q1326" s="13">
        <f>Penjualan!Q1326*$D1326</f>
        <v>0</v>
      </c>
      <c r="R1326" s="13">
        <f>Penjualan!R1326*$D1326</f>
        <v>0</v>
      </c>
      <c r="S1326" s="13">
        <f>Penjualan!S1326*$D1326</f>
        <v>0</v>
      </c>
      <c r="T1326" s="13">
        <f>Penjualan!T1326*$D1326</f>
        <v>0</v>
      </c>
      <c r="U1326" s="13">
        <f>Penjualan!U1326*$D1326</f>
        <v>0</v>
      </c>
      <c r="V1326" s="13">
        <f>Penjualan!V1326*$D1326</f>
        <v>0</v>
      </c>
      <c r="W1326" s="13">
        <f>Penjualan!W1326*$D1326</f>
        <v>0</v>
      </c>
      <c r="X1326" s="13">
        <f>Penjualan!X1326*$D1326</f>
        <v>0</v>
      </c>
      <c r="Y1326" s="13">
        <f>Penjualan!Y1326*$D1326</f>
        <v>0</v>
      </c>
      <c r="Z1326" s="13">
        <f>Penjualan!Z1326*$D1326</f>
        <v>0</v>
      </c>
      <c r="AA1326" s="13">
        <f>Penjualan!AA1326*$D1326</f>
        <v>0</v>
      </c>
      <c r="AB1326" s="13">
        <f>Penjualan!AB1326*$D1326</f>
        <v>0</v>
      </c>
      <c r="AC1326" s="13">
        <f>Penjualan!AC1326*$D1326</f>
        <v>0</v>
      </c>
      <c r="AD1326" s="13">
        <f>Penjualan!AD1326*$D1326</f>
        <v>0</v>
      </c>
      <c r="AE1326" s="13">
        <f>Penjualan!AE1326*$D1326</f>
        <v>0</v>
      </c>
      <c r="AF1326" s="13">
        <f>Penjualan!AF1326*$D1326</f>
        <v>0</v>
      </c>
      <c r="AG1326" s="13">
        <f>Penjualan!AG1326*$D1326</f>
        <v>0</v>
      </c>
      <c r="AH1326" s="13">
        <f>Penjualan!AH1326*$D1326</f>
        <v>0</v>
      </c>
      <c r="AI1326" s="13">
        <f>Penjualan!AI1326*$D1326</f>
        <v>0</v>
      </c>
      <c r="AJ1326" s="13">
        <f>Penjualan!AJ1326*$D1326</f>
        <v>0</v>
      </c>
      <c r="AK1326" s="13">
        <f>Penjualan!AK1326*$D1326</f>
        <v>0</v>
      </c>
      <c r="AL1326" s="13">
        <f>Penjualan!AL1326*$D1326</f>
        <v>0</v>
      </c>
      <c r="AM1326" s="13">
        <f>Penjualan!AM1326*$D1326</f>
        <v>0</v>
      </c>
      <c r="AN1326" s="13">
        <f>Penjualan!AN1326*$D1326</f>
        <v>0</v>
      </c>
      <c r="AO1326" s="13">
        <f>Penjualan!AO1326*$D1326</f>
        <v>0</v>
      </c>
      <c r="AP1326" s="13"/>
      <c r="AQ1326" s="13">
        <f>Penjualan!AQ1326*$D1326</f>
        <v>0</v>
      </c>
      <c r="AR1326" s="13">
        <f t="shared" si="40"/>
        <v>10000</v>
      </c>
      <c r="AS1326" s="14"/>
      <c r="AT1326" s="14"/>
      <c r="AU1326" s="14"/>
      <c r="AV1326" s="14"/>
      <c r="AW1326" s="14"/>
    </row>
    <row r="1327" spans="1:49" ht="26.25" customHeight="1" x14ac:dyDescent="0.35">
      <c r="A1327" s="55">
        <f>Penjualan!A1327</f>
        <v>0</v>
      </c>
      <c r="B1327" s="2" t="str">
        <f>Penjualan!B1327</f>
        <v>Raf01</v>
      </c>
      <c r="C1327" s="2" t="str">
        <f>Penjualan!C1327</f>
        <v xml:space="preserve">Produk Rafael </v>
      </c>
      <c r="D1327" s="21">
        <f>VLOOKUP(B1327,Tabel!$A$6:$F$78,6,FALSE)</f>
        <v>10000</v>
      </c>
      <c r="E1327" s="13">
        <f>Penjualan!E1327*$D1327</f>
        <v>0</v>
      </c>
      <c r="F1327" s="13">
        <f>Penjualan!F1327*$D1327</f>
        <v>0</v>
      </c>
      <c r="G1327" s="13">
        <f>Penjualan!G1327*$D1327</f>
        <v>0</v>
      </c>
      <c r="H1327" s="13">
        <f>Penjualan!H1327*$D1327</f>
        <v>0</v>
      </c>
      <c r="I1327" s="13">
        <f>Penjualan!I1327*$D1327</f>
        <v>0</v>
      </c>
      <c r="J1327" s="13">
        <f>Penjualan!J1327*$D1327</f>
        <v>0</v>
      </c>
      <c r="K1327" s="13">
        <f>Penjualan!K1327*$D1327</f>
        <v>0</v>
      </c>
      <c r="L1327" s="13">
        <f>Penjualan!L1327*$D1327</f>
        <v>0</v>
      </c>
      <c r="M1327" s="13">
        <f>Penjualan!M1327*$D1327</f>
        <v>0</v>
      </c>
      <c r="N1327" s="13">
        <f>Penjualan!N1327*$D1327</f>
        <v>0</v>
      </c>
      <c r="O1327" s="13">
        <f>Penjualan!O1327*$D1327</f>
        <v>0</v>
      </c>
      <c r="P1327" s="13">
        <f>Penjualan!P1327*$D1327</f>
        <v>0</v>
      </c>
      <c r="Q1327" s="13">
        <f>Penjualan!Q1327*$D1327</f>
        <v>0</v>
      </c>
      <c r="R1327" s="13">
        <f>Penjualan!R1327*$D1327</f>
        <v>0</v>
      </c>
      <c r="S1327" s="13">
        <f>Penjualan!S1327*$D1327</f>
        <v>0</v>
      </c>
      <c r="T1327" s="13">
        <f>Penjualan!T1327*$D1327</f>
        <v>0</v>
      </c>
      <c r="U1327" s="13">
        <f>Penjualan!U1327*$D1327</f>
        <v>0</v>
      </c>
      <c r="V1327" s="13">
        <f>Penjualan!V1327*$D1327</f>
        <v>0</v>
      </c>
      <c r="W1327" s="13">
        <f>Penjualan!W1327*$D1327</f>
        <v>0</v>
      </c>
      <c r="X1327" s="13">
        <f>Penjualan!X1327*$D1327</f>
        <v>0</v>
      </c>
      <c r="Y1327" s="13">
        <f>Penjualan!Y1327*$D1327</f>
        <v>0</v>
      </c>
      <c r="Z1327" s="13">
        <f>Penjualan!Z1327*$D1327</f>
        <v>0</v>
      </c>
      <c r="AA1327" s="13">
        <f>Penjualan!AA1327*$D1327</f>
        <v>0</v>
      </c>
      <c r="AB1327" s="13">
        <f>Penjualan!AB1327*$D1327</f>
        <v>0</v>
      </c>
      <c r="AC1327" s="13">
        <f>Penjualan!AC1327*$D1327</f>
        <v>0</v>
      </c>
      <c r="AD1327" s="13">
        <f>Penjualan!AD1327*$D1327</f>
        <v>0</v>
      </c>
      <c r="AE1327" s="13">
        <f>Penjualan!AE1327*$D1327</f>
        <v>0</v>
      </c>
      <c r="AF1327" s="13">
        <f>Penjualan!AF1327*$D1327</f>
        <v>0</v>
      </c>
      <c r="AG1327" s="13">
        <f>Penjualan!AG1327*$D1327</f>
        <v>0</v>
      </c>
      <c r="AH1327" s="13">
        <f>Penjualan!AH1327*$D1327</f>
        <v>0</v>
      </c>
      <c r="AI1327" s="13">
        <f>Penjualan!AI1327*$D1327</f>
        <v>0</v>
      </c>
      <c r="AJ1327" s="13">
        <f>Penjualan!AJ1327*$D1327</f>
        <v>0</v>
      </c>
      <c r="AK1327" s="13">
        <f>Penjualan!AK1327*$D1327</f>
        <v>0</v>
      </c>
      <c r="AL1327" s="13">
        <f>Penjualan!AL1327*$D1327</f>
        <v>0</v>
      </c>
      <c r="AM1327" s="13">
        <f>Penjualan!AM1327*$D1327</f>
        <v>0</v>
      </c>
      <c r="AN1327" s="13">
        <f>Penjualan!AN1327*$D1327</f>
        <v>10000</v>
      </c>
      <c r="AO1327" s="13">
        <f>Penjualan!AO1327*$D1327</f>
        <v>0</v>
      </c>
      <c r="AP1327" s="13"/>
      <c r="AQ1327" s="13">
        <f>Penjualan!AQ1327*$D1327</f>
        <v>0</v>
      </c>
      <c r="AR1327" s="13">
        <f t="shared" si="40"/>
        <v>10000</v>
      </c>
      <c r="AS1327" s="14"/>
      <c r="AT1327" s="14"/>
      <c r="AU1327" s="14"/>
      <c r="AV1327" s="14"/>
      <c r="AW1327" s="14"/>
    </row>
    <row r="1328" spans="1:49" ht="26.25" customHeight="1" x14ac:dyDescent="0.35">
      <c r="A1328" s="55">
        <f>Penjualan!A1328</f>
        <v>0</v>
      </c>
      <c r="B1328" s="2" t="str">
        <f>Penjualan!B1328</f>
        <v>KT04</v>
      </c>
      <c r="C1328" s="2" t="str">
        <f>Penjualan!C1328</f>
        <v>Kalung bandul</v>
      </c>
      <c r="D1328" s="21">
        <f>VLOOKUP(B1328,Tabel!$A$6:$F$78,6,FALSE)</f>
        <v>3000</v>
      </c>
      <c r="E1328" s="13">
        <f>Penjualan!E1328*$D1328</f>
        <v>0</v>
      </c>
      <c r="F1328" s="13">
        <f>Penjualan!F1328*$D1328</f>
        <v>0</v>
      </c>
      <c r="G1328" s="13">
        <f>Penjualan!G1328*$D1328</f>
        <v>0</v>
      </c>
      <c r="H1328" s="13">
        <f>Penjualan!H1328*$D1328</f>
        <v>0</v>
      </c>
      <c r="I1328" s="13">
        <f>Penjualan!I1328*$D1328</f>
        <v>0</v>
      </c>
      <c r="J1328" s="13">
        <f>Penjualan!J1328*$D1328</f>
        <v>0</v>
      </c>
      <c r="K1328" s="13">
        <f>Penjualan!K1328*$D1328</f>
        <v>0</v>
      </c>
      <c r="L1328" s="13">
        <f>Penjualan!L1328*$D1328</f>
        <v>0</v>
      </c>
      <c r="M1328" s="13">
        <f>Penjualan!M1328*$D1328</f>
        <v>0</v>
      </c>
      <c r="N1328" s="13">
        <f>Penjualan!N1328*$D1328</f>
        <v>0</v>
      </c>
      <c r="O1328" s="13">
        <f>Penjualan!O1328*$D1328</f>
        <v>0</v>
      </c>
      <c r="P1328" s="13">
        <f>Penjualan!P1328*$D1328</f>
        <v>0</v>
      </c>
      <c r="Q1328" s="13">
        <f>Penjualan!Q1328*$D1328</f>
        <v>0</v>
      </c>
      <c r="R1328" s="13">
        <f>Penjualan!R1328*$D1328</f>
        <v>0</v>
      </c>
      <c r="S1328" s="13">
        <f>Penjualan!S1328*$D1328</f>
        <v>0</v>
      </c>
      <c r="T1328" s="13">
        <f>Penjualan!T1328*$D1328</f>
        <v>0</v>
      </c>
      <c r="U1328" s="13">
        <f>Penjualan!U1328*$D1328</f>
        <v>0</v>
      </c>
      <c r="V1328" s="13">
        <f>Penjualan!V1328*$D1328</f>
        <v>0</v>
      </c>
      <c r="W1328" s="13">
        <f>Penjualan!W1328*$D1328</f>
        <v>0</v>
      </c>
      <c r="X1328" s="13">
        <f>Penjualan!X1328*$D1328</f>
        <v>0</v>
      </c>
      <c r="Y1328" s="13">
        <f>Penjualan!Y1328*$D1328</f>
        <v>0</v>
      </c>
      <c r="Z1328" s="13">
        <f>Penjualan!Z1328*$D1328</f>
        <v>0</v>
      </c>
      <c r="AA1328" s="13">
        <f>Penjualan!AA1328*$D1328</f>
        <v>0</v>
      </c>
      <c r="AB1328" s="13">
        <f>Penjualan!AB1328*$D1328</f>
        <v>0</v>
      </c>
      <c r="AC1328" s="13">
        <f>Penjualan!AC1328*$D1328</f>
        <v>0</v>
      </c>
      <c r="AD1328" s="13">
        <f>Penjualan!AD1328*$D1328</f>
        <v>0</v>
      </c>
      <c r="AE1328" s="13">
        <f>Penjualan!AE1328*$D1328</f>
        <v>0</v>
      </c>
      <c r="AF1328" s="13">
        <f>Penjualan!AF1328*$D1328</f>
        <v>0</v>
      </c>
      <c r="AG1328" s="13">
        <f>Penjualan!AG1328*$D1328</f>
        <v>0</v>
      </c>
      <c r="AH1328" s="13">
        <f>Penjualan!AH1328*$D1328</f>
        <v>0</v>
      </c>
      <c r="AI1328" s="13">
        <f>Penjualan!AI1328*$D1328</f>
        <v>3000</v>
      </c>
      <c r="AJ1328" s="13">
        <f>Penjualan!AJ1328*$D1328</f>
        <v>0</v>
      </c>
      <c r="AK1328" s="13">
        <f>Penjualan!AK1328*$D1328</f>
        <v>0</v>
      </c>
      <c r="AL1328" s="13">
        <f>Penjualan!AL1328*$D1328</f>
        <v>0</v>
      </c>
      <c r="AM1328" s="13">
        <f>Penjualan!AM1328*$D1328</f>
        <v>0</v>
      </c>
      <c r="AN1328" s="13">
        <f>Penjualan!AN1328*$D1328</f>
        <v>0</v>
      </c>
      <c r="AO1328" s="13">
        <f>Penjualan!AO1328*$D1328</f>
        <v>0</v>
      </c>
      <c r="AP1328" s="13"/>
      <c r="AQ1328" s="13">
        <f>Penjualan!AQ1328*$D1328</f>
        <v>0</v>
      </c>
      <c r="AR1328" s="13">
        <f t="shared" si="40"/>
        <v>3000</v>
      </c>
      <c r="AS1328" s="14"/>
      <c r="AT1328" s="14"/>
      <c r="AU1328" s="14"/>
      <c r="AV1328" s="14"/>
      <c r="AW1328" s="14"/>
    </row>
    <row r="1329" spans="1:49" ht="26.25" customHeight="1" x14ac:dyDescent="0.35">
      <c r="A1329" s="55" t="str">
        <f>Penjualan!A1329</f>
        <v>15/7/17</v>
      </c>
      <c r="B1329" s="2" t="str">
        <f>Penjualan!B1329</f>
        <v>KT04</v>
      </c>
      <c r="C1329" s="2" t="str">
        <f>Penjualan!C1329</f>
        <v>Kalung bandul</v>
      </c>
      <c r="D1329" s="21">
        <f>VLOOKUP(B1329,Tabel!$A$6:$F$78,6,FALSE)</f>
        <v>3000</v>
      </c>
      <c r="E1329" s="13">
        <f>Penjualan!E1329*$D1329</f>
        <v>0</v>
      </c>
      <c r="F1329" s="13">
        <f>Penjualan!F1329*$D1329</f>
        <v>0</v>
      </c>
      <c r="G1329" s="13">
        <f>Penjualan!G1329*$D1329</f>
        <v>0</v>
      </c>
      <c r="H1329" s="13">
        <f>Penjualan!H1329*$D1329</f>
        <v>0</v>
      </c>
      <c r="I1329" s="13">
        <f>Penjualan!I1329*$D1329</f>
        <v>0</v>
      </c>
      <c r="J1329" s="13">
        <f>Penjualan!J1329*$D1329</f>
        <v>0</v>
      </c>
      <c r="K1329" s="13">
        <f>Penjualan!K1329*$D1329</f>
        <v>0</v>
      </c>
      <c r="L1329" s="13">
        <f>Penjualan!L1329*$D1329</f>
        <v>0</v>
      </c>
      <c r="M1329" s="13">
        <f>Penjualan!M1329*$D1329</f>
        <v>0</v>
      </c>
      <c r="N1329" s="13">
        <f>Penjualan!N1329*$D1329</f>
        <v>0</v>
      </c>
      <c r="O1329" s="13">
        <f>Penjualan!O1329*$D1329</f>
        <v>0</v>
      </c>
      <c r="P1329" s="13">
        <f>Penjualan!P1329*$D1329</f>
        <v>0</v>
      </c>
      <c r="Q1329" s="13">
        <f>Penjualan!Q1329*$D1329</f>
        <v>0</v>
      </c>
      <c r="R1329" s="13">
        <f>Penjualan!R1329*$D1329</f>
        <v>0</v>
      </c>
      <c r="S1329" s="13">
        <f>Penjualan!S1329*$D1329</f>
        <v>0</v>
      </c>
      <c r="T1329" s="13">
        <f>Penjualan!T1329*$D1329</f>
        <v>0</v>
      </c>
      <c r="U1329" s="13">
        <f>Penjualan!U1329*$D1329</f>
        <v>0</v>
      </c>
      <c r="V1329" s="13">
        <f>Penjualan!V1329*$D1329</f>
        <v>0</v>
      </c>
      <c r="W1329" s="13">
        <f>Penjualan!W1329*$D1329</f>
        <v>0</v>
      </c>
      <c r="X1329" s="13">
        <f>Penjualan!X1329*$D1329</f>
        <v>0</v>
      </c>
      <c r="Y1329" s="13">
        <f>Penjualan!Y1329*$D1329</f>
        <v>0</v>
      </c>
      <c r="Z1329" s="13">
        <f>Penjualan!Z1329*$D1329</f>
        <v>0</v>
      </c>
      <c r="AA1329" s="13">
        <f>Penjualan!AA1329*$D1329</f>
        <v>0</v>
      </c>
      <c r="AB1329" s="13">
        <f>Penjualan!AB1329*$D1329</f>
        <v>0</v>
      </c>
      <c r="AC1329" s="13">
        <f>Penjualan!AC1329*$D1329</f>
        <v>0</v>
      </c>
      <c r="AD1329" s="13">
        <f>Penjualan!AD1329*$D1329</f>
        <v>0</v>
      </c>
      <c r="AE1329" s="13">
        <f>Penjualan!AE1329*$D1329</f>
        <v>0</v>
      </c>
      <c r="AF1329" s="13">
        <f>Penjualan!AF1329*$D1329</f>
        <v>0</v>
      </c>
      <c r="AG1329" s="13">
        <f>Penjualan!AG1329*$D1329</f>
        <v>0</v>
      </c>
      <c r="AH1329" s="13">
        <f>Penjualan!AH1329*$D1329</f>
        <v>0</v>
      </c>
      <c r="AI1329" s="13">
        <f>Penjualan!AI1329*$D1329</f>
        <v>9000</v>
      </c>
      <c r="AJ1329" s="13">
        <f>Penjualan!AJ1329*$D1329</f>
        <v>0</v>
      </c>
      <c r="AK1329" s="13">
        <f>Penjualan!AK1329*$D1329</f>
        <v>0</v>
      </c>
      <c r="AL1329" s="13">
        <f>Penjualan!AL1329*$D1329</f>
        <v>0</v>
      </c>
      <c r="AM1329" s="13">
        <f>Penjualan!AM1329*$D1329</f>
        <v>0</v>
      </c>
      <c r="AN1329" s="13">
        <f>Penjualan!AN1329*$D1329</f>
        <v>0</v>
      </c>
      <c r="AO1329" s="13">
        <f>Penjualan!AO1329*$D1329</f>
        <v>0</v>
      </c>
      <c r="AP1329" s="13"/>
      <c r="AQ1329" s="13">
        <f>Penjualan!AQ1329*$D1329</f>
        <v>0</v>
      </c>
      <c r="AR1329" s="13">
        <f t="shared" si="40"/>
        <v>9000</v>
      </c>
      <c r="AS1329" s="14"/>
      <c r="AT1329" s="14"/>
      <c r="AU1329" s="14"/>
      <c r="AV1329" s="14"/>
      <c r="AW1329" s="14"/>
    </row>
    <row r="1330" spans="1:49" ht="26.25" customHeight="1" x14ac:dyDescent="0.35">
      <c r="A1330" s="55" t="str">
        <f>Penjualan!A1330</f>
        <v>St. Robertus Bellarminus</v>
      </c>
      <c r="B1330" s="2" t="str">
        <f>Penjualan!B1330</f>
        <v>G10</v>
      </c>
      <c r="C1330" s="2" t="str">
        <f>Penjualan!C1330</f>
        <v>G.tali warna warni</v>
      </c>
      <c r="D1330" s="21">
        <f>VLOOKUP(B1330,Tabel!$A$6:$F$78,6,FALSE)</f>
        <v>5000</v>
      </c>
      <c r="E1330" s="13">
        <f>Penjualan!E1330*$D1330</f>
        <v>0</v>
      </c>
      <c r="F1330" s="13">
        <f>Penjualan!F1330*$D1330</f>
        <v>0</v>
      </c>
      <c r="G1330" s="13">
        <f>Penjualan!G1330*$D1330</f>
        <v>0</v>
      </c>
      <c r="H1330" s="13">
        <f>Penjualan!H1330*$D1330</f>
        <v>0</v>
      </c>
      <c r="I1330" s="13">
        <f>Penjualan!I1330*$D1330</f>
        <v>0</v>
      </c>
      <c r="J1330" s="13">
        <f>Penjualan!J1330*$D1330</f>
        <v>0</v>
      </c>
      <c r="K1330" s="13">
        <f>Penjualan!K1330*$D1330</f>
        <v>0</v>
      </c>
      <c r="L1330" s="13">
        <f>Penjualan!L1330*$D1330</f>
        <v>0</v>
      </c>
      <c r="M1330" s="13">
        <f>Penjualan!M1330*$D1330</f>
        <v>0</v>
      </c>
      <c r="N1330" s="13">
        <f>Penjualan!N1330*$D1330</f>
        <v>0</v>
      </c>
      <c r="O1330" s="13">
        <f>Penjualan!O1330*$D1330</f>
        <v>0</v>
      </c>
      <c r="P1330" s="13">
        <f>Penjualan!P1330*$D1330</f>
        <v>0</v>
      </c>
      <c r="Q1330" s="13">
        <f>Penjualan!Q1330*$D1330</f>
        <v>0</v>
      </c>
      <c r="R1330" s="13">
        <f>Penjualan!R1330*$D1330</f>
        <v>0</v>
      </c>
      <c r="S1330" s="13">
        <f>Penjualan!S1330*$D1330</f>
        <v>0</v>
      </c>
      <c r="T1330" s="13">
        <f>Penjualan!T1330*$D1330</f>
        <v>0</v>
      </c>
      <c r="U1330" s="13">
        <f>Penjualan!U1330*$D1330</f>
        <v>0</v>
      </c>
      <c r="V1330" s="13">
        <f>Penjualan!V1330*$D1330</f>
        <v>0</v>
      </c>
      <c r="W1330" s="13">
        <f>Penjualan!W1330*$D1330</f>
        <v>5000</v>
      </c>
      <c r="X1330" s="13">
        <f>Penjualan!X1330*$D1330</f>
        <v>0</v>
      </c>
      <c r="Y1330" s="13">
        <f>Penjualan!Y1330*$D1330</f>
        <v>0</v>
      </c>
      <c r="Z1330" s="13">
        <f>Penjualan!Z1330*$D1330</f>
        <v>0</v>
      </c>
      <c r="AA1330" s="13">
        <f>Penjualan!AA1330*$D1330</f>
        <v>0</v>
      </c>
      <c r="AB1330" s="13">
        <f>Penjualan!AB1330*$D1330</f>
        <v>0</v>
      </c>
      <c r="AC1330" s="13">
        <f>Penjualan!AC1330*$D1330</f>
        <v>0</v>
      </c>
      <c r="AD1330" s="13">
        <f>Penjualan!AD1330*$D1330</f>
        <v>0</v>
      </c>
      <c r="AE1330" s="13">
        <f>Penjualan!AE1330*$D1330</f>
        <v>0</v>
      </c>
      <c r="AF1330" s="13">
        <f>Penjualan!AF1330*$D1330</f>
        <v>0</v>
      </c>
      <c r="AG1330" s="13">
        <f>Penjualan!AG1330*$D1330</f>
        <v>0</v>
      </c>
      <c r="AH1330" s="13">
        <f>Penjualan!AH1330*$D1330</f>
        <v>0</v>
      </c>
      <c r="AI1330" s="13">
        <f>Penjualan!AI1330*$D1330</f>
        <v>0</v>
      </c>
      <c r="AJ1330" s="13">
        <f>Penjualan!AJ1330*$D1330</f>
        <v>0</v>
      </c>
      <c r="AK1330" s="13">
        <f>Penjualan!AK1330*$D1330</f>
        <v>0</v>
      </c>
      <c r="AL1330" s="13">
        <f>Penjualan!AL1330*$D1330</f>
        <v>0</v>
      </c>
      <c r="AM1330" s="13">
        <f>Penjualan!AM1330*$D1330</f>
        <v>0</v>
      </c>
      <c r="AN1330" s="13">
        <f>Penjualan!AN1330*$D1330</f>
        <v>15000</v>
      </c>
      <c r="AO1330" s="13">
        <f>Penjualan!AO1330*$D1330</f>
        <v>0</v>
      </c>
      <c r="AP1330" s="13"/>
      <c r="AQ1330" s="13">
        <f>Penjualan!AQ1330*$D1330</f>
        <v>0</v>
      </c>
      <c r="AR1330" s="13">
        <f t="shared" si="40"/>
        <v>20000</v>
      </c>
      <c r="AS1330" s="14"/>
      <c r="AT1330" s="14"/>
      <c r="AU1330" s="14"/>
      <c r="AV1330" s="14"/>
      <c r="AW1330" s="14"/>
    </row>
    <row r="1331" spans="1:49" ht="26.25" customHeight="1" x14ac:dyDescent="0.35">
      <c r="A1331" s="55" t="str">
        <f>Penjualan!A1331</f>
        <v>Misa Sabtu Sore</v>
      </c>
      <c r="B1331" s="2" t="str">
        <f>Penjualan!B1331</f>
        <v>R10</v>
      </c>
      <c r="C1331" s="2" t="str">
        <f>Penjualan!C1331</f>
        <v>Rosario Biji Plastik</v>
      </c>
      <c r="D1331" s="21">
        <f>VLOOKUP(B1331,Tabel!$A$6:$F$78,6,FALSE)</f>
        <v>15000</v>
      </c>
      <c r="E1331" s="13">
        <f>Penjualan!E1331*$D1331</f>
        <v>0</v>
      </c>
      <c r="F1331" s="13">
        <f>Penjualan!F1331*$D1331</f>
        <v>0</v>
      </c>
      <c r="G1331" s="13">
        <f>Penjualan!G1331*$D1331</f>
        <v>0</v>
      </c>
      <c r="H1331" s="13">
        <f>Penjualan!H1331*$D1331</f>
        <v>0</v>
      </c>
      <c r="I1331" s="13">
        <f>Penjualan!I1331*$D1331</f>
        <v>0</v>
      </c>
      <c r="J1331" s="13">
        <f>Penjualan!J1331*$D1331</f>
        <v>0</v>
      </c>
      <c r="K1331" s="13">
        <f>Penjualan!K1331*$D1331</f>
        <v>0</v>
      </c>
      <c r="L1331" s="13">
        <f>Penjualan!L1331*$D1331</f>
        <v>0</v>
      </c>
      <c r="M1331" s="13">
        <f>Penjualan!M1331*$D1331</f>
        <v>0</v>
      </c>
      <c r="N1331" s="13">
        <f>Penjualan!N1331*$D1331</f>
        <v>0</v>
      </c>
      <c r="O1331" s="13">
        <f>Penjualan!O1331*$D1331</f>
        <v>0</v>
      </c>
      <c r="P1331" s="13">
        <f>Penjualan!P1331*$D1331</f>
        <v>0</v>
      </c>
      <c r="Q1331" s="13">
        <f>Penjualan!Q1331*$D1331</f>
        <v>0</v>
      </c>
      <c r="R1331" s="13">
        <f>Penjualan!R1331*$D1331</f>
        <v>0</v>
      </c>
      <c r="S1331" s="13">
        <f>Penjualan!S1331*$D1331</f>
        <v>0</v>
      </c>
      <c r="T1331" s="13">
        <f>Penjualan!T1331*$D1331</f>
        <v>0</v>
      </c>
      <c r="U1331" s="13">
        <f>Penjualan!U1331*$D1331</f>
        <v>0</v>
      </c>
      <c r="V1331" s="13">
        <f>Penjualan!V1331*$D1331</f>
        <v>0</v>
      </c>
      <c r="W1331" s="13">
        <f>Penjualan!W1331*$D1331</f>
        <v>30000</v>
      </c>
      <c r="X1331" s="13">
        <f>Penjualan!X1331*$D1331</f>
        <v>0</v>
      </c>
      <c r="Y1331" s="13">
        <f>Penjualan!Y1331*$D1331</f>
        <v>0</v>
      </c>
      <c r="Z1331" s="13">
        <f>Penjualan!Z1331*$D1331</f>
        <v>0</v>
      </c>
      <c r="AA1331" s="13">
        <f>Penjualan!AA1331*$D1331</f>
        <v>0</v>
      </c>
      <c r="AB1331" s="13">
        <f>Penjualan!AB1331*$D1331</f>
        <v>0</v>
      </c>
      <c r="AC1331" s="13">
        <f>Penjualan!AC1331*$D1331</f>
        <v>0</v>
      </c>
      <c r="AD1331" s="13">
        <f>Penjualan!AD1331*$D1331</f>
        <v>0</v>
      </c>
      <c r="AE1331" s="13">
        <f>Penjualan!AE1331*$D1331</f>
        <v>0</v>
      </c>
      <c r="AF1331" s="13">
        <f>Penjualan!AF1331*$D1331</f>
        <v>0</v>
      </c>
      <c r="AG1331" s="13">
        <f>Penjualan!AG1331*$D1331</f>
        <v>0</v>
      </c>
      <c r="AH1331" s="13">
        <f>Penjualan!AH1331*$D1331</f>
        <v>0</v>
      </c>
      <c r="AI1331" s="13">
        <f>Penjualan!AI1331*$D1331</f>
        <v>0</v>
      </c>
      <c r="AJ1331" s="13">
        <f>Penjualan!AJ1331*$D1331</f>
        <v>0</v>
      </c>
      <c r="AK1331" s="13">
        <f>Penjualan!AK1331*$D1331</f>
        <v>0</v>
      </c>
      <c r="AL1331" s="13">
        <f>Penjualan!AL1331*$D1331</f>
        <v>0</v>
      </c>
      <c r="AM1331" s="13">
        <f>Penjualan!AM1331*$D1331</f>
        <v>0</v>
      </c>
      <c r="AN1331" s="13">
        <f>Penjualan!AN1331*$D1331</f>
        <v>0</v>
      </c>
      <c r="AO1331" s="13">
        <f>Penjualan!AO1331*$D1331</f>
        <v>0</v>
      </c>
      <c r="AP1331" s="13"/>
      <c r="AQ1331" s="13">
        <f>Penjualan!AQ1331*$D1331</f>
        <v>0</v>
      </c>
      <c r="AR1331" s="13">
        <f t="shared" si="40"/>
        <v>30000</v>
      </c>
      <c r="AS1331" s="14"/>
      <c r="AT1331" s="14"/>
      <c r="AU1331" s="14"/>
      <c r="AV1331" s="14"/>
      <c r="AW1331" s="14"/>
    </row>
    <row r="1332" spans="1:49" ht="26.25" customHeight="1" x14ac:dyDescent="0.35">
      <c r="A1332" s="55">
        <f>Penjualan!A1332</f>
        <v>0</v>
      </c>
      <c r="B1332" s="2" t="str">
        <f>Penjualan!B1332</f>
        <v>GR19</v>
      </c>
      <c r="C1332" s="2" t="str">
        <f>Penjualan!C1332</f>
        <v>Gelang Rosario Corak Bunga</v>
      </c>
      <c r="D1332" s="21">
        <f>VLOOKUP(B1332,Tabel!$A$6:$F$78,6,FALSE)</f>
        <v>15000</v>
      </c>
      <c r="E1332" s="13">
        <f>Penjualan!E1332*$D1332</f>
        <v>0</v>
      </c>
      <c r="F1332" s="13">
        <f>Penjualan!F1332*$D1332</f>
        <v>0</v>
      </c>
      <c r="G1332" s="13">
        <f>Penjualan!G1332*$D1332</f>
        <v>0</v>
      </c>
      <c r="H1332" s="13">
        <f>Penjualan!H1332*$D1332</f>
        <v>0</v>
      </c>
      <c r="I1332" s="13">
        <f>Penjualan!I1332*$D1332</f>
        <v>0</v>
      </c>
      <c r="J1332" s="13">
        <f>Penjualan!J1332*$D1332</f>
        <v>0</v>
      </c>
      <c r="K1332" s="13">
        <f>Penjualan!K1332*$D1332</f>
        <v>0</v>
      </c>
      <c r="L1332" s="13">
        <f>Penjualan!L1332*$D1332</f>
        <v>0</v>
      </c>
      <c r="M1332" s="13">
        <f>Penjualan!M1332*$D1332</f>
        <v>0</v>
      </c>
      <c r="N1332" s="13">
        <f>Penjualan!N1332*$D1332</f>
        <v>15000</v>
      </c>
      <c r="O1332" s="13">
        <f>Penjualan!O1332*$D1332</f>
        <v>0</v>
      </c>
      <c r="P1332" s="13">
        <f>Penjualan!P1332*$D1332</f>
        <v>0</v>
      </c>
      <c r="Q1332" s="13">
        <f>Penjualan!Q1332*$D1332</f>
        <v>15000</v>
      </c>
      <c r="R1332" s="13">
        <f>Penjualan!R1332*$D1332</f>
        <v>0</v>
      </c>
      <c r="S1332" s="13">
        <f>Penjualan!S1332*$D1332</f>
        <v>0</v>
      </c>
      <c r="T1332" s="13">
        <f>Penjualan!T1332*$D1332</f>
        <v>0</v>
      </c>
      <c r="U1332" s="13">
        <f>Penjualan!U1332*$D1332</f>
        <v>0</v>
      </c>
      <c r="V1332" s="13">
        <f>Penjualan!V1332*$D1332</f>
        <v>0</v>
      </c>
      <c r="W1332" s="13">
        <f>Penjualan!W1332*$D1332</f>
        <v>30000</v>
      </c>
      <c r="X1332" s="13">
        <f>Penjualan!X1332*$D1332</f>
        <v>0</v>
      </c>
      <c r="Y1332" s="13">
        <f>Penjualan!Y1332*$D1332</f>
        <v>0</v>
      </c>
      <c r="Z1332" s="13">
        <f>Penjualan!Z1332*$D1332</f>
        <v>0</v>
      </c>
      <c r="AA1332" s="13">
        <f>Penjualan!AA1332*$D1332</f>
        <v>0</v>
      </c>
      <c r="AB1332" s="13">
        <f>Penjualan!AB1332*$D1332</f>
        <v>0</v>
      </c>
      <c r="AC1332" s="13">
        <f>Penjualan!AC1332*$D1332</f>
        <v>0</v>
      </c>
      <c r="AD1332" s="13">
        <f>Penjualan!AD1332*$D1332</f>
        <v>0</v>
      </c>
      <c r="AE1332" s="13">
        <f>Penjualan!AE1332*$D1332</f>
        <v>0</v>
      </c>
      <c r="AF1332" s="13">
        <f>Penjualan!AF1332*$D1332</f>
        <v>0</v>
      </c>
      <c r="AG1332" s="13">
        <f>Penjualan!AG1332*$D1332</f>
        <v>0</v>
      </c>
      <c r="AH1332" s="13">
        <f>Penjualan!AH1332*$D1332</f>
        <v>0</v>
      </c>
      <c r="AI1332" s="13">
        <f>Penjualan!AI1332*$D1332</f>
        <v>0</v>
      </c>
      <c r="AJ1332" s="13">
        <f>Penjualan!AJ1332*$D1332</f>
        <v>0</v>
      </c>
      <c r="AK1332" s="13">
        <f>Penjualan!AK1332*$D1332</f>
        <v>0</v>
      </c>
      <c r="AL1332" s="13">
        <f>Penjualan!AL1332*$D1332</f>
        <v>0</v>
      </c>
      <c r="AM1332" s="13">
        <f>Penjualan!AM1332*$D1332</f>
        <v>0</v>
      </c>
      <c r="AN1332" s="13">
        <f>Penjualan!AN1332*$D1332</f>
        <v>0</v>
      </c>
      <c r="AO1332" s="13">
        <f>Penjualan!AO1332*$D1332</f>
        <v>0</v>
      </c>
      <c r="AP1332" s="13"/>
      <c r="AQ1332" s="13">
        <f>Penjualan!AQ1332*$D1332</f>
        <v>0</v>
      </c>
      <c r="AR1332" s="13">
        <f t="shared" si="40"/>
        <v>60000</v>
      </c>
      <c r="AS1332" s="14"/>
      <c r="AT1332" s="14"/>
      <c r="AU1332" s="14"/>
      <c r="AV1332" s="14"/>
      <c r="AW1332" s="14"/>
    </row>
    <row r="1333" spans="1:49" ht="26.25" customHeight="1" x14ac:dyDescent="0.35">
      <c r="A1333" s="55">
        <f>Penjualan!A1333</f>
        <v>0</v>
      </c>
      <c r="B1333" s="2" t="str">
        <f>Penjualan!B1333</f>
        <v>KT03</v>
      </c>
      <c r="C1333" s="2" t="str">
        <f>Penjualan!C1333</f>
        <v>Kalung huruf</v>
      </c>
      <c r="D1333" s="21">
        <f>VLOOKUP(B1333,Tabel!$A$6:$F$78,6,FALSE)</f>
        <v>3000</v>
      </c>
      <c r="E1333" s="13">
        <f>Penjualan!E1333*$D1333</f>
        <v>0</v>
      </c>
      <c r="F1333" s="13">
        <f>Penjualan!F1333*$D1333</f>
        <v>0</v>
      </c>
      <c r="G1333" s="13">
        <f>Penjualan!G1333*$D1333</f>
        <v>0</v>
      </c>
      <c r="H1333" s="13">
        <f>Penjualan!H1333*$D1333</f>
        <v>0</v>
      </c>
      <c r="I1333" s="13">
        <f>Penjualan!I1333*$D1333</f>
        <v>0</v>
      </c>
      <c r="J1333" s="13">
        <f>Penjualan!J1333*$D1333</f>
        <v>0</v>
      </c>
      <c r="K1333" s="13">
        <f>Penjualan!K1333*$D1333</f>
        <v>0</v>
      </c>
      <c r="L1333" s="13">
        <f>Penjualan!L1333*$D1333</f>
        <v>0</v>
      </c>
      <c r="M1333" s="13">
        <f>Penjualan!M1333*$D1333</f>
        <v>0</v>
      </c>
      <c r="N1333" s="13">
        <f>Penjualan!N1333*$D1333</f>
        <v>0</v>
      </c>
      <c r="O1333" s="13">
        <f>Penjualan!O1333*$D1333</f>
        <v>0</v>
      </c>
      <c r="P1333" s="13">
        <f>Penjualan!P1333*$D1333</f>
        <v>0</v>
      </c>
      <c r="Q1333" s="13">
        <f>Penjualan!Q1333*$D1333</f>
        <v>0</v>
      </c>
      <c r="R1333" s="13">
        <f>Penjualan!R1333*$D1333</f>
        <v>0</v>
      </c>
      <c r="S1333" s="13">
        <f>Penjualan!S1333*$D1333</f>
        <v>0</v>
      </c>
      <c r="T1333" s="13">
        <f>Penjualan!T1333*$D1333</f>
        <v>0</v>
      </c>
      <c r="U1333" s="13">
        <f>Penjualan!U1333*$D1333</f>
        <v>0</v>
      </c>
      <c r="V1333" s="13">
        <f>Penjualan!V1333*$D1333</f>
        <v>0</v>
      </c>
      <c r="W1333" s="13">
        <f>Penjualan!W1333*$D1333</f>
        <v>15000</v>
      </c>
      <c r="X1333" s="13">
        <f>Penjualan!X1333*$D1333</f>
        <v>0</v>
      </c>
      <c r="Y1333" s="13">
        <f>Penjualan!Y1333*$D1333</f>
        <v>0</v>
      </c>
      <c r="Z1333" s="13">
        <f>Penjualan!Z1333*$D1333</f>
        <v>0</v>
      </c>
      <c r="AA1333" s="13">
        <f>Penjualan!AA1333*$D1333</f>
        <v>0</v>
      </c>
      <c r="AB1333" s="13">
        <f>Penjualan!AB1333*$D1333</f>
        <v>0</v>
      </c>
      <c r="AC1333" s="13">
        <f>Penjualan!AC1333*$D1333</f>
        <v>0</v>
      </c>
      <c r="AD1333" s="13">
        <f>Penjualan!AD1333*$D1333</f>
        <v>0</v>
      </c>
      <c r="AE1333" s="13">
        <f>Penjualan!AE1333*$D1333</f>
        <v>0</v>
      </c>
      <c r="AF1333" s="13">
        <f>Penjualan!AF1333*$D1333</f>
        <v>0</v>
      </c>
      <c r="AG1333" s="13">
        <f>Penjualan!AG1333*$D1333</f>
        <v>0</v>
      </c>
      <c r="AH1333" s="13">
        <f>Penjualan!AH1333*$D1333</f>
        <v>0</v>
      </c>
      <c r="AI1333" s="13">
        <f>Penjualan!AI1333*$D1333</f>
        <v>12000</v>
      </c>
      <c r="AJ1333" s="13">
        <f>Penjualan!AJ1333*$D1333</f>
        <v>0</v>
      </c>
      <c r="AK1333" s="13">
        <f>Penjualan!AK1333*$D1333</f>
        <v>0</v>
      </c>
      <c r="AL1333" s="13">
        <f>Penjualan!AL1333*$D1333</f>
        <v>0</v>
      </c>
      <c r="AM1333" s="13">
        <f>Penjualan!AM1333*$D1333</f>
        <v>0</v>
      </c>
      <c r="AN1333" s="13">
        <f>Penjualan!AN1333*$D1333</f>
        <v>0</v>
      </c>
      <c r="AO1333" s="13">
        <f>Penjualan!AO1333*$D1333</f>
        <v>0</v>
      </c>
      <c r="AP1333" s="13"/>
      <c r="AQ1333" s="13">
        <f>Penjualan!AQ1333*$D1333</f>
        <v>0</v>
      </c>
      <c r="AR1333" s="13">
        <f t="shared" si="40"/>
        <v>27000</v>
      </c>
      <c r="AS1333" s="14"/>
      <c r="AT1333" s="14"/>
      <c r="AU1333" s="14"/>
      <c r="AV1333" s="14"/>
      <c r="AW1333" s="14"/>
    </row>
    <row r="1334" spans="1:49" ht="26.25" customHeight="1" x14ac:dyDescent="0.35">
      <c r="A1334" s="55">
        <f>Penjualan!A1334</f>
        <v>0</v>
      </c>
      <c r="B1334" s="2" t="str">
        <f>Penjualan!B1334</f>
        <v>P01</v>
      </c>
      <c r="C1334" s="2" t="str">
        <f>Penjualan!C1334</f>
        <v>Pita</v>
      </c>
      <c r="D1334" s="21">
        <f>VLOOKUP(B1334,Tabel!$A$6:$F$78,6,FALSE)</f>
        <v>0</v>
      </c>
      <c r="E1334" s="13">
        <f>Penjualan!E1334*$D1334</f>
        <v>0</v>
      </c>
      <c r="F1334" s="13">
        <f>Penjualan!F1334*$D1334</f>
        <v>0</v>
      </c>
      <c r="G1334" s="13">
        <f>Penjualan!G1334*$D1334</f>
        <v>0</v>
      </c>
      <c r="H1334" s="13">
        <f>Penjualan!H1334*$D1334</f>
        <v>0</v>
      </c>
      <c r="I1334" s="13">
        <f>Penjualan!I1334*$D1334</f>
        <v>0</v>
      </c>
      <c r="J1334" s="13">
        <f>Penjualan!J1334*$D1334</f>
        <v>0</v>
      </c>
      <c r="K1334" s="13">
        <f>Penjualan!K1334*$D1334</f>
        <v>0</v>
      </c>
      <c r="L1334" s="13">
        <f>Penjualan!L1334*$D1334</f>
        <v>0</v>
      </c>
      <c r="M1334" s="13">
        <f>Penjualan!M1334*$D1334</f>
        <v>0</v>
      </c>
      <c r="N1334" s="13">
        <f>Penjualan!N1334*$D1334</f>
        <v>0</v>
      </c>
      <c r="O1334" s="13">
        <f>Penjualan!O1334*$D1334</f>
        <v>0</v>
      </c>
      <c r="P1334" s="13">
        <f>Penjualan!P1334*$D1334</f>
        <v>0</v>
      </c>
      <c r="Q1334" s="13">
        <f>Penjualan!Q1334*$D1334</f>
        <v>0</v>
      </c>
      <c r="R1334" s="13">
        <f>Penjualan!R1334*$D1334</f>
        <v>0</v>
      </c>
      <c r="S1334" s="13">
        <f>Penjualan!S1334*$D1334</f>
        <v>0</v>
      </c>
      <c r="T1334" s="13">
        <f>Penjualan!T1334*$D1334</f>
        <v>0</v>
      </c>
      <c r="U1334" s="13">
        <f>Penjualan!U1334*$D1334</f>
        <v>0</v>
      </c>
      <c r="V1334" s="13">
        <f>Penjualan!V1334*$D1334</f>
        <v>0</v>
      </c>
      <c r="W1334" s="13">
        <f>Penjualan!W1334*$D1334</f>
        <v>0</v>
      </c>
      <c r="X1334" s="13">
        <f>Penjualan!X1334*$D1334</f>
        <v>0</v>
      </c>
      <c r="Y1334" s="13">
        <f>Penjualan!Y1334*$D1334</f>
        <v>0</v>
      </c>
      <c r="Z1334" s="13">
        <f>Penjualan!Z1334*$D1334</f>
        <v>0</v>
      </c>
      <c r="AA1334" s="13">
        <f>Penjualan!AA1334*$D1334</f>
        <v>0</v>
      </c>
      <c r="AB1334" s="13">
        <f>Penjualan!AB1334*$D1334</f>
        <v>0</v>
      </c>
      <c r="AC1334" s="13">
        <f>Penjualan!AC1334*$D1334</f>
        <v>0</v>
      </c>
      <c r="AD1334" s="13">
        <f>Penjualan!AD1334*$D1334</f>
        <v>0</v>
      </c>
      <c r="AE1334" s="13">
        <f>Penjualan!AE1334*$D1334</f>
        <v>0</v>
      </c>
      <c r="AF1334" s="13">
        <f>Penjualan!AF1334*$D1334</f>
        <v>0</v>
      </c>
      <c r="AG1334" s="13">
        <f>Penjualan!AG1334*$D1334</f>
        <v>0</v>
      </c>
      <c r="AH1334" s="13">
        <f>Penjualan!AH1334*$D1334</f>
        <v>0</v>
      </c>
      <c r="AI1334" s="13">
        <f>Penjualan!AI1334*$D1334</f>
        <v>0</v>
      </c>
      <c r="AJ1334" s="13">
        <f>Penjualan!AJ1334*$D1334</f>
        <v>0</v>
      </c>
      <c r="AK1334" s="13">
        <f>Penjualan!AK1334*$D1334</f>
        <v>0</v>
      </c>
      <c r="AL1334" s="13">
        <f>Penjualan!AL1334*$D1334</f>
        <v>0</v>
      </c>
      <c r="AM1334" s="13">
        <f>Penjualan!AM1334*$D1334</f>
        <v>0</v>
      </c>
      <c r="AN1334" s="13">
        <f>Penjualan!AN1334*$D1334</f>
        <v>0</v>
      </c>
      <c r="AO1334" s="13">
        <f>Penjualan!AO1334*$D1334</f>
        <v>0</v>
      </c>
      <c r="AP1334" s="13"/>
      <c r="AQ1334" s="13">
        <f>Penjualan!AQ1334*$D1334</f>
        <v>0</v>
      </c>
      <c r="AR1334" s="13">
        <f t="shared" si="40"/>
        <v>0</v>
      </c>
      <c r="AS1334" s="14"/>
      <c r="AT1334" s="14"/>
      <c r="AU1334" s="14"/>
      <c r="AV1334" s="14"/>
      <c r="AW1334" s="14"/>
    </row>
    <row r="1335" spans="1:49" ht="26.25" customHeight="1" x14ac:dyDescent="0.35">
      <c r="A1335" s="55">
        <f>Penjualan!A1335</f>
        <v>0</v>
      </c>
      <c r="B1335" s="2" t="str">
        <f>Penjualan!B1335</f>
        <v>GKM</v>
      </c>
      <c r="C1335" s="2" t="str">
        <f>Penjualan!C1335</f>
        <v>G. Mutiara</v>
      </c>
      <c r="D1335" s="21">
        <f>VLOOKUP(B1335,Tabel!$A$6:$F$78,6,FALSE)</f>
        <v>10000</v>
      </c>
      <c r="E1335" s="13">
        <f>Penjualan!E1335*$D1335</f>
        <v>0</v>
      </c>
      <c r="F1335" s="13">
        <f>Penjualan!F1335*$D1335</f>
        <v>0</v>
      </c>
      <c r="G1335" s="13">
        <f>Penjualan!G1335*$D1335</f>
        <v>0</v>
      </c>
      <c r="H1335" s="13">
        <f>Penjualan!H1335*$D1335</f>
        <v>0</v>
      </c>
      <c r="I1335" s="13">
        <f>Penjualan!I1335*$D1335</f>
        <v>0</v>
      </c>
      <c r="J1335" s="13">
        <f>Penjualan!J1335*$D1335</f>
        <v>0</v>
      </c>
      <c r="K1335" s="13">
        <f>Penjualan!K1335*$D1335</f>
        <v>0</v>
      </c>
      <c r="L1335" s="13">
        <f>Penjualan!L1335*$D1335</f>
        <v>0</v>
      </c>
      <c r="M1335" s="13">
        <f>Penjualan!M1335*$D1335</f>
        <v>20000</v>
      </c>
      <c r="N1335" s="13">
        <f>Penjualan!N1335*$D1335</f>
        <v>0</v>
      </c>
      <c r="O1335" s="13">
        <f>Penjualan!O1335*$D1335</f>
        <v>0</v>
      </c>
      <c r="P1335" s="13">
        <f>Penjualan!P1335*$D1335</f>
        <v>0</v>
      </c>
      <c r="Q1335" s="13">
        <f>Penjualan!Q1335*$D1335</f>
        <v>0</v>
      </c>
      <c r="R1335" s="13">
        <f>Penjualan!R1335*$D1335</f>
        <v>0</v>
      </c>
      <c r="S1335" s="13">
        <f>Penjualan!S1335*$D1335</f>
        <v>0</v>
      </c>
      <c r="T1335" s="13">
        <f>Penjualan!T1335*$D1335</f>
        <v>0</v>
      </c>
      <c r="U1335" s="13">
        <f>Penjualan!U1335*$D1335</f>
        <v>0</v>
      </c>
      <c r="V1335" s="13">
        <f>Penjualan!V1335*$D1335</f>
        <v>0</v>
      </c>
      <c r="W1335" s="13">
        <f>Penjualan!W1335*$D1335</f>
        <v>0</v>
      </c>
      <c r="X1335" s="13">
        <f>Penjualan!X1335*$D1335</f>
        <v>0</v>
      </c>
      <c r="Y1335" s="13">
        <f>Penjualan!Y1335*$D1335</f>
        <v>0</v>
      </c>
      <c r="Z1335" s="13">
        <f>Penjualan!Z1335*$D1335</f>
        <v>0</v>
      </c>
      <c r="AA1335" s="13">
        <f>Penjualan!AA1335*$D1335</f>
        <v>0</v>
      </c>
      <c r="AB1335" s="13">
        <f>Penjualan!AB1335*$D1335</f>
        <v>0</v>
      </c>
      <c r="AC1335" s="13">
        <f>Penjualan!AC1335*$D1335</f>
        <v>0</v>
      </c>
      <c r="AD1335" s="13">
        <f>Penjualan!AD1335*$D1335</f>
        <v>0</v>
      </c>
      <c r="AE1335" s="13">
        <f>Penjualan!AE1335*$D1335</f>
        <v>0</v>
      </c>
      <c r="AF1335" s="13">
        <f>Penjualan!AF1335*$D1335</f>
        <v>0</v>
      </c>
      <c r="AG1335" s="13">
        <f>Penjualan!AG1335*$D1335</f>
        <v>0</v>
      </c>
      <c r="AH1335" s="13">
        <f>Penjualan!AH1335*$D1335</f>
        <v>0</v>
      </c>
      <c r="AI1335" s="13">
        <f>Penjualan!AI1335*$D1335</f>
        <v>0</v>
      </c>
      <c r="AJ1335" s="13">
        <f>Penjualan!AJ1335*$D1335</f>
        <v>0</v>
      </c>
      <c r="AK1335" s="13">
        <f>Penjualan!AK1335*$D1335</f>
        <v>0</v>
      </c>
      <c r="AL1335" s="13">
        <f>Penjualan!AL1335*$D1335</f>
        <v>0</v>
      </c>
      <c r="AM1335" s="13">
        <f>Penjualan!AM1335*$D1335</f>
        <v>0</v>
      </c>
      <c r="AN1335" s="13">
        <f>Penjualan!AN1335*$D1335</f>
        <v>0</v>
      </c>
      <c r="AO1335" s="13">
        <f>Penjualan!AO1335*$D1335</f>
        <v>0</v>
      </c>
      <c r="AP1335" s="13"/>
      <c r="AQ1335" s="13">
        <f>Penjualan!AQ1335*$D1335</f>
        <v>0</v>
      </c>
      <c r="AR1335" s="13">
        <f t="shared" si="40"/>
        <v>20000</v>
      </c>
      <c r="AS1335" s="14"/>
      <c r="AT1335" s="14"/>
      <c r="AU1335" s="14"/>
      <c r="AV1335" s="14"/>
      <c r="AW1335" s="14"/>
    </row>
    <row r="1336" spans="1:49" ht="26.25" customHeight="1" x14ac:dyDescent="0.35">
      <c r="A1336" s="55">
        <f>Penjualan!A1336</f>
        <v>0</v>
      </c>
      <c r="B1336" s="2" t="str">
        <f>Penjualan!B1336</f>
        <v>G12</v>
      </c>
      <c r="C1336" s="2" t="str">
        <f>Penjualan!C1336</f>
        <v xml:space="preserve">Gelang plat </v>
      </c>
      <c r="D1336" s="21">
        <f>VLOOKUP(B1336,Tabel!$A$6:$F$78,6,FALSE)</f>
        <v>5000</v>
      </c>
      <c r="E1336" s="13">
        <f>Penjualan!E1336*$D1336</f>
        <v>0</v>
      </c>
      <c r="F1336" s="13">
        <f>Penjualan!F1336*$D1336</f>
        <v>0</v>
      </c>
      <c r="G1336" s="13">
        <f>Penjualan!G1336*$D1336</f>
        <v>0</v>
      </c>
      <c r="H1336" s="13">
        <f>Penjualan!H1336*$D1336</f>
        <v>0</v>
      </c>
      <c r="I1336" s="13">
        <f>Penjualan!I1336*$D1336</f>
        <v>0</v>
      </c>
      <c r="J1336" s="13">
        <f>Penjualan!J1336*$D1336</f>
        <v>0</v>
      </c>
      <c r="K1336" s="13">
        <f>Penjualan!K1336*$D1336</f>
        <v>0</v>
      </c>
      <c r="L1336" s="13">
        <f>Penjualan!L1336*$D1336</f>
        <v>0</v>
      </c>
      <c r="M1336" s="13">
        <f>Penjualan!M1336*$D1336</f>
        <v>0</v>
      </c>
      <c r="N1336" s="13">
        <f>Penjualan!N1336*$D1336</f>
        <v>0</v>
      </c>
      <c r="O1336" s="13">
        <f>Penjualan!O1336*$D1336</f>
        <v>0</v>
      </c>
      <c r="P1336" s="13">
        <f>Penjualan!P1336*$D1336</f>
        <v>0</v>
      </c>
      <c r="Q1336" s="13">
        <f>Penjualan!Q1336*$D1336</f>
        <v>0</v>
      </c>
      <c r="R1336" s="13">
        <f>Penjualan!R1336*$D1336</f>
        <v>0</v>
      </c>
      <c r="S1336" s="13">
        <f>Penjualan!S1336*$D1336</f>
        <v>0</v>
      </c>
      <c r="T1336" s="13">
        <f>Penjualan!T1336*$D1336</f>
        <v>0</v>
      </c>
      <c r="U1336" s="13">
        <f>Penjualan!U1336*$D1336</f>
        <v>0</v>
      </c>
      <c r="V1336" s="13">
        <f>Penjualan!V1336*$D1336</f>
        <v>0</v>
      </c>
      <c r="W1336" s="13">
        <f>Penjualan!W1336*$D1336</f>
        <v>5000</v>
      </c>
      <c r="X1336" s="13">
        <f>Penjualan!X1336*$D1336</f>
        <v>0</v>
      </c>
      <c r="Y1336" s="13">
        <f>Penjualan!Y1336*$D1336</f>
        <v>0</v>
      </c>
      <c r="Z1336" s="13">
        <f>Penjualan!Z1336*$D1336</f>
        <v>0</v>
      </c>
      <c r="AA1336" s="13">
        <f>Penjualan!AA1336*$D1336</f>
        <v>0</v>
      </c>
      <c r="AB1336" s="13">
        <f>Penjualan!AB1336*$D1336</f>
        <v>0</v>
      </c>
      <c r="AC1336" s="13">
        <f>Penjualan!AC1336*$D1336</f>
        <v>0</v>
      </c>
      <c r="AD1336" s="13">
        <f>Penjualan!AD1336*$D1336</f>
        <v>10000</v>
      </c>
      <c r="AE1336" s="13">
        <f>Penjualan!AE1336*$D1336</f>
        <v>0</v>
      </c>
      <c r="AF1336" s="13">
        <f>Penjualan!AF1336*$D1336</f>
        <v>0</v>
      </c>
      <c r="AG1336" s="13">
        <f>Penjualan!AG1336*$D1336</f>
        <v>0</v>
      </c>
      <c r="AH1336" s="13">
        <f>Penjualan!AH1336*$D1336</f>
        <v>0</v>
      </c>
      <c r="AI1336" s="13">
        <f>Penjualan!AI1336*$D1336</f>
        <v>15000</v>
      </c>
      <c r="AJ1336" s="13">
        <f>Penjualan!AJ1336*$D1336</f>
        <v>0</v>
      </c>
      <c r="AK1336" s="13">
        <f>Penjualan!AK1336*$D1336</f>
        <v>0</v>
      </c>
      <c r="AL1336" s="13">
        <f>Penjualan!AL1336*$D1336</f>
        <v>0</v>
      </c>
      <c r="AM1336" s="13">
        <f>Penjualan!AM1336*$D1336</f>
        <v>0</v>
      </c>
      <c r="AN1336" s="13">
        <f>Penjualan!AN1336*$D1336</f>
        <v>0</v>
      </c>
      <c r="AO1336" s="13">
        <f>Penjualan!AO1336*$D1336</f>
        <v>0</v>
      </c>
      <c r="AP1336" s="13"/>
      <c r="AQ1336" s="13">
        <f>Penjualan!AQ1336*$D1336</f>
        <v>0</v>
      </c>
      <c r="AR1336" s="13">
        <f t="shared" si="40"/>
        <v>30000</v>
      </c>
      <c r="AS1336" s="14"/>
      <c r="AT1336" s="14"/>
      <c r="AU1336" s="14"/>
      <c r="AV1336" s="14"/>
      <c r="AW1336" s="14"/>
    </row>
    <row r="1337" spans="1:49" ht="26.25" customHeight="1" x14ac:dyDescent="0.35">
      <c r="A1337" s="55">
        <f>Penjualan!A1337</f>
        <v>0</v>
      </c>
      <c r="B1337" s="2" t="str">
        <f>Penjualan!B1337</f>
        <v>KT05</v>
      </c>
      <c r="C1337" s="2" t="str">
        <f>Penjualan!C1337</f>
        <v>Kalung mutiara</v>
      </c>
      <c r="D1337" s="21">
        <f>VLOOKUP(B1337,Tabel!$A$6:$F$78,6,FALSE)</f>
        <v>17000</v>
      </c>
      <c r="E1337" s="13">
        <f>Penjualan!E1337*$D1337</f>
        <v>0</v>
      </c>
      <c r="F1337" s="13">
        <f>Penjualan!F1337*$D1337</f>
        <v>0</v>
      </c>
      <c r="G1337" s="13">
        <f>Penjualan!G1337*$D1337</f>
        <v>0</v>
      </c>
      <c r="H1337" s="13">
        <f>Penjualan!H1337*$D1337</f>
        <v>0</v>
      </c>
      <c r="I1337" s="13">
        <f>Penjualan!I1337*$D1337</f>
        <v>0</v>
      </c>
      <c r="J1337" s="13">
        <f>Penjualan!J1337*$D1337</f>
        <v>0</v>
      </c>
      <c r="K1337" s="13">
        <f>Penjualan!K1337*$D1337</f>
        <v>0</v>
      </c>
      <c r="L1337" s="13">
        <f>Penjualan!L1337*$D1337</f>
        <v>0</v>
      </c>
      <c r="M1337" s="13">
        <f>Penjualan!M1337*$D1337</f>
        <v>0</v>
      </c>
      <c r="N1337" s="13">
        <f>Penjualan!N1337*$D1337</f>
        <v>0</v>
      </c>
      <c r="O1337" s="13">
        <f>Penjualan!O1337*$D1337</f>
        <v>0</v>
      </c>
      <c r="P1337" s="13">
        <f>Penjualan!P1337*$D1337</f>
        <v>0</v>
      </c>
      <c r="Q1337" s="13">
        <f>Penjualan!Q1337*$D1337</f>
        <v>0</v>
      </c>
      <c r="R1337" s="13">
        <f>Penjualan!R1337*$D1337</f>
        <v>0</v>
      </c>
      <c r="S1337" s="13">
        <f>Penjualan!S1337*$D1337</f>
        <v>0</v>
      </c>
      <c r="T1337" s="13">
        <f>Penjualan!T1337*$D1337</f>
        <v>0</v>
      </c>
      <c r="U1337" s="13">
        <f>Penjualan!U1337*$D1337</f>
        <v>0</v>
      </c>
      <c r="V1337" s="13">
        <f>Penjualan!V1337*$D1337</f>
        <v>0</v>
      </c>
      <c r="W1337" s="13">
        <f>Penjualan!W1337*$D1337</f>
        <v>0</v>
      </c>
      <c r="X1337" s="13">
        <f>Penjualan!X1337*$D1337</f>
        <v>0</v>
      </c>
      <c r="Y1337" s="13">
        <f>Penjualan!Y1337*$D1337</f>
        <v>0</v>
      </c>
      <c r="Z1337" s="13">
        <f>Penjualan!Z1337*$D1337</f>
        <v>0</v>
      </c>
      <c r="AA1337" s="13">
        <f>Penjualan!AA1337*$D1337</f>
        <v>0</v>
      </c>
      <c r="AB1337" s="13">
        <f>Penjualan!AB1337*$D1337</f>
        <v>0</v>
      </c>
      <c r="AC1337" s="13">
        <f>Penjualan!AC1337*$D1337</f>
        <v>0</v>
      </c>
      <c r="AD1337" s="13">
        <f>Penjualan!AD1337*$D1337</f>
        <v>0</v>
      </c>
      <c r="AE1337" s="13">
        <f>Penjualan!AE1337*$D1337</f>
        <v>0</v>
      </c>
      <c r="AF1337" s="13">
        <f>Penjualan!AF1337*$D1337</f>
        <v>0</v>
      </c>
      <c r="AG1337" s="13">
        <f>Penjualan!AG1337*$D1337</f>
        <v>17000</v>
      </c>
      <c r="AH1337" s="13">
        <f>Penjualan!AH1337*$D1337</f>
        <v>0</v>
      </c>
      <c r="AI1337" s="13">
        <f>Penjualan!AI1337*$D1337</f>
        <v>0</v>
      </c>
      <c r="AJ1337" s="13">
        <f>Penjualan!AJ1337*$D1337</f>
        <v>0</v>
      </c>
      <c r="AK1337" s="13">
        <f>Penjualan!AK1337*$D1337</f>
        <v>0</v>
      </c>
      <c r="AL1337" s="13">
        <f>Penjualan!AL1337*$D1337</f>
        <v>0</v>
      </c>
      <c r="AM1337" s="13">
        <f>Penjualan!AM1337*$D1337</f>
        <v>0</v>
      </c>
      <c r="AN1337" s="13">
        <f>Penjualan!AN1337*$D1337</f>
        <v>0</v>
      </c>
      <c r="AO1337" s="13">
        <f>Penjualan!AO1337*$D1337</f>
        <v>0</v>
      </c>
      <c r="AP1337" s="13"/>
      <c r="AQ1337" s="13">
        <f>Penjualan!AQ1337*$D1337</f>
        <v>0</v>
      </c>
      <c r="AR1337" s="13">
        <f t="shared" si="40"/>
        <v>17000</v>
      </c>
      <c r="AS1337" s="14"/>
      <c r="AT1337" s="14"/>
      <c r="AU1337" s="14"/>
      <c r="AV1337" s="14"/>
      <c r="AW1337" s="14"/>
    </row>
    <row r="1338" spans="1:49" ht="26.25" customHeight="1" x14ac:dyDescent="0.35">
      <c r="A1338" s="55">
        <f>Penjualan!A1338</f>
        <v>0</v>
      </c>
      <c r="B1338" s="2" t="str">
        <f>Penjualan!B1338</f>
        <v>P01</v>
      </c>
      <c r="C1338" s="2" t="str">
        <f>Penjualan!C1338</f>
        <v>Pita</v>
      </c>
      <c r="D1338" s="21">
        <f>VLOOKUP(B1338,Tabel!$A$6:$F$78,6,FALSE)</f>
        <v>0</v>
      </c>
      <c r="E1338" s="13">
        <f>Penjualan!E1338*$D1338</f>
        <v>0</v>
      </c>
      <c r="F1338" s="13">
        <f>Penjualan!F1338*$D1338</f>
        <v>0</v>
      </c>
      <c r="G1338" s="13">
        <f>Penjualan!G1338*$D1338</f>
        <v>0</v>
      </c>
      <c r="H1338" s="13">
        <f>Penjualan!H1338*$D1338</f>
        <v>0</v>
      </c>
      <c r="I1338" s="13">
        <f>Penjualan!I1338*$D1338</f>
        <v>0</v>
      </c>
      <c r="J1338" s="13">
        <f>Penjualan!J1338*$D1338</f>
        <v>0</v>
      </c>
      <c r="K1338" s="13">
        <f>Penjualan!K1338*$D1338</f>
        <v>0</v>
      </c>
      <c r="L1338" s="13">
        <f>Penjualan!L1338*$D1338</f>
        <v>0</v>
      </c>
      <c r="M1338" s="13">
        <f>Penjualan!M1338*$D1338</f>
        <v>0</v>
      </c>
      <c r="N1338" s="13">
        <f>Penjualan!N1338*$D1338</f>
        <v>0</v>
      </c>
      <c r="O1338" s="13">
        <f>Penjualan!O1338*$D1338</f>
        <v>0</v>
      </c>
      <c r="P1338" s="13">
        <f>Penjualan!P1338*$D1338</f>
        <v>0</v>
      </c>
      <c r="Q1338" s="13">
        <f>Penjualan!Q1338*$D1338</f>
        <v>0</v>
      </c>
      <c r="R1338" s="13">
        <f>Penjualan!R1338*$D1338</f>
        <v>0</v>
      </c>
      <c r="S1338" s="13">
        <f>Penjualan!S1338*$D1338</f>
        <v>0</v>
      </c>
      <c r="T1338" s="13">
        <f>Penjualan!T1338*$D1338</f>
        <v>0</v>
      </c>
      <c r="U1338" s="13">
        <f>Penjualan!U1338*$D1338</f>
        <v>0</v>
      </c>
      <c r="V1338" s="13">
        <f>Penjualan!V1338*$D1338</f>
        <v>0</v>
      </c>
      <c r="W1338" s="13">
        <f>Penjualan!W1338*$D1338</f>
        <v>0</v>
      </c>
      <c r="X1338" s="13">
        <f>Penjualan!X1338*$D1338</f>
        <v>0</v>
      </c>
      <c r="Y1338" s="13">
        <f>Penjualan!Y1338*$D1338</f>
        <v>0</v>
      </c>
      <c r="Z1338" s="13">
        <f>Penjualan!Z1338*$D1338</f>
        <v>0</v>
      </c>
      <c r="AA1338" s="13">
        <f>Penjualan!AA1338*$D1338</f>
        <v>0</v>
      </c>
      <c r="AB1338" s="13">
        <f>Penjualan!AB1338*$D1338</f>
        <v>0</v>
      </c>
      <c r="AC1338" s="13">
        <f>Penjualan!AC1338*$D1338</f>
        <v>0</v>
      </c>
      <c r="AD1338" s="13">
        <f>Penjualan!AD1338*$D1338</f>
        <v>0</v>
      </c>
      <c r="AE1338" s="13">
        <f>Penjualan!AE1338*$D1338</f>
        <v>0</v>
      </c>
      <c r="AF1338" s="13">
        <f>Penjualan!AF1338*$D1338</f>
        <v>0</v>
      </c>
      <c r="AG1338" s="13">
        <f>Penjualan!AG1338*$D1338</f>
        <v>0</v>
      </c>
      <c r="AH1338" s="13">
        <f>Penjualan!AH1338*$D1338</f>
        <v>0</v>
      </c>
      <c r="AI1338" s="13">
        <f>Penjualan!AI1338*$D1338</f>
        <v>0</v>
      </c>
      <c r="AJ1338" s="13">
        <f>Penjualan!AJ1338*$D1338</f>
        <v>0</v>
      </c>
      <c r="AK1338" s="13">
        <f>Penjualan!AK1338*$D1338</f>
        <v>0</v>
      </c>
      <c r="AL1338" s="13">
        <f>Penjualan!AL1338*$D1338</f>
        <v>0</v>
      </c>
      <c r="AM1338" s="13">
        <f>Penjualan!AM1338*$D1338</f>
        <v>0</v>
      </c>
      <c r="AN1338" s="13">
        <f>Penjualan!AN1338*$D1338</f>
        <v>0</v>
      </c>
      <c r="AO1338" s="13">
        <f>Penjualan!AO1338*$D1338</f>
        <v>0</v>
      </c>
      <c r="AP1338" s="13"/>
      <c r="AQ1338" s="13">
        <f>Penjualan!AQ1338*$D1338</f>
        <v>0</v>
      </c>
      <c r="AR1338" s="13">
        <f t="shared" si="40"/>
        <v>0</v>
      </c>
      <c r="AS1338" s="14"/>
      <c r="AT1338" s="14"/>
      <c r="AU1338" s="14"/>
      <c r="AV1338" s="14"/>
      <c r="AW1338" s="14"/>
    </row>
    <row r="1339" spans="1:49" ht="26.25" customHeight="1" x14ac:dyDescent="0.35">
      <c r="A1339" s="55">
        <f>Penjualan!A1339</f>
        <v>0</v>
      </c>
      <c r="B1339" s="2" t="str">
        <f>Penjualan!B1339</f>
        <v>LAIN2</v>
      </c>
      <c r="C1339" s="2" t="str">
        <f>Penjualan!C1339</f>
        <v>Lain2</v>
      </c>
      <c r="D1339" s="21">
        <f>VLOOKUP(B1339,Tabel!$A$6:$F$78,6,FALSE)</f>
        <v>0</v>
      </c>
      <c r="E1339" s="13">
        <f>Penjualan!E1339*$D1339</f>
        <v>0</v>
      </c>
      <c r="F1339" s="13">
        <f>Penjualan!F1339*$D1339</f>
        <v>0</v>
      </c>
      <c r="G1339" s="13">
        <f>Penjualan!G1339*$D1339</f>
        <v>0</v>
      </c>
      <c r="H1339" s="13">
        <f>Penjualan!H1339*$D1339</f>
        <v>0</v>
      </c>
      <c r="I1339" s="13">
        <f>Penjualan!I1339*$D1339</f>
        <v>0</v>
      </c>
      <c r="J1339" s="13">
        <f>Penjualan!J1339*$D1339</f>
        <v>0</v>
      </c>
      <c r="K1339" s="13">
        <f>Penjualan!K1339*$D1339</f>
        <v>0</v>
      </c>
      <c r="L1339" s="13">
        <f>Penjualan!L1339*$D1339</f>
        <v>0</v>
      </c>
      <c r="M1339" s="13">
        <f>Penjualan!M1339*$D1339</f>
        <v>0</v>
      </c>
      <c r="N1339" s="13">
        <f>Penjualan!N1339*$D1339</f>
        <v>0</v>
      </c>
      <c r="O1339" s="13">
        <f>Penjualan!O1339*$D1339</f>
        <v>0</v>
      </c>
      <c r="P1339" s="13">
        <f>Penjualan!P1339*$D1339</f>
        <v>0</v>
      </c>
      <c r="Q1339" s="13">
        <f>Penjualan!Q1339*$D1339</f>
        <v>0</v>
      </c>
      <c r="R1339" s="13">
        <f>Penjualan!R1339*$D1339</f>
        <v>0</v>
      </c>
      <c r="S1339" s="13">
        <f>Penjualan!S1339*$D1339</f>
        <v>0</v>
      </c>
      <c r="T1339" s="13">
        <f>Penjualan!T1339*$D1339</f>
        <v>0</v>
      </c>
      <c r="U1339" s="13">
        <f>Penjualan!U1339*$D1339</f>
        <v>0</v>
      </c>
      <c r="V1339" s="13">
        <f>Penjualan!V1339*$D1339</f>
        <v>0</v>
      </c>
      <c r="W1339" s="13">
        <f>Penjualan!W1339*$D1339</f>
        <v>0</v>
      </c>
      <c r="X1339" s="13">
        <f>Penjualan!X1339*$D1339</f>
        <v>0</v>
      </c>
      <c r="Y1339" s="13">
        <f>Penjualan!Y1339*$D1339</f>
        <v>0</v>
      </c>
      <c r="Z1339" s="13">
        <f>Penjualan!Z1339*$D1339</f>
        <v>0</v>
      </c>
      <c r="AA1339" s="13">
        <f>Penjualan!AA1339*$D1339</f>
        <v>0</v>
      </c>
      <c r="AB1339" s="13">
        <f>Penjualan!AB1339*$D1339</f>
        <v>0</v>
      </c>
      <c r="AC1339" s="13">
        <f>Penjualan!AC1339*$D1339</f>
        <v>0</v>
      </c>
      <c r="AD1339" s="13">
        <f>Penjualan!AD1339*$D1339</f>
        <v>0</v>
      </c>
      <c r="AE1339" s="13">
        <f>Penjualan!AE1339*$D1339</f>
        <v>0</v>
      </c>
      <c r="AF1339" s="13">
        <f>Penjualan!AF1339*$D1339</f>
        <v>0</v>
      </c>
      <c r="AG1339" s="13">
        <f>Penjualan!AG1339*$D1339</f>
        <v>0</v>
      </c>
      <c r="AH1339" s="13">
        <f>Penjualan!AH1339*$D1339</f>
        <v>0</v>
      </c>
      <c r="AI1339" s="13">
        <f>Penjualan!AI1339*$D1339</f>
        <v>0</v>
      </c>
      <c r="AJ1339" s="13">
        <f>Penjualan!AJ1339*$D1339</f>
        <v>0</v>
      </c>
      <c r="AK1339" s="13">
        <f>Penjualan!AK1339*$D1339</f>
        <v>0</v>
      </c>
      <c r="AL1339" s="13">
        <f>Penjualan!AL1339*$D1339</f>
        <v>0</v>
      </c>
      <c r="AM1339" s="13">
        <f>Penjualan!AM1339*$D1339</f>
        <v>0</v>
      </c>
      <c r="AN1339" s="13">
        <f>Penjualan!AN1339*$D1339</f>
        <v>0</v>
      </c>
      <c r="AO1339" s="13">
        <f>Penjualan!AO1339*$D1339</f>
        <v>0</v>
      </c>
      <c r="AP1339" s="13"/>
      <c r="AQ1339" s="13">
        <f>Penjualan!AQ1339*$D1339</f>
        <v>0</v>
      </c>
      <c r="AR1339" s="13">
        <f t="shared" si="40"/>
        <v>0</v>
      </c>
      <c r="AS1339" s="14"/>
      <c r="AT1339" s="14"/>
      <c r="AU1339" s="14"/>
      <c r="AV1339" s="14"/>
      <c r="AW1339" s="14"/>
    </row>
    <row r="1340" spans="1:49" ht="26.25" customHeight="1" x14ac:dyDescent="0.35">
      <c r="A1340" s="55" t="str">
        <f>Penjualan!A1340</f>
        <v>16/7/17</v>
      </c>
      <c r="B1340" s="2" t="str">
        <f>Penjualan!B1340</f>
        <v>R10</v>
      </c>
      <c r="C1340" s="2" t="str">
        <f>Penjualan!C1340</f>
        <v>Rosario Biji Plastik</v>
      </c>
      <c r="D1340" s="21">
        <f>VLOOKUP(B1340,Tabel!$A$6:$F$78,6,FALSE)</f>
        <v>15000</v>
      </c>
      <c r="E1340" s="13">
        <f>Penjualan!E1340*$D1340</f>
        <v>0</v>
      </c>
      <c r="F1340" s="13">
        <f>Penjualan!F1340*$D1340</f>
        <v>0</v>
      </c>
      <c r="G1340" s="13">
        <f>Penjualan!G1340*$D1340</f>
        <v>0</v>
      </c>
      <c r="H1340" s="13">
        <f>Penjualan!H1340*$D1340</f>
        <v>0</v>
      </c>
      <c r="I1340" s="13">
        <f>Penjualan!I1340*$D1340</f>
        <v>0</v>
      </c>
      <c r="J1340" s="13">
        <f>Penjualan!J1340*$D1340</f>
        <v>0</v>
      </c>
      <c r="K1340" s="13">
        <f>Penjualan!K1340*$D1340</f>
        <v>0</v>
      </c>
      <c r="L1340" s="13">
        <f>Penjualan!L1340*$D1340</f>
        <v>0</v>
      </c>
      <c r="M1340" s="13">
        <f>Penjualan!M1340*$D1340</f>
        <v>0</v>
      </c>
      <c r="N1340" s="13">
        <f>Penjualan!N1340*$D1340</f>
        <v>0</v>
      </c>
      <c r="O1340" s="13">
        <f>Penjualan!O1340*$D1340</f>
        <v>0</v>
      </c>
      <c r="P1340" s="13">
        <f>Penjualan!P1340*$D1340</f>
        <v>0</v>
      </c>
      <c r="Q1340" s="13">
        <f>Penjualan!Q1340*$D1340</f>
        <v>0</v>
      </c>
      <c r="R1340" s="13">
        <f>Penjualan!R1340*$D1340</f>
        <v>0</v>
      </c>
      <c r="S1340" s="13">
        <f>Penjualan!S1340*$D1340</f>
        <v>0</v>
      </c>
      <c r="T1340" s="13">
        <f>Penjualan!T1340*$D1340</f>
        <v>0</v>
      </c>
      <c r="U1340" s="13">
        <f>Penjualan!U1340*$D1340</f>
        <v>0</v>
      </c>
      <c r="V1340" s="13">
        <f>Penjualan!V1340*$D1340</f>
        <v>0</v>
      </c>
      <c r="W1340" s="13">
        <f>Penjualan!W1340*$D1340</f>
        <v>60000</v>
      </c>
      <c r="X1340" s="13">
        <f>Penjualan!X1340*$D1340</f>
        <v>0</v>
      </c>
      <c r="Y1340" s="13">
        <f>Penjualan!Y1340*$D1340</f>
        <v>0</v>
      </c>
      <c r="Z1340" s="13">
        <f>Penjualan!Z1340*$D1340</f>
        <v>0</v>
      </c>
      <c r="AA1340" s="13">
        <f>Penjualan!AA1340*$D1340</f>
        <v>0</v>
      </c>
      <c r="AB1340" s="13">
        <f>Penjualan!AB1340*$D1340</f>
        <v>0</v>
      </c>
      <c r="AC1340" s="13">
        <f>Penjualan!AC1340*$D1340</f>
        <v>0</v>
      </c>
      <c r="AD1340" s="13">
        <f>Penjualan!AD1340*$D1340</f>
        <v>30000</v>
      </c>
      <c r="AE1340" s="13">
        <f>Penjualan!AE1340*$D1340</f>
        <v>0</v>
      </c>
      <c r="AF1340" s="13">
        <f>Penjualan!AF1340*$D1340</f>
        <v>0</v>
      </c>
      <c r="AG1340" s="13">
        <f>Penjualan!AG1340*$D1340</f>
        <v>0</v>
      </c>
      <c r="AH1340" s="13">
        <f>Penjualan!AH1340*$D1340</f>
        <v>0</v>
      </c>
      <c r="AI1340" s="13">
        <f>Penjualan!AI1340*$D1340</f>
        <v>0</v>
      </c>
      <c r="AJ1340" s="13">
        <f>Penjualan!AJ1340*$D1340</f>
        <v>0</v>
      </c>
      <c r="AK1340" s="13">
        <f>Penjualan!AK1340*$D1340</f>
        <v>0</v>
      </c>
      <c r="AL1340" s="13">
        <f>Penjualan!AL1340*$D1340</f>
        <v>0</v>
      </c>
      <c r="AM1340" s="13">
        <f>Penjualan!AM1340*$D1340</f>
        <v>0</v>
      </c>
      <c r="AN1340" s="13">
        <f>Penjualan!AN1340*$D1340</f>
        <v>0</v>
      </c>
      <c r="AO1340" s="13">
        <f>Penjualan!AO1340*$D1340</f>
        <v>0</v>
      </c>
      <c r="AP1340" s="13"/>
      <c r="AQ1340" s="13">
        <f>Penjualan!AQ1340*$D1340</f>
        <v>0</v>
      </c>
      <c r="AR1340" s="13">
        <f t="shared" si="40"/>
        <v>90000</v>
      </c>
      <c r="AS1340" s="14"/>
      <c r="AT1340" s="14"/>
      <c r="AU1340" s="14"/>
      <c r="AV1340" s="14"/>
      <c r="AW1340" s="14"/>
    </row>
    <row r="1341" spans="1:49" ht="26.25" customHeight="1" x14ac:dyDescent="0.35">
      <c r="A1341" s="55" t="str">
        <f>Penjualan!A1341</f>
        <v>St. Robertus Bellarminus</v>
      </c>
      <c r="B1341" s="2" t="str">
        <f>Penjualan!B1341</f>
        <v>GKM</v>
      </c>
      <c r="C1341" s="2" t="str">
        <f>Penjualan!C1341</f>
        <v>G. Mutiara</v>
      </c>
      <c r="D1341" s="21">
        <f>VLOOKUP(B1341,Tabel!$A$6:$F$78,6,FALSE)</f>
        <v>10000</v>
      </c>
      <c r="E1341" s="13">
        <f>Penjualan!E1341*$D1341</f>
        <v>0</v>
      </c>
      <c r="F1341" s="13">
        <f>Penjualan!F1341*$D1341</f>
        <v>0</v>
      </c>
      <c r="G1341" s="13">
        <f>Penjualan!G1341*$D1341</f>
        <v>0</v>
      </c>
      <c r="H1341" s="13">
        <f>Penjualan!H1341*$D1341</f>
        <v>0</v>
      </c>
      <c r="I1341" s="13">
        <f>Penjualan!I1341*$D1341</f>
        <v>0</v>
      </c>
      <c r="J1341" s="13">
        <f>Penjualan!J1341*$D1341</f>
        <v>0</v>
      </c>
      <c r="K1341" s="13">
        <f>Penjualan!K1341*$D1341</f>
        <v>0</v>
      </c>
      <c r="L1341" s="13">
        <f>Penjualan!L1341*$D1341</f>
        <v>0</v>
      </c>
      <c r="M1341" s="13">
        <f>Penjualan!M1341*$D1341</f>
        <v>60000</v>
      </c>
      <c r="N1341" s="13">
        <f>Penjualan!N1341*$D1341</f>
        <v>0</v>
      </c>
      <c r="O1341" s="13">
        <f>Penjualan!O1341*$D1341</f>
        <v>0</v>
      </c>
      <c r="P1341" s="13">
        <f>Penjualan!P1341*$D1341</f>
        <v>0</v>
      </c>
      <c r="Q1341" s="13">
        <f>Penjualan!Q1341*$D1341</f>
        <v>0</v>
      </c>
      <c r="R1341" s="13">
        <f>Penjualan!R1341*$D1341</f>
        <v>0</v>
      </c>
      <c r="S1341" s="13">
        <f>Penjualan!S1341*$D1341</f>
        <v>0</v>
      </c>
      <c r="T1341" s="13">
        <f>Penjualan!T1341*$D1341</f>
        <v>0</v>
      </c>
      <c r="U1341" s="13">
        <f>Penjualan!U1341*$D1341</f>
        <v>0</v>
      </c>
      <c r="V1341" s="13">
        <f>Penjualan!V1341*$D1341</f>
        <v>0</v>
      </c>
      <c r="W1341" s="13">
        <f>Penjualan!W1341*$D1341</f>
        <v>0</v>
      </c>
      <c r="X1341" s="13">
        <f>Penjualan!X1341*$D1341</f>
        <v>0</v>
      </c>
      <c r="Y1341" s="13">
        <f>Penjualan!Y1341*$D1341</f>
        <v>0</v>
      </c>
      <c r="Z1341" s="13">
        <f>Penjualan!Z1341*$D1341</f>
        <v>0</v>
      </c>
      <c r="AA1341" s="13">
        <f>Penjualan!AA1341*$D1341</f>
        <v>0</v>
      </c>
      <c r="AB1341" s="13">
        <f>Penjualan!AB1341*$D1341</f>
        <v>0</v>
      </c>
      <c r="AC1341" s="13">
        <f>Penjualan!AC1341*$D1341</f>
        <v>0</v>
      </c>
      <c r="AD1341" s="13">
        <f>Penjualan!AD1341*$D1341</f>
        <v>0</v>
      </c>
      <c r="AE1341" s="13">
        <f>Penjualan!AE1341*$D1341</f>
        <v>0</v>
      </c>
      <c r="AF1341" s="13">
        <f>Penjualan!AF1341*$D1341</f>
        <v>0</v>
      </c>
      <c r="AG1341" s="13">
        <f>Penjualan!AG1341*$D1341</f>
        <v>0</v>
      </c>
      <c r="AH1341" s="13">
        <f>Penjualan!AH1341*$D1341</f>
        <v>0</v>
      </c>
      <c r="AI1341" s="13">
        <f>Penjualan!AI1341*$D1341</f>
        <v>0</v>
      </c>
      <c r="AJ1341" s="13">
        <f>Penjualan!AJ1341*$D1341</f>
        <v>0</v>
      </c>
      <c r="AK1341" s="13">
        <f>Penjualan!AK1341*$D1341</f>
        <v>0</v>
      </c>
      <c r="AL1341" s="13">
        <f>Penjualan!AL1341*$D1341</f>
        <v>0</v>
      </c>
      <c r="AM1341" s="13">
        <f>Penjualan!AM1341*$D1341</f>
        <v>0</v>
      </c>
      <c r="AN1341" s="13">
        <f>Penjualan!AN1341*$D1341</f>
        <v>10000</v>
      </c>
      <c r="AO1341" s="13">
        <f>Penjualan!AO1341*$D1341</f>
        <v>0</v>
      </c>
      <c r="AP1341" s="13"/>
      <c r="AQ1341" s="13">
        <f>Penjualan!AQ1341*$D1341</f>
        <v>0</v>
      </c>
      <c r="AR1341" s="13">
        <f t="shared" si="40"/>
        <v>70000</v>
      </c>
      <c r="AS1341" s="14"/>
      <c r="AT1341" s="14"/>
      <c r="AU1341" s="14"/>
      <c r="AV1341" s="14"/>
      <c r="AW1341" s="14"/>
    </row>
    <row r="1342" spans="1:49" ht="26.25" customHeight="1" x14ac:dyDescent="0.35">
      <c r="A1342" s="55" t="str">
        <f>Penjualan!A1342</f>
        <v>Misa Minggu Pagi</v>
      </c>
      <c r="B1342" s="2" t="str">
        <f>Penjualan!B1342</f>
        <v>GR19</v>
      </c>
      <c r="C1342" s="2" t="str">
        <f>Penjualan!C1342</f>
        <v>Gelang Rosario Corak Bunga</v>
      </c>
      <c r="D1342" s="21">
        <f>VLOOKUP(B1342,Tabel!$A$6:$F$78,6,FALSE)</f>
        <v>15000</v>
      </c>
      <c r="E1342" s="13">
        <f>Penjualan!E1342*$D1342</f>
        <v>0</v>
      </c>
      <c r="F1342" s="13">
        <f>Penjualan!F1342*$D1342</f>
        <v>0</v>
      </c>
      <c r="G1342" s="13">
        <f>Penjualan!G1342*$D1342</f>
        <v>0</v>
      </c>
      <c r="H1342" s="13">
        <f>Penjualan!H1342*$D1342</f>
        <v>0</v>
      </c>
      <c r="I1342" s="13">
        <f>Penjualan!I1342*$D1342</f>
        <v>0</v>
      </c>
      <c r="J1342" s="13">
        <f>Penjualan!J1342*$D1342</f>
        <v>0</v>
      </c>
      <c r="K1342" s="13">
        <f>Penjualan!K1342*$D1342</f>
        <v>0</v>
      </c>
      <c r="L1342" s="13">
        <f>Penjualan!L1342*$D1342</f>
        <v>0</v>
      </c>
      <c r="M1342" s="13">
        <f>Penjualan!M1342*$D1342</f>
        <v>0</v>
      </c>
      <c r="N1342" s="13">
        <f>Penjualan!N1342*$D1342</f>
        <v>0</v>
      </c>
      <c r="O1342" s="13">
        <f>Penjualan!O1342*$D1342</f>
        <v>0</v>
      </c>
      <c r="P1342" s="13">
        <f>Penjualan!P1342*$D1342</f>
        <v>0</v>
      </c>
      <c r="Q1342" s="13">
        <f>Penjualan!Q1342*$D1342</f>
        <v>15000</v>
      </c>
      <c r="R1342" s="13">
        <f>Penjualan!R1342*$D1342</f>
        <v>0</v>
      </c>
      <c r="S1342" s="13">
        <f>Penjualan!S1342*$D1342</f>
        <v>0</v>
      </c>
      <c r="T1342" s="13">
        <f>Penjualan!T1342*$D1342</f>
        <v>0</v>
      </c>
      <c r="U1342" s="13">
        <f>Penjualan!U1342*$D1342</f>
        <v>0</v>
      </c>
      <c r="V1342" s="13">
        <f>Penjualan!V1342*$D1342</f>
        <v>0</v>
      </c>
      <c r="W1342" s="13">
        <f>Penjualan!W1342*$D1342</f>
        <v>60000</v>
      </c>
      <c r="X1342" s="13">
        <f>Penjualan!X1342*$D1342</f>
        <v>0</v>
      </c>
      <c r="Y1342" s="13">
        <f>Penjualan!Y1342*$D1342</f>
        <v>0</v>
      </c>
      <c r="Z1342" s="13">
        <f>Penjualan!Z1342*$D1342</f>
        <v>0</v>
      </c>
      <c r="AA1342" s="13">
        <f>Penjualan!AA1342*$D1342</f>
        <v>0</v>
      </c>
      <c r="AB1342" s="13">
        <f>Penjualan!AB1342*$D1342</f>
        <v>0</v>
      </c>
      <c r="AC1342" s="13">
        <f>Penjualan!AC1342*$D1342</f>
        <v>0</v>
      </c>
      <c r="AD1342" s="13">
        <f>Penjualan!AD1342*$D1342</f>
        <v>0</v>
      </c>
      <c r="AE1342" s="13">
        <f>Penjualan!AE1342*$D1342</f>
        <v>0</v>
      </c>
      <c r="AF1342" s="13">
        <f>Penjualan!AF1342*$D1342</f>
        <v>0</v>
      </c>
      <c r="AG1342" s="13">
        <f>Penjualan!AG1342*$D1342</f>
        <v>0</v>
      </c>
      <c r="AH1342" s="13">
        <f>Penjualan!AH1342*$D1342</f>
        <v>0</v>
      </c>
      <c r="AI1342" s="13">
        <f>Penjualan!AI1342*$D1342</f>
        <v>0</v>
      </c>
      <c r="AJ1342" s="13">
        <f>Penjualan!AJ1342*$D1342</f>
        <v>0</v>
      </c>
      <c r="AK1342" s="13">
        <f>Penjualan!AK1342*$D1342</f>
        <v>0</v>
      </c>
      <c r="AL1342" s="13">
        <f>Penjualan!AL1342*$D1342</f>
        <v>0</v>
      </c>
      <c r="AM1342" s="13">
        <f>Penjualan!AM1342*$D1342</f>
        <v>0</v>
      </c>
      <c r="AN1342" s="13">
        <f>Penjualan!AN1342*$D1342</f>
        <v>0</v>
      </c>
      <c r="AO1342" s="13">
        <f>Penjualan!AO1342*$D1342</f>
        <v>0</v>
      </c>
      <c r="AP1342" s="13"/>
      <c r="AQ1342" s="13">
        <f>Penjualan!AQ1342*$D1342</f>
        <v>0</v>
      </c>
      <c r="AR1342" s="13">
        <f t="shared" si="40"/>
        <v>75000</v>
      </c>
      <c r="AS1342" s="14"/>
      <c r="AT1342" s="14"/>
      <c r="AU1342" s="14"/>
      <c r="AV1342" s="14"/>
      <c r="AW1342" s="14"/>
    </row>
    <row r="1343" spans="1:49" ht="26.25" customHeight="1" x14ac:dyDescent="0.35">
      <c r="A1343" s="55">
        <f>Penjualan!A1343</f>
        <v>0</v>
      </c>
      <c r="B1343" s="2" t="str">
        <f>Penjualan!B1343</f>
        <v>G20</v>
      </c>
      <c r="C1343" s="2" t="str">
        <f>Penjualan!C1343</f>
        <v>Gelang lilit magnet</v>
      </c>
      <c r="D1343" s="21">
        <f>VLOOKUP(B1343,Tabel!$A$6:$F$78,6,FALSE)</f>
        <v>10000</v>
      </c>
      <c r="E1343" s="13">
        <f>Penjualan!E1343*$D1343</f>
        <v>0</v>
      </c>
      <c r="F1343" s="13">
        <f>Penjualan!F1343*$D1343</f>
        <v>0</v>
      </c>
      <c r="G1343" s="13">
        <f>Penjualan!G1343*$D1343</f>
        <v>0</v>
      </c>
      <c r="H1343" s="13">
        <f>Penjualan!H1343*$D1343</f>
        <v>0</v>
      </c>
      <c r="I1343" s="13">
        <f>Penjualan!I1343*$D1343</f>
        <v>0</v>
      </c>
      <c r="J1343" s="13">
        <f>Penjualan!J1343*$D1343</f>
        <v>0</v>
      </c>
      <c r="K1343" s="13">
        <f>Penjualan!K1343*$D1343</f>
        <v>0</v>
      </c>
      <c r="L1343" s="13">
        <f>Penjualan!L1343*$D1343</f>
        <v>10000</v>
      </c>
      <c r="M1343" s="13">
        <f>Penjualan!M1343*$D1343</f>
        <v>0</v>
      </c>
      <c r="N1343" s="13">
        <f>Penjualan!N1343*$D1343</f>
        <v>0</v>
      </c>
      <c r="O1343" s="13">
        <f>Penjualan!O1343*$D1343</f>
        <v>0</v>
      </c>
      <c r="P1343" s="13">
        <f>Penjualan!P1343*$D1343</f>
        <v>0</v>
      </c>
      <c r="Q1343" s="13">
        <f>Penjualan!Q1343*$D1343</f>
        <v>0</v>
      </c>
      <c r="R1343" s="13">
        <f>Penjualan!R1343*$D1343</f>
        <v>0</v>
      </c>
      <c r="S1343" s="13">
        <f>Penjualan!S1343*$D1343</f>
        <v>0</v>
      </c>
      <c r="T1343" s="13">
        <f>Penjualan!T1343*$D1343</f>
        <v>0</v>
      </c>
      <c r="U1343" s="13">
        <f>Penjualan!U1343*$D1343</f>
        <v>0</v>
      </c>
      <c r="V1343" s="13">
        <f>Penjualan!V1343*$D1343</f>
        <v>0</v>
      </c>
      <c r="W1343" s="13">
        <f>Penjualan!W1343*$D1343</f>
        <v>0</v>
      </c>
      <c r="X1343" s="13">
        <f>Penjualan!X1343*$D1343</f>
        <v>0</v>
      </c>
      <c r="Y1343" s="13">
        <f>Penjualan!Y1343*$D1343</f>
        <v>0</v>
      </c>
      <c r="Z1343" s="13">
        <f>Penjualan!Z1343*$D1343</f>
        <v>0</v>
      </c>
      <c r="AA1343" s="13">
        <f>Penjualan!AA1343*$D1343</f>
        <v>0</v>
      </c>
      <c r="AB1343" s="13">
        <f>Penjualan!AB1343*$D1343</f>
        <v>0</v>
      </c>
      <c r="AC1343" s="13">
        <f>Penjualan!AC1343*$D1343</f>
        <v>0</v>
      </c>
      <c r="AD1343" s="13">
        <f>Penjualan!AD1343*$D1343</f>
        <v>0</v>
      </c>
      <c r="AE1343" s="13">
        <f>Penjualan!AE1343*$D1343</f>
        <v>0</v>
      </c>
      <c r="AF1343" s="13">
        <f>Penjualan!AF1343*$D1343</f>
        <v>0</v>
      </c>
      <c r="AG1343" s="13">
        <f>Penjualan!AG1343*$D1343</f>
        <v>0</v>
      </c>
      <c r="AH1343" s="13">
        <f>Penjualan!AH1343*$D1343</f>
        <v>0</v>
      </c>
      <c r="AI1343" s="13">
        <f>Penjualan!AI1343*$D1343</f>
        <v>0</v>
      </c>
      <c r="AJ1343" s="13">
        <f>Penjualan!AJ1343*$D1343</f>
        <v>0</v>
      </c>
      <c r="AK1343" s="13">
        <f>Penjualan!AK1343*$D1343</f>
        <v>0</v>
      </c>
      <c r="AL1343" s="13">
        <f>Penjualan!AL1343*$D1343</f>
        <v>0</v>
      </c>
      <c r="AM1343" s="13">
        <f>Penjualan!AM1343*$D1343</f>
        <v>0</v>
      </c>
      <c r="AN1343" s="13">
        <f>Penjualan!AN1343*$D1343</f>
        <v>0</v>
      </c>
      <c r="AO1343" s="13">
        <f>Penjualan!AO1343*$D1343</f>
        <v>0</v>
      </c>
      <c r="AP1343" s="13"/>
      <c r="AQ1343" s="13">
        <f>Penjualan!AQ1343*$D1343</f>
        <v>0</v>
      </c>
      <c r="AR1343" s="13">
        <f t="shared" si="40"/>
        <v>10000</v>
      </c>
      <c r="AS1343" s="14"/>
      <c r="AT1343" s="14"/>
      <c r="AU1343" s="14"/>
      <c r="AV1343" s="14"/>
      <c r="AW1343" s="14"/>
    </row>
    <row r="1344" spans="1:49" ht="26.25" customHeight="1" x14ac:dyDescent="0.35">
      <c r="A1344" s="55">
        <f>Penjualan!A1344</f>
        <v>0</v>
      </c>
      <c r="B1344" s="2" t="str">
        <f>Penjualan!B1344</f>
        <v>G10</v>
      </c>
      <c r="C1344" s="2" t="str">
        <f>Penjualan!C1344</f>
        <v>G.tali warna warni</v>
      </c>
      <c r="D1344" s="21">
        <f>VLOOKUP(B1344,Tabel!$A$6:$F$78,6,FALSE)</f>
        <v>5000</v>
      </c>
      <c r="E1344" s="13">
        <f>Penjualan!E1344*$D1344</f>
        <v>0</v>
      </c>
      <c r="F1344" s="13">
        <f>Penjualan!F1344*$D1344</f>
        <v>0</v>
      </c>
      <c r="G1344" s="13">
        <f>Penjualan!G1344*$D1344</f>
        <v>0</v>
      </c>
      <c r="H1344" s="13">
        <f>Penjualan!H1344*$D1344</f>
        <v>0</v>
      </c>
      <c r="I1344" s="13">
        <f>Penjualan!I1344*$D1344</f>
        <v>0</v>
      </c>
      <c r="J1344" s="13">
        <f>Penjualan!J1344*$D1344</f>
        <v>0</v>
      </c>
      <c r="K1344" s="13">
        <f>Penjualan!K1344*$D1344</f>
        <v>0</v>
      </c>
      <c r="L1344" s="13">
        <f>Penjualan!L1344*$D1344</f>
        <v>0</v>
      </c>
      <c r="M1344" s="13">
        <f>Penjualan!M1344*$D1344</f>
        <v>0</v>
      </c>
      <c r="N1344" s="13">
        <f>Penjualan!N1344*$D1344</f>
        <v>0</v>
      </c>
      <c r="O1344" s="13">
        <f>Penjualan!O1344*$D1344</f>
        <v>0</v>
      </c>
      <c r="P1344" s="13">
        <f>Penjualan!P1344*$D1344</f>
        <v>0</v>
      </c>
      <c r="Q1344" s="13">
        <f>Penjualan!Q1344*$D1344</f>
        <v>0</v>
      </c>
      <c r="R1344" s="13">
        <f>Penjualan!R1344*$D1344</f>
        <v>0</v>
      </c>
      <c r="S1344" s="13">
        <f>Penjualan!S1344*$D1344</f>
        <v>0</v>
      </c>
      <c r="T1344" s="13">
        <f>Penjualan!T1344*$D1344</f>
        <v>0</v>
      </c>
      <c r="U1344" s="13">
        <f>Penjualan!U1344*$D1344</f>
        <v>0</v>
      </c>
      <c r="V1344" s="13">
        <f>Penjualan!V1344*$D1344</f>
        <v>0</v>
      </c>
      <c r="W1344" s="13">
        <f>Penjualan!W1344*$D1344</f>
        <v>0</v>
      </c>
      <c r="X1344" s="13">
        <f>Penjualan!X1344*$D1344</f>
        <v>0</v>
      </c>
      <c r="Y1344" s="13">
        <f>Penjualan!Y1344*$D1344</f>
        <v>0</v>
      </c>
      <c r="Z1344" s="13">
        <f>Penjualan!Z1344*$D1344</f>
        <v>0</v>
      </c>
      <c r="AA1344" s="13">
        <f>Penjualan!AA1344*$D1344</f>
        <v>0</v>
      </c>
      <c r="AB1344" s="13">
        <f>Penjualan!AB1344*$D1344</f>
        <v>0</v>
      </c>
      <c r="AC1344" s="13">
        <f>Penjualan!AC1344*$D1344</f>
        <v>0</v>
      </c>
      <c r="AD1344" s="13">
        <f>Penjualan!AD1344*$D1344</f>
        <v>0</v>
      </c>
      <c r="AE1344" s="13">
        <f>Penjualan!AE1344*$D1344</f>
        <v>0</v>
      </c>
      <c r="AF1344" s="13">
        <f>Penjualan!AF1344*$D1344</f>
        <v>0</v>
      </c>
      <c r="AG1344" s="13">
        <f>Penjualan!AG1344*$D1344</f>
        <v>0</v>
      </c>
      <c r="AH1344" s="13">
        <f>Penjualan!AH1344*$D1344</f>
        <v>0</v>
      </c>
      <c r="AI1344" s="13">
        <f>Penjualan!AI1344*$D1344</f>
        <v>0</v>
      </c>
      <c r="AJ1344" s="13">
        <f>Penjualan!AJ1344*$D1344</f>
        <v>0</v>
      </c>
      <c r="AK1344" s="13">
        <f>Penjualan!AK1344*$D1344</f>
        <v>0</v>
      </c>
      <c r="AL1344" s="13">
        <f>Penjualan!AL1344*$D1344</f>
        <v>0</v>
      </c>
      <c r="AM1344" s="13">
        <f>Penjualan!AM1344*$D1344</f>
        <v>15000</v>
      </c>
      <c r="AN1344" s="13">
        <f>Penjualan!AN1344*$D1344</f>
        <v>5000</v>
      </c>
      <c r="AO1344" s="13">
        <f>Penjualan!AO1344*$D1344</f>
        <v>0</v>
      </c>
      <c r="AP1344" s="13"/>
      <c r="AQ1344" s="13">
        <f>Penjualan!AQ1344*$D1344</f>
        <v>0</v>
      </c>
      <c r="AR1344" s="13">
        <f t="shared" si="40"/>
        <v>20000</v>
      </c>
      <c r="AS1344" s="14"/>
      <c r="AT1344" s="14"/>
      <c r="AU1344" s="14"/>
      <c r="AV1344" s="14"/>
      <c r="AW1344" s="14"/>
    </row>
    <row r="1345" spans="1:49" ht="26.25" customHeight="1" x14ac:dyDescent="0.35">
      <c r="A1345" s="55">
        <f>Penjualan!A1345</f>
        <v>0</v>
      </c>
      <c r="B1345" s="2" t="str">
        <f>Penjualan!B1345</f>
        <v>R01</v>
      </c>
      <c r="C1345" s="2" t="str">
        <f>Penjualan!C1345</f>
        <v>Rosario kayu</v>
      </c>
      <c r="D1345" s="21">
        <f>VLOOKUP(B1345,Tabel!$A$6:$F$78,6,FALSE)</f>
        <v>15000</v>
      </c>
      <c r="E1345" s="13">
        <f>Penjualan!E1345*$D1345</f>
        <v>0</v>
      </c>
      <c r="F1345" s="13">
        <f>Penjualan!F1345*$D1345</f>
        <v>0</v>
      </c>
      <c r="G1345" s="13">
        <f>Penjualan!G1345*$D1345</f>
        <v>0</v>
      </c>
      <c r="H1345" s="13">
        <f>Penjualan!H1345*$D1345</f>
        <v>0</v>
      </c>
      <c r="I1345" s="13">
        <f>Penjualan!I1345*$D1345</f>
        <v>0</v>
      </c>
      <c r="J1345" s="13">
        <f>Penjualan!J1345*$D1345</f>
        <v>0</v>
      </c>
      <c r="K1345" s="13">
        <f>Penjualan!K1345*$D1345</f>
        <v>0</v>
      </c>
      <c r="L1345" s="13">
        <f>Penjualan!L1345*$D1345</f>
        <v>0</v>
      </c>
      <c r="M1345" s="13">
        <f>Penjualan!M1345*$D1345</f>
        <v>0</v>
      </c>
      <c r="N1345" s="13">
        <f>Penjualan!N1345*$D1345</f>
        <v>0</v>
      </c>
      <c r="O1345" s="13">
        <f>Penjualan!O1345*$D1345</f>
        <v>0</v>
      </c>
      <c r="P1345" s="13">
        <f>Penjualan!P1345*$D1345</f>
        <v>0</v>
      </c>
      <c r="Q1345" s="13">
        <f>Penjualan!Q1345*$D1345</f>
        <v>0</v>
      </c>
      <c r="R1345" s="13">
        <f>Penjualan!R1345*$D1345</f>
        <v>0</v>
      </c>
      <c r="S1345" s="13">
        <f>Penjualan!S1345*$D1345</f>
        <v>15000</v>
      </c>
      <c r="T1345" s="13">
        <f>Penjualan!T1345*$D1345</f>
        <v>0</v>
      </c>
      <c r="U1345" s="13">
        <f>Penjualan!U1345*$D1345</f>
        <v>0</v>
      </c>
      <c r="V1345" s="13">
        <f>Penjualan!V1345*$D1345</f>
        <v>0</v>
      </c>
      <c r="W1345" s="13">
        <f>Penjualan!W1345*$D1345</f>
        <v>0</v>
      </c>
      <c r="X1345" s="13">
        <f>Penjualan!X1345*$D1345</f>
        <v>0</v>
      </c>
      <c r="Y1345" s="13">
        <f>Penjualan!Y1345*$D1345</f>
        <v>0</v>
      </c>
      <c r="Z1345" s="13">
        <f>Penjualan!Z1345*$D1345</f>
        <v>0</v>
      </c>
      <c r="AA1345" s="13">
        <f>Penjualan!AA1345*$D1345</f>
        <v>0</v>
      </c>
      <c r="AB1345" s="13">
        <f>Penjualan!AB1345*$D1345</f>
        <v>0</v>
      </c>
      <c r="AC1345" s="13">
        <f>Penjualan!AC1345*$D1345</f>
        <v>0</v>
      </c>
      <c r="AD1345" s="13">
        <f>Penjualan!AD1345*$D1345</f>
        <v>0</v>
      </c>
      <c r="AE1345" s="13">
        <f>Penjualan!AE1345*$D1345</f>
        <v>0</v>
      </c>
      <c r="AF1345" s="13">
        <f>Penjualan!AF1345*$D1345</f>
        <v>0</v>
      </c>
      <c r="AG1345" s="13">
        <f>Penjualan!AG1345*$D1345</f>
        <v>0</v>
      </c>
      <c r="AH1345" s="13">
        <f>Penjualan!AH1345*$D1345</f>
        <v>0</v>
      </c>
      <c r="AI1345" s="13">
        <f>Penjualan!AI1345*$D1345</f>
        <v>0</v>
      </c>
      <c r="AJ1345" s="13">
        <f>Penjualan!AJ1345*$D1345</f>
        <v>0</v>
      </c>
      <c r="AK1345" s="13">
        <f>Penjualan!AK1345*$D1345</f>
        <v>0</v>
      </c>
      <c r="AL1345" s="13">
        <f>Penjualan!AL1345*$D1345</f>
        <v>0</v>
      </c>
      <c r="AM1345" s="13">
        <f>Penjualan!AM1345*$D1345</f>
        <v>0</v>
      </c>
      <c r="AN1345" s="13">
        <f>Penjualan!AN1345*$D1345</f>
        <v>0</v>
      </c>
      <c r="AO1345" s="13">
        <f>Penjualan!AO1345*$D1345</f>
        <v>0</v>
      </c>
      <c r="AP1345" s="13"/>
      <c r="AQ1345" s="13">
        <f>Penjualan!AQ1345*$D1345</f>
        <v>0</v>
      </c>
      <c r="AR1345" s="13">
        <f t="shared" si="40"/>
        <v>15000</v>
      </c>
      <c r="AS1345" s="14"/>
      <c r="AT1345" s="14"/>
      <c r="AU1345" s="14"/>
      <c r="AV1345" s="14"/>
      <c r="AW1345" s="14"/>
    </row>
    <row r="1346" spans="1:49" ht="26.25" customHeight="1" x14ac:dyDescent="0.35">
      <c r="A1346" s="55">
        <f>Penjualan!A1346</f>
        <v>0</v>
      </c>
      <c r="B1346" s="2" t="str">
        <f>Penjualan!B1346</f>
        <v>KT04</v>
      </c>
      <c r="C1346" s="2" t="str">
        <f>Penjualan!C1346</f>
        <v>Kalung bandul</v>
      </c>
      <c r="D1346" s="21">
        <f>VLOOKUP(B1346,Tabel!$A$6:$F$78,6,FALSE)</f>
        <v>3000</v>
      </c>
      <c r="E1346" s="13">
        <f>Penjualan!E1346*$D1346</f>
        <v>0</v>
      </c>
      <c r="F1346" s="13">
        <f>Penjualan!F1346*$D1346</f>
        <v>0</v>
      </c>
      <c r="G1346" s="13">
        <f>Penjualan!G1346*$D1346</f>
        <v>0</v>
      </c>
      <c r="H1346" s="13">
        <f>Penjualan!H1346*$D1346</f>
        <v>0</v>
      </c>
      <c r="I1346" s="13">
        <f>Penjualan!I1346*$D1346</f>
        <v>0</v>
      </c>
      <c r="J1346" s="13">
        <f>Penjualan!J1346*$D1346</f>
        <v>0</v>
      </c>
      <c r="K1346" s="13">
        <f>Penjualan!K1346*$D1346</f>
        <v>0</v>
      </c>
      <c r="L1346" s="13">
        <f>Penjualan!L1346*$D1346</f>
        <v>0</v>
      </c>
      <c r="M1346" s="13">
        <f>Penjualan!M1346*$D1346</f>
        <v>0</v>
      </c>
      <c r="N1346" s="13">
        <f>Penjualan!N1346*$D1346</f>
        <v>0</v>
      </c>
      <c r="O1346" s="13">
        <f>Penjualan!O1346*$D1346</f>
        <v>0</v>
      </c>
      <c r="P1346" s="13">
        <f>Penjualan!P1346*$D1346</f>
        <v>0</v>
      </c>
      <c r="Q1346" s="13">
        <f>Penjualan!Q1346*$D1346</f>
        <v>0</v>
      </c>
      <c r="R1346" s="13">
        <f>Penjualan!R1346*$D1346</f>
        <v>0</v>
      </c>
      <c r="S1346" s="13">
        <f>Penjualan!S1346*$D1346</f>
        <v>0</v>
      </c>
      <c r="T1346" s="13">
        <f>Penjualan!T1346*$D1346</f>
        <v>0</v>
      </c>
      <c r="U1346" s="13">
        <f>Penjualan!U1346*$D1346</f>
        <v>0</v>
      </c>
      <c r="V1346" s="13">
        <f>Penjualan!V1346*$D1346</f>
        <v>0</v>
      </c>
      <c r="W1346" s="13">
        <f>Penjualan!W1346*$D1346</f>
        <v>0</v>
      </c>
      <c r="X1346" s="13">
        <f>Penjualan!X1346*$D1346</f>
        <v>0</v>
      </c>
      <c r="Y1346" s="13">
        <f>Penjualan!Y1346*$D1346</f>
        <v>0</v>
      </c>
      <c r="Z1346" s="13">
        <f>Penjualan!Z1346*$D1346</f>
        <v>0</v>
      </c>
      <c r="AA1346" s="13">
        <f>Penjualan!AA1346*$D1346</f>
        <v>0</v>
      </c>
      <c r="AB1346" s="13">
        <f>Penjualan!AB1346*$D1346</f>
        <v>0</v>
      </c>
      <c r="AC1346" s="13">
        <f>Penjualan!AC1346*$D1346</f>
        <v>0</v>
      </c>
      <c r="AD1346" s="13">
        <f>Penjualan!AD1346*$D1346</f>
        <v>0</v>
      </c>
      <c r="AE1346" s="13">
        <f>Penjualan!AE1346*$D1346</f>
        <v>0</v>
      </c>
      <c r="AF1346" s="13">
        <f>Penjualan!AF1346*$D1346</f>
        <v>0</v>
      </c>
      <c r="AG1346" s="13">
        <f>Penjualan!AG1346*$D1346</f>
        <v>0</v>
      </c>
      <c r="AH1346" s="13">
        <f>Penjualan!AH1346*$D1346</f>
        <v>0</v>
      </c>
      <c r="AI1346" s="13">
        <f>Penjualan!AI1346*$D1346</f>
        <v>6000</v>
      </c>
      <c r="AJ1346" s="13">
        <f>Penjualan!AJ1346*$D1346</f>
        <v>0</v>
      </c>
      <c r="AK1346" s="13">
        <f>Penjualan!AK1346*$D1346</f>
        <v>0</v>
      </c>
      <c r="AL1346" s="13">
        <f>Penjualan!AL1346*$D1346</f>
        <v>0</v>
      </c>
      <c r="AM1346" s="13">
        <f>Penjualan!AM1346*$D1346</f>
        <v>0</v>
      </c>
      <c r="AN1346" s="13">
        <f>Penjualan!AN1346*$D1346</f>
        <v>0</v>
      </c>
      <c r="AO1346" s="13">
        <f>Penjualan!AO1346*$D1346</f>
        <v>0</v>
      </c>
      <c r="AP1346" s="13"/>
      <c r="AQ1346" s="13">
        <f>Penjualan!AQ1346*$D1346</f>
        <v>0</v>
      </c>
      <c r="AR1346" s="13">
        <f t="shared" si="40"/>
        <v>6000</v>
      </c>
      <c r="AS1346" s="14"/>
      <c r="AT1346" s="14"/>
      <c r="AU1346" s="14"/>
      <c r="AV1346" s="14"/>
      <c r="AW1346" s="14"/>
    </row>
    <row r="1347" spans="1:49" ht="26.25" customHeight="1" x14ac:dyDescent="0.35">
      <c r="A1347" s="55">
        <f>Penjualan!A1347</f>
        <v>0</v>
      </c>
      <c r="B1347" s="2" t="str">
        <f>Penjualan!B1347</f>
        <v>G15</v>
      </c>
      <c r="C1347" s="2" t="str">
        <f>Penjualan!C1347</f>
        <v>Gelang Fransiskus</v>
      </c>
      <c r="D1347" s="21">
        <f>VLOOKUP(B1347,Tabel!$A$6:$F$78,6,FALSE)</f>
        <v>20000</v>
      </c>
      <c r="E1347" s="13">
        <f>Penjualan!E1347*$D1347</f>
        <v>0</v>
      </c>
      <c r="F1347" s="13">
        <f>Penjualan!F1347*$D1347</f>
        <v>0</v>
      </c>
      <c r="G1347" s="13">
        <f>Penjualan!G1347*$D1347</f>
        <v>0</v>
      </c>
      <c r="H1347" s="13">
        <f>Penjualan!H1347*$D1347</f>
        <v>0</v>
      </c>
      <c r="I1347" s="13">
        <f>Penjualan!I1347*$D1347</f>
        <v>0</v>
      </c>
      <c r="J1347" s="13">
        <f>Penjualan!J1347*$D1347</f>
        <v>0</v>
      </c>
      <c r="K1347" s="13">
        <f>Penjualan!K1347*$D1347</f>
        <v>0</v>
      </c>
      <c r="L1347" s="13">
        <f>Penjualan!L1347*$D1347</f>
        <v>0</v>
      </c>
      <c r="M1347" s="13">
        <f>Penjualan!M1347*$D1347</f>
        <v>0</v>
      </c>
      <c r="N1347" s="13">
        <f>Penjualan!N1347*$D1347</f>
        <v>0</v>
      </c>
      <c r="O1347" s="13">
        <f>Penjualan!O1347*$D1347</f>
        <v>0</v>
      </c>
      <c r="P1347" s="13">
        <f>Penjualan!P1347*$D1347</f>
        <v>0</v>
      </c>
      <c r="Q1347" s="13">
        <f>Penjualan!Q1347*$D1347</f>
        <v>0</v>
      </c>
      <c r="R1347" s="13">
        <f>Penjualan!R1347*$D1347</f>
        <v>0</v>
      </c>
      <c r="S1347" s="13">
        <f>Penjualan!S1347*$D1347</f>
        <v>0</v>
      </c>
      <c r="T1347" s="13">
        <f>Penjualan!T1347*$D1347</f>
        <v>0</v>
      </c>
      <c r="U1347" s="13">
        <f>Penjualan!U1347*$D1347</f>
        <v>0</v>
      </c>
      <c r="V1347" s="13">
        <f>Penjualan!V1347*$D1347</f>
        <v>0</v>
      </c>
      <c r="W1347" s="13">
        <f>Penjualan!W1347*$D1347</f>
        <v>0</v>
      </c>
      <c r="X1347" s="13">
        <f>Penjualan!X1347*$D1347</f>
        <v>0</v>
      </c>
      <c r="Y1347" s="13">
        <f>Penjualan!Y1347*$D1347</f>
        <v>0</v>
      </c>
      <c r="Z1347" s="13">
        <f>Penjualan!Z1347*$D1347</f>
        <v>0</v>
      </c>
      <c r="AA1347" s="13">
        <f>Penjualan!AA1347*$D1347</f>
        <v>0</v>
      </c>
      <c r="AB1347" s="13">
        <f>Penjualan!AB1347*$D1347</f>
        <v>0</v>
      </c>
      <c r="AC1347" s="13">
        <f>Penjualan!AC1347*$D1347</f>
        <v>0</v>
      </c>
      <c r="AD1347" s="13">
        <f>Penjualan!AD1347*$D1347</f>
        <v>0</v>
      </c>
      <c r="AE1347" s="13">
        <f>Penjualan!AE1347*$D1347</f>
        <v>0</v>
      </c>
      <c r="AF1347" s="13">
        <f>Penjualan!AF1347*$D1347</f>
        <v>0</v>
      </c>
      <c r="AG1347" s="13">
        <f>Penjualan!AG1347*$D1347</f>
        <v>0</v>
      </c>
      <c r="AH1347" s="13">
        <f>Penjualan!AH1347*$D1347</f>
        <v>0</v>
      </c>
      <c r="AI1347" s="13">
        <f>Penjualan!AI1347*$D1347</f>
        <v>0</v>
      </c>
      <c r="AJ1347" s="13">
        <f>Penjualan!AJ1347*$D1347</f>
        <v>0</v>
      </c>
      <c r="AK1347" s="13">
        <f>Penjualan!AK1347*$D1347</f>
        <v>0</v>
      </c>
      <c r="AL1347" s="13">
        <f>Penjualan!AL1347*$D1347</f>
        <v>0</v>
      </c>
      <c r="AM1347" s="13">
        <f>Penjualan!AM1347*$D1347</f>
        <v>0</v>
      </c>
      <c r="AN1347" s="13">
        <f>Penjualan!AN1347*$D1347</f>
        <v>0</v>
      </c>
      <c r="AO1347" s="13">
        <f>Penjualan!AO1347*$D1347</f>
        <v>20000</v>
      </c>
      <c r="AP1347" s="13"/>
      <c r="AQ1347" s="13">
        <f>Penjualan!AQ1347*$D1347</f>
        <v>0</v>
      </c>
      <c r="AR1347" s="13">
        <f t="shared" si="40"/>
        <v>20000</v>
      </c>
      <c r="AS1347" s="14"/>
      <c r="AT1347" s="14"/>
      <c r="AU1347" s="14"/>
      <c r="AV1347" s="14"/>
      <c r="AW1347" s="14"/>
    </row>
    <row r="1348" spans="1:49" ht="26.25" customHeight="1" x14ac:dyDescent="0.35">
      <c r="A1348" s="55">
        <f>Penjualan!A1348</f>
        <v>0</v>
      </c>
      <c r="B1348" s="2" t="str">
        <f>Penjualan!B1348</f>
        <v>GR13</v>
      </c>
      <c r="C1348" s="2" t="str">
        <f>Penjualan!C1348</f>
        <v>Gelang rosario kristal</v>
      </c>
      <c r="D1348" s="21">
        <f>VLOOKUP(B1348,Tabel!$A$6:$F$78,6,FALSE)</f>
        <v>10000</v>
      </c>
      <c r="E1348" s="13">
        <f>Penjualan!E1348*$D1348</f>
        <v>0</v>
      </c>
      <c r="F1348" s="13">
        <f>Penjualan!F1348*$D1348</f>
        <v>0</v>
      </c>
      <c r="G1348" s="13">
        <f>Penjualan!G1348*$D1348</f>
        <v>0</v>
      </c>
      <c r="H1348" s="13">
        <f>Penjualan!H1348*$D1348</f>
        <v>0</v>
      </c>
      <c r="I1348" s="13">
        <f>Penjualan!I1348*$D1348</f>
        <v>0</v>
      </c>
      <c r="J1348" s="13">
        <f>Penjualan!J1348*$D1348</f>
        <v>0</v>
      </c>
      <c r="K1348" s="13">
        <f>Penjualan!K1348*$D1348</f>
        <v>0</v>
      </c>
      <c r="L1348" s="13">
        <f>Penjualan!L1348*$D1348</f>
        <v>0</v>
      </c>
      <c r="M1348" s="13">
        <f>Penjualan!M1348*$D1348</f>
        <v>0</v>
      </c>
      <c r="N1348" s="13">
        <f>Penjualan!N1348*$D1348</f>
        <v>0</v>
      </c>
      <c r="O1348" s="13">
        <f>Penjualan!O1348*$D1348</f>
        <v>0</v>
      </c>
      <c r="P1348" s="13">
        <f>Penjualan!P1348*$D1348</f>
        <v>10000</v>
      </c>
      <c r="Q1348" s="13">
        <f>Penjualan!Q1348*$D1348</f>
        <v>0</v>
      </c>
      <c r="R1348" s="13">
        <f>Penjualan!R1348*$D1348</f>
        <v>0</v>
      </c>
      <c r="S1348" s="13">
        <f>Penjualan!S1348*$D1348</f>
        <v>0</v>
      </c>
      <c r="T1348" s="13">
        <f>Penjualan!T1348*$D1348</f>
        <v>0</v>
      </c>
      <c r="U1348" s="13">
        <f>Penjualan!U1348*$D1348</f>
        <v>0</v>
      </c>
      <c r="V1348" s="13">
        <f>Penjualan!V1348*$D1348</f>
        <v>0</v>
      </c>
      <c r="W1348" s="13">
        <f>Penjualan!W1348*$D1348</f>
        <v>0</v>
      </c>
      <c r="X1348" s="13">
        <f>Penjualan!X1348*$D1348</f>
        <v>0</v>
      </c>
      <c r="Y1348" s="13">
        <f>Penjualan!Y1348*$D1348</f>
        <v>0</v>
      </c>
      <c r="Z1348" s="13">
        <f>Penjualan!Z1348*$D1348</f>
        <v>0</v>
      </c>
      <c r="AA1348" s="13">
        <f>Penjualan!AA1348*$D1348</f>
        <v>0</v>
      </c>
      <c r="AB1348" s="13">
        <f>Penjualan!AB1348*$D1348</f>
        <v>0</v>
      </c>
      <c r="AC1348" s="13">
        <f>Penjualan!AC1348*$D1348</f>
        <v>0</v>
      </c>
      <c r="AD1348" s="13">
        <f>Penjualan!AD1348*$D1348</f>
        <v>0</v>
      </c>
      <c r="AE1348" s="13">
        <f>Penjualan!AE1348*$D1348</f>
        <v>0</v>
      </c>
      <c r="AF1348" s="13">
        <f>Penjualan!AF1348*$D1348</f>
        <v>0</v>
      </c>
      <c r="AG1348" s="13">
        <f>Penjualan!AG1348*$D1348</f>
        <v>0</v>
      </c>
      <c r="AH1348" s="13">
        <f>Penjualan!AH1348*$D1348</f>
        <v>0</v>
      </c>
      <c r="AI1348" s="13">
        <f>Penjualan!AI1348*$D1348</f>
        <v>0</v>
      </c>
      <c r="AJ1348" s="13">
        <f>Penjualan!AJ1348*$D1348</f>
        <v>0</v>
      </c>
      <c r="AK1348" s="13">
        <f>Penjualan!AK1348*$D1348</f>
        <v>0</v>
      </c>
      <c r="AL1348" s="13">
        <f>Penjualan!AL1348*$D1348</f>
        <v>0</v>
      </c>
      <c r="AM1348" s="13">
        <f>Penjualan!AM1348*$D1348</f>
        <v>0</v>
      </c>
      <c r="AN1348" s="13">
        <f>Penjualan!AN1348*$D1348</f>
        <v>0</v>
      </c>
      <c r="AO1348" s="13">
        <f>Penjualan!AO1348*$D1348</f>
        <v>0</v>
      </c>
      <c r="AP1348" s="13"/>
      <c r="AQ1348" s="13">
        <f>Penjualan!AQ1348*$D1348</f>
        <v>0</v>
      </c>
      <c r="AR1348" s="13">
        <f t="shared" si="40"/>
        <v>10000</v>
      </c>
      <c r="AS1348" s="14"/>
      <c r="AT1348" s="14"/>
      <c r="AU1348" s="14"/>
      <c r="AV1348" s="14"/>
      <c r="AW1348" s="14"/>
    </row>
    <row r="1349" spans="1:49" ht="26.25" customHeight="1" x14ac:dyDescent="0.35">
      <c r="A1349" s="55">
        <f>Penjualan!A1349</f>
        <v>0</v>
      </c>
      <c r="B1349" s="2" t="str">
        <f>Penjualan!B1349</f>
        <v>G10</v>
      </c>
      <c r="C1349" s="2" t="str">
        <f>Penjualan!C1349</f>
        <v>G.tali warna warni</v>
      </c>
      <c r="D1349" s="21">
        <f>VLOOKUP(B1349,Tabel!$A$6:$F$78,6,FALSE)</f>
        <v>5000</v>
      </c>
      <c r="E1349" s="13">
        <f>Penjualan!E1349*$D1349</f>
        <v>0</v>
      </c>
      <c r="F1349" s="13">
        <f>Penjualan!F1349*$D1349</f>
        <v>0</v>
      </c>
      <c r="G1349" s="13">
        <f>Penjualan!G1349*$D1349</f>
        <v>0</v>
      </c>
      <c r="H1349" s="13">
        <f>Penjualan!H1349*$D1349</f>
        <v>0</v>
      </c>
      <c r="I1349" s="13">
        <f>Penjualan!I1349*$D1349</f>
        <v>0</v>
      </c>
      <c r="J1349" s="13">
        <f>Penjualan!J1349*$D1349</f>
        <v>0</v>
      </c>
      <c r="K1349" s="13">
        <f>Penjualan!K1349*$D1349</f>
        <v>0</v>
      </c>
      <c r="L1349" s="13">
        <f>Penjualan!L1349*$D1349</f>
        <v>0</v>
      </c>
      <c r="M1349" s="13">
        <f>Penjualan!M1349*$D1349</f>
        <v>0</v>
      </c>
      <c r="N1349" s="13">
        <f>Penjualan!N1349*$D1349</f>
        <v>0</v>
      </c>
      <c r="O1349" s="13">
        <f>Penjualan!O1349*$D1349</f>
        <v>0</v>
      </c>
      <c r="P1349" s="13">
        <f>Penjualan!P1349*$D1349</f>
        <v>0</v>
      </c>
      <c r="Q1349" s="13">
        <f>Penjualan!Q1349*$D1349</f>
        <v>0</v>
      </c>
      <c r="R1349" s="13">
        <f>Penjualan!R1349*$D1349</f>
        <v>0</v>
      </c>
      <c r="S1349" s="13">
        <f>Penjualan!S1349*$D1349</f>
        <v>0</v>
      </c>
      <c r="T1349" s="13">
        <f>Penjualan!T1349*$D1349</f>
        <v>0</v>
      </c>
      <c r="U1349" s="13">
        <f>Penjualan!U1349*$D1349</f>
        <v>0</v>
      </c>
      <c r="V1349" s="13">
        <f>Penjualan!V1349*$D1349</f>
        <v>0</v>
      </c>
      <c r="W1349" s="13">
        <f>Penjualan!W1349*$D1349</f>
        <v>0</v>
      </c>
      <c r="X1349" s="13">
        <f>Penjualan!X1349*$D1349</f>
        <v>0</v>
      </c>
      <c r="Y1349" s="13">
        <f>Penjualan!Y1349*$D1349</f>
        <v>0</v>
      </c>
      <c r="Z1349" s="13">
        <f>Penjualan!Z1349*$D1349</f>
        <v>5000</v>
      </c>
      <c r="AA1349" s="13">
        <f>Penjualan!AA1349*$D1349</f>
        <v>0</v>
      </c>
      <c r="AB1349" s="13">
        <f>Penjualan!AB1349*$D1349</f>
        <v>0</v>
      </c>
      <c r="AC1349" s="13">
        <f>Penjualan!AC1349*$D1349</f>
        <v>5000</v>
      </c>
      <c r="AD1349" s="13">
        <f>Penjualan!AD1349*$D1349</f>
        <v>20000</v>
      </c>
      <c r="AE1349" s="13">
        <f>Penjualan!AE1349*$D1349</f>
        <v>0</v>
      </c>
      <c r="AF1349" s="13">
        <f>Penjualan!AF1349*$D1349</f>
        <v>0</v>
      </c>
      <c r="AG1349" s="13">
        <f>Penjualan!AG1349*$D1349</f>
        <v>5000</v>
      </c>
      <c r="AH1349" s="13">
        <f>Penjualan!AH1349*$D1349</f>
        <v>0</v>
      </c>
      <c r="AI1349" s="13">
        <f>Penjualan!AI1349*$D1349</f>
        <v>0</v>
      </c>
      <c r="AJ1349" s="13">
        <f>Penjualan!AJ1349*$D1349</f>
        <v>0</v>
      </c>
      <c r="AK1349" s="13">
        <f>Penjualan!AK1349*$D1349</f>
        <v>0</v>
      </c>
      <c r="AL1349" s="13">
        <f>Penjualan!AL1349*$D1349</f>
        <v>0</v>
      </c>
      <c r="AM1349" s="13">
        <f>Penjualan!AM1349*$D1349</f>
        <v>10000</v>
      </c>
      <c r="AN1349" s="13">
        <f>Penjualan!AN1349*$D1349</f>
        <v>10000</v>
      </c>
      <c r="AO1349" s="13">
        <f>Penjualan!AO1349*$D1349</f>
        <v>0</v>
      </c>
      <c r="AP1349" s="13"/>
      <c r="AQ1349" s="13">
        <f>Penjualan!AQ1349*$D1349</f>
        <v>0</v>
      </c>
      <c r="AR1349" s="13">
        <f t="shared" si="40"/>
        <v>55000</v>
      </c>
      <c r="AS1349" s="14"/>
      <c r="AT1349" s="14"/>
      <c r="AU1349" s="14"/>
      <c r="AV1349" s="14"/>
      <c r="AW1349" s="14"/>
    </row>
    <row r="1350" spans="1:49" ht="26.25" customHeight="1" x14ac:dyDescent="0.35">
      <c r="A1350" s="55">
        <f>Penjualan!A1350</f>
        <v>0</v>
      </c>
      <c r="B1350" s="2" t="str">
        <f>Penjualan!B1350</f>
        <v>Raf01</v>
      </c>
      <c r="C1350" s="2" t="str">
        <f>Penjualan!C1350</f>
        <v xml:space="preserve">Produk Rafael </v>
      </c>
      <c r="D1350" s="21">
        <f>VLOOKUP(B1350,Tabel!$A$6:$F$78,6,FALSE)</f>
        <v>10000</v>
      </c>
      <c r="E1350" s="13">
        <f>Penjualan!E1350*$D1350</f>
        <v>0</v>
      </c>
      <c r="F1350" s="13">
        <f>Penjualan!F1350*$D1350</f>
        <v>0</v>
      </c>
      <c r="G1350" s="13">
        <f>Penjualan!G1350*$D1350</f>
        <v>0</v>
      </c>
      <c r="H1350" s="13">
        <f>Penjualan!H1350*$D1350</f>
        <v>0</v>
      </c>
      <c r="I1350" s="13">
        <f>Penjualan!I1350*$D1350</f>
        <v>0</v>
      </c>
      <c r="J1350" s="13">
        <f>Penjualan!J1350*$D1350</f>
        <v>0</v>
      </c>
      <c r="K1350" s="13">
        <f>Penjualan!K1350*$D1350</f>
        <v>0</v>
      </c>
      <c r="L1350" s="13">
        <f>Penjualan!L1350*$D1350</f>
        <v>0</v>
      </c>
      <c r="M1350" s="13">
        <f>Penjualan!M1350*$D1350</f>
        <v>0</v>
      </c>
      <c r="N1350" s="13">
        <f>Penjualan!N1350*$D1350</f>
        <v>0</v>
      </c>
      <c r="O1350" s="13">
        <f>Penjualan!O1350*$D1350</f>
        <v>0</v>
      </c>
      <c r="P1350" s="13">
        <f>Penjualan!P1350*$D1350</f>
        <v>0</v>
      </c>
      <c r="Q1350" s="13">
        <f>Penjualan!Q1350*$D1350</f>
        <v>0</v>
      </c>
      <c r="R1350" s="13">
        <f>Penjualan!R1350*$D1350</f>
        <v>0</v>
      </c>
      <c r="S1350" s="13">
        <f>Penjualan!S1350*$D1350</f>
        <v>0</v>
      </c>
      <c r="T1350" s="13">
        <f>Penjualan!T1350*$D1350</f>
        <v>0</v>
      </c>
      <c r="U1350" s="13">
        <f>Penjualan!U1350*$D1350</f>
        <v>0</v>
      </c>
      <c r="V1350" s="13">
        <f>Penjualan!V1350*$D1350</f>
        <v>0</v>
      </c>
      <c r="W1350" s="13">
        <f>Penjualan!W1350*$D1350</f>
        <v>0</v>
      </c>
      <c r="X1350" s="13">
        <f>Penjualan!X1350*$D1350</f>
        <v>0</v>
      </c>
      <c r="Y1350" s="13">
        <f>Penjualan!Y1350*$D1350</f>
        <v>0</v>
      </c>
      <c r="Z1350" s="13">
        <f>Penjualan!Z1350*$D1350</f>
        <v>0</v>
      </c>
      <c r="AA1350" s="13">
        <f>Penjualan!AA1350*$D1350</f>
        <v>0</v>
      </c>
      <c r="AB1350" s="13">
        <f>Penjualan!AB1350*$D1350</f>
        <v>0</v>
      </c>
      <c r="AC1350" s="13">
        <f>Penjualan!AC1350*$D1350</f>
        <v>0</v>
      </c>
      <c r="AD1350" s="13">
        <f>Penjualan!AD1350*$D1350</f>
        <v>0</v>
      </c>
      <c r="AE1350" s="13">
        <f>Penjualan!AE1350*$D1350</f>
        <v>0</v>
      </c>
      <c r="AF1350" s="13">
        <f>Penjualan!AF1350*$D1350</f>
        <v>0</v>
      </c>
      <c r="AG1350" s="13">
        <f>Penjualan!AG1350*$D1350</f>
        <v>0</v>
      </c>
      <c r="AH1350" s="13">
        <f>Penjualan!AH1350*$D1350</f>
        <v>0</v>
      </c>
      <c r="AI1350" s="13">
        <f>Penjualan!AI1350*$D1350</f>
        <v>0</v>
      </c>
      <c r="AJ1350" s="13">
        <f>Penjualan!AJ1350*$D1350</f>
        <v>10000</v>
      </c>
      <c r="AK1350" s="13">
        <f>Penjualan!AK1350*$D1350</f>
        <v>0</v>
      </c>
      <c r="AL1350" s="13">
        <f>Penjualan!AL1350*$D1350</f>
        <v>0</v>
      </c>
      <c r="AM1350" s="13">
        <f>Penjualan!AM1350*$D1350</f>
        <v>0</v>
      </c>
      <c r="AN1350" s="13">
        <f>Penjualan!AN1350*$D1350</f>
        <v>0</v>
      </c>
      <c r="AO1350" s="13">
        <f>Penjualan!AO1350*$D1350</f>
        <v>0</v>
      </c>
      <c r="AP1350" s="13"/>
      <c r="AQ1350" s="13">
        <f>Penjualan!AQ1350*$D1350</f>
        <v>0</v>
      </c>
      <c r="AR1350" s="13">
        <f t="shared" si="40"/>
        <v>10000</v>
      </c>
      <c r="AS1350" s="14"/>
      <c r="AT1350" s="14"/>
      <c r="AU1350" s="14"/>
      <c r="AV1350" s="14"/>
      <c r="AW1350" s="14"/>
    </row>
    <row r="1351" spans="1:49" ht="26.25" customHeight="1" x14ac:dyDescent="0.35">
      <c r="A1351" s="55">
        <f>Penjualan!A1351</f>
        <v>0</v>
      </c>
      <c r="B1351" s="2" t="str">
        <f>Penjualan!B1351</f>
        <v>KT05</v>
      </c>
      <c r="C1351" s="2" t="str">
        <f>Penjualan!C1351</f>
        <v>Kalung mutiara</v>
      </c>
      <c r="D1351" s="21">
        <f>VLOOKUP(B1351,Tabel!$A$6:$F$78,6,FALSE)</f>
        <v>17000</v>
      </c>
      <c r="E1351" s="13">
        <f>Penjualan!E1351*$D1351</f>
        <v>0</v>
      </c>
      <c r="F1351" s="13">
        <f>Penjualan!F1351*$D1351</f>
        <v>0</v>
      </c>
      <c r="G1351" s="13">
        <f>Penjualan!G1351*$D1351</f>
        <v>0</v>
      </c>
      <c r="H1351" s="13">
        <f>Penjualan!H1351*$D1351</f>
        <v>0</v>
      </c>
      <c r="I1351" s="13">
        <f>Penjualan!I1351*$D1351</f>
        <v>0</v>
      </c>
      <c r="J1351" s="13">
        <f>Penjualan!J1351*$D1351</f>
        <v>0</v>
      </c>
      <c r="K1351" s="13">
        <f>Penjualan!K1351*$D1351</f>
        <v>0</v>
      </c>
      <c r="L1351" s="13">
        <f>Penjualan!L1351*$D1351</f>
        <v>0</v>
      </c>
      <c r="M1351" s="13">
        <f>Penjualan!M1351*$D1351</f>
        <v>0</v>
      </c>
      <c r="N1351" s="13">
        <f>Penjualan!N1351*$D1351</f>
        <v>0</v>
      </c>
      <c r="O1351" s="13">
        <f>Penjualan!O1351*$D1351</f>
        <v>0</v>
      </c>
      <c r="P1351" s="13">
        <f>Penjualan!P1351*$D1351</f>
        <v>0</v>
      </c>
      <c r="Q1351" s="13">
        <f>Penjualan!Q1351*$D1351</f>
        <v>0</v>
      </c>
      <c r="R1351" s="13">
        <f>Penjualan!R1351*$D1351</f>
        <v>0</v>
      </c>
      <c r="S1351" s="13">
        <f>Penjualan!S1351*$D1351</f>
        <v>0</v>
      </c>
      <c r="T1351" s="13">
        <f>Penjualan!T1351*$D1351</f>
        <v>0</v>
      </c>
      <c r="U1351" s="13">
        <f>Penjualan!U1351*$D1351</f>
        <v>0</v>
      </c>
      <c r="V1351" s="13">
        <f>Penjualan!V1351*$D1351</f>
        <v>0</v>
      </c>
      <c r="W1351" s="13">
        <f>Penjualan!W1351*$D1351</f>
        <v>0</v>
      </c>
      <c r="X1351" s="13">
        <f>Penjualan!X1351*$D1351</f>
        <v>0</v>
      </c>
      <c r="Y1351" s="13">
        <f>Penjualan!Y1351*$D1351</f>
        <v>0</v>
      </c>
      <c r="Z1351" s="13">
        <f>Penjualan!Z1351*$D1351</f>
        <v>0</v>
      </c>
      <c r="AA1351" s="13">
        <f>Penjualan!AA1351*$D1351</f>
        <v>0</v>
      </c>
      <c r="AB1351" s="13">
        <f>Penjualan!AB1351*$D1351</f>
        <v>0</v>
      </c>
      <c r="AC1351" s="13">
        <f>Penjualan!AC1351*$D1351</f>
        <v>0</v>
      </c>
      <c r="AD1351" s="13">
        <f>Penjualan!AD1351*$D1351</f>
        <v>0</v>
      </c>
      <c r="AE1351" s="13">
        <f>Penjualan!AE1351*$D1351</f>
        <v>0</v>
      </c>
      <c r="AF1351" s="13">
        <f>Penjualan!AF1351*$D1351</f>
        <v>0</v>
      </c>
      <c r="AG1351" s="13">
        <f>Penjualan!AG1351*$D1351</f>
        <v>0</v>
      </c>
      <c r="AH1351" s="13">
        <f>Penjualan!AH1351*$D1351</f>
        <v>0</v>
      </c>
      <c r="AI1351" s="13">
        <f>Penjualan!AI1351*$D1351</f>
        <v>0</v>
      </c>
      <c r="AJ1351" s="13">
        <f>Penjualan!AJ1351*$D1351</f>
        <v>0</v>
      </c>
      <c r="AK1351" s="13">
        <f>Penjualan!AK1351*$D1351</f>
        <v>17000</v>
      </c>
      <c r="AL1351" s="13">
        <f>Penjualan!AL1351*$D1351</f>
        <v>0</v>
      </c>
      <c r="AM1351" s="13">
        <f>Penjualan!AM1351*$D1351</f>
        <v>0</v>
      </c>
      <c r="AN1351" s="13">
        <f>Penjualan!AN1351*$D1351</f>
        <v>0</v>
      </c>
      <c r="AO1351" s="13">
        <f>Penjualan!AO1351*$D1351</f>
        <v>0</v>
      </c>
      <c r="AP1351" s="13"/>
      <c r="AQ1351" s="13">
        <f>Penjualan!AQ1351*$D1351</f>
        <v>0</v>
      </c>
      <c r="AR1351" s="13">
        <f t="shared" si="40"/>
        <v>17000</v>
      </c>
      <c r="AS1351" s="14"/>
      <c r="AT1351" s="14"/>
      <c r="AU1351" s="14"/>
      <c r="AV1351" s="14"/>
      <c r="AW1351" s="14"/>
    </row>
    <row r="1352" spans="1:49" ht="26.25" customHeight="1" x14ac:dyDescent="0.35">
      <c r="A1352" s="55">
        <f>Penjualan!A1352</f>
        <v>0</v>
      </c>
      <c r="B1352" s="2" t="str">
        <f>Penjualan!B1352</f>
        <v>R01</v>
      </c>
      <c r="C1352" s="2" t="str">
        <f>Penjualan!C1352</f>
        <v>Rosario kayu</v>
      </c>
      <c r="D1352" s="21">
        <f>VLOOKUP(B1352,Tabel!$A$6:$F$78,6,FALSE)</f>
        <v>15000</v>
      </c>
      <c r="E1352" s="13">
        <f>Penjualan!E1352*$D1352</f>
        <v>0</v>
      </c>
      <c r="F1352" s="13">
        <f>Penjualan!F1352*$D1352</f>
        <v>15000</v>
      </c>
      <c r="G1352" s="13">
        <f>Penjualan!G1352*$D1352</f>
        <v>0</v>
      </c>
      <c r="H1352" s="13">
        <f>Penjualan!H1352*$D1352</f>
        <v>0</v>
      </c>
      <c r="I1352" s="13">
        <f>Penjualan!I1352*$D1352</f>
        <v>0</v>
      </c>
      <c r="J1352" s="13">
        <f>Penjualan!J1352*$D1352</f>
        <v>0</v>
      </c>
      <c r="K1352" s="13">
        <f>Penjualan!K1352*$D1352</f>
        <v>0</v>
      </c>
      <c r="L1352" s="13">
        <f>Penjualan!L1352*$D1352</f>
        <v>0</v>
      </c>
      <c r="M1352" s="13">
        <f>Penjualan!M1352*$D1352</f>
        <v>0</v>
      </c>
      <c r="N1352" s="13">
        <f>Penjualan!N1352*$D1352</f>
        <v>0</v>
      </c>
      <c r="O1352" s="13">
        <f>Penjualan!O1352*$D1352</f>
        <v>0</v>
      </c>
      <c r="P1352" s="13">
        <f>Penjualan!P1352*$D1352</f>
        <v>0</v>
      </c>
      <c r="Q1352" s="13">
        <f>Penjualan!Q1352*$D1352</f>
        <v>0</v>
      </c>
      <c r="R1352" s="13">
        <f>Penjualan!R1352*$D1352</f>
        <v>0</v>
      </c>
      <c r="S1352" s="13">
        <f>Penjualan!S1352*$D1352</f>
        <v>0</v>
      </c>
      <c r="T1352" s="13">
        <f>Penjualan!T1352*$D1352</f>
        <v>0</v>
      </c>
      <c r="U1352" s="13">
        <f>Penjualan!U1352*$D1352</f>
        <v>0</v>
      </c>
      <c r="V1352" s="13">
        <f>Penjualan!V1352*$D1352</f>
        <v>0</v>
      </c>
      <c r="W1352" s="13">
        <f>Penjualan!W1352*$D1352</f>
        <v>0</v>
      </c>
      <c r="X1352" s="13">
        <f>Penjualan!X1352*$D1352</f>
        <v>0</v>
      </c>
      <c r="Y1352" s="13">
        <f>Penjualan!Y1352*$D1352</f>
        <v>0</v>
      </c>
      <c r="Z1352" s="13">
        <f>Penjualan!Z1352*$D1352</f>
        <v>0</v>
      </c>
      <c r="AA1352" s="13">
        <f>Penjualan!AA1352*$D1352</f>
        <v>0</v>
      </c>
      <c r="AB1352" s="13">
        <f>Penjualan!AB1352*$D1352</f>
        <v>0</v>
      </c>
      <c r="AC1352" s="13">
        <f>Penjualan!AC1352*$D1352</f>
        <v>0</v>
      </c>
      <c r="AD1352" s="13">
        <f>Penjualan!AD1352*$D1352</f>
        <v>0</v>
      </c>
      <c r="AE1352" s="13">
        <f>Penjualan!AE1352*$D1352</f>
        <v>0</v>
      </c>
      <c r="AF1352" s="13">
        <f>Penjualan!AF1352*$D1352</f>
        <v>0</v>
      </c>
      <c r="AG1352" s="13">
        <f>Penjualan!AG1352*$D1352</f>
        <v>0</v>
      </c>
      <c r="AH1352" s="13">
        <f>Penjualan!AH1352*$D1352</f>
        <v>0</v>
      </c>
      <c r="AI1352" s="13">
        <f>Penjualan!AI1352*$D1352</f>
        <v>0</v>
      </c>
      <c r="AJ1352" s="13">
        <f>Penjualan!AJ1352*$D1352</f>
        <v>0</v>
      </c>
      <c r="AK1352" s="13">
        <f>Penjualan!AK1352*$D1352</f>
        <v>15000</v>
      </c>
      <c r="AL1352" s="13">
        <f>Penjualan!AL1352*$D1352</f>
        <v>0</v>
      </c>
      <c r="AM1352" s="13">
        <f>Penjualan!AM1352*$D1352</f>
        <v>0</v>
      </c>
      <c r="AN1352" s="13">
        <f>Penjualan!AN1352*$D1352</f>
        <v>0</v>
      </c>
      <c r="AO1352" s="13">
        <f>Penjualan!AO1352*$D1352</f>
        <v>0</v>
      </c>
      <c r="AP1352" s="13"/>
      <c r="AQ1352" s="13">
        <f>Penjualan!AQ1352*$D1352</f>
        <v>0</v>
      </c>
      <c r="AR1352" s="13">
        <f t="shared" si="40"/>
        <v>30000</v>
      </c>
      <c r="AS1352" s="14"/>
      <c r="AT1352" s="14"/>
      <c r="AU1352" s="14"/>
      <c r="AV1352" s="14"/>
      <c r="AW1352" s="14"/>
    </row>
    <row r="1353" spans="1:49" ht="26.25" customHeight="1" x14ac:dyDescent="0.35">
      <c r="A1353" s="55">
        <f>Penjualan!A1353</f>
        <v>0</v>
      </c>
      <c r="B1353" s="2" t="str">
        <f>Penjualan!B1353</f>
        <v>KT03</v>
      </c>
      <c r="C1353" s="2" t="str">
        <f>Penjualan!C1353</f>
        <v>Kalung huruf</v>
      </c>
      <c r="D1353" s="21">
        <f>VLOOKUP(B1353,Tabel!$A$6:$F$78,6,FALSE)</f>
        <v>3000</v>
      </c>
      <c r="E1353" s="13">
        <f>Penjualan!E1353*$D1353</f>
        <v>0</v>
      </c>
      <c r="F1353" s="13">
        <f>Penjualan!F1353*$D1353</f>
        <v>0</v>
      </c>
      <c r="G1353" s="13">
        <f>Penjualan!G1353*$D1353</f>
        <v>0</v>
      </c>
      <c r="H1353" s="13">
        <f>Penjualan!H1353*$D1353</f>
        <v>0</v>
      </c>
      <c r="I1353" s="13">
        <f>Penjualan!I1353*$D1353</f>
        <v>0</v>
      </c>
      <c r="J1353" s="13">
        <f>Penjualan!J1353*$D1353</f>
        <v>0</v>
      </c>
      <c r="K1353" s="13">
        <f>Penjualan!K1353*$D1353</f>
        <v>0</v>
      </c>
      <c r="L1353" s="13">
        <f>Penjualan!L1353*$D1353</f>
        <v>0</v>
      </c>
      <c r="M1353" s="13">
        <f>Penjualan!M1353*$D1353</f>
        <v>0</v>
      </c>
      <c r="N1353" s="13">
        <f>Penjualan!N1353*$D1353</f>
        <v>0</v>
      </c>
      <c r="O1353" s="13">
        <f>Penjualan!O1353*$D1353</f>
        <v>0</v>
      </c>
      <c r="P1353" s="13">
        <f>Penjualan!P1353*$D1353</f>
        <v>0</v>
      </c>
      <c r="Q1353" s="13">
        <f>Penjualan!Q1353*$D1353</f>
        <v>0</v>
      </c>
      <c r="R1353" s="13">
        <f>Penjualan!R1353*$D1353</f>
        <v>0</v>
      </c>
      <c r="S1353" s="13">
        <f>Penjualan!S1353*$D1353</f>
        <v>0</v>
      </c>
      <c r="T1353" s="13">
        <f>Penjualan!T1353*$D1353</f>
        <v>0</v>
      </c>
      <c r="U1353" s="13">
        <f>Penjualan!U1353*$D1353</f>
        <v>0</v>
      </c>
      <c r="V1353" s="13">
        <f>Penjualan!V1353*$D1353</f>
        <v>0</v>
      </c>
      <c r="W1353" s="13">
        <f>Penjualan!W1353*$D1353</f>
        <v>3000</v>
      </c>
      <c r="X1353" s="13">
        <f>Penjualan!X1353*$D1353</f>
        <v>0</v>
      </c>
      <c r="Y1353" s="13">
        <f>Penjualan!Y1353*$D1353</f>
        <v>0</v>
      </c>
      <c r="Z1353" s="13">
        <f>Penjualan!Z1353*$D1353</f>
        <v>0</v>
      </c>
      <c r="AA1353" s="13">
        <f>Penjualan!AA1353*$D1353</f>
        <v>0</v>
      </c>
      <c r="AB1353" s="13">
        <f>Penjualan!AB1353*$D1353</f>
        <v>0</v>
      </c>
      <c r="AC1353" s="13">
        <f>Penjualan!AC1353*$D1353</f>
        <v>0</v>
      </c>
      <c r="AD1353" s="13">
        <f>Penjualan!AD1353*$D1353</f>
        <v>0</v>
      </c>
      <c r="AE1353" s="13">
        <f>Penjualan!AE1353*$D1353</f>
        <v>0</v>
      </c>
      <c r="AF1353" s="13">
        <f>Penjualan!AF1353*$D1353</f>
        <v>0</v>
      </c>
      <c r="AG1353" s="13">
        <f>Penjualan!AG1353*$D1353</f>
        <v>0</v>
      </c>
      <c r="AH1353" s="13">
        <f>Penjualan!AH1353*$D1353</f>
        <v>0</v>
      </c>
      <c r="AI1353" s="13">
        <f>Penjualan!AI1353*$D1353</f>
        <v>6000</v>
      </c>
      <c r="AJ1353" s="13">
        <f>Penjualan!AJ1353*$D1353</f>
        <v>0</v>
      </c>
      <c r="AK1353" s="13">
        <f>Penjualan!AK1353*$D1353</f>
        <v>0</v>
      </c>
      <c r="AL1353" s="13">
        <f>Penjualan!AL1353*$D1353</f>
        <v>0</v>
      </c>
      <c r="AM1353" s="13">
        <f>Penjualan!AM1353*$D1353</f>
        <v>0</v>
      </c>
      <c r="AN1353" s="13">
        <f>Penjualan!AN1353*$D1353</f>
        <v>0</v>
      </c>
      <c r="AO1353" s="13">
        <f>Penjualan!AO1353*$D1353</f>
        <v>0</v>
      </c>
      <c r="AP1353" s="13"/>
      <c r="AQ1353" s="13">
        <f>Penjualan!AQ1353*$D1353</f>
        <v>0</v>
      </c>
      <c r="AR1353" s="13">
        <f t="shared" si="40"/>
        <v>9000</v>
      </c>
      <c r="AS1353" s="14"/>
      <c r="AT1353" s="14"/>
      <c r="AU1353" s="14"/>
      <c r="AV1353" s="14"/>
      <c r="AW1353" s="14"/>
    </row>
    <row r="1354" spans="1:49" ht="26.25" customHeight="1" x14ac:dyDescent="0.35">
      <c r="A1354" s="55">
        <f>Penjualan!A1354</f>
        <v>0</v>
      </c>
      <c r="B1354" s="2" t="str">
        <f>Penjualan!B1354</f>
        <v>G12</v>
      </c>
      <c r="C1354" s="2" t="str">
        <f>Penjualan!C1354</f>
        <v xml:space="preserve">Gelang plat </v>
      </c>
      <c r="D1354" s="21">
        <f>VLOOKUP(B1354,Tabel!$A$6:$F$78,6,FALSE)</f>
        <v>5000</v>
      </c>
      <c r="E1354" s="13">
        <f>Penjualan!E1354*$D1354</f>
        <v>0</v>
      </c>
      <c r="F1354" s="13">
        <f>Penjualan!F1354*$D1354</f>
        <v>0</v>
      </c>
      <c r="G1354" s="13">
        <f>Penjualan!G1354*$D1354</f>
        <v>0</v>
      </c>
      <c r="H1354" s="13">
        <f>Penjualan!H1354*$D1354</f>
        <v>0</v>
      </c>
      <c r="I1354" s="13">
        <f>Penjualan!I1354*$D1354</f>
        <v>0</v>
      </c>
      <c r="J1354" s="13">
        <f>Penjualan!J1354*$D1354</f>
        <v>0</v>
      </c>
      <c r="K1354" s="13">
        <f>Penjualan!K1354*$D1354</f>
        <v>0</v>
      </c>
      <c r="L1354" s="13">
        <f>Penjualan!L1354*$D1354</f>
        <v>0</v>
      </c>
      <c r="M1354" s="13">
        <f>Penjualan!M1354*$D1354</f>
        <v>0</v>
      </c>
      <c r="N1354" s="13">
        <f>Penjualan!N1354*$D1354</f>
        <v>0</v>
      </c>
      <c r="O1354" s="13">
        <f>Penjualan!O1354*$D1354</f>
        <v>0</v>
      </c>
      <c r="P1354" s="13">
        <f>Penjualan!P1354*$D1354</f>
        <v>0</v>
      </c>
      <c r="Q1354" s="13">
        <f>Penjualan!Q1354*$D1354</f>
        <v>0</v>
      </c>
      <c r="R1354" s="13">
        <f>Penjualan!R1354*$D1354</f>
        <v>0</v>
      </c>
      <c r="S1354" s="13">
        <f>Penjualan!S1354*$D1354</f>
        <v>0</v>
      </c>
      <c r="T1354" s="13">
        <f>Penjualan!T1354*$D1354</f>
        <v>0</v>
      </c>
      <c r="U1354" s="13">
        <f>Penjualan!U1354*$D1354</f>
        <v>0</v>
      </c>
      <c r="V1354" s="13">
        <f>Penjualan!V1354*$D1354</f>
        <v>0</v>
      </c>
      <c r="W1354" s="13">
        <f>Penjualan!W1354*$D1354</f>
        <v>0</v>
      </c>
      <c r="X1354" s="13">
        <f>Penjualan!X1354*$D1354</f>
        <v>0</v>
      </c>
      <c r="Y1354" s="13">
        <f>Penjualan!Y1354*$D1354</f>
        <v>0</v>
      </c>
      <c r="Z1354" s="13">
        <f>Penjualan!Z1354*$D1354</f>
        <v>0</v>
      </c>
      <c r="AA1354" s="13">
        <f>Penjualan!AA1354*$D1354</f>
        <v>0</v>
      </c>
      <c r="AB1354" s="13">
        <f>Penjualan!AB1354*$D1354</f>
        <v>0</v>
      </c>
      <c r="AC1354" s="13">
        <f>Penjualan!AC1354*$D1354</f>
        <v>0</v>
      </c>
      <c r="AD1354" s="13">
        <f>Penjualan!AD1354*$D1354</f>
        <v>0</v>
      </c>
      <c r="AE1354" s="13">
        <f>Penjualan!AE1354*$D1354</f>
        <v>0</v>
      </c>
      <c r="AF1354" s="13">
        <f>Penjualan!AF1354*$D1354</f>
        <v>0</v>
      </c>
      <c r="AG1354" s="13">
        <f>Penjualan!AG1354*$D1354</f>
        <v>0</v>
      </c>
      <c r="AH1354" s="13">
        <f>Penjualan!AH1354*$D1354</f>
        <v>0</v>
      </c>
      <c r="AI1354" s="13">
        <f>Penjualan!AI1354*$D1354</f>
        <v>5000</v>
      </c>
      <c r="AJ1354" s="13">
        <f>Penjualan!AJ1354*$D1354</f>
        <v>0</v>
      </c>
      <c r="AK1354" s="13">
        <f>Penjualan!AK1354*$D1354</f>
        <v>0</v>
      </c>
      <c r="AL1354" s="13">
        <f>Penjualan!AL1354*$D1354</f>
        <v>0</v>
      </c>
      <c r="AM1354" s="13">
        <f>Penjualan!AM1354*$D1354</f>
        <v>0</v>
      </c>
      <c r="AN1354" s="13">
        <f>Penjualan!AN1354*$D1354</f>
        <v>0</v>
      </c>
      <c r="AO1354" s="13">
        <f>Penjualan!AO1354*$D1354</f>
        <v>0</v>
      </c>
      <c r="AP1354" s="13"/>
      <c r="AQ1354" s="13">
        <f>Penjualan!AQ1354*$D1354</f>
        <v>0</v>
      </c>
      <c r="AR1354" s="13">
        <f t="shared" si="40"/>
        <v>5000</v>
      </c>
      <c r="AS1354" s="14"/>
      <c r="AT1354" s="14"/>
      <c r="AU1354" s="14"/>
      <c r="AV1354" s="14"/>
      <c r="AW1354" s="14"/>
    </row>
    <row r="1355" spans="1:49" ht="26.25" customHeight="1" x14ac:dyDescent="0.35">
      <c r="A1355" s="55">
        <f>Penjualan!A1355</f>
        <v>0</v>
      </c>
      <c r="B1355" s="2" t="str">
        <f>Penjualan!B1355</f>
        <v>Yoh01</v>
      </c>
      <c r="C1355" s="2" t="str">
        <f>Penjualan!C1355</f>
        <v>Produk Yohanes</v>
      </c>
      <c r="D1355" s="21">
        <f>VLOOKUP(B1355,Tabel!$A$6:$F$78,6,FALSE)</f>
        <v>10000</v>
      </c>
      <c r="E1355" s="13">
        <f>Penjualan!E1355*$D1355</f>
        <v>0</v>
      </c>
      <c r="F1355" s="13">
        <f>Penjualan!F1355*$D1355</f>
        <v>0</v>
      </c>
      <c r="G1355" s="13">
        <f>Penjualan!G1355*$D1355</f>
        <v>0</v>
      </c>
      <c r="H1355" s="13">
        <f>Penjualan!H1355*$D1355</f>
        <v>0</v>
      </c>
      <c r="I1355" s="13">
        <f>Penjualan!I1355*$D1355</f>
        <v>0</v>
      </c>
      <c r="J1355" s="13">
        <f>Penjualan!J1355*$D1355</f>
        <v>0</v>
      </c>
      <c r="K1355" s="13">
        <f>Penjualan!K1355*$D1355</f>
        <v>0</v>
      </c>
      <c r="L1355" s="13">
        <f>Penjualan!L1355*$D1355</f>
        <v>10000</v>
      </c>
      <c r="M1355" s="13">
        <f>Penjualan!M1355*$D1355</f>
        <v>0</v>
      </c>
      <c r="N1355" s="13">
        <f>Penjualan!N1355*$D1355</f>
        <v>0</v>
      </c>
      <c r="O1355" s="13">
        <f>Penjualan!O1355*$D1355</f>
        <v>10000</v>
      </c>
      <c r="P1355" s="13">
        <f>Penjualan!P1355*$D1355</f>
        <v>0</v>
      </c>
      <c r="Q1355" s="13">
        <f>Penjualan!Q1355*$D1355</f>
        <v>0</v>
      </c>
      <c r="R1355" s="13">
        <f>Penjualan!R1355*$D1355</f>
        <v>0</v>
      </c>
      <c r="S1355" s="13">
        <f>Penjualan!S1355*$D1355</f>
        <v>0</v>
      </c>
      <c r="T1355" s="13">
        <f>Penjualan!T1355*$D1355</f>
        <v>0</v>
      </c>
      <c r="U1355" s="13">
        <f>Penjualan!U1355*$D1355</f>
        <v>0</v>
      </c>
      <c r="V1355" s="13">
        <f>Penjualan!V1355*$D1355</f>
        <v>0</v>
      </c>
      <c r="W1355" s="13">
        <f>Penjualan!W1355*$D1355</f>
        <v>0</v>
      </c>
      <c r="X1355" s="13">
        <f>Penjualan!X1355*$D1355</f>
        <v>0</v>
      </c>
      <c r="Y1355" s="13">
        <f>Penjualan!Y1355*$D1355</f>
        <v>0</v>
      </c>
      <c r="Z1355" s="13">
        <f>Penjualan!Z1355*$D1355</f>
        <v>0</v>
      </c>
      <c r="AA1355" s="13">
        <f>Penjualan!AA1355*$D1355</f>
        <v>0</v>
      </c>
      <c r="AB1355" s="13">
        <f>Penjualan!AB1355*$D1355</f>
        <v>0</v>
      </c>
      <c r="AC1355" s="13">
        <f>Penjualan!AC1355*$D1355</f>
        <v>0</v>
      </c>
      <c r="AD1355" s="13">
        <f>Penjualan!AD1355*$D1355</f>
        <v>0</v>
      </c>
      <c r="AE1355" s="13">
        <f>Penjualan!AE1355*$D1355</f>
        <v>0</v>
      </c>
      <c r="AF1355" s="13">
        <f>Penjualan!AF1355*$D1355</f>
        <v>0</v>
      </c>
      <c r="AG1355" s="13">
        <f>Penjualan!AG1355*$D1355</f>
        <v>0</v>
      </c>
      <c r="AH1355" s="13">
        <f>Penjualan!AH1355*$D1355</f>
        <v>0</v>
      </c>
      <c r="AI1355" s="13">
        <f>Penjualan!AI1355*$D1355</f>
        <v>0</v>
      </c>
      <c r="AJ1355" s="13">
        <f>Penjualan!AJ1355*$D1355</f>
        <v>0</v>
      </c>
      <c r="AK1355" s="13">
        <f>Penjualan!AK1355*$D1355</f>
        <v>0</v>
      </c>
      <c r="AL1355" s="13">
        <f>Penjualan!AL1355*$D1355</f>
        <v>0</v>
      </c>
      <c r="AM1355" s="13">
        <f>Penjualan!AM1355*$D1355</f>
        <v>0</v>
      </c>
      <c r="AN1355" s="13">
        <f>Penjualan!AN1355*$D1355</f>
        <v>0</v>
      </c>
      <c r="AO1355" s="13">
        <f>Penjualan!AO1355*$D1355</f>
        <v>0</v>
      </c>
      <c r="AP1355" s="13"/>
      <c r="AQ1355" s="13">
        <f>Penjualan!AQ1355*$D1355</f>
        <v>0</v>
      </c>
      <c r="AR1355" s="13">
        <f t="shared" si="40"/>
        <v>20000</v>
      </c>
      <c r="AS1355" s="14"/>
      <c r="AT1355" s="14"/>
      <c r="AU1355" s="14"/>
      <c r="AV1355" s="14"/>
      <c r="AW1355" s="14"/>
    </row>
    <row r="1356" spans="1:49" ht="26.25" customHeight="1" x14ac:dyDescent="0.35">
      <c r="A1356" s="55">
        <f>Penjualan!A1356</f>
        <v>0</v>
      </c>
      <c r="B1356" s="2" t="str">
        <f>Penjualan!B1356</f>
        <v>RF01</v>
      </c>
      <c r="C1356" s="2" t="str">
        <f>Penjualan!C1356</f>
        <v>Produk Richard</v>
      </c>
      <c r="D1356" s="21">
        <f>VLOOKUP(B1356,Tabel!$A$6:$F$78,6,FALSE)</f>
        <v>10000</v>
      </c>
      <c r="E1356" s="13">
        <f>Penjualan!E1356*$D1356</f>
        <v>0</v>
      </c>
      <c r="F1356" s="13">
        <f>Penjualan!F1356*$D1356</f>
        <v>0</v>
      </c>
      <c r="G1356" s="13">
        <f>Penjualan!G1356*$D1356</f>
        <v>0</v>
      </c>
      <c r="H1356" s="13">
        <f>Penjualan!H1356*$D1356</f>
        <v>0</v>
      </c>
      <c r="I1356" s="13">
        <f>Penjualan!I1356*$D1356</f>
        <v>0</v>
      </c>
      <c r="J1356" s="13">
        <f>Penjualan!J1356*$D1356</f>
        <v>0</v>
      </c>
      <c r="K1356" s="13">
        <f>Penjualan!K1356*$D1356</f>
        <v>0</v>
      </c>
      <c r="L1356" s="13">
        <f>Penjualan!L1356*$D1356</f>
        <v>0</v>
      </c>
      <c r="M1356" s="13">
        <f>Penjualan!M1356*$D1356</f>
        <v>0</v>
      </c>
      <c r="N1356" s="13">
        <f>Penjualan!N1356*$D1356</f>
        <v>10000</v>
      </c>
      <c r="O1356" s="13">
        <f>Penjualan!O1356*$D1356</f>
        <v>0</v>
      </c>
      <c r="P1356" s="13">
        <f>Penjualan!P1356*$D1356</f>
        <v>0</v>
      </c>
      <c r="Q1356" s="13">
        <f>Penjualan!Q1356*$D1356</f>
        <v>0</v>
      </c>
      <c r="R1356" s="13">
        <f>Penjualan!R1356*$D1356</f>
        <v>0</v>
      </c>
      <c r="S1356" s="13">
        <f>Penjualan!S1356*$D1356</f>
        <v>0</v>
      </c>
      <c r="T1356" s="13">
        <f>Penjualan!T1356*$D1356</f>
        <v>0</v>
      </c>
      <c r="U1356" s="13">
        <f>Penjualan!U1356*$D1356</f>
        <v>0</v>
      </c>
      <c r="V1356" s="13">
        <f>Penjualan!V1356*$D1356</f>
        <v>0</v>
      </c>
      <c r="W1356" s="13">
        <f>Penjualan!W1356*$D1356</f>
        <v>0</v>
      </c>
      <c r="X1356" s="13">
        <f>Penjualan!X1356*$D1356</f>
        <v>0</v>
      </c>
      <c r="Y1356" s="13">
        <f>Penjualan!Y1356*$D1356</f>
        <v>0</v>
      </c>
      <c r="Z1356" s="13">
        <f>Penjualan!Z1356*$D1356</f>
        <v>0</v>
      </c>
      <c r="AA1356" s="13">
        <f>Penjualan!AA1356*$D1356</f>
        <v>0</v>
      </c>
      <c r="AB1356" s="13">
        <f>Penjualan!AB1356*$D1356</f>
        <v>0</v>
      </c>
      <c r="AC1356" s="13">
        <f>Penjualan!AC1356*$D1356</f>
        <v>0</v>
      </c>
      <c r="AD1356" s="13">
        <f>Penjualan!AD1356*$D1356</f>
        <v>0</v>
      </c>
      <c r="AE1356" s="13">
        <f>Penjualan!AE1356*$D1356</f>
        <v>0</v>
      </c>
      <c r="AF1356" s="13">
        <f>Penjualan!AF1356*$D1356</f>
        <v>0</v>
      </c>
      <c r="AG1356" s="13">
        <f>Penjualan!AG1356*$D1356</f>
        <v>0</v>
      </c>
      <c r="AH1356" s="13">
        <f>Penjualan!AH1356*$D1356</f>
        <v>0</v>
      </c>
      <c r="AI1356" s="13">
        <f>Penjualan!AI1356*$D1356</f>
        <v>0</v>
      </c>
      <c r="AJ1356" s="13">
        <f>Penjualan!AJ1356*$D1356</f>
        <v>0</v>
      </c>
      <c r="AK1356" s="13">
        <f>Penjualan!AK1356*$D1356</f>
        <v>0</v>
      </c>
      <c r="AL1356" s="13">
        <f>Penjualan!AL1356*$D1356</f>
        <v>0</v>
      </c>
      <c r="AM1356" s="13">
        <f>Penjualan!AM1356*$D1356</f>
        <v>0</v>
      </c>
      <c r="AN1356" s="13">
        <f>Penjualan!AN1356*$D1356</f>
        <v>0</v>
      </c>
      <c r="AO1356" s="13">
        <f>Penjualan!AO1356*$D1356</f>
        <v>0</v>
      </c>
      <c r="AP1356" s="13"/>
      <c r="AQ1356" s="13">
        <f>Penjualan!AQ1356*$D1356</f>
        <v>0</v>
      </c>
      <c r="AR1356" s="13">
        <f t="shared" si="40"/>
        <v>10000</v>
      </c>
      <c r="AS1356" s="14"/>
      <c r="AT1356" s="14"/>
      <c r="AU1356" s="14"/>
      <c r="AV1356" s="14"/>
      <c r="AW1356" s="14"/>
    </row>
    <row r="1357" spans="1:49" ht="26.25" customHeight="1" x14ac:dyDescent="0.35">
      <c r="A1357" s="55">
        <f>Penjualan!A1357</f>
        <v>0</v>
      </c>
      <c r="B1357" s="2" t="str">
        <f>Penjualan!B1357</f>
        <v>GR12</v>
      </c>
      <c r="C1357" s="2" t="str">
        <f>Penjualan!C1357</f>
        <v>Gelang rosario kristal</v>
      </c>
      <c r="D1357" s="21">
        <f>VLOOKUP(B1357,Tabel!$A$6:$F$78,6,FALSE)</f>
        <v>15000</v>
      </c>
      <c r="E1357" s="13">
        <f>Penjualan!E1357*$D1357</f>
        <v>0</v>
      </c>
      <c r="F1357" s="13">
        <f>Penjualan!F1357*$D1357</f>
        <v>0</v>
      </c>
      <c r="G1357" s="13">
        <f>Penjualan!G1357*$D1357</f>
        <v>0</v>
      </c>
      <c r="H1357" s="13">
        <f>Penjualan!H1357*$D1357</f>
        <v>0</v>
      </c>
      <c r="I1357" s="13">
        <f>Penjualan!I1357*$D1357</f>
        <v>0</v>
      </c>
      <c r="J1357" s="13">
        <f>Penjualan!J1357*$D1357</f>
        <v>0</v>
      </c>
      <c r="K1357" s="13">
        <f>Penjualan!K1357*$D1357</f>
        <v>0</v>
      </c>
      <c r="L1357" s="13">
        <f>Penjualan!L1357*$D1357</f>
        <v>0</v>
      </c>
      <c r="M1357" s="13">
        <f>Penjualan!M1357*$D1357</f>
        <v>0</v>
      </c>
      <c r="N1357" s="13">
        <f>Penjualan!N1357*$D1357</f>
        <v>0</v>
      </c>
      <c r="O1357" s="13">
        <f>Penjualan!O1357*$D1357</f>
        <v>0</v>
      </c>
      <c r="P1357" s="13">
        <f>Penjualan!P1357*$D1357</f>
        <v>0</v>
      </c>
      <c r="Q1357" s="13">
        <f>Penjualan!Q1357*$D1357</f>
        <v>0</v>
      </c>
      <c r="R1357" s="13">
        <f>Penjualan!R1357*$D1357</f>
        <v>0</v>
      </c>
      <c r="S1357" s="13">
        <f>Penjualan!S1357*$D1357</f>
        <v>0</v>
      </c>
      <c r="T1357" s="13">
        <f>Penjualan!T1357*$D1357</f>
        <v>0</v>
      </c>
      <c r="U1357" s="13">
        <f>Penjualan!U1357*$D1357</f>
        <v>0</v>
      </c>
      <c r="V1357" s="13">
        <f>Penjualan!V1357*$D1357</f>
        <v>0</v>
      </c>
      <c r="W1357" s="13">
        <f>Penjualan!W1357*$D1357</f>
        <v>15000</v>
      </c>
      <c r="X1357" s="13">
        <f>Penjualan!X1357*$D1357</f>
        <v>0</v>
      </c>
      <c r="Y1357" s="13">
        <f>Penjualan!Y1357*$D1357</f>
        <v>0</v>
      </c>
      <c r="Z1357" s="13">
        <f>Penjualan!Z1357*$D1357</f>
        <v>0</v>
      </c>
      <c r="AA1357" s="13">
        <f>Penjualan!AA1357*$D1357</f>
        <v>0</v>
      </c>
      <c r="AB1357" s="13">
        <f>Penjualan!AB1357*$D1357</f>
        <v>0</v>
      </c>
      <c r="AC1357" s="13">
        <f>Penjualan!AC1357*$D1357</f>
        <v>0</v>
      </c>
      <c r="AD1357" s="13">
        <f>Penjualan!AD1357*$D1357</f>
        <v>0</v>
      </c>
      <c r="AE1357" s="13">
        <f>Penjualan!AE1357*$D1357</f>
        <v>0</v>
      </c>
      <c r="AF1357" s="13">
        <f>Penjualan!AF1357*$D1357</f>
        <v>0</v>
      </c>
      <c r="AG1357" s="13">
        <f>Penjualan!AG1357*$D1357</f>
        <v>0</v>
      </c>
      <c r="AH1357" s="13">
        <f>Penjualan!AH1357*$D1357</f>
        <v>0</v>
      </c>
      <c r="AI1357" s="13">
        <f>Penjualan!AI1357*$D1357</f>
        <v>0</v>
      </c>
      <c r="AJ1357" s="13">
        <f>Penjualan!AJ1357*$D1357</f>
        <v>0</v>
      </c>
      <c r="AK1357" s="13">
        <f>Penjualan!AK1357*$D1357</f>
        <v>0</v>
      </c>
      <c r="AL1357" s="13">
        <f>Penjualan!AL1357*$D1357</f>
        <v>0</v>
      </c>
      <c r="AM1357" s="13">
        <f>Penjualan!AM1357*$D1357</f>
        <v>0</v>
      </c>
      <c r="AN1357" s="13">
        <f>Penjualan!AN1357*$D1357</f>
        <v>0</v>
      </c>
      <c r="AO1357" s="13">
        <f>Penjualan!AO1357*$D1357</f>
        <v>0</v>
      </c>
      <c r="AP1357" s="13"/>
      <c r="AQ1357" s="13">
        <f>Penjualan!AQ1357*$D1357</f>
        <v>0</v>
      </c>
      <c r="AR1357" s="13">
        <f t="shared" si="40"/>
        <v>15000</v>
      </c>
      <c r="AS1357" s="14"/>
      <c r="AT1357" s="14"/>
      <c r="AU1357" s="14"/>
      <c r="AV1357" s="14"/>
      <c r="AW1357" s="14"/>
    </row>
    <row r="1358" spans="1:49" ht="25" customHeight="1" x14ac:dyDescent="0.35">
      <c r="A1358" s="55" t="str">
        <f>Penjualan!A1358</f>
        <v>16/7/17</v>
      </c>
      <c r="B1358" s="2" t="str">
        <f>Penjualan!B1358</f>
        <v>KT05</v>
      </c>
      <c r="C1358" s="2" t="str">
        <f>Penjualan!C1358</f>
        <v>Kalung mutiara</v>
      </c>
      <c r="D1358" s="21">
        <f>VLOOKUP(B1358,Tabel!$A$6:$F$78,6,FALSE)</f>
        <v>17000</v>
      </c>
      <c r="E1358" s="13">
        <f>Penjualan!E1358*$D1358</f>
        <v>0</v>
      </c>
      <c r="F1358" s="13">
        <f>Penjualan!F1358*$D1358</f>
        <v>0</v>
      </c>
      <c r="G1358" s="13">
        <f>Penjualan!G1358*$D1358</f>
        <v>0</v>
      </c>
      <c r="H1358" s="13">
        <f>Penjualan!H1358*$D1358</f>
        <v>0</v>
      </c>
      <c r="I1358" s="13">
        <f>Penjualan!I1358*$D1358</f>
        <v>0</v>
      </c>
      <c r="J1358" s="13">
        <f>Penjualan!J1358*$D1358</f>
        <v>0</v>
      </c>
      <c r="K1358" s="13">
        <f>Penjualan!K1358*$D1358</f>
        <v>0</v>
      </c>
      <c r="L1358" s="13">
        <f>Penjualan!L1358*$D1358</f>
        <v>0</v>
      </c>
      <c r="M1358" s="13">
        <f>Penjualan!M1358*$D1358</f>
        <v>0</v>
      </c>
      <c r="N1358" s="13">
        <f>Penjualan!N1358*$D1358</f>
        <v>0</v>
      </c>
      <c r="O1358" s="13">
        <f>Penjualan!O1358*$D1358</f>
        <v>0</v>
      </c>
      <c r="P1358" s="13">
        <f>Penjualan!P1358*$D1358</f>
        <v>0</v>
      </c>
      <c r="Q1358" s="13">
        <f>Penjualan!Q1358*$D1358</f>
        <v>0</v>
      </c>
      <c r="R1358" s="13">
        <f>Penjualan!R1358*$D1358</f>
        <v>0</v>
      </c>
      <c r="S1358" s="13">
        <f>Penjualan!S1358*$D1358</f>
        <v>0</v>
      </c>
      <c r="T1358" s="13">
        <f>Penjualan!T1358*$D1358</f>
        <v>0</v>
      </c>
      <c r="U1358" s="13">
        <f>Penjualan!U1358*$D1358</f>
        <v>0</v>
      </c>
      <c r="V1358" s="13">
        <f>Penjualan!V1358*$D1358</f>
        <v>0</v>
      </c>
      <c r="W1358" s="13">
        <f>Penjualan!W1358*$D1358</f>
        <v>0</v>
      </c>
      <c r="X1358" s="13">
        <f>Penjualan!X1358*$D1358</f>
        <v>0</v>
      </c>
      <c r="Y1358" s="13">
        <f>Penjualan!Y1358*$D1358</f>
        <v>0</v>
      </c>
      <c r="Z1358" s="13">
        <f>Penjualan!Z1358*$D1358</f>
        <v>0</v>
      </c>
      <c r="AA1358" s="13">
        <f>Penjualan!AA1358*$D1358</f>
        <v>0</v>
      </c>
      <c r="AB1358" s="13">
        <f>Penjualan!AB1358*$D1358</f>
        <v>0</v>
      </c>
      <c r="AC1358" s="13">
        <f>Penjualan!AC1358*$D1358</f>
        <v>0</v>
      </c>
      <c r="AD1358" s="13">
        <f>Penjualan!AD1358*$D1358</f>
        <v>0</v>
      </c>
      <c r="AE1358" s="13">
        <f>Penjualan!AE1358*$D1358</f>
        <v>0</v>
      </c>
      <c r="AF1358" s="13">
        <f>Penjualan!AF1358*$D1358</f>
        <v>0</v>
      </c>
      <c r="AG1358" s="13">
        <f>Penjualan!AG1358*$D1358</f>
        <v>0</v>
      </c>
      <c r="AH1358" s="13">
        <f>Penjualan!AH1358*$D1358</f>
        <v>17000</v>
      </c>
      <c r="AI1358" s="13">
        <f>Penjualan!AI1358*$D1358</f>
        <v>0</v>
      </c>
      <c r="AJ1358" s="13">
        <f>Penjualan!AJ1358*$D1358</f>
        <v>0</v>
      </c>
      <c r="AK1358" s="13">
        <f>Penjualan!AK1358*$D1358</f>
        <v>0</v>
      </c>
      <c r="AL1358" s="13">
        <f>Penjualan!AL1358*$D1358</f>
        <v>0</v>
      </c>
      <c r="AM1358" s="13">
        <f>Penjualan!AM1358*$D1358</f>
        <v>0</v>
      </c>
      <c r="AN1358" s="13">
        <f>Penjualan!AN1358*$D1358</f>
        <v>0</v>
      </c>
      <c r="AO1358" s="13">
        <f>Penjualan!AO1358*$D1358</f>
        <v>0</v>
      </c>
      <c r="AP1358" s="13"/>
      <c r="AQ1358" s="13">
        <f>Penjualan!AQ1358*$D1358</f>
        <v>0</v>
      </c>
      <c r="AR1358" s="13">
        <f t="shared" si="40"/>
        <v>17000</v>
      </c>
      <c r="AS1358" s="14"/>
      <c r="AT1358" s="14"/>
      <c r="AU1358" s="14"/>
      <c r="AV1358" s="14"/>
      <c r="AW1358" s="14"/>
    </row>
    <row r="1359" spans="1:49" ht="25" customHeight="1" x14ac:dyDescent="0.35">
      <c r="A1359" s="55" t="str">
        <f>Penjualan!A1359</f>
        <v>St. Robertus Bellarminus</v>
      </c>
      <c r="B1359" s="2" t="str">
        <f>Penjualan!B1359</f>
        <v>G10</v>
      </c>
      <c r="C1359" s="2" t="str">
        <f>Penjualan!C1359</f>
        <v>G.tali warna warni</v>
      </c>
      <c r="D1359" s="21">
        <f>VLOOKUP(B1359,Tabel!$A$6:$F$78,6,FALSE)</f>
        <v>5000</v>
      </c>
      <c r="E1359" s="13">
        <f>Penjualan!E1359*$D1359</f>
        <v>0</v>
      </c>
      <c r="F1359" s="13">
        <f>Penjualan!F1359*$D1359</f>
        <v>0</v>
      </c>
      <c r="G1359" s="13">
        <f>Penjualan!G1359*$D1359</f>
        <v>0</v>
      </c>
      <c r="H1359" s="13">
        <f>Penjualan!H1359*$D1359</f>
        <v>0</v>
      </c>
      <c r="I1359" s="13">
        <f>Penjualan!I1359*$D1359</f>
        <v>0</v>
      </c>
      <c r="J1359" s="13">
        <f>Penjualan!J1359*$D1359</f>
        <v>0</v>
      </c>
      <c r="K1359" s="13">
        <f>Penjualan!K1359*$D1359</f>
        <v>0</v>
      </c>
      <c r="L1359" s="13">
        <f>Penjualan!L1359*$D1359</f>
        <v>0</v>
      </c>
      <c r="M1359" s="13">
        <f>Penjualan!M1359*$D1359</f>
        <v>0</v>
      </c>
      <c r="N1359" s="13">
        <f>Penjualan!N1359*$D1359</f>
        <v>0</v>
      </c>
      <c r="O1359" s="13">
        <f>Penjualan!O1359*$D1359</f>
        <v>0</v>
      </c>
      <c r="P1359" s="13">
        <f>Penjualan!P1359*$D1359</f>
        <v>0</v>
      </c>
      <c r="Q1359" s="13">
        <f>Penjualan!Q1359*$D1359</f>
        <v>0</v>
      </c>
      <c r="R1359" s="13">
        <f>Penjualan!R1359*$D1359</f>
        <v>0</v>
      </c>
      <c r="S1359" s="13">
        <f>Penjualan!S1359*$D1359</f>
        <v>0</v>
      </c>
      <c r="T1359" s="13">
        <f>Penjualan!T1359*$D1359</f>
        <v>0</v>
      </c>
      <c r="U1359" s="13">
        <f>Penjualan!U1359*$D1359</f>
        <v>0</v>
      </c>
      <c r="V1359" s="13">
        <f>Penjualan!V1359*$D1359</f>
        <v>0</v>
      </c>
      <c r="W1359" s="13">
        <f>Penjualan!W1359*$D1359</f>
        <v>5000</v>
      </c>
      <c r="X1359" s="13">
        <f>Penjualan!X1359*$D1359</f>
        <v>0</v>
      </c>
      <c r="Y1359" s="13">
        <f>Penjualan!Y1359*$D1359</f>
        <v>0</v>
      </c>
      <c r="Z1359" s="13">
        <f>Penjualan!Z1359*$D1359</f>
        <v>0</v>
      </c>
      <c r="AA1359" s="13">
        <f>Penjualan!AA1359*$D1359</f>
        <v>0</v>
      </c>
      <c r="AB1359" s="13">
        <f>Penjualan!AB1359*$D1359</f>
        <v>0</v>
      </c>
      <c r="AC1359" s="13">
        <f>Penjualan!AC1359*$D1359</f>
        <v>5000</v>
      </c>
      <c r="AD1359" s="13">
        <f>Penjualan!AD1359*$D1359</f>
        <v>0</v>
      </c>
      <c r="AE1359" s="13">
        <f>Penjualan!AE1359*$D1359</f>
        <v>0</v>
      </c>
      <c r="AF1359" s="13">
        <f>Penjualan!AF1359*$D1359</f>
        <v>0</v>
      </c>
      <c r="AG1359" s="13">
        <f>Penjualan!AG1359*$D1359</f>
        <v>5000</v>
      </c>
      <c r="AH1359" s="13">
        <f>Penjualan!AH1359*$D1359</f>
        <v>0</v>
      </c>
      <c r="AI1359" s="13">
        <f>Penjualan!AI1359*$D1359</f>
        <v>0</v>
      </c>
      <c r="AJ1359" s="13">
        <f>Penjualan!AJ1359*$D1359</f>
        <v>0</v>
      </c>
      <c r="AK1359" s="13">
        <f>Penjualan!AK1359*$D1359</f>
        <v>0</v>
      </c>
      <c r="AL1359" s="13">
        <f>Penjualan!AL1359*$D1359</f>
        <v>0</v>
      </c>
      <c r="AM1359" s="13">
        <f>Penjualan!AM1359*$D1359</f>
        <v>5000</v>
      </c>
      <c r="AN1359" s="13">
        <f>Penjualan!AN1359*$D1359</f>
        <v>10000</v>
      </c>
      <c r="AO1359" s="13">
        <f>Penjualan!AO1359*$D1359</f>
        <v>0</v>
      </c>
      <c r="AP1359" s="13"/>
      <c r="AQ1359" s="13">
        <f>Penjualan!AQ1359*$D1359</f>
        <v>0</v>
      </c>
      <c r="AR1359" s="13">
        <f t="shared" ref="AR1359:AR1411" si="41">SUM(E1359:AQ1359)</f>
        <v>30000</v>
      </c>
      <c r="AS1359" s="14"/>
      <c r="AT1359" s="14"/>
      <c r="AU1359" s="14"/>
      <c r="AV1359" s="14"/>
      <c r="AW1359" s="14"/>
    </row>
    <row r="1360" spans="1:49" ht="25" customHeight="1" x14ac:dyDescent="0.35">
      <c r="A1360" s="55" t="str">
        <f>Penjualan!A1360</f>
        <v>Misa Minggu Sore</v>
      </c>
      <c r="B1360" s="2" t="str">
        <f>Penjualan!B1360</f>
        <v>GR11</v>
      </c>
      <c r="C1360" s="2" t="str">
        <f>Penjualan!C1360</f>
        <v>Gelang rosario kristal</v>
      </c>
      <c r="D1360" s="21">
        <f>VLOOKUP(B1360,Tabel!$A$6:$F$78,6,FALSE)</f>
        <v>15000</v>
      </c>
      <c r="E1360" s="13">
        <f>Penjualan!E1360*$D1360</f>
        <v>0</v>
      </c>
      <c r="F1360" s="13">
        <f>Penjualan!F1360*$D1360</f>
        <v>0</v>
      </c>
      <c r="G1360" s="13">
        <f>Penjualan!G1360*$D1360</f>
        <v>0</v>
      </c>
      <c r="H1360" s="13">
        <f>Penjualan!H1360*$D1360</f>
        <v>0</v>
      </c>
      <c r="I1360" s="13">
        <f>Penjualan!I1360*$D1360</f>
        <v>0</v>
      </c>
      <c r="J1360" s="13">
        <f>Penjualan!J1360*$D1360</f>
        <v>0</v>
      </c>
      <c r="K1360" s="13">
        <f>Penjualan!K1360*$D1360</f>
        <v>0</v>
      </c>
      <c r="L1360" s="13">
        <f>Penjualan!L1360*$D1360</f>
        <v>0</v>
      </c>
      <c r="M1360" s="13">
        <f>Penjualan!M1360*$D1360</f>
        <v>0</v>
      </c>
      <c r="N1360" s="13">
        <f>Penjualan!N1360*$D1360</f>
        <v>0</v>
      </c>
      <c r="O1360" s="13">
        <f>Penjualan!O1360*$D1360</f>
        <v>0</v>
      </c>
      <c r="P1360" s="13">
        <f>Penjualan!P1360*$D1360</f>
        <v>0</v>
      </c>
      <c r="Q1360" s="13">
        <f>Penjualan!Q1360*$D1360</f>
        <v>15000</v>
      </c>
      <c r="R1360" s="13">
        <f>Penjualan!R1360*$D1360</f>
        <v>0</v>
      </c>
      <c r="S1360" s="13">
        <f>Penjualan!S1360*$D1360</f>
        <v>0</v>
      </c>
      <c r="T1360" s="13">
        <f>Penjualan!T1360*$D1360</f>
        <v>0</v>
      </c>
      <c r="U1360" s="13">
        <f>Penjualan!U1360*$D1360</f>
        <v>0</v>
      </c>
      <c r="V1360" s="13">
        <f>Penjualan!V1360*$D1360</f>
        <v>0</v>
      </c>
      <c r="W1360" s="13">
        <f>Penjualan!W1360*$D1360</f>
        <v>0</v>
      </c>
      <c r="X1360" s="13">
        <f>Penjualan!X1360*$D1360</f>
        <v>0</v>
      </c>
      <c r="Y1360" s="13">
        <f>Penjualan!Y1360*$D1360</f>
        <v>0</v>
      </c>
      <c r="Z1360" s="13">
        <f>Penjualan!Z1360*$D1360</f>
        <v>0</v>
      </c>
      <c r="AA1360" s="13">
        <f>Penjualan!AA1360*$D1360</f>
        <v>0</v>
      </c>
      <c r="AB1360" s="13">
        <f>Penjualan!AB1360*$D1360</f>
        <v>0</v>
      </c>
      <c r="AC1360" s="13">
        <f>Penjualan!AC1360*$D1360</f>
        <v>0</v>
      </c>
      <c r="AD1360" s="13">
        <f>Penjualan!AD1360*$D1360</f>
        <v>0</v>
      </c>
      <c r="AE1360" s="13">
        <f>Penjualan!AE1360*$D1360</f>
        <v>0</v>
      </c>
      <c r="AF1360" s="13">
        <f>Penjualan!AF1360*$D1360</f>
        <v>0</v>
      </c>
      <c r="AG1360" s="13">
        <f>Penjualan!AG1360*$D1360</f>
        <v>0</v>
      </c>
      <c r="AH1360" s="13">
        <f>Penjualan!AH1360*$D1360</f>
        <v>0</v>
      </c>
      <c r="AI1360" s="13">
        <f>Penjualan!AI1360*$D1360</f>
        <v>0</v>
      </c>
      <c r="AJ1360" s="13">
        <f>Penjualan!AJ1360*$D1360</f>
        <v>0</v>
      </c>
      <c r="AK1360" s="13">
        <f>Penjualan!AK1360*$D1360</f>
        <v>0</v>
      </c>
      <c r="AL1360" s="13">
        <f>Penjualan!AL1360*$D1360</f>
        <v>0</v>
      </c>
      <c r="AM1360" s="13">
        <f>Penjualan!AM1360*$D1360</f>
        <v>0</v>
      </c>
      <c r="AN1360" s="13">
        <f>Penjualan!AN1360*$D1360</f>
        <v>0</v>
      </c>
      <c r="AO1360" s="13">
        <f>Penjualan!AO1360*$D1360</f>
        <v>0</v>
      </c>
      <c r="AP1360" s="13"/>
      <c r="AQ1360" s="13">
        <f>Penjualan!AQ1360*$D1360</f>
        <v>0</v>
      </c>
      <c r="AR1360" s="13">
        <f t="shared" si="41"/>
        <v>15000</v>
      </c>
      <c r="AS1360" s="14"/>
      <c r="AT1360" s="14"/>
      <c r="AU1360" s="14"/>
      <c r="AV1360" s="14"/>
      <c r="AW1360" s="14"/>
    </row>
    <row r="1361" spans="1:49" ht="25" customHeight="1" x14ac:dyDescent="0.35">
      <c r="A1361" s="55">
        <f>Penjualan!A1361</f>
        <v>0</v>
      </c>
      <c r="B1361" s="2" t="str">
        <f>Penjualan!B1361</f>
        <v>R10</v>
      </c>
      <c r="C1361" s="2" t="str">
        <f>Penjualan!C1361</f>
        <v>Rosario Biji Plastik</v>
      </c>
      <c r="D1361" s="21">
        <f>VLOOKUP(B1361,Tabel!$A$6:$F$78,6,FALSE)</f>
        <v>15000</v>
      </c>
      <c r="E1361" s="13">
        <f>Penjualan!E1361*$D1361</f>
        <v>0</v>
      </c>
      <c r="F1361" s="13">
        <f>Penjualan!F1361*$D1361</f>
        <v>0</v>
      </c>
      <c r="G1361" s="13">
        <f>Penjualan!G1361*$D1361</f>
        <v>0</v>
      </c>
      <c r="H1361" s="13">
        <f>Penjualan!H1361*$D1361</f>
        <v>0</v>
      </c>
      <c r="I1361" s="13">
        <f>Penjualan!I1361*$D1361</f>
        <v>0</v>
      </c>
      <c r="J1361" s="13">
        <f>Penjualan!J1361*$D1361</f>
        <v>0</v>
      </c>
      <c r="K1361" s="13">
        <f>Penjualan!K1361*$D1361</f>
        <v>0</v>
      </c>
      <c r="L1361" s="13">
        <f>Penjualan!L1361*$D1361</f>
        <v>0</v>
      </c>
      <c r="M1361" s="13">
        <f>Penjualan!M1361*$D1361</f>
        <v>0</v>
      </c>
      <c r="N1361" s="13">
        <f>Penjualan!N1361*$D1361</f>
        <v>0</v>
      </c>
      <c r="O1361" s="13">
        <f>Penjualan!O1361*$D1361</f>
        <v>0</v>
      </c>
      <c r="P1361" s="13">
        <f>Penjualan!P1361*$D1361</f>
        <v>0</v>
      </c>
      <c r="Q1361" s="13">
        <f>Penjualan!Q1361*$D1361</f>
        <v>0</v>
      </c>
      <c r="R1361" s="13">
        <f>Penjualan!R1361*$D1361</f>
        <v>0</v>
      </c>
      <c r="S1361" s="13">
        <f>Penjualan!S1361*$D1361</f>
        <v>0</v>
      </c>
      <c r="T1361" s="13">
        <f>Penjualan!T1361*$D1361</f>
        <v>0</v>
      </c>
      <c r="U1361" s="13">
        <f>Penjualan!U1361*$D1361</f>
        <v>0</v>
      </c>
      <c r="V1361" s="13">
        <f>Penjualan!V1361*$D1361</f>
        <v>0</v>
      </c>
      <c r="W1361" s="13">
        <f>Penjualan!W1361*$D1361</f>
        <v>45000</v>
      </c>
      <c r="X1361" s="13">
        <f>Penjualan!X1361*$D1361</f>
        <v>0</v>
      </c>
      <c r="Y1361" s="13">
        <f>Penjualan!Y1361*$D1361</f>
        <v>0</v>
      </c>
      <c r="Z1361" s="13">
        <f>Penjualan!Z1361*$D1361</f>
        <v>0</v>
      </c>
      <c r="AA1361" s="13">
        <f>Penjualan!AA1361*$D1361</f>
        <v>0</v>
      </c>
      <c r="AB1361" s="13">
        <f>Penjualan!AB1361*$D1361</f>
        <v>0</v>
      </c>
      <c r="AC1361" s="13">
        <f>Penjualan!AC1361*$D1361</f>
        <v>0</v>
      </c>
      <c r="AD1361" s="13">
        <f>Penjualan!AD1361*$D1361</f>
        <v>0</v>
      </c>
      <c r="AE1361" s="13">
        <f>Penjualan!AE1361*$D1361</f>
        <v>0</v>
      </c>
      <c r="AF1361" s="13">
        <f>Penjualan!AF1361*$D1361</f>
        <v>0</v>
      </c>
      <c r="AG1361" s="13">
        <f>Penjualan!AG1361*$D1361</f>
        <v>0</v>
      </c>
      <c r="AH1361" s="13">
        <f>Penjualan!AH1361*$D1361</f>
        <v>0</v>
      </c>
      <c r="AI1361" s="13">
        <f>Penjualan!AI1361*$D1361</f>
        <v>0</v>
      </c>
      <c r="AJ1361" s="13">
        <f>Penjualan!AJ1361*$D1361</f>
        <v>0</v>
      </c>
      <c r="AK1361" s="13">
        <f>Penjualan!AK1361*$D1361</f>
        <v>0</v>
      </c>
      <c r="AL1361" s="13">
        <f>Penjualan!AL1361*$D1361</f>
        <v>0</v>
      </c>
      <c r="AM1361" s="13">
        <f>Penjualan!AM1361*$D1361</f>
        <v>0</v>
      </c>
      <c r="AN1361" s="13">
        <f>Penjualan!AN1361*$D1361</f>
        <v>0</v>
      </c>
      <c r="AO1361" s="13">
        <f>Penjualan!AO1361*$D1361</f>
        <v>0</v>
      </c>
      <c r="AP1361" s="13"/>
      <c r="AQ1361" s="13">
        <f>Penjualan!AQ1361*$D1361</f>
        <v>15000</v>
      </c>
      <c r="AR1361" s="13">
        <f t="shared" si="41"/>
        <v>60000</v>
      </c>
      <c r="AS1361" s="14"/>
      <c r="AT1361" s="14"/>
      <c r="AU1361" s="14"/>
      <c r="AV1361" s="14"/>
      <c r="AW1361" s="14"/>
    </row>
    <row r="1362" spans="1:49" ht="25" customHeight="1" x14ac:dyDescent="0.35">
      <c r="A1362" s="55">
        <f>Penjualan!A1362</f>
        <v>0</v>
      </c>
      <c r="B1362" s="2" t="str">
        <f>Penjualan!B1362</f>
        <v>GR12</v>
      </c>
      <c r="C1362" s="2" t="str">
        <f>Penjualan!C1362</f>
        <v>Gelang rosario kristal</v>
      </c>
      <c r="D1362" s="21">
        <f>VLOOKUP(B1362,Tabel!$A$6:$F$78,6,FALSE)</f>
        <v>15000</v>
      </c>
      <c r="E1362" s="13">
        <f>Penjualan!E1362*$D1362</f>
        <v>0</v>
      </c>
      <c r="F1362" s="13">
        <f>Penjualan!F1362*$D1362</f>
        <v>0</v>
      </c>
      <c r="G1362" s="13">
        <f>Penjualan!G1362*$D1362</f>
        <v>0</v>
      </c>
      <c r="H1362" s="13">
        <f>Penjualan!H1362*$D1362</f>
        <v>0</v>
      </c>
      <c r="I1362" s="13">
        <f>Penjualan!I1362*$D1362</f>
        <v>0</v>
      </c>
      <c r="J1362" s="13">
        <f>Penjualan!J1362*$D1362</f>
        <v>0</v>
      </c>
      <c r="K1362" s="13">
        <f>Penjualan!K1362*$D1362</f>
        <v>0</v>
      </c>
      <c r="L1362" s="13">
        <f>Penjualan!L1362*$D1362</f>
        <v>0</v>
      </c>
      <c r="M1362" s="13">
        <f>Penjualan!M1362*$D1362</f>
        <v>0</v>
      </c>
      <c r="N1362" s="13">
        <f>Penjualan!N1362*$D1362</f>
        <v>0</v>
      </c>
      <c r="O1362" s="13">
        <f>Penjualan!O1362*$D1362</f>
        <v>0</v>
      </c>
      <c r="P1362" s="13">
        <f>Penjualan!P1362*$D1362</f>
        <v>0</v>
      </c>
      <c r="Q1362" s="13">
        <f>Penjualan!Q1362*$D1362</f>
        <v>0</v>
      </c>
      <c r="R1362" s="13">
        <f>Penjualan!R1362*$D1362</f>
        <v>0</v>
      </c>
      <c r="S1362" s="13">
        <f>Penjualan!S1362*$D1362</f>
        <v>0</v>
      </c>
      <c r="T1362" s="13">
        <f>Penjualan!T1362*$D1362</f>
        <v>0</v>
      </c>
      <c r="U1362" s="13">
        <f>Penjualan!U1362*$D1362</f>
        <v>0</v>
      </c>
      <c r="V1362" s="13">
        <f>Penjualan!V1362*$D1362</f>
        <v>0</v>
      </c>
      <c r="W1362" s="13">
        <f>Penjualan!W1362*$D1362</f>
        <v>30000</v>
      </c>
      <c r="X1362" s="13">
        <f>Penjualan!X1362*$D1362</f>
        <v>0</v>
      </c>
      <c r="Y1362" s="13">
        <f>Penjualan!Y1362*$D1362</f>
        <v>0</v>
      </c>
      <c r="Z1362" s="13">
        <f>Penjualan!Z1362*$D1362</f>
        <v>0</v>
      </c>
      <c r="AA1362" s="13">
        <f>Penjualan!AA1362*$D1362</f>
        <v>0</v>
      </c>
      <c r="AB1362" s="13">
        <f>Penjualan!AB1362*$D1362</f>
        <v>0</v>
      </c>
      <c r="AC1362" s="13">
        <f>Penjualan!AC1362*$D1362</f>
        <v>0</v>
      </c>
      <c r="AD1362" s="13">
        <f>Penjualan!AD1362*$D1362</f>
        <v>0</v>
      </c>
      <c r="AE1362" s="13">
        <f>Penjualan!AE1362*$D1362</f>
        <v>0</v>
      </c>
      <c r="AF1362" s="13">
        <f>Penjualan!AF1362*$D1362</f>
        <v>0</v>
      </c>
      <c r="AG1362" s="13">
        <f>Penjualan!AG1362*$D1362</f>
        <v>0</v>
      </c>
      <c r="AH1362" s="13">
        <f>Penjualan!AH1362*$D1362</f>
        <v>0</v>
      </c>
      <c r="AI1362" s="13">
        <f>Penjualan!AI1362*$D1362</f>
        <v>0</v>
      </c>
      <c r="AJ1362" s="13">
        <f>Penjualan!AJ1362*$D1362</f>
        <v>0</v>
      </c>
      <c r="AK1362" s="13">
        <f>Penjualan!AK1362*$D1362</f>
        <v>0</v>
      </c>
      <c r="AL1362" s="13">
        <f>Penjualan!AL1362*$D1362</f>
        <v>0</v>
      </c>
      <c r="AM1362" s="13">
        <f>Penjualan!AM1362*$D1362</f>
        <v>0</v>
      </c>
      <c r="AN1362" s="13">
        <f>Penjualan!AN1362*$D1362</f>
        <v>0</v>
      </c>
      <c r="AO1362" s="13">
        <f>Penjualan!AO1362*$D1362</f>
        <v>0</v>
      </c>
      <c r="AP1362" s="13"/>
      <c r="AQ1362" s="13">
        <f>Penjualan!AQ1362*$D1362</f>
        <v>0</v>
      </c>
      <c r="AR1362" s="13">
        <f t="shared" si="41"/>
        <v>30000</v>
      </c>
      <c r="AS1362" s="14"/>
      <c r="AT1362" s="14"/>
      <c r="AU1362" s="14"/>
      <c r="AV1362" s="14"/>
      <c r="AW1362" s="14"/>
    </row>
    <row r="1363" spans="1:49" ht="25" customHeight="1" x14ac:dyDescent="0.35">
      <c r="A1363" s="55">
        <f>Penjualan!A1363</f>
        <v>0</v>
      </c>
      <c r="B1363" s="2" t="str">
        <f>Penjualan!B1363</f>
        <v>R10</v>
      </c>
      <c r="C1363" s="2" t="str">
        <f>Penjualan!C1363</f>
        <v>Rosario Biji Plastik</v>
      </c>
      <c r="D1363" s="21">
        <f>VLOOKUP(B1363,Tabel!$A$6:$F$78,6,FALSE)</f>
        <v>15000</v>
      </c>
      <c r="E1363" s="13">
        <f>Penjualan!E1363*$D1363</f>
        <v>0</v>
      </c>
      <c r="F1363" s="13">
        <f>Penjualan!F1363*$D1363</f>
        <v>0</v>
      </c>
      <c r="G1363" s="13">
        <f>Penjualan!G1363*$D1363</f>
        <v>0</v>
      </c>
      <c r="H1363" s="13">
        <f>Penjualan!H1363*$D1363</f>
        <v>0</v>
      </c>
      <c r="I1363" s="13">
        <f>Penjualan!I1363*$D1363</f>
        <v>0</v>
      </c>
      <c r="J1363" s="13">
        <f>Penjualan!J1363*$D1363</f>
        <v>0</v>
      </c>
      <c r="K1363" s="13">
        <f>Penjualan!K1363*$D1363</f>
        <v>0</v>
      </c>
      <c r="L1363" s="13">
        <f>Penjualan!L1363*$D1363</f>
        <v>0</v>
      </c>
      <c r="M1363" s="13">
        <f>Penjualan!M1363*$D1363</f>
        <v>0</v>
      </c>
      <c r="N1363" s="13">
        <f>Penjualan!N1363*$D1363</f>
        <v>0</v>
      </c>
      <c r="O1363" s="13">
        <f>Penjualan!O1363*$D1363</f>
        <v>0</v>
      </c>
      <c r="P1363" s="13">
        <f>Penjualan!P1363*$D1363</f>
        <v>0</v>
      </c>
      <c r="Q1363" s="13">
        <f>Penjualan!Q1363*$D1363</f>
        <v>0</v>
      </c>
      <c r="R1363" s="13">
        <f>Penjualan!R1363*$D1363</f>
        <v>0</v>
      </c>
      <c r="S1363" s="13">
        <f>Penjualan!S1363*$D1363</f>
        <v>15000</v>
      </c>
      <c r="T1363" s="13">
        <f>Penjualan!T1363*$D1363</f>
        <v>0</v>
      </c>
      <c r="U1363" s="13">
        <f>Penjualan!U1363*$D1363</f>
        <v>0</v>
      </c>
      <c r="V1363" s="13">
        <f>Penjualan!V1363*$D1363</f>
        <v>0</v>
      </c>
      <c r="W1363" s="13">
        <f>Penjualan!W1363*$D1363</f>
        <v>15000</v>
      </c>
      <c r="X1363" s="13">
        <f>Penjualan!X1363*$D1363</f>
        <v>0</v>
      </c>
      <c r="Y1363" s="13">
        <f>Penjualan!Y1363*$D1363</f>
        <v>0</v>
      </c>
      <c r="Z1363" s="13">
        <f>Penjualan!Z1363*$D1363</f>
        <v>0</v>
      </c>
      <c r="AA1363" s="13">
        <f>Penjualan!AA1363*$D1363</f>
        <v>0</v>
      </c>
      <c r="AB1363" s="13">
        <f>Penjualan!AB1363*$D1363</f>
        <v>0</v>
      </c>
      <c r="AC1363" s="13">
        <f>Penjualan!AC1363*$D1363</f>
        <v>0</v>
      </c>
      <c r="AD1363" s="13">
        <f>Penjualan!AD1363*$D1363</f>
        <v>0</v>
      </c>
      <c r="AE1363" s="13">
        <f>Penjualan!AE1363*$D1363</f>
        <v>0</v>
      </c>
      <c r="AF1363" s="13">
        <f>Penjualan!AF1363*$D1363</f>
        <v>0</v>
      </c>
      <c r="AG1363" s="13">
        <f>Penjualan!AG1363*$D1363</f>
        <v>0</v>
      </c>
      <c r="AH1363" s="13">
        <f>Penjualan!AH1363*$D1363</f>
        <v>0</v>
      </c>
      <c r="AI1363" s="13">
        <f>Penjualan!AI1363*$D1363</f>
        <v>0</v>
      </c>
      <c r="AJ1363" s="13">
        <f>Penjualan!AJ1363*$D1363</f>
        <v>0</v>
      </c>
      <c r="AK1363" s="13">
        <f>Penjualan!AK1363*$D1363</f>
        <v>0</v>
      </c>
      <c r="AL1363" s="13">
        <f>Penjualan!AL1363*$D1363</f>
        <v>0</v>
      </c>
      <c r="AM1363" s="13">
        <f>Penjualan!AM1363*$D1363</f>
        <v>0</v>
      </c>
      <c r="AN1363" s="13">
        <f>Penjualan!AN1363*$D1363</f>
        <v>0</v>
      </c>
      <c r="AO1363" s="13">
        <f>Penjualan!AO1363*$D1363</f>
        <v>0</v>
      </c>
      <c r="AP1363" s="13"/>
      <c r="AQ1363" s="13">
        <f>Penjualan!AQ1363*$D1363</f>
        <v>0</v>
      </c>
      <c r="AR1363" s="13">
        <f t="shared" si="41"/>
        <v>30000</v>
      </c>
      <c r="AS1363" s="14"/>
      <c r="AT1363" s="14"/>
      <c r="AU1363" s="14"/>
      <c r="AV1363" s="14"/>
      <c r="AW1363" s="14"/>
    </row>
    <row r="1364" spans="1:49" ht="25" customHeight="1" x14ac:dyDescent="0.35">
      <c r="A1364" s="55">
        <f>Penjualan!A1364</f>
        <v>0</v>
      </c>
      <c r="B1364" s="2" t="str">
        <f>Penjualan!B1364</f>
        <v>G12</v>
      </c>
      <c r="C1364" s="2" t="str">
        <f>Penjualan!C1364</f>
        <v xml:space="preserve">Gelang plat </v>
      </c>
      <c r="D1364" s="21">
        <f>VLOOKUP(B1364,Tabel!$A$6:$F$78,6,FALSE)</f>
        <v>5000</v>
      </c>
      <c r="E1364" s="13">
        <f>Penjualan!E1364*$D1364</f>
        <v>0</v>
      </c>
      <c r="F1364" s="13">
        <f>Penjualan!F1364*$D1364</f>
        <v>0</v>
      </c>
      <c r="G1364" s="13">
        <f>Penjualan!G1364*$D1364</f>
        <v>0</v>
      </c>
      <c r="H1364" s="13">
        <f>Penjualan!H1364*$D1364</f>
        <v>0</v>
      </c>
      <c r="I1364" s="13">
        <f>Penjualan!I1364*$D1364</f>
        <v>0</v>
      </c>
      <c r="J1364" s="13">
        <f>Penjualan!J1364*$D1364</f>
        <v>0</v>
      </c>
      <c r="K1364" s="13">
        <f>Penjualan!K1364*$D1364</f>
        <v>0</v>
      </c>
      <c r="L1364" s="13">
        <f>Penjualan!L1364*$D1364</f>
        <v>0</v>
      </c>
      <c r="M1364" s="13">
        <f>Penjualan!M1364*$D1364</f>
        <v>0</v>
      </c>
      <c r="N1364" s="13">
        <f>Penjualan!N1364*$D1364</f>
        <v>0</v>
      </c>
      <c r="O1364" s="13">
        <f>Penjualan!O1364*$D1364</f>
        <v>0</v>
      </c>
      <c r="P1364" s="13">
        <f>Penjualan!P1364*$D1364</f>
        <v>0</v>
      </c>
      <c r="Q1364" s="13">
        <f>Penjualan!Q1364*$D1364</f>
        <v>0</v>
      </c>
      <c r="R1364" s="13">
        <f>Penjualan!R1364*$D1364</f>
        <v>0</v>
      </c>
      <c r="S1364" s="13">
        <f>Penjualan!S1364*$D1364</f>
        <v>0</v>
      </c>
      <c r="T1364" s="13">
        <f>Penjualan!T1364*$D1364</f>
        <v>0</v>
      </c>
      <c r="U1364" s="13">
        <f>Penjualan!U1364*$D1364</f>
        <v>0</v>
      </c>
      <c r="V1364" s="13">
        <f>Penjualan!V1364*$D1364</f>
        <v>0</v>
      </c>
      <c r="W1364" s="13">
        <f>Penjualan!W1364*$D1364</f>
        <v>0</v>
      </c>
      <c r="X1364" s="13">
        <f>Penjualan!X1364*$D1364</f>
        <v>0</v>
      </c>
      <c r="Y1364" s="13">
        <f>Penjualan!Y1364*$D1364</f>
        <v>0</v>
      </c>
      <c r="Z1364" s="13">
        <f>Penjualan!Z1364*$D1364</f>
        <v>0</v>
      </c>
      <c r="AA1364" s="13">
        <f>Penjualan!AA1364*$D1364</f>
        <v>0</v>
      </c>
      <c r="AB1364" s="13">
        <f>Penjualan!AB1364*$D1364</f>
        <v>0</v>
      </c>
      <c r="AC1364" s="13">
        <f>Penjualan!AC1364*$D1364</f>
        <v>0</v>
      </c>
      <c r="AD1364" s="13">
        <f>Penjualan!AD1364*$D1364</f>
        <v>25000</v>
      </c>
      <c r="AE1364" s="13">
        <f>Penjualan!AE1364*$D1364</f>
        <v>0</v>
      </c>
      <c r="AF1364" s="13">
        <f>Penjualan!AF1364*$D1364</f>
        <v>0</v>
      </c>
      <c r="AG1364" s="13">
        <f>Penjualan!AG1364*$D1364</f>
        <v>0</v>
      </c>
      <c r="AH1364" s="13">
        <f>Penjualan!AH1364*$D1364</f>
        <v>5000</v>
      </c>
      <c r="AI1364" s="13">
        <f>Penjualan!AI1364*$D1364</f>
        <v>0</v>
      </c>
      <c r="AJ1364" s="13">
        <f>Penjualan!AJ1364*$D1364</f>
        <v>0</v>
      </c>
      <c r="AK1364" s="13">
        <f>Penjualan!AK1364*$D1364</f>
        <v>0</v>
      </c>
      <c r="AL1364" s="13">
        <f>Penjualan!AL1364*$D1364</f>
        <v>0</v>
      </c>
      <c r="AM1364" s="13">
        <f>Penjualan!AM1364*$D1364</f>
        <v>0</v>
      </c>
      <c r="AN1364" s="13">
        <f>Penjualan!AN1364*$D1364</f>
        <v>0</v>
      </c>
      <c r="AO1364" s="13">
        <f>Penjualan!AO1364*$D1364</f>
        <v>0</v>
      </c>
      <c r="AP1364" s="13"/>
      <c r="AQ1364" s="13">
        <f>Penjualan!AQ1364*$D1364</f>
        <v>0</v>
      </c>
      <c r="AR1364" s="13">
        <f t="shared" si="41"/>
        <v>30000</v>
      </c>
      <c r="AS1364" s="14"/>
      <c r="AT1364" s="14"/>
      <c r="AU1364" s="14"/>
      <c r="AV1364" s="14"/>
      <c r="AW1364" s="14"/>
    </row>
    <row r="1365" spans="1:49" ht="25" customHeight="1" x14ac:dyDescent="0.35">
      <c r="A1365" s="55">
        <f>Penjualan!A1365</f>
        <v>0</v>
      </c>
      <c r="B1365" s="2" t="str">
        <f>Penjualan!B1365</f>
        <v>GKM</v>
      </c>
      <c r="C1365" s="2" t="str">
        <f>Penjualan!C1365</f>
        <v>G. Mutiara</v>
      </c>
      <c r="D1365" s="21">
        <f>VLOOKUP(B1365,Tabel!$A$6:$F$78,6,FALSE)</f>
        <v>10000</v>
      </c>
      <c r="E1365" s="13">
        <f>Penjualan!E1365*$D1365</f>
        <v>0</v>
      </c>
      <c r="F1365" s="13">
        <f>Penjualan!F1365*$D1365</f>
        <v>0</v>
      </c>
      <c r="G1365" s="13">
        <f>Penjualan!G1365*$D1365</f>
        <v>0</v>
      </c>
      <c r="H1365" s="13">
        <f>Penjualan!H1365*$D1365</f>
        <v>0</v>
      </c>
      <c r="I1365" s="13">
        <f>Penjualan!I1365*$D1365</f>
        <v>0</v>
      </c>
      <c r="J1365" s="13">
        <f>Penjualan!J1365*$D1365</f>
        <v>0</v>
      </c>
      <c r="K1365" s="13">
        <f>Penjualan!K1365*$D1365</f>
        <v>0</v>
      </c>
      <c r="L1365" s="13">
        <f>Penjualan!L1365*$D1365</f>
        <v>0</v>
      </c>
      <c r="M1365" s="13">
        <f>Penjualan!M1365*$D1365</f>
        <v>30000</v>
      </c>
      <c r="N1365" s="13">
        <f>Penjualan!N1365*$D1365</f>
        <v>0</v>
      </c>
      <c r="O1365" s="13">
        <f>Penjualan!O1365*$D1365</f>
        <v>0</v>
      </c>
      <c r="P1365" s="13">
        <f>Penjualan!P1365*$D1365</f>
        <v>0</v>
      </c>
      <c r="Q1365" s="13">
        <f>Penjualan!Q1365*$D1365</f>
        <v>0</v>
      </c>
      <c r="R1365" s="13">
        <f>Penjualan!R1365*$D1365</f>
        <v>0</v>
      </c>
      <c r="S1365" s="13">
        <f>Penjualan!S1365*$D1365</f>
        <v>0</v>
      </c>
      <c r="T1365" s="13">
        <f>Penjualan!T1365*$D1365</f>
        <v>0</v>
      </c>
      <c r="U1365" s="13">
        <f>Penjualan!U1365*$D1365</f>
        <v>0</v>
      </c>
      <c r="V1365" s="13">
        <f>Penjualan!V1365*$D1365</f>
        <v>0</v>
      </c>
      <c r="W1365" s="13">
        <f>Penjualan!W1365*$D1365</f>
        <v>0</v>
      </c>
      <c r="X1365" s="13">
        <f>Penjualan!X1365*$D1365</f>
        <v>0</v>
      </c>
      <c r="Y1365" s="13">
        <f>Penjualan!Y1365*$D1365</f>
        <v>0</v>
      </c>
      <c r="Z1365" s="13">
        <f>Penjualan!Z1365*$D1365</f>
        <v>0</v>
      </c>
      <c r="AA1365" s="13">
        <f>Penjualan!AA1365*$D1365</f>
        <v>0</v>
      </c>
      <c r="AB1365" s="13">
        <f>Penjualan!AB1365*$D1365</f>
        <v>0</v>
      </c>
      <c r="AC1365" s="13">
        <f>Penjualan!AC1365*$D1365</f>
        <v>0</v>
      </c>
      <c r="AD1365" s="13">
        <f>Penjualan!AD1365*$D1365</f>
        <v>0</v>
      </c>
      <c r="AE1365" s="13">
        <f>Penjualan!AE1365*$D1365</f>
        <v>0</v>
      </c>
      <c r="AF1365" s="13">
        <f>Penjualan!AF1365*$D1365</f>
        <v>0</v>
      </c>
      <c r="AG1365" s="13">
        <f>Penjualan!AG1365*$D1365</f>
        <v>0</v>
      </c>
      <c r="AH1365" s="13">
        <f>Penjualan!AH1365*$D1365</f>
        <v>0</v>
      </c>
      <c r="AI1365" s="13">
        <f>Penjualan!AI1365*$D1365</f>
        <v>0</v>
      </c>
      <c r="AJ1365" s="13">
        <f>Penjualan!AJ1365*$D1365</f>
        <v>0</v>
      </c>
      <c r="AK1365" s="13">
        <f>Penjualan!AK1365*$D1365</f>
        <v>10000</v>
      </c>
      <c r="AL1365" s="13">
        <f>Penjualan!AL1365*$D1365</f>
        <v>0</v>
      </c>
      <c r="AM1365" s="13">
        <f>Penjualan!AM1365*$D1365</f>
        <v>0</v>
      </c>
      <c r="AN1365" s="13">
        <f>Penjualan!AN1365*$D1365</f>
        <v>10000</v>
      </c>
      <c r="AO1365" s="13">
        <f>Penjualan!AO1365*$D1365</f>
        <v>0</v>
      </c>
      <c r="AP1365" s="13"/>
      <c r="AQ1365" s="13">
        <f>Penjualan!AQ1365*$D1365</f>
        <v>0</v>
      </c>
      <c r="AR1365" s="13">
        <f t="shared" si="41"/>
        <v>50000</v>
      </c>
      <c r="AS1365" s="14"/>
      <c r="AT1365" s="14"/>
      <c r="AU1365" s="14"/>
      <c r="AV1365" s="14"/>
      <c r="AW1365" s="14"/>
    </row>
    <row r="1366" spans="1:49" ht="25" customHeight="1" x14ac:dyDescent="0.35">
      <c r="A1366" s="55">
        <f>Penjualan!A1366</f>
        <v>0</v>
      </c>
      <c r="B1366" s="2" t="str">
        <f>Penjualan!B1366</f>
        <v>R01</v>
      </c>
      <c r="C1366" s="2" t="str">
        <f>Penjualan!C1366</f>
        <v>Rosario kayu</v>
      </c>
      <c r="D1366" s="21">
        <f>VLOOKUP(B1366,Tabel!$A$6:$F$78,6,FALSE)</f>
        <v>15000</v>
      </c>
      <c r="E1366" s="13">
        <f>Penjualan!E1366*$D1366</f>
        <v>0</v>
      </c>
      <c r="F1366" s="13">
        <f>Penjualan!F1366*$D1366</f>
        <v>0</v>
      </c>
      <c r="G1366" s="13">
        <f>Penjualan!G1366*$D1366</f>
        <v>0</v>
      </c>
      <c r="H1366" s="13">
        <f>Penjualan!H1366*$D1366</f>
        <v>0</v>
      </c>
      <c r="I1366" s="13">
        <f>Penjualan!I1366*$D1366</f>
        <v>0</v>
      </c>
      <c r="J1366" s="13">
        <f>Penjualan!J1366*$D1366</f>
        <v>0</v>
      </c>
      <c r="K1366" s="13">
        <f>Penjualan!K1366*$D1366</f>
        <v>0</v>
      </c>
      <c r="L1366" s="13">
        <f>Penjualan!L1366*$D1366</f>
        <v>0</v>
      </c>
      <c r="M1366" s="13">
        <f>Penjualan!M1366*$D1366</f>
        <v>0</v>
      </c>
      <c r="N1366" s="13">
        <f>Penjualan!N1366*$D1366</f>
        <v>0</v>
      </c>
      <c r="O1366" s="13">
        <f>Penjualan!O1366*$D1366</f>
        <v>0</v>
      </c>
      <c r="P1366" s="13">
        <f>Penjualan!P1366*$D1366</f>
        <v>15000</v>
      </c>
      <c r="Q1366" s="13">
        <f>Penjualan!Q1366*$D1366</f>
        <v>0</v>
      </c>
      <c r="R1366" s="13">
        <f>Penjualan!R1366*$D1366</f>
        <v>0</v>
      </c>
      <c r="S1366" s="13">
        <f>Penjualan!S1366*$D1366</f>
        <v>0</v>
      </c>
      <c r="T1366" s="13">
        <f>Penjualan!T1366*$D1366</f>
        <v>0</v>
      </c>
      <c r="U1366" s="13">
        <f>Penjualan!U1366*$D1366</f>
        <v>0</v>
      </c>
      <c r="V1366" s="13">
        <f>Penjualan!V1366*$D1366</f>
        <v>0</v>
      </c>
      <c r="W1366" s="13">
        <f>Penjualan!W1366*$D1366</f>
        <v>0</v>
      </c>
      <c r="X1366" s="13">
        <f>Penjualan!X1366*$D1366</f>
        <v>0</v>
      </c>
      <c r="Y1366" s="13">
        <f>Penjualan!Y1366*$D1366</f>
        <v>0</v>
      </c>
      <c r="Z1366" s="13">
        <f>Penjualan!Z1366*$D1366</f>
        <v>0</v>
      </c>
      <c r="AA1366" s="13">
        <f>Penjualan!AA1366*$D1366</f>
        <v>0</v>
      </c>
      <c r="AB1366" s="13">
        <f>Penjualan!AB1366*$D1366</f>
        <v>0</v>
      </c>
      <c r="AC1366" s="13">
        <f>Penjualan!AC1366*$D1366</f>
        <v>0</v>
      </c>
      <c r="AD1366" s="13">
        <f>Penjualan!AD1366*$D1366</f>
        <v>0</v>
      </c>
      <c r="AE1366" s="13">
        <f>Penjualan!AE1366*$D1366</f>
        <v>0</v>
      </c>
      <c r="AF1366" s="13">
        <f>Penjualan!AF1366*$D1366</f>
        <v>0</v>
      </c>
      <c r="AG1366" s="13">
        <f>Penjualan!AG1366*$D1366</f>
        <v>0</v>
      </c>
      <c r="AH1366" s="13">
        <f>Penjualan!AH1366*$D1366</f>
        <v>0</v>
      </c>
      <c r="AI1366" s="13">
        <f>Penjualan!AI1366*$D1366</f>
        <v>0</v>
      </c>
      <c r="AJ1366" s="13">
        <f>Penjualan!AJ1366*$D1366</f>
        <v>0</v>
      </c>
      <c r="AK1366" s="13">
        <f>Penjualan!AK1366*$D1366</f>
        <v>0</v>
      </c>
      <c r="AL1366" s="13">
        <f>Penjualan!AL1366*$D1366</f>
        <v>0</v>
      </c>
      <c r="AM1366" s="13">
        <f>Penjualan!AM1366*$D1366</f>
        <v>0</v>
      </c>
      <c r="AN1366" s="13">
        <f>Penjualan!AN1366*$D1366</f>
        <v>0</v>
      </c>
      <c r="AO1366" s="13">
        <f>Penjualan!AO1366*$D1366</f>
        <v>0</v>
      </c>
      <c r="AP1366" s="13"/>
      <c r="AQ1366" s="13">
        <f>Penjualan!AQ1366*$D1366</f>
        <v>0</v>
      </c>
      <c r="AR1366" s="13">
        <f t="shared" si="41"/>
        <v>15000</v>
      </c>
      <c r="AS1366" s="14"/>
      <c r="AT1366" s="14"/>
      <c r="AU1366" s="14"/>
      <c r="AV1366" s="14"/>
      <c r="AW1366" s="14"/>
    </row>
    <row r="1367" spans="1:49" ht="25" customHeight="1" x14ac:dyDescent="0.35">
      <c r="A1367" s="55">
        <f>Penjualan!A1367</f>
        <v>0</v>
      </c>
      <c r="B1367" s="2" t="str">
        <f>Penjualan!B1367</f>
        <v>KT03</v>
      </c>
      <c r="C1367" s="2" t="str">
        <f>Penjualan!C1367</f>
        <v>Kalung huruf</v>
      </c>
      <c r="D1367" s="21">
        <f>VLOOKUP(B1367,Tabel!$A$6:$F$78,6,FALSE)</f>
        <v>3000</v>
      </c>
      <c r="E1367" s="13">
        <f>Penjualan!E1367*$D1367</f>
        <v>0</v>
      </c>
      <c r="F1367" s="13">
        <f>Penjualan!F1367*$D1367</f>
        <v>0</v>
      </c>
      <c r="G1367" s="13">
        <f>Penjualan!G1367*$D1367</f>
        <v>0</v>
      </c>
      <c r="H1367" s="13">
        <f>Penjualan!H1367*$D1367</f>
        <v>0</v>
      </c>
      <c r="I1367" s="13">
        <f>Penjualan!I1367*$D1367</f>
        <v>0</v>
      </c>
      <c r="J1367" s="13">
        <f>Penjualan!J1367*$D1367</f>
        <v>0</v>
      </c>
      <c r="K1367" s="13">
        <f>Penjualan!K1367*$D1367</f>
        <v>0</v>
      </c>
      <c r="L1367" s="13">
        <f>Penjualan!L1367*$D1367</f>
        <v>0</v>
      </c>
      <c r="M1367" s="13">
        <f>Penjualan!M1367*$D1367</f>
        <v>0</v>
      </c>
      <c r="N1367" s="13">
        <f>Penjualan!N1367*$D1367</f>
        <v>0</v>
      </c>
      <c r="O1367" s="13">
        <f>Penjualan!O1367*$D1367</f>
        <v>0</v>
      </c>
      <c r="P1367" s="13">
        <f>Penjualan!P1367*$D1367</f>
        <v>0</v>
      </c>
      <c r="Q1367" s="13">
        <f>Penjualan!Q1367*$D1367</f>
        <v>0</v>
      </c>
      <c r="R1367" s="13">
        <f>Penjualan!R1367*$D1367</f>
        <v>0</v>
      </c>
      <c r="S1367" s="13">
        <f>Penjualan!S1367*$D1367</f>
        <v>0</v>
      </c>
      <c r="T1367" s="13">
        <f>Penjualan!T1367*$D1367</f>
        <v>0</v>
      </c>
      <c r="U1367" s="13">
        <f>Penjualan!U1367*$D1367</f>
        <v>0</v>
      </c>
      <c r="V1367" s="13">
        <f>Penjualan!V1367*$D1367</f>
        <v>0</v>
      </c>
      <c r="W1367" s="13">
        <f>Penjualan!W1367*$D1367</f>
        <v>3000</v>
      </c>
      <c r="X1367" s="13">
        <f>Penjualan!X1367*$D1367</f>
        <v>0</v>
      </c>
      <c r="Y1367" s="13">
        <f>Penjualan!Y1367*$D1367</f>
        <v>0</v>
      </c>
      <c r="Z1367" s="13">
        <f>Penjualan!Z1367*$D1367</f>
        <v>0</v>
      </c>
      <c r="AA1367" s="13">
        <f>Penjualan!AA1367*$D1367</f>
        <v>0</v>
      </c>
      <c r="AB1367" s="13">
        <f>Penjualan!AB1367*$D1367</f>
        <v>3000</v>
      </c>
      <c r="AC1367" s="13">
        <f>Penjualan!AC1367*$D1367</f>
        <v>0</v>
      </c>
      <c r="AD1367" s="13">
        <f>Penjualan!AD1367*$D1367</f>
        <v>0</v>
      </c>
      <c r="AE1367" s="13">
        <f>Penjualan!AE1367*$D1367</f>
        <v>0</v>
      </c>
      <c r="AF1367" s="13">
        <f>Penjualan!AF1367*$D1367</f>
        <v>0</v>
      </c>
      <c r="AG1367" s="13">
        <f>Penjualan!AG1367*$D1367</f>
        <v>0</v>
      </c>
      <c r="AH1367" s="13">
        <f>Penjualan!AH1367*$D1367</f>
        <v>0</v>
      </c>
      <c r="AI1367" s="13">
        <f>Penjualan!AI1367*$D1367</f>
        <v>3000</v>
      </c>
      <c r="AJ1367" s="13">
        <f>Penjualan!AJ1367*$D1367</f>
        <v>0</v>
      </c>
      <c r="AK1367" s="13">
        <f>Penjualan!AK1367*$D1367</f>
        <v>0</v>
      </c>
      <c r="AL1367" s="13">
        <f>Penjualan!AL1367*$D1367</f>
        <v>0</v>
      </c>
      <c r="AM1367" s="13">
        <f>Penjualan!AM1367*$D1367</f>
        <v>0</v>
      </c>
      <c r="AN1367" s="13">
        <f>Penjualan!AN1367*$D1367</f>
        <v>0</v>
      </c>
      <c r="AO1367" s="13">
        <f>Penjualan!AO1367*$D1367</f>
        <v>0</v>
      </c>
      <c r="AP1367" s="13"/>
      <c r="AQ1367" s="13">
        <f>Penjualan!AQ1367*$D1367</f>
        <v>0</v>
      </c>
      <c r="AR1367" s="13">
        <f t="shared" si="41"/>
        <v>9000</v>
      </c>
      <c r="AS1367" s="14"/>
      <c r="AT1367" s="14"/>
      <c r="AU1367" s="14"/>
      <c r="AV1367" s="14"/>
      <c r="AW1367" s="14"/>
    </row>
    <row r="1368" spans="1:49" ht="25" customHeight="1" x14ac:dyDescent="0.35">
      <c r="A1368" s="55">
        <f>Penjualan!A1368</f>
        <v>0</v>
      </c>
      <c r="B1368" s="2" t="str">
        <f>Penjualan!B1368</f>
        <v>KT04</v>
      </c>
      <c r="C1368" s="2" t="str">
        <f>Penjualan!C1368</f>
        <v>Kalung bandul</v>
      </c>
      <c r="D1368" s="21">
        <f>VLOOKUP(B1368,Tabel!$A$6:$F$78,6,FALSE)</f>
        <v>3000</v>
      </c>
      <c r="E1368" s="13">
        <f>Penjualan!E1368*$D1368</f>
        <v>0</v>
      </c>
      <c r="F1368" s="13">
        <f>Penjualan!F1368*$D1368</f>
        <v>0</v>
      </c>
      <c r="G1368" s="13">
        <f>Penjualan!G1368*$D1368</f>
        <v>0</v>
      </c>
      <c r="H1368" s="13">
        <f>Penjualan!H1368*$D1368</f>
        <v>0</v>
      </c>
      <c r="I1368" s="13">
        <f>Penjualan!I1368*$D1368</f>
        <v>0</v>
      </c>
      <c r="J1368" s="13">
        <f>Penjualan!J1368*$D1368</f>
        <v>0</v>
      </c>
      <c r="K1368" s="13">
        <f>Penjualan!K1368*$D1368</f>
        <v>0</v>
      </c>
      <c r="L1368" s="13">
        <f>Penjualan!L1368*$D1368</f>
        <v>0</v>
      </c>
      <c r="M1368" s="13">
        <f>Penjualan!M1368*$D1368</f>
        <v>0</v>
      </c>
      <c r="N1368" s="13">
        <f>Penjualan!N1368*$D1368</f>
        <v>0</v>
      </c>
      <c r="O1368" s="13">
        <f>Penjualan!O1368*$D1368</f>
        <v>0</v>
      </c>
      <c r="P1368" s="13">
        <f>Penjualan!P1368*$D1368</f>
        <v>0</v>
      </c>
      <c r="Q1368" s="13">
        <f>Penjualan!Q1368*$D1368</f>
        <v>0</v>
      </c>
      <c r="R1368" s="13">
        <f>Penjualan!R1368*$D1368</f>
        <v>0</v>
      </c>
      <c r="S1368" s="13">
        <f>Penjualan!S1368*$D1368</f>
        <v>0</v>
      </c>
      <c r="T1368" s="13">
        <f>Penjualan!T1368*$D1368</f>
        <v>0</v>
      </c>
      <c r="U1368" s="13">
        <f>Penjualan!U1368*$D1368</f>
        <v>0</v>
      </c>
      <c r="V1368" s="13">
        <f>Penjualan!V1368*$D1368</f>
        <v>0</v>
      </c>
      <c r="W1368" s="13">
        <f>Penjualan!W1368*$D1368</f>
        <v>0</v>
      </c>
      <c r="X1368" s="13">
        <f>Penjualan!X1368*$D1368</f>
        <v>0</v>
      </c>
      <c r="Y1368" s="13">
        <f>Penjualan!Y1368*$D1368</f>
        <v>0</v>
      </c>
      <c r="Z1368" s="13">
        <f>Penjualan!Z1368*$D1368</f>
        <v>0</v>
      </c>
      <c r="AA1368" s="13">
        <f>Penjualan!AA1368*$D1368</f>
        <v>0</v>
      </c>
      <c r="AB1368" s="13">
        <f>Penjualan!AB1368*$D1368</f>
        <v>0</v>
      </c>
      <c r="AC1368" s="13">
        <f>Penjualan!AC1368*$D1368</f>
        <v>0</v>
      </c>
      <c r="AD1368" s="13">
        <f>Penjualan!AD1368*$D1368</f>
        <v>0</v>
      </c>
      <c r="AE1368" s="13">
        <f>Penjualan!AE1368*$D1368</f>
        <v>0</v>
      </c>
      <c r="AF1368" s="13">
        <f>Penjualan!AF1368*$D1368</f>
        <v>0</v>
      </c>
      <c r="AG1368" s="13">
        <f>Penjualan!AG1368*$D1368</f>
        <v>0</v>
      </c>
      <c r="AH1368" s="13">
        <f>Penjualan!AH1368*$D1368</f>
        <v>0</v>
      </c>
      <c r="AI1368" s="13">
        <f>Penjualan!AI1368*$D1368</f>
        <v>0</v>
      </c>
      <c r="AJ1368" s="13">
        <f>Penjualan!AJ1368*$D1368</f>
        <v>0</v>
      </c>
      <c r="AK1368" s="13">
        <f>Penjualan!AK1368*$D1368</f>
        <v>0</v>
      </c>
      <c r="AL1368" s="13">
        <f>Penjualan!AL1368*$D1368</f>
        <v>0</v>
      </c>
      <c r="AM1368" s="13">
        <f>Penjualan!AM1368*$D1368</f>
        <v>3000</v>
      </c>
      <c r="AN1368" s="13">
        <f>Penjualan!AN1368*$D1368</f>
        <v>0</v>
      </c>
      <c r="AO1368" s="13">
        <f>Penjualan!AO1368*$D1368</f>
        <v>0</v>
      </c>
      <c r="AP1368" s="13"/>
      <c r="AQ1368" s="13">
        <f>Penjualan!AQ1368*$D1368</f>
        <v>0</v>
      </c>
      <c r="AR1368" s="13">
        <f t="shared" si="41"/>
        <v>3000</v>
      </c>
      <c r="AS1368" s="14"/>
      <c r="AT1368" s="14"/>
      <c r="AU1368" s="14"/>
      <c r="AV1368" s="14"/>
      <c r="AW1368" s="14"/>
    </row>
    <row r="1369" spans="1:49" ht="25" customHeight="1" x14ac:dyDescent="0.35">
      <c r="A1369" s="55">
        <f>Penjualan!A1369</f>
        <v>0</v>
      </c>
      <c r="B1369" s="2" t="str">
        <f>Penjualan!B1369</f>
        <v>GR19</v>
      </c>
      <c r="C1369" s="2" t="str">
        <f>Penjualan!C1369</f>
        <v>Gelang Rosario Corak Bunga</v>
      </c>
      <c r="D1369" s="21">
        <f>VLOOKUP(B1369,Tabel!$A$6:$F$78,6,FALSE)</f>
        <v>15000</v>
      </c>
      <c r="E1369" s="13">
        <f>Penjualan!E1369*$D1369</f>
        <v>0</v>
      </c>
      <c r="F1369" s="13">
        <f>Penjualan!F1369*$D1369</f>
        <v>0</v>
      </c>
      <c r="G1369" s="13">
        <f>Penjualan!G1369*$D1369</f>
        <v>0</v>
      </c>
      <c r="H1369" s="13">
        <f>Penjualan!H1369*$D1369</f>
        <v>0</v>
      </c>
      <c r="I1369" s="13">
        <f>Penjualan!I1369*$D1369</f>
        <v>0</v>
      </c>
      <c r="J1369" s="13">
        <f>Penjualan!J1369*$D1369</f>
        <v>0</v>
      </c>
      <c r="K1369" s="13">
        <f>Penjualan!K1369*$D1369</f>
        <v>0</v>
      </c>
      <c r="L1369" s="13">
        <f>Penjualan!L1369*$D1369</f>
        <v>0</v>
      </c>
      <c r="M1369" s="13">
        <f>Penjualan!M1369*$D1369</f>
        <v>0</v>
      </c>
      <c r="N1369" s="13">
        <f>Penjualan!N1369*$D1369</f>
        <v>15000</v>
      </c>
      <c r="O1369" s="13">
        <f>Penjualan!O1369*$D1369</f>
        <v>0</v>
      </c>
      <c r="P1369" s="13">
        <f>Penjualan!P1369*$D1369</f>
        <v>0</v>
      </c>
      <c r="Q1369" s="13">
        <f>Penjualan!Q1369*$D1369</f>
        <v>15000</v>
      </c>
      <c r="R1369" s="13">
        <f>Penjualan!R1369*$D1369</f>
        <v>0</v>
      </c>
      <c r="S1369" s="13">
        <f>Penjualan!S1369*$D1369</f>
        <v>0</v>
      </c>
      <c r="T1369" s="13">
        <f>Penjualan!T1369*$D1369</f>
        <v>0</v>
      </c>
      <c r="U1369" s="13">
        <f>Penjualan!U1369*$D1369</f>
        <v>0</v>
      </c>
      <c r="V1369" s="13">
        <f>Penjualan!V1369*$D1369</f>
        <v>0</v>
      </c>
      <c r="W1369" s="13">
        <f>Penjualan!W1369*$D1369</f>
        <v>0</v>
      </c>
      <c r="X1369" s="13">
        <f>Penjualan!X1369*$D1369</f>
        <v>0</v>
      </c>
      <c r="Y1369" s="13">
        <f>Penjualan!Y1369*$D1369</f>
        <v>0</v>
      </c>
      <c r="Z1369" s="13">
        <f>Penjualan!Z1369*$D1369</f>
        <v>0</v>
      </c>
      <c r="AA1369" s="13">
        <f>Penjualan!AA1369*$D1369</f>
        <v>0</v>
      </c>
      <c r="AB1369" s="13">
        <f>Penjualan!AB1369*$D1369</f>
        <v>0</v>
      </c>
      <c r="AC1369" s="13">
        <f>Penjualan!AC1369*$D1369</f>
        <v>0</v>
      </c>
      <c r="AD1369" s="13">
        <f>Penjualan!AD1369*$D1369</f>
        <v>0</v>
      </c>
      <c r="AE1369" s="13">
        <f>Penjualan!AE1369*$D1369</f>
        <v>0</v>
      </c>
      <c r="AF1369" s="13">
        <f>Penjualan!AF1369*$D1369</f>
        <v>0</v>
      </c>
      <c r="AG1369" s="13">
        <f>Penjualan!AG1369*$D1369</f>
        <v>0</v>
      </c>
      <c r="AH1369" s="13">
        <f>Penjualan!AH1369*$D1369</f>
        <v>0</v>
      </c>
      <c r="AI1369" s="13">
        <f>Penjualan!AI1369*$D1369</f>
        <v>0</v>
      </c>
      <c r="AJ1369" s="13">
        <f>Penjualan!AJ1369*$D1369</f>
        <v>0</v>
      </c>
      <c r="AK1369" s="13">
        <f>Penjualan!AK1369*$D1369</f>
        <v>0</v>
      </c>
      <c r="AL1369" s="13">
        <f>Penjualan!AL1369*$D1369</f>
        <v>0</v>
      </c>
      <c r="AM1369" s="13">
        <f>Penjualan!AM1369*$D1369</f>
        <v>0</v>
      </c>
      <c r="AN1369" s="13">
        <f>Penjualan!AN1369*$D1369</f>
        <v>0</v>
      </c>
      <c r="AO1369" s="13">
        <f>Penjualan!AO1369*$D1369</f>
        <v>0</v>
      </c>
      <c r="AP1369" s="13"/>
      <c r="AQ1369" s="13">
        <f>Penjualan!AQ1369*$D1369</f>
        <v>0</v>
      </c>
      <c r="AR1369" s="13">
        <f t="shared" si="41"/>
        <v>30000</v>
      </c>
      <c r="AS1369" s="14"/>
      <c r="AT1369" s="14"/>
      <c r="AU1369" s="14"/>
      <c r="AV1369" s="14"/>
      <c r="AW1369" s="14"/>
    </row>
    <row r="1370" spans="1:49" ht="25" customHeight="1" x14ac:dyDescent="0.35">
      <c r="A1370" s="55" t="str">
        <f>Penjualan!A1370</f>
        <v>22/7/17</v>
      </c>
      <c r="B1370" s="2" t="str">
        <f>Penjualan!B1370</f>
        <v>KT03</v>
      </c>
      <c r="C1370" s="2" t="str">
        <f>Penjualan!C1370</f>
        <v>Kalung huruf</v>
      </c>
      <c r="D1370" s="21">
        <f>VLOOKUP(B1370,Tabel!$A$6:$F$78,6,FALSE)</f>
        <v>3000</v>
      </c>
      <c r="E1370" s="13">
        <f>Penjualan!E1370*$D1370</f>
        <v>0</v>
      </c>
      <c r="F1370" s="13">
        <f>Penjualan!F1370*$D1370</f>
        <v>0</v>
      </c>
      <c r="G1370" s="13">
        <f>Penjualan!G1370*$D1370</f>
        <v>0</v>
      </c>
      <c r="H1370" s="13">
        <f>Penjualan!H1370*$D1370</f>
        <v>0</v>
      </c>
      <c r="I1370" s="13">
        <f>Penjualan!I1370*$D1370</f>
        <v>0</v>
      </c>
      <c r="J1370" s="13">
        <f>Penjualan!J1370*$D1370</f>
        <v>0</v>
      </c>
      <c r="K1370" s="13">
        <f>Penjualan!K1370*$D1370</f>
        <v>0</v>
      </c>
      <c r="L1370" s="13">
        <f>Penjualan!L1370*$D1370</f>
        <v>0</v>
      </c>
      <c r="M1370" s="13">
        <f>Penjualan!M1370*$D1370</f>
        <v>0</v>
      </c>
      <c r="N1370" s="13">
        <f>Penjualan!N1370*$D1370</f>
        <v>0</v>
      </c>
      <c r="O1370" s="13">
        <f>Penjualan!O1370*$D1370</f>
        <v>0</v>
      </c>
      <c r="P1370" s="13">
        <f>Penjualan!P1370*$D1370</f>
        <v>0</v>
      </c>
      <c r="Q1370" s="13">
        <f>Penjualan!Q1370*$D1370</f>
        <v>0</v>
      </c>
      <c r="R1370" s="13">
        <f>Penjualan!R1370*$D1370</f>
        <v>0</v>
      </c>
      <c r="S1370" s="13">
        <f>Penjualan!S1370*$D1370</f>
        <v>0</v>
      </c>
      <c r="T1370" s="13">
        <f>Penjualan!T1370*$D1370</f>
        <v>0</v>
      </c>
      <c r="U1370" s="13">
        <f>Penjualan!U1370*$D1370</f>
        <v>0</v>
      </c>
      <c r="V1370" s="13">
        <f>Penjualan!V1370*$D1370</f>
        <v>0</v>
      </c>
      <c r="W1370" s="13">
        <f>Penjualan!W1370*$D1370</f>
        <v>3000</v>
      </c>
      <c r="X1370" s="13">
        <f>Penjualan!X1370*$D1370</f>
        <v>0</v>
      </c>
      <c r="Y1370" s="13">
        <f>Penjualan!Y1370*$D1370</f>
        <v>0</v>
      </c>
      <c r="Z1370" s="13">
        <f>Penjualan!Z1370*$D1370</f>
        <v>0</v>
      </c>
      <c r="AA1370" s="13">
        <f>Penjualan!AA1370*$D1370</f>
        <v>0</v>
      </c>
      <c r="AB1370" s="13">
        <f>Penjualan!AB1370*$D1370</f>
        <v>0</v>
      </c>
      <c r="AC1370" s="13">
        <f>Penjualan!AC1370*$D1370</f>
        <v>0</v>
      </c>
      <c r="AD1370" s="13">
        <f>Penjualan!AD1370*$D1370</f>
        <v>0</v>
      </c>
      <c r="AE1370" s="13">
        <f>Penjualan!AE1370*$D1370</f>
        <v>0</v>
      </c>
      <c r="AF1370" s="13">
        <f>Penjualan!AF1370*$D1370</f>
        <v>0</v>
      </c>
      <c r="AG1370" s="13">
        <f>Penjualan!AG1370*$D1370</f>
        <v>0</v>
      </c>
      <c r="AH1370" s="13">
        <f>Penjualan!AH1370*$D1370</f>
        <v>0</v>
      </c>
      <c r="AI1370" s="13">
        <f>Penjualan!AI1370*$D1370</f>
        <v>6000</v>
      </c>
      <c r="AJ1370" s="13">
        <f>Penjualan!AJ1370*$D1370</f>
        <v>0</v>
      </c>
      <c r="AK1370" s="13">
        <f>Penjualan!AK1370*$D1370</f>
        <v>0</v>
      </c>
      <c r="AL1370" s="13">
        <f>Penjualan!AL1370*$D1370</f>
        <v>0</v>
      </c>
      <c r="AM1370" s="13">
        <f>Penjualan!AM1370*$D1370</f>
        <v>0</v>
      </c>
      <c r="AN1370" s="13">
        <f>Penjualan!AN1370*$D1370</f>
        <v>0</v>
      </c>
      <c r="AO1370" s="13">
        <f>Penjualan!AO1370*$D1370</f>
        <v>0</v>
      </c>
      <c r="AP1370" s="13"/>
      <c r="AQ1370" s="13">
        <f>Penjualan!AQ1370*$D1370</f>
        <v>0</v>
      </c>
      <c r="AR1370" s="13">
        <f t="shared" si="41"/>
        <v>9000</v>
      </c>
      <c r="AS1370" s="14"/>
      <c r="AT1370" s="14"/>
      <c r="AU1370" s="14"/>
      <c r="AV1370" s="14"/>
      <c r="AW1370" s="14"/>
    </row>
    <row r="1371" spans="1:49" ht="25" customHeight="1" x14ac:dyDescent="0.35">
      <c r="A1371" s="55" t="str">
        <f>Penjualan!A1371</f>
        <v>Katedral</v>
      </c>
      <c r="B1371" s="2" t="str">
        <f>Penjualan!B1371</f>
        <v>R01</v>
      </c>
      <c r="C1371" s="2" t="str">
        <f>Penjualan!C1371</f>
        <v>Rosario kayu</v>
      </c>
      <c r="D1371" s="21">
        <f>VLOOKUP(B1371,Tabel!$A$6:$F$78,6,FALSE)</f>
        <v>15000</v>
      </c>
      <c r="E1371" s="13">
        <f>Penjualan!E1371*$D1371</f>
        <v>0</v>
      </c>
      <c r="F1371" s="13">
        <f>Penjualan!F1371*$D1371</f>
        <v>0</v>
      </c>
      <c r="G1371" s="13">
        <f>Penjualan!G1371*$D1371</f>
        <v>0</v>
      </c>
      <c r="H1371" s="13">
        <f>Penjualan!H1371*$D1371</f>
        <v>15000</v>
      </c>
      <c r="I1371" s="13">
        <f>Penjualan!I1371*$D1371</f>
        <v>0</v>
      </c>
      <c r="J1371" s="13">
        <f>Penjualan!J1371*$D1371</f>
        <v>0</v>
      </c>
      <c r="K1371" s="13">
        <f>Penjualan!K1371*$D1371</f>
        <v>0</v>
      </c>
      <c r="L1371" s="13">
        <f>Penjualan!L1371*$D1371</f>
        <v>0</v>
      </c>
      <c r="M1371" s="13">
        <f>Penjualan!M1371*$D1371</f>
        <v>0</v>
      </c>
      <c r="N1371" s="13">
        <f>Penjualan!N1371*$D1371</f>
        <v>0</v>
      </c>
      <c r="O1371" s="13">
        <f>Penjualan!O1371*$D1371</f>
        <v>0</v>
      </c>
      <c r="P1371" s="13">
        <f>Penjualan!P1371*$D1371</f>
        <v>0</v>
      </c>
      <c r="Q1371" s="13">
        <f>Penjualan!Q1371*$D1371</f>
        <v>0</v>
      </c>
      <c r="R1371" s="13">
        <f>Penjualan!R1371*$D1371</f>
        <v>0</v>
      </c>
      <c r="S1371" s="13">
        <f>Penjualan!S1371*$D1371</f>
        <v>0</v>
      </c>
      <c r="T1371" s="13">
        <f>Penjualan!T1371*$D1371</f>
        <v>0</v>
      </c>
      <c r="U1371" s="13">
        <f>Penjualan!U1371*$D1371</f>
        <v>0</v>
      </c>
      <c r="V1371" s="13">
        <f>Penjualan!V1371*$D1371</f>
        <v>0</v>
      </c>
      <c r="W1371" s="13">
        <f>Penjualan!W1371*$D1371</f>
        <v>0</v>
      </c>
      <c r="X1371" s="13">
        <f>Penjualan!X1371*$D1371</f>
        <v>0</v>
      </c>
      <c r="Y1371" s="13">
        <f>Penjualan!Y1371*$D1371</f>
        <v>0</v>
      </c>
      <c r="Z1371" s="13">
        <f>Penjualan!Z1371*$D1371</f>
        <v>0</v>
      </c>
      <c r="AA1371" s="13">
        <f>Penjualan!AA1371*$D1371</f>
        <v>0</v>
      </c>
      <c r="AB1371" s="13">
        <f>Penjualan!AB1371*$D1371</f>
        <v>0</v>
      </c>
      <c r="AC1371" s="13">
        <f>Penjualan!AC1371*$D1371</f>
        <v>0</v>
      </c>
      <c r="AD1371" s="13">
        <f>Penjualan!AD1371*$D1371</f>
        <v>15000</v>
      </c>
      <c r="AE1371" s="13">
        <f>Penjualan!AE1371*$D1371</f>
        <v>0</v>
      </c>
      <c r="AF1371" s="13">
        <f>Penjualan!AF1371*$D1371</f>
        <v>0</v>
      </c>
      <c r="AG1371" s="13">
        <f>Penjualan!AG1371*$D1371</f>
        <v>0</v>
      </c>
      <c r="AH1371" s="13">
        <f>Penjualan!AH1371*$D1371</f>
        <v>15000</v>
      </c>
      <c r="AI1371" s="13">
        <f>Penjualan!AI1371*$D1371</f>
        <v>0</v>
      </c>
      <c r="AJ1371" s="13">
        <f>Penjualan!AJ1371*$D1371</f>
        <v>0</v>
      </c>
      <c r="AK1371" s="13">
        <f>Penjualan!AK1371*$D1371</f>
        <v>0</v>
      </c>
      <c r="AL1371" s="13">
        <f>Penjualan!AL1371*$D1371</f>
        <v>0</v>
      </c>
      <c r="AM1371" s="13">
        <f>Penjualan!AM1371*$D1371</f>
        <v>0</v>
      </c>
      <c r="AN1371" s="13">
        <f>Penjualan!AN1371*$D1371</f>
        <v>0</v>
      </c>
      <c r="AO1371" s="13">
        <f>Penjualan!AO1371*$D1371</f>
        <v>0</v>
      </c>
      <c r="AP1371" s="13"/>
      <c r="AQ1371" s="13">
        <f>Penjualan!AQ1371*$D1371</f>
        <v>0</v>
      </c>
      <c r="AR1371" s="13">
        <f t="shared" si="41"/>
        <v>45000</v>
      </c>
      <c r="AS1371" s="14"/>
      <c r="AT1371" s="14"/>
      <c r="AU1371" s="14"/>
      <c r="AV1371" s="14"/>
      <c r="AW1371" s="14"/>
    </row>
    <row r="1372" spans="1:49" ht="25" customHeight="1" x14ac:dyDescent="0.35">
      <c r="A1372" s="55" t="str">
        <f>Penjualan!A1372</f>
        <v>Misa Sabtu Sore</v>
      </c>
      <c r="B1372" s="2" t="str">
        <f>Penjualan!B1372</f>
        <v>CAR01</v>
      </c>
      <c r="C1372" s="2" t="str">
        <f>Penjualan!C1372</f>
        <v>Produk Oscar</v>
      </c>
      <c r="D1372" s="21">
        <f>VLOOKUP(B1372,Tabel!$A$6:$F$78,6,FALSE)</f>
        <v>20000</v>
      </c>
      <c r="E1372" s="13">
        <f>Penjualan!E1372*$D1372</f>
        <v>0</v>
      </c>
      <c r="F1372" s="13">
        <f>Penjualan!F1372*$D1372</f>
        <v>0</v>
      </c>
      <c r="G1372" s="13">
        <f>Penjualan!G1372*$D1372</f>
        <v>0</v>
      </c>
      <c r="H1372" s="13">
        <f>Penjualan!H1372*$D1372</f>
        <v>0</v>
      </c>
      <c r="I1372" s="13">
        <f>Penjualan!I1372*$D1372</f>
        <v>0</v>
      </c>
      <c r="J1372" s="13">
        <f>Penjualan!J1372*$D1372</f>
        <v>0</v>
      </c>
      <c r="K1372" s="13">
        <f>Penjualan!K1372*$D1372</f>
        <v>0</v>
      </c>
      <c r="L1372" s="13">
        <f>Penjualan!L1372*$D1372</f>
        <v>0</v>
      </c>
      <c r="M1372" s="13">
        <f>Penjualan!M1372*$D1372</f>
        <v>20000</v>
      </c>
      <c r="N1372" s="13">
        <f>Penjualan!N1372*$D1372</f>
        <v>0</v>
      </c>
      <c r="O1372" s="13">
        <f>Penjualan!O1372*$D1372</f>
        <v>0</v>
      </c>
      <c r="P1372" s="13">
        <f>Penjualan!P1372*$D1372</f>
        <v>0</v>
      </c>
      <c r="Q1372" s="13">
        <f>Penjualan!Q1372*$D1372</f>
        <v>0</v>
      </c>
      <c r="R1372" s="13">
        <f>Penjualan!R1372*$D1372</f>
        <v>0</v>
      </c>
      <c r="S1372" s="13">
        <f>Penjualan!S1372*$D1372</f>
        <v>0</v>
      </c>
      <c r="T1372" s="13">
        <f>Penjualan!T1372*$D1372</f>
        <v>0</v>
      </c>
      <c r="U1372" s="13">
        <f>Penjualan!U1372*$D1372</f>
        <v>0</v>
      </c>
      <c r="V1372" s="13">
        <f>Penjualan!V1372*$D1372</f>
        <v>0</v>
      </c>
      <c r="W1372" s="13">
        <f>Penjualan!W1372*$D1372</f>
        <v>0</v>
      </c>
      <c r="X1372" s="13">
        <f>Penjualan!X1372*$D1372</f>
        <v>0</v>
      </c>
      <c r="Y1372" s="13">
        <f>Penjualan!Y1372*$D1372</f>
        <v>0</v>
      </c>
      <c r="Z1372" s="13">
        <f>Penjualan!Z1372*$D1372</f>
        <v>0</v>
      </c>
      <c r="AA1372" s="13">
        <f>Penjualan!AA1372*$D1372</f>
        <v>0</v>
      </c>
      <c r="AB1372" s="13">
        <f>Penjualan!AB1372*$D1372</f>
        <v>0</v>
      </c>
      <c r="AC1372" s="13">
        <f>Penjualan!AC1372*$D1372</f>
        <v>0</v>
      </c>
      <c r="AD1372" s="13">
        <f>Penjualan!AD1372*$D1372</f>
        <v>0</v>
      </c>
      <c r="AE1372" s="13">
        <f>Penjualan!AE1372*$D1372</f>
        <v>0</v>
      </c>
      <c r="AF1372" s="13">
        <f>Penjualan!AF1372*$D1372</f>
        <v>0</v>
      </c>
      <c r="AG1372" s="13">
        <f>Penjualan!AG1372*$D1372</f>
        <v>0</v>
      </c>
      <c r="AH1372" s="13">
        <f>Penjualan!AH1372*$D1372</f>
        <v>0</v>
      </c>
      <c r="AI1372" s="13">
        <f>Penjualan!AI1372*$D1372</f>
        <v>0</v>
      </c>
      <c r="AJ1372" s="13">
        <f>Penjualan!AJ1372*$D1372</f>
        <v>0</v>
      </c>
      <c r="AK1372" s="13">
        <f>Penjualan!AK1372*$D1372</f>
        <v>0</v>
      </c>
      <c r="AL1372" s="13">
        <f>Penjualan!AL1372*$D1372</f>
        <v>0</v>
      </c>
      <c r="AM1372" s="13">
        <f>Penjualan!AM1372*$D1372</f>
        <v>0</v>
      </c>
      <c r="AN1372" s="13">
        <f>Penjualan!AN1372*$D1372</f>
        <v>0</v>
      </c>
      <c r="AO1372" s="13">
        <f>Penjualan!AO1372*$D1372</f>
        <v>0</v>
      </c>
      <c r="AP1372" s="13"/>
      <c r="AQ1372" s="13">
        <f>Penjualan!AQ1372*$D1372</f>
        <v>0</v>
      </c>
      <c r="AR1372" s="13">
        <f t="shared" si="41"/>
        <v>20000</v>
      </c>
      <c r="AS1372" s="14"/>
      <c r="AT1372" s="14"/>
      <c r="AU1372" s="14"/>
      <c r="AV1372" s="14"/>
      <c r="AW1372" s="14"/>
    </row>
    <row r="1373" spans="1:49" ht="25" customHeight="1" x14ac:dyDescent="0.35">
      <c r="A1373" s="55">
        <f>Penjualan!A1373</f>
        <v>0</v>
      </c>
      <c r="B1373" s="2" t="str">
        <f>Penjualan!B1373</f>
        <v>KT04</v>
      </c>
      <c r="C1373" s="2" t="str">
        <f>Penjualan!C1373</f>
        <v>Kalung bandul</v>
      </c>
      <c r="D1373" s="21">
        <f>VLOOKUP(B1373,Tabel!$A$6:$F$78,6,FALSE)</f>
        <v>3000</v>
      </c>
      <c r="E1373" s="13">
        <f>Penjualan!E1373*$D1373</f>
        <v>0</v>
      </c>
      <c r="F1373" s="13">
        <f>Penjualan!F1373*$D1373</f>
        <v>0</v>
      </c>
      <c r="G1373" s="13">
        <f>Penjualan!G1373*$D1373</f>
        <v>0</v>
      </c>
      <c r="H1373" s="13">
        <f>Penjualan!H1373*$D1373</f>
        <v>0</v>
      </c>
      <c r="I1373" s="13">
        <f>Penjualan!I1373*$D1373</f>
        <v>0</v>
      </c>
      <c r="J1373" s="13">
        <f>Penjualan!J1373*$D1373</f>
        <v>0</v>
      </c>
      <c r="K1373" s="13">
        <f>Penjualan!K1373*$D1373</f>
        <v>0</v>
      </c>
      <c r="L1373" s="13">
        <f>Penjualan!L1373*$D1373</f>
        <v>0</v>
      </c>
      <c r="M1373" s="13">
        <f>Penjualan!M1373*$D1373</f>
        <v>0</v>
      </c>
      <c r="N1373" s="13">
        <f>Penjualan!N1373*$D1373</f>
        <v>0</v>
      </c>
      <c r="O1373" s="13">
        <f>Penjualan!O1373*$D1373</f>
        <v>0</v>
      </c>
      <c r="P1373" s="13">
        <f>Penjualan!P1373*$D1373</f>
        <v>0</v>
      </c>
      <c r="Q1373" s="13">
        <f>Penjualan!Q1373*$D1373</f>
        <v>0</v>
      </c>
      <c r="R1373" s="13">
        <f>Penjualan!R1373*$D1373</f>
        <v>0</v>
      </c>
      <c r="S1373" s="13">
        <f>Penjualan!S1373*$D1373</f>
        <v>0</v>
      </c>
      <c r="T1373" s="13">
        <f>Penjualan!T1373*$D1373</f>
        <v>0</v>
      </c>
      <c r="U1373" s="13">
        <f>Penjualan!U1373*$D1373</f>
        <v>0</v>
      </c>
      <c r="V1373" s="13">
        <f>Penjualan!V1373*$D1373</f>
        <v>0</v>
      </c>
      <c r="W1373" s="13">
        <f>Penjualan!W1373*$D1373</f>
        <v>0</v>
      </c>
      <c r="X1373" s="13">
        <f>Penjualan!X1373*$D1373</f>
        <v>0</v>
      </c>
      <c r="Y1373" s="13">
        <f>Penjualan!Y1373*$D1373</f>
        <v>0</v>
      </c>
      <c r="Z1373" s="13">
        <f>Penjualan!Z1373*$D1373</f>
        <v>0</v>
      </c>
      <c r="AA1373" s="13">
        <f>Penjualan!AA1373*$D1373</f>
        <v>0</v>
      </c>
      <c r="AB1373" s="13">
        <f>Penjualan!AB1373*$D1373</f>
        <v>0</v>
      </c>
      <c r="AC1373" s="13">
        <f>Penjualan!AC1373*$D1373</f>
        <v>0</v>
      </c>
      <c r="AD1373" s="13">
        <f>Penjualan!AD1373*$D1373</f>
        <v>0</v>
      </c>
      <c r="AE1373" s="13">
        <f>Penjualan!AE1373*$D1373</f>
        <v>0</v>
      </c>
      <c r="AF1373" s="13">
        <f>Penjualan!AF1373*$D1373</f>
        <v>0</v>
      </c>
      <c r="AG1373" s="13">
        <f>Penjualan!AG1373*$D1373</f>
        <v>0</v>
      </c>
      <c r="AH1373" s="13">
        <f>Penjualan!AH1373*$D1373</f>
        <v>0</v>
      </c>
      <c r="AI1373" s="13">
        <f>Penjualan!AI1373*$D1373</f>
        <v>6000</v>
      </c>
      <c r="AJ1373" s="13">
        <f>Penjualan!AJ1373*$D1373</f>
        <v>0</v>
      </c>
      <c r="AK1373" s="13">
        <f>Penjualan!AK1373*$D1373</f>
        <v>0</v>
      </c>
      <c r="AL1373" s="13">
        <f>Penjualan!AL1373*$D1373</f>
        <v>0</v>
      </c>
      <c r="AM1373" s="13">
        <f>Penjualan!AM1373*$D1373</f>
        <v>0</v>
      </c>
      <c r="AN1373" s="13">
        <f>Penjualan!AN1373*$D1373</f>
        <v>0</v>
      </c>
      <c r="AO1373" s="13">
        <f>Penjualan!AO1373*$D1373</f>
        <v>0</v>
      </c>
      <c r="AP1373" s="13"/>
      <c r="AQ1373" s="13">
        <f>Penjualan!AQ1373*$D1373</f>
        <v>0</v>
      </c>
      <c r="AR1373" s="13">
        <f t="shared" si="41"/>
        <v>6000</v>
      </c>
      <c r="AS1373" s="14"/>
      <c r="AT1373" s="14"/>
      <c r="AU1373" s="14"/>
      <c r="AV1373" s="14"/>
      <c r="AW1373" s="14"/>
    </row>
    <row r="1374" spans="1:49" ht="25" customHeight="1" x14ac:dyDescent="0.35">
      <c r="A1374" s="55">
        <f>Penjualan!A1374</f>
        <v>0</v>
      </c>
      <c r="B1374" s="2" t="str">
        <f>Penjualan!B1374</f>
        <v>G12</v>
      </c>
      <c r="C1374" s="2" t="str">
        <f>Penjualan!C1374</f>
        <v xml:space="preserve">Gelang plat </v>
      </c>
      <c r="D1374" s="21">
        <f>VLOOKUP(B1374,Tabel!$A$6:$F$78,6,FALSE)</f>
        <v>5000</v>
      </c>
      <c r="E1374" s="13">
        <f>Penjualan!E1374*$D1374</f>
        <v>0</v>
      </c>
      <c r="F1374" s="13">
        <f>Penjualan!F1374*$D1374</f>
        <v>0</v>
      </c>
      <c r="G1374" s="13">
        <f>Penjualan!G1374*$D1374</f>
        <v>0</v>
      </c>
      <c r="H1374" s="13">
        <f>Penjualan!H1374*$D1374</f>
        <v>0</v>
      </c>
      <c r="I1374" s="13">
        <f>Penjualan!I1374*$D1374</f>
        <v>0</v>
      </c>
      <c r="J1374" s="13">
        <f>Penjualan!J1374*$D1374</f>
        <v>0</v>
      </c>
      <c r="K1374" s="13">
        <f>Penjualan!K1374*$D1374</f>
        <v>0</v>
      </c>
      <c r="L1374" s="13">
        <f>Penjualan!L1374*$D1374</f>
        <v>0</v>
      </c>
      <c r="M1374" s="13">
        <f>Penjualan!M1374*$D1374</f>
        <v>0</v>
      </c>
      <c r="N1374" s="13">
        <f>Penjualan!N1374*$D1374</f>
        <v>0</v>
      </c>
      <c r="O1374" s="13">
        <f>Penjualan!O1374*$D1374</f>
        <v>0</v>
      </c>
      <c r="P1374" s="13">
        <f>Penjualan!P1374*$D1374</f>
        <v>0</v>
      </c>
      <c r="Q1374" s="13">
        <f>Penjualan!Q1374*$D1374</f>
        <v>0</v>
      </c>
      <c r="R1374" s="13">
        <f>Penjualan!R1374*$D1374</f>
        <v>0</v>
      </c>
      <c r="S1374" s="13">
        <f>Penjualan!S1374*$D1374</f>
        <v>0</v>
      </c>
      <c r="T1374" s="13">
        <f>Penjualan!T1374*$D1374</f>
        <v>0</v>
      </c>
      <c r="U1374" s="13">
        <f>Penjualan!U1374*$D1374</f>
        <v>0</v>
      </c>
      <c r="V1374" s="13">
        <f>Penjualan!V1374*$D1374</f>
        <v>0</v>
      </c>
      <c r="W1374" s="13">
        <f>Penjualan!W1374*$D1374</f>
        <v>10000</v>
      </c>
      <c r="X1374" s="13">
        <f>Penjualan!X1374*$D1374</f>
        <v>0</v>
      </c>
      <c r="Y1374" s="13">
        <f>Penjualan!Y1374*$D1374</f>
        <v>0</v>
      </c>
      <c r="Z1374" s="13">
        <f>Penjualan!Z1374*$D1374</f>
        <v>0</v>
      </c>
      <c r="AA1374" s="13">
        <f>Penjualan!AA1374*$D1374</f>
        <v>0</v>
      </c>
      <c r="AB1374" s="13">
        <f>Penjualan!AB1374*$D1374</f>
        <v>0</v>
      </c>
      <c r="AC1374" s="13">
        <f>Penjualan!AC1374*$D1374</f>
        <v>0</v>
      </c>
      <c r="AD1374" s="13">
        <f>Penjualan!AD1374*$D1374</f>
        <v>0</v>
      </c>
      <c r="AE1374" s="13">
        <f>Penjualan!AE1374*$D1374</f>
        <v>0</v>
      </c>
      <c r="AF1374" s="13">
        <f>Penjualan!AF1374*$D1374</f>
        <v>0</v>
      </c>
      <c r="AG1374" s="13">
        <f>Penjualan!AG1374*$D1374</f>
        <v>0</v>
      </c>
      <c r="AH1374" s="13">
        <f>Penjualan!AH1374*$D1374</f>
        <v>0</v>
      </c>
      <c r="AI1374" s="13">
        <f>Penjualan!AI1374*$D1374</f>
        <v>0</v>
      </c>
      <c r="AJ1374" s="13">
        <f>Penjualan!AJ1374*$D1374</f>
        <v>0</v>
      </c>
      <c r="AK1374" s="13">
        <f>Penjualan!AK1374*$D1374</f>
        <v>0</v>
      </c>
      <c r="AL1374" s="13">
        <f>Penjualan!AL1374*$D1374</f>
        <v>0</v>
      </c>
      <c r="AM1374" s="13">
        <f>Penjualan!AM1374*$D1374</f>
        <v>0</v>
      </c>
      <c r="AN1374" s="13">
        <f>Penjualan!AN1374*$D1374</f>
        <v>0</v>
      </c>
      <c r="AO1374" s="13">
        <f>Penjualan!AO1374*$D1374</f>
        <v>0</v>
      </c>
      <c r="AP1374" s="13"/>
      <c r="AQ1374" s="13">
        <f>Penjualan!AQ1374*$D1374</f>
        <v>0</v>
      </c>
      <c r="AR1374" s="13">
        <f t="shared" si="41"/>
        <v>10000</v>
      </c>
      <c r="AS1374" s="14"/>
      <c r="AT1374" s="14"/>
      <c r="AU1374" s="14"/>
      <c r="AV1374" s="14"/>
      <c r="AW1374" s="14"/>
    </row>
    <row r="1375" spans="1:49" ht="25" customHeight="1" x14ac:dyDescent="0.35">
      <c r="A1375" s="55">
        <f>Penjualan!A1375</f>
        <v>0</v>
      </c>
      <c r="B1375" s="2" t="str">
        <f>Penjualan!B1375</f>
        <v>GKM</v>
      </c>
      <c r="C1375" s="2" t="str">
        <f>Penjualan!C1375</f>
        <v>G. Mutiara</v>
      </c>
      <c r="D1375" s="21">
        <f>VLOOKUP(B1375,Tabel!$A$6:$F$78,6,FALSE)</f>
        <v>10000</v>
      </c>
      <c r="E1375" s="13">
        <f>Penjualan!E1375*$D1375</f>
        <v>0</v>
      </c>
      <c r="F1375" s="13">
        <f>Penjualan!F1375*$D1375</f>
        <v>0</v>
      </c>
      <c r="G1375" s="13">
        <f>Penjualan!G1375*$D1375</f>
        <v>0</v>
      </c>
      <c r="H1375" s="13">
        <f>Penjualan!H1375*$D1375</f>
        <v>0</v>
      </c>
      <c r="I1375" s="13">
        <f>Penjualan!I1375*$D1375</f>
        <v>0</v>
      </c>
      <c r="J1375" s="13">
        <f>Penjualan!J1375*$D1375</f>
        <v>0</v>
      </c>
      <c r="K1375" s="13">
        <f>Penjualan!K1375*$D1375</f>
        <v>0</v>
      </c>
      <c r="L1375" s="13">
        <f>Penjualan!L1375*$D1375</f>
        <v>0</v>
      </c>
      <c r="M1375" s="13">
        <f>Penjualan!M1375*$D1375</f>
        <v>50000</v>
      </c>
      <c r="N1375" s="13">
        <f>Penjualan!N1375*$D1375</f>
        <v>0</v>
      </c>
      <c r="O1375" s="13">
        <f>Penjualan!O1375*$D1375</f>
        <v>0</v>
      </c>
      <c r="P1375" s="13">
        <f>Penjualan!P1375*$D1375</f>
        <v>0</v>
      </c>
      <c r="Q1375" s="13">
        <f>Penjualan!Q1375*$D1375</f>
        <v>0</v>
      </c>
      <c r="R1375" s="13">
        <f>Penjualan!R1375*$D1375</f>
        <v>0</v>
      </c>
      <c r="S1375" s="13">
        <f>Penjualan!S1375*$D1375</f>
        <v>0</v>
      </c>
      <c r="T1375" s="13">
        <f>Penjualan!T1375*$D1375</f>
        <v>0</v>
      </c>
      <c r="U1375" s="13">
        <f>Penjualan!U1375*$D1375</f>
        <v>0</v>
      </c>
      <c r="V1375" s="13">
        <f>Penjualan!V1375*$D1375</f>
        <v>0</v>
      </c>
      <c r="W1375" s="13">
        <f>Penjualan!W1375*$D1375</f>
        <v>0</v>
      </c>
      <c r="X1375" s="13">
        <f>Penjualan!X1375*$D1375</f>
        <v>0</v>
      </c>
      <c r="Y1375" s="13">
        <f>Penjualan!Y1375*$D1375</f>
        <v>0</v>
      </c>
      <c r="Z1375" s="13">
        <f>Penjualan!Z1375*$D1375</f>
        <v>0</v>
      </c>
      <c r="AA1375" s="13">
        <f>Penjualan!AA1375*$D1375</f>
        <v>0</v>
      </c>
      <c r="AB1375" s="13">
        <f>Penjualan!AB1375*$D1375</f>
        <v>0</v>
      </c>
      <c r="AC1375" s="13">
        <f>Penjualan!AC1375*$D1375</f>
        <v>0</v>
      </c>
      <c r="AD1375" s="13">
        <f>Penjualan!AD1375*$D1375</f>
        <v>0</v>
      </c>
      <c r="AE1375" s="13">
        <f>Penjualan!AE1375*$D1375</f>
        <v>0</v>
      </c>
      <c r="AF1375" s="13">
        <f>Penjualan!AF1375*$D1375</f>
        <v>0</v>
      </c>
      <c r="AG1375" s="13">
        <f>Penjualan!AG1375*$D1375</f>
        <v>0</v>
      </c>
      <c r="AH1375" s="13">
        <f>Penjualan!AH1375*$D1375</f>
        <v>0</v>
      </c>
      <c r="AI1375" s="13">
        <f>Penjualan!AI1375*$D1375</f>
        <v>10000</v>
      </c>
      <c r="AJ1375" s="13">
        <f>Penjualan!AJ1375*$D1375</f>
        <v>0</v>
      </c>
      <c r="AK1375" s="13">
        <f>Penjualan!AK1375*$D1375</f>
        <v>0</v>
      </c>
      <c r="AL1375" s="13">
        <f>Penjualan!AL1375*$D1375</f>
        <v>0</v>
      </c>
      <c r="AM1375" s="13">
        <f>Penjualan!AM1375*$D1375</f>
        <v>0</v>
      </c>
      <c r="AN1375" s="13">
        <f>Penjualan!AN1375*$D1375</f>
        <v>30000</v>
      </c>
      <c r="AO1375" s="13">
        <f>Penjualan!AO1375*$D1375</f>
        <v>0</v>
      </c>
      <c r="AP1375" s="13"/>
      <c r="AQ1375" s="13">
        <f>Penjualan!AQ1375*$D1375</f>
        <v>0</v>
      </c>
      <c r="AR1375" s="13">
        <f t="shared" si="41"/>
        <v>90000</v>
      </c>
      <c r="AS1375" s="14"/>
      <c r="AT1375" s="14"/>
      <c r="AU1375" s="14"/>
      <c r="AV1375" s="14"/>
      <c r="AW1375" s="14"/>
    </row>
    <row r="1376" spans="1:49" ht="25" customHeight="1" x14ac:dyDescent="0.35">
      <c r="A1376" s="55">
        <f>Penjualan!A1376</f>
        <v>0</v>
      </c>
      <c r="B1376" s="2" t="str">
        <f>Penjualan!B1376</f>
        <v>Raf01</v>
      </c>
      <c r="C1376" s="2" t="str">
        <f>Penjualan!C1376</f>
        <v xml:space="preserve">Produk Rafael </v>
      </c>
      <c r="D1376" s="21">
        <f>VLOOKUP(B1376,Tabel!$A$6:$F$78,6,FALSE)</f>
        <v>10000</v>
      </c>
      <c r="E1376" s="13">
        <f>Penjualan!E1376*$D1376</f>
        <v>0</v>
      </c>
      <c r="F1376" s="13">
        <f>Penjualan!F1376*$D1376</f>
        <v>0</v>
      </c>
      <c r="G1376" s="13">
        <f>Penjualan!G1376*$D1376</f>
        <v>0</v>
      </c>
      <c r="H1376" s="13">
        <f>Penjualan!H1376*$D1376</f>
        <v>0</v>
      </c>
      <c r="I1376" s="13">
        <f>Penjualan!I1376*$D1376</f>
        <v>0</v>
      </c>
      <c r="J1376" s="13">
        <f>Penjualan!J1376*$D1376</f>
        <v>0</v>
      </c>
      <c r="K1376" s="13">
        <f>Penjualan!K1376*$D1376</f>
        <v>0</v>
      </c>
      <c r="L1376" s="13">
        <f>Penjualan!L1376*$D1376</f>
        <v>0</v>
      </c>
      <c r="M1376" s="13">
        <f>Penjualan!M1376*$D1376</f>
        <v>0</v>
      </c>
      <c r="N1376" s="13">
        <f>Penjualan!N1376*$D1376</f>
        <v>0</v>
      </c>
      <c r="O1376" s="13">
        <f>Penjualan!O1376*$D1376</f>
        <v>0</v>
      </c>
      <c r="P1376" s="13">
        <f>Penjualan!P1376*$D1376</f>
        <v>0</v>
      </c>
      <c r="Q1376" s="13">
        <f>Penjualan!Q1376*$D1376</f>
        <v>0</v>
      </c>
      <c r="R1376" s="13">
        <f>Penjualan!R1376*$D1376</f>
        <v>0</v>
      </c>
      <c r="S1376" s="13">
        <f>Penjualan!S1376*$D1376</f>
        <v>0</v>
      </c>
      <c r="T1376" s="13">
        <f>Penjualan!T1376*$D1376</f>
        <v>0</v>
      </c>
      <c r="U1376" s="13">
        <f>Penjualan!U1376*$D1376</f>
        <v>0</v>
      </c>
      <c r="V1376" s="13">
        <f>Penjualan!V1376*$D1376</f>
        <v>0</v>
      </c>
      <c r="W1376" s="13">
        <f>Penjualan!W1376*$D1376</f>
        <v>10000</v>
      </c>
      <c r="X1376" s="13">
        <f>Penjualan!X1376*$D1376</f>
        <v>0</v>
      </c>
      <c r="Y1376" s="13">
        <f>Penjualan!Y1376*$D1376</f>
        <v>0</v>
      </c>
      <c r="Z1376" s="13">
        <f>Penjualan!Z1376*$D1376</f>
        <v>0</v>
      </c>
      <c r="AA1376" s="13">
        <f>Penjualan!AA1376*$D1376</f>
        <v>0</v>
      </c>
      <c r="AB1376" s="13">
        <f>Penjualan!AB1376*$D1376</f>
        <v>0</v>
      </c>
      <c r="AC1376" s="13">
        <f>Penjualan!AC1376*$D1376</f>
        <v>0</v>
      </c>
      <c r="AD1376" s="13">
        <f>Penjualan!AD1376*$D1376</f>
        <v>0</v>
      </c>
      <c r="AE1376" s="13">
        <f>Penjualan!AE1376*$D1376</f>
        <v>0</v>
      </c>
      <c r="AF1376" s="13">
        <f>Penjualan!AF1376*$D1376</f>
        <v>10000</v>
      </c>
      <c r="AG1376" s="13">
        <f>Penjualan!AG1376*$D1376</f>
        <v>0</v>
      </c>
      <c r="AH1376" s="13">
        <f>Penjualan!AH1376*$D1376</f>
        <v>0</v>
      </c>
      <c r="AI1376" s="13">
        <f>Penjualan!AI1376*$D1376</f>
        <v>0</v>
      </c>
      <c r="AJ1376" s="13">
        <f>Penjualan!AJ1376*$D1376</f>
        <v>10000</v>
      </c>
      <c r="AK1376" s="13">
        <f>Penjualan!AK1376*$D1376</f>
        <v>0</v>
      </c>
      <c r="AL1376" s="13">
        <f>Penjualan!AL1376*$D1376</f>
        <v>0</v>
      </c>
      <c r="AM1376" s="13">
        <f>Penjualan!AM1376*$D1376</f>
        <v>0</v>
      </c>
      <c r="AN1376" s="13">
        <f>Penjualan!AN1376*$D1376</f>
        <v>10000</v>
      </c>
      <c r="AO1376" s="13">
        <f>Penjualan!AO1376*$D1376</f>
        <v>0</v>
      </c>
      <c r="AP1376" s="13"/>
      <c r="AQ1376" s="13">
        <f>Penjualan!AQ1376*$D1376</f>
        <v>0</v>
      </c>
      <c r="AR1376" s="13">
        <f t="shared" si="41"/>
        <v>40000</v>
      </c>
      <c r="AS1376" s="14"/>
      <c r="AT1376" s="14"/>
      <c r="AU1376" s="14"/>
      <c r="AV1376" s="14"/>
      <c r="AW1376" s="14"/>
    </row>
    <row r="1377" spans="1:49" ht="25" customHeight="1" x14ac:dyDescent="0.35">
      <c r="A1377" s="55">
        <f>Penjualan!A1377</f>
        <v>0</v>
      </c>
      <c r="B1377" s="2" t="str">
        <f>Penjualan!B1377</f>
        <v>R10</v>
      </c>
      <c r="C1377" s="2" t="str">
        <f>Penjualan!C1377</f>
        <v>Rosario Biji Plastik</v>
      </c>
      <c r="D1377" s="21">
        <f>VLOOKUP(B1377,Tabel!$A$6:$F$78,6,FALSE)</f>
        <v>15000</v>
      </c>
      <c r="E1377" s="13">
        <f>Penjualan!E1377*$D1377</f>
        <v>0</v>
      </c>
      <c r="F1377" s="13">
        <f>Penjualan!F1377*$D1377</f>
        <v>0</v>
      </c>
      <c r="G1377" s="13">
        <f>Penjualan!G1377*$D1377</f>
        <v>0</v>
      </c>
      <c r="H1377" s="13">
        <f>Penjualan!H1377*$D1377</f>
        <v>0</v>
      </c>
      <c r="I1377" s="13">
        <f>Penjualan!I1377*$D1377</f>
        <v>0</v>
      </c>
      <c r="J1377" s="13">
        <f>Penjualan!J1377*$D1377</f>
        <v>0</v>
      </c>
      <c r="K1377" s="13">
        <f>Penjualan!K1377*$D1377</f>
        <v>0</v>
      </c>
      <c r="L1377" s="13">
        <f>Penjualan!L1377*$D1377</f>
        <v>0</v>
      </c>
      <c r="M1377" s="13">
        <f>Penjualan!M1377*$D1377</f>
        <v>0</v>
      </c>
      <c r="N1377" s="13">
        <f>Penjualan!N1377*$D1377</f>
        <v>0</v>
      </c>
      <c r="O1377" s="13">
        <f>Penjualan!O1377*$D1377</f>
        <v>0</v>
      </c>
      <c r="P1377" s="13">
        <f>Penjualan!P1377*$D1377</f>
        <v>0</v>
      </c>
      <c r="Q1377" s="13">
        <f>Penjualan!Q1377*$D1377</f>
        <v>0</v>
      </c>
      <c r="R1377" s="13">
        <f>Penjualan!R1377*$D1377</f>
        <v>0</v>
      </c>
      <c r="S1377" s="13">
        <f>Penjualan!S1377*$D1377</f>
        <v>0</v>
      </c>
      <c r="T1377" s="13">
        <f>Penjualan!T1377*$D1377</f>
        <v>0</v>
      </c>
      <c r="U1377" s="13">
        <f>Penjualan!U1377*$D1377</f>
        <v>0</v>
      </c>
      <c r="V1377" s="13">
        <f>Penjualan!V1377*$D1377</f>
        <v>0</v>
      </c>
      <c r="W1377" s="13">
        <f>Penjualan!W1377*$D1377</f>
        <v>15000</v>
      </c>
      <c r="X1377" s="13">
        <f>Penjualan!X1377*$D1377</f>
        <v>0</v>
      </c>
      <c r="Y1377" s="13">
        <f>Penjualan!Y1377*$D1377</f>
        <v>0</v>
      </c>
      <c r="Z1377" s="13">
        <f>Penjualan!Z1377*$D1377</f>
        <v>0</v>
      </c>
      <c r="AA1377" s="13">
        <f>Penjualan!AA1377*$D1377</f>
        <v>0</v>
      </c>
      <c r="AB1377" s="13">
        <f>Penjualan!AB1377*$D1377</f>
        <v>0</v>
      </c>
      <c r="AC1377" s="13">
        <f>Penjualan!AC1377*$D1377</f>
        <v>0</v>
      </c>
      <c r="AD1377" s="13">
        <f>Penjualan!AD1377*$D1377</f>
        <v>15000</v>
      </c>
      <c r="AE1377" s="13">
        <f>Penjualan!AE1377*$D1377</f>
        <v>0</v>
      </c>
      <c r="AF1377" s="13">
        <f>Penjualan!AF1377*$D1377</f>
        <v>0</v>
      </c>
      <c r="AG1377" s="13">
        <f>Penjualan!AG1377*$D1377</f>
        <v>0</v>
      </c>
      <c r="AH1377" s="13">
        <f>Penjualan!AH1377*$D1377</f>
        <v>0</v>
      </c>
      <c r="AI1377" s="13">
        <f>Penjualan!AI1377*$D1377</f>
        <v>0</v>
      </c>
      <c r="AJ1377" s="13">
        <f>Penjualan!AJ1377*$D1377</f>
        <v>0</v>
      </c>
      <c r="AK1377" s="13">
        <f>Penjualan!AK1377*$D1377</f>
        <v>0</v>
      </c>
      <c r="AL1377" s="13">
        <f>Penjualan!AL1377*$D1377</f>
        <v>0</v>
      </c>
      <c r="AM1377" s="13">
        <f>Penjualan!AM1377*$D1377</f>
        <v>0</v>
      </c>
      <c r="AN1377" s="13">
        <f>Penjualan!AN1377*$D1377</f>
        <v>0</v>
      </c>
      <c r="AO1377" s="13">
        <f>Penjualan!AO1377*$D1377</f>
        <v>0</v>
      </c>
      <c r="AP1377" s="13"/>
      <c r="AQ1377" s="13">
        <f>Penjualan!AQ1377*$D1377</f>
        <v>0</v>
      </c>
      <c r="AR1377" s="13">
        <f t="shared" si="41"/>
        <v>30000</v>
      </c>
      <c r="AS1377" s="14"/>
      <c r="AT1377" s="14"/>
      <c r="AU1377" s="14"/>
      <c r="AV1377" s="14"/>
      <c r="AW1377" s="14"/>
    </row>
    <row r="1378" spans="1:49" ht="25" customHeight="1" x14ac:dyDescent="0.35">
      <c r="A1378" s="55">
        <f>Penjualan!A1378</f>
        <v>0</v>
      </c>
      <c r="B1378" s="2" t="str">
        <f>Penjualan!B1378</f>
        <v>GR11</v>
      </c>
      <c r="C1378" s="2" t="str">
        <f>Penjualan!C1378</f>
        <v>Gelang rosario kristal</v>
      </c>
      <c r="D1378" s="21">
        <f>VLOOKUP(B1378,Tabel!$A$6:$F$78,6,FALSE)</f>
        <v>15000</v>
      </c>
      <c r="E1378" s="13">
        <f>Penjualan!E1378*$D1378</f>
        <v>0</v>
      </c>
      <c r="F1378" s="13">
        <f>Penjualan!F1378*$D1378</f>
        <v>0</v>
      </c>
      <c r="G1378" s="13">
        <f>Penjualan!G1378*$D1378</f>
        <v>0</v>
      </c>
      <c r="H1378" s="13">
        <f>Penjualan!H1378*$D1378</f>
        <v>0</v>
      </c>
      <c r="I1378" s="13">
        <f>Penjualan!I1378*$D1378</f>
        <v>0</v>
      </c>
      <c r="J1378" s="13">
        <f>Penjualan!J1378*$D1378</f>
        <v>0</v>
      </c>
      <c r="K1378" s="13">
        <f>Penjualan!K1378*$D1378</f>
        <v>0</v>
      </c>
      <c r="L1378" s="13">
        <f>Penjualan!L1378*$D1378</f>
        <v>0</v>
      </c>
      <c r="M1378" s="13">
        <f>Penjualan!M1378*$D1378</f>
        <v>15000</v>
      </c>
      <c r="N1378" s="13">
        <f>Penjualan!N1378*$D1378</f>
        <v>0</v>
      </c>
      <c r="O1378" s="13">
        <f>Penjualan!O1378*$D1378</f>
        <v>0</v>
      </c>
      <c r="P1378" s="13">
        <f>Penjualan!P1378*$D1378</f>
        <v>0</v>
      </c>
      <c r="Q1378" s="13">
        <f>Penjualan!Q1378*$D1378</f>
        <v>0</v>
      </c>
      <c r="R1378" s="13">
        <f>Penjualan!R1378*$D1378</f>
        <v>0</v>
      </c>
      <c r="S1378" s="13">
        <f>Penjualan!S1378*$D1378</f>
        <v>0</v>
      </c>
      <c r="T1378" s="13">
        <f>Penjualan!T1378*$D1378</f>
        <v>0</v>
      </c>
      <c r="U1378" s="13">
        <f>Penjualan!U1378*$D1378</f>
        <v>0</v>
      </c>
      <c r="V1378" s="13">
        <f>Penjualan!V1378*$D1378</f>
        <v>0</v>
      </c>
      <c r="W1378" s="13">
        <f>Penjualan!W1378*$D1378</f>
        <v>0</v>
      </c>
      <c r="X1378" s="13">
        <f>Penjualan!X1378*$D1378</f>
        <v>0</v>
      </c>
      <c r="Y1378" s="13">
        <f>Penjualan!Y1378*$D1378</f>
        <v>0</v>
      </c>
      <c r="Z1378" s="13">
        <f>Penjualan!Z1378*$D1378</f>
        <v>0</v>
      </c>
      <c r="AA1378" s="13">
        <f>Penjualan!AA1378*$D1378</f>
        <v>0</v>
      </c>
      <c r="AB1378" s="13">
        <f>Penjualan!AB1378*$D1378</f>
        <v>0</v>
      </c>
      <c r="AC1378" s="13">
        <f>Penjualan!AC1378*$D1378</f>
        <v>0</v>
      </c>
      <c r="AD1378" s="13">
        <f>Penjualan!AD1378*$D1378</f>
        <v>0</v>
      </c>
      <c r="AE1378" s="13">
        <f>Penjualan!AE1378*$D1378</f>
        <v>0</v>
      </c>
      <c r="AF1378" s="13">
        <f>Penjualan!AF1378*$D1378</f>
        <v>0</v>
      </c>
      <c r="AG1378" s="13">
        <f>Penjualan!AG1378*$D1378</f>
        <v>0</v>
      </c>
      <c r="AH1378" s="13">
        <f>Penjualan!AH1378*$D1378</f>
        <v>0</v>
      </c>
      <c r="AI1378" s="13">
        <f>Penjualan!AI1378*$D1378</f>
        <v>0</v>
      </c>
      <c r="AJ1378" s="13">
        <f>Penjualan!AJ1378*$D1378</f>
        <v>0</v>
      </c>
      <c r="AK1378" s="13">
        <f>Penjualan!AK1378*$D1378</f>
        <v>0</v>
      </c>
      <c r="AL1378" s="13">
        <f>Penjualan!AL1378*$D1378</f>
        <v>0</v>
      </c>
      <c r="AM1378" s="13">
        <f>Penjualan!AM1378*$D1378</f>
        <v>0</v>
      </c>
      <c r="AN1378" s="13">
        <f>Penjualan!AN1378*$D1378</f>
        <v>0</v>
      </c>
      <c r="AO1378" s="13">
        <f>Penjualan!AO1378*$D1378</f>
        <v>0</v>
      </c>
      <c r="AP1378" s="13"/>
      <c r="AQ1378" s="13">
        <f>Penjualan!AQ1378*$D1378</f>
        <v>0</v>
      </c>
      <c r="AR1378" s="13">
        <f t="shared" si="41"/>
        <v>15000</v>
      </c>
      <c r="AS1378" s="14"/>
      <c r="AT1378" s="14"/>
      <c r="AU1378" s="14"/>
      <c r="AV1378" s="14"/>
      <c r="AW1378" s="14"/>
    </row>
    <row r="1379" spans="1:49" ht="25" customHeight="1" x14ac:dyDescent="0.35">
      <c r="A1379" s="55">
        <f>Penjualan!A1379</f>
        <v>0</v>
      </c>
      <c r="B1379" s="2" t="str">
        <f>Penjualan!B1379</f>
        <v>G10</v>
      </c>
      <c r="C1379" s="2" t="str">
        <f>Penjualan!C1379</f>
        <v>G.tali warna warni</v>
      </c>
      <c r="D1379" s="21">
        <f>VLOOKUP(B1379,Tabel!$A$6:$F$78,6,FALSE)</f>
        <v>5000</v>
      </c>
      <c r="E1379" s="13">
        <f>Penjualan!E1379*$D1379</f>
        <v>0</v>
      </c>
      <c r="F1379" s="13">
        <f>Penjualan!F1379*$D1379</f>
        <v>0</v>
      </c>
      <c r="G1379" s="13">
        <f>Penjualan!G1379*$D1379</f>
        <v>0</v>
      </c>
      <c r="H1379" s="13">
        <f>Penjualan!H1379*$D1379</f>
        <v>0</v>
      </c>
      <c r="I1379" s="13">
        <f>Penjualan!I1379*$D1379</f>
        <v>0</v>
      </c>
      <c r="J1379" s="13">
        <f>Penjualan!J1379*$D1379</f>
        <v>0</v>
      </c>
      <c r="K1379" s="13">
        <f>Penjualan!K1379*$D1379</f>
        <v>0</v>
      </c>
      <c r="L1379" s="13">
        <f>Penjualan!L1379*$D1379</f>
        <v>0</v>
      </c>
      <c r="M1379" s="13">
        <f>Penjualan!M1379*$D1379</f>
        <v>0</v>
      </c>
      <c r="N1379" s="13">
        <f>Penjualan!N1379*$D1379</f>
        <v>0</v>
      </c>
      <c r="O1379" s="13">
        <f>Penjualan!O1379*$D1379</f>
        <v>0</v>
      </c>
      <c r="P1379" s="13">
        <f>Penjualan!P1379*$D1379</f>
        <v>0</v>
      </c>
      <c r="Q1379" s="13">
        <f>Penjualan!Q1379*$D1379</f>
        <v>0</v>
      </c>
      <c r="R1379" s="13">
        <f>Penjualan!R1379*$D1379</f>
        <v>0</v>
      </c>
      <c r="S1379" s="13">
        <f>Penjualan!S1379*$D1379</f>
        <v>0</v>
      </c>
      <c r="T1379" s="13">
        <f>Penjualan!T1379*$D1379</f>
        <v>0</v>
      </c>
      <c r="U1379" s="13">
        <f>Penjualan!U1379*$D1379</f>
        <v>0</v>
      </c>
      <c r="V1379" s="13">
        <f>Penjualan!V1379*$D1379</f>
        <v>0</v>
      </c>
      <c r="W1379" s="13">
        <f>Penjualan!W1379*$D1379</f>
        <v>0</v>
      </c>
      <c r="X1379" s="13">
        <f>Penjualan!X1379*$D1379</f>
        <v>0</v>
      </c>
      <c r="Y1379" s="13">
        <f>Penjualan!Y1379*$D1379</f>
        <v>0</v>
      </c>
      <c r="Z1379" s="13">
        <f>Penjualan!Z1379*$D1379</f>
        <v>0</v>
      </c>
      <c r="AA1379" s="13">
        <f>Penjualan!AA1379*$D1379</f>
        <v>0</v>
      </c>
      <c r="AB1379" s="13">
        <f>Penjualan!AB1379*$D1379</f>
        <v>0</v>
      </c>
      <c r="AC1379" s="13">
        <f>Penjualan!AC1379*$D1379</f>
        <v>5000</v>
      </c>
      <c r="AD1379" s="13">
        <f>Penjualan!AD1379*$D1379</f>
        <v>0</v>
      </c>
      <c r="AE1379" s="13">
        <f>Penjualan!AE1379*$D1379</f>
        <v>0</v>
      </c>
      <c r="AF1379" s="13">
        <f>Penjualan!AF1379*$D1379</f>
        <v>0</v>
      </c>
      <c r="AG1379" s="13">
        <f>Penjualan!AG1379*$D1379</f>
        <v>0</v>
      </c>
      <c r="AH1379" s="13">
        <f>Penjualan!AH1379*$D1379</f>
        <v>0</v>
      </c>
      <c r="AI1379" s="13">
        <f>Penjualan!AI1379*$D1379</f>
        <v>0</v>
      </c>
      <c r="AJ1379" s="13">
        <f>Penjualan!AJ1379*$D1379</f>
        <v>0</v>
      </c>
      <c r="AK1379" s="13">
        <f>Penjualan!AK1379*$D1379</f>
        <v>0</v>
      </c>
      <c r="AL1379" s="13">
        <f>Penjualan!AL1379*$D1379</f>
        <v>0</v>
      </c>
      <c r="AM1379" s="13">
        <f>Penjualan!AM1379*$D1379</f>
        <v>0</v>
      </c>
      <c r="AN1379" s="13">
        <f>Penjualan!AN1379*$D1379</f>
        <v>5000</v>
      </c>
      <c r="AO1379" s="13">
        <f>Penjualan!AO1379*$D1379</f>
        <v>0</v>
      </c>
      <c r="AP1379" s="13"/>
      <c r="AQ1379" s="13">
        <f>Penjualan!AQ1379*$D1379</f>
        <v>0</v>
      </c>
      <c r="AR1379" s="13">
        <f t="shared" si="41"/>
        <v>10000</v>
      </c>
      <c r="AS1379" s="14"/>
      <c r="AT1379" s="14"/>
      <c r="AU1379" s="14"/>
      <c r="AV1379" s="14"/>
      <c r="AW1379" s="14"/>
    </row>
    <row r="1380" spans="1:49" ht="25" customHeight="1" x14ac:dyDescent="0.35">
      <c r="A1380" s="55">
        <f>Penjualan!A1380</f>
        <v>0</v>
      </c>
      <c r="B1380" s="2" t="str">
        <f>Penjualan!B1380</f>
        <v>G01</v>
      </c>
      <c r="C1380" s="2" t="str">
        <f>Penjualan!C1380</f>
        <v>G.batu magnet</v>
      </c>
      <c r="D1380" s="21">
        <f>VLOOKUP(B1380,Tabel!$A$6:$F$78,6,FALSE)</f>
        <v>10000</v>
      </c>
      <c r="E1380" s="13">
        <f>Penjualan!E1380*$D1380</f>
        <v>0</v>
      </c>
      <c r="F1380" s="13">
        <f>Penjualan!F1380*$D1380</f>
        <v>0</v>
      </c>
      <c r="G1380" s="13">
        <f>Penjualan!G1380*$D1380</f>
        <v>0</v>
      </c>
      <c r="H1380" s="13">
        <f>Penjualan!H1380*$D1380</f>
        <v>0</v>
      </c>
      <c r="I1380" s="13">
        <f>Penjualan!I1380*$D1380</f>
        <v>0</v>
      </c>
      <c r="J1380" s="13">
        <f>Penjualan!J1380*$D1380</f>
        <v>0</v>
      </c>
      <c r="K1380" s="13">
        <f>Penjualan!K1380*$D1380</f>
        <v>0</v>
      </c>
      <c r="L1380" s="13">
        <f>Penjualan!L1380*$D1380</f>
        <v>0</v>
      </c>
      <c r="M1380" s="13">
        <f>Penjualan!M1380*$D1380</f>
        <v>0</v>
      </c>
      <c r="N1380" s="13">
        <f>Penjualan!N1380*$D1380</f>
        <v>0</v>
      </c>
      <c r="O1380" s="13">
        <f>Penjualan!O1380*$D1380</f>
        <v>0</v>
      </c>
      <c r="P1380" s="13">
        <f>Penjualan!P1380*$D1380</f>
        <v>0</v>
      </c>
      <c r="Q1380" s="13">
        <f>Penjualan!Q1380*$D1380</f>
        <v>0</v>
      </c>
      <c r="R1380" s="13">
        <f>Penjualan!R1380*$D1380</f>
        <v>0</v>
      </c>
      <c r="S1380" s="13">
        <f>Penjualan!S1380*$D1380</f>
        <v>0</v>
      </c>
      <c r="T1380" s="13">
        <f>Penjualan!T1380*$D1380</f>
        <v>0</v>
      </c>
      <c r="U1380" s="13">
        <f>Penjualan!U1380*$D1380</f>
        <v>0</v>
      </c>
      <c r="V1380" s="13">
        <f>Penjualan!V1380*$D1380</f>
        <v>0</v>
      </c>
      <c r="W1380" s="13">
        <f>Penjualan!W1380*$D1380</f>
        <v>0</v>
      </c>
      <c r="X1380" s="13">
        <f>Penjualan!X1380*$D1380</f>
        <v>0</v>
      </c>
      <c r="Y1380" s="13">
        <f>Penjualan!Y1380*$D1380</f>
        <v>0</v>
      </c>
      <c r="Z1380" s="13">
        <f>Penjualan!Z1380*$D1380</f>
        <v>20000</v>
      </c>
      <c r="AA1380" s="13">
        <f>Penjualan!AA1380*$D1380</f>
        <v>0</v>
      </c>
      <c r="AB1380" s="13">
        <f>Penjualan!AB1380*$D1380</f>
        <v>0</v>
      </c>
      <c r="AC1380" s="13">
        <f>Penjualan!AC1380*$D1380</f>
        <v>0</v>
      </c>
      <c r="AD1380" s="13">
        <f>Penjualan!AD1380*$D1380</f>
        <v>0</v>
      </c>
      <c r="AE1380" s="13">
        <f>Penjualan!AE1380*$D1380</f>
        <v>0</v>
      </c>
      <c r="AF1380" s="13">
        <f>Penjualan!AF1380*$D1380</f>
        <v>0</v>
      </c>
      <c r="AG1380" s="13">
        <f>Penjualan!AG1380*$D1380</f>
        <v>0</v>
      </c>
      <c r="AH1380" s="13">
        <f>Penjualan!AH1380*$D1380</f>
        <v>0</v>
      </c>
      <c r="AI1380" s="13">
        <f>Penjualan!AI1380*$D1380</f>
        <v>0</v>
      </c>
      <c r="AJ1380" s="13">
        <f>Penjualan!AJ1380*$D1380</f>
        <v>0</v>
      </c>
      <c r="AK1380" s="13">
        <f>Penjualan!AK1380*$D1380</f>
        <v>0</v>
      </c>
      <c r="AL1380" s="13">
        <f>Penjualan!AL1380*$D1380</f>
        <v>0</v>
      </c>
      <c r="AM1380" s="13">
        <f>Penjualan!AM1380*$D1380</f>
        <v>0</v>
      </c>
      <c r="AN1380" s="13">
        <f>Penjualan!AN1380*$D1380</f>
        <v>0</v>
      </c>
      <c r="AO1380" s="13">
        <f>Penjualan!AO1380*$D1380</f>
        <v>0</v>
      </c>
      <c r="AP1380" s="13"/>
      <c r="AQ1380" s="13">
        <f>Penjualan!AQ1380*$D1380</f>
        <v>0</v>
      </c>
      <c r="AR1380" s="13">
        <f t="shared" si="41"/>
        <v>20000</v>
      </c>
      <c r="AS1380" s="14"/>
      <c r="AT1380" s="14"/>
      <c r="AU1380" s="14"/>
      <c r="AV1380" s="14"/>
      <c r="AW1380" s="14"/>
    </row>
    <row r="1381" spans="1:49" ht="25" customHeight="1" x14ac:dyDescent="0.35">
      <c r="A1381" s="55" t="str">
        <f>Penjualan!A1381</f>
        <v>23/7/17</v>
      </c>
      <c r="B1381" s="2" t="str">
        <f>Penjualan!B1381</f>
        <v>KT04</v>
      </c>
      <c r="C1381" s="2" t="str">
        <f>Penjualan!C1381</f>
        <v>Kalung bandul</v>
      </c>
      <c r="D1381" s="21">
        <f>VLOOKUP(B1381,Tabel!$A$6:$F$78,6,FALSE)</f>
        <v>3000</v>
      </c>
      <c r="E1381" s="13">
        <f>Penjualan!E1381*$D1381</f>
        <v>0</v>
      </c>
      <c r="F1381" s="13">
        <f>Penjualan!F1381*$D1381</f>
        <v>0</v>
      </c>
      <c r="G1381" s="13">
        <f>Penjualan!G1381*$D1381</f>
        <v>0</v>
      </c>
      <c r="H1381" s="13">
        <f>Penjualan!H1381*$D1381</f>
        <v>0</v>
      </c>
      <c r="I1381" s="13">
        <f>Penjualan!I1381*$D1381</f>
        <v>0</v>
      </c>
      <c r="J1381" s="13">
        <f>Penjualan!J1381*$D1381</f>
        <v>0</v>
      </c>
      <c r="K1381" s="13">
        <f>Penjualan!K1381*$D1381</f>
        <v>0</v>
      </c>
      <c r="L1381" s="13">
        <f>Penjualan!L1381*$D1381</f>
        <v>0</v>
      </c>
      <c r="M1381" s="13">
        <f>Penjualan!M1381*$D1381</f>
        <v>0</v>
      </c>
      <c r="N1381" s="13">
        <f>Penjualan!N1381*$D1381</f>
        <v>0</v>
      </c>
      <c r="O1381" s="13">
        <f>Penjualan!O1381*$D1381</f>
        <v>0</v>
      </c>
      <c r="P1381" s="13">
        <f>Penjualan!P1381*$D1381</f>
        <v>0</v>
      </c>
      <c r="Q1381" s="13">
        <f>Penjualan!Q1381*$D1381</f>
        <v>0</v>
      </c>
      <c r="R1381" s="13">
        <f>Penjualan!R1381*$D1381</f>
        <v>0</v>
      </c>
      <c r="S1381" s="13">
        <f>Penjualan!S1381*$D1381</f>
        <v>0</v>
      </c>
      <c r="T1381" s="13">
        <f>Penjualan!T1381*$D1381</f>
        <v>0</v>
      </c>
      <c r="U1381" s="13">
        <f>Penjualan!U1381*$D1381</f>
        <v>0</v>
      </c>
      <c r="V1381" s="13">
        <f>Penjualan!V1381*$D1381</f>
        <v>0</v>
      </c>
      <c r="W1381" s="13">
        <f>Penjualan!W1381*$D1381</f>
        <v>0</v>
      </c>
      <c r="X1381" s="13">
        <f>Penjualan!X1381*$D1381</f>
        <v>0</v>
      </c>
      <c r="Y1381" s="13">
        <f>Penjualan!Y1381*$D1381</f>
        <v>0</v>
      </c>
      <c r="Z1381" s="13">
        <f>Penjualan!Z1381*$D1381</f>
        <v>0</v>
      </c>
      <c r="AA1381" s="13">
        <f>Penjualan!AA1381*$D1381</f>
        <v>0</v>
      </c>
      <c r="AB1381" s="13">
        <f>Penjualan!AB1381*$D1381</f>
        <v>0</v>
      </c>
      <c r="AC1381" s="13">
        <f>Penjualan!AC1381*$D1381</f>
        <v>0</v>
      </c>
      <c r="AD1381" s="13">
        <f>Penjualan!AD1381*$D1381</f>
        <v>0</v>
      </c>
      <c r="AE1381" s="13">
        <f>Penjualan!AE1381*$D1381</f>
        <v>0</v>
      </c>
      <c r="AF1381" s="13">
        <f>Penjualan!AF1381*$D1381</f>
        <v>0</v>
      </c>
      <c r="AG1381" s="13">
        <f>Penjualan!AG1381*$D1381</f>
        <v>0</v>
      </c>
      <c r="AH1381" s="13">
        <f>Penjualan!AH1381*$D1381</f>
        <v>0</v>
      </c>
      <c r="AI1381" s="13">
        <f>Penjualan!AI1381*$D1381</f>
        <v>3000</v>
      </c>
      <c r="AJ1381" s="13">
        <f>Penjualan!AJ1381*$D1381</f>
        <v>0</v>
      </c>
      <c r="AK1381" s="13">
        <f>Penjualan!AK1381*$D1381</f>
        <v>0</v>
      </c>
      <c r="AL1381" s="13">
        <f>Penjualan!AL1381*$D1381</f>
        <v>0</v>
      </c>
      <c r="AM1381" s="13">
        <f>Penjualan!AM1381*$D1381</f>
        <v>0</v>
      </c>
      <c r="AN1381" s="13">
        <f>Penjualan!AN1381*$D1381</f>
        <v>0</v>
      </c>
      <c r="AO1381" s="13">
        <f>Penjualan!AO1381*$D1381</f>
        <v>0</v>
      </c>
      <c r="AP1381" s="13"/>
      <c r="AQ1381" s="13">
        <f>Penjualan!AQ1381*$D1381</f>
        <v>0</v>
      </c>
      <c r="AR1381" s="13">
        <f t="shared" si="41"/>
        <v>3000</v>
      </c>
      <c r="AS1381" s="14"/>
      <c r="AT1381" s="14"/>
      <c r="AU1381" s="14"/>
      <c r="AV1381" s="14"/>
      <c r="AW1381" s="14"/>
    </row>
    <row r="1382" spans="1:49" ht="25" customHeight="1" x14ac:dyDescent="0.35">
      <c r="A1382" s="55" t="str">
        <f>Penjualan!A1382</f>
        <v>KATEDRAL</v>
      </c>
      <c r="B1382" s="2" t="str">
        <f>Penjualan!B1382</f>
        <v>R10</v>
      </c>
      <c r="C1382" s="2" t="str">
        <f>Penjualan!C1382</f>
        <v>Rosario Biji Plastik</v>
      </c>
      <c r="D1382" s="21">
        <f>VLOOKUP(B1382,Tabel!$A$6:$F$78,6,FALSE)</f>
        <v>15000</v>
      </c>
      <c r="E1382" s="13">
        <f>Penjualan!E1382*$D1382</f>
        <v>0</v>
      </c>
      <c r="F1382" s="13">
        <f>Penjualan!F1382*$D1382</f>
        <v>0</v>
      </c>
      <c r="G1382" s="13">
        <f>Penjualan!G1382*$D1382</f>
        <v>0</v>
      </c>
      <c r="H1382" s="13">
        <f>Penjualan!H1382*$D1382</f>
        <v>0</v>
      </c>
      <c r="I1382" s="13">
        <f>Penjualan!I1382*$D1382</f>
        <v>0</v>
      </c>
      <c r="J1382" s="13">
        <f>Penjualan!J1382*$D1382</f>
        <v>0</v>
      </c>
      <c r="K1382" s="13">
        <f>Penjualan!K1382*$D1382</f>
        <v>0</v>
      </c>
      <c r="L1382" s="13">
        <f>Penjualan!L1382*$D1382</f>
        <v>0</v>
      </c>
      <c r="M1382" s="13">
        <f>Penjualan!M1382*$D1382</f>
        <v>0</v>
      </c>
      <c r="N1382" s="13">
        <f>Penjualan!N1382*$D1382</f>
        <v>0</v>
      </c>
      <c r="O1382" s="13">
        <f>Penjualan!O1382*$D1382</f>
        <v>0</v>
      </c>
      <c r="P1382" s="13">
        <f>Penjualan!P1382*$D1382</f>
        <v>0</v>
      </c>
      <c r="Q1382" s="13">
        <f>Penjualan!Q1382*$D1382</f>
        <v>0</v>
      </c>
      <c r="R1382" s="13">
        <f>Penjualan!R1382*$D1382</f>
        <v>0</v>
      </c>
      <c r="S1382" s="13">
        <f>Penjualan!S1382*$D1382</f>
        <v>0</v>
      </c>
      <c r="T1382" s="13">
        <f>Penjualan!T1382*$D1382</f>
        <v>0</v>
      </c>
      <c r="U1382" s="13">
        <f>Penjualan!U1382*$D1382</f>
        <v>0</v>
      </c>
      <c r="V1382" s="13">
        <f>Penjualan!V1382*$D1382</f>
        <v>0</v>
      </c>
      <c r="W1382" s="13">
        <f>Penjualan!W1382*$D1382</f>
        <v>0</v>
      </c>
      <c r="X1382" s="13">
        <f>Penjualan!X1382*$D1382</f>
        <v>0</v>
      </c>
      <c r="Y1382" s="13">
        <f>Penjualan!Y1382*$D1382</f>
        <v>0</v>
      </c>
      <c r="Z1382" s="13">
        <f>Penjualan!Z1382*$D1382</f>
        <v>0</v>
      </c>
      <c r="AA1382" s="13">
        <f>Penjualan!AA1382*$D1382</f>
        <v>0</v>
      </c>
      <c r="AB1382" s="13">
        <f>Penjualan!AB1382*$D1382</f>
        <v>0</v>
      </c>
      <c r="AC1382" s="13">
        <f>Penjualan!AC1382*$D1382</f>
        <v>0</v>
      </c>
      <c r="AD1382" s="13">
        <f>Penjualan!AD1382*$D1382</f>
        <v>30000</v>
      </c>
      <c r="AE1382" s="13">
        <f>Penjualan!AE1382*$D1382</f>
        <v>0</v>
      </c>
      <c r="AF1382" s="13">
        <f>Penjualan!AF1382*$D1382</f>
        <v>0</v>
      </c>
      <c r="AG1382" s="13">
        <f>Penjualan!AG1382*$D1382</f>
        <v>0</v>
      </c>
      <c r="AH1382" s="13">
        <f>Penjualan!AH1382*$D1382</f>
        <v>0</v>
      </c>
      <c r="AI1382" s="13">
        <f>Penjualan!AI1382*$D1382</f>
        <v>0</v>
      </c>
      <c r="AJ1382" s="13">
        <f>Penjualan!AJ1382*$D1382</f>
        <v>0</v>
      </c>
      <c r="AK1382" s="13">
        <f>Penjualan!AK1382*$D1382</f>
        <v>0</v>
      </c>
      <c r="AL1382" s="13">
        <f>Penjualan!AL1382*$D1382</f>
        <v>0</v>
      </c>
      <c r="AM1382" s="13">
        <f>Penjualan!AM1382*$D1382</f>
        <v>0</v>
      </c>
      <c r="AN1382" s="13">
        <f>Penjualan!AN1382*$D1382</f>
        <v>0</v>
      </c>
      <c r="AO1382" s="13">
        <f>Penjualan!AO1382*$D1382</f>
        <v>0</v>
      </c>
      <c r="AP1382" s="13"/>
      <c r="AQ1382" s="13">
        <f>Penjualan!AQ1382*$D1382</f>
        <v>0</v>
      </c>
      <c r="AR1382" s="13">
        <f t="shared" si="41"/>
        <v>30000</v>
      </c>
      <c r="AS1382" s="14"/>
      <c r="AT1382" s="14"/>
      <c r="AU1382" s="14"/>
      <c r="AV1382" s="14"/>
      <c r="AW1382" s="14"/>
    </row>
    <row r="1383" spans="1:49" ht="25" customHeight="1" x14ac:dyDescent="0.35">
      <c r="A1383" s="55" t="str">
        <f>Penjualan!A1383</f>
        <v>MINGGU PAGI</v>
      </c>
      <c r="B1383" s="2" t="str">
        <f>Penjualan!B1383</f>
        <v>R01</v>
      </c>
      <c r="C1383" s="2" t="str">
        <f>Penjualan!C1383</f>
        <v>Rosario kayu</v>
      </c>
      <c r="D1383" s="21">
        <f>VLOOKUP(B1383,Tabel!$A$6:$F$78,6,FALSE)</f>
        <v>15000</v>
      </c>
      <c r="E1383" s="13">
        <f>Penjualan!E1383*$D1383</f>
        <v>0</v>
      </c>
      <c r="F1383" s="13">
        <f>Penjualan!F1383*$D1383</f>
        <v>0</v>
      </c>
      <c r="G1383" s="13">
        <f>Penjualan!G1383*$D1383</f>
        <v>0</v>
      </c>
      <c r="H1383" s="13">
        <f>Penjualan!H1383*$D1383</f>
        <v>15000</v>
      </c>
      <c r="I1383" s="13">
        <f>Penjualan!I1383*$D1383</f>
        <v>0</v>
      </c>
      <c r="J1383" s="13">
        <f>Penjualan!J1383*$D1383</f>
        <v>0</v>
      </c>
      <c r="K1383" s="13">
        <f>Penjualan!K1383*$D1383</f>
        <v>0</v>
      </c>
      <c r="L1383" s="13">
        <f>Penjualan!L1383*$D1383</f>
        <v>0</v>
      </c>
      <c r="M1383" s="13">
        <f>Penjualan!M1383*$D1383</f>
        <v>0</v>
      </c>
      <c r="N1383" s="13">
        <f>Penjualan!N1383*$D1383</f>
        <v>0</v>
      </c>
      <c r="O1383" s="13">
        <f>Penjualan!O1383*$D1383</f>
        <v>0</v>
      </c>
      <c r="P1383" s="13">
        <f>Penjualan!P1383*$D1383</f>
        <v>30000</v>
      </c>
      <c r="Q1383" s="13">
        <f>Penjualan!Q1383*$D1383</f>
        <v>0</v>
      </c>
      <c r="R1383" s="13">
        <f>Penjualan!R1383*$D1383</f>
        <v>0</v>
      </c>
      <c r="S1383" s="13">
        <f>Penjualan!S1383*$D1383</f>
        <v>15000</v>
      </c>
      <c r="T1383" s="13">
        <f>Penjualan!T1383*$D1383</f>
        <v>0</v>
      </c>
      <c r="U1383" s="13">
        <f>Penjualan!U1383*$D1383</f>
        <v>0</v>
      </c>
      <c r="V1383" s="13">
        <f>Penjualan!V1383*$D1383</f>
        <v>0</v>
      </c>
      <c r="W1383" s="13">
        <f>Penjualan!W1383*$D1383</f>
        <v>15000</v>
      </c>
      <c r="X1383" s="13">
        <f>Penjualan!X1383*$D1383</f>
        <v>0</v>
      </c>
      <c r="Y1383" s="13">
        <f>Penjualan!Y1383*$D1383</f>
        <v>0</v>
      </c>
      <c r="Z1383" s="13">
        <f>Penjualan!Z1383*$D1383</f>
        <v>0</v>
      </c>
      <c r="AA1383" s="13">
        <f>Penjualan!AA1383*$D1383</f>
        <v>0</v>
      </c>
      <c r="AB1383" s="13">
        <f>Penjualan!AB1383*$D1383</f>
        <v>0</v>
      </c>
      <c r="AC1383" s="13">
        <f>Penjualan!AC1383*$D1383</f>
        <v>0</v>
      </c>
      <c r="AD1383" s="13">
        <f>Penjualan!AD1383*$D1383</f>
        <v>0</v>
      </c>
      <c r="AE1383" s="13">
        <f>Penjualan!AE1383*$D1383</f>
        <v>0</v>
      </c>
      <c r="AF1383" s="13">
        <f>Penjualan!AF1383*$D1383</f>
        <v>0</v>
      </c>
      <c r="AG1383" s="13">
        <f>Penjualan!AG1383*$D1383</f>
        <v>0</v>
      </c>
      <c r="AH1383" s="13">
        <f>Penjualan!AH1383*$D1383</f>
        <v>0</v>
      </c>
      <c r="AI1383" s="13">
        <f>Penjualan!AI1383*$D1383</f>
        <v>0</v>
      </c>
      <c r="AJ1383" s="13">
        <f>Penjualan!AJ1383*$D1383</f>
        <v>0</v>
      </c>
      <c r="AK1383" s="13">
        <f>Penjualan!AK1383*$D1383</f>
        <v>30000</v>
      </c>
      <c r="AL1383" s="13">
        <f>Penjualan!AL1383*$D1383</f>
        <v>0</v>
      </c>
      <c r="AM1383" s="13">
        <f>Penjualan!AM1383*$D1383</f>
        <v>0</v>
      </c>
      <c r="AN1383" s="13">
        <f>Penjualan!AN1383*$D1383</f>
        <v>0</v>
      </c>
      <c r="AO1383" s="13">
        <f>Penjualan!AO1383*$D1383</f>
        <v>0</v>
      </c>
      <c r="AP1383" s="13"/>
      <c r="AQ1383" s="13">
        <f>Penjualan!AQ1383*$D1383</f>
        <v>0</v>
      </c>
      <c r="AR1383" s="13">
        <f t="shared" si="41"/>
        <v>105000</v>
      </c>
      <c r="AS1383" s="14"/>
      <c r="AT1383" s="14"/>
      <c r="AU1383" s="14"/>
      <c r="AV1383" s="14"/>
      <c r="AW1383" s="14"/>
    </row>
    <row r="1384" spans="1:49" ht="25" customHeight="1" x14ac:dyDescent="0.35">
      <c r="A1384" s="55">
        <f>Penjualan!A1384</f>
        <v>0</v>
      </c>
      <c r="B1384" s="2" t="str">
        <f>Penjualan!B1384</f>
        <v>R10</v>
      </c>
      <c r="C1384" s="2" t="str">
        <f>Penjualan!C1384</f>
        <v>Rosario Biji Plastik</v>
      </c>
      <c r="D1384" s="21">
        <f>VLOOKUP(B1384,Tabel!$A$6:$F$78,6,FALSE)</f>
        <v>15000</v>
      </c>
      <c r="E1384" s="13">
        <f>Penjualan!E1384*$D1384</f>
        <v>0</v>
      </c>
      <c r="F1384" s="13">
        <f>Penjualan!F1384*$D1384</f>
        <v>0</v>
      </c>
      <c r="G1384" s="13">
        <f>Penjualan!G1384*$D1384</f>
        <v>0</v>
      </c>
      <c r="H1384" s="13">
        <f>Penjualan!H1384*$D1384</f>
        <v>0</v>
      </c>
      <c r="I1384" s="13">
        <f>Penjualan!I1384*$D1384</f>
        <v>0</v>
      </c>
      <c r="J1384" s="13">
        <f>Penjualan!J1384*$D1384</f>
        <v>0</v>
      </c>
      <c r="K1384" s="13">
        <f>Penjualan!K1384*$D1384</f>
        <v>0</v>
      </c>
      <c r="L1384" s="13">
        <f>Penjualan!L1384*$D1384</f>
        <v>0</v>
      </c>
      <c r="M1384" s="13">
        <f>Penjualan!M1384*$D1384</f>
        <v>0</v>
      </c>
      <c r="N1384" s="13">
        <f>Penjualan!N1384*$D1384</f>
        <v>0</v>
      </c>
      <c r="O1384" s="13">
        <f>Penjualan!O1384*$D1384</f>
        <v>0</v>
      </c>
      <c r="P1384" s="13">
        <f>Penjualan!P1384*$D1384</f>
        <v>15000</v>
      </c>
      <c r="Q1384" s="13">
        <f>Penjualan!Q1384*$D1384</f>
        <v>0</v>
      </c>
      <c r="R1384" s="13">
        <f>Penjualan!R1384*$D1384</f>
        <v>0</v>
      </c>
      <c r="S1384" s="13">
        <f>Penjualan!S1384*$D1384</f>
        <v>45000</v>
      </c>
      <c r="T1384" s="13">
        <f>Penjualan!T1384*$D1384</f>
        <v>0</v>
      </c>
      <c r="U1384" s="13">
        <f>Penjualan!U1384*$D1384</f>
        <v>0</v>
      </c>
      <c r="V1384" s="13">
        <f>Penjualan!V1384*$D1384</f>
        <v>0</v>
      </c>
      <c r="W1384" s="13">
        <f>Penjualan!W1384*$D1384</f>
        <v>45000</v>
      </c>
      <c r="X1384" s="13">
        <f>Penjualan!X1384*$D1384</f>
        <v>0</v>
      </c>
      <c r="Y1384" s="13">
        <f>Penjualan!Y1384*$D1384</f>
        <v>0</v>
      </c>
      <c r="Z1384" s="13">
        <f>Penjualan!Z1384*$D1384</f>
        <v>0</v>
      </c>
      <c r="AA1384" s="13">
        <f>Penjualan!AA1384*$D1384</f>
        <v>0</v>
      </c>
      <c r="AB1384" s="13">
        <f>Penjualan!AB1384*$D1384</f>
        <v>0</v>
      </c>
      <c r="AC1384" s="13">
        <f>Penjualan!AC1384*$D1384</f>
        <v>0</v>
      </c>
      <c r="AD1384" s="13">
        <f>Penjualan!AD1384*$D1384</f>
        <v>0</v>
      </c>
      <c r="AE1384" s="13">
        <f>Penjualan!AE1384*$D1384</f>
        <v>0</v>
      </c>
      <c r="AF1384" s="13">
        <f>Penjualan!AF1384*$D1384</f>
        <v>0</v>
      </c>
      <c r="AG1384" s="13">
        <f>Penjualan!AG1384*$D1384</f>
        <v>0</v>
      </c>
      <c r="AH1384" s="13">
        <f>Penjualan!AH1384*$D1384</f>
        <v>0</v>
      </c>
      <c r="AI1384" s="13">
        <f>Penjualan!AI1384*$D1384</f>
        <v>0</v>
      </c>
      <c r="AJ1384" s="13">
        <f>Penjualan!AJ1384*$D1384</f>
        <v>15000</v>
      </c>
      <c r="AK1384" s="13">
        <f>Penjualan!AK1384*$D1384</f>
        <v>0</v>
      </c>
      <c r="AL1384" s="13">
        <f>Penjualan!AL1384*$D1384</f>
        <v>0</v>
      </c>
      <c r="AM1384" s="13">
        <f>Penjualan!AM1384*$D1384</f>
        <v>0</v>
      </c>
      <c r="AN1384" s="13">
        <f>Penjualan!AN1384*$D1384</f>
        <v>0</v>
      </c>
      <c r="AO1384" s="13">
        <f>Penjualan!AO1384*$D1384</f>
        <v>0</v>
      </c>
      <c r="AP1384" s="13"/>
      <c r="AQ1384" s="13">
        <f>Penjualan!AQ1384*$D1384</f>
        <v>0</v>
      </c>
      <c r="AR1384" s="13">
        <f t="shared" si="41"/>
        <v>120000</v>
      </c>
      <c r="AS1384" s="14"/>
      <c r="AT1384" s="14"/>
      <c r="AU1384" s="14"/>
      <c r="AV1384" s="14"/>
      <c r="AW1384" s="14"/>
    </row>
    <row r="1385" spans="1:49" ht="25" customHeight="1" x14ac:dyDescent="0.35">
      <c r="A1385" s="55">
        <f>Penjualan!A1385</f>
        <v>0</v>
      </c>
      <c r="B1385" s="2" t="str">
        <f>Penjualan!B1385</f>
        <v>R05</v>
      </c>
      <c r="C1385" s="2" t="str">
        <f>Penjualan!C1385</f>
        <v>Rosario tali bercorak</v>
      </c>
      <c r="D1385" s="21">
        <f>VLOOKUP(B1385,Tabel!$A$6:$F$78,6,FALSE)</f>
        <v>15000</v>
      </c>
      <c r="E1385" s="13">
        <f>Penjualan!E1385*$D1385</f>
        <v>0</v>
      </c>
      <c r="F1385" s="13">
        <f>Penjualan!F1385*$D1385</f>
        <v>0</v>
      </c>
      <c r="G1385" s="13">
        <f>Penjualan!G1385*$D1385</f>
        <v>0</v>
      </c>
      <c r="H1385" s="13">
        <f>Penjualan!H1385*$D1385</f>
        <v>0</v>
      </c>
      <c r="I1385" s="13">
        <f>Penjualan!I1385*$D1385</f>
        <v>0</v>
      </c>
      <c r="J1385" s="13">
        <f>Penjualan!J1385*$D1385</f>
        <v>0</v>
      </c>
      <c r="K1385" s="13">
        <f>Penjualan!K1385*$D1385</f>
        <v>0</v>
      </c>
      <c r="L1385" s="13">
        <f>Penjualan!L1385*$D1385</f>
        <v>0</v>
      </c>
      <c r="M1385" s="13">
        <f>Penjualan!M1385*$D1385</f>
        <v>0</v>
      </c>
      <c r="N1385" s="13">
        <f>Penjualan!N1385*$D1385</f>
        <v>0</v>
      </c>
      <c r="O1385" s="13">
        <f>Penjualan!O1385*$D1385</f>
        <v>0</v>
      </c>
      <c r="P1385" s="13">
        <f>Penjualan!P1385*$D1385</f>
        <v>0</v>
      </c>
      <c r="Q1385" s="13">
        <f>Penjualan!Q1385*$D1385</f>
        <v>0</v>
      </c>
      <c r="R1385" s="13">
        <f>Penjualan!R1385*$D1385</f>
        <v>0</v>
      </c>
      <c r="S1385" s="13">
        <f>Penjualan!S1385*$D1385</f>
        <v>0</v>
      </c>
      <c r="T1385" s="13">
        <f>Penjualan!T1385*$D1385</f>
        <v>0</v>
      </c>
      <c r="U1385" s="13">
        <f>Penjualan!U1385*$D1385</f>
        <v>0</v>
      </c>
      <c r="V1385" s="13">
        <f>Penjualan!V1385*$D1385</f>
        <v>0</v>
      </c>
      <c r="W1385" s="13">
        <f>Penjualan!W1385*$D1385</f>
        <v>15000</v>
      </c>
      <c r="X1385" s="13">
        <f>Penjualan!X1385*$D1385</f>
        <v>0</v>
      </c>
      <c r="Y1385" s="13">
        <f>Penjualan!Y1385*$D1385</f>
        <v>0</v>
      </c>
      <c r="Z1385" s="13">
        <f>Penjualan!Z1385*$D1385</f>
        <v>0</v>
      </c>
      <c r="AA1385" s="13">
        <f>Penjualan!AA1385*$D1385</f>
        <v>0</v>
      </c>
      <c r="AB1385" s="13">
        <f>Penjualan!AB1385*$D1385</f>
        <v>0</v>
      </c>
      <c r="AC1385" s="13">
        <f>Penjualan!AC1385*$D1385</f>
        <v>0</v>
      </c>
      <c r="AD1385" s="13">
        <f>Penjualan!AD1385*$D1385</f>
        <v>0</v>
      </c>
      <c r="AE1385" s="13">
        <f>Penjualan!AE1385*$D1385</f>
        <v>0</v>
      </c>
      <c r="AF1385" s="13">
        <f>Penjualan!AF1385*$D1385</f>
        <v>0</v>
      </c>
      <c r="AG1385" s="13">
        <f>Penjualan!AG1385*$D1385</f>
        <v>0</v>
      </c>
      <c r="AH1385" s="13">
        <f>Penjualan!AH1385*$D1385</f>
        <v>0</v>
      </c>
      <c r="AI1385" s="13">
        <f>Penjualan!AI1385*$D1385</f>
        <v>0</v>
      </c>
      <c r="AJ1385" s="13">
        <f>Penjualan!AJ1385*$D1385</f>
        <v>0</v>
      </c>
      <c r="AK1385" s="13">
        <f>Penjualan!AK1385*$D1385</f>
        <v>0</v>
      </c>
      <c r="AL1385" s="13">
        <f>Penjualan!AL1385*$D1385</f>
        <v>0</v>
      </c>
      <c r="AM1385" s="13">
        <f>Penjualan!AM1385*$D1385</f>
        <v>0</v>
      </c>
      <c r="AN1385" s="13">
        <f>Penjualan!AN1385*$D1385</f>
        <v>0</v>
      </c>
      <c r="AO1385" s="13">
        <f>Penjualan!AO1385*$D1385</f>
        <v>0</v>
      </c>
      <c r="AP1385" s="13"/>
      <c r="AQ1385" s="13">
        <f>Penjualan!AQ1385*$D1385</f>
        <v>0</v>
      </c>
      <c r="AR1385" s="13">
        <f t="shared" si="41"/>
        <v>15000</v>
      </c>
      <c r="AS1385" s="14"/>
      <c r="AT1385" s="14"/>
      <c r="AU1385" s="14"/>
      <c r="AV1385" s="14"/>
      <c r="AW1385" s="14"/>
    </row>
    <row r="1386" spans="1:49" ht="25" customHeight="1" x14ac:dyDescent="0.35">
      <c r="A1386" s="55">
        <f>Penjualan!A1386</f>
        <v>0</v>
      </c>
      <c r="B1386" s="2" t="str">
        <f>Penjualan!B1386</f>
        <v>KT04</v>
      </c>
      <c r="C1386" s="2" t="str">
        <f>Penjualan!C1386</f>
        <v>Kalung bandul</v>
      </c>
      <c r="D1386" s="21">
        <f>VLOOKUP(B1386,Tabel!$A$6:$F$78,6,FALSE)</f>
        <v>3000</v>
      </c>
      <c r="E1386" s="13">
        <f>Penjualan!E1386*$D1386</f>
        <v>0</v>
      </c>
      <c r="F1386" s="13">
        <f>Penjualan!F1386*$D1386</f>
        <v>0</v>
      </c>
      <c r="G1386" s="13">
        <f>Penjualan!G1386*$D1386</f>
        <v>0</v>
      </c>
      <c r="H1386" s="13">
        <f>Penjualan!H1386*$D1386</f>
        <v>0</v>
      </c>
      <c r="I1386" s="13">
        <f>Penjualan!I1386*$D1386</f>
        <v>0</v>
      </c>
      <c r="J1386" s="13">
        <f>Penjualan!J1386*$D1386</f>
        <v>0</v>
      </c>
      <c r="K1386" s="13">
        <f>Penjualan!K1386*$D1386</f>
        <v>0</v>
      </c>
      <c r="L1386" s="13">
        <f>Penjualan!L1386*$D1386</f>
        <v>0</v>
      </c>
      <c r="M1386" s="13">
        <f>Penjualan!M1386*$D1386</f>
        <v>0</v>
      </c>
      <c r="N1386" s="13">
        <f>Penjualan!N1386*$D1386</f>
        <v>0</v>
      </c>
      <c r="O1386" s="13">
        <f>Penjualan!O1386*$D1386</f>
        <v>0</v>
      </c>
      <c r="P1386" s="13">
        <f>Penjualan!P1386*$D1386</f>
        <v>0</v>
      </c>
      <c r="Q1386" s="13">
        <f>Penjualan!Q1386*$D1386</f>
        <v>0</v>
      </c>
      <c r="R1386" s="13">
        <f>Penjualan!R1386*$D1386</f>
        <v>0</v>
      </c>
      <c r="S1386" s="13">
        <f>Penjualan!S1386*$D1386</f>
        <v>0</v>
      </c>
      <c r="T1386" s="13">
        <f>Penjualan!T1386*$D1386</f>
        <v>0</v>
      </c>
      <c r="U1386" s="13">
        <f>Penjualan!U1386*$D1386</f>
        <v>0</v>
      </c>
      <c r="V1386" s="13">
        <f>Penjualan!V1386*$D1386</f>
        <v>0</v>
      </c>
      <c r="W1386" s="13">
        <f>Penjualan!W1386*$D1386</f>
        <v>0</v>
      </c>
      <c r="X1386" s="13">
        <f>Penjualan!X1386*$D1386</f>
        <v>0</v>
      </c>
      <c r="Y1386" s="13">
        <f>Penjualan!Y1386*$D1386</f>
        <v>0</v>
      </c>
      <c r="Z1386" s="13">
        <f>Penjualan!Z1386*$D1386</f>
        <v>0</v>
      </c>
      <c r="AA1386" s="13">
        <f>Penjualan!AA1386*$D1386</f>
        <v>0</v>
      </c>
      <c r="AB1386" s="13">
        <f>Penjualan!AB1386*$D1386</f>
        <v>0</v>
      </c>
      <c r="AC1386" s="13">
        <f>Penjualan!AC1386*$D1386</f>
        <v>0</v>
      </c>
      <c r="AD1386" s="13">
        <f>Penjualan!AD1386*$D1386</f>
        <v>0</v>
      </c>
      <c r="AE1386" s="13">
        <f>Penjualan!AE1386*$D1386</f>
        <v>0</v>
      </c>
      <c r="AF1386" s="13">
        <f>Penjualan!AF1386*$D1386</f>
        <v>0</v>
      </c>
      <c r="AG1386" s="13">
        <f>Penjualan!AG1386*$D1386</f>
        <v>0</v>
      </c>
      <c r="AH1386" s="13">
        <f>Penjualan!AH1386*$D1386</f>
        <v>0</v>
      </c>
      <c r="AI1386" s="13">
        <f>Penjualan!AI1386*$D1386</f>
        <v>6000</v>
      </c>
      <c r="AJ1386" s="13">
        <f>Penjualan!AJ1386*$D1386</f>
        <v>0</v>
      </c>
      <c r="AK1386" s="13">
        <f>Penjualan!AK1386*$D1386</f>
        <v>0</v>
      </c>
      <c r="AL1386" s="13">
        <f>Penjualan!AL1386*$D1386</f>
        <v>0</v>
      </c>
      <c r="AM1386" s="13">
        <f>Penjualan!AM1386*$D1386</f>
        <v>0</v>
      </c>
      <c r="AN1386" s="13">
        <f>Penjualan!AN1386*$D1386</f>
        <v>0</v>
      </c>
      <c r="AO1386" s="13">
        <f>Penjualan!AO1386*$D1386</f>
        <v>0</v>
      </c>
      <c r="AP1386" s="13"/>
      <c r="AQ1386" s="13">
        <f>Penjualan!AQ1386*$D1386</f>
        <v>0</v>
      </c>
      <c r="AR1386" s="13">
        <f t="shared" si="41"/>
        <v>6000</v>
      </c>
      <c r="AS1386" s="14"/>
      <c r="AT1386" s="14"/>
      <c r="AU1386" s="14"/>
      <c r="AV1386" s="14"/>
      <c r="AW1386" s="14"/>
    </row>
    <row r="1387" spans="1:49" ht="25" customHeight="1" x14ac:dyDescent="0.35">
      <c r="A1387" s="55">
        <f>Penjualan!A1387</f>
        <v>0</v>
      </c>
      <c r="B1387" s="2" t="str">
        <f>Penjualan!B1387</f>
        <v>GKM</v>
      </c>
      <c r="C1387" s="2" t="str">
        <f>Penjualan!C1387</f>
        <v>G. Mutiara</v>
      </c>
      <c r="D1387" s="21">
        <f>VLOOKUP(B1387,Tabel!$A$6:$F$78,6,FALSE)</f>
        <v>10000</v>
      </c>
      <c r="E1387" s="13">
        <f>Penjualan!E1387*$D1387</f>
        <v>0</v>
      </c>
      <c r="F1387" s="13">
        <f>Penjualan!F1387*$D1387</f>
        <v>0</v>
      </c>
      <c r="G1387" s="13">
        <f>Penjualan!G1387*$D1387</f>
        <v>0</v>
      </c>
      <c r="H1387" s="13">
        <f>Penjualan!H1387*$D1387</f>
        <v>0</v>
      </c>
      <c r="I1387" s="13">
        <f>Penjualan!I1387*$D1387</f>
        <v>0</v>
      </c>
      <c r="J1387" s="13">
        <f>Penjualan!J1387*$D1387</f>
        <v>0</v>
      </c>
      <c r="K1387" s="13">
        <f>Penjualan!K1387*$D1387</f>
        <v>0</v>
      </c>
      <c r="L1387" s="13">
        <f>Penjualan!L1387*$D1387</f>
        <v>0</v>
      </c>
      <c r="M1387" s="13">
        <f>Penjualan!M1387*$D1387</f>
        <v>10000</v>
      </c>
      <c r="N1387" s="13">
        <f>Penjualan!N1387*$D1387</f>
        <v>0</v>
      </c>
      <c r="O1387" s="13">
        <f>Penjualan!O1387*$D1387</f>
        <v>0</v>
      </c>
      <c r="P1387" s="13">
        <f>Penjualan!P1387*$D1387</f>
        <v>0</v>
      </c>
      <c r="Q1387" s="13">
        <f>Penjualan!Q1387*$D1387</f>
        <v>0</v>
      </c>
      <c r="R1387" s="13">
        <f>Penjualan!R1387*$D1387</f>
        <v>0</v>
      </c>
      <c r="S1387" s="13">
        <f>Penjualan!S1387*$D1387</f>
        <v>0</v>
      </c>
      <c r="T1387" s="13">
        <f>Penjualan!T1387*$D1387</f>
        <v>0</v>
      </c>
      <c r="U1387" s="13">
        <f>Penjualan!U1387*$D1387</f>
        <v>0</v>
      </c>
      <c r="V1387" s="13">
        <f>Penjualan!V1387*$D1387</f>
        <v>0</v>
      </c>
      <c r="W1387" s="13">
        <f>Penjualan!W1387*$D1387</f>
        <v>0</v>
      </c>
      <c r="X1387" s="13">
        <f>Penjualan!X1387*$D1387</f>
        <v>0</v>
      </c>
      <c r="Y1387" s="13">
        <f>Penjualan!Y1387*$D1387</f>
        <v>0</v>
      </c>
      <c r="Z1387" s="13">
        <f>Penjualan!Z1387*$D1387</f>
        <v>0</v>
      </c>
      <c r="AA1387" s="13">
        <f>Penjualan!AA1387*$D1387</f>
        <v>0</v>
      </c>
      <c r="AB1387" s="13">
        <f>Penjualan!AB1387*$D1387</f>
        <v>0</v>
      </c>
      <c r="AC1387" s="13">
        <f>Penjualan!AC1387*$D1387</f>
        <v>0</v>
      </c>
      <c r="AD1387" s="13">
        <f>Penjualan!AD1387*$D1387</f>
        <v>0</v>
      </c>
      <c r="AE1387" s="13">
        <f>Penjualan!AE1387*$D1387</f>
        <v>0</v>
      </c>
      <c r="AF1387" s="13">
        <f>Penjualan!AF1387*$D1387</f>
        <v>0</v>
      </c>
      <c r="AG1387" s="13">
        <f>Penjualan!AG1387*$D1387</f>
        <v>0</v>
      </c>
      <c r="AH1387" s="13">
        <f>Penjualan!AH1387*$D1387</f>
        <v>0</v>
      </c>
      <c r="AI1387" s="13">
        <f>Penjualan!AI1387*$D1387</f>
        <v>0</v>
      </c>
      <c r="AJ1387" s="13">
        <f>Penjualan!AJ1387*$D1387</f>
        <v>0</v>
      </c>
      <c r="AK1387" s="13">
        <f>Penjualan!AK1387*$D1387</f>
        <v>0</v>
      </c>
      <c r="AL1387" s="13">
        <f>Penjualan!AL1387*$D1387</f>
        <v>0</v>
      </c>
      <c r="AM1387" s="13">
        <f>Penjualan!AM1387*$D1387</f>
        <v>0</v>
      </c>
      <c r="AN1387" s="13">
        <f>Penjualan!AN1387*$D1387</f>
        <v>0</v>
      </c>
      <c r="AO1387" s="13">
        <f>Penjualan!AO1387*$D1387</f>
        <v>0</v>
      </c>
      <c r="AP1387" s="13"/>
      <c r="AQ1387" s="13">
        <f>Penjualan!AQ1387*$D1387</f>
        <v>0</v>
      </c>
      <c r="AR1387" s="13">
        <f t="shared" si="41"/>
        <v>10000</v>
      </c>
      <c r="AS1387" s="14"/>
      <c r="AT1387" s="14"/>
      <c r="AU1387" s="14"/>
      <c r="AV1387" s="14"/>
      <c r="AW1387" s="14"/>
    </row>
    <row r="1388" spans="1:49" ht="25" customHeight="1" x14ac:dyDescent="0.35">
      <c r="A1388" s="55">
        <f>Penjualan!A1388</f>
        <v>0</v>
      </c>
      <c r="B1388" s="2" t="str">
        <f>Penjualan!B1388</f>
        <v>YOH01</v>
      </c>
      <c r="C1388" s="2" t="str">
        <f>Penjualan!C1388</f>
        <v>Produk Yohanes</v>
      </c>
      <c r="D1388" s="21">
        <f>VLOOKUP(B1388,Tabel!$A$6:$F$78,6,FALSE)</f>
        <v>10000</v>
      </c>
      <c r="E1388" s="13">
        <f>Penjualan!E1388*$D1388</f>
        <v>0</v>
      </c>
      <c r="F1388" s="13">
        <f>Penjualan!F1388*$D1388</f>
        <v>10000</v>
      </c>
      <c r="G1388" s="13">
        <f>Penjualan!G1388*$D1388</f>
        <v>0</v>
      </c>
      <c r="H1388" s="13">
        <f>Penjualan!H1388*$D1388</f>
        <v>0</v>
      </c>
      <c r="I1388" s="13">
        <f>Penjualan!I1388*$D1388</f>
        <v>0</v>
      </c>
      <c r="J1388" s="13">
        <f>Penjualan!J1388*$D1388</f>
        <v>0</v>
      </c>
      <c r="K1388" s="13">
        <f>Penjualan!K1388*$D1388</f>
        <v>0</v>
      </c>
      <c r="L1388" s="13">
        <f>Penjualan!L1388*$D1388</f>
        <v>0</v>
      </c>
      <c r="M1388" s="13">
        <f>Penjualan!M1388*$D1388</f>
        <v>0</v>
      </c>
      <c r="N1388" s="13">
        <f>Penjualan!N1388*$D1388</f>
        <v>0</v>
      </c>
      <c r="O1388" s="13">
        <f>Penjualan!O1388*$D1388</f>
        <v>0</v>
      </c>
      <c r="P1388" s="13">
        <f>Penjualan!P1388*$D1388</f>
        <v>0</v>
      </c>
      <c r="Q1388" s="13">
        <f>Penjualan!Q1388*$D1388</f>
        <v>0</v>
      </c>
      <c r="R1388" s="13">
        <f>Penjualan!R1388*$D1388</f>
        <v>0</v>
      </c>
      <c r="S1388" s="13">
        <f>Penjualan!S1388*$D1388</f>
        <v>0</v>
      </c>
      <c r="T1388" s="13">
        <f>Penjualan!T1388*$D1388</f>
        <v>0</v>
      </c>
      <c r="U1388" s="13">
        <f>Penjualan!U1388*$D1388</f>
        <v>0</v>
      </c>
      <c r="V1388" s="13">
        <f>Penjualan!V1388*$D1388</f>
        <v>0</v>
      </c>
      <c r="W1388" s="13">
        <f>Penjualan!W1388*$D1388</f>
        <v>0</v>
      </c>
      <c r="X1388" s="13">
        <f>Penjualan!X1388*$D1388</f>
        <v>0</v>
      </c>
      <c r="Y1388" s="13">
        <f>Penjualan!Y1388*$D1388</f>
        <v>0</v>
      </c>
      <c r="Z1388" s="13">
        <f>Penjualan!Z1388*$D1388</f>
        <v>0</v>
      </c>
      <c r="AA1388" s="13">
        <f>Penjualan!AA1388*$D1388</f>
        <v>0</v>
      </c>
      <c r="AB1388" s="13">
        <f>Penjualan!AB1388*$D1388</f>
        <v>0</v>
      </c>
      <c r="AC1388" s="13">
        <f>Penjualan!AC1388*$D1388</f>
        <v>0</v>
      </c>
      <c r="AD1388" s="13">
        <f>Penjualan!AD1388*$D1388</f>
        <v>0</v>
      </c>
      <c r="AE1388" s="13">
        <f>Penjualan!AE1388*$D1388</f>
        <v>0</v>
      </c>
      <c r="AF1388" s="13">
        <f>Penjualan!AF1388*$D1388</f>
        <v>0</v>
      </c>
      <c r="AG1388" s="13">
        <f>Penjualan!AG1388*$D1388</f>
        <v>0</v>
      </c>
      <c r="AH1388" s="13">
        <f>Penjualan!AH1388*$D1388</f>
        <v>0</v>
      </c>
      <c r="AI1388" s="13">
        <f>Penjualan!AI1388*$D1388</f>
        <v>0</v>
      </c>
      <c r="AJ1388" s="13">
        <f>Penjualan!AJ1388*$D1388</f>
        <v>0</v>
      </c>
      <c r="AK1388" s="13">
        <f>Penjualan!AK1388*$D1388</f>
        <v>0</v>
      </c>
      <c r="AL1388" s="13">
        <f>Penjualan!AL1388*$D1388</f>
        <v>0</v>
      </c>
      <c r="AM1388" s="13">
        <f>Penjualan!AM1388*$D1388</f>
        <v>0</v>
      </c>
      <c r="AN1388" s="13">
        <f>Penjualan!AN1388*$D1388</f>
        <v>0</v>
      </c>
      <c r="AO1388" s="13">
        <f>Penjualan!AO1388*$D1388</f>
        <v>0</v>
      </c>
      <c r="AP1388" s="13"/>
      <c r="AQ1388" s="13">
        <f>Penjualan!AQ1388*$D1388</f>
        <v>0</v>
      </c>
      <c r="AR1388" s="13">
        <f t="shared" si="41"/>
        <v>10000</v>
      </c>
      <c r="AS1388" s="14"/>
      <c r="AT1388" s="14"/>
      <c r="AU1388" s="14"/>
      <c r="AV1388" s="14"/>
      <c r="AW1388" s="14"/>
    </row>
    <row r="1389" spans="1:49" ht="25" customHeight="1" x14ac:dyDescent="0.35">
      <c r="A1389" s="55">
        <f>Penjualan!A1389</f>
        <v>0</v>
      </c>
      <c r="B1389" s="2" t="str">
        <f>Penjualan!B1389</f>
        <v>RF01</v>
      </c>
      <c r="C1389" s="2" t="str">
        <f>Penjualan!C1389</f>
        <v>Produk Richard</v>
      </c>
      <c r="D1389" s="21">
        <f>VLOOKUP(B1389,Tabel!$A$6:$F$78,6,FALSE)</f>
        <v>10000</v>
      </c>
      <c r="E1389" s="13">
        <f>Penjualan!E1389*$D1389</f>
        <v>0</v>
      </c>
      <c r="F1389" s="13">
        <f>Penjualan!F1389*$D1389</f>
        <v>0</v>
      </c>
      <c r="G1389" s="13">
        <f>Penjualan!G1389*$D1389</f>
        <v>0</v>
      </c>
      <c r="H1389" s="13">
        <f>Penjualan!H1389*$D1389</f>
        <v>0</v>
      </c>
      <c r="I1389" s="13">
        <f>Penjualan!I1389*$D1389</f>
        <v>0</v>
      </c>
      <c r="J1389" s="13">
        <f>Penjualan!J1389*$D1389</f>
        <v>0</v>
      </c>
      <c r="K1389" s="13">
        <f>Penjualan!K1389*$D1389</f>
        <v>0</v>
      </c>
      <c r="L1389" s="13">
        <f>Penjualan!L1389*$D1389</f>
        <v>0</v>
      </c>
      <c r="M1389" s="13">
        <f>Penjualan!M1389*$D1389</f>
        <v>0</v>
      </c>
      <c r="N1389" s="13">
        <f>Penjualan!N1389*$D1389</f>
        <v>20000</v>
      </c>
      <c r="O1389" s="13">
        <f>Penjualan!O1389*$D1389</f>
        <v>0</v>
      </c>
      <c r="P1389" s="13">
        <f>Penjualan!P1389*$D1389</f>
        <v>0</v>
      </c>
      <c r="Q1389" s="13">
        <f>Penjualan!Q1389*$D1389</f>
        <v>0</v>
      </c>
      <c r="R1389" s="13">
        <f>Penjualan!R1389*$D1389</f>
        <v>0</v>
      </c>
      <c r="S1389" s="13">
        <f>Penjualan!S1389*$D1389</f>
        <v>0</v>
      </c>
      <c r="T1389" s="13">
        <f>Penjualan!T1389*$D1389</f>
        <v>0</v>
      </c>
      <c r="U1389" s="13">
        <f>Penjualan!U1389*$D1389</f>
        <v>0</v>
      </c>
      <c r="V1389" s="13">
        <f>Penjualan!V1389*$D1389</f>
        <v>0</v>
      </c>
      <c r="W1389" s="13">
        <f>Penjualan!W1389*$D1389</f>
        <v>0</v>
      </c>
      <c r="X1389" s="13">
        <f>Penjualan!X1389*$D1389</f>
        <v>0</v>
      </c>
      <c r="Y1389" s="13">
        <f>Penjualan!Y1389*$D1389</f>
        <v>0</v>
      </c>
      <c r="Z1389" s="13">
        <f>Penjualan!Z1389*$D1389</f>
        <v>0</v>
      </c>
      <c r="AA1389" s="13">
        <f>Penjualan!AA1389*$D1389</f>
        <v>0</v>
      </c>
      <c r="AB1389" s="13">
        <f>Penjualan!AB1389*$D1389</f>
        <v>0</v>
      </c>
      <c r="AC1389" s="13">
        <f>Penjualan!AC1389*$D1389</f>
        <v>0</v>
      </c>
      <c r="AD1389" s="13">
        <f>Penjualan!AD1389*$D1389</f>
        <v>0</v>
      </c>
      <c r="AE1389" s="13">
        <f>Penjualan!AE1389*$D1389</f>
        <v>0</v>
      </c>
      <c r="AF1389" s="13">
        <f>Penjualan!AF1389*$D1389</f>
        <v>0</v>
      </c>
      <c r="AG1389" s="13">
        <f>Penjualan!AG1389*$D1389</f>
        <v>0</v>
      </c>
      <c r="AH1389" s="13">
        <f>Penjualan!AH1389*$D1389</f>
        <v>0</v>
      </c>
      <c r="AI1389" s="13">
        <f>Penjualan!AI1389*$D1389</f>
        <v>0</v>
      </c>
      <c r="AJ1389" s="13">
        <f>Penjualan!AJ1389*$D1389</f>
        <v>0</v>
      </c>
      <c r="AK1389" s="13">
        <f>Penjualan!AK1389*$D1389</f>
        <v>0</v>
      </c>
      <c r="AL1389" s="13">
        <f>Penjualan!AL1389*$D1389</f>
        <v>0</v>
      </c>
      <c r="AM1389" s="13">
        <f>Penjualan!AM1389*$D1389</f>
        <v>0</v>
      </c>
      <c r="AN1389" s="13">
        <f>Penjualan!AN1389*$D1389</f>
        <v>0</v>
      </c>
      <c r="AO1389" s="13">
        <f>Penjualan!AO1389*$D1389</f>
        <v>0</v>
      </c>
      <c r="AP1389" s="13"/>
      <c r="AQ1389" s="13">
        <f>Penjualan!AQ1389*$D1389</f>
        <v>0</v>
      </c>
      <c r="AR1389" s="13">
        <f t="shared" si="41"/>
        <v>20000</v>
      </c>
      <c r="AS1389" s="14"/>
      <c r="AT1389" s="14"/>
      <c r="AU1389" s="14"/>
      <c r="AV1389" s="14"/>
      <c r="AW1389" s="14"/>
    </row>
    <row r="1390" spans="1:49" ht="25" customHeight="1" x14ac:dyDescent="0.35">
      <c r="A1390" s="55">
        <f>Penjualan!A1390</f>
        <v>0</v>
      </c>
      <c r="B1390" s="2" t="str">
        <f>Penjualan!B1390</f>
        <v>Raf01</v>
      </c>
      <c r="C1390" s="2" t="str">
        <f>Penjualan!C1390</f>
        <v xml:space="preserve">Produk Rafael </v>
      </c>
      <c r="D1390" s="21">
        <f>VLOOKUP(B1390,Tabel!$A$6:$F$78,6,FALSE)</f>
        <v>10000</v>
      </c>
      <c r="E1390" s="13">
        <f>Penjualan!E1390*$D1390</f>
        <v>0</v>
      </c>
      <c r="F1390" s="13">
        <f>Penjualan!F1390*$D1390</f>
        <v>0</v>
      </c>
      <c r="G1390" s="13">
        <f>Penjualan!G1390*$D1390</f>
        <v>0</v>
      </c>
      <c r="H1390" s="13">
        <f>Penjualan!H1390*$D1390</f>
        <v>0</v>
      </c>
      <c r="I1390" s="13">
        <f>Penjualan!I1390*$D1390</f>
        <v>0</v>
      </c>
      <c r="J1390" s="13">
        <f>Penjualan!J1390*$D1390</f>
        <v>0</v>
      </c>
      <c r="K1390" s="13">
        <f>Penjualan!K1390*$D1390</f>
        <v>0</v>
      </c>
      <c r="L1390" s="13">
        <f>Penjualan!L1390*$D1390</f>
        <v>0</v>
      </c>
      <c r="M1390" s="13">
        <f>Penjualan!M1390*$D1390</f>
        <v>0</v>
      </c>
      <c r="N1390" s="13">
        <f>Penjualan!N1390*$D1390</f>
        <v>0</v>
      </c>
      <c r="O1390" s="13">
        <f>Penjualan!O1390*$D1390</f>
        <v>0</v>
      </c>
      <c r="P1390" s="13">
        <f>Penjualan!P1390*$D1390</f>
        <v>0</v>
      </c>
      <c r="Q1390" s="13">
        <f>Penjualan!Q1390*$D1390</f>
        <v>0</v>
      </c>
      <c r="R1390" s="13">
        <f>Penjualan!R1390*$D1390</f>
        <v>0</v>
      </c>
      <c r="S1390" s="13">
        <f>Penjualan!S1390*$D1390</f>
        <v>0</v>
      </c>
      <c r="T1390" s="13">
        <f>Penjualan!T1390*$D1390</f>
        <v>0</v>
      </c>
      <c r="U1390" s="13">
        <f>Penjualan!U1390*$D1390</f>
        <v>0</v>
      </c>
      <c r="V1390" s="13">
        <f>Penjualan!V1390*$D1390</f>
        <v>0</v>
      </c>
      <c r="W1390" s="13">
        <f>Penjualan!W1390*$D1390</f>
        <v>0</v>
      </c>
      <c r="X1390" s="13">
        <f>Penjualan!X1390*$D1390</f>
        <v>0</v>
      </c>
      <c r="Y1390" s="13">
        <f>Penjualan!Y1390*$D1390</f>
        <v>0</v>
      </c>
      <c r="Z1390" s="13">
        <f>Penjualan!Z1390*$D1390</f>
        <v>0</v>
      </c>
      <c r="AA1390" s="13">
        <f>Penjualan!AA1390*$D1390</f>
        <v>0</v>
      </c>
      <c r="AB1390" s="13">
        <f>Penjualan!AB1390*$D1390</f>
        <v>0</v>
      </c>
      <c r="AC1390" s="13">
        <f>Penjualan!AC1390*$D1390</f>
        <v>0</v>
      </c>
      <c r="AD1390" s="13">
        <f>Penjualan!AD1390*$D1390</f>
        <v>0</v>
      </c>
      <c r="AE1390" s="13">
        <f>Penjualan!AE1390*$D1390</f>
        <v>0</v>
      </c>
      <c r="AF1390" s="13">
        <f>Penjualan!AF1390*$D1390</f>
        <v>0</v>
      </c>
      <c r="AG1390" s="13">
        <f>Penjualan!AG1390*$D1390</f>
        <v>0</v>
      </c>
      <c r="AH1390" s="13">
        <f>Penjualan!AH1390*$D1390</f>
        <v>0</v>
      </c>
      <c r="AI1390" s="13">
        <f>Penjualan!AI1390*$D1390</f>
        <v>0</v>
      </c>
      <c r="AJ1390" s="13">
        <f>Penjualan!AJ1390*$D1390</f>
        <v>0</v>
      </c>
      <c r="AK1390" s="13">
        <f>Penjualan!AK1390*$D1390</f>
        <v>0</v>
      </c>
      <c r="AL1390" s="13">
        <f>Penjualan!AL1390*$D1390</f>
        <v>0</v>
      </c>
      <c r="AM1390" s="13">
        <f>Penjualan!AM1390*$D1390</f>
        <v>10000</v>
      </c>
      <c r="AN1390" s="13">
        <f>Penjualan!AN1390*$D1390</f>
        <v>0</v>
      </c>
      <c r="AO1390" s="13">
        <f>Penjualan!AO1390*$D1390</f>
        <v>0</v>
      </c>
      <c r="AP1390" s="13"/>
      <c r="AQ1390" s="13">
        <f>Penjualan!AQ1390*$D1390</f>
        <v>0</v>
      </c>
      <c r="AR1390" s="13">
        <f t="shared" si="41"/>
        <v>10000</v>
      </c>
      <c r="AS1390" s="14"/>
      <c r="AT1390" s="14"/>
      <c r="AU1390" s="14"/>
      <c r="AV1390" s="14"/>
      <c r="AW1390" s="14"/>
    </row>
    <row r="1391" spans="1:49" ht="25" customHeight="1" x14ac:dyDescent="0.35">
      <c r="A1391" s="55">
        <f>Penjualan!A1391</f>
        <v>0</v>
      </c>
      <c r="B1391" s="2" t="str">
        <f>Penjualan!B1391</f>
        <v>G10</v>
      </c>
      <c r="C1391" s="2" t="str">
        <f>Penjualan!C1391</f>
        <v>G.tali warna warni</v>
      </c>
      <c r="D1391" s="21">
        <f>VLOOKUP(B1391,Tabel!$A$6:$F$78,6,FALSE)</f>
        <v>5000</v>
      </c>
      <c r="E1391" s="13">
        <f>Penjualan!E1391*$D1391</f>
        <v>0</v>
      </c>
      <c r="F1391" s="13">
        <f>Penjualan!F1391*$D1391</f>
        <v>0</v>
      </c>
      <c r="G1391" s="13">
        <f>Penjualan!G1391*$D1391</f>
        <v>0</v>
      </c>
      <c r="H1391" s="13">
        <f>Penjualan!H1391*$D1391</f>
        <v>0</v>
      </c>
      <c r="I1391" s="13">
        <f>Penjualan!I1391*$D1391</f>
        <v>0</v>
      </c>
      <c r="J1391" s="13">
        <f>Penjualan!J1391*$D1391</f>
        <v>0</v>
      </c>
      <c r="K1391" s="13">
        <f>Penjualan!K1391*$D1391</f>
        <v>0</v>
      </c>
      <c r="L1391" s="13">
        <f>Penjualan!L1391*$D1391</f>
        <v>0</v>
      </c>
      <c r="M1391" s="13">
        <f>Penjualan!M1391*$D1391</f>
        <v>0</v>
      </c>
      <c r="N1391" s="13">
        <f>Penjualan!N1391*$D1391</f>
        <v>0</v>
      </c>
      <c r="O1391" s="13">
        <f>Penjualan!O1391*$D1391</f>
        <v>0</v>
      </c>
      <c r="P1391" s="13">
        <f>Penjualan!P1391*$D1391</f>
        <v>0</v>
      </c>
      <c r="Q1391" s="13">
        <f>Penjualan!Q1391*$D1391</f>
        <v>0</v>
      </c>
      <c r="R1391" s="13">
        <f>Penjualan!R1391*$D1391</f>
        <v>0</v>
      </c>
      <c r="S1391" s="13">
        <f>Penjualan!S1391*$D1391</f>
        <v>0</v>
      </c>
      <c r="T1391" s="13">
        <f>Penjualan!T1391*$D1391</f>
        <v>0</v>
      </c>
      <c r="U1391" s="13">
        <f>Penjualan!U1391*$D1391</f>
        <v>0</v>
      </c>
      <c r="V1391" s="13">
        <f>Penjualan!V1391*$D1391</f>
        <v>0</v>
      </c>
      <c r="W1391" s="13">
        <f>Penjualan!W1391*$D1391</f>
        <v>0</v>
      </c>
      <c r="X1391" s="13">
        <f>Penjualan!X1391*$D1391</f>
        <v>0</v>
      </c>
      <c r="Y1391" s="13">
        <f>Penjualan!Y1391*$D1391</f>
        <v>0</v>
      </c>
      <c r="Z1391" s="13">
        <f>Penjualan!Z1391*$D1391</f>
        <v>0</v>
      </c>
      <c r="AA1391" s="13">
        <f>Penjualan!AA1391*$D1391</f>
        <v>0</v>
      </c>
      <c r="AB1391" s="13">
        <f>Penjualan!AB1391*$D1391</f>
        <v>0</v>
      </c>
      <c r="AC1391" s="13">
        <f>Penjualan!AC1391*$D1391</f>
        <v>0</v>
      </c>
      <c r="AD1391" s="13">
        <f>Penjualan!AD1391*$D1391</f>
        <v>0</v>
      </c>
      <c r="AE1391" s="13">
        <f>Penjualan!AE1391*$D1391</f>
        <v>0</v>
      </c>
      <c r="AF1391" s="13">
        <f>Penjualan!AF1391*$D1391</f>
        <v>10000</v>
      </c>
      <c r="AG1391" s="13">
        <f>Penjualan!AG1391*$D1391</f>
        <v>0</v>
      </c>
      <c r="AH1391" s="13">
        <f>Penjualan!AH1391*$D1391</f>
        <v>0</v>
      </c>
      <c r="AI1391" s="13">
        <f>Penjualan!AI1391*$D1391</f>
        <v>0</v>
      </c>
      <c r="AJ1391" s="13">
        <f>Penjualan!AJ1391*$D1391</f>
        <v>0</v>
      </c>
      <c r="AK1391" s="13">
        <f>Penjualan!AK1391*$D1391</f>
        <v>0</v>
      </c>
      <c r="AL1391" s="13">
        <f>Penjualan!AL1391*$D1391</f>
        <v>0</v>
      </c>
      <c r="AM1391" s="13">
        <f>Penjualan!AM1391*$D1391</f>
        <v>0</v>
      </c>
      <c r="AN1391" s="13">
        <f>Penjualan!AN1391*$D1391</f>
        <v>0</v>
      </c>
      <c r="AO1391" s="13">
        <f>Penjualan!AO1391*$D1391</f>
        <v>0</v>
      </c>
      <c r="AP1391" s="13"/>
      <c r="AQ1391" s="13">
        <f>Penjualan!AQ1391*$D1391</f>
        <v>0</v>
      </c>
      <c r="AR1391" s="13">
        <f t="shared" si="41"/>
        <v>10000</v>
      </c>
      <c r="AS1391" s="14"/>
      <c r="AT1391" s="14"/>
      <c r="AU1391" s="14"/>
      <c r="AV1391" s="14"/>
      <c r="AW1391" s="14"/>
    </row>
    <row r="1392" spans="1:49" ht="25" customHeight="1" x14ac:dyDescent="0.35">
      <c r="A1392" s="55">
        <f>Penjualan!A1392</f>
        <v>0</v>
      </c>
      <c r="B1392" s="2" t="str">
        <f>Penjualan!B1392</f>
        <v>RF01</v>
      </c>
      <c r="C1392" s="2" t="str">
        <f>Penjualan!C1392</f>
        <v>Produk Richard</v>
      </c>
      <c r="D1392" s="21">
        <f>VLOOKUP(B1392,Tabel!$A$6:$F$78,6,FALSE)</f>
        <v>10000</v>
      </c>
      <c r="E1392" s="13">
        <f>Penjualan!E1392*$D1392</f>
        <v>0</v>
      </c>
      <c r="F1392" s="13">
        <f>Penjualan!F1392*$D1392</f>
        <v>0</v>
      </c>
      <c r="G1392" s="13">
        <f>Penjualan!G1392*$D1392</f>
        <v>0</v>
      </c>
      <c r="H1392" s="13">
        <f>Penjualan!H1392*$D1392</f>
        <v>0</v>
      </c>
      <c r="I1392" s="13">
        <f>Penjualan!I1392*$D1392</f>
        <v>0</v>
      </c>
      <c r="J1392" s="13">
        <f>Penjualan!J1392*$D1392</f>
        <v>0</v>
      </c>
      <c r="K1392" s="13">
        <f>Penjualan!K1392*$D1392</f>
        <v>0</v>
      </c>
      <c r="L1392" s="13">
        <f>Penjualan!L1392*$D1392</f>
        <v>0</v>
      </c>
      <c r="M1392" s="13">
        <f>Penjualan!M1392*$D1392</f>
        <v>0</v>
      </c>
      <c r="N1392" s="13">
        <f>Penjualan!N1392*$D1392</f>
        <v>10000</v>
      </c>
      <c r="O1392" s="13">
        <f>Penjualan!O1392*$D1392</f>
        <v>0</v>
      </c>
      <c r="P1392" s="13">
        <f>Penjualan!P1392*$D1392</f>
        <v>0</v>
      </c>
      <c r="Q1392" s="13">
        <f>Penjualan!Q1392*$D1392</f>
        <v>0</v>
      </c>
      <c r="R1392" s="13">
        <f>Penjualan!R1392*$D1392</f>
        <v>0</v>
      </c>
      <c r="S1392" s="13">
        <f>Penjualan!S1392*$D1392</f>
        <v>0</v>
      </c>
      <c r="T1392" s="13">
        <f>Penjualan!T1392*$D1392</f>
        <v>0</v>
      </c>
      <c r="U1392" s="13">
        <f>Penjualan!U1392*$D1392</f>
        <v>0</v>
      </c>
      <c r="V1392" s="13">
        <f>Penjualan!V1392*$D1392</f>
        <v>0</v>
      </c>
      <c r="W1392" s="13">
        <f>Penjualan!W1392*$D1392</f>
        <v>0</v>
      </c>
      <c r="X1392" s="13">
        <f>Penjualan!X1392*$D1392</f>
        <v>0</v>
      </c>
      <c r="Y1392" s="13">
        <f>Penjualan!Y1392*$D1392</f>
        <v>0</v>
      </c>
      <c r="Z1392" s="13">
        <f>Penjualan!Z1392*$D1392</f>
        <v>0</v>
      </c>
      <c r="AA1392" s="13">
        <f>Penjualan!AA1392*$D1392</f>
        <v>0</v>
      </c>
      <c r="AB1392" s="13">
        <f>Penjualan!AB1392*$D1392</f>
        <v>0</v>
      </c>
      <c r="AC1392" s="13">
        <f>Penjualan!AC1392*$D1392</f>
        <v>0</v>
      </c>
      <c r="AD1392" s="13">
        <f>Penjualan!AD1392*$D1392</f>
        <v>0</v>
      </c>
      <c r="AE1392" s="13">
        <f>Penjualan!AE1392*$D1392</f>
        <v>0</v>
      </c>
      <c r="AF1392" s="13">
        <f>Penjualan!AF1392*$D1392</f>
        <v>0</v>
      </c>
      <c r="AG1392" s="13">
        <f>Penjualan!AG1392*$D1392</f>
        <v>0</v>
      </c>
      <c r="AH1392" s="13">
        <f>Penjualan!AH1392*$D1392</f>
        <v>0</v>
      </c>
      <c r="AI1392" s="13">
        <f>Penjualan!AI1392*$D1392</f>
        <v>0</v>
      </c>
      <c r="AJ1392" s="13">
        <f>Penjualan!AJ1392*$D1392</f>
        <v>0</v>
      </c>
      <c r="AK1392" s="13">
        <f>Penjualan!AK1392*$D1392</f>
        <v>0</v>
      </c>
      <c r="AL1392" s="13">
        <f>Penjualan!AL1392*$D1392</f>
        <v>0</v>
      </c>
      <c r="AM1392" s="13">
        <f>Penjualan!AM1392*$D1392</f>
        <v>0</v>
      </c>
      <c r="AN1392" s="13">
        <f>Penjualan!AN1392*$D1392</f>
        <v>0</v>
      </c>
      <c r="AO1392" s="13">
        <f>Penjualan!AO1392*$D1392</f>
        <v>0</v>
      </c>
      <c r="AP1392" s="13"/>
      <c r="AQ1392" s="13">
        <f>Penjualan!AQ1392*$D1392</f>
        <v>0</v>
      </c>
      <c r="AR1392" s="13">
        <f t="shared" si="41"/>
        <v>10000</v>
      </c>
      <c r="AS1392" s="14"/>
      <c r="AT1392" s="14"/>
      <c r="AU1392" s="14"/>
      <c r="AV1392" s="14"/>
      <c r="AW1392" s="14"/>
    </row>
    <row r="1393" spans="1:49" ht="25" customHeight="1" x14ac:dyDescent="0.35">
      <c r="A1393" s="55">
        <f>Penjualan!A1393</f>
        <v>0</v>
      </c>
      <c r="B1393" s="2" t="str">
        <f>Penjualan!B1393</f>
        <v>R10</v>
      </c>
      <c r="C1393" s="2" t="str">
        <f>Penjualan!C1393</f>
        <v>Rosario Biji Plastik</v>
      </c>
      <c r="D1393" s="21">
        <f>VLOOKUP(B1393,Tabel!$A$6:$F$78,6,FALSE)</f>
        <v>15000</v>
      </c>
      <c r="E1393" s="13">
        <f>Penjualan!E1393*$D1393</f>
        <v>0</v>
      </c>
      <c r="F1393" s="13">
        <f>Penjualan!F1393*$D1393</f>
        <v>0</v>
      </c>
      <c r="G1393" s="13">
        <f>Penjualan!G1393*$D1393</f>
        <v>0</v>
      </c>
      <c r="H1393" s="13">
        <f>Penjualan!H1393*$D1393</f>
        <v>0</v>
      </c>
      <c r="I1393" s="13">
        <f>Penjualan!I1393*$D1393</f>
        <v>0</v>
      </c>
      <c r="J1393" s="13">
        <f>Penjualan!J1393*$D1393</f>
        <v>0</v>
      </c>
      <c r="K1393" s="13">
        <f>Penjualan!K1393*$D1393</f>
        <v>0</v>
      </c>
      <c r="L1393" s="13">
        <f>Penjualan!L1393*$D1393</f>
        <v>0</v>
      </c>
      <c r="M1393" s="13">
        <f>Penjualan!M1393*$D1393</f>
        <v>0</v>
      </c>
      <c r="N1393" s="13">
        <f>Penjualan!N1393*$D1393</f>
        <v>0</v>
      </c>
      <c r="O1393" s="13">
        <f>Penjualan!O1393*$D1393</f>
        <v>0</v>
      </c>
      <c r="P1393" s="13">
        <f>Penjualan!P1393*$D1393</f>
        <v>15000</v>
      </c>
      <c r="Q1393" s="13">
        <f>Penjualan!Q1393*$D1393</f>
        <v>0</v>
      </c>
      <c r="R1393" s="13">
        <f>Penjualan!R1393*$D1393</f>
        <v>0</v>
      </c>
      <c r="S1393" s="13">
        <f>Penjualan!S1393*$D1393</f>
        <v>0</v>
      </c>
      <c r="T1393" s="13">
        <f>Penjualan!T1393*$D1393</f>
        <v>0</v>
      </c>
      <c r="U1393" s="13">
        <f>Penjualan!U1393*$D1393</f>
        <v>0</v>
      </c>
      <c r="V1393" s="13">
        <f>Penjualan!V1393*$D1393</f>
        <v>0</v>
      </c>
      <c r="W1393" s="13">
        <f>Penjualan!W1393*$D1393</f>
        <v>0</v>
      </c>
      <c r="X1393" s="13">
        <f>Penjualan!X1393*$D1393</f>
        <v>0</v>
      </c>
      <c r="Y1393" s="13">
        <f>Penjualan!Y1393*$D1393</f>
        <v>0</v>
      </c>
      <c r="Z1393" s="13">
        <f>Penjualan!Z1393*$D1393</f>
        <v>0</v>
      </c>
      <c r="AA1393" s="13">
        <f>Penjualan!AA1393*$D1393</f>
        <v>0</v>
      </c>
      <c r="AB1393" s="13">
        <f>Penjualan!AB1393*$D1393</f>
        <v>0</v>
      </c>
      <c r="AC1393" s="13">
        <f>Penjualan!AC1393*$D1393</f>
        <v>0</v>
      </c>
      <c r="AD1393" s="13">
        <f>Penjualan!AD1393*$D1393</f>
        <v>30000</v>
      </c>
      <c r="AE1393" s="13">
        <f>Penjualan!AE1393*$D1393</f>
        <v>0</v>
      </c>
      <c r="AF1393" s="13">
        <f>Penjualan!AF1393*$D1393</f>
        <v>0</v>
      </c>
      <c r="AG1393" s="13">
        <f>Penjualan!AG1393*$D1393</f>
        <v>0</v>
      </c>
      <c r="AH1393" s="13">
        <f>Penjualan!AH1393*$D1393</f>
        <v>0</v>
      </c>
      <c r="AI1393" s="13">
        <f>Penjualan!AI1393*$D1393</f>
        <v>0</v>
      </c>
      <c r="AJ1393" s="13">
        <f>Penjualan!AJ1393*$D1393</f>
        <v>0</v>
      </c>
      <c r="AK1393" s="13">
        <f>Penjualan!AK1393*$D1393</f>
        <v>0</v>
      </c>
      <c r="AL1393" s="13">
        <f>Penjualan!AL1393*$D1393</f>
        <v>0</v>
      </c>
      <c r="AM1393" s="13">
        <f>Penjualan!AM1393*$D1393</f>
        <v>0</v>
      </c>
      <c r="AN1393" s="13">
        <f>Penjualan!AN1393*$D1393</f>
        <v>0</v>
      </c>
      <c r="AO1393" s="13">
        <f>Penjualan!AO1393*$D1393</f>
        <v>0</v>
      </c>
      <c r="AP1393" s="13"/>
      <c r="AQ1393" s="13">
        <f>Penjualan!AQ1393*$D1393</f>
        <v>0</v>
      </c>
      <c r="AR1393" s="13">
        <f t="shared" si="41"/>
        <v>45000</v>
      </c>
      <c r="AS1393" s="14"/>
      <c r="AT1393" s="14"/>
      <c r="AU1393" s="14"/>
      <c r="AV1393" s="14"/>
      <c r="AW1393" s="14"/>
    </row>
    <row r="1394" spans="1:49" ht="25" customHeight="1" x14ac:dyDescent="0.35">
      <c r="A1394" s="55">
        <f>Penjualan!A1394</f>
        <v>0</v>
      </c>
      <c r="B1394" s="2" t="str">
        <f>Penjualan!B1394</f>
        <v>R01</v>
      </c>
      <c r="C1394" s="2" t="str">
        <f>Penjualan!C1394</f>
        <v>Rosario kayu</v>
      </c>
      <c r="D1394" s="21">
        <f>VLOOKUP(B1394,Tabel!$A$6:$F$78,6,FALSE)</f>
        <v>15000</v>
      </c>
      <c r="E1394" s="13">
        <f>Penjualan!E1394*$D1394</f>
        <v>0</v>
      </c>
      <c r="F1394" s="13">
        <f>Penjualan!F1394*$D1394</f>
        <v>0</v>
      </c>
      <c r="G1394" s="13">
        <f>Penjualan!G1394*$D1394</f>
        <v>0</v>
      </c>
      <c r="H1394" s="13">
        <f>Penjualan!H1394*$D1394</f>
        <v>0</v>
      </c>
      <c r="I1394" s="13">
        <f>Penjualan!I1394*$D1394</f>
        <v>0</v>
      </c>
      <c r="J1394" s="13">
        <f>Penjualan!J1394*$D1394</f>
        <v>0</v>
      </c>
      <c r="K1394" s="13">
        <f>Penjualan!K1394*$D1394</f>
        <v>0</v>
      </c>
      <c r="L1394" s="13">
        <f>Penjualan!L1394*$D1394</f>
        <v>0</v>
      </c>
      <c r="M1394" s="13">
        <f>Penjualan!M1394*$D1394</f>
        <v>0</v>
      </c>
      <c r="N1394" s="13">
        <f>Penjualan!N1394*$D1394</f>
        <v>15000</v>
      </c>
      <c r="O1394" s="13">
        <f>Penjualan!O1394*$D1394</f>
        <v>0</v>
      </c>
      <c r="P1394" s="13">
        <f>Penjualan!P1394*$D1394</f>
        <v>0</v>
      </c>
      <c r="Q1394" s="13">
        <f>Penjualan!Q1394*$D1394</f>
        <v>0</v>
      </c>
      <c r="R1394" s="13">
        <f>Penjualan!R1394*$D1394</f>
        <v>0</v>
      </c>
      <c r="S1394" s="13">
        <f>Penjualan!S1394*$D1394</f>
        <v>0</v>
      </c>
      <c r="T1394" s="13">
        <f>Penjualan!T1394*$D1394</f>
        <v>0</v>
      </c>
      <c r="U1394" s="13">
        <f>Penjualan!U1394*$D1394</f>
        <v>0</v>
      </c>
      <c r="V1394" s="13">
        <f>Penjualan!V1394*$D1394</f>
        <v>0</v>
      </c>
      <c r="W1394" s="13">
        <f>Penjualan!W1394*$D1394</f>
        <v>0</v>
      </c>
      <c r="X1394" s="13">
        <f>Penjualan!X1394*$D1394</f>
        <v>0</v>
      </c>
      <c r="Y1394" s="13">
        <f>Penjualan!Y1394*$D1394</f>
        <v>0</v>
      </c>
      <c r="Z1394" s="13">
        <f>Penjualan!Z1394*$D1394</f>
        <v>0</v>
      </c>
      <c r="AA1394" s="13">
        <f>Penjualan!AA1394*$D1394</f>
        <v>0</v>
      </c>
      <c r="AB1394" s="13">
        <f>Penjualan!AB1394*$D1394</f>
        <v>0</v>
      </c>
      <c r="AC1394" s="13">
        <f>Penjualan!AC1394*$D1394</f>
        <v>0</v>
      </c>
      <c r="AD1394" s="13">
        <f>Penjualan!AD1394*$D1394</f>
        <v>0</v>
      </c>
      <c r="AE1394" s="13">
        <f>Penjualan!AE1394*$D1394</f>
        <v>0</v>
      </c>
      <c r="AF1394" s="13">
        <f>Penjualan!AF1394*$D1394</f>
        <v>0</v>
      </c>
      <c r="AG1394" s="13">
        <f>Penjualan!AG1394*$D1394</f>
        <v>0</v>
      </c>
      <c r="AH1394" s="13">
        <f>Penjualan!AH1394*$D1394</f>
        <v>0</v>
      </c>
      <c r="AI1394" s="13">
        <f>Penjualan!AI1394*$D1394</f>
        <v>0</v>
      </c>
      <c r="AJ1394" s="13">
        <f>Penjualan!AJ1394*$D1394</f>
        <v>0</v>
      </c>
      <c r="AK1394" s="13">
        <f>Penjualan!AK1394*$D1394</f>
        <v>15000</v>
      </c>
      <c r="AL1394" s="13">
        <f>Penjualan!AL1394*$D1394</f>
        <v>0</v>
      </c>
      <c r="AM1394" s="13">
        <f>Penjualan!AM1394*$D1394</f>
        <v>0</v>
      </c>
      <c r="AN1394" s="13">
        <f>Penjualan!AN1394*$D1394</f>
        <v>0</v>
      </c>
      <c r="AO1394" s="13">
        <f>Penjualan!AO1394*$D1394</f>
        <v>0</v>
      </c>
      <c r="AP1394" s="13"/>
      <c r="AQ1394" s="13">
        <f>Penjualan!AQ1394*$D1394</f>
        <v>0</v>
      </c>
      <c r="AR1394" s="13">
        <f t="shared" si="41"/>
        <v>30000</v>
      </c>
      <c r="AS1394" s="14"/>
      <c r="AT1394" s="14"/>
      <c r="AU1394" s="14"/>
      <c r="AV1394" s="14"/>
      <c r="AW1394" s="14"/>
    </row>
    <row r="1395" spans="1:49" ht="25" customHeight="1" x14ac:dyDescent="0.35">
      <c r="A1395" s="55">
        <f>Penjualan!A1395</f>
        <v>0</v>
      </c>
      <c r="B1395" s="2" t="str">
        <f>Penjualan!B1395</f>
        <v>GR11</v>
      </c>
      <c r="C1395" s="2" t="str">
        <f>Penjualan!C1395</f>
        <v>Gelang rosario kristal</v>
      </c>
      <c r="D1395" s="21">
        <f>VLOOKUP(B1395,Tabel!$A$6:$F$78,6,FALSE)</f>
        <v>15000</v>
      </c>
      <c r="E1395" s="13">
        <f>Penjualan!E1395*$D1395</f>
        <v>0</v>
      </c>
      <c r="F1395" s="13">
        <f>Penjualan!F1395*$D1395</f>
        <v>0</v>
      </c>
      <c r="G1395" s="13">
        <f>Penjualan!G1395*$D1395</f>
        <v>0</v>
      </c>
      <c r="H1395" s="13">
        <f>Penjualan!H1395*$D1395</f>
        <v>0</v>
      </c>
      <c r="I1395" s="13">
        <f>Penjualan!I1395*$D1395</f>
        <v>0</v>
      </c>
      <c r="J1395" s="13">
        <f>Penjualan!J1395*$D1395</f>
        <v>0</v>
      </c>
      <c r="K1395" s="13">
        <f>Penjualan!K1395*$D1395</f>
        <v>0</v>
      </c>
      <c r="L1395" s="13">
        <f>Penjualan!L1395*$D1395</f>
        <v>0</v>
      </c>
      <c r="M1395" s="13">
        <f>Penjualan!M1395*$D1395</f>
        <v>0</v>
      </c>
      <c r="N1395" s="13">
        <f>Penjualan!N1395*$D1395</f>
        <v>0</v>
      </c>
      <c r="O1395" s="13">
        <f>Penjualan!O1395*$D1395</f>
        <v>0</v>
      </c>
      <c r="P1395" s="13">
        <f>Penjualan!P1395*$D1395</f>
        <v>30000</v>
      </c>
      <c r="Q1395" s="13">
        <f>Penjualan!Q1395*$D1395</f>
        <v>0</v>
      </c>
      <c r="R1395" s="13">
        <f>Penjualan!R1395*$D1395</f>
        <v>0</v>
      </c>
      <c r="S1395" s="13">
        <f>Penjualan!S1395*$D1395</f>
        <v>0</v>
      </c>
      <c r="T1395" s="13">
        <f>Penjualan!T1395*$D1395</f>
        <v>0</v>
      </c>
      <c r="U1395" s="13">
        <f>Penjualan!U1395*$D1395</f>
        <v>0</v>
      </c>
      <c r="V1395" s="13">
        <f>Penjualan!V1395*$D1395</f>
        <v>0</v>
      </c>
      <c r="W1395" s="13">
        <f>Penjualan!W1395*$D1395</f>
        <v>0</v>
      </c>
      <c r="X1395" s="13">
        <f>Penjualan!X1395*$D1395</f>
        <v>30000</v>
      </c>
      <c r="Y1395" s="13">
        <f>Penjualan!Y1395*$D1395</f>
        <v>0</v>
      </c>
      <c r="Z1395" s="13">
        <f>Penjualan!Z1395*$D1395</f>
        <v>0</v>
      </c>
      <c r="AA1395" s="13">
        <f>Penjualan!AA1395*$D1395</f>
        <v>0</v>
      </c>
      <c r="AB1395" s="13">
        <f>Penjualan!AB1395*$D1395</f>
        <v>0</v>
      </c>
      <c r="AC1395" s="13">
        <f>Penjualan!AC1395*$D1395</f>
        <v>0</v>
      </c>
      <c r="AD1395" s="13">
        <f>Penjualan!AD1395*$D1395</f>
        <v>0</v>
      </c>
      <c r="AE1395" s="13">
        <f>Penjualan!AE1395*$D1395</f>
        <v>0</v>
      </c>
      <c r="AF1395" s="13">
        <f>Penjualan!AF1395*$D1395</f>
        <v>0</v>
      </c>
      <c r="AG1395" s="13">
        <f>Penjualan!AG1395*$D1395</f>
        <v>0</v>
      </c>
      <c r="AH1395" s="13">
        <f>Penjualan!AH1395*$D1395</f>
        <v>0</v>
      </c>
      <c r="AI1395" s="13">
        <f>Penjualan!AI1395*$D1395</f>
        <v>15000</v>
      </c>
      <c r="AJ1395" s="13">
        <f>Penjualan!AJ1395*$D1395</f>
        <v>0</v>
      </c>
      <c r="AK1395" s="13">
        <f>Penjualan!AK1395*$D1395</f>
        <v>0</v>
      </c>
      <c r="AL1395" s="13">
        <f>Penjualan!AL1395*$D1395</f>
        <v>0</v>
      </c>
      <c r="AM1395" s="13">
        <f>Penjualan!AM1395*$D1395</f>
        <v>0</v>
      </c>
      <c r="AN1395" s="13">
        <f>Penjualan!AN1395*$D1395</f>
        <v>0</v>
      </c>
      <c r="AO1395" s="13">
        <f>Penjualan!AO1395*$D1395</f>
        <v>0</v>
      </c>
      <c r="AP1395" s="13"/>
      <c r="AQ1395" s="13">
        <f>Penjualan!AQ1395*$D1395</f>
        <v>0</v>
      </c>
      <c r="AR1395" s="13">
        <f t="shared" si="41"/>
        <v>75000</v>
      </c>
      <c r="AS1395" s="14"/>
      <c r="AT1395" s="14"/>
      <c r="AU1395" s="14"/>
      <c r="AV1395" s="14"/>
      <c r="AW1395" s="14"/>
    </row>
    <row r="1396" spans="1:49" ht="25" customHeight="1" x14ac:dyDescent="0.35">
      <c r="A1396" s="55">
        <f>Penjualan!A1396</f>
        <v>0</v>
      </c>
      <c r="B1396" s="2" t="str">
        <f>Penjualan!B1396</f>
        <v>G12</v>
      </c>
      <c r="C1396" s="2" t="str">
        <f>Penjualan!C1396</f>
        <v xml:space="preserve">Gelang plat </v>
      </c>
      <c r="D1396" s="21">
        <f>VLOOKUP(B1396,Tabel!$A$6:$F$78,6,FALSE)</f>
        <v>5000</v>
      </c>
      <c r="E1396" s="13">
        <f>Penjualan!E1396*$D1396</f>
        <v>0</v>
      </c>
      <c r="F1396" s="13">
        <f>Penjualan!F1396*$D1396</f>
        <v>0</v>
      </c>
      <c r="G1396" s="13">
        <f>Penjualan!G1396*$D1396</f>
        <v>0</v>
      </c>
      <c r="H1396" s="13">
        <f>Penjualan!H1396*$D1396</f>
        <v>0</v>
      </c>
      <c r="I1396" s="13">
        <f>Penjualan!I1396*$D1396</f>
        <v>0</v>
      </c>
      <c r="J1396" s="13">
        <f>Penjualan!J1396*$D1396</f>
        <v>0</v>
      </c>
      <c r="K1396" s="13">
        <f>Penjualan!K1396*$D1396</f>
        <v>0</v>
      </c>
      <c r="L1396" s="13">
        <f>Penjualan!L1396*$D1396</f>
        <v>0</v>
      </c>
      <c r="M1396" s="13">
        <f>Penjualan!M1396*$D1396</f>
        <v>0</v>
      </c>
      <c r="N1396" s="13">
        <f>Penjualan!N1396*$D1396</f>
        <v>0</v>
      </c>
      <c r="O1396" s="13">
        <f>Penjualan!O1396*$D1396</f>
        <v>0</v>
      </c>
      <c r="P1396" s="13">
        <f>Penjualan!P1396*$D1396</f>
        <v>0</v>
      </c>
      <c r="Q1396" s="13">
        <f>Penjualan!Q1396*$D1396</f>
        <v>0</v>
      </c>
      <c r="R1396" s="13">
        <f>Penjualan!R1396*$D1396</f>
        <v>0</v>
      </c>
      <c r="S1396" s="13">
        <f>Penjualan!S1396*$D1396</f>
        <v>0</v>
      </c>
      <c r="T1396" s="13">
        <f>Penjualan!T1396*$D1396</f>
        <v>0</v>
      </c>
      <c r="U1396" s="13">
        <f>Penjualan!U1396*$D1396</f>
        <v>0</v>
      </c>
      <c r="V1396" s="13">
        <f>Penjualan!V1396*$D1396</f>
        <v>0</v>
      </c>
      <c r="W1396" s="13">
        <f>Penjualan!W1396*$D1396</f>
        <v>0</v>
      </c>
      <c r="X1396" s="13">
        <f>Penjualan!X1396*$D1396</f>
        <v>0</v>
      </c>
      <c r="Y1396" s="13">
        <f>Penjualan!Y1396*$D1396</f>
        <v>0</v>
      </c>
      <c r="Z1396" s="13">
        <f>Penjualan!Z1396*$D1396</f>
        <v>0</v>
      </c>
      <c r="AA1396" s="13">
        <f>Penjualan!AA1396*$D1396</f>
        <v>0</v>
      </c>
      <c r="AB1396" s="13">
        <f>Penjualan!AB1396*$D1396</f>
        <v>0</v>
      </c>
      <c r="AC1396" s="13">
        <f>Penjualan!AC1396*$D1396</f>
        <v>0</v>
      </c>
      <c r="AD1396" s="13">
        <f>Penjualan!AD1396*$D1396</f>
        <v>15000</v>
      </c>
      <c r="AE1396" s="13">
        <f>Penjualan!AE1396*$D1396</f>
        <v>0</v>
      </c>
      <c r="AF1396" s="13">
        <f>Penjualan!AF1396*$D1396</f>
        <v>0</v>
      </c>
      <c r="AG1396" s="13">
        <f>Penjualan!AG1396*$D1396</f>
        <v>0</v>
      </c>
      <c r="AH1396" s="13">
        <f>Penjualan!AH1396*$D1396</f>
        <v>0</v>
      </c>
      <c r="AI1396" s="13">
        <f>Penjualan!AI1396*$D1396</f>
        <v>10000</v>
      </c>
      <c r="AJ1396" s="13">
        <f>Penjualan!AJ1396*$D1396</f>
        <v>0</v>
      </c>
      <c r="AK1396" s="13">
        <f>Penjualan!AK1396*$D1396</f>
        <v>0</v>
      </c>
      <c r="AL1396" s="13">
        <f>Penjualan!AL1396*$D1396</f>
        <v>0</v>
      </c>
      <c r="AM1396" s="13">
        <f>Penjualan!AM1396*$D1396</f>
        <v>0</v>
      </c>
      <c r="AN1396" s="13">
        <f>Penjualan!AN1396*$D1396</f>
        <v>0</v>
      </c>
      <c r="AO1396" s="13">
        <f>Penjualan!AO1396*$D1396</f>
        <v>0</v>
      </c>
      <c r="AP1396" s="13"/>
      <c r="AQ1396" s="13">
        <f>Penjualan!AQ1396*$D1396</f>
        <v>0</v>
      </c>
      <c r="AR1396" s="13">
        <f t="shared" si="41"/>
        <v>25000</v>
      </c>
      <c r="AS1396" s="14"/>
      <c r="AT1396" s="14"/>
      <c r="AU1396" s="14"/>
      <c r="AV1396" s="14"/>
      <c r="AW1396" s="14"/>
    </row>
    <row r="1397" spans="1:49" ht="25" customHeight="1" x14ac:dyDescent="0.35">
      <c r="A1397" s="55">
        <f>Penjualan!A1397</f>
        <v>0</v>
      </c>
      <c r="B1397" s="2" t="str">
        <f>Penjualan!B1397</f>
        <v>GKM</v>
      </c>
      <c r="C1397" s="2" t="str">
        <f>Penjualan!C1397</f>
        <v>G. Mutiara</v>
      </c>
      <c r="D1397" s="21">
        <f>VLOOKUP(B1397,Tabel!$A$6:$F$78,6,FALSE)</f>
        <v>10000</v>
      </c>
      <c r="E1397" s="13">
        <f>Penjualan!E1397*$D1397</f>
        <v>0</v>
      </c>
      <c r="F1397" s="13">
        <f>Penjualan!F1397*$D1397</f>
        <v>0</v>
      </c>
      <c r="G1397" s="13">
        <f>Penjualan!G1397*$D1397</f>
        <v>0</v>
      </c>
      <c r="H1397" s="13">
        <f>Penjualan!H1397*$D1397</f>
        <v>0</v>
      </c>
      <c r="I1397" s="13">
        <f>Penjualan!I1397*$D1397</f>
        <v>0</v>
      </c>
      <c r="J1397" s="13">
        <f>Penjualan!J1397*$D1397</f>
        <v>0</v>
      </c>
      <c r="K1397" s="13">
        <f>Penjualan!K1397*$D1397</f>
        <v>0</v>
      </c>
      <c r="L1397" s="13">
        <f>Penjualan!L1397*$D1397</f>
        <v>0</v>
      </c>
      <c r="M1397" s="13">
        <f>Penjualan!M1397*$D1397</f>
        <v>10000</v>
      </c>
      <c r="N1397" s="13">
        <f>Penjualan!N1397*$D1397</f>
        <v>0</v>
      </c>
      <c r="O1397" s="13">
        <f>Penjualan!O1397*$D1397</f>
        <v>0</v>
      </c>
      <c r="P1397" s="13">
        <f>Penjualan!P1397*$D1397</f>
        <v>0</v>
      </c>
      <c r="Q1397" s="13">
        <f>Penjualan!Q1397*$D1397</f>
        <v>0</v>
      </c>
      <c r="R1397" s="13">
        <f>Penjualan!R1397*$D1397</f>
        <v>0</v>
      </c>
      <c r="S1397" s="13">
        <f>Penjualan!S1397*$D1397</f>
        <v>0</v>
      </c>
      <c r="T1397" s="13">
        <f>Penjualan!T1397*$D1397</f>
        <v>0</v>
      </c>
      <c r="U1397" s="13">
        <f>Penjualan!U1397*$D1397</f>
        <v>0</v>
      </c>
      <c r="V1397" s="13">
        <f>Penjualan!V1397*$D1397</f>
        <v>0</v>
      </c>
      <c r="W1397" s="13">
        <f>Penjualan!W1397*$D1397</f>
        <v>0</v>
      </c>
      <c r="X1397" s="13">
        <f>Penjualan!X1397*$D1397</f>
        <v>0</v>
      </c>
      <c r="Y1397" s="13">
        <f>Penjualan!Y1397*$D1397</f>
        <v>0</v>
      </c>
      <c r="Z1397" s="13">
        <f>Penjualan!Z1397*$D1397</f>
        <v>0</v>
      </c>
      <c r="AA1397" s="13">
        <f>Penjualan!AA1397*$D1397</f>
        <v>0</v>
      </c>
      <c r="AB1397" s="13">
        <f>Penjualan!AB1397*$D1397</f>
        <v>0</v>
      </c>
      <c r="AC1397" s="13">
        <f>Penjualan!AC1397*$D1397</f>
        <v>0</v>
      </c>
      <c r="AD1397" s="13">
        <f>Penjualan!AD1397*$D1397</f>
        <v>0</v>
      </c>
      <c r="AE1397" s="13">
        <f>Penjualan!AE1397*$D1397</f>
        <v>0</v>
      </c>
      <c r="AF1397" s="13">
        <f>Penjualan!AF1397*$D1397</f>
        <v>0</v>
      </c>
      <c r="AG1397" s="13">
        <f>Penjualan!AG1397*$D1397</f>
        <v>0</v>
      </c>
      <c r="AH1397" s="13">
        <f>Penjualan!AH1397*$D1397</f>
        <v>0</v>
      </c>
      <c r="AI1397" s="13">
        <f>Penjualan!AI1397*$D1397</f>
        <v>0</v>
      </c>
      <c r="AJ1397" s="13">
        <f>Penjualan!AJ1397*$D1397</f>
        <v>0</v>
      </c>
      <c r="AK1397" s="13">
        <f>Penjualan!AK1397*$D1397</f>
        <v>0</v>
      </c>
      <c r="AL1397" s="13">
        <f>Penjualan!AL1397*$D1397</f>
        <v>0</v>
      </c>
      <c r="AM1397" s="13">
        <f>Penjualan!AM1397*$D1397</f>
        <v>0</v>
      </c>
      <c r="AN1397" s="13">
        <f>Penjualan!AN1397*$D1397</f>
        <v>0</v>
      </c>
      <c r="AO1397" s="13">
        <f>Penjualan!AO1397*$D1397</f>
        <v>0</v>
      </c>
      <c r="AP1397" s="13"/>
      <c r="AQ1397" s="13">
        <f>Penjualan!AQ1397*$D1397</f>
        <v>0</v>
      </c>
      <c r="AR1397" s="13">
        <f t="shared" si="41"/>
        <v>10000</v>
      </c>
      <c r="AS1397" s="14"/>
      <c r="AT1397" s="14"/>
      <c r="AU1397" s="14"/>
      <c r="AV1397" s="14"/>
      <c r="AW1397" s="14"/>
    </row>
    <row r="1398" spans="1:49" ht="25" customHeight="1" x14ac:dyDescent="0.35">
      <c r="A1398" s="55">
        <f>Penjualan!A1398</f>
        <v>0</v>
      </c>
      <c r="B1398" s="2" t="str">
        <f>Penjualan!B1398</f>
        <v>Gus01</v>
      </c>
      <c r="C1398" s="2" t="str">
        <f>Penjualan!C1398</f>
        <v>Produk Agus</v>
      </c>
      <c r="D1398" s="21">
        <f>VLOOKUP(B1398,Tabel!$A$6:$F$78,6,FALSE)</f>
        <v>10000</v>
      </c>
      <c r="E1398" s="13">
        <f>Penjualan!E1398*$D1398</f>
        <v>0</v>
      </c>
      <c r="F1398" s="13">
        <f>Penjualan!F1398*$D1398</f>
        <v>0</v>
      </c>
      <c r="G1398" s="13">
        <f>Penjualan!G1398*$D1398</f>
        <v>0</v>
      </c>
      <c r="H1398" s="13">
        <f>Penjualan!H1398*$D1398</f>
        <v>0</v>
      </c>
      <c r="I1398" s="13">
        <f>Penjualan!I1398*$D1398</f>
        <v>0</v>
      </c>
      <c r="J1398" s="13">
        <f>Penjualan!J1398*$D1398</f>
        <v>0</v>
      </c>
      <c r="K1398" s="13">
        <f>Penjualan!K1398*$D1398</f>
        <v>0</v>
      </c>
      <c r="L1398" s="13">
        <f>Penjualan!L1398*$D1398</f>
        <v>0</v>
      </c>
      <c r="M1398" s="13">
        <f>Penjualan!M1398*$D1398</f>
        <v>0</v>
      </c>
      <c r="N1398" s="13">
        <f>Penjualan!N1398*$D1398</f>
        <v>0</v>
      </c>
      <c r="O1398" s="13">
        <f>Penjualan!O1398*$D1398</f>
        <v>0</v>
      </c>
      <c r="P1398" s="13">
        <f>Penjualan!P1398*$D1398</f>
        <v>0</v>
      </c>
      <c r="Q1398" s="13">
        <f>Penjualan!Q1398*$D1398</f>
        <v>0</v>
      </c>
      <c r="R1398" s="13">
        <f>Penjualan!R1398*$D1398</f>
        <v>0</v>
      </c>
      <c r="S1398" s="13">
        <f>Penjualan!S1398*$D1398</f>
        <v>0</v>
      </c>
      <c r="T1398" s="13">
        <f>Penjualan!T1398*$D1398</f>
        <v>0</v>
      </c>
      <c r="U1398" s="13">
        <f>Penjualan!U1398*$D1398</f>
        <v>0</v>
      </c>
      <c r="V1398" s="13">
        <f>Penjualan!V1398*$D1398</f>
        <v>0</v>
      </c>
      <c r="W1398" s="13">
        <f>Penjualan!W1398*$D1398</f>
        <v>0</v>
      </c>
      <c r="X1398" s="13">
        <f>Penjualan!X1398*$D1398</f>
        <v>0</v>
      </c>
      <c r="Y1398" s="13">
        <f>Penjualan!Y1398*$D1398</f>
        <v>0</v>
      </c>
      <c r="Z1398" s="13">
        <f>Penjualan!Z1398*$D1398</f>
        <v>0</v>
      </c>
      <c r="AA1398" s="13">
        <f>Penjualan!AA1398*$D1398</f>
        <v>0</v>
      </c>
      <c r="AB1398" s="13">
        <f>Penjualan!AB1398*$D1398</f>
        <v>0</v>
      </c>
      <c r="AC1398" s="13">
        <f>Penjualan!AC1398*$D1398</f>
        <v>0</v>
      </c>
      <c r="AD1398" s="13">
        <f>Penjualan!AD1398*$D1398</f>
        <v>0</v>
      </c>
      <c r="AE1398" s="13">
        <f>Penjualan!AE1398*$D1398</f>
        <v>0</v>
      </c>
      <c r="AF1398" s="13">
        <f>Penjualan!AF1398*$D1398</f>
        <v>0</v>
      </c>
      <c r="AG1398" s="13">
        <f>Penjualan!AG1398*$D1398</f>
        <v>0</v>
      </c>
      <c r="AH1398" s="13">
        <f>Penjualan!AH1398*$D1398</f>
        <v>0</v>
      </c>
      <c r="AI1398" s="13">
        <f>Penjualan!AI1398*$D1398</f>
        <v>0</v>
      </c>
      <c r="AJ1398" s="13">
        <f>Penjualan!AJ1398*$D1398</f>
        <v>0</v>
      </c>
      <c r="AK1398" s="13">
        <f>Penjualan!AK1398*$D1398</f>
        <v>0</v>
      </c>
      <c r="AL1398" s="13">
        <f>Penjualan!AL1398*$D1398</f>
        <v>0</v>
      </c>
      <c r="AM1398" s="13">
        <f>Penjualan!AM1398*$D1398</f>
        <v>0</v>
      </c>
      <c r="AN1398" s="13">
        <f>Penjualan!AN1398*$D1398</f>
        <v>0</v>
      </c>
      <c r="AO1398" s="13">
        <f>Penjualan!AO1398*$D1398</f>
        <v>0</v>
      </c>
      <c r="AP1398" s="13"/>
      <c r="AQ1398" s="13">
        <f>Penjualan!AQ1398*$D1398</f>
        <v>10000</v>
      </c>
      <c r="AR1398" s="13">
        <f t="shared" si="41"/>
        <v>10000</v>
      </c>
      <c r="AS1398" s="14"/>
      <c r="AT1398" s="14"/>
      <c r="AU1398" s="14"/>
      <c r="AV1398" s="14"/>
      <c r="AW1398" s="14"/>
    </row>
    <row r="1399" spans="1:49" ht="25" customHeight="1" x14ac:dyDescent="0.35">
      <c r="A1399" s="55">
        <f>Penjualan!A1399</f>
        <v>0</v>
      </c>
      <c r="B1399" s="2" t="str">
        <f>Penjualan!B1399</f>
        <v>KT03</v>
      </c>
      <c r="C1399" s="2" t="str">
        <f>Penjualan!C1399</f>
        <v>Kalung huruf</v>
      </c>
      <c r="D1399" s="21">
        <f>VLOOKUP(B1399,Tabel!$A$6:$F$78,6,FALSE)</f>
        <v>3000</v>
      </c>
      <c r="E1399" s="13">
        <f>Penjualan!E1399*$D1399</f>
        <v>0</v>
      </c>
      <c r="F1399" s="13">
        <f>Penjualan!F1399*$D1399</f>
        <v>0</v>
      </c>
      <c r="G1399" s="13">
        <f>Penjualan!G1399*$D1399</f>
        <v>0</v>
      </c>
      <c r="H1399" s="13">
        <f>Penjualan!H1399*$D1399</f>
        <v>0</v>
      </c>
      <c r="I1399" s="13">
        <f>Penjualan!I1399*$D1399</f>
        <v>0</v>
      </c>
      <c r="J1399" s="13">
        <f>Penjualan!J1399*$D1399</f>
        <v>0</v>
      </c>
      <c r="K1399" s="13">
        <f>Penjualan!K1399*$D1399</f>
        <v>0</v>
      </c>
      <c r="L1399" s="13">
        <f>Penjualan!L1399*$D1399</f>
        <v>0</v>
      </c>
      <c r="M1399" s="13">
        <f>Penjualan!M1399*$D1399</f>
        <v>0</v>
      </c>
      <c r="N1399" s="13">
        <f>Penjualan!N1399*$D1399</f>
        <v>0</v>
      </c>
      <c r="O1399" s="13">
        <f>Penjualan!O1399*$D1399</f>
        <v>0</v>
      </c>
      <c r="P1399" s="13">
        <f>Penjualan!P1399*$D1399</f>
        <v>0</v>
      </c>
      <c r="Q1399" s="13">
        <f>Penjualan!Q1399*$D1399</f>
        <v>0</v>
      </c>
      <c r="R1399" s="13">
        <f>Penjualan!R1399*$D1399</f>
        <v>0</v>
      </c>
      <c r="S1399" s="13">
        <f>Penjualan!S1399*$D1399</f>
        <v>0</v>
      </c>
      <c r="T1399" s="13">
        <f>Penjualan!T1399*$D1399</f>
        <v>0</v>
      </c>
      <c r="U1399" s="13">
        <f>Penjualan!U1399*$D1399</f>
        <v>0</v>
      </c>
      <c r="V1399" s="13">
        <f>Penjualan!V1399*$D1399</f>
        <v>0</v>
      </c>
      <c r="W1399" s="13">
        <f>Penjualan!W1399*$D1399</f>
        <v>0</v>
      </c>
      <c r="X1399" s="13">
        <f>Penjualan!X1399*$D1399</f>
        <v>0</v>
      </c>
      <c r="Y1399" s="13">
        <f>Penjualan!Y1399*$D1399</f>
        <v>0</v>
      </c>
      <c r="Z1399" s="13">
        <f>Penjualan!Z1399*$D1399</f>
        <v>0</v>
      </c>
      <c r="AA1399" s="13">
        <f>Penjualan!AA1399*$D1399</f>
        <v>0</v>
      </c>
      <c r="AB1399" s="13">
        <f>Penjualan!AB1399*$D1399</f>
        <v>0</v>
      </c>
      <c r="AC1399" s="13">
        <f>Penjualan!AC1399*$D1399</f>
        <v>0</v>
      </c>
      <c r="AD1399" s="13">
        <f>Penjualan!AD1399*$D1399</f>
        <v>0</v>
      </c>
      <c r="AE1399" s="13">
        <f>Penjualan!AE1399*$D1399</f>
        <v>0</v>
      </c>
      <c r="AF1399" s="13">
        <f>Penjualan!AF1399*$D1399</f>
        <v>0</v>
      </c>
      <c r="AG1399" s="13">
        <f>Penjualan!AG1399*$D1399</f>
        <v>0</v>
      </c>
      <c r="AH1399" s="13">
        <f>Penjualan!AH1399*$D1399</f>
        <v>0</v>
      </c>
      <c r="AI1399" s="13">
        <f>Penjualan!AI1399*$D1399</f>
        <v>6000</v>
      </c>
      <c r="AJ1399" s="13">
        <f>Penjualan!AJ1399*$D1399</f>
        <v>0</v>
      </c>
      <c r="AK1399" s="13">
        <f>Penjualan!AK1399*$D1399</f>
        <v>0</v>
      </c>
      <c r="AL1399" s="13">
        <f>Penjualan!AL1399*$D1399</f>
        <v>0</v>
      </c>
      <c r="AM1399" s="13">
        <f>Penjualan!AM1399*$D1399</f>
        <v>0</v>
      </c>
      <c r="AN1399" s="13">
        <f>Penjualan!AN1399*$D1399</f>
        <v>0</v>
      </c>
      <c r="AO1399" s="13">
        <f>Penjualan!AO1399*$D1399</f>
        <v>0</v>
      </c>
      <c r="AP1399" s="13"/>
      <c r="AQ1399" s="13">
        <f>Penjualan!AQ1399*$D1399</f>
        <v>0</v>
      </c>
      <c r="AR1399" s="13">
        <f t="shared" si="41"/>
        <v>6000</v>
      </c>
      <c r="AS1399" s="14"/>
      <c r="AT1399" s="14"/>
      <c r="AU1399" s="14"/>
      <c r="AV1399" s="14"/>
      <c r="AW1399" s="14"/>
    </row>
    <row r="1400" spans="1:49" ht="25" customHeight="1" x14ac:dyDescent="0.35">
      <c r="A1400" s="55">
        <f>Penjualan!A1400</f>
        <v>0</v>
      </c>
      <c r="B1400" s="2" t="str">
        <f>Penjualan!B1400</f>
        <v>R01</v>
      </c>
      <c r="C1400" s="2" t="str">
        <f>Penjualan!C1400</f>
        <v>Rosario kayu</v>
      </c>
      <c r="D1400" s="21">
        <f>VLOOKUP(B1400,Tabel!$A$6:$F$78,6,FALSE)</f>
        <v>15000</v>
      </c>
      <c r="E1400" s="13">
        <f>Penjualan!E1400*$D1400</f>
        <v>0</v>
      </c>
      <c r="F1400" s="13">
        <f>Penjualan!F1400*$D1400</f>
        <v>15000</v>
      </c>
      <c r="G1400" s="13">
        <f>Penjualan!G1400*$D1400</f>
        <v>0</v>
      </c>
      <c r="H1400" s="13">
        <f>Penjualan!H1400*$D1400</f>
        <v>0</v>
      </c>
      <c r="I1400" s="13">
        <f>Penjualan!I1400*$D1400</f>
        <v>0</v>
      </c>
      <c r="J1400" s="13">
        <f>Penjualan!J1400*$D1400</f>
        <v>0</v>
      </c>
      <c r="K1400" s="13">
        <f>Penjualan!K1400*$D1400</f>
        <v>0</v>
      </c>
      <c r="L1400" s="13">
        <f>Penjualan!L1400*$D1400</f>
        <v>0</v>
      </c>
      <c r="M1400" s="13">
        <f>Penjualan!M1400*$D1400</f>
        <v>0</v>
      </c>
      <c r="N1400" s="13">
        <f>Penjualan!N1400*$D1400</f>
        <v>0</v>
      </c>
      <c r="O1400" s="13">
        <f>Penjualan!O1400*$D1400</f>
        <v>0</v>
      </c>
      <c r="P1400" s="13">
        <f>Penjualan!P1400*$D1400</f>
        <v>15000</v>
      </c>
      <c r="Q1400" s="13">
        <f>Penjualan!Q1400*$D1400</f>
        <v>0</v>
      </c>
      <c r="R1400" s="13">
        <f>Penjualan!R1400*$D1400</f>
        <v>0</v>
      </c>
      <c r="S1400" s="13">
        <f>Penjualan!S1400*$D1400</f>
        <v>0</v>
      </c>
      <c r="T1400" s="13">
        <f>Penjualan!T1400*$D1400</f>
        <v>0</v>
      </c>
      <c r="U1400" s="13">
        <f>Penjualan!U1400*$D1400</f>
        <v>0</v>
      </c>
      <c r="V1400" s="13">
        <f>Penjualan!V1400*$D1400</f>
        <v>0</v>
      </c>
      <c r="W1400" s="13">
        <f>Penjualan!W1400*$D1400</f>
        <v>0</v>
      </c>
      <c r="X1400" s="13">
        <f>Penjualan!X1400*$D1400</f>
        <v>0</v>
      </c>
      <c r="Y1400" s="13">
        <f>Penjualan!Y1400*$D1400</f>
        <v>0</v>
      </c>
      <c r="Z1400" s="13">
        <f>Penjualan!Z1400*$D1400</f>
        <v>0</v>
      </c>
      <c r="AA1400" s="13">
        <f>Penjualan!AA1400*$D1400</f>
        <v>0</v>
      </c>
      <c r="AB1400" s="13">
        <f>Penjualan!AB1400*$D1400</f>
        <v>0</v>
      </c>
      <c r="AC1400" s="13">
        <f>Penjualan!AC1400*$D1400</f>
        <v>0</v>
      </c>
      <c r="AD1400" s="13">
        <f>Penjualan!AD1400*$D1400</f>
        <v>0</v>
      </c>
      <c r="AE1400" s="13">
        <f>Penjualan!AE1400*$D1400</f>
        <v>0</v>
      </c>
      <c r="AF1400" s="13">
        <f>Penjualan!AF1400*$D1400</f>
        <v>0</v>
      </c>
      <c r="AG1400" s="13">
        <f>Penjualan!AG1400*$D1400</f>
        <v>0</v>
      </c>
      <c r="AH1400" s="13">
        <f>Penjualan!AH1400*$D1400</f>
        <v>0</v>
      </c>
      <c r="AI1400" s="13">
        <f>Penjualan!AI1400*$D1400</f>
        <v>0</v>
      </c>
      <c r="AJ1400" s="13">
        <f>Penjualan!AJ1400*$D1400</f>
        <v>0</v>
      </c>
      <c r="AK1400" s="13">
        <f>Penjualan!AK1400*$D1400</f>
        <v>0</v>
      </c>
      <c r="AL1400" s="13">
        <f>Penjualan!AL1400*$D1400</f>
        <v>0</v>
      </c>
      <c r="AM1400" s="13">
        <f>Penjualan!AM1400*$D1400</f>
        <v>0</v>
      </c>
      <c r="AN1400" s="13">
        <f>Penjualan!AN1400*$D1400</f>
        <v>0</v>
      </c>
      <c r="AO1400" s="13">
        <f>Penjualan!AO1400*$D1400</f>
        <v>0</v>
      </c>
      <c r="AP1400" s="13"/>
      <c r="AQ1400" s="13">
        <f>Penjualan!AQ1400*$D1400</f>
        <v>0</v>
      </c>
      <c r="AR1400" s="13">
        <f t="shared" si="41"/>
        <v>30000</v>
      </c>
      <c r="AS1400" s="14"/>
      <c r="AT1400" s="14"/>
      <c r="AU1400" s="14"/>
      <c r="AV1400" s="14"/>
      <c r="AW1400" s="14"/>
    </row>
    <row r="1401" spans="1:49" ht="25" customHeight="1" x14ac:dyDescent="0.35">
      <c r="A1401" s="55">
        <f>Penjualan!A1401</f>
        <v>0</v>
      </c>
      <c r="B1401" s="2" t="str">
        <f>Penjualan!B1401</f>
        <v>GR11</v>
      </c>
      <c r="C1401" s="2" t="str">
        <f>Penjualan!C1401</f>
        <v>Gelang rosario kristal</v>
      </c>
      <c r="D1401" s="21">
        <f>VLOOKUP(B1401,Tabel!$A$6:$F$78,6,FALSE)</f>
        <v>15000</v>
      </c>
      <c r="E1401" s="13">
        <f>Penjualan!E1401*$D1401</f>
        <v>0</v>
      </c>
      <c r="F1401" s="13">
        <f>Penjualan!F1401*$D1401</f>
        <v>0</v>
      </c>
      <c r="G1401" s="13">
        <f>Penjualan!G1401*$D1401</f>
        <v>0</v>
      </c>
      <c r="H1401" s="13">
        <f>Penjualan!H1401*$D1401</f>
        <v>0</v>
      </c>
      <c r="I1401" s="13">
        <f>Penjualan!I1401*$D1401</f>
        <v>0</v>
      </c>
      <c r="J1401" s="13">
        <f>Penjualan!J1401*$D1401</f>
        <v>0</v>
      </c>
      <c r="K1401" s="13">
        <f>Penjualan!K1401*$D1401</f>
        <v>0</v>
      </c>
      <c r="L1401" s="13">
        <f>Penjualan!L1401*$D1401</f>
        <v>0</v>
      </c>
      <c r="M1401" s="13">
        <f>Penjualan!M1401*$D1401</f>
        <v>0</v>
      </c>
      <c r="N1401" s="13">
        <f>Penjualan!N1401*$D1401</f>
        <v>0</v>
      </c>
      <c r="O1401" s="13">
        <f>Penjualan!O1401*$D1401</f>
        <v>0</v>
      </c>
      <c r="P1401" s="13">
        <f>Penjualan!P1401*$D1401</f>
        <v>15000</v>
      </c>
      <c r="Q1401" s="13">
        <f>Penjualan!Q1401*$D1401</f>
        <v>0</v>
      </c>
      <c r="R1401" s="13">
        <f>Penjualan!R1401*$D1401</f>
        <v>0</v>
      </c>
      <c r="S1401" s="13">
        <f>Penjualan!S1401*$D1401</f>
        <v>0</v>
      </c>
      <c r="T1401" s="13">
        <f>Penjualan!T1401*$D1401</f>
        <v>0</v>
      </c>
      <c r="U1401" s="13">
        <f>Penjualan!U1401*$D1401</f>
        <v>0</v>
      </c>
      <c r="V1401" s="13">
        <f>Penjualan!V1401*$D1401</f>
        <v>0</v>
      </c>
      <c r="W1401" s="13">
        <f>Penjualan!W1401*$D1401</f>
        <v>0</v>
      </c>
      <c r="X1401" s="13">
        <f>Penjualan!X1401*$D1401</f>
        <v>15000</v>
      </c>
      <c r="Y1401" s="13">
        <f>Penjualan!Y1401*$D1401</f>
        <v>0</v>
      </c>
      <c r="Z1401" s="13">
        <f>Penjualan!Z1401*$D1401</f>
        <v>0</v>
      </c>
      <c r="AA1401" s="13">
        <f>Penjualan!AA1401*$D1401</f>
        <v>0</v>
      </c>
      <c r="AB1401" s="13">
        <f>Penjualan!AB1401*$D1401</f>
        <v>0</v>
      </c>
      <c r="AC1401" s="13">
        <f>Penjualan!AC1401*$D1401</f>
        <v>0</v>
      </c>
      <c r="AD1401" s="13">
        <f>Penjualan!AD1401*$D1401</f>
        <v>0</v>
      </c>
      <c r="AE1401" s="13">
        <f>Penjualan!AE1401*$D1401</f>
        <v>0</v>
      </c>
      <c r="AF1401" s="13">
        <f>Penjualan!AF1401*$D1401</f>
        <v>0</v>
      </c>
      <c r="AG1401" s="13">
        <f>Penjualan!AG1401*$D1401</f>
        <v>0</v>
      </c>
      <c r="AH1401" s="13">
        <f>Penjualan!AH1401*$D1401</f>
        <v>0</v>
      </c>
      <c r="AI1401" s="13">
        <f>Penjualan!AI1401*$D1401</f>
        <v>0</v>
      </c>
      <c r="AJ1401" s="13">
        <f>Penjualan!AJ1401*$D1401</f>
        <v>0</v>
      </c>
      <c r="AK1401" s="13">
        <f>Penjualan!AK1401*$D1401</f>
        <v>0</v>
      </c>
      <c r="AL1401" s="13">
        <f>Penjualan!AL1401*$D1401</f>
        <v>0</v>
      </c>
      <c r="AM1401" s="13">
        <f>Penjualan!AM1401*$D1401</f>
        <v>0</v>
      </c>
      <c r="AN1401" s="13">
        <f>Penjualan!AN1401*$D1401</f>
        <v>0</v>
      </c>
      <c r="AO1401" s="13">
        <f>Penjualan!AO1401*$D1401</f>
        <v>0</v>
      </c>
      <c r="AP1401" s="13"/>
      <c r="AQ1401" s="13">
        <f>Penjualan!AQ1401*$D1401</f>
        <v>0</v>
      </c>
      <c r="AR1401" s="13">
        <f t="shared" si="41"/>
        <v>30000</v>
      </c>
      <c r="AS1401" s="14"/>
      <c r="AT1401" s="14"/>
      <c r="AU1401" s="14"/>
      <c r="AV1401" s="14"/>
      <c r="AW1401" s="14"/>
    </row>
    <row r="1402" spans="1:49" ht="25" customHeight="1" x14ac:dyDescent="0.35">
      <c r="A1402" s="55">
        <f>Penjualan!A1402</f>
        <v>0</v>
      </c>
      <c r="B1402" s="2" t="str">
        <f>Penjualan!B1402</f>
        <v>P01</v>
      </c>
      <c r="C1402" s="2" t="str">
        <f>Penjualan!C1402</f>
        <v>Pita</v>
      </c>
      <c r="D1402" s="21">
        <f>VLOOKUP(B1402,Tabel!$A$6:$F$78,6,FALSE)</f>
        <v>0</v>
      </c>
      <c r="E1402" s="13">
        <f>Penjualan!E1402*$D1402</f>
        <v>0</v>
      </c>
      <c r="F1402" s="13">
        <f>Penjualan!F1402*$D1402</f>
        <v>0</v>
      </c>
      <c r="G1402" s="13">
        <f>Penjualan!G1402*$D1402</f>
        <v>0</v>
      </c>
      <c r="H1402" s="13">
        <f>Penjualan!H1402*$D1402</f>
        <v>0</v>
      </c>
      <c r="I1402" s="13">
        <f>Penjualan!I1402*$D1402</f>
        <v>0</v>
      </c>
      <c r="J1402" s="13">
        <f>Penjualan!J1402*$D1402</f>
        <v>0</v>
      </c>
      <c r="K1402" s="13">
        <f>Penjualan!K1402*$D1402</f>
        <v>0</v>
      </c>
      <c r="L1402" s="13">
        <f>Penjualan!L1402*$D1402</f>
        <v>0</v>
      </c>
      <c r="M1402" s="13">
        <f>Penjualan!M1402*$D1402</f>
        <v>0</v>
      </c>
      <c r="N1402" s="13">
        <f>Penjualan!N1402*$D1402</f>
        <v>0</v>
      </c>
      <c r="O1402" s="13">
        <f>Penjualan!O1402*$D1402</f>
        <v>0</v>
      </c>
      <c r="P1402" s="13">
        <f>Penjualan!P1402*$D1402</f>
        <v>0</v>
      </c>
      <c r="Q1402" s="13">
        <f>Penjualan!Q1402*$D1402</f>
        <v>0</v>
      </c>
      <c r="R1402" s="13">
        <f>Penjualan!R1402*$D1402</f>
        <v>0</v>
      </c>
      <c r="S1402" s="13">
        <f>Penjualan!S1402*$D1402</f>
        <v>0</v>
      </c>
      <c r="T1402" s="13">
        <f>Penjualan!T1402*$D1402</f>
        <v>0</v>
      </c>
      <c r="U1402" s="13">
        <f>Penjualan!U1402*$D1402</f>
        <v>0</v>
      </c>
      <c r="V1402" s="13">
        <f>Penjualan!V1402*$D1402</f>
        <v>0</v>
      </c>
      <c r="W1402" s="13">
        <f>Penjualan!W1402*$D1402</f>
        <v>0</v>
      </c>
      <c r="X1402" s="13">
        <f>Penjualan!X1402*$D1402</f>
        <v>0</v>
      </c>
      <c r="Y1402" s="13">
        <f>Penjualan!Y1402*$D1402</f>
        <v>0</v>
      </c>
      <c r="Z1402" s="13">
        <f>Penjualan!Z1402*$D1402</f>
        <v>0</v>
      </c>
      <c r="AA1402" s="13">
        <f>Penjualan!AA1402*$D1402</f>
        <v>0</v>
      </c>
      <c r="AB1402" s="13">
        <f>Penjualan!AB1402*$D1402</f>
        <v>0</v>
      </c>
      <c r="AC1402" s="13">
        <f>Penjualan!AC1402*$D1402</f>
        <v>0</v>
      </c>
      <c r="AD1402" s="13">
        <f>Penjualan!AD1402*$D1402</f>
        <v>0</v>
      </c>
      <c r="AE1402" s="13">
        <f>Penjualan!AE1402*$D1402</f>
        <v>0</v>
      </c>
      <c r="AF1402" s="13">
        <f>Penjualan!AF1402*$D1402</f>
        <v>0</v>
      </c>
      <c r="AG1402" s="13">
        <f>Penjualan!AG1402*$D1402</f>
        <v>0</v>
      </c>
      <c r="AH1402" s="13">
        <f>Penjualan!AH1402*$D1402</f>
        <v>0</v>
      </c>
      <c r="AI1402" s="13">
        <f>Penjualan!AI1402*$D1402</f>
        <v>0</v>
      </c>
      <c r="AJ1402" s="13">
        <f>Penjualan!AJ1402*$D1402</f>
        <v>0</v>
      </c>
      <c r="AK1402" s="13">
        <f>Penjualan!AK1402*$D1402</f>
        <v>0</v>
      </c>
      <c r="AL1402" s="13">
        <f>Penjualan!AL1402*$D1402</f>
        <v>0</v>
      </c>
      <c r="AM1402" s="13">
        <f>Penjualan!AM1402*$D1402</f>
        <v>0</v>
      </c>
      <c r="AN1402" s="13">
        <f>Penjualan!AN1402*$D1402</f>
        <v>0</v>
      </c>
      <c r="AO1402" s="13">
        <f>Penjualan!AO1402*$D1402</f>
        <v>0</v>
      </c>
      <c r="AP1402" s="13"/>
      <c r="AQ1402" s="13">
        <f>Penjualan!AQ1402*$D1402</f>
        <v>0</v>
      </c>
      <c r="AR1402" s="13">
        <f t="shared" si="41"/>
        <v>0</v>
      </c>
      <c r="AS1402" s="14"/>
      <c r="AT1402" s="14"/>
      <c r="AU1402" s="14"/>
      <c r="AV1402" s="14"/>
      <c r="AW1402" s="14"/>
    </row>
    <row r="1403" spans="1:49" ht="25" customHeight="1" x14ac:dyDescent="0.35">
      <c r="A1403" s="55">
        <f>Penjualan!A1403</f>
        <v>0</v>
      </c>
      <c r="B1403" s="2" t="str">
        <f>Penjualan!B1403</f>
        <v>R10</v>
      </c>
      <c r="C1403" s="2" t="str">
        <f>Penjualan!C1403</f>
        <v>Rosario Biji Plastik</v>
      </c>
      <c r="D1403" s="21">
        <f>VLOOKUP(B1403,Tabel!$A$6:$F$78,6,FALSE)</f>
        <v>15000</v>
      </c>
      <c r="E1403" s="13">
        <f>Penjualan!E1403*$D1403</f>
        <v>0</v>
      </c>
      <c r="F1403" s="13">
        <f>Penjualan!F1403*$D1403</f>
        <v>0</v>
      </c>
      <c r="G1403" s="13">
        <f>Penjualan!G1403*$D1403</f>
        <v>0</v>
      </c>
      <c r="H1403" s="13">
        <f>Penjualan!H1403*$D1403</f>
        <v>0</v>
      </c>
      <c r="I1403" s="13">
        <f>Penjualan!I1403*$D1403</f>
        <v>0</v>
      </c>
      <c r="J1403" s="13">
        <f>Penjualan!J1403*$D1403</f>
        <v>0</v>
      </c>
      <c r="K1403" s="13">
        <f>Penjualan!K1403*$D1403</f>
        <v>0</v>
      </c>
      <c r="L1403" s="13">
        <f>Penjualan!L1403*$D1403</f>
        <v>0</v>
      </c>
      <c r="M1403" s="13">
        <f>Penjualan!M1403*$D1403</f>
        <v>0</v>
      </c>
      <c r="N1403" s="13">
        <f>Penjualan!N1403*$D1403</f>
        <v>0</v>
      </c>
      <c r="O1403" s="13">
        <f>Penjualan!O1403*$D1403</f>
        <v>0</v>
      </c>
      <c r="P1403" s="13">
        <f>Penjualan!P1403*$D1403</f>
        <v>15000</v>
      </c>
      <c r="Q1403" s="13">
        <f>Penjualan!Q1403*$D1403</f>
        <v>0</v>
      </c>
      <c r="R1403" s="13">
        <f>Penjualan!R1403*$D1403</f>
        <v>0</v>
      </c>
      <c r="S1403" s="13">
        <f>Penjualan!S1403*$D1403</f>
        <v>15000</v>
      </c>
      <c r="T1403" s="13">
        <f>Penjualan!T1403*$D1403</f>
        <v>0</v>
      </c>
      <c r="U1403" s="13">
        <f>Penjualan!U1403*$D1403</f>
        <v>0</v>
      </c>
      <c r="V1403" s="13">
        <f>Penjualan!V1403*$D1403</f>
        <v>0</v>
      </c>
      <c r="W1403" s="13">
        <f>Penjualan!W1403*$D1403</f>
        <v>30000</v>
      </c>
      <c r="X1403" s="13">
        <f>Penjualan!X1403*$D1403</f>
        <v>0</v>
      </c>
      <c r="Y1403" s="13">
        <f>Penjualan!Y1403*$D1403</f>
        <v>0</v>
      </c>
      <c r="Z1403" s="13">
        <f>Penjualan!Z1403*$D1403</f>
        <v>0</v>
      </c>
      <c r="AA1403" s="13">
        <f>Penjualan!AA1403*$D1403</f>
        <v>0</v>
      </c>
      <c r="AB1403" s="13">
        <f>Penjualan!AB1403*$D1403</f>
        <v>0</v>
      </c>
      <c r="AC1403" s="13">
        <f>Penjualan!AC1403*$D1403</f>
        <v>0</v>
      </c>
      <c r="AD1403" s="13">
        <f>Penjualan!AD1403*$D1403</f>
        <v>15000</v>
      </c>
      <c r="AE1403" s="13">
        <f>Penjualan!AE1403*$D1403</f>
        <v>0</v>
      </c>
      <c r="AF1403" s="13">
        <f>Penjualan!AF1403*$D1403</f>
        <v>0</v>
      </c>
      <c r="AG1403" s="13">
        <f>Penjualan!AG1403*$D1403</f>
        <v>0</v>
      </c>
      <c r="AH1403" s="13">
        <f>Penjualan!AH1403*$D1403</f>
        <v>0</v>
      </c>
      <c r="AI1403" s="13">
        <f>Penjualan!AI1403*$D1403</f>
        <v>0</v>
      </c>
      <c r="AJ1403" s="13">
        <f>Penjualan!AJ1403*$D1403</f>
        <v>0</v>
      </c>
      <c r="AK1403" s="13">
        <f>Penjualan!AK1403*$D1403</f>
        <v>0</v>
      </c>
      <c r="AL1403" s="13">
        <f>Penjualan!AL1403*$D1403</f>
        <v>0</v>
      </c>
      <c r="AM1403" s="13">
        <f>Penjualan!AM1403*$D1403</f>
        <v>0</v>
      </c>
      <c r="AN1403" s="13">
        <f>Penjualan!AN1403*$D1403</f>
        <v>0</v>
      </c>
      <c r="AO1403" s="13">
        <f>Penjualan!AO1403*$D1403</f>
        <v>0</v>
      </c>
      <c r="AP1403" s="13"/>
      <c r="AQ1403" s="13">
        <f>Penjualan!AQ1403*$D1403</f>
        <v>0</v>
      </c>
      <c r="AR1403" s="13">
        <f t="shared" si="41"/>
        <v>75000</v>
      </c>
      <c r="AS1403" s="14"/>
      <c r="AT1403" s="14"/>
      <c r="AU1403" s="14"/>
      <c r="AV1403" s="14"/>
      <c r="AW1403" s="14"/>
    </row>
    <row r="1404" spans="1:49" ht="25" customHeight="1" x14ac:dyDescent="0.35">
      <c r="A1404" s="55">
        <f>Penjualan!A1404</f>
        <v>0</v>
      </c>
      <c r="B1404" s="2" t="str">
        <f>Penjualan!B1404</f>
        <v>G03</v>
      </c>
      <c r="C1404" s="2" t="str">
        <f>Penjualan!C1404</f>
        <v>G.tali kayu</v>
      </c>
      <c r="D1404" s="21">
        <f>VLOOKUP(B1404,Tabel!$A$6:$F$78,6,FALSE)</f>
        <v>5000</v>
      </c>
      <c r="E1404" s="13">
        <f>Penjualan!E1404*$D1404</f>
        <v>0</v>
      </c>
      <c r="F1404" s="13">
        <f>Penjualan!F1404*$D1404</f>
        <v>0</v>
      </c>
      <c r="G1404" s="13">
        <f>Penjualan!G1404*$D1404</f>
        <v>0</v>
      </c>
      <c r="H1404" s="13">
        <f>Penjualan!H1404*$D1404</f>
        <v>0</v>
      </c>
      <c r="I1404" s="13">
        <f>Penjualan!I1404*$D1404</f>
        <v>0</v>
      </c>
      <c r="J1404" s="13">
        <f>Penjualan!J1404*$D1404</f>
        <v>5000</v>
      </c>
      <c r="K1404" s="13">
        <f>Penjualan!K1404*$D1404</f>
        <v>0</v>
      </c>
      <c r="L1404" s="13">
        <f>Penjualan!L1404*$D1404</f>
        <v>0</v>
      </c>
      <c r="M1404" s="13">
        <f>Penjualan!M1404*$D1404</f>
        <v>0</v>
      </c>
      <c r="N1404" s="13">
        <f>Penjualan!N1404*$D1404</f>
        <v>0</v>
      </c>
      <c r="O1404" s="13">
        <f>Penjualan!O1404*$D1404</f>
        <v>0</v>
      </c>
      <c r="P1404" s="13">
        <f>Penjualan!P1404*$D1404</f>
        <v>0</v>
      </c>
      <c r="Q1404" s="13">
        <f>Penjualan!Q1404*$D1404</f>
        <v>0</v>
      </c>
      <c r="R1404" s="13">
        <f>Penjualan!R1404*$D1404</f>
        <v>0</v>
      </c>
      <c r="S1404" s="13">
        <f>Penjualan!S1404*$D1404</f>
        <v>0</v>
      </c>
      <c r="T1404" s="13">
        <f>Penjualan!T1404*$D1404</f>
        <v>0</v>
      </c>
      <c r="U1404" s="13">
        <f>Penjualan!U1404*$D1404</f>
        <v>0</v>
      </c>
      <c r="V1404" s="13">
        <f>Penjualan!V1404*$D1404</f>
        <v>0</v>
      </c>
      <c r="W1404" s="13">
        <f>Penjualan!W1404*$D1404</f>
        <v>0</v>
      </c>
      <c r="X1404" s="13">
        <f>Penjualan!X1404*$D1404</f>
        <v>0</v>
      </c>
      <c r="Y1404" s="13">
        <f>Penjualan!Y1404*$D1404</f>
        <v>0</v>
      </c>
      <c r="Z1404" s="13">
        <f>Penjualan!Z1404*$D1404</f>
        <v>0</v>
      </c>
      <c r="AA1404" s="13">
        <f>Penjualan!AA1404*$D1404</f>
        <v>0</v>
      </c>
      <c r="AB1404" s="13">
        <f>Penjualan!AB1404*$D1404</f>
        <v>0</v>
      </c>
      <c r="AC1404" s="13">
        <f>Penjualan!AC1404*$D1404</f>
        <v>0</v>
      </c>
      <c r="AD1404" s="13">
        <f>Penjualan!AD1404*$D1404</f>
        <v>0</v>
      </c>
      <c r="AE1404" s="13">
        <f>Penjualan!AE1404*$D1404</f>
        <v>0</v>
      </c>
      <c r="AF1404" s="13">
        <f>Penjualan!AF1404*$D1404</f>
        <v>0</v>
      </c>
      <c r="AG1404" s="13">
        <f>Penjualan!AG1404*$D1404</f>
        <v>0</v>
      </c>
      <c r="AH1404" s="13">
        <f>Penjualan!AH1404*$D1404</f>
        <v>0</v>
      </c>
      <c r="AI1404" s="13">
        <f>Penjualan!AI1404*$D1404</f>
        <v>0</v>
      </c>
      <c r="AJ1404" s="13">
        <f>Penjualan!AJ1404*$D1404</f>
        <v>0</v>
      </c>
      <c r="AK1404" s="13">
        <f>Penjualan!AK1404*$D1404</f>
        <v>0</v>
      </c>
      <c r="AL1404" s="13">
        <f>Penjualan!AL1404*$D1404</f>
        <v>0</v>
      </c>
      <c r="AM1404" s="13">
        <f>Penjualan!AM1404*$D1404</f>
        <v>0</v>
      </c>
      <c r="AN1404" s="13">
        <f>Penjualan!AN1404*$D1404</f>
        <v>0</v>
      </c>
      <c r="AO1404" s="13">
        <f>Penjualan!AO1404*$D1404</f>
        <v>0</v>
      </c>
      <c r="AP1404" s="13"/>
      <c r="AQ1404" s="13">
        <f>Penjualan!AQ1404*$D1404</f>
        <v>0</v>
      </c>
      <c r="AR1404" s="13">
        <f t="shared" si="41"/>
        <v>5000</v>
      </c>
      <c r="AS1404" s="14"/>
      <c r="AT1404" s="14"/>
      <c r="AU1404" s="14"/>
      <c r="AV1404" s="14"/>
      <c r="AW1404" s="14"/>
    </row>
    <row r="1405" spans="1:49" ht="25" customHeight="1" x14ac:dyDescent="0.35">
      <c r="A1405" s="55">
        <f>Penjualan!A1405</f>
        <v>0</v>
      </c>
      <c r="B1405" s="2" t="str">
        <f>Penjualan!B1405</f>
        <v>KT03</v>
      </c>
      <c r="C1405" s="2" t="str">
        <f>Penjualan!C1405</f>
        <v>Kalung huruf</v>
      </c>
      <c r="D1405" s="21">
        <f>VLOOKUP(B1405,Tabel!$A$6:$F$78,6,FALSE)</f>
        <v>3000</v>
      </c>
      <c r="E1405" s="13">
        <f>Penjualan!E1405*$D1405</f>
        <v>0</v>
      </c>
      <c r="F1405" s="13">
        <f>Penjualan!F1405*$D1405</f>
        <v>0</v>
      </c>
      <c r="G1405" s="13">
        <f>Penjualan!G1405*$D1405</f>
        <v>0</v>
      </c>
      <c r="H1405" s="13">
        <f>Penjualan!H1405*$D1405</f>
        <v>0</v>
      </c>
      <c r="I1405" s="13">
        <f>Penjualan!I1405*$D1405</f>
        <v>0</v>
      </c>
      <c r="J1405" s="13">
        <f>Penjualan!J1405*$D1405</f>
        <v>0</v>
      </c>
      <c r="K1405" s="13">
        <f>Penjualan!K1405*$D1405</f>
        <v>0</v>
      </c>
      <c r="L1405" s="13">
        <f>Penjualan!L1405*$D1405</f>
        <v>0</v>
      </c>
      <c r="M1405" s="13">
        <f>Penjualan!M1405*$D1405</f>
        <v>0</v>
      </c>
      <c r="N1405" s="13">
        <f>Penjualan!N1405*$D1405</f>
        <v>0</v>
      </c>
      <c r="O1405" s="13">
        <f>Penjualan!O1405*$D1405</f>
        <v>0</v>
      </c>
      <c r="P1405" s="13">
        <f>Penjualan!P1405*$D1405</f>
        <v>0</v>
      </c>
      <c r="Q1405" s="13">
        <f>Penjualan!Q1405*$D1405</f>
        <v>0</v>
      </c>
      <c r="R1405" s="13">
        <f>Penjualan!R1405*$D1405</f>
        <v>0</v>
      </c>
      <c r="S1405" s="13">
        <f>Penjualan!S1405*$D1405</f>
        <v>0</v>
      </c>
      <c r="T1405" s="13">
        <f>Penjualan!T1405*$D1405</f>
        <v>0</v>
      </c>
      <c r="U1405" s="13">
        <f>Penjualan!U1405*$D1405</f>
        <v>0</v>
      </c>
      <c r="V1405" s="13">
        <f>Penjualan!V1405*$D1405</f>
        <v>0</v>
      </c>
      <c r="W1405" s="13">
        <f>Penjualan!W1405*$D1405</f>
        <v>0</v>
      </c>
      <c r="X1405" s="13">
        <f>Penjualan!X1405*$D1405</f>
        <v>0</v>
      </c>
      <c r="Y1405" s="13">
        <f>Penjualan!Y1405*$D1405</f>
        <v>0</v>
      </c>
      <c r="Z1405" s="13">
        <f>Penjualan!Z1405*$D1405</f>
        <v>0</v>
      </c>
      <c r="AA1405" s="13">
        <f>Penjualan!AA1405*$D1405</f>
        <v>0</v>
      </c>
      <c r="AB1405" s="13">
        <f>Penjualan!AB1405*$D1405</f>
        <v>0</v>
      </c>
      <c r="AC1405" s="13">
        <f>Penjualan!AC1405*$D1405</f>
        <v>0</v>
      </c>
      <c r="AD1405" s="13">
        <f>Penjualan!AD1405*$D1405</f>
        <v>0</v>
      </c>
      <c r="AE1405" s="13">
        <f>Penjualan!AE1405*$D1405</f>
        <v>0</v>
      </c>
      <c r="AF1405" s="13">
        <f>Penjualan!AF1405*$D1405</f>
        <v>0</v>
      </c>
      <c r="AG1405" s="13">
        <f>Penjualan!AG1405*$D1405</f>
        <v>0</v>
      </c>
      <c r="AH1405" s="13">
        <f>Penjualan!AH1405*$D1405</f>
        <v>0</v>
      </c>
      <c r="AI1405" s="13">
        <f>Penjualan!AI1405*$D1405</f>
        <v>3000</v>
      </c>
      <c r="AJ1405" s="13">
        <f>Penjualan!AJ1405*$D1405</f>
        <v>0</v>
      </c>
      <c r="AK1405" s="13">
        <f>Penjualan!AK1405*$D1405</f>
        <v>0</v>
      </c>
      <c r="AL1405" s="13">
        <f>Penjualan!AL1405*$D1405</f>
        <v>0</v>
      </c>
      <c r="AM1405" s="13">
        <f>Penjualan!AM1405*$D1405</f>
        <v>0</v>
      </c>
      <c r="AN1405" s="13">
        <f>Penjualan!AN1405*$D1405</f>
        <v>0</v>
      </c>
      <c r="AO1405" s="13">
        <f>Penjualan!AO1405*$D1405</f>
        <v>0</v>
      </c>
      <c r="AP1405" s="13"/>
      <c r="AQ1405" s="13">
        <f>Penjualan!AQ1405*$D1405</f>
        <v>0</v>
      </c>
      <c r="AR1405" s="13">
        <f t="shared" si="41"/>
        <v>3000</v>
      </c>
      <c r="AS1405" s="14"/>
      <c r="AT1405" s="14"/>
      <c r="AU1405" s="14"/>
      <c r="AV1405" s="14"/>
      <c r="AW1405" s="14"/>
    </row>
    <row r="1406" spans="1:49" ht="25" customHeight="1" x14ac:dyDescent="0.35">
      <c r="A1406" s="55">
        <f>Penjualan!A1406</f>
        <v>0</v>
      </c>
      <c r="B1406" s="2" t="str">
        <f>Penjualan!B1406</f>
        <v>GR11</v>
      </c>
      <c r="C1406" s="2" t="str">
        <f>Penjualan!C1406</f>
        <v>Gelang rosario kristal</v>
      </c>
      <c r="D1406" s="21">
        <f>VLOOKUP(B1406,Tabel!$A$6:$F$78,6,FALSE)</f>
        <v>15000</v>
      </c>
      <c r="E1406" s="13">
        <f>Penjualan!E1406*$D1406</f>
        <v>0</v>
      </c>
      <c r="F1406" s="13">
        <f>Penjualan!F1406*$D1406</f>
        <v>0</v>
      </c>
      <c r="G1406" s="13">
        <f>Penjualan!G1406*$D1406</f>
        <v>0</v>
      </c>
      <c r="H1406" s="13">
        <f>Penjualan!H1406*$D1406</f>
        <v>0</v>
      </c>
      <c r="I1406" s="13">
        <f>Penjualan!I1406*$D1406</f>
        <v>0</v>
      </c>
      <c r="J1406" s="13">
        <f>Penjualan!J1406*$D1406</f>
        <v>0</v>
      </c>
      <c r="K1406" s="13">
        <f>Penjualan!K1406*$D1406</f>
        <v>0</v>
      </c>
      <c r="L1406" s="13">
        <f>Penjualan!L1406*$D1406</f>
        <v>0</v>
      </c>
      <c r="M1406" s="13">
        <f>Penjualan!M1406*$D1406</f>
        <v>0</v>
      </c>
      <c r="N1406" s="13">
        <f>Penjualan!N1406*$D1406</f>
        <v>0</v>
      </c>
      <c r="O1406" s="13">
        <f>Penjualan!O1406*$D1406</f>
        <v>0</v>
      </c>
      <c r="P1406" s="13">
        <f>Penjualan!P1406*$D1406</f>
        <v>0</v>
      </c>
      <c r="Q1406" s="13">
        <f>Penjualan!Q1406*$D1406</f>
        <v>0</v>
      </c>
      <c r="R1406" s="13">
        <f>Penjualan!R1406*$D1406</f>
        <v>0</v>
      </c>
      <c r="S1406" s="13">
        <f>Penjualan!S1406*$D1406</f>
        <v>0</v>
      </c>
      <c r="T1406" s="13">
        <f>Penjualan!T1406*$D1406</f>
        <v>0</v>
      </c>
      <c r="U1406" s="13">
        <f>Penjualan!U1406*$D1406</f>
        <v>0</v>
      </c>
      <c r="V1406" s="13">
        <f>Penjualan!V1406*$D1406</f>
        <v>0</v>
      </c>
      <c r="W1406" s="13">
        <f>Penjualan!W1406*$D1406</f>
        <v>0</v>
      </c>
      <c r="X1406" s="13">
        <f>Penjualan!X1406*$D1406</f>
        <v>0</v>
      </c>
      <c r="Y1406" s="13">
        <f>Penjualan!Y1406*$D1406</f>
        <v>0</v>
      </c>
      <c r="Z1406" s="13">
        <f>Penjualan!Z1406*$D1406</f>
        <v>0</v>
      </c>
      <c r="AA1406" s="13">
        <f>Penjualan!AA1406*$D1406</f>
        <v>0</v>
      </c>
      <c r="AB1406" s="13">
        <f>Penjualan!AB1406*$D1406</f>
        <v>0</v>
      </c>
      <c r="AC1406" s="13">
        <f>Penjualan!AC1406*$D1406</f>
        <v>0</v>
      </c>
      <c r="AD1406" s="13">
        <f>Penjualan!AD1406*$D1406</f>
        <v>0</v>
      </c>
      <c r="AE1406" s="13">
        <f>Penjualan!AE1406*$D1406</f>
        <v>0</v>
      </c>
      <c r="AF1406" s="13">
        <f>Penjualan!AF1406*$D1406</f>
        <v>0</v>
      </c>
      <c r="AG1406" s="13">
        <f>Penjualan!AG1406*$D1406</f>
        <v>0</v>
      </c>
      <c r="AH1406" s="13">
        <f>Penjualan!AH1406*$D1406</f>
        <v>0</v>
      </c>
      <c r="AI1406" s="13">
        <f>Penjualan!AI1406*$D1406</f>
        <v>0</v>
      </c>
      <c r="AJ1406" s="13">
        <f>Penjualan!AJ1406*$D1406</f>
        <v>0</v>
      </c>
      <c r="AK1406" s="13">
        <f>Penjualan!AK1406*$D1406</f>
        <v>0</v>
      </c>
      <c r="AL1406" s="13">
        <f>Penjualan!AL1406*$D1406</f>
        <v>0</v>
      </c>
      <c r="AM1406" s="13">
        <f>Penjualan!AM1406*$D1406</f>
        <v>0</v>
      </c>
      <c r="AN1406" s="13">
        <f>Penjualan!AN1406*$D1406</f>
        <v>0</v>
      </c>
      <c r="AO1406" s="13">
        <f>Penjualan!AO1406*$D1406</f>
        <v>0</v>
      </c>
      <c r="AP1406" s="13"/>
      <c r="AQ1406" s="13">
        <f>Penjualan!AQ1406*$D1406</f>
        <v>0</v>
      </c>
      <c r="AR1406" s="13">
        <f t="shared" si="41"/>
        <v>0</v>
      </c>
      <c r="AS1406" s="14"/>
      <c r="AT1406" s="14"/>
      <c r="AU1406" s="14"/>
      <c r="AV1406" s="14"/>
      <c r="AW1406" s="14"/>
    </row>
    <row r="1407" spans="1:49" ht="25" customHeight="1" x14ac:dyDescent="0.35">
      <c r="A1407" s="55">
        <f>Penjualan!A1407</f>
        <v>0</v>
      </c>
      <c r="B1407" s="2" t="str">
        <f>Penjualan!B1407</f>
        <v>G12</v>
      </c>
      <c r="C1407" s="2" t="str">
        <f>Penjualan!C1407</f>
        <v xml:space="preserve">Gelang plat </v>
      </c>
      <c r="D1407" s="21">
        <f>VLOOKUP(B1407,Tabel!$A$6:$F$78,6,FALSE)</f>
        <v>5000</v>
      </c>
      <c r="E1407" s="13">
        <f>Penjualan!E1407*$D1407</f>
        <v>0</v>
      </c>
      <c r="F1407" s="13">
        <f>Penjualan!F1407*$D1407</f>
        <v>0</v>
      </c>
      <c r="G1407" s="13">
        <f>Penjualan!G1407*$D1407</f>
        <v>0</v>
      </c>
      <c r="H1407" s="13">
        <f>Penjualan!H1407*$D1407</f>
        <v>0</v>
      </c>
      <c r="I1407" s="13">
        <f>Penjualan!I1407*$D1407</f>
        <v>0</v>
      </c>
      <c r="J1407" s="13">
        <f>Penjualan!J1407*$D1407</f>
        <v>0</v>
      </c>
      <c r="K1407" s="13">
        <f>Penjualan!K1407*$D1407</f>
        <v>0</v>
      </c>
      <c r="L1407" s="13">
        <f>Penjualan!L1407*$D1407</f>
        <v>0</v>
      </c>
      <c r="M1407" s="13">
        <f>Penjualan!M1407*$D1407</f>
        <v>0</v>
      </c>
      <c r="N1407" s="13">
        <f>Penjualan!N1407*$D1407</f>
        <v>0</v>
      </c>
      <c r="O1407" s="13">
        <f>Penjualan!O1407*$D1407</f>
        <v>0</v>
      </c>
      <c r="P1407" s="13">
        <f>Penjualan!P1407*$D1407</f>
        <v>0</v>
      </c>
      <c r="Q1407" s="13">
        <f>Penjualan!Q1407*$D1407</f>
        <v>0</v>
      </c>
      <c r="R1407" s="13">
        <f>Penjualan!R1407*$D1407</f>
        <v>0</v>
      </c>
      <c r="S1407" s="13">
        <f>Penjualan!S1407*$D1407</f>
        <v>0</v>
      </c>
      <c r="T1407" s="13">
        <f>Penjualan!T1407*$D1407</f>
        <v>0</v>
      </c>
      <c r="U1407" s="13">
        <f>Penjualan!U1407*$D1407</f>
        <v>0</v>
      </c>
      <c r="V1407" s="13">
        <f>Penjualan!V1407*$D1407</f>
        <v>0</v>
      </c>
      <c r="W1407" s="13">
        <f>Penjualan!W1407*$D1407</f>
        <v>0</v>
      </c>
      <c r="X1407" s="13">
        <f>Penjualan!X1407*$D1407</f>
        <v>0</v>
      </c>
      <c r="Y1407" s="13">
        <f>Penjualan!Y1407*$D1407</f>
        <v>0</v>
      </c>
      <c r="Z1407" s="13">
        <f>Penjualan!Z1407*$D1407</f>
        <v>0</v>
      </c>
      <c r="AA1407" s="13">
        <f>Penjualan!AA1407*$D1407</f>
        <v>0</v>
      </c>
      <c r="AB1407" s="13">
        <f>Penjualan!AB1407*$D1407</f>
        <v>0</v>
      </c>
      <c r="AC1407" s="13">
        <f>Penjualan!AC1407*$D1407</f>
        <v>0</v>
      </c>
      <c r="AD1407" s="13">
        <f>Penjualan!AD1407*$D1407</f>
        <v>5000</v>
      </c>
      <c r="AE1407" s="13">
        <f>Penjualan!AE1407*$D1407</f>
        <v>0</v>
      </c>
      <c r="AF1407" s="13">
        <f>Penjualan!AF1407*$D1407</f>
        <v>0</v>
      </c>
      <c r="AG1407" s="13">
        <f>Penjualan!AG1407*$D1407</f>
        <v>0</v>
      </c>
      <c r="AH1407" s="13">
        <f>Penjualan!AH1407*$D1407</f>
        <v>0</v>
      </c>
      <c r="AI1407" s="13">
        <f>Penjualan!AI1407*$D1407</f>
        <v>10000</v>
      </c>
      <c r="AJ1407" s="13">
        <f>Penjualan!AJ1407*$D1407</f>
        <v>0</v>
      </c>
      <c r="AK1407" s="13">
        <f>Penjualan!AK1407*$D1407</f>
        <v>0</v>
      </c>
      <c r="AL1407" s="13">
        <f>Penjualan!AL1407*$D1407</f>
        <v>0</v>
      </c>
      <c r="AM1407" s="13">
        <f>Penjualan!AM1407*$D1407</f>
        <v>0</v>
      </c>
      <c r="AN1407" s="13">
        <f>Penjualan!AN1407*$D1407</f>
        <v>0</v>
      </c>
      <c r="AO1407" s="13">
        <f>Penjualan!AO1407*$D1407</f>
        <v>0</v>
      </c>
      <c r="AP1407" s="13"/>
      <c r="AQ1407" s="13">
        <f>Penjualan!AQ1407*$D1407</f>
        <v>0</v>
      </c>
      <c r="AR1407" s="13">
        <f t="shared" si="41"/>
        <v>15000</v>
      </c>
      <c r="AS1407" s="14"/>
      <c r="AT1407" s="14"/>
      <c r="AU1407" s="14"/>
      <c r="AV1407" s="14"/>
      <c r="AW1407" s="14"/>
    </row>
    <row r="1408" spans="1:49" ht="25" customHeight="1" x14ac:dyDescent="0.35">
      <c r="A1408" s="55">
        <f>Penjualan!A1408</f>
        <v>0</v>
      </c>
      <c r="B1408" s="2" t="str">
        <f>Penjualan!B1408</f>
        <v>Raf01</v>
      </c>
      <c r="C1408" s="2" t="str">
        <f>Penjualan!C1408</f>
        <v xml:space="preserve">Produk Rafael </v>
      </c>
      <c r="D1408" s="21">
        <f>VLOOKUP(B1408,Tabel!$A$6:$F$78,6,FALSE)</f>
        <v>10000</v>
      </c>
      <c r="E1408" s="13">
        <f>Penjualan!E1408*$D1408</f>
        <v>0</v>
      </c>
      <c r="F1408" s="13">
        <f>Penjualan!F1408*$D1408</f>
        <v>0</v>
      </c>
      <c r="G1408" s="13">
        <f>Penjualan!G1408*$D1408</f>
        <v>0</v>
      </c>
      <c r="H1408" s="13">
        <f>Penjualan!H1408*$D1408</f>
        <v>0</v>
      </c>
      <c r="I1408" s="13">
        <f>Penjualan!I1408*$D1408</f>
        <v>0</v>
      </c>
      <c r="J1408" s="13">
        <f>Penjualan!J1408*$D1408</f>
        <v>0</v>
      </c>
      <c r="K1408" s="13">
        <f>Penjualan!K1408*$D1408</f>
        <v>0</v>
      </c>
      <c r="L1408" s="13">
        <f>Penjualan!L1408*$D1408</f>
        <v>0</v>
      </c>
      <c r="M1408" s="13">
        <f>Penjualan!M1408*$D1408</f>
        <v>0</v>
      </c>
      <c r="N1408" s="13">
        <f>Penjualan!N1408*$D1408</f>
        <v>0</v>
      </c>
      <c r="O1408" s="13">
        <f>Penjualan!O1408*$D1408</f>
        <v>0</v>
      </c>
      <c r="P1408" s="13">
        <f>Penjualan!P1408*$D1408</f>
        <v>0</v>
      </c>
      <c r="Q1408" s="13">
        <f>Penjualan!Q1408*$D1408</f>
        <v>0</v>
      </c>
      <c r="R1408" s="13">
        <f>Penjualan!R1408*$D1408</f>
        <v>0</v>
      </c>
      <c r="S1408" s="13">
        <f>Penjualan!S1408*$D1408</f>
        <v>0</v>
      </c>
      <c r="T1408" s="13">
        <f>Penjualan!T1408*$D1408</f>
        <v>0</v>
      </c>
      <c r="U1408" s="13">
        <f>Penjualan!U1408*$D1408</f>
        <v>0</v>
      </c>
      <c r="V1408" s="13">
        <f>Penjualan!V1408*$D1408</f>
        <v>0</v>
      </c>
      <c r="W1408" s="13">
        <f>Penjualan!W1408*$D1408</f>
        <v>0</v>
      </c>
      <c r="X1408" s="13">
        <f>Penjualan!X1408*$D1408</f>
        <v>0</v>
      </c>
      <c r="Y1408" s="13">
        <f>Penjualan!Y1408*$D1408</f>
        <v>0</v>
      </c>
      <c r="Z1408" s="13">
        <f>Penjualan!Z1408*$D1408</f>
        <v>0</v>
      </c>
      <c r="AA1408" s="13">
        <f>Penjualan!AA1408*$D1408</f>
        <v>0</v>
      </c>
      <c r="AB1408" s="13">
        <f>Penjualan!AB1408*$D1408</f>
        <v>0</v>
      </c>
      <c r="AC1408" s="13">
        <f>Penjualan!AC1408*$D1408</f>
        <v>0</v>
      </c>
      <c r="AD1408" s="13">
        <f>Penjualan!AD1408*$D1408</f>
        <v>10000</v>
      </c>
      <c r="AE1408" s="13">
        <f>Penjualan!AE1408*$D1408</f>
        <v>0</v>
      </c>
      <c r="AF1408" s="13">
        <f>Penjualan!AF1408*$D1408</f>
        <v>0</v>
      </c>
      <c r="AG1408" s="13">
        <f>Penjualan!AG1408*$D1408</f>
        <v>0</v>
      </c>
      <c r="AH1408" s="13">
        <f>Penjualan!AH1408*$D1408</f>
        <v>0</v>
      </c>
      <c r="AI1408" s="13">
        <f>Penjualan!AI1408*$D1408</f>
        <v>0</v>
      </c>
      <c r="AJ1408" s="13">
        <f>Penjualan!AJ1408*$D1408</f>
        <v>0</v>
      </c>
      <c r="AK1408" s="13">
        <f>Penjualan!AK1408*$D1408</f>
        <v>0</v>
      </c>
      <c r="AL1408" s="13">
        <f>Penjualan!AL1408*$D1408</f>
        <v>0</v>
      </c>
      <c r="AM1408" s="13">
        <f>Penjualan!AM1408*$D1408</f>
        <v>0</v>
      </c>
      <c r="AN1408" s="13">
        <f>Penjualan!AN1408*$D1408</f>
        <v>10000</v>
      </c>
      <c r="AO1408" s="13">
        <f>Penjualan!AO1408*$D1408</f>
        <v>0</v>
      </c>
      <c r="AP1408" s="13"/>
      <c r="AQ1408" s="13">
        <f>Penjualan!AQ1408*$D1408</f>
        <v>0</v>
      </c>
      <c r="AR1408" s="13">
        <f t="shared" si="41"/>
        <v>20000</v>
      </c>
      <c r="AS1408" s="14"/>
      <c r="AT1408" s="14"/>
      <c r="AU1408" s="14"/>
      <c r="AV1408" s="14"/>
      <c r="AW1408" s="14"/>
    </row>
    <row r="1409" spans="1:49" ht="25" customHeight="1" x14ac:dyDescent="0.35">
      <c r="A1409" s="55">
        <f>Penjualan!A1409</f>
        <v>0</v>
      </c>
      <c r="B1409" s="2" t="str">
        <f>Penjualan!B1409</f>
        <v>Yoh01</v>
      </c>
      <c r="C1409" s="2" t="str">
        <f>Penjualan!C1409</f>
        <v>Produk Yohanes</v>
      </c>
      <c r="D1409" s="21">
        <f>VLOOKUP(B1409,Tabel!$A$6:$F$78,6,FALSE)</f>
        <v>10000</v>
      </c>
      <c r="E1409" s="13">
        <f>Penjualan!E1409*$D1409</f>
        <v>0</v>
      </c>
      <c r="F1409" s="13">
        <f>Penjualan!F1409*$D1409</f>
        <v>0</v>
      </c>
      <c r="G1409" s="13">
        <f>Penjualan!G1409*$D1409</f>
        <v>0</v>
      </c>
      <c r="H1409" s="13">
        <f>Penjualan!H1409*$D1409</f>
        <v>0</v>
      </c>
      <c r="I1409" s="13">
        <f>Penjualan!I1409*$D1409</f>
        <v>0</v>
      </c>
      <c r="J1409" s="13">
        <f>Penjualan!J1409*$D1409</f>
        <v>0</v>
      </c>
      <c r="K1409" s="13">
        <f>Penjualan!K1409*$D1409</f>
        <v>0</v>
      </c>
      <c r="L1409" s="13">
        <f>Penjualan!L1409*$D1409</f>
        <v>0</v>
      </c>
      <c r="M1409" s="13">
        <f>Penjualan!M1409*$D1409</f>
        <v>0</v>
      </c>
      <c r="N1409" s="13">
        <f>Penjualan!N1409*$D1409</f>
        <v>0</v>
      </c>
      <c r="O1409" s="13">
        <f>Penjualan!O1409*$D1409</f>
        <v>0</v>
      </c>
      <c r="P1409" s="13">
        <f>Penjualan!P1409*$D1409</f>
        <v>0</v>
      </c>
      <c r="Q1409" s="13">
        <f>Penjualan!Q1409*$D1409</f>
        <v>0</v>
      </c>
      <c r="R1409" s="13">
        <f>Penjualan!R1409*$D1409</f>
        <v>0</v>
      </c>
      <c r="S1409" s="13">
        <f>Penjualan!S1409*$D1409</f>
        <v>0</v>
      </c>
      <c r="T1409" s="13">
        <f>Penjualan!T1409*$D1409</f>
        <v>10000</v>
      </c>
      <c r="U1409" s="13">
        <f>Penjualan!U1409*$D1409</f>
        <v>0</v>
      </c>
      <c r="V1409" s="13">
        <f>Penjualan!V1409*$D1409</f>
        <v>0</v>
      </c>
      <c r="W1409" s="13">
        <f>Penjualan!W1409*$D1409</f>
        <v>0</v>
      </c>
      <c r="X1409" s="13">
        <f>Penjualan!X1409*$D1409</f>
        <v>0</v>
      </c>
      <c r="Y1409" s="13">
        <f>Penjualan!Y1409*$D1409</f>
        <v>0</v>
      </c>
      <c r="Z1409" s="13">
        <f>Penjualan!Z1409*$D1409</f>
        <v>0</v>
      </c>
      <c r="AA1409" s="13">
        <f>Penjualan!AA1409*$D1409</f>
        <v>0</v>
      </c>
      <c r="AB1409" s="13">
        <f>Penjualan!AB1409*$D1409</f>
        <v>0</v>
      </c>
      <c r="AC1409" s="13">
        <f>Penjualan!AC1409*$D1409</f>
        <v>0</v>
      </c>
      <c r="AD1409" s="13">
        <f>Penjualan!AD1409*$D1409</f>
        <v>0</v>
      </c>
      <c r="AE1409" s="13">
        <f>Penjualan!AE1409*$D1409</f>
        <v>0</v>
      </c>
      <c r="AF1409" s="13">
        <f>Penjualan!AF1409*$D1409</f>
        <v>0</v>
      </c>
      <c r="AG1409" s="13">
        <f>Penjualan!AG1409*$D1409</f>
        <v>0</v>
      </c>
      <c r="AH1409" s="13">
        <f>Penjualan!AH1409*$D1409</f>
        <v>0</v>
      </c>
      <c r="AI1409" s="13">
        <f>Penjualan!AI1409*$D1409</f>
        <v>0</v>
      </c>
      <c r="AJ1409" s="13">
        <f>Penjualan!AJ1409*$D1409</f>
        <v>0</v>
      </c>
      <c r="AK1409" s="13">
        <f>Penjualan!AK1409*$D1409</f>
        <v>0</v>
      </c>
      <c r="AL1409" s="13">
        <f>Penjualan!AL1409*$D1409</f>
        <v>0</v>
      </c>
      <c r="AM1409" s="13">
        <f>Penjualan!AM1409*$D1409</f>
        <v>0</v>
      </c>
      <c r="AN1409" s="13">
        <f>Penjualan!AN1409*$D1409</f>
        <v>0</v>
      </c>
      <c r="AO1409" s="13">
        <f>Penjualan!AO1409*$D1409</f>
        <v>0</v>
      </c>
      <c r="AP1409" s="13"/>
      <c r="AQ1409" s="13">
        <f>Penjualan!AQ1409*$D1409</f>
        <v>0</v>
      </c>
      <c r="AR1409" s="13">
        <f t="shared" si="41"/>
        <v>10000</v>
      </c>
      <c r="AS1409" s="14"/>
      <c r="AT1409" s="14"/>
      <c r="AU1409" s="14"/>
      <c r="AV1409" s="14"/>
      <c r="AW1409" s="14"/>
    </row>
    <row r="1410" spans="1:49" ht="25" customHeight="1" x14ac:dyDescent="0.35">
      <c r="A1410" s="55">
        <f>Penjualan!A1410</f>
        <v>0</v>
      </c>
      <c r="B1410" s="2" t="str">
        <f>Penjualan!B1410</f>
        <v>GR13</v>
      </c>
      <c r="C1410" s="2" t="str">
        <f>Penjualan!C1410</f>
        <v>Gelang rosario kristal</v>
      </c>
      <c r="D1410" s="21">
        <f>VLOOKUP(B1410,Tabel!$A$6:$F$78,6,FALSE)</f>
        <v>10000</v>
      </c>
      <c r="E1410" s="13">
        <f>Penjualan!E1410*$D1410</f>
        <v>0</v>
      </c>
      <c r="F1410" s="13">
        <f>Penjualan!F1410*$D1410</f>
        <v>0</v>
      </c>
      <c r="G1410" s="13">
        <f>Penjualan!G1410*$D1410</f>
        <v>0</v>
      </c>
      <c r="H1410" s="13">
        <f>Penjualan!H1410*$D1410</f>
        <v>0</v>
      </c>
      <c r="I1410" s="13">
        <f>Penjualan!I1410*$D1410</f>
        <v>0</v>
      </c>
      <c r="J1410" s="13">
        <f>Penjualan!J1410*$D1410</f>
        <v>0</v>
      </c>
      <c r="K1410" s="13">
        <f>Penjualan!K1410*$D1410</f>
        <v>0</v>
      </c>
      <c r="L1410" s="13">
        <f>Penjualan!L1410*$D1410</f>
        <v>0</v>
      </c>
      <c r="M1410" s="13">
        <f>Penjualan!M1410*$D1410</f>
        <v>0</v>
      </c>
      <c r="N1410" s="13">
        <f>Penjualan!N1410*$D1410</f>
        <v>0</v>
      </c>
      <c r="O1410" s="13">
        <f>Penjualan!O1410*$D1410</f>
        <v>0</v>
      </c>
      <c r="P1410" s="13">
        <f>Penjualan!P1410*$D1410</f>
        <v>10000</v>
      </c>
      <c r="Q1410" s="13">
        <f>Penjualan!Q1410*$D1410</f>
        <v>0</v>
      </c>
      <c r="R1410" s="13">
        <f>Penjualan!R1410*$D1410</f>
        <v>0</v>
      </c>
      <c r="S1410" s="13">
        <f>Penjualan!S1410*$D1410</f>
        <v>0</v>
      </c>
      <c r="T1410" s="13">
        <f>Penjualan!T1410*$D1410</f>
        <v>0</v>
      </c>
      <c r="U1410" s="13">
        <f>Penjualan!U1410*$D1410</f>
        <v>0</v>
      </c>
      <c r="V1410" s="13">
        <f>Penjualan!V1410*$D1410</f>
        <v>0</v>
      </c>
      <c r="W1410" s="13">
        <f>Penjualan!W1410*$D1410</f>
        <v>0</v>
      </c>
      <c r="X1410" s="13">
        <f>Penjualan!X1410*$D1410</f>
        <v>0</v>
      </c>
      <c r="Y1410" s="13">
        <f>Penjualan!Y1410*$D1410</f>
        <v>0</v>
      </c>
      <c r="Z1410" s="13">
        <f>Penjualan!Z1410*$D1410</f>
        <v>0</v>
      </c>
      <c r="AA1410" s="13">
        <f>Penjualan!AA1410*$D1410</f>
        <v>0</v>
      </c>
      <c r="AB1410" s="13">
        <f>Penjualan!AB1410*$D1410</f>
        <v>0</v>
      </c>
      <c r="AC1410" s="13">
        <f>Penjualan!AC1410*$D1410</f>
        <v>0</v>
      </c>
      <c r="AD1410" s="13">
        <f>Penjualan!AD1410*$D1410</f>
        <v>0</v>
      </c>
      <c r="AE1410" s="13">
        <f>Penjualan!AE1410*$D1410</f>
        <v>0</v>
      </c>
      <c r="AF1410" s="13">
        <f>Penjualan!AF1410*$D1410</f>
        <v>0</v>
      </c>
      <c r="AG1410" s="13">
        <f>Penjualan!AG1410*$D1410</f>
        <v>0</v>
      </c>
      <c r="AH1410" s="13">
        <f>Penjualan!AH1410*$D1410</f>
        <v>0</v>
      </c>
      <c r="AI1410" s="13">
        <f>Penjualan!AI1410*$D1410</f>
        <v>0</v>
      </c>
      <c r="AJ1410" s="13">
        <f>Penjualan!AJ1410*$D1410</f>
        <v>0</v>
      </c>
      <c r="AK1410" s="13">
        <f>Penjualan!AK1410*$D1410</f>
        <v>0</v>
      </c>
      <c r="AL1410" s="13">
        <f>Penjualan!AL1410*$D1410</f>
        <v>0</v>
      </c>
      <c r="AM1410" s="13">
        <f>Penjualan!AM1410*$D1410</f>
        <v>0</v>
      </c>
      <c r="AN1410" s="13">
        <f>Penjualan!AN1410*$D1410</f>
        <v>0</v>
      </c>
      <c r="AO1410" s="13">
        <f>Penjualan!AO1410*$D1410</f>
        <v>0</v>
      </c>
      <c r="AP1410" s="13"/>
      <c r="AQ1410" s="13">
        <f>Penjualan!AQ1410*$D1410</f>
        <v>0</v>
      </c>
      <c r="AR1410" s="13">
        <f t="shared" si="41"/>
        <v>10000</v>
      </c>
      <c r="AS1410" s="14"/>
      <c r="AT1410" s="14"/>
      <c r="AU1410" s="14"/>
      <c r="AV1410" s="14"/>
      <c r="AW1410" s="14"/>
    </row>
    <row r="1411" spans="1:49" ht="25" customHeight="1" x14ac:dyDescent="0.35">
      <c r="A1411" s="55">
        <f>Penjualan!A1411</f>
        <v>0</v>
      </c>
      <c r="B1411" s="2" t="str">
        <f>Penjualan!B1411</f>
        <v>P01</v>
      </c>
      <c r="C1411" s="2" t="str">
        <f>Penjualan!C1411</f>
        <v>Pita</v>
      </c>
      <c r="D1411" s="21">
        <f>VLOOKUP(B1411,Tabel!$A$6:$F$78,6,FALSE)</f>
        <v>0</v>
      </c>
      <c r="E1411" s="13">
        <f>Penjualan!E1411*$D1411</f>
        <v>0</v>
      </c>
      <c r="F1411" s="13">
        <f>Penjualan!F1411*$D1411</f>
        <v>0</v>
      </c>
      <c r="G1411" s="13">
        <f>Penjualan!G1411*$D1411</f>
        <v>0</v>
      </c>
      <c r="H1411" s="13">
        <f>Penjualan!H1411*$D1411</f>
        <v>0</v>
      </c>
      <c r="I1411" s="13">
        <f>Penjualan!I1411*$D1411</f>
        <v>0</v>
      </c>
      <c r="J1411" s="13">
        <f>Penjualan!J1411*$D1411</f>
        <v>0</v>
      </c>
      <c r="K1411" s="13">
        <f>Penjualan!K1411*$D1411</f>
        <v>0</v>
      </c>
      <c r="L1411" s="13">
        <f>Penjualan!L1411*$D1411</f>
        <v>0</v>
      </c>
      <c r="M1411" s="13">
        <f>Penjualan!M1411*$D1411</f>
        <v>0</v>
      </c>
      <c r="N1411" s="13">
        <f>Penjualan!N1411*$D1411</f>
        <v>0</v>
      </c>
      <c r="O1411" s="13">
        <f>Penjualan!O1411*$D1411</f>
        <v>0</v>
      </c>
      <c r="P1411" s="13">
        <f>Penjualan!P1411*$D1411</f>
        <v>0</v>
      </c>
      <c r="Q1411" s="13">
        <f>Penjualan!Q1411*$D1411</f>
        <v>0</v>
      </c>
      <c r="R1411" s="13">
        <f>Penjualan!R1411*$D1411</f>
        <v>0</v>
      </c>
      <c r="S1411" s="13">
        <f>Penjualan!S1411*$D1411</f>
        <v>0</v>
      </c>
      <c r="T1411" s="13">
        <f>Penjualan!T1411*$D1411</f>
        <v>0</v>
      </c>
      <c r="U1411" s="13">
        <f>Penjualan!U1411*$D1411</f>
        <v>0</v>
      </c>
      <c r="V1411" s="13">
        <f>Penjualan!V1411*$D1411</f>
        <v>0</v>
      </c>
      <c r="W1411" s="13">
        <f>Penjualan!W1411*$D1411</f>
        <v>0</v>
      </c>
      <c r="X1411" s="13">
        <f>Penjualan!X1411*$D1411</f>
        <v>0</v>
      </c>
      <c r="Y1411" s="13">
        <f>Penjualan!Y1411*$D1411</f>
        <v>0</v>
      </c>
      <c r="Z1411" s="13">
        <f>Penjualan!Z1411*$D1411</f>
        <v>0</v>
      </c>
      <c r="AA1411" s="13">
        <f>Penjualan!AA1411*$D1411</f>
        <v>0</v>
      </c>
      <c r="AB1411" s="13">
        <f>Penjualan!AB1411*$D1411</f>
        <v>0</v>
      </c>
      <c r="AC1411" s="13">
        <f>Penjualan!AC1411*$D1411</f>
        <v>0</v>
      </c>
      <c r="AD1411" s="13">
        <f>Penjualan!AD1411*$D1411</f>
        <v>0</v>
      </c>
      <c r="AE1411" s="13">
        <f>Penjualan!AE1411*$D1411</f>
        <v>0</v>
      </c>
      <c r="AF1411" s="13">
        <f>Penjualan!AF1411*$D1411</f>
        <v>0</v>
      </c>
      <c r="AG1411" s="13">
        <f>Penjualan!AG1411*$D1411</f>
        <v>0</v>
      </c>
      <c r="AH1411" s="13">
        <f>Penjualan!AH1411*$D1411</f>
        <v>0</v>
      </c>
      <c r="AI1411" s="13">
        <f>Penjualan!AI1411*$D1411</f>
        <v>0</v>
      </c>
      <c r="AJ1411" s="13">
        <f>Penjualan!AJ1411*$D1411</f>
        <v>0</v>
      </c>
      <c r="AK1411" s="13">
        <f>Penjualan!AK1411*$D1411</f>
        <v>0</v>
      </c>
      <c r="AL1411" s="13">
        <f>Penjualan!AL1411*$D1411</f>
        <v>0</v>
      </c>
      <c r="AM1411" s="13">
        <f>Penjualan!AM1411*$D1411</f>
        <v>0</v>
      </c>
      <c r="AN1411" s="13">
        <f>Penjualan!AN1411*$D1411</f>
        <v>0</v>
      </c>
      <c r="AO1411" s="13">
        <f>Penjualan!AO1411*$D1411</f>
        <v>0</v>
      </c>
      <c r="AP1411" s="13"/>
      <c r="AQ1411" s="13">
        <f>Penjualan!AQ1411*$D1411</f>
        <v>0</v>
      </c>
      <c r="AR1411" s="13">
        <f t="shared" si="41"/>
        <v>0</v>
      </c>
      <c r="AS1411" s="14"/>
      <c r="AT1411" s="14"/>
      <c r="AU1411" s="14"/>
      <c r="AV1411" s="14"/>
      <c r="AW1411" s="14"/>
    </row>
    <row r="1412" spans="1:49" ht="25" customHeight="1" x14ac:dyDescent="0.35">
      <c r="A1412" s="55">
        <f>Penjualan!A1403</f>
        <v>0</v>
      </c>
      <c r="B1412" s="2" t="str">
        <f>Penjualan!B1403</f>
        <v>R10</v>
      </c>
      <c r="C1412" s="2" t="str">
        <f>Penjualan!C1403</f>
        <v>Rosario Biji Plastik</v>
      </c>
      <c r="D1412" s="21">
        <f>VLOOKUP(B1412,Tabel!$A$6:$F$78,6,FALSE)</f>
        <v>15000</v>
      </c>
      <c r="E1412" s="13">
        <f>Penjualan!E1403*$D1412</f>
        <v>0</v>
      </c>
      <c r="F1412" s="13">
        <f>Penjualan!F1403*$D1412</f>
        <v>0</v>
      </c>
      <c r="G1412" s="13">
        <f>Penjualan!G1403*$D1412</f>
        <v>0</v>
      </c>
      <c r="H1412" s="13">
        <f>Penjualan!H1403*$D1412</f>
        <v>0</v>
      </c>
      <c r="I1412" s="13">
        <f>Penjualan!I1403*$D1412</f>
        <v>0</v>
      </c>
      <c r="J1412" s="13">
        <f>Penjualan!J1403*$D1412</f>
        <v>0</v>
      </c>
      <c r="K1412" s="13">
        <f>Penjualan!K1403*$D1412</f>
        <v>0</v>
      </c>
      <c r="L1412" s="13">
        <f>Penjualan!L1403*$D1412</f>
        <v>0</v>
      </c>
      <c r="M1412" s="13">
        <f>Penjualan!M1403*$D1412</f>
        <v>0</v>
      </c>
      <c r="N1412" s="13">
        <f>Penjualan!N1403*$D1412</f>
        <v>0</v>
      </c>
      <c r="O1412" s="13">
        <f>Penjualan!O1403*$D1412</f>
        <v>0</v>
      </c>
      <c r="P1412" s="13">
        <f>Penjualan!P1403*$D1412</f>
        <v>15000</v>
      </c>
      <c r="Q1412" s="13">
        <f>Penjualan!Q1403*$D1412</f>
        <v>0</v>
      </c>
      <c r="R1412" s="13">
        <f>Penjualan!R1403*$D1412</f>
        <v>0</v>
      </c>
      <c r="S1412" s="13">
        <f>Penjualan!S1403*$D1412</f>
        <v>15000</v>
      </c>
      <c r="T1412" s="13">
        <f>Penjualan!T1403*$D1412</f>
        <v>0</v>
      </c>
      <c r="U1412" s="13">
        <f>Penjualan!U1403*$D1412</f>
        <v>0</v>
      </c>
      <c r="V1412" s="13">
        <f>Penjualan!V1403*$D1412</f>
        <v>0</v>
      </c>
      <c r="W1412" s="13">
        <f>Penjualan!W1403*$D1412</f>
        <v>30000</v>
      </c>
      <c r="X1412" s="13">
        <f>Penjualan!X1403*$D1412</f>
        <v>0</v>
      </c>
      <c r="Y1412" s="13">
        <f>Penjualan!Y1403*$D1412</f>
        <v>0</v>
      </c>
      <c r="Z1412" s="13">
        <f>Penjualan!Z1403*$D1412</f>
        <v>0</v>
      </c>
      <c r="AA1412" s="13">
        <f>Penjualan!AA1403*$D1412</f>
        <v>0</v>
      </c>
      <c r="AB1412" s="13">
        <f>Penjualan!AB1403*$D1412</f>
        <v>0</v>
      </c>
      <c r="AC1412" s="13">
        <f>Penjualan!AC1403*$D1412</f>
        <v>0</v>
      </c>
      <c r="AD1412" s="13">
        <f>Penjualan!AD1403*$D1412</f>
        <v>15000</v>
      </c>
      <c r="AE1412" s="13">
        <f>Penjualan!AE1403*$D1412</f>
        <v>0</v>
      </c>
      <c r="AF1412" s="13">
        <f>Penjualan!AF1403*$D1412</f>
        <v>0</v>
      </c>
      <c r="AG1412" s="13">
        <f>Penjualan!AG1403*$D1412</f>
        <v>0</v>
      </c>
      <c r="AH1412" s="13">
        <f>Penjualan!AH1403*$D1412</f>
        <v>0</v>
      </c>
      <c r="AI1412" s="13">
        <f>Penjualan!AI1403*$D1412</f>
        <v>0</v>
      </c>
      <c r="AJ1412" s="13">
        <f>Penjualan!AJ1403*$D1412</f>
        <v>0</v>
      </c>
      <c r="AK1412" s="13">
        <f>Penjualan!AK1403*$D1412</f>
        <v>0</v>
      </c>
      <c r="AL1412" s="13">
        <f>Penjualan!AL1403*$D1412</f>
        <v>0</v>
      </c>
      <c r="AM1412" s="13">
        <f>Penjualan!AM1403*$D1412</f>
        <v>0</v>
      </c>
      <c r="AN1412" s="13">
        <f>Penjualan!AN1403*$D1412</f>
        <v>0</v>
      </c>
      <c r="AO1412" s="13">
        <f>Penjualan!AO1403*$D1412</f>
        <v>0</v>
      </c>
      <c r="AP1412" s="13"/>
      <c r="AQ1412" s="13">
        <f>Penjualan!AQ1403*$D1412</f>
        <v>0</v>
      </c>
      <c r="AR1412" s="13">
        <f t="shared" ref="AR1412:AR1429" si="42">SUM(E1412:AQ1412)</f>
        <v>75000</v>
      </c>
      <c r="AS1412" s="14"/>
      <c r="AT1412" s="14"/>
      <c r="AU1412" s="14"/>
      <c r="AV1412" s="14"/>
      <c r="AW1412" s="14"/>
    </row>
    <row r="1413" spans="1:49" ht="25" customHeight="1" x14ac:dyDescent="0.35">
      <c r="A1413" s="55">
        <f>Penjualan!A1404</f>
        <v>0</v>
      </c>
      <c r="B1413" s="2" t="str">
        <f>Penjualan!B1404</f>
        <v>G03</v>
      </c>
      <c r="C1413" s="2" t="str">
        <f>Penjualan!C1404</f>
        <v>G.tali kayu</v>
      </c>
      <c r="D1413" s="21">
        <f>VLOOKUP(B1413,Tabel!$A$6:$F$78,6,FALSE)</f>
        <v>5000</v>
      </c>
      <c r="E1413" s="13">
        <f>Penjualan!E1404*$D1413</f>
        <v>0</v>
      </c>
      <c r="F1413" s="13">
        <f>Penjualan!F1404*$D1413</f>
        <v>0</v>
      </c>
      <c r="G1413" s="13">
        <f>Penjualan!G1404*$D1413</f>
        <v>0</v>
      </c>
      <c r="H1413" s="13">
        <f>Penjualan!H1404*$D1413</f>
        <v>0</v>
      </c>
      <c r="I1413" s="13">
        <f>Penjualan!I1404*$D1413</f>
        <v>0</v>
      </c>
      <c r="J1413" s="13">
        <f>Penjualan!J1404*$D1413</f>
        <v>5000</v>
      </c>
      <c r="K1413" s="13">
        <f>Penjualan!K1404*$D1413</f>
        <v>0</v>
      </c>
      <c r="L1413" s="13">
        <f>Penjualan!L1404*$D1413</f>
        <v>0</v>
      </c>
      <c r="M1413" s="13">
        <f>Penjualan!M1404*$D1413</f>
        <v>0</v>
      </c>
      <c r="N1413" s="13">
        <f>Penjualan!N1404*$D1413</f>
        <v>0</v>
      </c>
      <c r="O1413" s="13">
        <f>Penjualan!O1404*$D1413</f>
        <v>0</v>
      </c>
      <c r="P1413" s="13">
        <f>Penjualan!P1404*$D1413</f>
        <v>0</v>
      </c>
      <c r="Q1413" s="13">
        <f>Penjualan!Q1404*$D1413</f>
        <v>0</v>
      </c>
      <c r="R1413" s="13">
        <f>Penjualan!R1404*$D1413</f>
        <v>0</v>
      </c>
      <c r="S1413" s="13">
        <f>Penjualan!S1404*$D1413</f>
        <v>0</v>
      </c>
      <c r="T1413" s="13">
        <f>Penjualan!T1404*$D1413</f>
        <v>0</v>
      </c>
      <c r="U1413" s="13">
        <f>Penjualan!U1404*$D1413</f>
        <v>0</v>
      </c>
      <c r="V1413" s="13">
        <f>Penjualan!V1404*$D1413</f>
        <v>0</v>
      </c>
      <c r="W1413" s="13">
        <f>Penjualan!W1404*$D1413</f>
        <v>0</v>
      </c>
      <c r="X1413" s="13">
        <f>Penjualan!X1404*$D1413</f>
        <v>0</v>
      </c>
      <c r="Y1413" s="13">
        <f>Penjualan!Y1404*$D1413</f>
        <v>0</v>
      </c>
      <c r="Z1413" s="13">
        <f>Penjualan!Z1404*$D1413</f>
        <v>0</v>
      </c>
      <c r="AA1413" s="13">
        <f>Penjualan!AA1404*$D1413</f>
        <v>0</v>
      </c>
      <c r="AB1413" s="13">
        <f>Penjualan!AB1404*$D1413</f>
        <v>0</v>
      </c>
      <c r="AC1413" s="13">
        <f>Penjualan!AC1404*$D1413</f>
        <v>0</v>
      </c>
      <c r="AD1413" s="13">
        <f>Penjualan!AD1404*$D1413</f>
        <v>0</v>
      </c>
      <c r="AE1413" s="13">
        <f>Penjualan!AE1404*$D1413</f>
        <v>0</v>
      </c>
      <c r="AF1413" s="13">
        <f>Penjualan!AF1404*$D1413</f>
        <v>0</v>
      </c>
      <c r="AG1413" s="13">
        <f>Penjualan!AG1404*$D1413</f>
        <v>0</v>
      </c>
      <c r="AH1413" s="13">
        <f>Penjualan!AH1404*$D1413</f>
        <v>0</v>
      </c>
      <c r="AI1413" s="13">
        <f>Penjualan!AI1404*$D1413</f>
        <v>0</v>
      </c>
      <c r="AJ1413" s="13">
        <f>Penjualan!AJ1404*$D1413</f>
        <v>0</v>
      </c>
      <c r="AK1413" s="13">
        <f>Penjualan!AK1404*$D1413</f>
        <v>0</v>
      </c>
      <c r="AL1413" s="13">
        <f>Penjualan!AL1404*$D1413</f>
        <v>0</v>
      </c>
      <c r="AM1413" s="13">
        <f>Penjualan!AM1404*$D1413</f>
        <v>0</v>
      </c>
      <c r="AN1413" s="13">
        <f>Penjualan!AN1404*$D1413</f>
        <v>0</v>
      </c>
      <c r="AO1413" s="13">
        <f>Penjualan!AO1404*$D1413</f>
        <v>0</v>
      </c>
      <c r="AP1413" s="13"/>
      <c r="AQ1413" s="13">
        <f>Penjualan!AQ1404*$D1413</f>
        <v>0</v>
      </c>
      <c r="AR1413" s="13">
        <f t="shared" si="42"/>
        <v>5000</v>
      </c>
      <c r="AS1413" s="14"/>
      <c r="AT1413" s="14"/>
      <c r="AU1413" s="14"/>
      <c r="AV1413" s="14"/>
      <c r="AW1413" s="14"/>
    </row>
    <row r="1414" spans="1:49" ht="25" customHeight="1" x14ac:dyDescent="0.35">
      <c r="A1414" s="55">
        <f>Penjualan!A1405</f>
        <v>0</v>
      </c>
      <c r="B1414" s="2" t="str">
        <f>Penjualan!B1405</f>
        <v>KT03</v>
      </c>
      <c r="C1414" s="2" t="str">
        <f>Penjualan!C1405</f>
        <v>Kalung huruf</v>
      </c>
      <c r="D1414" s="21">
        <f>VLOOKUP(B1414,Tabel!$A$6:$F$78,6,FALSE)</f>
        <v>3000</v>
      </c>
      <c r="E1414" s="13">
        <f>Penjualan!E1405*$D1414</f>
        <v>0</v>
      </c>
      <c r="F1414" s="13">
        <f>Penjualan!F1405*$D1414</f>
        <v>0</v>
      </c>
      <c r="G1414" s="13">
        <f>Penjualan!G1405*$D1414</f>
        <v>0</v>
      </c>
      <c r="H1414" s="13">
        <f>Penjualan!H1405*$D1414</f>
        <v>0</v>
      </c>
      <c r="I1414" s="13">
        <f>Penjualan!I1405*$D1414</f>
        <v>0</v>
      </c>
      <c r="J1414" s="13">
        <f>Penjualan!J1405*$D1414</f>
        <v>0</v>
      </c>
      <c r="K1414" s="13">
        <f>Penjualan!K1405*$D1414</f>
        <v>0</v>
      </c>
      <c r="L1414" s="13">
        <f>Penjualan!L1405*$D1414</f>
        <v>0</v>
      </c>
      <c r="M1414" s="13">
        <f>Penjualan!M1405*$D1414</f>
        <v>0</v>
      </c>
      <c r="N1414" s="13">
        <f>Penjualan!N1405*$D1414</f>
        <v>0</v>
      </c>
      <c r="O1414" s="13">
        <f>Penjualan!O1405*$D1414</f>
        <v>0</v>
      </c>
      <c r="P1414" s="13">
        <f>Penjualan!P1405*$D1414</f>
        <v>0</v>
      </c>
      <c r="Q1414" s="13">
        <f>Penjualan!Q1405*$D1414</f>
        <v>0</v>
      </c>
      <c r="R1414" s="13">
        <f>Penjualan!R1405*$D1414</f>
        <v>0</v>
      </c>
      <c r="S1414" s="13">
        <f>Penjualan!S1405*$D1414</f>
        <v>0</v>
      </c>
      <c r="T1414" s="13">
        <f>Penjualan!T1405*$D1414</f>
        <v>0</v>
      </c>
      <c r="U1414" s="13">
        <f>Penjualan!U1405*$D1414</f>
        <v>0</v>
      </c>
      <c r="V1414" s="13">
        <f>Penjualan!V1405*$D1414</f>
        <v>0</v>
      </c>
      <c r="W1414" s="13">
        <f>Penjualan!W1405*$D1414</f>
        <v>0</v>
      </c>
      <c r="X1414" s="13">
        <f>Penjualan!X1405*$D1414</f>
        <v>0</v>
      </c>
      <c r="Y1414" s="13">
        <f>Penjualan!Y1405*$D1414</f>
        <v>0</v>
      </c>
      <c r="Z1414" s="13">
        <f>Penjualan!Z1405*$D1414</f>
        <v>0</v>
      </c>
      <c r="AA1414" s="13">
        <f>Penjualan!AA1405*$D1414</f>
        <v>0</v>
      </c>
      <c r="AB1414" s="13">
        <f>Penjualan!AB1405*$D1414</f>
        <v>0</v>
      </c>
      <c r="AC1414" s="13">
        <f>Penjualan!AC1405*$D1414</f>
        <v>0</v>
      </c>
      <c r="AD1414" s="13">
        <f>Penjualan!AD1405*$D1414</f>
        <v>0</v>
      </c>
      <c r="AE1414" s="13">
        <f>Penjualan!AE1405*$D1414</f>
        <v>0</v>
      </c>
      <c r="AF1414" s="13">
        <f>Penjualan!AF1405*$D1414</f>
        <v>0</v>
      </c>
      <c r="AG1414" s="13">
        <f>Penjualan!AG1405*$D1414</f>
        <v>0</v>
      </c>
      <c r="AH1414" s="13">
        <f>Penjualan!AH1405*$D1414</f>
        <v>0</v>
      </c>
      <c r="AI1414" s="13">
        <f>Penjualan!AI1405*$D1414</f>
        <v>3000</v>
      </c>
      <c r="AJ1414" s="13">
        <f>Penjualan!AJ1405*$D1414</f>
        <v>0</v>
      </c>
      <c r="AK1414" s="13">
        <f>Penjualan!AK1405*$D1414</f>
        <v>0</v>
      </c>
      <c r="AL1414" s="13">
        <f>Penjualan!AL1405*$D1414</f>
        <v>0</v>
      </c>
      <c r="AM1414" s="13">
        <f>Penjualan!AM1405*$D1414</f>
        <v>0</v>
      </c>
      <c r="AN1414" s="13">
        <f>Penjualan!AN1405*$D1414</f>
        <v>0</v>
      </c>
      <c r="AO1414" s="13">
        <f>Penjualan!AO1405*$D1414</f>
        <v>0</v>
      </c>
      <c r="AP1414" s="13"/>
      <c r="AQ1414" s="13">
        <f>Penjualan!AQ1405*$D1414</f>
        <v>0</v>
      </c>
      <c r="AR1414" s="13">
        <f t="shared" si="42"/>
        <v>3000</v>
      </c>
      <c r="AS1414" s="14"/>
      <c r="AT1414" s="14"/>
      <c r="AU1414" s="14"/>
      <c r="AV1414" s="14"/>
      <c r="AW1414" s="14"/>
    </row>
    <row r="1415" spans="1:49" ht="25" customHeight="1" x14ac:dyDescent="0.35">
      <c r="A1415" s="55">
        <f>Penjualan!A1406</f>
        <v>0</v>
      </c>
      <c r="B1415" s="2" t="str">
        <f>Penjualan!B1406</f>
        <v>GR11</v>
      </c>
      <c r="C1415" s="2" t="str">
        <f>Penjualan!C1406</f>
        <v>Gelang rosario kristal</v>
      </c>
      <c r="D1415" s="21">
        <f>VLOOKUP(B1415,Tabel!$A$6:$F$78,6,FALSE)</f>
        <v>15000</v>
      </c>
      <c r="E1415" s="13">
        <f>Penjualan!E1406*$D1415</f>
        <v>0</v>
      </c>
      <c r="F1415" s="13">
        <f>Penjualan!F1406*$D1415</f>
        <v>0</v>
      </c>
      <c r="G1415" s="13">
        <f>Penjualan!G1406*$D1415</f>
        <v>0</v>
      </c>
      <c r="H1415" s="13">
        <f>Penjualan!H1406*$D1415</f>
        <v>0</v>
      </c>
      <c r="I1415" s="13">
        <f>Penjualan!I1406*$D1415</f>
        <v>0</v>
      </c>
      <c r="J1415" s="13">
        <f>Penjualan!J1406*$D1415</f>
        <v>0</v>
      </c>
      <c r="K1415" s="13">
        <f>Penjualan!K1406*$D1415</f>
        <v>0</v>
      </c>
      <c r="L1415" s="13">
        <f>Penjualan!L1406*$D1415</f>
        <v>0</v>
      </c>
      <c r="M1415" s="13">
        <f>Penjualan!M1406*$D1415</f>
        <v>0</v>
      </c>
      <c r="N1415" s="13">
        <f>Penjualan!N1406*$D1415</f>
        <v>0</v>
      </c>
      <c r="O1415" s="13">
        <f>Penjualan!O1406*$D1415</f>
        <v>0</v>
      </c>
      <c r="P1415" s="13">
        <f>Penjualan!P1406*$D1415</f>
        <v>0</v>
      </c>
      <c r="Q1415" s="13">
        <f>Penjualan!Q1406*$D1415</f>
        <v>0</v>
      </c>
      <c r="R1415" s="13">
        <f>Penjualan!R1406*$D1415</f>
        <v>0</v>
      </c>
      <c r="S1415" s="13">
        <f>Penjualan!S1406*$D1415</f>
        <v>0</v>
      </c>
      <c r="T1415" s="13">
        <f>Penjualan!T1406*$D1415</f>
        <v>0</v>
      </c>
      <c r="U1415" s="13">
        <f>Penjualan!U1406*$D1415</f>
        <v>0</v>
      </c>
      <c r="V1415" s="13">
        <f>Penjualan!V1406*$D1415</f>
        <v>0</v>
      </c>
      <c r="W1415" s="13">
        <f>Penjualan!W1406*$D1415</f>
        <v>0</v>
      </c>
      <c r="X1415" s="13">
        <f>Penjualan!X1406*$D1415</f>
        <v>0</v>
      </c>
      <c r="Y1415" s="13">
        <f>Penjualan!Y1406*$D1415</f>
        <v>0</v>
      </c>
      <c r="Z1415" s="13">
        <f>Penjualan!Z1406*$D1415</f>
        <v>0</v>
      </c>
      <c r="AA1415" s="13">
        <f>Penjualan!AA1406*$D1415</f>
        <v>0</v>
      </c>
      <c r="AB1415" s="13">
        <f>Penjualan!AB1406*$D1415</f>
        <v>0</v>
      </c>
      <c r="AC1415" s="13">
        <f>Penjualan!AC1406*$D1415</f>
        <v>0</v>
      </c>
      <c r="AD1415" s="13">
        <f>Penjualan!AD1406*$D1415</f>
        <v>0</v>
      </c>
      <c r="AE1415" s="13">
        <f>Penjualan!AE1406*$D1415</f>
        <v>0</v>
      </c>
      <c r="AF1415" s="13">
        <f>Penjualan!AF1406*$D1415</f>
        <v>0</v>
      </c>
      <c r="AG1415" s="13">
        <f>Penjualan!AG1406*$D1415</f>
        <v>0</v>
      </c>
      <c r="AH1415" s="13">
        <f>Penjualan!AH1406*$D1415</f>
        <v>0</v>
      </c>
      <c r="AI1415" s="13">
        <f>Penjualan!AI1406*$D1415</f>
        <v>0</v>
      </c>
      <c r="AJ1415" s="13">
        <f>Penjualan!AJ1406*$D1415</f>
        <v>0</v>
      </c>
      <c r="AK1415" s="13">
        <f>Penjualan!AK1406*$D1415</f>
        <v>0</v>
      </c>
      <c r="AL1415" s="13">
        <f>Penjualan!AL1406*$D1415</f>
        <v>0</v>
      </c>
      <c r="AM1415" s="13">
        <f>Penjualan!AM1406*$D1415</f>
        <v>0</v>
      </c>
      <c r="AN1415" s="13">
        <f>Penjualan!AN1406*$D1415</f>
        <v>0</v>
      </c>
      <c r="AO1415" s="13">
        <f>Penjualan!AO1406*$D1415</f>
        <v>0</v>
      </c>
      <c r="AP1415" s="13"/>
      <c r="AQ1415" s="13">
        <f>Penjualan!AQ1406*$D1415</f>
        <v>0</v>
      </c>
      <c r="AR1415" s="13">
        <f t="shared" si="42"/>
        <v>0</v>
      </c>
      <c r="AS1415" s="14"/>
      <c r="AT1415" s="14"/>
      <c r="AU1415" s="14"/>
      <c r="AV1415" s="14"/>
      <c r="AW1415" s="14"/>
    </row>
    <row r="1416" spans="1:49" ht="25" customHeight="1" x14ac:dyDescent="0.35">
      <c r="A1416" s="55">
        <f>Penjualan!A1407</f>
        <v>0</v>
      </c>
      <c r="B1416" s="2" t="str">
        <f>Penjualan!B1407</f>
        <v>G12</v>
      </c>
      <c r="C1416" s="2" t="str">
        <f>Penjualan!C1407</f>
        <v xml:space="preserve">Gelang plat </v>
      </c>
      <c r="D1416" s="21">
        <f>VLOOKUP(B1416,Tabel!$A$6:$F$78,6,FALSE)</f>
        <v>5000</v>
      </c>
      <c r="E1416" s="13">
        <f>Penjualan!E1407*$D1416</f>
        <v>0</v>
      </c>
      <c r="F1416" s="13">
        <f>Penjualan!F1407*$D1416</f>
        <v>0</v>
      </c>
      <c r="G1416" s="13">
        <f>Penjualan!G1407*$D1416</f>
        <v>0</v>
      </c>
      <c r="H1416" s="13">
        <f>Penjualan!H1407*$D1416</f>
        <v>0</v>
      </c>
      <c r="I1416" s="13">
        <f>Penjualan!I1407*$D1416</f>
        <v>0</v>
      </c>
      <c r="J1416" s="13">
        <f>Penjualan!J1407*$D1416</f>
        <v>0</v>
      </c>
      <c r="K1416" s="13">
        <f>Penjualan!K1407*$D1416</f>
        <v>0</v>
      </c>
      <c r="L1416" s="13">
        <f>Penjualan!L1407*$D1416</f>
        <v>0</v>
      </c>
      <c r="M1416" s="13">
        <f>Penjualan!M1407*$D1416</f>
        <v>0</v>
      </c>
      <c r="N1416" s="13">
        <f>Penjualan!N1407*$D1416</f>
        <v>0</v>
      </c>
      <c r="O1416" s="13">
        <f>Penjualan!O1407*$D1416</f>
        <v>0</v>
      </c>
      <c r="P1416" s="13">
        <f>Penjualan!P1407*$D1416</f>
        <v>0</v>
      </c>
      <c r="Q1416" s="13">
        <f>Penjualan!Q1407*$D1416</f>
        <v>0</v>
      </c>
      <c r="R1416" s="13">
        <f>Penjualan!R1407*$D1416</f>
        <v>0</v>
      </c>
      <c r="S1416" s="13">
        <f>Penjualan!S1407*$D1416</f>
        <v>0</v>
      </c>
      <c r="T1416" s="13">
        <f>Penjualan!T1407*$D1416</f>
        <v>0</v>
      </c>
      <c r="U1416" s="13">
        <f>Penjualan!U1407*$D1416</f>
        <v>0</v>
      </c>
      <c r="V1416" s="13">
        <f>Penjualan!V1407*$D1416</f>
        <v>0</v>
      </c>
      <c r="W1416" s="13">
        <f>Penjualan!W1407*$D1416</f>
        <v>0</v>
      </c>
      <c r="X1416" s="13">
        <f>Penjualan!X1407*$D1416</f>
        <v>0</v>
      </c>
      <c r="Y1416" s="13">
        <f>Penjualan!Y1407*$D1416</f>
        <v>0</v>
      </c>
      <c r="Z1416" s="13">
        <f>Penjualan!Z1407*$D1416</f>
        <v>0</v>
      </c>
      <c r="AA1416" s="13">
        <f>Penjualan!AA1407*$D1416</f>
        <v>0</v>
      </c>
      <c r="AB1416" s="13">
        <f>Penjualan!AB1407*$D1416</f>
        <v>0</v>
      </c>
      <c r="AC1416" s="13">
        <f>Penjualan!AC1407*$D1416</f>
        <v>0</v>
      </c>
      <c r="AD1416" s="13">
        <f>Penjualan!AD1407*$D1416</f>
        <v>5000</v>
      </c>
      <c r="AE1416" s="13">
        <f>Penjualan!AE1407*$D1416</f>
        <v>0</v>
      </c>
      <c r="AF1416" s="13">
        <f>Penjualan!AF1407*$D1416</f>
        <v>0</v>
      </c>
      <c r="AG1416" s="13">
        <f>Penjualan!AG1407*$D1416</f>
        <v>0</v>
      </c>
      <c r="AH1416" s="13">
        <f>Penjualan!AH1407*$D1416</f>
        <v>0</v>
      </c>
      <c r="AI1416" s="13">
        <f>Penjualan!AI1407*$D1416</f>
        <v>10000</v>
      </c>
      <c r="AJ1416" s="13">
        <f>Penjualan!AJ1407*$D1416</f>
        <v>0</v>
      </c>
      <c r="AK1416" s="13">
        <f>Penjualan!AK1407*$D1416</f>
        <v>0</v>
      </c>
      <c r="AL1416" s="13">
        <f>Penjualan!AL1407*$D1416</f>
        <v>0</v>
      </c>
      <c r="AM1416" s="13">
        <f>Penjualan!AM1407*$D1416</f>
        <v>0</v>
      </c>
      <c r="AN1416" s="13">
        <f>Penjualan!AN1407*$D1416</f>
        <v>0</v>
      </c>
      <c r="AO1416" s="13">
        <f>Penjualan!AO1407*$D1416</f>
        <v>0</v>
      </c>
      <c r="AP1416" s="13"/>
      <c r="AQ1416" s="13">
        <f>Penjualan!AQ1407*$D1416</f>
        <v>0</v>
      </c>
      <c r="AR1416" s="13">
        <f t="shared" si="42"/>
        <v>15000</v>
      </c>
      <c r="AS1416" s="14"/>
      <c r="AT1416" s="14"/>
      <c r="AU1416" s="14"/>
      <c r="AV1416" s="14"/>
      <c r="AW1416" s="14"/>
    </row>
    <row r="1417" spans="1:49" ht="25" customHeight="1" x14ac:dyDescent="0.35">
      <c r="A1417" s="55">
        <f>Penjualan!A1408</f>
        <v>0</v>
      </c>
      <c r="B1417" s="2" t="str">
        <f>Penjualan!B1408</f>
        <v>Raf01</v>
      </c>
      <c r="C1417" s="2" t="str">
        <f>Penjualan!C1408</f>
        <v xml:space="preserve">Produk Rafael </v>
      </c>
      <c r="D1417" s="21">
        <f>VLOOKUP(B1417,Tabel!$A$6:$F$78,6,FALSE)</f>
        <v>10000</v>
      </c>
      <c r="E1417" s="13">
        <f>Penjualan!E1408*$D1417</f>
        <v>0</v>
      </c>
      <c r="F1417" s="13">
        <f>Penjualan!F1408*$D1417</f>
        <v>0</v>
      </c>
      <c r="G1417" s="13">
        <f>Penjualan!G1408*$D1417</f>
        <v>0</v>
      </c>
      <c r="H1417" s="13">
        <f>Penjualan!H1408*$D1417</f>
        <v>0</v>
      </c>
      <c r="I1417" s="13">
        <f>Penjualan!I1408*$D1417</f>
        <v>0</v>
      </c>
      <c r="J1417" s="13">
        <f>Penjualan!J1408*$D1417</f>
        <v>0</v>
      </c>
      <c r="K1417" s="13">
        <f>Penjualan!K1408*$D1417</f>
        <v>0</v>
      </c>
      <c r="L1417" s="13">
        <f>Penjualan!L1408*$D1417</f>
        <v>0</v>
      </c>
      <c r="M1417" s="13">
        <f>Penjualan!M1408*$D1417</f>
        <v>0</v>
      </c>
      <c r="N1417" s="13">
        <f>Penjualan!N1408*$D1417</f>
        <v>0</v>
      </c>
      <c r="O1417" s="13">
        <f>Penjualan!O1408*$D1417</f>
        <v>0</v>
      </c>
      <c r="P1417" s="13">
        <f>Penjualan!P1408*$D1417</f>
        <v>0</v>
      </c>
      <c r="Q1417" s="13">
        <f>Penjualan!Q1408*$D1417</f>
        <v>0</v>
      </c>
      <c r="R1417" s="13">
        <f>Penjualan!R1408*$D1417</f>
        <v>0</v>
      </c>
      <c r="S1417" s="13">
        <f>Penjualan!S1408*$D1417</f>
        <v>0</v>
      </c>
      <c r="T1417" s="13">
        <f>Penjualan!T1408*$D1417</f>
        <v>0</v>
      </c>
      <c r="U1417" s="13">
        <f>Penjualan!U1408*$D1417</f>
        <v>0</v>
      </c>
      <c r="V1417" s="13">
        <f>Penjualan!V1408*$D1417</f>
        <v>0</v>
      </c>
      <c r="W1417" s="13">
        <f>Penjualan!W1408*$D1417</f>
        <v>0</v>
      </c>
      <c r="X1417" s="13">
        <f>Penjualan!X1408*$D1417</f>
        <v>0</v>
      </c>
      <c r="Y1417" s="13">
        <f>Penjualan!Y1408*$D1417</f>
        <v>0</v>
      </c>
      <c r="Z1417" s="13">
        <f>Penjualan!Z1408*$D1417</f>
        <v>0</v>
      </c>
      <c r="AA1417" s="13">
        <f>Penjualan!AA1408*$D1417</f>
        <v>0</v>
      </c>
      <c r="AB1417" s="13">
        <f>Penjualan!AB1408*$D1417</f>
        <v>0</v>
      </c>
      <c r="AC1417" s="13">
        <f>Penjualan!AC1408*$D1417</f>
        <v>0</v>
      </c>
      <c r="AD1417" s="13">
        <f>Penjualan!AD1408*$D1417</f>
        <v>10000</v>
      </c>
      <c r="AE1417" s="13">
        <f>Penjualan!AE1408*$D1417</f>
        <v>0</v>
      </c>
      <c r="AF1417" s="13">
        <f>Penjualan!AF1408*$D1417</f>
        <v>0</v>
      </c>
      <c r="AG1417" s="13">
        <f>Penjualan!AG1408*$D1417</f>
        <v>0</v>
      </c>
      <c r="AH1417" s="13">
        <f>Penjualan!AH1408*$D1417</f>
        <v>0</v>
      </c>
      <c r="AI1417" s="13">
        <f>Penjualan!AI1408*$D1417</f>
        <v>0</v>
      </c>
      <c r="AJ1417" s="13">
        <f>Penjualan!AJ1408*$D1417</f>
        <v>0</v>
      </c>
      <c r="AK1417" s="13">
        <f>Penjualan!AK1408*$D1417</f>
        <v>0</v>
      </c>
      <c r="AL1417" s="13">
        <f>Penjualan!AL1408*$D1417</f>
        <v>0</v>
      </c>
      <c r="AM1417" s="13">
        <f>Penjualan!AM1408*$D1417</f>
        <v>0</v>
      </c>
      <c r="AN1417" s="13">
        <f>Penjualan!AN1408*$D1417</f>
        <v>10000</v>
      </c>
      <c r="AO1417" s="13">
        <f>Penjualan!AO1408*$D1417</f>
        <v>0</v>
      </c>
      <c r="AP1417" s="13"/>
      <c r="AQ1417" s="13">
        <f>Penjualan!AQ1408*$D1417</f>
        <v>0</v>
      </c>
      <c r="AR1417" s="13">
        <f t="shared" si="42"/>
        <v>20000</v>
      </c>
      <c r="AS1417" s="14"/>
      <c r="AT1417" s="14"/>
      <c r="AU1417" s="14"/>
      <c r="AV1417" s="14"/>
      <c r="AW1417" s="14"/>
    </row>
    <row r="1418" spans="1:49" ht="25" customHeight="1" x14ac:dyDescent="0.35">
      <c r="A1418" s="55">
        <f>Penjualan!A1409</f>
        <v>0</v>
      </c>
      <c r="B1418" s="2" t="str">
        <f>Penjualan!B1409</f>
        <v>Yoh01</v>
      </c>
      <c r="C1418" s="2" t="str">
        <f>Penjualan!C1409</f>
        <v>Produk Yohanes</v>
      </c>
      <c r="D1418" s="21">
        <f>VLOOKUP(B1418,Tabel!$A$6:$F$78,6,FALSE)</f>
        <v>10000</v>
      </c>
      <c r="E1418" s="13">
        <f>Penjualan!E1409*$D1418</f>
        <v>0</v>
      </c>
      <c r="F1418" s="13">
        <f>Penjualan!F1409*$D1418</f>
        <v>0</v>
      </c>
      <c r="G1418" s="13">
        <f>Penjualan!G1409*$D1418</f>
        <v>0</v>
      </c>
      <c r="H1418" s="13">
        <f>Penjualan!H1409*$D1418</f>
        <v>0</v>
      </c>
      <c r="I1418" s="13">
        <f>Penjualan!I1409*$D1418</f>
        <v>0</v>
      </c>
      <c r="J1418" s="13">
        <f>Penjualan!J1409*$D1418</f>
        <v>0</v>
      </c>
      <c r="K1418" s="13">
        <f>Penjualan!K1409*$D1418</f>
        <v>0</v>
      </c>
      <c r="L1418" s="13">
        <f>Penjualan!L1409*$D1418</f>
        <v>0</v>
      </c>
      <c r="M1418" s="13">
        <f>Penjualan!M1409*$D1418</f>
        <v>0</v>
      </c>
      <c r="N1418" s="13">
        <f>Penjualan!N1409*$D1418</f>
        <v>0</v>
      </c>
      <c r="O1418" s="13">
        <f>Penjualan!O1409*$D1418</f>
        <v>0</v>
      </c>
      <c r="P1418" s="13">
        <f>Penjualan!P1409*$D1418</f>
        <v>0</v>
      </c>
      <c r="Q1418" s="13">
        <f>Penjualan!Q1409*$D1418</f>
        <v>0</v>
      </c>
      <c r="R1418" s="13">
        <f>Penjualan!R1409*$D1418</f>
        <v>0</v>
      </c>
      <c r="S1418" s="13">
        <f>Penjualan!S1409*$D1418</f>
        <v>0</v>
      </c>
      <c r="T1418" s="13">
        <f>Penjualan!T1409*$D1418</f>
        <v>10000</v>
      </c>
      <c r="U1418" s="13">
        <f>Penjualan!U1409*$D1418</f>
        <v>0</v>
      </c>
      <c r="V1418" s="13">
        <f>Penjualan!V1409*$D1418</f>
        <v>0</v>
      </c>
      <c r="W1418" s="13">
        <f>Penjualan!W1409*$D1418</f>
        <v>0</v>
      </c>
      <c r="X1418" s="13">
        <f>Penjualan!X1409*$D1418</f>
        <v>0</v>
      </c>
      <c r="Y1418" s="13">
        <f>Penjualan!Y1409*$D1418</f>
        <v>0</v>
      </c>
      <c r="Z1418" s="13">
        <f>Penjualan!Z1409*$D1418</f>
        <v>0</v>
      </c>
      <c r="AA1418" s="13">
        <f>Penjualan!AA1409*$D1418</f>
        <v>0</v>
      </c>
      <c r="AB1418" s="13">
        <f>Penjualan!AB1409*$D1418</f>
        <v>0</v>
      </c>
      <c r="AC1418" s="13">
        <f>Penjualan!AC1409*$D1418</f>
        <v>0</v>
      </c>
      <c r="AD1418" s="13">
        <f>Penjualan!AD1409*$D1418</f>
        <v>0</v>
      </c>
      <c r="AE1418" s="13">
        <f>Penjualan!AE1409*$D1418</f>
        <v>0</v>
      </c>
      <c r="AF1418" s="13">
        <f>Penjualan!AF1409*$D1418</f>
        <v>0</v>
      </c>
      <c r="AG1418" s="13">
        <f>Penjualan!AG1409*$D1418</f>
        <v>0</v>
      </c>
      <c r="AH1418" s="13">
        <f>Penjualan!AH1409*$D1418</f>
        <v>0</v>
      </c>
      <c r="AI1418" s="13">
        <f>Penjualan!AI1409*$D1418</f>
        <v>0</v>
      </c>
      <c r="AJ1418" s="13">
        <f>Penjualan!AJ1409*$D1418</f>
        <v>0</v>
      </c>
      <c r="AK1418" s="13">
        <f>Penjualan!AK1409*$D1418</f>
        <v>0</v>
      </c>
      <c r="AL1418" s="13">
        <f>Penjualan!AL1409*$D1418</f>
        <v>0</v>
      </c>
      <c r="AM1418" s="13">
        <f>Penjualan!AM1409*$D1418</f>
        <v>0</v>
      </c>
      <c r="AN1418" s="13">
        <f>Penjualan!AN1409*$D1418</f>
        <v>0</v>
      </c>
      <c r="AO1418" s="13">
        <f>Penjualan!AO1409*$D1418</f>
        <v>0</v>
      </c>
      <c r="AP1418" s="13"/>
      <c r="AQ1418" s="13">
        <f>Penjualan!AQ1409*$D1418</f>
        <v>0</v>
      </c>
      <c r="AR1418" s="13">
        <f t="shared" si="42"/>
        <v>10000</v>
      </c>
      <c r="AS1418" s="14"/>
      <c r="AT1418" s="14"/>
      <c r="AU1418" s="14"/>
      <c r="AV1418" s="14"/>
      <c r="AW1418" s="14"/>
    </row>
    <row r="1419" spans="1:49" ht="25" customHeight="1" x14ac:dyDescent="0.35">
      <c r="A1419" s="55">
        <f>Penjualan!A1410</f>
        <v>0</v>
      </c>
      <c r="B1419" s="2" t="str">
        <f>Penjualan!B1410</f>
        <v>GR13</v>
      </c>
      <c r="C1419" s="2" t="str">
        <f>Penjualan!C1410</f>
        <v>Gelang rosario kristal</v>
      </c>
      <c r="D1419" s="21">
        <f>VLOOKUP(B1419,Tabel!$A$6:$F$78,6,FALSE)</f>
        <v>10000</v>
      </c>
      <c r="E1419" s="13">
        <f>Penjualan!E1410*$D1419</f>
        <v>0</v>
      </c>
      <c r="F1419" s="13">
        <f>Penjualan!F1410*$D1419</f>
        <v>0</v>
      </c>
      <c r="G1419" s="13">
        <f>Penjualan!G1410*$D1419</f>
        <v>0</v>
      </c>
      <c r="H1419" s="13">
        <f>Penjualan!H1410*$D1419</f>
        <v>0</v>
      </c>
      <c r="I1419" s="13">
        <f>Penjualan!I1410*$D1419</f>
        <v>0</v>
      </c>
      <c r="J1419" s="13">
        <f>Penjualan!J1410*$D1419</f>
        <v>0</v>
      </c>
      <c r="K1419" s="13">
        <f>Penjualan!K1410*$D1419</f>
        <v>0</v>
      </c>
      <c r="L1419" s="13">
        <f>Penjualan!L1410*$D1419</f>
        <v>0</v>
      </c>
      <c r="M1419" s="13">
        <f>Penjualan!M1410*$D1419</f>
        <v>0</v>
      </c>
      <c r="N1419" s="13">
        <f>Penjualan!N1410*$D1419</f>
        <v>0</v>
      </c>
      <c r="O1419" s="13">
        <f>Penjualan!O1410*$D1419</f>
        <v>0</v>
      </c>
      <c r="P1419" s="13">
        <f>Penjualan!P1410*$D1419</f>
        <v>10000</v>
      </c>
      <c r="Q1419" s="13">
        <f>Penjualan!Q1410*$D1419</f>
        <v>0</v>
      </c>
      <c r="R1419" s="13">
        <f>Penjualan!R1410*$D1419</f>
        <v>0</v>
      </c>
      <c r="S1419" s="13">
        <f>Penjualan!S1410*$D1419</f>
        <v>0</v>
      </c>
      <c r="T1419" s="13">
        <f>Penjualan!T1410*$D1419</f>
        <v>0</v>
      </c>
      <c r="U1419" s="13">
        <f>Penjualan!U1410*$D1419</f>
        <v>0</v>
      </c>
      <c r="V1419" s="13">
        <f>Penjualan!V1410*$D1419</f>
        <v>0</v>
      </c>
      <c r="W1419" s="13">
        <f>Penjualan!W1410*$D1419</f>
        <v>0</v>
      </c>
      <c r="X1419" s="13">
        <f>Penjualan!X1410*$D1419</f>
        <v>0</v>
      </c>
      <c r="Y1419" s="13">
        <f>Penjualan!Y1410*$D1419</f>
        <v>0</v>
      </c>
      <c r="Z1419" s="13">
        <f>Penjualan!Z1410*$D1419</f>
        <v>0</v>
      </c>
      <c r="AA1419" s="13">
        <f>Penjualan!AA1410*$D1419</f>
        <v>0</v>
      </c>
      <c r="AB1419" s="13">
        <f>Penjualan!AB1410*$D1419</f>
        <v>0</v>
      </c>
      <c r="AC1419" s="13">
        <f>Penjualan!AC1410*$D1419</f>
        <v>0</v>
      </c>
      <c r="AD1419" s="13">
        <f>Penjualan!AD1410*$D1419</f>
        <v>0</v>
      </c>
      <c r="AE1419" s="13">
        <f>Penjualan!AE1410*$D1419</f>
        <v>0</v>
      </c>
      <c r="AF1419" s="13">
        <f>Penjualan!AF1410*$D1419</f>
        <v>0</v>
      </c>
      <c r="AG1419" s="13">
        <f>Penjualan!AG1410*$D1419</f>
        <v>0</v>
      </c>
      <c r="AH1419" s="13">
        <f>Penjualan!AH1410*$D1419</f>
        <v>0</v>
      </c>
      <c r="AI1419" s="13">
        <f>Penjualan!AI1410*$D1419</f>
        <v>0</v>
      </c>
      <c r="AJ1419" s="13">
        <f>Penjualan!AJ1410*$D1419</f>
        <v>0</v>
      </c>
      <c r="AK1419" s="13">
        <f>Penjualan!AK1410*$D1419</f>
        <v>0</v>
      </c>
      <c r="AL1419" s="13">
        <f>Penjualan!AL1410*$D1419</f>
        <v>0</v>
      </c>
      <c r="AM1419" s="13">
        <f>Penjualan!AM1410*$D1419</f>
        <v>0</v>
      </c>
      <c r="AN1419" s="13">
        <f>Penjualan!AN1410*$D1419</f>
        <v>0</v>
      </c>
      <c r="AO1419" s="13">
        <f>Penjualan!AO1410*$D1419</f>
        <v>0</v>
      </c>
      <c r="AP1419" s="13"/>
      <c r="AQ1419" s="13">
        <f>Penjualan!AQ1410*$D1419</f>
        <v>0</v>
      </c>
      <c r="AR1419" s="13">
        <f t="shared" si="42"/>
        <v>10000</v>
      </c>
      <c r="AS1419" s="14"/>
      <c r="AT1419" s="14"/>
      <c r="AU1419" s="14"/>
      <c r="AV1419" s="14"/>
      <c r="AW1419" s="14"/>
    </row>
    <row r="1420" spans="1:49" ht="25" customHeight="1" x14ac:dyDescent="0.35">
      <c r="A1420" s="55">
        <f>Penjualan!A1411</f>
        <v>0</v>
      </c>
      <c r="B1420" s="2" t="str">
        <f>Penjualan!B1411</f>
        <v>P01</v>
      </c>
      <c r="C1420" s="2" t="str">
        <f>Penjualan!C1411</f>
        <v>Pita</v>
      </c>
      <c r="D1420" s="21">
        <f>VLOOKUP(B1420,Tabel!$A$6:$F$78,6,FALSE)</f>
        <v>0</v>
      </c>
      <c r="E1420" s="13">
        <f>Penjualan!E1411*$D1420</f>
        <v>0</v>
      </c>
      <c r="F1420" s="13">
        <f>Penjualan!F1411*$D1420</f>
        <v>0</v>
      </c>
      <c r="G1420" s="13">
        <f>Penjualan!G1411*$D1420</f>
        <v>0</v>
      </c>
      <c r="H1420" s="13">
        <f>Penjualan!H1411*$D1420</f>
        <v>0</v>
      </c>
      <c r="I1420" s="13">
        <f>Penjualan!I1411*$D1420</f>
        <v>0</v>
      </c>
      <c r="J1420" s="13">
        <f>Penjualan!J1411*$D1420</f>
        <v>0</v>
      </c>
      <c r="K1420" s="13">
        <f>Penjualan!K1411*$D1420</f>
        <v>0</v>
      </c>
      <c r="L1420" s="13">
        <f>Penjualan!L1411*$D1420</f>
        <v>0</v>
      </c>
      <c r="M1420" s="13">
        <f>Penjualan!M1411*$D1420</f>
        <v>0</v>
      </c>
      <c r="N1420" s="13">
        <f>Penjualan!N1411*$D1420</f>
        <v>0</v>
      </c>
      <c r="O1420" s="13">
        <f>Penjualan!O1411*$D1420</f>
        <v>0</v>
      </c>
      <c r="P1420" s="13">
        <f>Penjualan!P1411*$D1420</f>
        <v>0</v>
      </c>
      <c r="Q1420" s="13">
        <f>Penjualan!Q1411*$D1420</f>
        <v>0</v>
      </c>
      <c r="R1420" s="13">
        <f>Penjualan!R1411*$D1420</f>
        <v>0</v>
      </c>
      <c r="S1420" s="13">
        <f>Penjualan!S1411*$D1420</f>
        <v>0</v>
      </c>
      <c r="T1420" s="13">
        <f>Penjualan!T1411*$D1420</f>
        <v>0</v>
      </c>
      <c r="U1420" s="13">
        <f>Penjualan!U1411*$D1420</f>
        <v>0</v>
      </c>
      <c r="V1420" s="13">
        <f>Penjualan!V1411*$D1420</f>
        <v>0</v>
      </c>
      <c r="W1420" s="13">
        <f>Penjualan!W1411*$D1420</f>
        <v>0</v>
      </c>
      <c r="X1420" s="13">
        <f>Penjualan!X1411*$D1420</f>
        <v>0</v>
      </c>
      <c r="Y1420" s="13">
        <f>Penjualan!Y1411*$D1420</f>
        <v>0</v>
      </c>
      <c r="Z1420" s="13">
        <f>Penjualan!Z1411*$D1420</f>
        <v>0</v>
      </c>
      <c r="AA1420" s="13">
        <f>Penjualan!AA1411*$D1420</f>
        <v>0</v>
      </c>
      <c r="AB1420" s="13">
        <f>Penjualan!AB1411*$D1420</f>
        <v>0</v>
      </c>
      <c r="AC1420" s="13">
        <f>Penjualan!AC1411*$D1420</f>
        <v>0</v>
      </c>
      <c r="AD1420" s="13">
        <f>Penjualan!AD1411*$D1420</f>
        <v>0</v>
      </c>
      <c r="AE1420" s="13">
        <f>Penjualan!AE1411*$D1420</f>
        <v>0</v>
      </c>
      <c r="AF1420" s="13">
        <f>Penjualan!AF1411*$D1420</f>
        <v>0</v>
      </c>
      <c r="AG1420" s="13">
        <f>Penjualan!AG1411*$D1420</f>
        <v>0</v>
      </c>
      <c r="AH1420" s="13">
        <f>Penjualan!AH1411*$D1420</f>
        <v>0</v>
      </c>
      <c r="AI1420" s="13">
        <f>Penjualan!AI1411*$D1420</f>
        <v>0</v>
      </c>
      <c r="AJ1420" s="13">
        <f>Penjualan!AJ1411*$D1420</f>
        <v>0</v>
      </c>
      <c r="AK1420" s="13">
        <f>Penjualan!AK1411*$D1420</f>
        <v>0</v>
      </c>
      <c r="AL1420" s="13">
        <f>Penjualan!AL1411*$D1420</f>
        <v>0</v>
      </c>
      <c r="AM1420" s="13">
        <f>Penjualan!AM1411*$D1420</f>
        <v>0</v>
      </c>
      <c r="AN1420" s="13">
        <f>Penjualan!AN1411*$D1420</f>
        <v>0</v>
      </c>
      <c r="AO1420" s="13">
        <f>Penjualan!AO1411*$D1420</f>
        <v>0</v>
      </c>
      <c r="AP1420" s="13"/>
      <c r="AQ1420" s="13">
        <f>Penjualan!AQ1411*$D1420</f>
        <v>0</v>
      </c>
      <c r="AR1420" s="13">
        <f t="shared" si="42"/>
        <v>0</v>
      </c>
      <c r="AS1420" s="14"/>
      <c r="AT1420" s="14"/>
      <c r="AU1420" s="14"/>
      <c r="AV1420" s="14"/>
      <c r="AW1420" s="14"/>
    </row>
    <row r="1421" spans="1:49" ht="25" customHeight="1" x14ac:dyDescent="0.35">
      <c r="A1421" s="55">
        <f>Penjualan!A1412</f>
        <v>0</v>
      </c>
      <c r="B1421" s="2" t="str">
        <f>Penjualan!B1412</f>
        <v>R10</v>
      </c>
      <c r="C1421" s="2" t="str">
        <f>Penjualan!C1412</f>
        <v>Rosario Biji Plastik</v>
      </c>
      <c r="D1421" s="21">
        <f>VLOOKUP(B1421,Tabel!$A$6:$F$78,6,FALSE)</f>
        <v>15000</v>
      </c>
      <c r="E1421" s="13">
        <f>Penjualan!E1412*$D1421</f>
        <v>0</v>
      </c>
      <c r="F1421" s="13">
        <f>Penjualan!F1412*$D1421</f>
        <v>0</v>
      </c>
      <c r="G1421" s="13">
        <f>Penjualan!G1412*$D1421</f>
        <v>0</v>
      </c>
      <c r="H1421" s="13">
        <f>Penjualan!H1412*$D1421</f>
        <v>0</v>
      </c>
      <c r="I1421" s="13">
        <f>Penjualan!I1412*$D1421</f>
        <v>0</v>
      </c>
      <c r="J1421" s="13">
        <f>Penjualan!J1412*$D1421</f>
        <v>0</v>
      </c>
      <c r="K1421" s="13">
        <f>Penjualan!K1412*$D1421</f>
        <v>0</v>
      </c>
      <c r="L1421" s="13">
        <f>Penjualan!L1412*$D1421</f>
        <v>0</v>
      </c>
      <c r="M1421" s="13">
        <f>Penjualan!M1412*$D1421</f>
        <v>0</v>
      </c>
      <c r="N1421" s="13">
        <f>Penjualan!N1412*$D1421</f>
        <v>0</v>
      </c>
      <c r="O1421" s="13">
        <f>Penjualan!O1412*$D1421</f>
        <v>0</v>
      </c>
      <c r="P1421" s="13">
        <f>Penjualan!P1412*$D1421</f>
        <v>0</v>
      </c>
      <c r="Q1421" s="13">
        <f>Penjualan!Q1412*$D1421</f>
        <v>0</v>
      </c>
      <c r="R1421" s="13">
        <f>Penjualan!R1412*$D1421</f>
        <v>0</v>
      </c>
      <c r="S1421" s="13">
        <f>Penjualan!S1412*$D1421</f>
        <v>15000</v>
      </c>
      <c r="T1421" s="13">
        <f>Penjualan!T1412*$D1421</f>
        <v>0</v>
      </c>
      <c r="U1421" s="13">
        <f>Penjualan!U1412*$D1421</f>
        <v>0</v>
      </c>
      <c r="V1421" s="13">
        <f>Penjualan!V1412*$D1421</f>
        <v>0</v>
      </c>
      <c r="W1421" s="13">
        <f>Penjualan!W1412*$D1421</f>
        <v>135000</v>
      </c>
      <c r="X1421" s="13">
        <f>Penjualan!X1412*$D1421</f>
        <v>0</v>
      </c>
      <c r="Y1421" s="13">
        <f>Penjualan!Y1412*$D1421</f>
        <v>0</v>
      </c>
      <c r="Z1421" s="13">
        <f>Penjualan!Z1412*$D1421</f>
        <v>0</v>
      </c>
      <c r="AA1421" s="13">
        <f>Penjualan!AA1412*$D1421</f>
        <v>0</v>
      </c>
      <c r="AB1421" s="13">
        <f>Penjualan!AB1412*$D1421</f>
        <v>0</v>
      </c>
      <c r="AC1421" s="13">
        <f>Penjualan!AC1412*$D1421</f>
        <v>0</v>
      </c>
      <c r="AD1421" s="13">
        <f>Penjualan!AD1412*$D1421</f>
        <v>0</v>
      </c>
      <c r="AE1421" s="13">
        <f>Penjualan!AE1412*$D1421</f>
        <v>0</v>
      </c>
      <c r="AF1421" s="13">
        <f>Penjualan!AF1412*$D1421</f>
        <v>0</v>
      </c>
      <c r="AG1421" s="13">
        <f>Penjualan!AG1412*$D1421</f>
        <v>15000</v>
      </c>
      <c r="AH1421" s="13">
        <f>Penjualan!AH1412*$D1421</f>
        <v>0</v>
      </c>
      <c r="AI1421" s="13">
        <f>Penjualan!AI1412*$D1421</f>
        <v>45000</v>
      </c>
      <c r="AJ1421" s="13">
        <f>Penjualan!AJ1412*$D1421</f>
        <v>0</v>
      </c>
      <c r="AK1421" s="13">
        <f>Penjualan!AK1412*$D1421</f>
        <v>0</v>
      </c>
      <c r="AL1421" s="13">
        <f>Penjualan!AL1412*$D1421</f>
        <v>0</v>
      </c>
      <c r="AM1421" s="13">
        <f>Penjualan!AM1412*$D1421</f>
        <v>0</v>
      </c>
      <c r="AN1421" s="13">
        <f>Penjualan!AN1412*$D1421</f>
        <v>0</v>
      </c>
      <c r="AO1421" s="13">
        <f>Penjualan!AO1412*$D1421</f>
        <v>0</v>
      </c>
      <c r="AP1421" s="13"/>
      <c r="AQ1421" s="13">
        <f>Penjualan!AQ1412*$D1421</f>
        <v>0</v>
      </c>
      <c r="AR1421" s="13">
        <f t="shared" si="42"/>
        <v>210000</v>
      </c>
      <c r="AS1421" s="14"/>
      <c r="AT1421" s="14"/>
      <c r="AU1421" s="14"/>
      <c r="AV1421" s="14"/>
      <c r="AW1421" s="14"/>
    </row>
    <row r="1422" spans="1:49" ht="25" customHeight="1" x14ac:dyDescent="0.35">
      <c r="A1422" s="55">
        <f>Penjualan!A1413</f>
        <v>0</v>
      </c>
      <c r="B1422" s="2" t="str">
        <f>Penjualan!B1413</f>
        <v>R01</v>
      </c>
      <c r="C1422" s="2" t="str">
        <f>Penjualan!C1413</f>
        <v>Rosario kayu</v>
      </c>
      <c r="D1422" s="21">
        <f>VLOOKUP(B1422,Tabel!$A$6:$F$78,6,FALSE)</f>
        <v>15000</v>
      </c>
      <c r="E1422" s="13">
        <f>Penjualan!E1413*$D1422</f>
        <v>0</v>
      </c>
      <c r="F1422" s="13">
        <f>Penjualan!F1413*$D1422</f>
        <v>45000</v>
      </c>
      <c r="G1422" s="13">
        <f>Penjualan!G1413*$D1422</f>
        <v>0</v>
      </c>
      <c r="H1422" s="13">
        <f>Penjualan!H1413*$D1422</f>
        <v>0</v>
      </c>
      <c r="I1422" s="13">
        <f>Penjualan!I1413*$D1422</f>
        <v>0</v>
      </c>
      <c r="J1422" s="13">
        <f>Penjualan!J1413*$D1422</f>
        <v>0</v>
      </c>
      <c r="K1422" s="13">
        <f>Penjualan!K1413*$D1422</f>
        <v>0</v>
      </c>
      <c r="L1422" s="13">
        <f>Penjualan!L1413*$D1422</f>
        <v>0</v>
      </c>
      <c r="M1422" s="13">
        <f>Penjualan!M1413*$D1422</f>
        <v>0</v>
      </c>
      <c r="N1422" s="13">
        <f>Penjualan!N1413*$D1422</f>
        <v>0</v>
      </c>
      <c r="O1422" s="13">
        <f>Penjualan!O1413*$D1422</f>
        <v>0</v>
      </c>
      <c r="P1422" s="13">
        <f>Penjualan!P1413*$D1422</f>
        <v>30000</v>
      </c>
      <c r="Q1422" s="13">
        <f>Penjualan!Q1413*$D1422</f>
        <v>0</v>
      </c>
      <c r="R1422" s="13">
        <f>Penjualan!R1413*$D1422</f>
        <v>0</v>
      </c>
      <c r="S1422" s="13">
        <f>Penjualan!S1413*$D1422</f>
        <v>15000</v>
      </c>
      <c r="T1422" s="13">
        <f>Penjualan!T1413*$D1422</f>
        <v>0</v>
      </c>
      <c r="U1422" s="13">
        <f>Penjualan!U1413*$D1422</f>
        <v>0</v>
      </c>
      <c r="V1422" s="13">
        <f>Penjualan!V1413*$D1422</f>
        <v>0</v>
      </c>
      <c r="W1422" s="13">
        <f>Penjualan!W1413*$D1422</f>
        <v>0</v>
      </c>
      <c r="X1422" s="13">
        <f>Penjualan!X1413*$D1422</f>
        <v>0</v>
      </c>
      <c r="Y1422" s="13">
        <f>Penjualan!Y1413*$D1422</f>
        <v>0</v>
      </c>
      <c r="Z1422" s="13">
        <f>Penjualan!Z1413*$D1422</f>
        <v>0</v>
      </c>
      <c r="AA1422" s="13">
        <f>Penjualan!AA1413*$D1422</f>
        <v>0</v>
      </c>
      <c r="AB1422" s="13">
        <f>Penjualan!AB1413*$D1422</f>
        <v>0</v>
      </c>
      <c r="AC1422" s="13">
        <f>Penjualan!AC1413*$D1422</f>
        <v>0</v>
      </c>
      <c r="AD1422" s="13">
        <f>Penjualan!AD1413*$D1422</f>
        <v>0</v>
      </c>
      <c r="AE1422" s="13">
        <f>Penjualan!AE1413*$D1422</f>
        <v>0</v>
      </c>
      <c r="AF1422" s="13">
        <f>Penjualan!AF1413*$D1422</f>
        <v>0</v>
      </c>
      <c r="AG1422" s="13">
        <f>Penjualan!AG1413*$D1422</f>
        <v>0</v>
      </c>
      <c r="AH1422" s="13">
        <f>Penjualan!AH1413*$D1422</f>
        <v>0</v>
      </c>
      <c r="AI1422" s="13">
        <f>Penjualan!AI1413*$D1422</f>
        <v>0</v>
      </c>
      <c r="AJ1422" s="13">
        <f>Penjualan!AJ1413*$D1422</f>
        <v>0</v>
      </c>
      <c r="AK1422" s="13">
        <f>Penjualan!AK1413*$D1422</f>
        <v>0</v>
      </c>
      <c r="AL1422" s="13">
        <f>Penjualan!AL1413*$D1422</f>
        <v>0</v>
      </c>
      <c r="AM1422" s="13">
        <f>Penjualan!AM1413*$D1422</f>
        <v>0</v>
      </c>
      <c r="AN1422" s="13">
        <f>Penjualan!AN1413*$D1422</f>
        <v>0</v>
      </c>
      <c r="AO1422" s="13">
        <f>Penjualan!AO1413*$D1422</f>
        <v>0</v>
      </c>
      <c r="AP1422" s="13"/>
      <c r="AQ1422" s="13">
        <f>Penjualan!AQ1413*$D1422</f>
        <v>0</v>
      </c>
      <c r="AR1422" s="13">
        <f t="shared" si="42"/>
        <v>90000</v>
      </c>
      <c r="AS1422" s="14"/>
      <c r="AT1422" s="14"/>
      <c r="AU1422" s="14"/>
      <c r="AV1422" s="14"/>
      <c r="AW1422" s="14"/>
    </row>
    <row r="1423" spans="1:49" ht="25" customHeight="1" x14ac:dyDescent="0.35">
      <c r="A1423" s="55">
        <f>Penjualan!A1414</f>
        <v>0</v>
      </c>
      <c r="B1423" s="2" t="str">
        <f>Penjualan!B1414</f>
        <v>R05</v>
      </c>
      <c r="C1423" s="2" t="str">
        <f>Penjualan!C1414</f>
        <v>Rosario tali bercorak</v>
      </c>
      <c r="D1423" s="21">
        <f>VLOOKUP(B1423,Tabel!$A$6:$F$78,6,FALSE)</f>
        <v>15000</v>
      </c>
      <c r="E1423" s="13">
        <f>Penjualan!E1414*$D1423</f>
        <v>0</v>
      </c>
      <c r="F1423" s="13">
        <f>Penjualan!F1414*$D1423</f>
        <v>0</v>
      </c>
      <c r="G1423" s="13">
        <f>Penjualan!G1414*$D1423</f>
        <v>0</v>
      </c>
      <c r="H1423" s="13">
        <f>Penjualan!H1414*$D1423</f>
        <v>0</v>
      </c>
      <c r="I1423" s="13">
        <f>Penjualan!I1414*$D1423</f>
        <v>0</v>
      </c>
      <c r="J1423" s="13">
        <f>Penjualan!J1414*$D1423</f>
        <v>0</v>
      </c>
      <c r="K1423" s="13">
        <f>Penjualan!K1414*$D1423</f>
        <v>0</v>
      </c>
      <c r="L1423" s="13">
        <f>Penjualan!L1414*$D1423</f>
        <v>0</v>
      </c>
      <c r="M1423" s="13">
        <f>Penjualan!M1414*$D1423</f>
        <v>0</v>
      </c>
      <c r="N1423" s="13">
        <f>Penjualan!N1414*$D1423</f>
        <v>0</v>
      </c>
      <c r="O1423" s="13">
        <f>Penjualan!O1414*$D1423</f>
        <v>0</v>
      </c>
      <c r="P1423" s="13">
        <f>Penjualan!P1414*$D1423</f>
        <v>0</v>
      </c>
      <c r="Q1423" s="13">
        <f>Penjualan!Q1414*$D1423</f>
        <v>0</v>
      </c>
      <c r="R1423" s="13">
        <f>Penjualan!R1414*$D1423</f>
        <v>0</v>
      </c>
      <c r="S1423" s="13">
        <f>Penjualan!S1414*$D1423</f>
        <v>0</v>
      </c>
      <c r="T1423" s="13">
        <f>Penjualan!T1414*$D1423</f>
        <v>0</v>
      </c>
      <c r="U1423" s="13">
        <f>Penjualan!U1414*$D1423</f>
        <v>0</v>
      </c>
      <c r="V1423" s="13">
        <f>Penjualan!V1414*$D1423</f>
        <v>0</v>
      </c>
      <c r="W1423" s="13">
        <f>Penjualan!W1414*$D1423</f>
        <v>0</v>
      </c>
      <c r="X1423" s="13">
        <f>Penjualan!X1414*$D1423</f>
        <v>0</v>
      </c>
      <c r="Y1423" s="13">
        <f>Penjualan!Y1414*$D1423</f>
        <v>0</v>
      </c>
      <c r="Z1423" s="13">
        <f>Penjualan!Z1414*$D1423</f>
        <v>0</v>
      </c>
      <c r="AA1423" s="13">
        <f>Penjualan!AA1414*$D1423</f>
        <v>0</v>
      </c>
      <c r="AB1423" s="13">
        <f>Penjualan!AB1414*$D1423</f>
        <v>0</v>
      </c>
      <c r="AC1423" s="13">
        <f>Penjualan!AC1414*$D1423</f>
        <v>0</v>
      </c>
      <c r="AD1423" s="13">
        <f>Penjualan!AD1414*$D1423</f>
        <v>0</v>
      </c>
      <c r="AE1423" s="13">
        <f>Penjualan!AE1414*$D1423</f>
        <v>0</v>
      </c>
      <c r="AF1423" s="13">
        <f>Penjualan!AF1414*$D1423</f>
        <v>0</v>
      </c>
      <c r="AG1423" s="13">
        <f>Penjualan!AG1414*$D1423</f>
        <v>0</v>
      </c>
      <c r="AH1423" s="13">
        <f>Penjualan!AH1414*$D1423</f>
        <v>0</v>
      </c>
      <c r="AI1423" s="13">
        <f>Penjualan!AI1414*$D1423</f>
        <v>15000</v>
      </c>
      <c r="AJ1423" s="13">
        <f>Penjualan!AJ1414*$D1423</f>
        <v>0</v>
      </c>
      <c r="AK1423" s="13">
        <f>Penjualan!AK1414*$D1423</f>
        <v>0</v>
      </c>
      <c r="AL1423" s="13">
        <f>Penjualan!AL1414*$D1423</f>
        <v>0</v>
      </c>
      <c r="AM1423" s="13">
        <f>Penjualan!AM1414*$D1423</f>
        <v>0</v>
      </c>
      <c r="AN1423" s="13">
        <f>Penjualan!AN1414*$D1423</f>
        <v>0</v>
      </c>
      <c r="AO1423" s="13">
        <f>Penjualan!AO1414*$D1423</f>
        <v>0</v>
      </c>
      <c r="AP1423" s="13"/>
      <c r="AQ1423" s="13">
        <f>Penjualan!AQ1414*$D1423</f>
        <v>0</v>
      </c>
      <c r="AR1423" s="13">
        <f t="shared" si="42"/>
        <v>15000</v>
      </c>
      <c r="AS1423" s="14"/>
      <c r="AT1423" s="14"/>
      <c r="AU1423" s="14"/>
      <c r="AV1423" s="14"/>
      <c r="AW1423" s="14"/>
    </row>
    <row r="1424" spans="1:49" ht="25" customHeight="1" x14ac:dyDescent="0.35">
      <c r="A1424" s="55">
        <f>Penjualan!A1415</f>
        <v>0</v>
      </c>
      <c r="B1424" s="2" t="str">
        <f>Penjualan!B1415</f>
        <v>P01</v>
      </c>
      <c r="C1424" s="2" t="str">
        <f>Penjualan!C1415</f>
        <v>Pita</v>
      </c>
      <c r="D1424" s="21">
        <f>VLOOKUP(B1424,Tabel!$A$6:$F$78,6,FALSE)</f>
        <v>0</v>
      </c>
      <c r="E1424" s="13">
        <f>Penjualan!E1415*$D1424</f>
        <v>0</v>
      </c>
      <c r="F1424" s="13">
        <f>Penjualan!F1415*$D1424</f>
        <v>0</v>
      </c>
      <c r="G1424" s="13">
        <f>Penjualan!G1415*$D1424</f>
        <v>0</v>
      </c>
      <c r="H1424" s="13">
        <f>Penjualan!H1415*$D1424</f>
        <v>0</v>
      </c>
      <c r="I1424" s="13">
        <f>Penjualan!I1415*$D1424</f>
        <v>0</v>
      </c>
      <c r="J1424" s="13">
        <f>Penjualan!J1415*$D1424</f>
        <v>0</v>
      </c>
      <c r="K1424" s="13">
        <f>Penjualan!K1415*$D1424</f>
        <v>0</v>
      </c>
      <c r="L1424" s="13">
        <f>Penjualan!L1415*$D1424</f>
        <v>0</v>
      </c>
      <c r="M1424" s="13">
        <f>Penjualan!M1415*$D1424</f>
        <v>0</v>
      </c>
      <c r="N1424" s="13">
        <f>Penjualan!N1415*$D1424</f>
        <v>0</v>
      </c>
      <c r="O1424" s="13">
        <f>Penjualan!O1415*$D1424</f>
        <v>0</v>
      </c>
      <c r="P1424" s="13">
        <f>Penjualan!P1415*$D1424</f>
        <v>0</v>
      </c>
      <c r="Q1424" s="13">
        <f>Penjualan!Q1415*$D1424</f>
        <v>0</v>
      </c>
      <c r="R1424" s="13">
        <f>Penjualan!R1415*$D1424</f>
        <v>0</v>
      </c>
      <c r="S1424" s="13">
        <f>Penjualan!S1415*$D1424</f>
        <v>0</v>
      </c>
      <c r="T1424" s="13">
        <f>Penjualan!T1415*$D1424</f>
        <v>0</v>
      </c>
      <c r="U1424" s="13">
        <f>Penjualan!U1415*$D1424</f>
        <v>0</v>
      </c>
      <c r="V1424" s="13">
        <f>Penjualan!V1415*$D1424</f>
        <v>0</v>
      </c>
      <c r="W1424" s="13">
        <f>Penjualan!W1415*$D1424</f>
        <v>0</v>
      </c>
      <c r="X1424" s="13">
        <f>Penjualan!X1415*$D1424</f>
        <v>0</v>
      </c>
      <c r="Y1424" s="13">
        <f>Penjualan!Y1415*$D1424</f>
        <v>0</v>
      </c>
      <c r="Z1424" s="13">
        <f>Penjualan!Z1415*$D1424</f>
        <v>0</v>
      </c>
      <c r="AA1424" s="13">
        <f>Penjualan!AA1415*$D1424</f>
        <v>0</v>
      </c>
      <c r="AB1424" s="13">
        <f>Penjualan!AB1415*$D1424</f>
        <v>0</v>
      </c>
      <c r="AC1424" s="13">
        <f>Penjualan!AC1415*$D1424</f>
        <v>0</v>
      </c>
      <c r="AD1424" s="13">
        <f>Penjualan!AD1415*$D1424</f>
        <v>0</v>
      </c>
      <c r="AE1424" s="13">
        <f>Penjualan!AE1415*$D1424</f>
        <v>0</v>
      </c>
      <c r="AF1424" s="13">
        <f>Penjualan!AF1415*$D1424</f>
        <v>0</v>
      </c>
      <c r="AG1424" s="13">
        <f>Penjualan!AG1415*$D1424</f>
        <v>0</v>
      </c>
      <c r="AH1424" s="13">
        <f>Penjualan!AH1415*$D1424</f>
        <v>0</v>
      </c>
      <c r="AI1424" s="13">
        <f>Penjualan!AI1415*$D1424</f>
        <v>0</v>
      </c>
      <c r="AJ1424" s="13">
        <f>Penjualan!AJ1415*$D1424</f>
        <v>0</v>
      </c>
      <c r="AK1424" s="13">
        <f>Penjualan!AK1415*$D1424</f>
        <v>0</v>
      </c>
      <c r="AL1424" s="13">
        <f>Penjualan!AL1415*$D1424</f>
        <v>0</v>
      </c>
      <c r="AM1424" s="13">
        <f>Penjualan!AM1415*$D1424</f>
        <v>0</v>
      </c>
      <c r="AN1424" s="13">
        <f>Penjualan!AN1415*$D1424</f>
        <v>0</v>
      </c>
      <c r="AO1424" s="13">
        <f>Penjualan!AO1415*$D1424</f>
        <v>0</v>
      </c>
      <c r="AP1424" s="13"/>
      <c r="AQ1424" s="13">
        <f>Penjualan!AQ1415*$D1424</f>
        <v>0</v>
      </c>
      <c r="AR1424" s="13">
        <f t="shared" si="42"/>
        <v>0</v>
      </c>
      <c r="AS1424" s="14"/>
      <c r="AT1424" s="14"/>
      <c r="AU1424" s="14"/>
      <c r="AV1424" s="14"/>
      <c r="AW1424" s="14"/>
    </row>
    <row r="1425" spans="1:49" ht="25" customHeight="1" x14ac:dyDescent="0.35">
      <c r="A1425" s="55">
        <f>Penjualan!A1416</f>
        <v>0</v>
      </c>
      <c r="B1425" s="2" t="str">
        <f>Penjualan!B1416</f>
        <v>KT03</v>
      </c>
      <c r="C1425" s="2" t="str">
        <f>Penjualan!C1416</f>
        <v>Kalung huruf</v>
      </c>
      <c r="D1425" s="21">
        <f>VLOOKUP(B1425,Tabel!$A$6:$F$78,6,FALSE)</f>
        <v>3000</v>
      </c>
      <c r="E1425" s="13">
        <f>Penjualan!E1416*$D1425</f>
        <v>0</v>
      </c>
      <c r="F1425" s="13">
        <f>Penjualan!F1416*$D1425</f>
        <v>0</v>
      </c>
      <c r="G1425" s="13">
        <f>Penjualan!G1416*$D1425</f>
        <v>0</v>
      </c>
      <c r="H1425" s="13">
        <f>Penjualan!H1416*$D1425</f>
        <v>0</v>
      </c>
      <c r="I1425" s="13">
        <f>Penjualan!I1416*$D1425</f>
        <v>0</v>
      </c>
      <c r="J1425" s="13">
        <f>Penjualan!J1416*$D1425</f>
        <v>0</v>
      </c>
      <c r="K1425" s="13">
        <f>Penjualan!K1416*$D1425</f>
        <v>0</v>
      </c>
      <c r="L1425" s="13">
        <f>Penjualan!L1416*$D1425</f>
        <v>0</v>
      </c>
      <c r="M1425" s="13">
        <f>Penjualan!M1416*$D1425</f>
        <v>0</v>
      </c>
      <c r="N1425" s="13">
        <f>Penjualan!N1416*$D1425</f>
        <v>0</v>
      </c>
      <c r="O1425" s="13">
        <f>Penjualan!O1416*$D1425</f>
        <v>0</v>
      </c>
      <c r="P1425" s="13">
        <f>Penjualan!P1416*$D1425</f>
        <v>0</v>
      </c>
      <c r="Q1425" s="13">
        <f>Penjualan!Q1416*$D1425</f>
        <v>0</v>
      </c>
      <c r="R1425" s="13">
        <f>Penjualan!R1416*$D1425</f>
        <v>0</v>
      </c>
      <c r="S1425" s="13">
        <f>Penjualan!S1416*$D1425</f>
        <v>0</v>
      </c>
      <c r="T1425" s="13">
        <f>Penjualan!T1416*$D1425</f>
        <v>0</v>
      </c>
      <c r="U1425" s="13">
        <f>Penjualan!U1416*$D1425</f>
        <v>0</v>
      </c>
      <c r="V1425" s="13">
        <f>Penjualan!V1416*$D1425</f>
        <v>0</v>
      </c>
      <c r="W1425" s="13">
        <f>Penjualan!W1416*$D1425</f>
        <v>0</v>
      </c>
      <c r="X1425" s="13">
        <f>Penjualan!X1416*$D1425</f>
        <v>0</v>
      </c>
      <c r="Y1425" s="13">
        <f>Penjualan!Y1416*$D1425</f>
        <v>0</v>
      </c>
      <c r="Z1425" s="13">
        <f>Penjualan!Z1416*$D1425</f>
        <v>0</v>
      </c>
      <c r="AA1425" s="13">
        <f>Penjualan!AA1416*$D1425</f>
        <v>0</v>
      </c>
      <c r="AB1425" s="13">
        <f>Penjualan!AB1416*$D1425</f>
        <v>0</v>
      </c>
      <c r="AC1425" s="13">
        <f>Penjualan!AC1416*$D1425</f>
        <v>0</v>
      </c>
      <c r="AD1425" s="13">
        <f>Penjualan!AD1416*$D1425</f>
        <v>0</v>
      </c>
      <c r="AE1425" s="13">
        <f>Penjualan!AE1416*$D1425</f>
        <v>0</v>
      </c>
      <c r="AF1425" s="13">
        <f>Penjualan!AF1416*$D1425</f>
        <v>0</v>
      </c>
      <c r="AG1425" s="13">
        <f>Penjualan!AG1416*$D1425</f>
        <v>0</v>
      </c>
      <c r="AH1425" s="13">
        <f>Penjualan!AH1416*$D1425</f>
        <v>0</v>
      </c>
      <c r="AI1425" s="13">
        <f>Penjualan!AI1416*$D1425</f>
        <v>6000</v>
      </c>
      <c r="AJ1425" s="13">
        <f>Penjualan!AJ1416*$D1425</f>
        <v>0</v>
      </c>
      <c r="AK1425" s="13">
        <f>Penjualan!AK1416*$D1425</f>
        <v>0</v>
      </c>
      <c r="AL1425" s="13">
        <f>Penjualan!AL1416*$D1425</f>
        <v>0</v>
      </c>
      <c r="AM1425" s="13">
        <f>Penjualan!AM1416*$D1425</f>
        <v>0</v>
      </c>
      <c r="AN1425" s="13">
        <f>Penjualan!AN1416*$D1425</f>
        <v>0</v>
      </c>
      <c r="AO1425" s="13">
        <f>Penjualan!AO1416*$D1425</f>
        <v>0</v>
      </c>
      <c r="AP1425" s="13"/>
      <c r="AQ1425" s="13">
        <f>Penjualan!AQ1416*$D1425</f>
        <v>0</v>
      </c>
      <c r="AR1425" s="13">
        <f t="shared" si="42"/>
        <v>6000</v>
      </c>
      <c r="AS1425" s="14"/>
      <c r="AT1425" s="14"/>
      <c r="AU1425" s="14"/>
      <c r="AV1425" s="14"/>
      <c r="AW1425" s="14"/>
    </row>
    <row r="1426" spans="1:49" ht="25" customHeight="1" x14ac:dyDescent="0.35">
      <c r="A1426" s="55">
        <f>Penjualan!A1417</f>
        <v>0</v>
      </c>
      <c r="B1426" s="2" t="str">
        <f>Penjualan!B1417</f>
        <v>GR13</v>
      </c>
      <c r="C1426" s="2" t="str">
        <f>Penjualan!C1417</f>
        <v>Gelang rosario kristal</v>
      </c>
      <c r="D1426" s="21">
        <f>VLOOKUP(B1426,Tabel!$A$6:$F$78,6,FALSE)</f>
        <v>10000</v>
      </c>
      <c r="E1426" s="13">
        <f>Penjualan!E1417*$D1426</f>
        <v>0</v>
      </c>
      <c r="F1426" s="13">
        <f>Penjualan!F1417*$D1426</f>
        <v>0</v>
      </c>
      <c r="G1426" s="13">
        <f>Penjualan!G1417*$D1426</f>
        <v>0</v>
      </c>
      <c r="H1426" s="13">
        <f>Penjualan!H1417*$D1426</f>
        <v>0</v>
      </c>
      <c r="I1426" s="13">
        <f>Penjualan!I1417*$D1426</f>
        <v>0</v>
      </c>
      <c r="J1426" s="13">
        <f>Penjualan!J1417*$D1426</f>
        <v>0</v>
      </c>
      <c r="K1426" s="13">
        <f>Penjualan!K1417*$D1426</f>
        <v>0</v>
      </c>
      <c r="L1426" s="13">
        <f>Penjualan!L1417*$D1426</f>
        <v>0</v>
      </c>
      <c r="M1426" s="13">
        <f>Penjualan!M1417*$D1426</f>
        <v>0</v>
      </c>
      <c r="N1426" s="13">
        <f>Penjualan!N1417*$D1426</f>
        <v>0</v>
      </c>
      <c r="O1426" s="13">
        <f>Penjualan!O1417*$D1426</f>
        <v>0</v>
      </c>
      <c r="P1426" s="13">
        <f>Penjualan!P1417*$D1426</f>
        <v>30000</v>
      </c>
      <c r="Q1426" s="13">
        <f>Penjualan!Q1417*$D1426</f>
        <v>0</v>
      </c>
      <c r="R1426" s="13">
        <f>Penjualan!R1417*$D1426</f>
        <v>0</v>
      </c>
      <c r="S1426" s="13">
        <f>Penjualan!S1417*$D1426</f>
        <v>0</v>
      </c>
      <c r="T1426" s="13">
        <f>Penjualan!T1417*$D1426</f>
        <v>0</v>
      </c>
      <c r="U1426" s="13">
        <f>Penjualan!U1417*$D1426</f>
        <v>0</v>
      </c>
      <c r="V1426" s="13">
        <f>Penjualan!V1417*$D1426</f>
        <v>0</v>
      </c>
      <c r="W1426" s="13">
        <f>Penjualan!W1417*$D1426</f>
        <v>0</v>
      </c>
      <c r="X1426" s="13">
        <f>Penjualan!X1417*$D1426</f>
        <v>0</v>
      </c>
      <c r="Y1426" s="13">
        <f>Penjualan!Y1417*$D1426</f>
        <v>0</v>
      </c>
      <c r="Z1426" s="13">
        <f>Penjualan!Z1417*$D1426</f>
        <v>0</v>
      </c>
      <c r="AA1426" s="13">
        <f>Penjualan!AA1417*$D1426</f>
        <v>0</v>
      </c>
      <c r="AB1426" s="13">
        <f>Penjualan!AB1417*$D1426</f>
        <v>0</v>
      </c>
      <c r="AC1426" s="13">
        <f>Penjualan!AC1417*$D1426</f>
        <v>0</v>
      </c>
      <c r="AD1426" s="13">
        <f>Penjualan!AD1417*$D1426</f>
        <v>0</v>
      </c>
      <c r="AE1426" s="13">
        <f>Penjualan!AE1417*$D1426</f>
        <v>0</v>
      </c>
      <c r="AF1426" s="13">
        <f>Penjualan!AF1417*$D1426</f>
        <v>0</v>
      </c>
      <c r="AG1426" s="13">
        <f>Penjualan!AG1417*$D1426</f>
        <v>0</v>
      </c>
      <c r="AH1426" s="13">
        <f>Penjualan!AH1417*$D1426</f>
        <v>0</v>
      </c>
      <c r="AI1426" s="13">
        <f>Penjualan!AI1417*$D1426</f>
        <v>0</v>
      </c>
      <c r="AJ1426" s="13">
        <f>Penjualan!AJ1417*$D1426</f>
        <v>0</v>
      </c>
      <c r="AK1426" s="13">
        <f>Penjualan!AK1417*$D1426</f>
        <v>0</v>
      </c>
      <c r="AL1426" s="13">
        <f>Penjualan!AL1417*$D1426</f>
        <v>0</v>
      </c>
      <c r="AM1426" s="13">
        <f>Penjualan!AM1417*$D1426</f>
        <v>0</v>
      </c>
      <c r="AN1426" s="13">
        <f>Penjualan!AN1417*$D1426</f>
        <v>0</v>
      </c>
      <c r="AO1426" s="13">
        <f>Penjualan!AO1417*$D1426</f>
        <v>0</v>
      </c>
      <c r="AP1426" s="13"/>
      <c r="AQ1426" s="13">
        <f>Penjualan!AQ1417*$D1426</f>
        <v>0</v>
      </c>
      <c r="AR1426" s="13">
        <f t="shared" si="42"/>
        <v>30000</v>
      </c>
      <c r="AS1426" s="14"/>
      <c r="AT1426" s="14"/>
      <c r="AU1426" s="14"/>
      <c r="AV1426" s="14"/>
      <c r="AW1426" s="14"/>
    </row>
    <row r="1427" spans="1:49" ht="25" customHeight="1" x14ac:dyDescent="0.35">
      <c r="A1427" s="55">
        <f>Penjualan!A1418</f>
        <v>0</v>
      </c>
      <c r="B1427" s="2" t="str">
        <f>Penjualan!B1418</f>
        <v>Raf01</v>
      </c>
      <c r="C1427" s="2" t="str">
        <f>Penjualan!C1418</f>
        <v xml:space="preserve">Produk Rafael </v>
      </c>
      <c r="D1427" s="21">
        <f>VLOOKUP(B1427,Tabel!$A$6:$F$78,6,FALSE)</f>
        <v>10000</v>
      </c>
      <c r="E1427" s="13">
        <f>Penjualan!E1418*$D1427</f>
        <v>0</v>
      </c>
      <c r="F1427" s="13">
        <f>Penjualan!F1418*$D1427</f>
        <v>0</v>
      </c>
      <c r="G1427" s="13">
        <f>Penjualan!G1418*$D1427</f>
        <v>0</v>
      </c>
      <c r="H1427" s="13">
        <f>Penjualan!H1418*$D1427</f>
        <v>0</v>
      </c>
      <c r="I1427" s="13">
        <f>Penjualan!I1418*$D1427</f>
        <v>0</v>
      </c>
      <c r="J1427" s="13">
        <f>Penjualan!J1418*$D1427</f>
        <v>0</v>
      </c>
      <c r="K1427" s="13">
        <f>Penjualan!K1418*$D1427</f>
        <v>0</v>
      </c>
      <c r="L1427" s="13">
        <f>Penjualan!L1418*$D1427</f>
        <v>0</v>
      </c>
      <c r="M1427" s="13">
        <f>Penjualan!M1418*$D1427</f>
        <v>0</v>
      </c>
      <c r="N1427" s="13">
        <f>Penjualan!N1418*$D1427</f>
        <v>0</v>
      </c>
      <c r="O1427" s="13">
        <f>Penjualan!O1418*$D1427</f>
        <v>0</v>
      </c>
      <c r="P1427" s="13">
        <f>Penjualan!P1418*$D1427</f>
        <v>0</v>
      </c>
      <c r="Q1427" s="13">
        <f>Penjualan!Q1418*$D1427</f>
        <v>0</v>
      </c>
      <c r="R1427" s="13">
        <f>Penjualan!R1418*$D1427</f>
        <v>0</v>
      </c>
      <c r="S1427" s="13">
        <f>Penjualan!S1418*$D1427</f>
        <v>0</v>
      </c>
      <c r="T1427" s="13">
        <f>Penjualan!T1418*$D1427</f>
        <v>0</v>
      </c>
      <c r="U1427" s="13">
        <f>Penjualan!U1418*$D1427</f>
        <v>0</v>
      </c>
      <c r="V1427" s="13">
        <f>Penjualan!V1418*$D1427</f>
        <v>0</v>
      </c>
      <c r="W1427" s="13">
        <f>Penjualan!W1418*$D1427</f>
        <v>10000</v>
      </c>
      <c r="X1427" s="13">
        <f>Penjualan!X1418*$D1427</f>
        <v>0</v>
      </c>
      <c r="Y1427" s="13">
        <f>Penjualan!Y1418*$D1427</f>
        <v>0</v>
      </c>
      <c r="Z1427" s="13">
        <f>Penjualan!Z1418*$D1427</f>
        <v>0</v>
      </c>
      <c r="AA1427" s="13">
        <f>Penjualan!AA1418*$D1427</f>
        <v>0</v>
      </c>
      <c r="AB1427" s="13">
        <f>Penjualan!AB1418*$D1427</f>
        <v>0</v>
      </c>
      <c r="AC1427" s="13">
        <f>Penjualan!AC1418*$D1427</f>
        <v>0</v>
      </c>
      <c r="AD1427" s="13">
        <f>Penjualan!AD1418*$D1427</f>
        <v>0</v>
      </c>
      <c r="AE1427" s="13">
        <f>Penjualan!AE1418*$D1427</f>
        <v>0</v>
      </c>
      <c r="AF1427" s="13">
        <f>Penjualan!AF1418*$D1427</f>
        <v>0</v>
      </c>
      <c r="AG1427" s="13">
        <f>Penjualan!AG1418*$D1427</f>
        <v>0</v>
      </c>
      <c r="AH1427" s="13">
        <f>Penjualan!AH1418*$D1427</f>
        <v>0</v>
      </c>
      <c r="AI1427" s="13">
        <f>Penjualan!AI1418*$D1427</f>
        <v>0</v>
      </c>
      <c r="AJ1427" s="13">
        <f>Penjualan!AJ1418*$D1427</f>
        <v>0</v>
      </c>
      <c r="AK1427" s="13">
        <f>Penjualan!AK1418*$D1427</f>
        <v>0</v>
      </c>
      <c r="AL1427" s="13">
        <f>Penjualan!AL1418*$D1427</f>
        <v>0</v>
      </c>
      <c r="AM1427" s="13">
        <f>Penjualan!AM1418*$D1427</f>
        <v>10000</v>
      </c>
      <c r="AN1427" s="13">
        <f>Penjualan!AN1418*$D1427</f>
        <v>0</v>
      </c>
      <c r="AO1427" s="13">
        <f>Penjualan!AO1418*$D1427</f>
        <v>0</v>
      </c>
      <c r="AP1427" s="13"/>
      <c r="AQ1427" s="13">
        <f>Penjualan!AQ1418*$D1427</f>
        <v>0</v>
      </c>
      <c r="AR1427" s="13">
        <f t="shared" si="42"/>
        <v>20000</v>
      </c>
      <c r="AS1427" s="14"/>
      <c r="AT1427" s="14"/>
      <c r="AU1427" s="14"/>
      <c r="AV1427" s="14"/>
      <c r="AW1427" s="14"/>
    </row>
    <row r="1428" spans="1:49" ht="25" customHeight="1" x14ac:dyDescent="0.35">
      <c r="A1428" s="55">
        <f>Penjualan!A1419</f>
        <v>0</v>
      </c>
      <c r="B1428" s="2" t="str">
        <f>Penjualan!B1419</f>
        <v>CAR01</v>
      </c>
      <c r="C1428" s="2" t="str">
        <f>Penjualan!C1419</f>
        <v>Produk Oscar</v>
      </c>
      <c r="D1428" s="21">
        <f>VLOOKUP(B1428,Tabel!$A$6:$F$78,6,FALSE)</f>
        <v>20000</v>
      </c>
      <c r="E1428" s="13">
        <f>Penjualan!E1419*$D1428</f>
        <v>0</v>
      </c>
      <c r="F1428" s="13">
        <f>Penjualan!F1419*$D1428</f>
        <v>0</v>
      </c>
      <c r="G1428" s="13">
        <f>Penjualan!G1419*$D1428</f>
        <v>0</v>
      </c>
      <c r="H1428" s="13">
        <f>Penjualan!H1419*$D1428</f>
        <v>0</v>
      </c>
      <c r="I1428" s="13">
        <f>Penjualan!I1419*$D1428</f>
        <v>0</v>
      </c>
      <c r="J1428" s="13">
        <f>Penjualan!J1419*$D1428</f>
        <v>0</v>
      </c>
      <c r="K1428" s="13">
        <f>Penjualan!K1419*$D1428</f>
        <v>0</v>
      </c>
      <c r="L1428" s="13">
        <f>Penjualan!L1419*$D1428</f>
        <v>0</v>
      </c>
      <c r="M1428" s="13">
        <f>Penjualan!M1419*$D1428</f>
        <v>20000</v>
      </c>
      <c r="N1428" s="13">
        <f>Penjualan!N1419*$D1428</f>
        <v>0</v>
      </c>
      <c r="O1428" s="13">
        <f>Penjualan!O1419*$D1428</f>
        <v>0</v>
      </c>
      <c r="P1428" s="13">
        <f>Penjualan!P1419*$D1428</f>
        <v>0</v>
      </c>
      <c r="Q1428" s="13">
        <f>Penjualan!Q1419*$D1428</f>
        <v>0</v>
      </c>
      <c r="R1428" s="13">
        <f>Penjualan!R1419*$D1428</f>
        <v>0</v>
      </c>
      <c r="S1428" s="13">
        <f>Penjualan!S1419*$D1428</f>
        <v>0</v>
      </c>
      <c r="T1428" s="13">
        <f>Penjualan!T1419*$D1428</f>
        <v>0</v>
      </c>
      <c r="U1428" s="13">
        <f>Penjualan!U1419*$D1428</f>
        <v>0</v>
      </c>
      <c r="V1428" s="13">
        <f>Penjualan!V1419*$D1428</f>
        <v>0</v>
      </c>
      <c r="W1428" s="13">
        <f>Penjualan!W1419*$D1428</f>
        <v>0</v>
      </c>
      <c r="X1428" s="13">
        <f>Penjualan!X1419*$D1428</f>
        <v>0</v>
      </c>
      <c r="Y1428" s="13">
        <f>Penjualan!Y1419*$D1428</f>
        <v>0</v>
      </c>
      <c r="Z1428" s="13">
        <f>Penjualan!Z1419*$D1428</f>
        <v>0</v>
      </c>
      <c r="AA1428" s="13">
        <f>Penjualan!AA1419*$D1428</f>
        <v>0</v>
      </c>
      <c r="AB1428" s="13">
        <f>Penjualan!AB1419*$D1428</f>
        <v>0</v>
      </c>
      <c r="AC1428" s="13">
        <f>Penjualan!AC1419*$D1428</f>
        <v>0</v>
      </c>
      <c r="AD1428" s="13">
        <f>Penjualan!AD1419*$D1428</f>
        <v>0</v>
      </c>
      <c r="AE1428" s="13">
        <f>Penjualan!AE1419*$D1428</f>
        <v>0</v>
      </c>
      <c r="AF1428" s="13">
        <f>Penjualan!AF1419*$D1428</f>
        <v>0</v>
      </c>
      <c r="AG1428" s="13">
        <f>Penjualan!AG1419*$D1428</f>
        <v>0</v>
      </c>
      <c r="AH1428" s="13">
        <f>Penjualan!AH1419*$D1428</f>
        <v>0</v>
      </c>
      <c r="AI1428" s="13">
        <f>Penjualan!AI1419*$D1428</f>
        <v>0</v>
      </c>
      <c r="AJ1428" s="13">
        <f>Penjualan!AJ1419*$D1428</f>
        <v>0</v>
      </c>
      <c r="AK1428" s="13">
        <f>Penjualan!AK1419*$D1428</f>
        <v>0</v>
      </c>
      <c r="AL1428" s="13">
        <f>Penjualan!AL1419*$D1428</f>
        <v>0</v>
      </c>
      <c r="AM1428" s="13">
        <f>Penjualan!AM1419*$D1428</f>
        <v>0</v>
      </c>
      <c r="AN1428" s="13">
        <f>Penjualan!AN1419*$D1428</f>
        <v>0</v>
      </c>
      <c r="AO1428" s="13">
        <f>Penjualan!AO1419*$D1428</f>
        <v>0</v>
      </c>
      <c r="AP1428" s="13"/>
      <c r="AQ1428" s="13">
        <f>Penjualan!AQ1419*$D1428</f>
        <v>0</v>
      </c>
      <c r="AR1428" s="13">
        <f t="shared" si="42"/>
        <v>20000</v>
      </c>
      <c r="AS1428" s="14"/>
      <c r="AT1428" s="14"/>
      <c r="AU1428" s="14"/>
      <c r="AV1428" s="14"/>
      <c r="AW1428" s="14"/>
    </row>
    <row r="1429" spans="1:49" ht="25" customHeight="1" x14ac:dyDescent="0.35">
      <c r="A1429" s="55" t="str">
        <f>Penjualan!A1420</f>
        <v xml:space="preserve">   </v>
      </c>
      <c r="B1429" s="2" t="str">
        <f>Penjualan!B1420</f>
        <v>G12</v>
      </c>
      <c r="C1429" s="2" t="str">
        <f>Penjualan!C1420</f>
        <v xml:space="preserve">Gelang plat </v>
      </c>
      <c r="D1429" s="21">
        <f>VLOOKUP(B1429,Tabel!$A$6:$F$78,6,FALSE)</f>
        <v>5000</v>
      </c>
      <c r="E1429" s="13">
        <f>Penjualan!E1420*$D1429</f>
        <v>0</v>
      </c>
      <c r="F1429" s="13">
        <f>Penjualan!F1420*$D1429</f>
        <v>0</v>
      </c>
      <c r="G1429" s="13">
        <f>Penjualan!G1420*$D1429</f>
        <v>0</v>
      </c>
      <c r="H1429" s="13">
        <f>Penjualan!H1420*$D1429</f>
        <v>0</v>
      </c>
      <c r="I1429" s="13">
        <f>Penjualan!I1420*$D1429</f>
        <v>0</v>
      </c>
      <c r="J1429" s="13">
        <f>Penjualan!J1420*$D1429</f>
        <v>0</v>
      </c>
      <c r="K1429" s="13">
        <f>Penjualan!K1420*$D1429</f>
        <v>0</v>
      </c>
      <c r="L1429" s="13">
        <f>Penjualan!L1420*$D1429</f>
        <v>0</v>
      </c>
      <c r="M1429" s="13">
        <f>Penjualan!M1420*$D1429</f>
        <v>0</v>
      </c>
      <c r="N1429" s="13">
        <f>Penjualan!N1420*$D1429</f>
        <v>0</v>
      </c>
      <c r="O1429" s="13">
        <f>Penjualan!O1420*$D1429</f>
        <v>0</v>
      </c>
      <c r="P1429" s="13">
        <f>Penjualan!P1420*$D1429</f>
        <v>0</v>
      </c>
      <c r="Q1429" s="13">
        <f>Penjualan!Q1420*$D1429</f>
        <v>0</v>
      </c>
      <c r="R1429" s="13">
        <f>Penjualan!R1420*$D1429</f>
        <v>0</v>
      </c>
      <c r="S1429" s="13">
        <f>Penjualan!S1420*$D1429</f>
        <v>0</v>
      </c>
      <c r="T1429" s="13">
        <f>Penjualan!T1420*$D1429</f>
        <v>0</v>
      </c>
      <c r="U1429" s="13">
        <f>Penjualan!U1420*$D1429</f>
        <v>0</v>
      </c>
      <c r="V1429" s="13">
        <f>Penjualan!V1420*$D1429</f>
        <v>0</v>
      </c>
      <c r="W1429" s="13">
        <f>Penjualan!W1420*$D1429</f>
        <v>0</v>
      </c>
      <c r="X1429" s="13">
        <f>Penjualan!X1420*$D1429</f>
        <v>0</v>
      </c>
      <c r="Y1429" s="13">
        <f>Penjualan!Y1420*$D1429</f>
        <v>0</v>
      </c>
      <c r="Z1429" s="13">
        <f>Penjualan!Z1420*$D1429</f>
        <v>0</v>
      </c>
      <c r="AA1429" s="13">
        <f>Penjualan!AA1420*$D1429</f>
        <v>0</v>
      </c>
      <c r="AB1429" s="13">
        <f>Penjualan!AB1420*$D1429</f>
        <v>0</v>
      </c>
      <c r="AC1429" s="13">
        <f>Penjualan!AC1420*$D1429</f>
        <v>0</v>
      </c>
      <c r="AD1429" s="13">
        <f>Penjualan!AD1420*$D1429</f>
        <v>15000</v>
      </c>
      <c r="AE1429" s="13">
        <f>Penjualan!AE1420*$D1429</f>
        <v>0</v>
      </c>
      <c r="AF1429" s="13">
        <f>Penjualan!AF1420*$D1429</f>
        <v>0</v>
      </c>
      <c r="AG1429" s="13">
        <f>Penjualan!AG1420*$D1429</f>
        <v>0</v>
      </c>
      <c r="AH1429" s="13">
        <f>Penjualan!AH1420*$D1429</f>
        <v>0</v>
      </c>
      <c r="AI1429" s="13">
        <f>Penjualan!AI1420*$D1429</f>
        <v>5000</v>
      </c>
      <c r="AJ1429" s="13">
        <f>Penjualan!AJ1420*$D1429</f>
        <v>0</v>
      </c>
      <c r="AK1429" s="13">
        <f>Penjualan!AK1420*$D1429</f>
        <v>0</v>
      </c>
      <c r="AL1429" s="13">
        <f>Penjualan!AL1420*$D1429</f>
        <v>0</v>
      </c>
      <c r="AM1429" s="13">
        <f>Penjualan!AM1420*$D1429</f>
        <v>0</v>
      </c>
      <c r="AN1429" s="13">
        <f>Penjualan!AN1420*$D1429</f>
        <v>0</v>
      </c>
      <c r="AO1429" s="13">
        <f>Penjualan!AO1420*$D1429</f>
        <v>0</v>
      </c>
      <c r="AP1429" s="13"/>
      <c r="AQ1429" s="13">
        <f>Penjualan!AQ1420*$D1429</f>
        <v>0</v>
      </c>
      <c r="AR1429" s="13">
        <f t="shared" si="42"/>
        <v>20000</v>
      </c>
      <c r="AS1429" s="14"/>
      <c r="AT1429" s="14"/>
      <c r="AU1429" s="14"/>
      <c r="AV1429" s="14"/>
      <c r="AW1429" s="14"/>
    </row>
    <row r="1430" spans="1:49" ht="25" customHeight="1" x14ac:dyDescent="0.35">
      <c r="A1430" s="55">
        <f>Penjualan!A1421</f>
        <v>0</v>
      </c>
      <c r="B1430" s="2" t="str">
        <f>Penjualan!B1421</f>
        <v>KT04</v>
      </c>
      <c r="C1430" s="2" t="str">
        <f>Penjualan!C1421</f>
        <v>Kalung bandul</v>
      </c>
      <c r="D1430" s="21">
        <f>VLOOKUP(B1430,Tabel!$A$6:$F$78,6,FALSE)</f>
        <v>3000</v>
      </c>
      <c r="E1430" s="13">
        <f>Penjualan!E1421*$D1430</f>
        <v>0</v>
      </c>
      <c r="F1430" s="13">
        <f>Penjualan!F1421*$D1430</f>
        <v>0</v>
      </c>
      <c r="G1430" s="13">
        <f>Penjualan!G1421*$D1430</f>
        <v>0</v>
      </c>
      <c r="H1430" s="13">
        <f>Penjualan!H1421*$D1430</f>
        <v>0</v>
      </c>
      <c r="I1430" s="13">
        <f>Penjualan!I1421*$D1430</f>
        <v>0</v>
      </c>
      <c r="J1430" s="13">
        <f>Penjualan!J1421*$D1430</f>
        <v>0</v>
      </c>
      <c r="K1430" s="13">
        <f>Penjualan!K1421*$D1430</f>
        <v>0</v>
      </c>
      <c r="L1430" s="13">
        <f>Penjualan!L1421*$D1430</f>
        <v>0</v>
      </c>
      <c r="M1430" s="13">
        <f>Penjualan!M1421*$D1430</f>
        <v>0</v>
      </c>
      <c r="N1430" s="13">
        <f>Penjualan!N1421*$D1430</f>
        <v>0</v>
      </c>
      <c r="O1430" s="13">
        <f>Penjualan!O1421*$D1430</f>
        <v>0</v>
      </c>
      <c r="P1430" s="13">
        <f>Penjualan!P1421*$D1430</f>
        <v>0</v>
      </c>
      <c r="Q1430" s="13">
        <f>Penjualan!Q1421*$D1430</f>
        <v>0</v>
      </c>
      <c r="R1430" s="13">
        <f>Penjualan!R1421*$D1430</f>
        <v>0</v>
      </c>
      <c r="S1430" s="13">
        <f>Penjualan!S1421*$D1430</f>
        <v>0</v>
      </c>
      <c r="T1430" s="13">
        <f>Penjualan!T1421*$D1430</f>
        <v>0</v>
      </c>
      <c r="U1430" s="13">
        <f>Penjualan!U1421*$D1430</f>
        <v>0</v>
      </c>
      <c r="V1430" s="13">
        <f>Penjualan!V1421*$D1430</f>
        <v>0</v>
      </c>
      <c r="W1430" s="13">
        <f>Penjualan!W1421*$D1430</f>
        <v>0</v>
      </c>
      <c r="X1430" s="13">
        <f>Penjualan!X1421*$D1430</f>
        <v>0</v>
      </c>
      <c r="Y1430" s="13">
        <f>Penjualan!Y1421*$D1430</f>
        <v>0</v>
      </c>
      <c r="Z1430" s="13">
        <f>Penjualan!Z1421*$D1430</f>
        <v>0</v>
      </c>
      <c r="AA1430" s="13">
        <f>Penjualan!AA1421*$D1430</f>
        <v>0</v>
      </c>
      <c r="AB1430" s="13">
        <f>Penjualan!AB1421*$D1430</f>
        <v>0</v>
      </c>
      <c r="AC1430" s="13">
        <f>Penjualan!AC1421*$D1430</f>
        <v>0</v>
      </c>
      <c r="AD1430" s="13">
        <f>Penjualan!AD1421*$D1430</f>
        <v>0</v>
      </c>
      <c r="AE1430" s="13">
        <f>Penjualan!AE1421*$D1430</f>
        <v>0</v>
      </c>
      <c r="AF1430" s="13">
        <f>Penjualan!AF1421*$D1430</f>
        <v>0</v>
      </c>
      <c r="AG1430" s="13">
        <f>Penjualan!AG1421*$D1430</f>
        <v>0</v>
      </c>
      <c r="AH1430" s="13">
        <f>Penjualan!AH1421*$D1430</f>
        <v>0</v>
      </c>
      <c r="AI1430" s="13">
        <f>Penjualan!AI1421*$D1430</f>
        <v>9000</v>
      </c>
      <c r="AJ1430" s="13">
        <f>Penjualan!AJ1421*$D1430</f>
        <v>0</v>
      </c>
      <c r="AK1430" s="13">
        <f>Penjualan!AK1421*$D1430</f>
        <v>0</v>
      </c>
      <c r="AL1430" s="13">
        <f>Penjualan!AL1421*$D1430</f>
        <v>0</v>
      </c>
      <c r="AM1430" s="13">
        <f>Penjualan!AM1421*$D1430</f>
        <v>0</v>
      </c>
      <c r="AN1430" s="13">
        <f>Penjualan!AN1421*$D1430</f>
        <v>0</v>
      </c>
      <c r="AO1430" s="13">
        <f>Penjualan!AO1421*$D1430</f>
        <v>0</v>
      </c>
      <c r="AP1430" s="13"/>
      <c r="AQ1430" s="13">
        <f>Penjualan!AQ1421*$D1430</f>
        <v>0</v>
      </c>
      <c r="AR1430" s="13">
        <f t="shared" ref="AR1430:AR1457" si="43">SUM(E1430:AQ1430)</f>
        <v>9000</v>
      </c>
      <c r="AS1430" s="14"/>
      <c r="AT1430" s="14"/>
      <c r="AU1430" s="14"/>
      <c r="AV1430" s="14"/>
      <c r="AW1430" s="14"/>
    </row>
    <row r="1431" spans="1:49" ht="25" customHeight="1" x14ac:dyDescent="0.35">
      <c r="A1431" s="55">
        <f>Penjualan!A1422</f>
        <v>0</v>
      </c>
      <c r="B1431" s="2" t="str">
        <f>Penjualan!B1422</f>
        <v>KT03</v>
      </c>
      <c r="C1431" s="2" t="str">
        <f>Penjualan!C1422</f>
        <v>Kalung huruf</v>
      </c>
      <c r="D1431" s="21">
        <f>VLOOKUP(B1431,Tabel!$A$6:$F$78,6,FALSE)</f>
        <v>3000</v>
      </c>
      <c r="E1431" s="13">
        <f>Penjualan!E1422*$D1431</f>
        <v>0</v>
      </c>
      <c r="F1431" s="13">
        <f>Penjualan!F1422*$D1431</f>
        <v>0</v>
      </c>
      <c r="G1431" s="13">
        <f>Penjualan!G1422*$D1431</f>
        <v>0</v>
      </c>
      <c r="H1431" s="13">
        <f>Penjualan!H1422*$D1431</f>
        <v>0</v>
      </c>
      <c r="I1431" s="13">
        <f>Penjualan!I1422*$D1431</f>
        <v>0</v>
      </c>
      <c r="J1431" s="13">
        <f>Penjualan!J1422*$D1431</f>
        <v>0</v>
      </c>
      <c r="K1431" s="13">
        <f>Penjualan!K1422*$D1431</f>
        <v>0</v>
      </c>
      <c r="L1431" s="13">
        <f>Penjualan!L1422*$D1431</f>
        <v>0</v>
      </c>
      <c r="M1431" s="13">
        <f>Penjualan!M1422*$D1431</f>
        <v>0</v>
      </c>
      <c r="N1431" s="13">
        <f>Penjualan!N1422*$D1431</f>
        <v>0</v>
      </c>
      <c r="O1431" s="13">
        <f>Penjualan!O1422*$D1431</f>
        <v>0</v>
      </c>
      <c r="P1431" s="13">
        <f>Penjualan!P1422*$D1431</f>
        <v>0</v>
      </c>
      <c r="Q1431" s="13">
        <f>Penjualan!Q1422*$D1431</f>
        <v>0</v>
      </c>
      <c r="R1431" s="13">
        <f>Penjualan!R1422*$D1431</f>
        <v>0</v>
      </c>
      <c r="S1431" s="13">
        <f>Penjualan!S1422*$D1431</f>
        <v>0</v>
      </c>
      <c r="T1431" s="13">
        <f>Penjualan!T1422*$D1431</f>
        <v>0</v>
      </c>
      <c r="U1431" s="13">
        <f>Penjualan!U1422*$D1431</f>
        <v>0</v>
      </c>
      <c r="V1431" s="13">
        <f>Penjualan!V1422*$D1431</f>
        <v>0</v>
      </c>
      <c r="W1431" s="13">
        <f>Penjualan!W1422*$D1431</f>
        <v>15000</v>
      </c>
      <c r="X1431" s="13">
        <f>Penjualan!X1422*$D1431</f>
        <v>0</v>
      </c>
      <c r="Y1431" s="13">
        <f>Penjualan!Y1422*$D1431</f>
        <v>0</v>
      </c>
      <c r="Z1431" s="13">
        <f>Penjualan!Z1422*$D1431</f>
        <v>0</v>
      </c>
      <c r="AA1431" s="13">
        <f>Penjualan!AA1422*$D1431</f>
        <v>0</v>
      </c>
      <c r="AB1431" s="13">
        <f>Penjualan!AB1422*$D1431</f>
        <v>6000</v>
      </c>
      <c r="AC1431" s="13">
        <f>Penjualan!AC1422*$D1431</f>
        <v>0</v>
      </c>
      <c r="AD1431" s="13">
        <f>Penjualan!AD1422*$D1431</f>
        <v>0</v>
      </c>
      <c r="AE1431" s="13">
        <f>Penjualan!AE1422*$D1431</f>
        <v>0</v>
      </c>
      <c r="AF1431" s="13">
        <f>Penjualan!AF1422*$D1431</f>
        <v>0</v>
      </c>
      <c r="AG1431" s="13">
        <f>Penjualan!AG1422*$D1431</f>
        <v>0</v>
      </c>
      <c r="AH1431" s="13">
        <f>Penjualan!AH1422*$D1431</f>
        <v>0</v>
      </c>
      <c r="AI1431" s="13">
        <f>Penjualan!AI1422*$D1431</f>
        <v>45000</v>
      </c>
      <c r="AJ1431" s="13">
        <f>Penjualan!AJ1422*$D1431</f>
        <v>0</v>
      </c>
      <c r="AK1431" s="13">
        <f>Penjualan!AK1422*$D1431</f>
        <v>0</v>
      </c>
      <c r="AL1431" s="13">
        <f>Penjualan!AL1422*$D1431</f>
        <v>0</v>
      </c>
      <c r="AM1431" s="13">
        <f>Penjualan!AM1422*$D1431</f>
        <v>0</v>
      </c>
      <c r="AN1431" s="13">
        <f>Penjualan!AN1422*$D1431</f>
        <v>0</v>
      </c>
      <c r="AO1431" s="13">
        <f>Penjualan!AO1422*$D1431</f>
        <v>0</v>
      </c>
      <c r="AP1431" s="13"/>
      <c r="AQ1431" s="13">
        <f>Penjualan!AQ1422*$D1431</f>
        <v>3000</v>
      </c>
      <c r="AR1431" s="13">
        <f t="shared" ref="AR1431" si="44">SUM(E1431:AQ1431)</f>
        <v>69000</v>
      </c>
      <c r="AS1431" s="14"/>
      <c r="AT1431" s="14"/>
      <c r="AU1431" s="14"/>
      <c r="AV1431" s="14"/>
      <c r="AW1431" s="14"/>
    </row>
    <row r="1432" spans="1:49" ht="25" customHeight="1" x14ac:dyDescent="0.35">
      <c r="A1432" s="55">
        <f>Penjualan!A1423</f>
        <v>0</v>
      </c>
      <c r="B1432" s="2" t="str">
        <f>Penjualan!B1423</f>
        <v>KT05</v>
      </c>
      <c r="C1432" s="2" t="str">
        <f>Penjualan!C1423</f>
        <v>Kalung mutiara</v>
      </c>
      <c r="D1432" s="21">
        <f>VLOOKUP(B1432,Tabel!$A$6:$F$78,6,FALSE)</f>
        <v>17000</v>
      </c>
      <c r="E1432" s="13">
        <f>Penjualan!E1423*$D1432</f>
        <v>0</v>
      </c>
      <c r="F1432" s="13">
        <f>Penjualan!F1423*$D1432</f>
        <v>0</v>
      </c>
      <c r="G1432" s="13">
        <f>Penjualan!G1423*$D1432</f>
        <v>0</v>
      </c>
      <c r="H1432" s="13">
        <f>Penjualan!H1423*$D1432</f>
        <v>0</v>
      </c>
      <c r="I1432" s="13">
        <f>Penjualan!I1423*$D1432</f>
        <v>0</v>
      </c>
      <c r="J1432" s="13">
        <f>Penjualan!J1423*$D1432</f>
        <v>0</v>
      </c>
      <c r="K1432" s="13">
        <f>Penjualan!K1423*$D1432</f>
        <v>0</v>
      </c>
      <c r="L1432" s="13">
        <f>Penjualan!L1423*$D1432</f>
        <v>0</v>
      </c>
      <c r="M1432" s="13">
        <f>Penjualan!M1423*$D1432</f>
        <v>0</v>
      </c>
      <c r="N1432" s="13">
        <f>Penjualan!N1423*$D1432</f>
        <v>0</v>
      </c>
      <c r="O1432" s="13">
        <f>Penjualan!O1423*$D1432</f>
        <v>0</v>
      </c>
      <c r="P1432" s="13">
        <f>Penjualan!P1423*$D1432</f>
        <v>0</v>
      </c>
      <c r="Q1432" s="13">
        <f>Penjualan!Q1423*$D1432</f>
        <v>0</v>
      </c>
      <c r="R1432" s="13">
        <f>Penjualan!R1423*$D1432</f>
        <v>0</v>
      </c>
      <c r="S1432" s="13">
        <f>Penjualan!S1423*$D1432</f>
        <v>0</v>
      </c>
      <c r="T1432" s="13">
        <f>Penjualan!T1423*$D1432</f>
        <v>0</v>
      </c>
      <c r="U1432" s="13">
        <f>Penjualan!U1423*$D1432</f>
        <v>0</v>
      </c>
      <c r="V1432" s="13">
        <f>Penjualan!V1423*$D1432</f>
        <v>0</v>
      </c>
      <c r="W1432" s="13">
        <f>Penjualan!W1423*$D1432</f>
        <v>17000</v>
      </c>
      <c r="X1432" s="13">
        <f>Penjualan!X1423*$D1432</f>
        <v>0</v>
      </c>
      <c r="Y1432" s="13">
        <f>Penjualan!Y1423*$D1432</f>
        <v>0</v>
      </c>
      <c r="Z1432" s="13">
        <f>Penjualan!Z1423*$D1432</f>
        <v>0</v>
      </c>
      <c r="AA1432" s="13">
        <f>Penjualan!AA1423*$D1432</f>
        <v>0</v>
      </c>
      <c r="AB1432" s="13">
        <f>Penjualan!AB1423*$D1432</f>
        <v>0</v>
      </c>
      <c r="AC1432" s="13">
        <f>Penjualan!AC1423*$D1432</f>
        <v>0</v>
      </c>
      <c r="AD1432" s="13">
        <f>Penjualan!AD1423*$D1432</f>
        <v>0</v>
      </c>
      <c r="AE1432" s="13">
        <f>Penjualan!AE1423*$D1432</f>
        <v>0</v>
      </c>
      <c r="AF1432" s="13">
        <f>Penjualan!AF1423*$D1432</f>
        <v>0</v>
      </c>
      <c r="AG1432" s="13">
        <f>Penjualan!AG1423*$D1432</f>
        <v>51000</v>
      </c>
      <c r="AH1432" s="13">
        <f>Penjualan!AH1423*$D1432</f>
        <v>17000</v>
      </c>
      <c r="AI1432" s="13">
        <f>Penjualan!AI1423*$D1432</f>
        <v>17000</v>
      </c>
      <c r="AJ1432" s="13">
        <f>Penjualan!AJ1423*$D1432</f>
        <v>0</v>
      </c>
      <c r="AK1432" s="13">
        <f>Penjualan!AK1423*$D1432</f>
        <v>0</v>
      </c>
      <c r="AL1432" s="13">
        <f>Penjualan!AL1423*$D1432</f>
        <v>0</v>
      </c>
      <c r="AM1432" s="13">
        <f>Penjualan!AM1423*$D1432</f>
        <v>0</v>
      </c>
      <c r="AN1432" s="13">
        <f>Penjualan!AN1423*$D1432</f>
        <v>0</v>
      </c>
      <c r="AO1432" s="13">
        <f>Penjualan!AO1423*$D1432</f>
        <v>0</v>
      </c>
      <c r="AP1432" s="13"/>
      <c r="AQ1432" s="13">
        <f>Penjualan!AQ1423*$D1432</f>
        <v>0</v>
      </c>
      <c r="AR1432" s="13">
        <f t="shared" si="43"/>
        <v>102000</v>
      </c>
      <c r="AS1432" s="14"/>
      <c r="AT1432" s="14"/>
      <c r="AU1432" s="14"/>
      <c r="AV1432" s="14"/>
      <c r="AW1432" s="14"/>
    </row>
    <row r="1433" spans="1:49" ht="25" customHeight="1" x14ac:dyDescent="0.35">
      <c r="A1433" s="55">
        <f>Penjualan!A1424</f>
        <v>0</v>
      </c>
      <c r="B1433" s="2" t="str">
        <f>Penjualan!B1424</f>
        <v>GR13</v>
      </c>
      <c r="C1433" s="2" t="str">
        <f>Penjualan!C1424</f>
        <v>Gelang rosario kristal</v>
      </c>
      <c r="D1433" s="21">
        <f>VLOOKUP(B1433,Tabel!$A$6:$F$78,6,FALSE)</f>
        <v>10000</v>
      </c>
      <c r="E1433" s="13">
        <f>Penjualan!E1424*$D1433</f>
        <v>0</v>
      </c>
      <c r="F1433" s="13">
        <f>Penjualan!F1424*$D1433</f>
        <v>0</v>
      </c>
      <c r="G1433" s="13">
        <f>Penjualan!G1424*$D1433</f>
        <v>0</v>
      </c>
      <c r="H1433" s="13">
        <f>Penjualan!H1424*$D1433</f>
        <v>0</v>
      </c>
      <c r="I1433" s="13">
        <f>Penjualan!I1424*$D1433</f>
        <v>0</v>
      </c>
      <c r="J1433" s="13">
        <f>Penjualan!J1424*$D1433</f>
        <v>0</v>
      </c>
      <c r="K1433" s="13">
        <f>Penjualan!K1424*$D1433</f>
        <v>0</v>
      </c>
      <c r="L1433" s="13">
        <f>Penjualan!L1424*$D1433</f>
        <v>0</v>
      </c>
      <c r="M1433" s="13">
        <f>Penjualan!M1424*$D1433</f>
        <v>0</v>
      </c>
      <c r="N1433" s="13">
        <f>Penjualan!N1424*$D1433</f>
        <v>0</v>
      </c>
      <c r="O1433" s="13">
        <f>Penjualan!O1424*$D1433</f>
        <v>0</v>
      </c>
      <c r="P1433" s="13">
        <f>Penjualan!P1424*$D1433</f>
        <v>30000</v>
      </c>
      <c r="Q1433" s="13">
        <f>Penjualan!Q1424*$D1433</f>
        <v>0</v>
      </c>
      <c r="R1433" s="13">
        <f>Penjualan!R1424*$D1433</f>
        <v>0</v>
      </c>
      <c r="S1433" s="13">
        <f>Penjualan!S1424*$D1433</f>
        <v>0</v>
      </c>
      <c r="T1433" s="13">
        <f>Penjualan!T1424*$D1433</f>
        <v>0</v>
      </c>
      <c r="U1433" s="13">
        <f>Penjualan!U1424*$D1433</f>
        <v>0</v>
      </c>
      <c r="V1433" s="13">
        <f>Penjualan!V1424*$D1433</f>
        <v>0</v>
      </c>
      <c r="W1433" s="13">
        <f>Penjualan!W1424*$D1433</f>
        <v>0</v>
      </c>
      <c r="X1433" s="13">
        <f>Penjualan!X1424*$D1433</f>
        <v>0</v>
      </c>
      <c r="Y1433" s="13">
        <f>Penjualan!Y1424*$D1433</f>
        <v>0</v>
      </c>
      <c r="Z1433" s="13">
        <f>Penjualan!Z1424*$D1433</f>
        <v>0</v>
      </c>
      <c r="AA1433" s="13">
        <f>Penjualan!AA1424*$D1433</f>
        <v>0</v>
      </c>
      <c r="AB1433" s="13">
        <f>Penjualan!AB1424*$D1433</f>
        <v>0</v>
      </c>
      <c r="AC1433" s="13">
        <f>Penjualan!AC1424*$D1433</f>
        <v>0</v>
      </c>
      <c r="AD1433" s="13">
        <f>Penjualan!AD1424*$D1433</f>
        <v>0</v>
      </c>
      <c r="AE1433" s="13">
        <f>Penjualan!AE1424*$D1433</f>
        <v>0</v>
      </c>
      <c r="AF1433" s="13">
        <f>Penjualan!AF1424*$D1433</f>
        <v>0</v>
      </c>
      <c r="AG1433" s="13">
        <f>Penjualan!AG1424*$D1433</f>
        <v>0</v>
      </c>
      <c r="AH1433" s="13">
        <f>Penjualan!AH1424*$D1433</f>
        <v>0</v>
      </c>
      <c r="AI1433" s="13">
        <f>Penjualan!AI1424*$D1433</f>
        <v>0</v>
      </c>
      <c r="AJ1433" s="13">
        <f>Penjualan!AJ1424*$D1433</f>
        <v>0</v>
      </c>
      <c r="AK1433" s="13">
        <f>Penjualan!AK1424*$D1433</f>
        <v>0</v>
      </c>
      <c r="AL1433" s="13">
        <f>Penjualan!AL1424*$D1433</f>
        <v>0</v>
      </c>
      <c r="AM1433" s="13">
        <f>Penjualan!AM1424*$D1433</f>
        <v>0</v>
      </c>
      <c r="AN1433" s="13">
        <f>Penjualan!AN1424*$D1433</f>
        <v>0</v>
      </c>
      <c r="AO1433" s="13">
        <f>Penjualan!AO1424*$D1433</f>
        <v>0</v>
      </c>
      <c r="AP1433" s="13"/>
      <c r="AQ1433" s="13">
        <f>Penjualan!AQ1424*$D1433</f>
        <v>0</v>
      </c>
      <c r="AR1433" s="13">
        <f t="shared" si="43"/>
        <v>30000</v>
      </c>
      <c r="AS1433" s="14"/>
      <c r="AT1433" s="14"/>
      <c r="AU1433" s="14"/>
      <c r="AV1433" s="14"/>
      <c r="AW1433" s="14"/>
    </row>
    <row r="1434" spans="1:49" ht="25" customHeight="1" x14ac:dyDescent="0.35">
      <c r="A1434" s="55">
        <f>Penjualan!A1425</f>
        <v>0</v>
      </c>
      <c r="B1434" s="2" t="str">
        <f>Penjualan!B1425</f>
        <v>R01</v>
      </c>
      <c r="C1434" s="2" t="str">
        <f>Penjualan!C1425</f>
        <v>Rosario kayu</v>
      </c>
      <c r="D1434" s="21">
        <f>VLOOKUP(B1434,Tabel!$A$6:$F$78,6,FALSE)</f>
        <v>15000</v>
      </c>
      <c r="E1434" s="13">
        <f>Penjualan!E1425*$D1434</f>
        <v>0</v>
      </c>
      <c r="F1434" s="13">
        <f>Penjualan!F1425*$D1434</f>
        <v>75000</v>
      </c>
      <c r="G1434" s="13">
        <f>Penjualan!G1425*$D1434</f>
        <v>0</v>
      </c>
      <c r="H1434" s="13">
        <f>Penjualan!H1425*$D1434</f>
        <v>15000</v>
      </c>
      <c r="I1434" s="13">
        <f>Penjualan!I1425*$D1434</f>
        <v>0</v>
      </c>
      <c r="J1434" s="13">
        <f>Penjualan!J1425*$D1434</f>
        <v>0</v>
      </c>
      <c r="K1434" s="13">
        <f>Penjualan!K1425*$D1434</f>
        <v>0</v>
      </c>
      <c r="L1434" s="13">
        <f>Penjualan!L1425*$D1434</f>
        <v>0</v>
      </c>
      <c r="M1434" s="13">
        <f>Penjualan!M1425*$D1434</f>
        <v>0</v>
      </c>
      <c r="N1434" s="13">
        <f>Penjualan!N1425*$D1434</f>
        <v>0</v>
      </c>
      <c r="O1434" s="13">
        <f>Penjualan!O1425*$D1434</f>
        <v>0</v>
      </c>
      <c r="P1434" s="13">
        <f>Penjualan!P1425*$D1434</f>
        <v>0</v>
      </c>
      <c r="Q1434" s="13">
        <f>Penjualan!Q1425*$D1434</f>
        <v>0</v>
      </c>
      <c r="R1434" s="13">
        <f>Penjualan!R1425*$D1434</f>
        <v>0</v>
      </c>
      <c r="S1434" s="13">
        <f>Penjualan!S1425*$D1434</f>
        <v>0</v>
      </c>
      <c r="T1434" s="13">
        <f>Penjualan!T1425*$D1434</f>
        <v>0</v>
      </c>
      <c r="U1434" s="13">
        <f>Penjualan!U1425*$D1434</f>
        <v>0</v>
      </c>
      <c r="V1434" s="13">
        <f>Penjualan!V1425*$D1434</f>
        <v>0</v>
      </c>
      <c r="W1434" s="13">
        <f>Penjualan!W1425*$D1434</f>
        <v>0</v>
      </c>
      <c r="X1434" s="13">
        <f>Penjualan!X1425*$D1434</f>
        <v>0</v>
      </c>
      <c r="Y1434" s="13">
        <f>Penjualan!Y1425*$D1434</f>
        <v>0</v>
      </c>
      <c r="Z1434" s="13">
        <f>Penjualan!Z1425*$D1434</f>
        <v>0</v>
      </c>
      <c r="AA1434" s="13">
        <f>Penjualan!AA1425*$D1434</f>
        <v>0</v>
      </c>
      <c r="AB1434" s="13">
        <f>Penjualan!AB1425*$D1434</f>
        <v>0</v>
      </c>
      <c r="AC1434" s="13">
        <f>Penjualan!AC1425*$D1434</f>
        <v>0</v>
      </c>
      <c r="AD1434" s="13">
        <f>Penjualan!AD1425*$D1434</f>
        <v>15000</v>
      </c>
      <c r="AE1434" s="13">
        <f>Penjualan!AE1425*$D1434</f>
        <v>0</v>
      </c>
      <c r="AF1434" s="13">
        <f>Penjualan!AF1425*$D1434</f>
        <v>0</v>
      </c>
      <c r="AG1434" s="13">
        <f>Penjualan!AG1425*$D1434</f>
        <v>0</v>
      </c>
      <c r="AH1434" s="13">
        <f>Penjualan!AH1425*$D1434</f>
        <v>0</v>
      </c>
      <c r="AI1434" s="13">
        <f>Penjualan!AI1425*$D1434</f>
        <v>0</v>
      </c>
      <c r="AJ1434" s="13">
        <f>Penjualan!AJ1425*$D1434</f>
        <v>0</v>
      </c>
      <c r="AK1434" s="13">
        <f>Penjualan!AK1425*$D1434</f>
        <v>30000</v>
      </c>
      <c r="AL1434" s="13">
        <f>Penjualan!AL1425*$D1434</f>
        <v>0</v>
      </c>
      <c r="AM1434" s="13">
        <f>Penjualan!AM1425*$D1434</f>
        <v>0</v>
      </c>
      <c r="AN1434" s="13">
        <f>Penjualan!AN1425*$D1434</f>
        <v>0</v>
      </c>
      <c r="AO1434" s="13">
        <f>Penjualan!AO1425*$D1434</f>
        <v>0</v>
      </c>
      <c r="AP1434" s="13"/>
      <c r="AQ1434" s="13">
        <f>Penjualan!AQ1425*$D1434</f>
        <v>30000</v>
      </c>
      <c r="AR1434" s="13">
        <f t="shared" si="43"/>
        <v>165000</v>
      </c>
      <c r="AS1434" s="14"/>
      <c r="AT1434" s="14"/>
      <c r="AU1434" s="14"/>
      <c r="AV1434" s="14"/>
      <c r="AW1434" s="14"/>
    </row>
    <row r="1435" spans="1:49" ht="25" customHeight="1" x14ac:dyDescent="0.35">
      <c r="A1435" s="55">
        <f>Penjualan!A1426</f>
        <v>0</v>
      </c>
      <c r="B1435" s="2" t="str">
        <f>Penjualan!B1426</f>
        <v>GR11</v>
      </c>
      <c r="C1435" s="2" t="str">
        <f>Penjualan!C1426</f>
        <v>Gelang rosario kristal</v>
      </c>
      <c r="D1435" s="21">
        <f>VLOOKUP(B1435,Tabel!$A$6:$F$78,6,FALSE)</f>
        <v>15000</v>
      </c>
      <c r="E1435" s="13">
        <f>Penjualan!E1426*$D1435</f>
        <v>0</v>
      </c>
      <c r="F1435" s="13">
        <f>Penjualan!F1426*$D1435</f>
        <v>0</v>
      </c>
      <c r="G1435" s="13">
        <f>Penjualan!G1426*$D1435</f>
        <v>0</v>
      </c>
      <c r="H1435" s="13">
        <f>Penjualan!H1426*$D1435</f>
        <v>0</v>
      </c>
      <c r="I1435" s="13">
        <f>Penjualan!I1426*$D1435</f>
        <v>0</v>
      </c>
      <c r="J1435" s="13">
        <f>Penjualan!J1426*$D1435</f>
        <v>0</v>
      </c>
      <c r="K1435" s="13">
        <f>Penjualan!K1426*$D1435</f>
        <v>0</v>
      </c>
      <c r="L1435" s="13">
        <f>Penjualan!L1426*$D1435</f>
        <v>0</v>
      </c>
      <c r="M1435" s="13">
        <f>Penjualan!M1426*$D1435</f>
        <v>0</v>
      </c>
      <c r="N1435" s="13">
        <f>Penjualan!N1426*$D1435</f>
        <v>0</v>
      </c>
      <c r="O1435" s="13">
        <f>Penjualan!O1426*$D1435</f>
        <v>0</v>
      </c>
      <c r="P1435" s="13">
        <f>Penjualan!P1426*$D1435</f>
        <v>0</v>
      </c>
      <c r="Q1435" s="13">
        <f>Penjualan!Q1426*$D1435</f>
        <v>0</v>
      </c>
      <c r="R1435" s="13">
        <f>Penjualan!R1426*$D1435</f>
        <v>0</v>
      </c>
      <c r="S1435" s="13">
        <f>Penjualan!S1426*$D1435</f>
        <v>0</v>
      </c>
      <c r="T1435" s="13">
        <f>Penjualan!T1426*$D1435</f>
        <v>0</v>
      </c>
      <c r="U1435" s="13">
        <f>Penjualan!U1426*$D1435</f>
        <v>0</v>
      </c>
      <c r="V1435" s="13">
        <f>Penjualan!V1426*$D1435</f>
        <v>0</v>
      </c>
      <c r="W1435" s="13">
        <f>Penjualan!W1426*$D1435</f>
        <v>0</v>
      </c>
      <c r="X1435" s="13">
        <f>Penjualan!X1426*$D1435</f>
        <v>0</v>
      </c>
      <c r="Y1435" s="13">
        <f>Penjualan!Y1426*$D1435</f>
        <v>0</v>
      </c>
      <c r="Z1435" s="13">
        <f>Penjualan!Z1426*$D1435</f>
        <v>0</v>
      </c>
      <c r="AA1435" s="13">
        <f>Penjualan!AA1426*$D1435</f>
        <v>0</v>
      </c>
      <c r="AB1435" s="13">
        <f>Penjualan!AB1426*$D1435</f>
        <v>0</v>
      </c>
      <c r="AC1435" s="13">
        <f>Penjualan!AC1426*$D1435</f>
        <v>0</v>
      </c>
      <c r="AD1435" s="13">
        <f>Penjualan!AD1426*$D1435</f>
        <v>0</v>
      </c>
      <c r="AE1435" s="13">
        <f>Penjualan!AE1426*$D1435</f>
        <v>0</v>
      </c>
      <c r="AF1435" s="13">
        <f>Penjualan!AF1426*$D1435</f>
        <v>0</v>
      </c>
      <c r="AG1435" s="13">
        <f>Penjualan!AG1426*$D1435</f>
        <v>0</v>
      </c>
      <c r="AH1435" s="13">
        <f>Penjualan!AH1426*$D1435</f>
        <v>0</v>
      </c>
      <c r="AI1435" s="13">
        <f>Penjualan!AI1426*$D1435</f>
        <v>60000</v>
      </c>
      <c r="AJ1435" s="13">
        <f>Penjualan!AJ1426*$D1435</f>
        <v>0</v>
      </c>
      <c r="AK1435" s="13">
        <f>Penjualan!AK1426*$D1435</f>
        <v>0</v>
      </c>
      <c r="AL1435" s="13">
        <f>Penjualan!AL1426*$D1435</f>
        <v>0</v>
      </c>
      <c r="AM1435" s="13">
        <f>Penjualan!AM1426*$D1435</f>
        <v>0</v>
      </c>
      <c r="AN1435" s="13">
        <f>Penjualan!AN1426*$D1435</f>
        <v>0</v>
      </c>
      <c r="AO1435" s="13">
        <f>Penjualan!AO1426*$D1435</f>
        <v>0</v>
      </c>
      <c r="AP1435" s="13"/>
      <c r="AQ1435" s="13">
        <f>Penjualan!AQ1426*$D1435</f>
        <v>0</v>
      </c>
      <c r="AR1435" s="13">
        <f t="shared" si="43"/>
        <v>60000</v>
      </c>
      <c r="AS1435" s="14"/>
      <c r="AT1435" s="14"/>
      <c r="AU1435" s="14"/>
      <c r="AV1435" s="14"/>
      <c r="AW1435" s="14"/>
    </row>
    <row r="1436" spans="1:49" ht="25" customHeight="1" x14ac:dyDescent="0.35">
      <c r="A1436" s="55">
        <f>Penjualan!A1427</f>
        <v>0</v>
      </c>
      <c r="B1436" s="2" t="str">
        <f>Penjualan!B1427</f>
        <v>R10</v>
      </c>
      <c r="C1436" s="2" t="str">
        <f>Penjualan!C1427</f>
        <v>Rosario Biji Plastik</v>
      </c>
      <c r="D1436" s="21">
        <f>VLOOKUP(B1436,Tabel!$A$6:$F$78,6,FALSE)</f>
        <v>15000</v>
      </c>
      <c r="E1436" s="13">
        <f>Penjualan!E1427*$D1436</f>
        <v>0</v>
      </c>
      <c r="F1436" s="13">
        <f>Penjualan!F1427*$D1436</f>
        <v>0</v>
      </c>
      <c r="G1436" s="13">
        <f>Penjualan!G1427*$D1436</f>
        <v>0</v>
      </c>
      <c r="H1436" s="13">
        <f>Penjualan!H1427*$D1436</f>
        <v>0</v>
      </c>
      <c r="I1436" s="13">
        <f>Penjualan!I1427*$D1436</f>
        <v>0</v>
      </c>
      <c r="J1436" s="13">
        <f>Penjualan!J1427*$D1436</f>
        <v>0</v>
      </c>
      <c r="K1436" s="13">
        <f>Penjualan!K1427*$D1436</f>
        <v>0</v>
      </c>
      <c r="L1436" s="13">
        <f>Penjualan!L1427*$D1436</f>
        <v>0</v>
      </c>
      <c r="M1436" s="13">
        <f>Penjualan!M1427*$D1436</f>
        <v>0</v>
      </c>
      <c r="N1436" s="13">
        <f>Penjualan!N1427*$D1436</f>
        <v>0</v>
      </c>
      <c r="O1436" s="13">
        <f>Penjualan!O1427*$D1436</f>
        <v>0</v>
      </c>
      <c r="P1436" s="13">
        <f>Penjualan!P1427*$D1436</f>
        <v>30000</v>
      </c>
      <c r="Q1436" s="13">
        <f>Penjualan!Q1427*$D1436</f>
        <v>0</v>
      </c>
      <c r="R1436" s="13">
        <f>Penjualan!R1427*$D1436</f>
        <v>0</v>
      </c>
      <c r="S1436" s="13">
        <f>Penjualan!S1427*$D1436</f>
        <v>45000</v>
      </c>
      <c r="T1436" s="13">
        <f>Penjualan!T1427*$D1436</f>
        <v>0</v>
      </c>
      <c r="U1436" s="13">
        <f>Penjualan!U1427*$D1436</f>
        <v>0</v>
      </c>
      <c r="V1436" s="13">
        <f>Penjualan!V1427*$D1436</f>
        <v>0</v>
      </c>
      <c r="W1436" s="13">
        <f>Penjualan!W1427*$D1436</f>
        <v>195000</v>
      </c>
      <c r="X1436" s="13">
        <f>Penjualan!X1427*$D1436</f>
        <v>0</v>
      </c>
      <c r="Y1436" s="13">
        <f>Penjualan!Y1427*$D1436</f>
        <v>0</v>
      </c>
      <c r="Z1436" s="13">
        <f>Penjualan!Z1427*$D1436</f>
        <v>0</v>
      </c>
      <c r="AA1436" s="13">
        <f>Penjualan!AA1427*$D1436</f>
        <v>0</v>
      </c>
      <c r="AB1436" s="13">
        <f>Penjualan!AB1427*$D1436</f>
        <v>0</v>
      </c>
      <c r="AC1436" s="13">
        <f>Penjualan!AC1427*$D1436</f>
        <v>0</v>
      </c>
      <c r="AD1436" s="13">
        <f>Penjualan!AD1427*$D1436</f>
        <v>0</v>
      </c>
      <c r="AE1436" s="13">
        <f>Penjualan!AE1427*$D1436</f>
        <v>0</v>
      </c>
      <c r="AF1436" s="13">
        <f>Penjualan!AF1427*$D1436</f>
        <v>0</v>
      </c>
      <c r="AG1436" s="13">
        <f>Penjualan!AG1427*$D1436</f>
        <v>0</v>
      </c>
      <c r="AH1436" s="13">
        <f>Penjualan!AH1427*$D1436</f>
        <v>0</v>
      </c>
      <c r="AI1436" s="13">
        <f>Penjualan!AI1427*$D1436</f>
        <v>0</v>
      </c>
      <c r="AJ1436" s="13">
        <f>Penjualan!AJ1427*$D1436</f>
        <v>0</v>
      </c>
      <c r="AK1436" s="13">
        <f>Penjualan!AK1427*$D1436</f>
        <v>0</v>
      </c>
      <c r="AL1436" s="13">
        <f>Penjualan!AL1427*$D1436</f>
        <v>0</v>
      </c>
      <c r="AM1436" s="13">
        <f>Penjualan!AM1427*$D1436</f>
        <v>0</v>
      </c>
      <c r="AN1436" s="13">
        <f>Penjualan!AN1427*$D1436</f>
        <v>0</v>
      </c>
      <c r="AO1436" s="13">
        <f>Penjualan!AO1427*$D1436</f>
        <v>0</v>
      </c>
      <c r="AP1436" s="13"/>
      <c r="AQ1436" s="13">
        <f>Penjualan!AQ1427*$D1436</f>
        <v>0</v>
      </c>
      <c r="AR1436" s="13">
        <f t="shared" si="43"/>
        <v>270000</v>
      </c>
      <c r="AS1436" s="14"/>
      <c r="AT1436" s="14"/>
      <c r="AU1436" s="14"/>
      <c r="AV1436" s="14"/>
      <c r="AW1436" s="14"/>
    </row>
    <row r="1437" spans="1:49" ht="25" customHeight="1" x14ac:dyDescent="0.35">
      <c r="A1437" s="55">
        <f>Penjualan!A1428</f>
        <v>0</v>
      </c>
      <c r="B1437" s="2" t="str">
        <f>Penjualan!B1428</f>
        <v>R08</v>
      </c>
      <c r="C1437" s="2" t="str">
        <f>Penjualan!C1428</f>
        <v>Rosario Merah Putih</v>
      </c>
      <c r="D1437" s="21">
        <f>VLOOKUP(B1437,Tabel!$A$6:$F$78,6,FALSE)</f>
        <v>15000</v>
      </c>
      <c r="E1437" s="13">
        <f>Penjualan!E1428*$D1437</f>
        <v>0</v>
      </c>
      <c r="F1437" s="13">
        <f>Penjualan!F1428*$D1437</f>
        <v>0</v>
      </c>
      <c r="G1437" s="13">
        <f>Penjualan!G1428*$D1437</f>
        <v>0</v>
      </c>
      <c r="H1437" s="13">
        <f>Penjualan!H1428*$D1437</f>
        <v>0</v>
      </c>
      <c r="I1437" s="13">
        <f>Penjualan!I1428*$D1437</f>
        <v>0</v>
      </c>
      <c r="J1437" s="13">
        <f>Penjualan!J1428*$D1437</f>
        <v>0</v>
      </c>
      <c r="K1437" s="13">
        <f>Penjualan!K1428*$D1437</f>
        <v>0</v>
      </c>
      <c r="L1437" s="13">
        <f>Penjualan!L1428*$D1437</f>
        <v>0</v>
      </c>
      <c r="M1437" s="13">
        <f>Penjualan!M1428*$D1437</f>
        <v>0</v>
      </c>
      <c r="N1437" s="13">
        <f>Penjualan!N1428*$D1437</f>
        <v>0</v>
      </c>
      <c r="O1437" s="13">
        <f>Penjualan!O1428*$D1437</f>
        <v>0</v>
      </c>
      <c r="P1437" s="13">
        <f>Penjualan!P1428*$D1437</f>
        <v>0</v>
      </c>
      <c r="Q1437" s="13">
        <f>Penjualan!Q1428*$D1437</f>
        <v>0</v>
      </c>
      <c r="R1437" s="13">
        <f>Penjualan!R1428*$D1437</f>
        <v>0</v>
      </c>
      <c r="S1437" s="13">
        <f>Penjualan!S1428*$D1437</f>
        <v>0</v>
      </c>
      <c r="T1437" s="13">
        <f>Penjualan!T1428*$D1437</f>
        <v>0</v>
      </c>
      <c r="U1437" s="13">
        <f>Penjualan!U1428*$D1437</f>
        <v>0</v>
      </c>
      <c r="V1437" s="13">
        <f>Penjualan!V1428*$D1437</f>
        <v>0</v>
      </c>
      <c r="W1437" s="13">
        <f>Penjualan!W1428*$D1437</f>
        <v>315000</v>
      </c>
      <c r="X1437" s="13">
        <f>Penjualan!X1428*$D1437</f>
        <v>0</v>
      </c>
      <c r="Y1437" s="13">
        <f>Penjualan!Y1428*$D1437</f>
        <v>0</v>
      </c>
      <c r="Z1437" s="13">
        <f>Penjualan!Z1428*$D1437</f>
        <v>0</v>
      </c>
      <c r="AA1437" s="13">
        <f>Penjualan!AA1428*$D1437</f>
        <v>0</v>
      </c>
      <c r="AB1437" s="13">
        <f>Penjualan!AB1428*$D1437</f>
        <v>0</v>
      </c>
      <c r="AC1437" s="13">
        <f>Penjualan!AC1428*$D1437</f>
        <v>0</v>
      </c>
      <c r="AD1437" s="13">
        <f>Penjualan!AD1428*$D1437</f>
        <v>0</v>
      </c>
      <c r="AE1437" s="13">
        <f>Penjualan!AE1428*$D1437</f>
        <v>0</v>
      </c>
      <c r="AF1437" s="13">
        <f>Penjualan!AF1428*$D1437</f>
        <v>0</v>
      </c>
      <c r="AG1437" s="13">
        <f>Penjualan!AG1428*$D1437</f>
        <v>0</v>
      </c>
      <c r="AH1437" s="13">
        <f>Penjualan!AH1428*$D1437</f>
        <v>0</v>
      </c>
      <c r="AI1437" s="13">
        <f>Penjualan!AI1428*$D1437</f>
        <v>0</v>
      </c>
      <c r="AJ1437" s="13">
        <f>Penjualan!AJ1428*$D1437</f>
        <v>0</v>
      </c>
      <c r="AK1437" s="13">
        <f>Penjualan!AK1428*$D1437</f>
        <v>0</v>
      </c>
      <c r="AL1437" s="13">
        <f>Penjualan!AL1428*$D1437</f>
        <v>0</v>
      </c>
      <c r="AM1437" s="13">
        <f>Penjualan!AM1428*$D1437</f>
        <v>0</v>
      </c>
      <c r="AN1437" s="13">
        <f>Penjualan!AN1428*$D1437</f>
        <v>0</v>
      </c>
      <c r="AO1437" s="13">
        <f>Penjualan!AO1428*$D1437</f>
        <v>0</v>
      </c>
      <c r="AP1437" s="13"/>
      <c r="AQ1437" s="13">
        <f>Penjualan!AQ1428*$D1437</f>
        <v>15000</v>
      </c>
      <c r="AR1437" s="13">
        <f t="shared" si="43"/>
        <v>330000</v>
      </c>
      <c r="AS1437" s="14"/>
      <c r="AT1437" s="14"/>
      <c r="AU1437" s="14"/>
      <c r="AV1437" s="14"/>
      <c r="AW1437" s="14"/>
    </row>
    <row r="1438" spans="1:49" ht="25" customHeight="1" x14ac:dyDescent="0.35">
      <c r="A1438" s="55">
        <f>Penjualan!A1429</f>
        <v>0</v>
      </c>
      <c r="B1438" s="2" t="str">
        <f>Penjualan!B1429</f>
        <v>CAR01</v>
      </c>
      <c r="C1438" s="2" t="str">
        <f>Penjualan!C1429</f>
        <v>Produk Oscar</v>
      </c>
      <c r="D1438" s="21">
        <f>VLOOKUP(B1438,Tabel!$A$6:$F$78,6,FALSE)</f>
        <v>20000</v>
      </c>
      <c r="E1438" s="13">
        <f>Penjualan!E1429*$D1438</f>
        <v>0</v>
      </c>
      <c r="F1438" s="13">
        <f>Penjualan!F1429*$D1438</f>
        <v>0</v>
      </c>
      <c r="G1438" s="13">
        <f>Penjualan!G1429*$D1438</f>
        <v>0</v>
      </c>
      <c r="H1438" s="13">
        <f>Penjualan!H1429*$D1438</f>
        <v>20000</v>
      </c>
      <c r="I1438" s="13">
        <f>Penjualan!I1429*$D1438</f>
        <v>0</v>
      </c>
      <c r="J1438" s="13">
        <f>Penjualan!J1429*$D1438</f>
        <v>0</v>
      </c>
      <c r="K1438" s="13">
        <f>Penjualan!K1429*$D1438</f>
        <v>0</v>
      </c>
      <c r="L1438" s="13">
        <f>Penjualan!L1429*$D1438</f>
        <v>0</v>
      </c>
      <c r="M1438" s="13">
        <f>Penjualan!M1429*$D1438</f>
        <v>0</v>
      </c>
      <c r="N1438" s="13">
        <f>Penjualan!N1429*$D1438</f>
        <v>0</v>
      </c>
      <c r="O1438" s="13">
        <f>Penjualan!O1429*$D1438</f>
        <v>0</v>
      </c>
      <c r="P1438" s="13">
        <f>Penjualan!P1429*$D1438</f>
        <v>20000</v>
      </c>
      <c r="Q1438" s="13">
        <f>Penjualan!Q1429*$D1438</f>
        <v>20000</v>
      </c>
      <c r="R1438" s="13">
        <f>Penjualan!R1429*$D1438</f>
        <v>0</v>
      </c>
      <c r="S1438" s="13">
        <f>Penjualan!S1429*$D1438</f>
        <v>0</v>
      </c>
      <c r="T1438" s="13">
        <f>Penjualan!T1429*$D1438</f>
        <v>20000</v>
      </c>
      <c r="U1438" s="13">
        <f>Penjualan!U1429*$D1438</f>
        <v>0</v>
      </c>
      <c r="V1438" s="13">
        <f>Penjualan!V1429*$D1438</f>
        <v>0</v>
      </c>
      <c r="W1438" s="13">
        <f>Penjualan!W1429*$D1438</f>
        <v>0</v>
      </c>
      <c r="X1438" s="13">
        <f>Penjualan!X1429*$D1438</f>
        <v>0</v>
      </c>
      <c r="Y1438" s="13">
        <f>Penjualan!Y1429*$D1438</f>
        <v>0</v>
      </c>
      <c r="Z1438" s="13">
        <f>Penjualan!Z1429*$D1438</f>
        <v>0</v>
      </c>
      <c r="AA1438" s="13">
        <f>Penjualan!AA1429*$D1438</f>
        <v>0</v>
      </c>
      <c r="AB1438" s="13">
        <f>Penjualan!AB1429*$D1438</f>
        <v>0</v>
      </c>
      <c r="AC1438" s="13">
        <f>Penjualan!AC1429*$D1438</f>
        <v>0</v>
      </c>
      <c r="AD1438" s="13">
        <f>Penjualan!AD1429*$D1438</f>
        <v>0</v>
      </c>
      <c r="AE1438" s="13">
        <f>Penjualan!AE1429*$D1438</f>
        <v>0</v>
      </c>
      <c r="AF1438" s="13">
        <f>Penjualan!AF1429*$D1438</f>
        <v>0</v>
      </c>
      <c r="AG1438" s="13">
        <f>Penjualan!AG1429*$D1438</f>
        <v>0</v>
      </c>
      <c r="AH1438" s="13">
        <f>Penjualan!AH1429*$D1438</f>
        <v>0</v>
      </c>
      <c r="AI1438" s="13">
        <f>Penjualan!AI1429*$D1438</f>
        <v>0</v>
      </c>
      <c r="AJ1438" s="13">
        <f>Penjualan!AJ1429*$D1438</f>
        <v>0</v>
      </c>
      <c r="AK1438" s="13">
        <f>Penjualan!AK1429*$D1438</f>
        <v>0</v>
      </c>
      <c r="AL1438" s="13">
        <f>Penjualan!AL1429*$D1438</f>
        <v>0</v>
      </c>
      <c r="AM1438" s="13">
        <f>Penjualan!AM1429*$D1438</f>
        <v>0</v>
      </c>
      <c r="AN1438" s="13">
        <f>Penjualan!AN1429*$D1438</f>
        <v>0</v>
      </c>
      <c r="AO1438" s="13">
        <f>Penjualan!AO1429*$D1438</f>
        <v>0</v>
      </c>
      <c r="AP1438" s="13"/>
      <c r="AQ1438" s="13">
        <f>Penjualan!AQ1429*$D1438</f>
        <v>0</v>
      </c>
      <c r="AR1438" s="13">
        <f t="shared" si="43"/>
        <v>80000</v>
      </c>
      <c r="AS1438" s="14"/>
      <c r="AT1438" s="14"/>
      <c r="AU1438" s="14"/>
      <c r="AV1438" s="14"/>
      <c r="AW1438" s="14"/>
    </row>
    <row r="1439" spans="1:49" ht="25" customHeight="1" x14ac:dyDescent="0.35">
      <c r="A1439" s="55">
        <f>Penjualan!A1430</f>
        <v>0</v>
      </c>
      <c r="B1439" s="2" t="str">
        <f>Penjualan!B1430</f>
        <v>G10</v>
      </c>
      <c r="C1439" s="2" t="str">
        <f>Penjualan!C1430</f>
        <v>G.tali warna warni</v>
      </c>
      <c r="D1439" s="21">
        <f>VLOOKUP(B1439,Tabel!$A$6:$F$78,6,FALSE)</f>
        <v>5000</v>
      </c>
      <c r="E1439" s="13">
        <f>Penjualan!E1430*$D1439</f>
        <v>0</v>
      </c>
      <c r="F1439" s="13">
        <f>Penjualan!F1430*$D1439</f>
        <v>0</v>
      </c>
      <c r="G1439" s="13">
        <f>Penjualan!G1430*$D1439</f>
        <v>0</v>
      </c>
      <c r="H1439" s="13">
        <f>Penjualan!H1430*$D1439</f>
        <v>0</v>
      </c>
      <c r="I1439" s="13">
        <f>Penjualan!I1430*$D1439</f>
        <v>0</v>
      </c>
      <c r="J1439" s="13">
        <f>Penjualan!J1430*$D1439</f>
        <v>0</v>
      </c>
      <c r="K1439" s="13">
        <f>Penjualan!K1430*$D1439</f>
        <v>0</v>
      </c>
      <c r="L1439" s="13">
        <f>Penjualan!L1430*$D1439</f>
        <v>0</v>
      </c>
      <c r="M1439" s="13">
        <f>Penjualan!M1430*$D1439</f>
        <v>0</v>
      </c>
      <c r="N1439" s="13">
        <f>Penjualan!N1430*$D1439</f>
        <v>0</v>
      </c>
      <c r="O1439" s="13">
        <f>Penjualan!O1430*$D1439</f>
        <v>0</v>
      </c>
      <c r="P1439" s="13">
        <f>Penjualan!P1430*$D1439</f>
        <v>0</v>
      </c>
      <c r="Q1439" s="13">
        <f>Penjualan!Q1430*$D1439</f>
        <v>0</v>
      </c>
      <c r="R1439" s="13">
        <f>Penjualan!R1430*$D1439</f>
        <v>0</v>
      </c>
      <c r="S1439" s="13">
        <f>Penjualan!S1430*$D1439</f>
        <v>0</v>
      </c>
      <c r="T1439" s="13">
        <f>Penjualan!T1430*$D1439</f>
        <v>0</v>
      </c>
      <c r="U1439" s="13">
        <f>Penjualan!U1430*$D1439</f>
        <v>0</v>
      </c>
      <c r="V1439" s="13">
        <f>Penjualan!V1430*$D1439</f>
        <v>0</v>
      </c>
      <c r="W1439" s="13">
        <f>Penjualan!W1430*$D1439</f>
        <v>0</v>
      </c>
      <c r="X1439" s="13">
        <f>Penjualan!X1430*$D1439</f>
        <v>0</v>
      </c>
      <c r="Y1439" s="13">
        <f>Penjualan!Y1430*$D1439</f>
        <v>0</v>
      </c>
      <c r="Z1439" s="13">
        <f>Penjualan!Z1430*$D1439</f>
        <v>0</v>
      </c>
      <c r="AA1439" s="13">
        <f>Penjualan!AA1430*$D1439</f>
        <v>0</v>
      </c>
      <c r="AB1439" s="13">
        <f>Penjualan!AB1430*$D1439</f>
        <v>0</v>
      </c>
      <c r="AC1439" s="13">
        <f>Penjualan!AC1430*$D1439</f>
        <v>0</v>
      </c>
      <c r="AD1439" s="13">
        <f>Penjualan!AD1430*$D1439</f>
        <v>0</v>
      </c>
      <c r="AE1439" s="13">
        <f>Penjualan!AE1430*$D1439</f>
        <v>0</v>
      </c>
      <c r="AF1439" s="13">
        <f>Penjualan!AF1430*$D1439</f>
        <v>5000</v>
      </c>
      <c r="AG1439" s="13">
        <f>Penjualan!AG1430*$D1439</f>
        <v>0</v>
      </c>
      <c r="AH1439" s="13">
        <f>Penjualan!AH1430*$D1439</f>
        <v>0</v>
      </c>
      <c r="AI1439" s="13">
        <f>Penjualan!AI1430*$D1439</f>
        <v>0</v>
      </c>
      <c r="AJ1439" s="13">
        <f>Penjualan!AJ1430*$D1439</f>
        <v>0</v>
      </c>
      <c r="AK1439" s="13">
        <f>Penjualan!AK1430*$D1439</f>
        <v>0</v>
      </c>
      <c r="AL1439" s="13">
        <f>Penjualan!AL1430*$D1439</f>
        <v>0</v>
      </c>
      <c r="AM1439" s="13">
        <f>Penjualan!AM1430*$D1439</f>
        <v>0</v>
      </c>
      <c r="AN1439" s="13">
        <f>Penjualan!AN1430*$D1439</f>
        <v>0</v>
      </c>
      <c r="AO1439" s="13">
        <f>Penjualan!AO1430*$D1439</f>
        <v>0</v>
      </c>
      <c r="AP1439" s="13"/>
      <c r="AQ1439" s="13">
        <f>Penjualan!AQ1430*$D1439</f>
        <v>0</v>
      </c>
      <c r="AR1439" s="13">
        <f t="shared" si="43"/>
        <v>5000</v>
      </c>
      <c r="AS1439" s="14"/>
      <c r="AT1439" s="14"/>
      <c r="AU1439" s="14"/>
      <c r="AV1439" s="14"/>
      <c r="AW1439" s="14"/>
    </row>
    <row r="1440" spans="1:49" ht="25" customHeight="1" x14ac:dyDescent="0.35">
      <c r="A1440" s="55">
        <f>Penjualan!A1431</f>
        <v>0</v>
      </c>
      <c r="B1440" s="2" t="str">
        <f>Penjualan!B1431</f>
        <v>Raf01</v>
      </c>
      <c r="C1440" s="2" t="str">
        <f>Penjualan!C1431</f>
        <v xml:space="preserve">Produk Rafael </v>
      </c>
      <c r="D1440" s="21">
        <f>VLOOKUP(B1440,Tabel!$A$6:$F$78,6,FALSE)</f>
        <v>10000</v>
      </c>
      <c r="E1440" s="13">
        <f>Penjualan!E1431*$D1440</f>
        <v>0</v>
      </c>
      <c r="F1440" s="13">
        <f>Penjualan!F1431*$D1440</f>
        <v>0</v>
      </c>
      <c r="G1440" s="13">
        <f>Penjualan!G1431*$D1440</f>
        <v>0</v>
      </c>
      <c r="H1440" s="13">
        <f>Penjualan!H1431*$D1440</f>
        <v>0</v>
      </c>
      <c r="I1440" s="13">
        <f>Penjualan!I1431*$D1440</f>
        <v>0</v>
      </c>
      <c r="J1440" s="13">
        <f>Penjualan!J1431*$D1440</f>
        <v>0</v>
      </c>
      <c r="K1440" s="13">
        <f>Penjualan!K1431*$D1440</f>
        <v>0</v>
      </c>
      <c r="L1440" s="13">
        <f>Penjualan!L1431*$D1440</f>
        <v>0</v>
      </c>
      <c r="M1440" s="13">
        <f>Penjualan!M1431*$D1440</f>
        <v>0</v>
      </c>
      <c r="N1440" s="13">
        <f>Penjualan!N1431*$D1440</f>
        <v>0</v>
      </c>
      <c r="O1440" s="13">
        <f>Penjualan!O1431*$D1440</f>
        <v>0</v>
      </c>
      <c r="P1440" s="13">
        <f>Penjualan!P1431*$D1440</f>
        <v>0</v>
      </c>
      <c r="Q1440" s="13">
        <f>Penjualan!Q1431*$D1440</f>
        <v>0</v>
      </c>
      <c r="R1440" s="13">
        <f>Penjualan!R1431*$D1440</f>
        <v>0</v>
      </c>
      <c r="S1440" s="13">
        <f>Penjualan!S1431*$D1440</f>
        <v>0</v>
      </c>
      <c r="T1440" s="13">
        <f>Penjualan!T1431*$D1440</f>
        <v>0</v>
      </c>
      <c r="U1440" s="13">
        <f>Penjualan!U1431*$D1440</f>
        <v>0</v>
      </c>
      <c r="V1440" s="13">
        <f>Penjualan!V1431*$D1440</f>
        <v>0</v>
      </c>
      <c r="W1440" s="13">
        <f>Penjualan!W1431*$D1440</f>
        <v>0</v>
      </c>
      <c r="X1440" s="13">
        <f>Penjualan!X1431*$D1440</f>
        <v>0</v>
      </c>
      <c r="Y1440" s="13">
        <f>Penjualan!Y1431*$D1440</f>
        <v>0</v>
      </c>
      <c r="Z1440" s="13">
        <f>Penjualan!Z1431*$D1440</f>
        <v>0</v>
      </c>
      <c r="AA1440" s="13">
        <f>Penjualan!AA1431*$D1440</f>
        <v>0</v>
      </c>
      <c r="AB1440" s="13">
        <f>Penjualan!AB1431*$D1440</f>
        <v>0</v>
      </c>
      <c r="AC1440" s="13">
        <f>Penjualan!AC1431*$D1440</f>
        <v>0</v>
      </c>
      <c r="AD1440" s="13">
        <f>Penjualan!AD1431*$D1440</f>
        <v>10000</v>
      </c>
      <c r="AE1440" s="13">
        <f>Penjualan!AE1431*$D1440</f>
        <v>0</v>
      </c>
      <c r="AF1440" s="13">
        <f>Penjualan!AF1431*$D1440</f>
        <v>0</v>
      </c>
      <c r="AG1440" s="13">
        <f>Penjualan!AG1431*$D1440</f>
        <v>0</v>
      </c>
      <c r="AH1440" s="13">
        <f>Penjualan!AH1431*$D1440</f>
        <v>0</v>
      </c>
      <c r="AI1440" s="13">
        <f>Penjualan!AI1431*$D1440</f>
        <v>50000</v>
      </c>
      <c r="AJ1440" s="13">
        <f>Penjualan!AJ1431*$D1440</f>
        <v>20000</v>
      </c>
      <c r="AK1440" s="13">
        <f>Penjualan!AK1431*$D1440</f>
        <v>0</v>
      </c>
      <c r="AL1440" s="13">
        <f>Penjualan!AL1431*$D1440</f>
        <v>0</v>
      </c>
      <c r="AM1440" s="13">
        <f>Penjualan!AM1431*$D1440</f>
        <v>0</v>
      </c>
      <c r="AN1440" s="13">
        <f>Penjualan!AN1431*$D1440</f>
        <v>10000</v>
      </c>
      <c r="AO1440" s="13">
        <f>Penjualan!AO1431*$D1440</f>
        <v>0</v>
      </c>
      <c r="AP1440" s="13"/>
      <c r="AQ1440" s="13">
        <f>Penjualan!AQ1431*$D1440</f>
        <v>0</v>
      </c>
      <c r="AR1440" s="13">
        <f t="shared" si="43"/>
        <v>90000</v>
      </c>
      <c r="AS1440" s="14"/>
      <c r="AT1440" s="14"/>
      <c r="AU1440" s="14"/>
      <c r="AV1440" s="14"/>
      <c r="AW1440" s="14"/>
    </row>
    <row r="1441" spans="1:49" ht="25" customHeight="1" x14ac:dyDescent="0.35">
      <c r="A1441" s="55">
        <f>Penjualan!A1432</f>
        <v>0</v>
      </c>
      <c r="B1441" s="2" t="str">
        <f>Penjualan!B1432</f>
        <v>G12</v>
      </c>
      <c r="C1441" s="2" t="str">
        <f>Penjualan!C1432</f>
        <v xml:space="preserve">Gelang plat </v>
      </c>
      <c r="D1441" s="21">
        <f>VLOOKUP(B1441,Tabel!$A$6:$F$78,6,FALSE)</f>
        <v>5000</v>
      </c>
      <c r="E1441" s="13">
        <f>Penjualan!E1432*$D1441</f>
        <v>0</v>
      </c>
      <c r="F1441" s="13">
        <f>Penjualan!F1432*$D1441</f>
        <v>0</v>
      </c>
      <c r="G1441" s="13">
        <f>Penjualan!G1432*$D1441</f>
        <v>0</v>
      </c>
      <c r="H1441" s="13">
        <f>Penjualan!H1432*$D1441</f>
        <v>0</v>
      </c>
      <c r="I1441" s="13">
        <f>Penjualan!I1432*$D1441</f>
        <v>0</v>
      </c>
      <c r="J1441" s="13">
        <f>Penjualan!J1432*$D1441</f>
        <v>0</v>
      </c>
      <c r="K1441" s="13">
        <f>Penjualan!K1432*$D1441</f>
        <v>0</v>
      </c>
      <c r="L1441" s="13">
        <f>Penjualan!L1432*$D1441</f>
        <v>0</v>
      </c>
      <c r="M1441" s="13">
        <f>Penjualan!M1432*$D1441</f>
        <v>0</v>
      </c>
      <c r="N1441" s="13">
        <f>Penjualan!N1432*$D1441</f>
        <v>0</v>
      </c>
      <c r="O1441" s="13">
        <f>Penjualan!O1432*$D1441</f>
        <v>0</v>
      </c>
      <c r="P1441" s="13">
        <f>Penjualan!P1432*$D1441</f>
        <v>0</v>
      </c>
      <c r="Q1441" s="13">
        <f>Penjualan!Q1432*$D1441</f>
        <v>0</v>
      </c>
      <c r="R1441" s="13">
        <f>Penjualan!R1432*$D1441</f>
        <v>0</v>
      </c>
      <c r="S1441" s="13">
        <f>Penjualan!S1432*$D1441</f>
        <v>0</v>
      </c>
      <c r="T1441" s="13">
        <f>Penjualan!T1432*$D1441</f>
        <v>0</v>
      </c>
      <c r="U1441" s="13">
        <f>Penjualan!U1432*$D1441</f>
        <v>0</v>
      </c>
      <c r="V1441" s="13">
        <f>Penjualan!V1432*$D1441</f>
        <v>0</v>
      </c>
      <c r="W1441" s="13">
        <f>Penjualan!W1432*$D1441</f>
        <v>0</v>
      </c>
      <c r="X1441" s="13">
        <f>Penjualan!X1432*$D1441</f>
        <v>0</v>
      </c>
      <c r="Y1441" s="13">
        <f>Penjualan!Y1432*$D1441</f>
        <v>0</v>
      </c>
      <c r="Z1441" s="13">
        <f>Penjualan!Z1432*$D1441</f>
        <v>0</v>
      </c>
      <c r="AA1441" s="13">
        <f>Penjualan!AA1432*$D1441</f>
        <v>0</v>
      </c>
      <c r="AB1441" s="13">
        <f>Penjualan!AB1432*$D1441</f>
        <v>0</v>
      </c>
      <c r="AC1441" s="13">
        <f>Penjualan!AC1432*$D1441</f>
        <v>0</v>
      </c>
      <c r="AD1441" s="13">
        <f>Penjualan!AD1432*$D1441</f>
        <v>0</v>
      </c>
      <c r="AE1441" s="13">
        <f>Penjualan!AE1432*$D1441</f>
        <v>0</v>
      </c>
      <c r="AF1441" s="13">
        <f>Penjualan!AF1432*$D1441</f>
        <v>0</v>
      </c>
      <c r="AG1441" s="13">
        <f>Penjualan!AG1432*$D1441</f>
        <v>0</v>
      </c>
      <c r="AH1441" s="13">
        <f>Penjualan!AH1432*$D1441</f>
        <v>0</v>
      </c>
      <c r="AI1441" s="13">
        <f>Penjualan!AI1432*$D1441</f>
        <v>5000</v>
      </c>
      <c r="AJ1441" s="13">
        <f>Penjualan!AJ1432*$D1441</f>
        <v>0</v>
      </c>
      <c r="AK1441" s="13">
        <f>Penjualan!AK1432*$D1441</f>
        <v>0</v>
      </c>
      <c r="AL1441" s="13">
        <f>Penjualan!AL1432*$D1441</f>
        <v>0</v>
      </c>
      <c r="AM1441" s="13">
        <f>Penjualan!AM1432*$D1441</f>
        <v>0</v>
      </c>
      <c r="AN1441" s="13">
        <f>Penjualan!AN1432*$D1441</f>
        <v>0</v>
      </c>
      <c r="AO1441" s="13">
        <f>Penjualan!AO1432*$D1441</f>
        <v>0</v>
      </c>
      <c r="AP1441" s="13"/>
      <c r="AQ1441" s="13">
        <f>Penjualan!AQ1432*$D1441</f>
        <v>0</v>
      </c>
      <c r="AR1441" s="13">
        <f t="shared" si="43"/>
        <v>5000</v>
      </c>
      <c r="AS1441" s="14"/>
      <c r="AT1441" s="14"/>
      <c r="AU1441" s="14"/>
      <c r="AV1441" s="14"/>
      <c r="AW1441" s="14"/>
    </row>
    <row r="1442" spans="1:49" ht="25" customHeight="1" x14ac:dyDescent="0.35">
      <c r="A1442" s="55" t="str">
        <f>Penjualan!A1433</f>
        <v>29/7/17</v>
      </c>
      <c r="B1442" s="2" t="str">
        <f>Penjualan!B1433</f>
        <v>R05</v>
      </c>
      <c r="C1442" s="2" t="str">
        <f>Penjualan!C1433</f>
        <v>Rosario tali bercorak</v>
      </c>
      <c r="D1442" s="21">
        <f>VLOOKUP(B1442,Tabel!$A$6:$F$78,6,FALSE)</f>
        <v>15000</v>
      </c>
      <c r="E1442" s="13">
        <f>Penjualan!E1433*$D1442</f>
        <v>0</v>
      </c>
      <c r="F1442" s="13">
        <f>Penjualan!F1433*$D1442</f>
        <v>0</v>
      </c>
      <c r="G1442" s="13">
        <f>Penjualan!G1433*$D1442</f>
        <v>0</v>
      </c>
      <c r="H1442" s="13">
        <f>Penjualan!H1433*$D1442</f>
        <v>0</v>
      </c>
      <c r="I1442" s="13">
        <f>Penjualan!I1433*$D1442</f>
        <v>0</v>
      </c>
      <c r="J1442" s="13">
        <f>Penjualan!J1433*$D1442</f>
        <v>45000</v>
      </c>
      <c r="K1442" s="13">
        <f>Penjualan!K1433*$D1442</f>
        <v>0</v>
      </c>
      <c r="L1442" s="13">
        <f>Penjualan!L1433*$D1442</f>
        <v>0</v>
      </c>
      <c r="M1442" s="13">
        <f>Penjualan!M1433*$D1442</f>
        <v>0</v>
      </c>
      <c r="N1442" s="13">
        <f>Penjualan!N1433*$D1442</f>
        <v>0</v>
      </c>
      <c r="O1442" s="13">
        <f>Penjualan!O1433*$D1442</f>
        <v>0</v>
      </c>
      <c r="P1442" s="13">
        <f>Penjualan!P1433*$D1442</f>
        <v>0</v>
      </c>
      <c r="Q1442" s="13">
        <f>Penjualan!Q1433*$D1442</f>
        <v>0</v>
      </c>
      <c r="R1442" s="13">
        <f>Penjualan!R1433*$D1442</f>
        <v>0</v>
      </c>
      <c r="S1442" s="13">
        <f>Penjualan!S1433*$D1442</f>
        <v>0</v>
      </c>
      <c r="T1442" s="13">
        <f>Penjualan!T1433*$D1442</f>
        <v>0</v>
      </c>
      <c r="U1442" s="13">
        <f>Penjualan!U1433*$D1442</f>
        <v>0</v>
      </c>
      <c r="V1442" s="13">
        <f>Penjualan!V1433*$D1442</f>
        <v>0</v>
      </c>
      <c r="W1442" s="13">
        <f>Penjualan!W1433*$D1442</f>
        <v>0</v>
      </c>
      <c r="X1442" s="13">
        <f>Penjualan!X1433*$D1442</f>
        <v>0</v>
      </c>
      <c r="Y1442" s="13">
        <f>Penjualan!Y1433*$D1442</f>
        <v>0</v>
      </c>
      <c r="Z1442" s="13">
        <f>Penjualan!Z1433*$D1442</f>
        <v>0</v>
      </c>
      <c r="AA1442" s="13">
        <f>Penjualan!AA1433*$D1442</f>
        <v>0</v>
      </c>
      <c r="AB1442" s="13">
        <f>Penjualan!AB1433*$D1442</f>
        <v>0</v>
      </c>
      <c r="AC1442" s="13">
        <f>Penjualan!AC1433*$D1442</f>
        <v>0</v>
      </c>
      <c r="AD1442" s="13">
        <f>Penjualan!AD1433*$D1442</f>
        <v>0</v>
      </c>
      <c r="AE1442" s="13">
        <f>Penjualan!AE1433*$D1442</f>
        <v>0</v>
      </c>
      <c r="AF1442" s="13">
        <f>Penjualan!AF1433*$D1442</f>
        <v>0</v>
      </c>
      <c r="AG1442" s="13">
        <f>Penjualan!AG1433*$D1442</f>
        <v>0</v>
      </c>
      <c r="AH1442" s="13">
        <f>Penjualan!AH1433*$D1442</f>
        <v>0</v>
      </c>
      <c r="AI1442" s="13">
        <f>Penjualan!AI1433*$D1442</f>
        <v>0</v>
      </c>
      <c r="AJ1442" s="13">
        <f>Penjualan!AJ1433*$D1442</f>
        <v>0</v>
      </c>
      <c r="AK1442" s="13">
        <f>Penjualan!AK1433*$D1442</f>
        <v>0</v>
      </c>
      <c r="AL1442" s="13">
        <f>Penjualan!AL1433*$D1442</f>
        <v>0</v>
      </c>
      <c r="AM1442" s="13">
        <f>Penjualan!AM1433*$D1442</f>
        <v>0</v>
      </c>
      <c r="AN1442" s="13">
        <f>Penjualan!AN1433*$D1442</f>
        <v>0</v>
      </c>
      <c r="AO1442" s="13">
        <f>Penjualan!AO1433*$D1442</f>
        <v>0</v>
      </c>
      <c r="AP1442" s="13"/>
      <c r="AQ1442" s="13">
        <f>Penjualan!AQ1433*$D1442</f>
        <v>0</v>
      </c>
      <c r="AR1442" s="13">
        <f t="shared" si="43"/>
        <v>45000</v>
      </c>
      <c r="AS1442" s="14"/>
      <c r="AT1442" s="14"/>
      <c r="AU1442" s="14"/>
      <c r="AV1442" s="14"/>
      <c r="AW1442" s="14"/>
    </row>
    <row r="1443" spans="1:49" ht="25" customHeight="1" x14ac:dyDescent="0.35">
      <c r="A1443" s="55" t="str">
        <f>Penjualan!A1434</f>
        <v>ANDREAS</v>
      </c>
      <c r="B1443" s="2" t="str">
        <f>Penjualan!B1434</f>
        <v>KT03</v>
      </c>
      <c r="C1443" s="2" t="str">
        <f>Penjualan!C1434</f>
        <v>Kalung huruf</v>
      </c>
      <c r="D1443" s="21">
        <f>VLOOKUP(B1443,Tabel!$A$6:$F$78,6,FALSE)</f>
        <v>3000</v>
      </c>
      <c r="E1443" s="13">
        <f>Penjualan!E1434*$D1443</f>
        <v>0</v>
      </c>
      <c r="F1443" s="13">
        <f>Penjualan!F1434*$D1443</f>
        <v>0</v>
      </c>
      <c r="G1443" s="13">
        <f>Penjualan!G1434*$D1443</f>
        <v>0</v>
      </c>
      <c r="H1443" s="13">
        <f>Penjualan!H1434*$D1443</f>
        <v>0</v>
      </c>
      <c r="I1443" s="13">
        <f>Penjualan!I1434*$D1443</f>
        <v>0</v>
      </c>
      <c r="J1443" s="13">
        <f>Penjualan!J1434*$D1443</f>
        <v>0</v>
      </c>
      <c r="K1443" s="13">
        <f>Penjualan!K1434*$D1443</f>
        <v>0</v>
      </c>
      <c r="L1443" s="13">
        <f>Penjualan!L1434*$D1443</f>
        <v>0</v>
      </c>
      <c r="M1443" s="13">
        <f>Penjualan!M1434*$D1443</f>
        <v>0</v>
      </c>
      <c r="N1443" s="13">
        <f>Penjualan!N1434*$D1443</f>
        <v>0</v>
      </c>
      <c r="O1443" s="13">
        <f>Penjualan!O1434*$D1443</f>
        <v>0</v>
      </c>
      <c r="P1443" s="13">
        <f>Penjualan!P1434*$D1443</f>
        <v>0</v>
      </c>
      <c r="Q1443" s="13">
        <f>Penjualan!Q1434*$D1443</f>
        <v>0</v>
      </c>
      <c r="R1443" s="13">
        <f>Penjualan!R1434*$D1443</f>
        <v>0</v>
      </c>
      <c r="S1443" s="13">
        <f>Penjualan!S1434*$D1443</f>
        <v>0</v>
      </c>
      <c r="T1443" s="13">
        <f>Penjualan!T1434*$D1443</f>
        <v>0</v>
      </c>
      <c r="U1443" s="13">
        <f>Penjualan!U1434*$D1443</f>
        <v>0</v>
      </c>
      <c r="V1443" s="13">
        <f>Penjualan!V1434*$D1443</f>
        <v>0</v>
      </c>
      <c r="W1443" s="13">
        <f>Penjualan!W1434*$D1443</f>
        <v>0</v>
      </c>
      <c r="X1443" s="13">
        <f>Penjualan!X1434*$D1443</f>
        <v>0</v>
      </c>
      <c r="Y1443" s="13">
        <f>Penjualan!Y1434*$D1443</f>
        <v>0</v>
      </c>
      <c r="Z1443" s="13">
        <f>Penjualan!Z1434*$D1443</f>
        <v>0</v>
      </c>
      <c r="AA1443" s="13">
        <f>Penjualan!AA1434*$D1443</f>
        <v>0</v>
      </c>
      <c r="AB1443" s="13">
        <f>Penjualan!AB1434*$D1443</f>
        <v>0</v>
      </c>
      <c r="AC1443" s="13">
        <f>Penjualan!AC1434*$D1443</f>
        <v>0</v>
      </c>
      <c r="AD1443" s="13">
        <f>Penjualan!AD1434*$D1443</f>
        <v>0</v>
      </c>
      <c r="AE1443" s="13">
        <f>Penjualan!AE1434*$D1443</f>
        <v>0</v>
      </c>
      <c r="AF1443" s="13">
        <f>Penjualan!AF1434*$D1443</f>
        <v>0</v>
      </c>
      <c r="AG1443" s="13">
        <f>Penjualan!AG1434*$D1443</f>
        <v>0</v>
      </c>
      <c r="AH1443" s="13">
        <f>Penjualan!AH1434*$D1443</f>
        <v>0</v>
      </c>
      <c r="AI1443" s="13">
        <f>Penjualan!AI1434*$D1443</f>
        <v>9000</v>
      </c>
      <c r="AJ1443" s="13">
        <f>Penjualan!AJ1434*$D1443</f>
        <v>0</v>
      </c>
      <c r="AK1443" s="13">
        <f>Penjualan!AK1434*$D1443</f>
        <v>0</v>
      </c>
      <c r="AL1443" s="13">
        <f>Penjualan!AL1434*$D1443</f>
        <v>0</v>
      </c>
      <c r="AM1443" s="13">
        <f>Penjualan!AM1434*$D1443</f>
        <v>0</v>
      </c>
      <c r="AN1443" s="13">
        <f>Penjualan!AN1434*$D1443</f>
        <v>0</v>
      </c>
      <c r="AO1443" s="13">
        <f>Penjualan!AO1434*$D1443</f>
        <v>0</v>
      </c>
      <c r="AP1443" s="13"/>
      <c r="AQ1443" s="13">
        <f>Penjualan!AQ1434*$D1443</f>
        <v>0</v>
      </c>
      <c r="AR1443" s="13">
        <f t="shared" si="43"/>
        <v>9000</v>
      </c>
      <c r="AS1443" s="14"/>
      <c r="AT1443" s="14"/>
      <c r="AU1443" s="14"/>
      <c r="AV1443" s="14"/>
      <c r="AW1443" s="14"/>
    </row>
    <row r="1444" spans="1:49" ht="25" customHeight="1" x14ac:dyDescent="0.35">
      <c r="A1444" s="55" t="str">
        <f>Penjualan!A1435</f>
        <v>SABTUSORE</v>
      </c>
      <c r="B1444" s="2" t="str">
        <f>Penjualan!B1435</f>
        <v>G10</v>
      </c>
      <c r="C1444" s="2" t="str">
        <f>Penjualan!C1435</f>
        <v>G.tali warna warni</v>
      </c>
      <c r="D1444" s="21">
        <f>VLOOKUP(B1444,Tabel!$A$6:$F$78,6,FALSE)</f>
        <v>5000</v>
      </c>
      <c r="E1444" s="13">
        <f>Penjualan!E1435*$D1444</f>
        <v>0</v>
      </c>
      <c r="F1444" s="13">
        <f>Penjualan!F1435*$D1444</f>
        <v>0</v>
      </c>
      <c r="G1444" s="13">
        <f>Penjualan!G1435*$D1444</f>
        <v>0</v>
      </c>
      <c r="H1444" s="13">
        <f>Penjualan!H1435*$D1444</f>
        <v>0</v>
      </c>
      <c r="I1444" s="13">
        <f>Penjualan!I1435*$D1444</f>
        <v>0</v>
      </c>
      <c r="J1444" s="13">
        <f>Penjualan!J1435*$D1444</f>
        <v>0</v>
      </c>
      <c r="K1444" s="13">
        <f>Penjualan!K1435*$D1444</f>
        <v>0</v>
      </c>
      <c r="L1444" s="13">
        <f>Penjualan!L1435*$D1444</f>
        <v>0</v>
      </c>
      <c r="M1444" s="13">
        <f>Penjualan!M1435*$D1444</f>
        <v>0</v>
      </c>
      <c r="N1444" s="13">
        <f>Penjualan!N1435*$D1444</f>
        <v>0</v>
      </c>
      <c r="O1444" s="13">
        <f>Penjualan!O1435*$D1444</f>
        <v>0</v>
      </c>
      <c r="P1444" s="13">
        <f>Penjualan!P1435*$D1444</f>
        <v>0</v>
      </c>
      <c r="Q1444" s="13">
        <f>Penjualan!Q1435*$D1444</f>
        <v>0</v>
      </c>
      <c r="R1444" s="13">
        <f>Penjualan!R1435*$D1444</f>
        <v>0</v>
      </c>
      <c r="S1444" s="13">
        <f>Penjualan!S1435*$D1444</f>
        <v>0</v>
      </c>
      <c r="T1444" s="13">
        <f>Penjualan!T1435*$D1444</f>
        <v>0</v>
      </c>
      <c r="U1444" s="13">
        <f>Penjualan!U1435*$D1444</f>
        <v>0</v>
      </c>
      <c r="V1444" s="13">
        <f>Penjualan!V1435*$D1444</f>
        <v>0</v>
      </c>
      <c r="W1444" s="13">
        <f>Penjualan!W1435*$D1444</f>
        <v>0</v>
      </c>
      <c r="X1444" s="13">
        <f>Penjualan!X1435*$D1444</f>
        <v>0</v>
      </c>
      <c r="Y1444" s="13">
        <f>Penjualan!Y1435*$D1444</f>
        <v>0</v>
      </c>
      <c r="Z1444" s="13">
        <f>Penjualan!Z1435*$D1444</f>
        <v>0</v>
      </c>
      <c r="AA1444" s="13">
        <f>Penjualan!AA1435*$D1444</f>
        <v>0</v>
      </c>
      <c r="AB1444" s="13">
        <f>Penjualan!AB1435*$D1444</f>
        <v>0</v>
      </c>
      <c r="AC1444" s="13">
        <f>Penjualan!AC1435*$D1444</f>
        <v>0</v>
      </c>
      <c r="AD1444" s="13">
        <f>Penjualan!AD1435*$D1444</f>
        <v>0</v>
      </c>
      <c r="AE1444" s="13">
        <f>Penjualan!AE1435*$D1444</f>
        <v>0</v>
      </c>
      <c r="AF1444" s="13">
        <f>Penjualan!AF1435*$D1444</f>
        <v>0</v>
      </c>
      <c r="AG1444" s="13">
        <f>Penjualan!AG1435*$D1444</f>
        <v>0</v>
      </c>
      <c r="AH1444" s="13">
        <f>Penjualan!AH1435*$D1444</f>
        <v>0</v>
      </c>
      <c r="AI1444" s="13">
        <f>Penjualan!AI1435*$D1444</f>
        <v>0</v>
      </c>
      <c r="AJ1444" s="13">
        <f>Penjualan!AJ1435*$D1444</f>
        <v>0</v>
      </c>
      <c r="AK1444" s="13">
        <f>Penjualan!AK1435*$D1444</f>
        <v>0</v>
      </c>
      <c r="AL1444" s="13">
        <f>Penjualan!AL1435*$D1444</f>
        <v>0</v>
      </c>
      <c r="AM1444" s="13">
        <f>Penjualan!AM1435*$D1444</f>
        <v>5000</v>
      </c>
      <c r="AN1444" s="13">
        <f>Penjualan!AN1435*$D1444</f>
        <v>0</v>
      </c>
      <c r="AO1444" s="13">
        <f>Penjualan!AO1435*$D1444</f>
        <v>0</v>
      </c>
      <c r="AP1444" s="13"/>
      <c r="AQ1444" s="13">
        <f>Penjualan!AQ1435*$D1444</f>
        <v>0</v>
      </c>
      <c r="AR1444" s="13">
        <f t="shared" si="43"/>
        <v>5000</v>
      </c>
      <c r="AS1444" s="14"/>
      <c r="AT1444" s="14"/>
      <c r="AU1444" s="14"/>
      <c r="AV1444" s="14"/>
      <c r="AW1444" s="14"/>
    </row>
    <row r="1445" spans="1:49" ht="25" customHeight="1" x14ac:dyDescent="0.35">
      <c r="A1445" s="55">
        <f>Penjualan!A1436</f>
        <v>0</v>
      </c>
      <c r="B1445" s="2" t="str">
        <f>Penjualan!B1436</f>
        <v>G12</v>
      </c>
      <c r="C1445" s="2" t="str">
        <f>Penjualan!C1436</f>
        <v xml:space="preserve">Gelang plat </v>
      </c>
      <c r="D1445" s="21">
        <f>VLOOKUP(B1445,Tabel!$A$6:$F$78,6,FALSE)</f>
        <v>5000</v>
      </c>
      <c r="E1445" s="13">
        <f>Penjualan!E1436*$D1445</f>
        <v>0</v>
      </c>
      <c r="F1445" s="13">
        <f>Penjualan!F1436*$D1445</f>
        <v>0</v>
      </c>
      <c r="G1445" s="13">
        <f>Penjualan!G1436*$D1445</f>
        <v>0</v>
      </c>
      <c r="H1445" s="13">
        <f>Penjualan!H1436*$D1445</f>
        <v>0</v>
      </c>
      <c r="I1445" s="13">
        <f>Penjualan!I1436*$D1445</f>
        <v>0</v>
      </c>
      <c r="J1445" s="13">
        <f>Penjualan!J1436*$D1445</f>
        <v>0</v>
      </c>
      <c r="K1445" s="13">
        <f>Penjualan!K1436*$D1445</f>
        <v>0</v>
      </c>
      <c r="L1445" s="13">
        <f>Penjualan!L1436*$D1445</f>
        <v>0</v>
      </c>
      <c r="M1445" s="13">
        <f>Penjualan!M1436*$D1445</f>
        <v>0</v>
      </c>
      <c r="N1445" s="13">
        <f>Penjualan!N1436*$D1445</f>
        <v>0</v>
      </c>
      <c r="O1445" s="13">
        <f>Penjualan!O1436*$D1445</f>
        <v>0</v>
      </c>
      <c r="P1445" s="13">
        <f>Penjualan!P1436*$D1445</f>
        <v>0</v>
      </c>
      <c r="Q1445" s="13">
        <f>Penjualan!Q1436*$D1445</f>
        <v>0</v>
      </c>
      <c r="R1445" s="13">
        <f>Penjualan!R1436*$D1445</f>
        <v>0</v>
      </c>
      <c r="S1445" s="13">
        <f>Penjualan!S1436*$D1445</f>
        <v>0</v>
      </c>
      <c r="T1445" s="13">
        <f>Penjualan!T1436*$D1445</f>
        <v>0</v>
      </c>
      <c r="U1445" s="13">
        <f>Penjualan!U1436*$D1445</f>
        <v>0</v>
      </c>
      <c r="V1445" s="13">
        <f>Penjualan!V1436*$D1445</f>
        <v>0</v>
      </c>
      <c r="W1445" s="13">
        <f>Penjualan!W1436*$D1445</f>
        <v>15000</v>
      </c>
      <c r="X1445" s="13">
        <f>Penjualan!X1436*$D1445</f>
        <v>0</v>
      </c>
      <c r="Y1445" s="13">
        <f>Penjualan!Y1436*$D1445</f>
        <v>0</v>
      </c>
      <c r="Z1445" s="13">
        <f>Penjualan!Z1436*$D1445</f>
        <v>0</v>
      </c>
      <c r="AA1445" s="13">
        <f>Penjualan!AA1436*$D1445</f>
        <v>0</v>
      </c>
      <c r="AB1445" s="13">
        <f>Penjualan!AB1436*$D1445</f>
        <v>0</v>
      </c>
      <c r="AC1445" s="13">
        <f>Penjualan!AC1436*$D1445</f>
        <v>0</v>
      </c>
      <c r="AD1445" s="13">
        <f>Penjualan!AD1436*$D1445</f>
        <v>0</v>
      </c>
      <c r="AE1445" s="13">
        <f>Penjualan!AE1436*$D1445</f>
        <v>0</v>
      </c>
      <c r="AF1445" s="13">
        <f>Penjualan!AF1436*$D1445</f>
        <v>0</v>
      </c>
      <c r="AG1445" s="13">
        <f>Penjualan!AG1436*$D1445</f>
        <v>0</v>
      </c>
      <c r="AH1445" s="13">
        <f>Penjualan!AH1436*$D1445</f>
        <v>0</v>
      </c>
      <c r="AI1445" s="13">
        <f>Penjualan!AI1436*$D1445</f>
        <v>5000</v>
      </c>
      <c r="AJ1445" s="13">
        <f>Penjualan!AJ1436*$D1445</f>
        <v>0</v>
      </c>
      <c r="AK1445" s="13">
        <f>Penjualan!AK1436*$D1445</f>
        <v>0</v>
      </c>
      <c r="AL1445" s="13">
        <f>Penjualan!AL1436*$D1445</f>
        <v>0</v>
      </c>
      <c r="AM1445" s="13">
        <f>Penjualan!AM1436*$D1445</f>
        <v>0</v>
      </c>
      <c r="AN1445" s="13">
        <f>Penjualan!AN1436*$D1445</f>
        <v>0</v>
      </c>
      <c r="AO1445" s="13">
        <f>Penjualan!AO1436*$D1445</f>
        <v>0</v>
      </c>
      <c r="AP1445" s="13"/>
      <c r="AQ1445" s="13">
        <f>Penjualan!AQ1436*$D1445</f>
        <v>0</v>
      </c>
      <c r="AR1445" s="13">
        <f t="shared" si="43"/>
        <v>20000</v>
      </c>
      <c r="AS1445" s="14"/>
      <c r="AT1445" s="14"/>
      <c r="AU1445" s="14"/>
      <c r="AV1445" s="14"/>
      <c r="AW1445" s="14"/>
    </row>
    <row r="1446" spans="1:49" ht="25" customHeight="1" x14ac:dyDescent="0.35">
      <c r="A1446" s="55">
        <f>Penjualan!A1437</f>
        <v>0</v>
      </c>
      <c r="B1446" s="2" t="str">
        <f>Penjualan!B1437</f>
        <v>R10</v>
      </c>
      <c r="C1446" s="2" t="str">
        <f>Penjualan!C1437</f>
        <v>Rosario Biji Plastik</v>
      </c>
      <c r="D1446" s="21">
        <f>VLOOKUP(B1446,Tabel!$A$6:$F$78,6,FALSE)</f>
        <v>15000</v>
      </c>
      <c r="E1446" s="13">
        <f>Penjualan!E1437*$D1446</f>
        <v>0</v>
      </c>
      <c r="F1446" s="13">
        <f>Penjualan!F1437*$D1446</f>
        <v>0</v>
      </c>
      <c r="G1446" s="13">
        <f>Penjualan!G1437*$D1446</f>
        <v>0</v>
      </c>
      <c r="H1446" s="13">
        <f>Penjualan!H1437*$D1446</f>
        <v>0</v>
      </c>
      <c r="I1446" s="13">
        <f>Penjualan!I1437*$D1446</f>
        <v>0</v>
      </c>
      <c r="J1446" s="13">
        <f>Penjualan!J1437*$D1446</f>
        <v>0</v>
      </c>
      <c r="K1446" s="13">
        <f>Penjualan!K1437*$D1446</f>
        <v>0</v>
      </c>
      <c r="L1446" s="13">
        <f>Penjualan!L1437*$D1446</f>
        <v>0</v>
      </c>
      <c r="M1446" s="13">
        <f>Penjualan!M1437*$D1446</f>
        <v>0</v>
      </c>
      <c r="N1446" s="13">
        <f>Penjualan!N1437*$D1446</f>
        <v>0</v>
      </c>
      <c r="O1446" s="13">
        <f>Penjualan!O1437*$D1446</f>
        <v>15000</v>
      </c>
      <c r="P1446" s="13">
        <f>Penjualan!P1437*$D1446</f>
        <v>0</v>
      </c>
      <c r="Q1446" s="13">
        <f>Penjualan!Q1437*$D1446</f>
        <v>0</v>
      </c>
      <c r="R1446" s="13">
        <f>Penjualan!R1437*$D1446</f>
        <v>0</v>
      </c>
      <c r="S1446" s="13">
        <f>Penjualan!S1437*$D1446</f>
        <v>0</v>
      </c>
      <c r="T1446" s="13">
        <f>Penjualan!T1437*$D1446</f>
        <v>0</v>
      </c>
      <c r="U1446" s="13">
        <f>Penjualan!U1437*$D1446</f>
        <v>0</v>
      </c>
      <c r="V1446" s="13">
        <f>Penjualan!V1437*$D1446</f>
        <v>0</v>
      </c>
      <c r="W1446" s="13">
        <f>Penjualan!W1437*$D1446</f>
        <v>0</v>
      </c>
      <c r="X1446" s="13">
        <f>Penjualan!X1437*$D1446</f>
        <v>0</v>
      </c>
      <c r="Y1446" s="13">
        <f>Penjualan!Y1437*$D1446</f>
        <v>0</v>
      </c>
      <c r="Z1446" s="13">
        <f>Penjualan!Z1437*$D1446</f>
        <v>0</v>
      </c>
      <c r="AA1446" s="13">
        <f>Penjualan!AA1437*$D1446</f>
        <v>0</v>
      </c>
      <c r="AB1446" s="13">
        <f>Penjualan!AB1437*$D1446</f>
        <v>0</v>
      </c>
      <c r="AC1446" s="13">
        <f>Penjualan!AC1437*$D1446</f>
        <v>0</v>
      </c>
      <c r="AD1446" s="13">
        <f>Penjualan!AD1437*$D1446</f>
        <v>0</v>
      </c>
      <c r="AE1446" s="13">
        <f>Penjualan!AE1437*$D1446</f>
        <v>0</v>
      </c>
      <c r="AF1446" s="13">
        <f>Penjualan!AF1437*$D1446</f>
        <v>0</v>
      </c>
      <c r="AG1446" s="13">
        <f>Penjualan!AG1437*$D1446</f>
        <v>0</v>
      </c>
      <c r="AH1446" s="13">
        <f>Penjualan!AH1437*$D1446</f>
        <v>0</v>
      </c>
      <c r="AI1446" s="13">
        <f>Penjualan!AI1437*$D1446</f>
        <v>0</v>
      </c>
      <c r="AJ1446" s="13">
        <f>Penjualan!AJ1437*$D1446</f>
        <v>0</v>
      </c>
      <c r="AK1446" s="13">
        <f>Penjualan!AK1437*$D1446</f>
        <v>0</v>
      </c>
      <c r="AL1446" s="13">
        <f>Penjualan!AL1437*$D1446</f>
        <v>0</v>
      </c>
      <c r="AM1446" s="13">
        <f>Penjualan!AM1437*$D1446</f>
        <v>0</v>
      </c>
      <c r="AN1446" s="13">
        <f>Penjualan!AN1437*$D1446</f>
        <v>0</v>
      </c>
      <c r="AO1446" s="13">
        <f>Penjualan!AO1437*$D1446</f>
        <v>0</v>
      </c>
      <c r="AP1446" s="13"/>
      <c r="AQ1446" s="13">
        <f>Penjualan!AQ1437*$D1446</f>
        <v>0</v>
      </c>
      <c r="AR1446" s="13">
        <f t="shared" si="43"/>
        <v>15000</v>
      </c>
      <c r="AS1446" s="14"/>
      <c r="AT1446" s="14"/>
      <c r="AU1446" s="14"/>
      <c r="AV1446" s="14"/>
      <c r="AW1446" s="14"/>
    </row>
    <row r="1447" spans="1:49" ht="25" customHeight="1" x14ac:dyDescent="0.35">
      <c r="A1447" s="55">
        <f>Penjualan!A1438</f>
        <v>0</v>
      </c>
      <c r="B1447" s="2" t="str">
        <f>Penjualan!B1438</f>
        <v>SUMBANGAN</v>
      </c>
      <c r="C1447" s="2" t="str">
        <f>Penjualan!C1438</f>
        <v>Sumbangan</v>
      </c>
      <c r="D1447" s="21" t="e">
        <f>VLOOKUP(B1447,Tabel!$A$6:$F$78,6,FALSE)</f>
        <v>#N/A</v>
      </c>
      <c r="E1447" s="13" t="e">
        <f>Penjualan!E1438*$D1447</f>
        <v>#N/A</v>
      </c>
      <c r="F1447" s="13" t="e">
        <f>Penjualan!F1438*$D1447</f>
        <v>#N/A</v>
      </c>
      <c r="G1447" s="13" t="e">
        <f>Penjualan!G1438*$D1447</f>
        <v>#N/A</v>
      </c>
      <c r="H1447" s="13" t="e">
        <f>Penjualan!H1438*$D1447</f>
        <v>#N/A</v>
      </c>
      <c r="I1447" s="13" t="e">
        <f>Penjualan!I1438*$D1447</f>
        <v>#N/A</v>
      </c>
      <c r="J1447" s="13" t="e">
        <f>Penjualan!J1438*$D1447</f>
        <v>#N/A</v>
      </c>
      <c r="K1447" s="13" t="e">
        <f>Penjualan!K1438*$D1447</f>
        <v>#N/A</v>
      </c>
      <c r="L1447" s="13" t="e">
        <f>Penjualan!L1438*$D1447</f>
        <v>#N/A</v>
      </c>
      <c r="M1447" s="13" t="e">
        <f>Penjualan!M1438*$D1447</f>
        <v>#N/A</v>
      </c>
      <c r="N1447" s="13" t="e">
        <f>Penjualan!N1438*$D1447</f>
        <v>#N/A</v>
      </c>
      <c r="O1447" s="13" t="e">
        <f>Penjualan!O1438*$D1447</f>
        <v>#N/A</v>
      </c>
      <c r="P1447" s="13" t="e">
        <f>Penjualan!P1438*$D1447</f>
        <v>#N/A</v>
      </c>
      <c r="Q1447" s="13" t="e">
        <f>Penjualan!Q1438*$D1447</f>
        <v>#N/A</v>
      </c>
      <c r="R1447" s="13" t="e">
        <f>Penjualan!R1438*$D1447</f>
        <v>#N/A</v>
      </c>
      <c r="S1447" s="13" t="e">
        <f>Penjualan!S1438*$D1447</f>
        <v>#N/A</v>
      </c>
      <c r="T1447" s="13" t="e">
        <f>Penjualan!T1438*$D1447</f>
        <v>#N/A</v>
      </c>
      <c r="U1447" s="13" t="e">
        <f>Penjualan!U1438*$D1447</f>
        <v>#N/A</v>
      </c>
      <c r="V1447" s="13" t="e">
        <f>Penjualan!V1438*$D1447</f>
        <v>#N/A</v>
      </c>
      <c r="W1447" s="13" t="e">
        <f>Penjualan!W1438*$D1447</f>
        <v>#N/A</v>
      </c>
      <c r="X1447" s="13" t="e">
        <f>Penjualan!X1438*$D1447</f>
        <v>#N/A</v>
      </c>
      <c r="Y1447" s="13" t="e">
        <f>Penjualan!Y1438*$D1447</f>
        <v>#N/A</v>
      </c>
      <c r="Z1447" s="13" t="e">
        <f>Penjualan!Z1438*$D1447</f>
        <v>#N/A</v>
      </c>
      <c r="AA1447" s="13" t="e">
        <f>Penjualan!AA1438*$D1447</f>
        <v>#N/A</v>
      </c>
      <c r="AB1447" s="13" t="e">
        <f>Penjualan!AB1438*$D1447</f>
        <v>#N/A</v>
      </c>
      <c r="AC1447" s="13" t="e">
        <f>Penjualan!AC1438*$D1447</f>
        <v>#N/A</v>
      </c>
      <c r="AD1447" s="13" t="e">
        <f>Penjualan!AD1438*$D1447</f>
        <v>#N/A</v>
      </c>
      <c r="AE1447" s="13" t="e">
        <f>Penjualan!AE1438*$D1447</f>
        <v>#N/A</v>
      </c>
      <c r="AF1447" s="13" t="e">
        <f>Penjualan!AF1438*$D1447</f>
        <v>#N/A</v>
      </c>
      <c r="AG1447" s="13" t="e">
        <f>Penjualan!AG1438*$D1447</f>
        <v>#N/A</v>
      </c>
      <c r="AH1447" s="13" t="e">
        <f>Penjualan!AH1438*$D1447</f>
        <v>#N/A</v>
      </c>
      <c r="AI1447" s="13" t="e">
        <f>Penjualan!AI1438*$D1447</f>
        <v>#N/A</v>
      </c>
      <c r="AJ1447" s="13" t="e">
        <f>Penjualan!AJ1438*$D1447</f>
        <v>#N/A</v>
      </c>
      <c r="AK1447" s="13" t="e">
        <f>Penjualan!AK1438*$D1447</f>
        <v>#N/A</v>
      </c>
      <c r="AL1447" s="13" t="e">
        <f>Penjualan!AL1438*$D1447</f>
        <v>#N/A</v>
      </c>
      <c r="AM1447" s="13" t="e">
        <f>Penjualan!AM1438*$D1447</f>
        <v>#N/A</v>
      </c>
      <c r="AN1447" s="13" t="e">
        <f>Penjualan!AN1438*$D1447</f>
        <v>#N/A</v>
      </c>
      <c r="AO1447" s="13" t="e">
        <f>Penjualan!AO1438*$D1447</f>
        <v>#N/A</v>
      </c>
      <c r="AP1447" s="13"/>
      <c r="AQ1447" s="13" t="e">
        <f>Penjualan!AQ1438*$D1447</f>
        <v>#N/A</v>
      </c>
      <c r="AR1447" s="13" t="e">
        <f t="shared" si="43"/>
        <v>#N/A</v>
      </c>
      <c r="AS1447" s="14"/>
      <c r="AT1447" s="14"/>
      <c r="AU1447" s="14"/>
      <c r="AV1447" s="14"/>
      <c r="AW1447" s="14"/>
    </row>
    <row r="1448" spans="1:49" ht="25" customHeight="1" x14ac:dyDescent="0.35">
      <c r="A1448" s="55" t="str">
        <f>Penjualan!A1439</f>
        <v>30/7/17</v>
      </c>
      <c r="B1448" s="2" t="str">
        <f>Penjualan!B1439</f>
        <v>R02</v>
      </c>
      <c r="C1448" s="2" t="str">
        <f>Penjualan!C1439</f>
        <v>Rosario batu</v>
      </c>
      <c r="D1448" s="21">
        <f>VLOOKUP(B1448,Tabel!$A$6:$F$78,6,FALSE)</f>
        <v>30000</v>
      </c>
      <c r="E1448" s="13">
        <f>Penjualan!E1439*$D1448</f>
        <v>0</v>
      </c>
      <c r="F1448" s="13">
        <f>Penjualan!F1439*$D1448</f>
        <v>0</v>
      </c>
      <c r="G1448" s="13">
        <f>Penjualan!G1439*$D1448</f>
        <v>0</v>
      </c>
      <c r="H1448" s="13">
        <f>Penjualan!H1439*$D1448</f>
        <v>0</v>
      </c>
      <c r="I1448" s="13">
        <f>Penjualan!I1439*$D1448</f>
        <v>0</v>
      </c>
      <c r="J1448" s="13">
        <f>Penjualan!J1439*$D1448</f>
        <v>30000</v>
      </c>
      <c r="K1448" s="13">
        <f>Penjualan!K1439*$D1448</f>
        <v>0</v>
      </c>
      <c r="L1448" s="13">
        <f>Penjualan!L1439*$D1448</f>
        <v>0</v>
      </c>
      <c r="M1448" s="13">
        <f>Penjualan!M1439*$D1448</f>
        <v>0</v>
      </c>
      <c r="N1448" s="13">
        <f>Penjualan!N1439*$D1448</f>
        <v>0</v>
      </c>
      <c r="O1448" s="13">
        <f>Penjualan!O1439*$D1448</f>
        <v>0</v>
      </c>
      <c r="P1448" s="13">
        <f>Penjualan!P1439*$D1448</f>
        <v>0</v>
      </c>
      <c r="Q1448" s="13">
        <f>Penjualan!Q1439*$D1448</f>
        <v>0</v>
      </c>
      <c r="R1448" s="13">
        <f>Penjualan!R1439*$D1448</f>
        <v>0</v>
      </c>
      <c r="S1448" s="13">
        <f>Penjualan!S1439*$D1448</f>
        <v>0</v>
      </c>
      <c r="T1448" s="13">
        <f>Penjualan!T1439*$D1448</f>
        <v>0</v>
      </c>
      <c r="U1448" s="13">
        <f>Penjualan!U1439*$D1448</f>
        <v>0</v>
      </c>
      <c r="V1448" s="13">
        <f>Penjualan!V1439*$D1448</f>
        <v>0</v>
      </c>
      <c r="W1448" s="13">
        <f>Penjualan!W1439*$D1448</f>
        <v>0</v>
      </c>
      <c r="X1448" s="13">
        <f>Penjualan!X1439*$D1448</f>
        <v>60000</v>
      </c>
      <c r="Y1448" s="13">
        <f>Penjualan!Y1439*$D1448</f>
        <v>0</v>
      </c>
      <c r="Z1448" s="13">
        <f>Penjualan!Z1439*$D1448</f>
        <v>0</v>
      </c>
      <c r="AA1448" s="13">
        <f>Penjualan!AA1439*$D1448</f>
        <v>0</v>
      </c>
      <c r="AB1448" s="13">
        <f>Penjualan!AB1439*$D1448</f>
        <v>0</v>
      </c>
      <c r="AC1448" s="13">
        <f>Penjualan!AC1439*$D1448</f>
        <v>0</v>
      </c>
      <c r="AD1448" s="13">
        <f>Penjualan!AD1439*$D1448</f>
        <v>0</v>
      </c>
      <c r="AE1448" s="13">
        <f>Penjualan!AE1439*$D1448</f>
        <v>0</v>
      </c>
      <c r="AF1448" s="13">
        <f>Penjualan!AF1439*$D1448</f>
        <v>0</v>
      </c>
      <c r="AG1448" s="13">
        <f>Penjualan!AG1439*$D1448</f>
        <v>0</v>
      </c>
      <c r="AH1448" s="13">
        <f>Penjualan!AH1439*$D1448</f>
        <v>0</v>
      </c>
      <c r="AI1448" s="13">
        <f>Penjualan!AI1439*$D1448</f>
        <v>0</v>
      </c>
      <c r="AJ1448" s="13">
        <f>Penjualan!AJ1439*$D1448</f>
        <v>0</v>
      </c>
      <c r="AK1448" s="13">
        <f>Penjualan!AK1439*$D1448</f>
        <v>0</v>
      </c>
      <c r="AL1448" s="13">
        <f>Penjualan!AL1439*$D1448</f>
        <v>0</v>
      </c>
      <c r="AM1448" s="13">
        <f>Penjualan!AM1439*$D1448</f>
        <v>0</v>
      </c>
      <c r="AN1448" s="13">
        <f>Penjualan!AN1439*$D1448</f>
        <v>0</v>
      </c>
      <c r="AO1448" s="13">
        <f>Penjualan!AO1439*$D1448</f>
        <v>0</v>
      </c>
      <c r="AP1448" s="13"/>
      <c r="AQ1448" s="13">
        <f>Penjualan!AQ1439*$D1448</f>
        <v>0</v>
      </c>
      <c r="AR1448" s="13">
        <f t="shared" si="43"/>
        <v>90000</v>
      </c>
      <c r="AS1448" s="14"/>
      <c r="AT1448" s="14"/>
      <c r="AU1448" s="14"/>
      <c r="AV1448" s="14"/>
      <c r="AW1448" s="14"/>
    </row>
    <row r="1449" spans="1:49" ht="25" customHeight="1" x14ac:dyDescent="0.35">
      <c r="A1449" s="55" t="str">
        <f>Penjualan!A1440</f>
        <v>MINGGU PAGI</v>
      </c>
      <c r="B1449" s="2" t="str">
        <f>Penjualan!B1440</f>
        <v>GR19</v>
      </c>
      <c r="C1449" s="2" t="str">
        <f>Penjualan!C1440</f>
        <v>Gelang Rosario Corak Bunga</v>
      </c>
      <c r="D1449" s="21">
        <f>VLOOKUP(B1449,Tabel!$A$6:$F$78,6,FALSE)</f>
        <v>15000</v>
      </c>
      <c r="E1449" s="13">
        <f>Penjualan!E1440*$D1449</f>
        <v>0</v>
      </c>
      <c r="F1449" s="13">
        <f>Penjualan!F1440*$D1449</f>
        <v>0</v>
      </c>
      <c r="G1449" s="13">
        <f>Penjualan!G1440*$D1449</f>
        <v>0</v>
      </c>
      <c r="H1449" s="13">
        <f>Penjualan!H1440*$D1449</f>
        <v>0</v>
      </c>
      <c r="I1449" s="13">
        <f>Penjualan!I1440*$D1449</f>
        <v>0</v>
      </c>
      <c r="J1449" s="13">
        <f>Penjualan!J1440*$D1449</f>
        <v>0</v>
      </c>
      <c r="K1449" s="13">
        <f>Penjualan!K1440*$D1449</f>
        <v>0</v>
      </c>
      <c r="L1449" s="13">
        <f>Penjualan!L1440*$D1449</f>
        <v>0</v>
      </c>
      <c r="M1449" s="13">
        <f>Penjualan!M1440*$D1449</f>
        <v>0</v>
      </c>
      <c r="N1449" s="13">
        <f>Penjualan!N1440*$D1449</f>
        <v>0</v>
      </c>
      <c r="O1449" s="13">
        <f>Penjualan!O1440*$D1449</f>
        <v>0</v>
      </c>
      <c r="P1449" s="13">
        <f>Penjualan!P1440*$D1449</f>
        <v>0</v>
      </c>
      <c r="Q1449" s="13">
        <f>Penjualan!Q1440*$D1449</f>
        <v>0</v>
      </c>
      <c r="R1449" s="13">
        <f>Penjualan!R1440*$D1449</f>
        <v>0</v>
      </c>
      <c r="S1449" s="13">
        <f>Penjualan!S1440*$D1449</f>
        <v>0</v>
      </c>
      <c r="T1449" s="13">
        <f>Penjualan!T1440*$D1449</f>
        <v>0</v>
      </c>
      <c r="U1449" s="13">
        <f>Penjualan!U1440*$D1449</f>
        <v>0</v>
      </c>
      <c r="V1449" s="13">
        <f>Penjualan!V1440*$D1449</f>
        <v>0</v>
      </c>
      <c r="W1449" s="13">
        <f>Penjualan!W1440*$D1449</f>
        <v>0</v>
      </c>
      <c r="X1449" s="13">
        <f>Penjualan!X1440*$D1449</f>
        <v>30000</v>
      </c>
      <c r="Y1449" s="13">
        <f>Penjualan!Y1440*$D1449</f>
        <v>0</v>
      </c>
      <c r="Z1449" s="13">
        <f>Penjualan!Z1440*$D1449</f>
        <v>0</v>
      </c>
      <c r="AA1449" s="13">
        <f>Penjualan!AA1440*$D1449</f>
        <v>0</v>
      </c>
      <c r="AB1449" s="13">
        <f>Penjualan!AB1440*$D1449</f>
        <v>0</v>
      </c>
      <c r="AC1449" s="13">
        <f>Penjualan!AC1440*$D1449</f>
        <v>0</v>
      </c>
      <c r="AD1449" s="13">
        <f>Penjualan!AD1440*$D1449</f>
        <v>0</v>
      </c>
      <c r="AE1449" s="13">
        <f>Penjualan!AE1440*$D1449</f>
        <v>0</v>
      </c>
      <c r="AF1449" s="13">
        <f>Penjualan!AF1440*$D1449</f>
        <v>0</v>
      </c>
      <c r="AG1449" s="13">
        <f>Penjualan!AG1440*$D1449</f>
        <v>0</v>
      </c>
      <c r="AH1449" s="13">
        <f>Penjualan!AH1440*$D1449</f>
        <v>0</v>
      </c>
      <c r="AI1449" s="13">
        <f>Penjualan!AI1440*$D1449</f>
        <v>0</v>
      </c>
      <c r="AJ1449" s="13">
        <f>Penjualan!AJ1440*$D1449</f>
        <v>0</v>
      </c>
      <c r="AK1449" s="13">
        <f>Penjualan!AK1440*$D1449</f>
        <v>0</v>
      </c>
      <c r="AL1449" s="13">
        <f>Penjualan!AL1440*$D1449</f>
        <v>0</v>
      </c>
      <c r="AM1449" s="13">
        <f>Penjualan!AM1440*$D1449</f>
        <v>0</v>
      </c>
      <c r="AN1449" s="13">
        <f>Penjualan!AN1440*$D1449</f>
        <v>0</v>
      </c>
      <c r="AO1449" s="13">
        <f>Penjualan!AO1440*$D1449</f>
        <v>0</v>
      </c>
      <c r="AP1449" s="13"/>
      <c r="AQ1449" s="13">
        <f>Penjualan!AQ1440*$D1449</f>
        <v>0</v>
      </c>
      <c r="AR1449" s="13">
        <f t="shared" si="43"/>
        <v>30000</v>
      </c>
      <c r="AS1449" s="14"/>
      <c r="AT1449" s="14"/>
      <c r="AU1449" s="14"/>
      <c r="AV1449" s="14"/>
      <c r="AW1449" s="14"/>
    </row>
    <row r="1450" spans="1:49" ht="25" customHeight="1" x14ac:dyDescent="0.35">
      <c r="A1450" s="55">
        <f>Penjualan!A1441</f>
        <v>0</v>
      </c>
      <c r="B1450" s="2" t="str">
        <f>Penjualan!B1441</f>
        <v>GR11</v>
      </c>
      <c r="C1450" s="2" t="str">
        <f>Penjualan!C1441</f>
        <v>Gelang rosario kristal</v>
      </c>
      <c r="D1450" s="21">
        <f>VLOOKUP(B1450,Tabel!$A$6:$F$78,6,FALSE)</f>
        <v>15000</v>
      </c>
      <c r="E1450" s="13">
        <f>Penjualan!E1441*$D1450</f>
        <v>0</v>
      </c>
      <c r="F1450" s="13">
        <f>Penjualan!F1441*$D1450</f>
        <v>0</v>
      </c>
      <c r="G1450" s="13">
        <f>Penjualan!G1441*$D1450</f>
        <v>0</v>
      </c>
      <c r="H1450" s="13">
        <f>Penjualan!H1441*$D1450</f>
        <v>0</v>
      </c>
      <c r="I1450" s="13">
        <f>Penjualan!I1441*$D1450</f>
        <v>0</v>
      </c>
      <c r="J1450" s="13">
        <f>Penjualan!J1441*$D1450</f>
        <v>0</v>
      </c>
      <c r="K1450" s="13">
        <f>Penjualan!K1441*$D1450</f>
        <v>0</v>
      </c>
      <c r="L1450" s="13">
        <f>Penjualan!L1441*$D1450</f>
        <v>0</v>
      </c>
      <c r="M1450" s="13">
        <f>Penjualan!M1441*$D1450</f>
        <v>0</v>
      </c>
      <c r="N1450" s="13">
        <f>Penjualan!N1441*$D1450</f>
        <v>0</v>
      </c>
      <c r="O1450" s="13">
        <f>Penjualan!O1441*$D1450</f>
        <v>0</v>
      </c>
      <c r="P1450" s="13">
        <f>Penjualan!P1441*$D1450</f>
        <v>0</v>
      </c>
      <c r="Q1450" s="13">
        <f>Penjualan!Q1441*$D1450</f>
        <v>0</v>
      </c>
      <c r="R1450" s="13">
        <f>Penjualan!R1441*$D1450</f>
        <v>0</v>
      </c>
      <c r="S1450" s="13">
        <f>Penjualan!S1441*$D1450</f>
        <v>0</v>
      </c>
      <c r="T1450" s="13">
        <f>Penjualan!T1441*$D1450</f>
        <v>0</v>
      </c>
      <c r="U1450" s="13">
        <f>Penjualan!U1441*$D1450</f>
        <v>0</v>
      </c>
      <c r="V1450" s="13">
        <f>Penjualan!V1441*$D1450</f>
        <v>0</v>
      </c>
      <c r="W1450" s="13">
        <f>Penjualan!W1441*$D1450</f>
        <v>0</v>
      </c>
      <c r="X1450" s="13">
        <f>Penjualan!X1441*$D1450</f>
        <v>45000</v>
      </c>
      <c r="Y1450" s="13">
        <f>Penjualan!Y1441*$D1450</f>
        <v>0</v>
      </c>
      <c r="Z1450" s="13">
        <f>Penjualan!Z1441*$D1450</f>
        <v>0</v>
      </c>
      <c r="AA1450" s="13">
        <f>Penjualan!AA1441*$D1450</f>
        <v>0</v>
      </c>
      <c r="AB1450" s="13">
        <f>Penjualan!AB1441*$D1450</f>
        <v>0</v>
      </c>
      <c r="AC1450" s="13">
        <f>Penjualan!AC1441*$D1450</f>
        <v>0</v>
      </c>
      <c r="AD1450" s="13">
        <f>Penjualan!AD1441*$D1450</f>
        <v>0</v>
      </c>
      <c r="AE1450" s="13">
        <f>Penjualan!AE1441*$D1450</f>
        <v>0</v>
      </c>
      <c r="AF1450" s="13">
        <f>Penjualan!AF1441*$D1450</f>
        <v>0</v>
      </c>
      <c r="AG1450" s="13">
        <f>Penjualan!AG1441*$D1450</f>
        <v>0</v>
      </c>
      <c r="AH1450" s="13">
        <f>Penjualan!AH1441*$D1450</f>
        <v>0</v>
      </c>
      <c r="AI1450" s="13">
        <f>Penjualan!AI1441*$D1450</f>
        <v>90000</v>
      </c>
      <c r="AJ1450" s="13">
        <f>Penjualan!AJ1441*$D1450</f>
        <v>0</v>
      </c>
      <c r="AK1450" s="13">
        <f>Penjualan!AK1441*$D1450</f>
        <v>0</v>
      </c>
      <c r="AL1450" s="13">
        <f>Penjualan!AL1441*$D1450</f>
        <v>0</v>
      </c>
      <c r="AM1450" s="13">
        <f>Penjualan!AM1441*$D1450</f>
        <v>0</v>
      </c>
      <c r="AN1450" s="13">
        <f>Penjualan!AN1441*$D1450</f>
        <v>0</v>
      </c>
      <c r="AO1450" s="13">
        <f>Penjualan!AO1441*$D1450</f>
        <v>0</v>
      </c>
      <c r="AP1450" s="13"/>
      <c r="AQ1450" s="13">
        <f>Penjualan!AQ1441*$D1450</f>
        <v>0</v>
      </c>
      <c r="AR1450" s="13">
        <f t="shared" si="43"/>
        <v>135000</v>
      </c>
      <c r="AS1450" s="14"/>
      <c r="AT1450" s="14"/>
      <c r="AU1450" s="14"/>
      <c r="AV1450" s="14"/>
      <c r="AW1450" s="14"/>
    </row>
    <row r="1451" spans="1:49" ht="25" customHeight="1" x14ac:dyDescent="0.35">
      <c r="A1451" s="55">
        <f>Penjualan!A1442</f>
        <v>0</v>
      </c>
      <c r="B1451" s="2" t="str">
        <f>Penjualan!B1442</f>
        <v>R02</v>
      </c>
      <c r="C1451" s="2" t="str">
        <f>Penjualan!C1442</f>
        <v>Rosario batu</v>
      </c>
      <c r="D1451" s="21">
        <f>VLOOKUP(B1451,Tabel!$A$6:$F$78,6,FALSE)</f>
        <v>30000</v>
      </c>
      <c r="E1451" s="13">
        <f>Penjualan!E1442*$D1451</f>
        <v>0</v>
      </c>
      <c r="F1451" s="13">
        <f>Penjualan!F1442*$D1451</f>
        <v>0</v>
      </c>
      <c r="G1451" s="13">
        <f>Penjualan!G1442*$D1451</f>
        <v>0</v>
      </c>
      <c r="H1451" s="13">
        <f>Penjualan!H1442*$D1451</f>
        <v>0</v>
      </c>
      <c r="I1451" s="13">
        <f>Penjualan!I1442*$D1451</f>
        <v>0</v>
      </c>
      <c r="J1451" s="13">
        <f>Penjualan!J1442*$D1451</f>
        <v>60000</v>
      </c>
      <c r="K1451" s="13">
        <f>Penjualan!K1442*$D1451</f>
        <v>0</v>
      </c>
      <c r="L1451" s="13">
        <f>Penjualan!L1442*$D1451</f>
        <v>0</v>
      </c>
      <c r="M1451" s="13">
        <f>Penjualan!M1442*$D1451</f>
        <v>0</v>
      </c>
      <c r="N1451" s="13">
        <f>Penjualan!N1442*$D1451</f>
        <v>0</v>
      </c>
      <c r="O1451" s="13">
        <f>Penjualan!O1442*$D1451</f>
        <v>0</v>
      </c>
      <c r="P1451" s="13">
        <f>Penjualan!P1442*$D1451</f>
        <v>0</v>
      </c>
      <c r="Q1451" s="13">
        <f>Penjualan!Q1442*$D1451</f>
        <v>0</v>
      </c>
      <c r="R1451" s="13">
        <f>Penjualan!R1442*$D1451</f>
        <v>0</v>
      </c>
      <c r="S1451" s="13">
        <f>Penjualan!S1442*$D1451</f>
        <v>0</v>
      </c>
      <c r="T1451" s="13">
        <f>Penjualan!T1442*$D1451</f>
        <v>0</v>
      </c>
      <c r="U1451" s="13">
        <f>Penjualan!U1442*$D1451</f>
        <v>0</v>
      </c>
      <c r="V1451" s="13">
        <f>Penjualan!V1442*$D1451</f>
        <v>0</v>
      </c>
      <c r="W1451" s="13">
        <f>Penjualan!W1442*$D1451</f>
        <v>0</v>
      </c>
      <c r="X1451" s="13">
        <f>Penjualan!X1442*$D1451</f>
        <v>60000</v>
      </c>
      <c r="Y1451" s="13">
        <f>Penjualan!Y1442*$D1451</f>
        <v>0</v>
      </c>
      <c r="Z1451" s="13">
        <f>Penjualan!Z1442*$D1451</f>
        <v>0</v>
      </c>
      <c r="AA1451" s="13">
        <f>Penjualan!AA1442*$D1451</f>
        <v>0</v>
      </c>
      <c r="AB1451" s="13">
        <f>Penjualan!AB1442*$D1451</f>
        <v>0</v>
      </c>
      <c r="AC1451" s="13">
        <f>Penjualan!AC1442*$D1451</f>
        <v>0</v>
      </c>
      <c r="AD1451" s="13">
        <f>Penjualan!AD1442*$D1451</f>
        <v>0</v>
      </c>
      <c r="AE1451" s="13">
        <f>Penjualan!AE1442*$D1451</f>
        <v>0</v>
      </c>
      <c r="AF1451" s="13">
        <f>Penjualan!AF1442*$D1451</f>
        <v>0</v>
      </c>
      <c r="AG1451" s="13">
        <f>Penjualan!AG1442*$D1451</f>
        <v>0</v>
      </c>
      <c r="AH1451" s="13">
        <f>Penjualan!AH1442*$D1451</f>
        <v>0</v>
      </c>
      <c r="AI1451" s="13">
        <f>Penjualan!AI1442*$D1451</f>
        <v>0</v>
      </c>
      <c r="AJ1451" s="13">
        <f>Penjualan!AJ1442*$D1451</f>
        <v>0</v>
      </c>
      <c r="AK1451" s="13">
        <f>Penjualan!AK1442*$D1451</f>
        <v>0</v>
      </c>
      <c r="AL1451" s="13">
        <f>Penjualan!AL1442*$D1451</f>
        <v>0</v>
      </c>
      <c r="AM1451" s="13">
        <f>Penjualan!AM1442*$D1451</f>
        <v>0</v>
      </c>
      <c r="AN1451" s="13">
        <f>Penjualan!AN1442*$D1451</f>
        <v>0</v>
      </c>
      <c r="AO1451" s="13">
        <f>Penjualan!AO1442*$D1451</f>
        <v>0</v>
      </c>
      <c r="AP1451" s="13"/>
      <c r="AQ1451" s="13">
        <f>Penjualan!AQ1442*$D1451</f>
        <v>0</v>
      </c>
      <c r="AR1451" s="13">
        <f t="shared" si="43"/>
        <v>120000</v>
      </c>
      <c r="AS1451" s="14"/>
      <c r="AT1451" s="14"/>
      <c r="AU1451" s="14"/>
      <c r="AV1451" s="14"/>
      <c r="AW1451" s="14"/>
    </row>
    <row r="1452" spans="1:49" ht="25" customHeight="1" x14ac:dyDescent="0.35">
      <c r="A1452" s="55">
        <f>Penjualan!A1443</f>
        <v>0</v>
      </c>
      <c r="B1452" s="2" t="str">
        <f>Penjualan!B1443</f>
        <v>R10</v>
      </c>
      <c r="C1452" s="2" t="str">
        <f>Penjualan!C1443</f>
        <v>Rosario Biji Plastik</v>
      </c>
      <c r="D1452" s="21">
        <f>VLOOKUP(B1452,Tabel!$A$6:$F$78,6,FALSE)</f>
        <v>15000</v>
      </c>
      <c r="E1452" s="13">
        <f>Penjualan!E1443*$D1452</f>
        <v>0</v>
      </c>
      <c r="F1452" s="13">
        <f>Penjualan!F1443*$D1452</f>
        <v>0</v>
      </c>
      <c r="G1452" s="13">
        <f>Penjualan!G1443*$D1452</f>
        <v>0</v>
      </c>
      <c r="H1452" s="13">
        <f>Penjualan!H1443*$D1452</f>
        <v>0</v>
      </c>
      <c r="I1452" s="13">
        <f>Penjualan!I1443*$D1452</f>
        <v>0</v>
      </c>
      <c r="J1452" s="13">
        <f>Penjualan!J1443*$D1452</f>
        <v>0</v>
      </c>
      <c r="K1452" s="13">
        <f>Penjualan!K1443*$D1452</f>
        <v>0</v>
      </c>
      <c r="L1452" s="13">
        <f>Penjualan!L1443*$D1452</f>
        <v>0</v>
      </c>
      <c r="M1452" s="13">
        <f>Penjualan!M1443*$D1452</f>
        <v>0</v>
      </c>
      <c r="N1452" s="13">
        <f>Penjualan!N1443*$D1452</f>
        <v>0</v>
      </c>
      <c r="O1452" s="13">
        <f>Penjualan!O1443*$D1452</f>
        <v>30000</v>
      </c>
      <c r="P1452" s="13">
        <f>Penjualan!P1443*$D1452</f>
        <v>0</v>
      </c>
      <c r="Q1452" s="13">
        <f>Penjualan!Q1443*$D1452</f>
        <v>0</v>
      </c>
      <c r="R1452" s="13">
        <f>Penjualan!R1443*$D1452</f>
        <v>0</v>
      </c>
      <c r="S1452" s="13">
        <f>Penjualan!S1443*$D1452</f>
        <v>0</v>
      </c>
      <c r="T1452" s="13">
        <f>Penjualan!T1443*$D1452</f>
        <v>0</v>
      </c>
      <c r="U1452" s="13">
        <f>Penjualan!U1443*$D1452</f>
        <v>0</v>
      </c>
      <c r="V1452" s="13">
        <f>Penjualan!V1443*$D1452</f>
        <v>0</v>
      </c>
      <c r="W1452" s="13">
        <f>Penjualan!W1443*$D1452</f>
        <v>30000</v>
      </c>
      <c r="X1452" s="13">
        <f>Penjualan!X1443*$D1452</f>
        <v>0</v>
      </c>
      <c r="Y1452" s="13">
        <f>Penjualan!Y1443*$D1452</f>
        <v>0</v>
      </c>
      <c r="Z1452" s="13">
        <f>Penjualan!Z1443*$D1452</f>
        <v>0</v>
      </c>
      <c r="AA1452" s="13">
        <f>Penjualan!AA1443*$D1452</f>
        <v>0</v>
      </c>
      <c r="AB1452" s="13">
        <f>Penjualan!AB1443*$D1452</f>
        <v>0</v>
      </c>
      <c r="AC1452" s="13">
        <f>Penjualan!AC1443*$D1452</f>
        <v>0</v>
      </c>
      <c r="AD1452" s="13">
        <f>Penjualan!AD1443*$D1452</f>
        <v>0</v>
      </c>
      <c r="AE1452" s="13">
        <f>Penjualan!AE1443*$D1452</f>
        <v>0</v>
      </c>
      <c r="AF1452" s="13">
        <f>Penjualan!AF1443*$D1452</f>
        <v>0</v>
      </c>
      <c r="AG1452" s="13">
        <f>Penjualan!AG1443*$D1452</f>
        <v>0</v>
      </c>
      <c r="AH1452" s="13">
        <f>Penjualan!AH1443*$D1452</f>
        <v>0</v>
      </c>
      <c r="AI1452" s="13">
        <f>Penjualan!AI1443*$D1452</f>
        <v>0</v>
      </c>
      <c r="AJ1452" s="13">
        <f>Penjualan!AJ1443*$D1452</f>
        <v>0</v>
      </c>
      <c r="AK1452" s="13">
        <f>Penjualan!AK1443*$D1452</f>
        <v>0</v>
      </c>
      <c r="AL1452" s="13">
        <f>Penjualan!AL1443*$D1452</f>
        <v>0</v>
      </c>
      <c r="AM1452" s="13">
        <f>Penjualan!AM1443*$D1452</f>
        <v>0</v>
      </c>
      <c r="AN1452" s="13">
        <f>Penjualan!AN1443*$D1452</f>
        <v>0</v>
      </c>
      <c r="AO1452" s="13">
        <f>Penjualan!AO1443*$D1452</f>
        <v>0</v>
      </c>
      <c r="AP1452" s="13"/>
      <c r="AQ1452" s="13">
        <f>Penjualan!AQ1443*$D1452</f>
        <v>0</v>
      </c>
      <c r="AR1452" s="13">
        <f t="shared" si="43"/>
        <v>60000</v>
      </c>
      <c r="AS1452" s="14"/>
      <c r="AT1452" s="14"/>
      <c r="AU1452" s="14"/>
      <c r="AV1452" s="14"/>
      <c r="AW1452" s="14"/>
    </row>
    <row r="1453" spans="1:49" ht="25" customHeight="1" x14ac:dyDescent="0.35">
      <c r="A1453" s="55">
        <f>Penjualan!A1444</f>
        <v>0</v>
      </c>
      <c r="B1453" s="2" t="str">
        <f>Penjualan!B1444</f>
        <v>GR19</v>
      </c>
      <c r="C1453" s="2" t="str">
        <f>Penjualan!C1444</f>
        <v>Gelang Rosario Corak Bunga</v>
      </c>
      <c r="D1453" s="21">
        <f>VLOOKUP(B1453,Tabel!$A$6:$F$78,6,FALSE)</f>
        <v>15000</v>
      </c>
      <c r="E1453" s="13">
        <f>Penjualan!E1444*$D1453</f>
        <v>0</v>
      </c>
      <c r="F1453" s="13">
        <f>Penjualan!F1444*$D1453</f>
        <v>0</v>
      </c>
      <c r="G1453" s="13">
        <f>Penjualan!G1444*$D1453</f>
        <v>0</v>
      </c>
      <c r="H1453" s="13">
        <f>Penjualan!H1444*$D1453</f>
        <v>0</v>
      </c>
      <c r="I1453" s="13">
        <f>Penjualan!I1444*$D1453</f>
        <v>0</v>
      </c>
      <c r="J1453" s="13">
        <f>Penjualan!J1444*$D1453</f>
        <v>0</v>
      </c>
      <c r="K1453" s="13">
        <f>Penjualan!K1444*$D1453</f>
        <v>0</v>
      </c>
      <c r="L1453" s="13">
        <f>Penjualan!L1444*$D1453</f>
        <v>0</v>
      </c>
      <c r="M1453" s="13">
        <f>Penjualan!M1444*$D1453</f>
        <v>0</v>
      </c>
      <c r="N1453" s="13">
        <f>Penjualan!N1444*$D1453</f>
        <v>0</v>
      </c>
      <c r="O1453" s="13">
        <f>Penjualan!O1444*$D1453</f>
        <v>0</v>
      </c>
      <c r="P1453" s="13">
        <f>Penjualan!P1444*$D1453</f>
        <v>0</v>
      </c>
      <c r="Q1453" s="13">
        <f>Penjualan!Q1444*$D1453</f>
        <v>0</v>
      </c>
      <c r="R1453" s="13">
        <f>Penjualan!R1444*$D1453</f>
        <v>0</v>
      </c>
      <c r="S1453" s="13">
        <f>Penjualan!S1444*$D1453</f>
        <v>0</v>
      </c>
      <c r="T1453" s="13">
        <f>Penjualan!T1444*$D1453</f>
        <v>0</v>
      </c>
      <c r="U1453" s="13">
        <f>Penjualan!U1444*$D1453</f>
        <v>0</v>
      </c>
      <c r="V1453" s="13">
        <f>Penjualan!V1444*$D1453</f>
        <v>0</v>
      </c>
      <c r="W1453" s="13">
        <f>Penjualan!W1444*$D1453</f>
        <v>0</v>
      </c>
      <c r="X1453" s="13">
        <f>Penjualan!X1444*$D1453</f>
        <v>75000</v>
      </c>
      <c r="Y1453" s="13">
        <f>Penjualan!Y1444*$D1453</f>
        <v>0</v>
      </c>
      <c r="Z1453" s="13">
        <f>Penjualan!Z1444*$D1453</f>
        <v>0</v>
      </c>
      <c r="AA1453" s="13">
        <f>Penjualan!AA1444*$D1453</f>
        <v>0</v>
      </c>
      <c r="AB1453" s="13">
        <f>Penjualan!AB1444*$D1453</f>
        <v>0</v>
      </c>
      <c r="AC1453" s="13">
        <f>Penjualan!AC1444*$D1453</f>
        <v>0</v>
      </c>
      <c r="AD1453" s="13">
        <f>Penjualan!AD1444*$D1453</f>
        <v>0</v>
      </c>
      <c r="AE1453" s="13">
        <f>Penjualan!AE1444*$D1453</f>
        <v>0</v>
      </c>
      <c r="AF1453" s="13">
        <f>Penjualan!AF1444*$D1453</f>
        <v>0</v>
      </c>
      <c r="AG1453" s="13">
        <f>Penjualan!AG1444*$D1453</f>
        <v>0</v>
      </c>
      <c r="AH1453" s="13">
        <f>Penjualan!AH1444*$D1453</f>
        <v>0</v>
      </c>
      <c r="AI1453" s="13">
        <f>Penjualan!AI1444*$D1453</f>
        <v>0</v>
      </c>
      <c r="AJ1453" s="13">
        <f>Penjualan!AJ1444*$D1453</f>
        <v>0</v>
      </c>
      <c r="AK1453" s="13">
        <f>Penjualan!AK1444*$D1453</f>
        <v>0</v>
      </c>
      <c r="AL1453" s="13">
        <f>Penjualan!AL1444*$D1453</f>
        <v>0</v>
      </c>
      <c r="AM1453" s="13">
        <f>Penjualan!AM1444*$D1453</f>
        <v>0</v>
      </c>
      <c r="AN1453" s="13">
        <f>Penjualan!AN1444*$D1453</f>
        <v>0</v>
      </c>
      <c r="AO1453" s="13">
        <f>Penjualan!AO1444*$D1453</f>
        <v>0</v>
      </c>
      <c r="AP1453" s="13"/>
      <c r="AQ1453" s="13">
        <f>Penjualan!AQ1444*$D1453</f>
        <v>0</v>
      </c>
      <c r="AR1453" s="13">
        <f t="shared" si="43"/>
        <v>75000</v>
      </c>
      <c r="AS1453" s="14"/>
      <c r="AT1453" s="14"/>
      <c r="AU1453" s="14"/>
      <c r="AV1453" s="14"/>
      <c r="AW1453" s="14"/>
    </row>
    <row r="1454" spans="1:49" ht="25" customHeight="1" x14ac:dyDescent="0.35">
      <c r="A1454" s="55">
        <f>Penjualan!A1445</f>
        <v>0</v>
      </c>
      <c r="B1454" s="2" t="str">
        <f>Penjualan!B1445</f>
        <v>G12</v>
      </c>
      <c r="C1454" s="2" t="str">
        <f>Penjualan!C1445</f>
        <v xml:space="preserve">Gelang plat </v>
      </c>
      <c r="D1454" s="21">
        <f>VLOOKUP(B1454,Tabel!$A$6:$F$78,6,FALSE)</f>
        <v>5000</v>
      </c>
      <c r="E1454" s="13">
        <f>Penjualan!E1445*$D1454</f>
        <v>0</v>
      </c>
      <c r="F1454" s="13">
        <f>Penjualan!F1445*$D1454</f>
        <v>0</v>
      </c>
      <c r="G1454" s="13">
        <f>Penjualan!G1445*$D1454</f>
        <v>0</v>
      </c>
      <c r="H1454" s="13">
        <f>Penjualan!H1445*$D1454</f>
        <v>0</v>
      </c>
      <c r="I1454" s="13">
        <f>Penjualan!I1445*$D1454</f>
        <v>0</v>
      </c>
      <c r="J1454" s="13">
        <f>Penjualan!J1445*$D1454</f>
        <v>0</v>
      </c>
      <c r="K1454" s="13">
        <f>Penjualan!K1445*$D1454</f>
        <v>0</v>
      </c>
      <c r="L1454" s="13">
        <f>Penjualan!L1445*$D1454</f>
        <v>0</v>
      </c>
      <c r="M1454" s="13">
        <f>Penjualan!M1445*$D1454</f>
        <v>0</v>
      </c>
      <c r="N1454" s="13">
        <f>Penjualan!N1445*$D1454</f>
        <v>0</v>
      </c>
      <c r="O1454" s="13">
        <f>Penjualan!O1445*$D1454</f>
        <v>0</v>
      </c>
      <c r="P1454" s="13">
        <f>Penjualan!P1445*$D1454</f>
        <v>0</v>
      </c>
      <c r="Q1454" s="13">
        <f>Penjualan!Q1445*$D1454</f>
        <v>0</v>
      </c>
      <c r="R1454" s="13">
        <f>Penjualan!R1445*$D1454</f>
        <v>0</v>
      </c>
      <c r="S1454" s="13">
        <f>Penjualan!S1445*$D1454</f>
        <v>0</v>
      </c>
      <c r="T1454" s="13">
        <f>Penjualan!T1445*$D1454</f>
        <v>0</v>
      </c>
      <c r="U1454" s="13">
        <f>Penjualan!U1445*$D1454</f>
        <v>0</v>
      </c>
      <c r="V1454" s="13">
        <f>Penjualan!V1445*$D1454</f>
        <v>0</v>
      </c>
      <c r="W1454" s="13">
        <f>Penjualan!W1445*$D1454</f>
        <v>15000</v>
      </c>
      <c r="X1454" s="13">
        <f>Penjualan!X1445*$D1454</f>
        <v>0</v>
      </c>
      <c r="Y1454" s="13">
        <f>Penjualan!Y1445*$D1454</f>
        <v>0</v>
      </c>
      <c r="Z1454" s="13">
        <f>Penjualan!Z1445*$D1454</f>
        <v>0</v>
      </c>
      <c r="AA1454" s="13">
        <f>Penjualan!AA1445*$D1454</f>
        <v>0</v>
      </c>
      <c r="AB1454" s="13">
        <f>Penjualan!AB1445*$D1454</f>
        <v>0</v>
      </c>
      <c r="AC1454" s="13">
        <f>Penjualan!AC1445*$D1454</f>
        <v>0</v>
      </c>
      <c r="AD1454" s="13">
        <f>Penjualan!AD1445*$D1454</f>
        <v>0</v>
      </c>
      <c r="AE1454" s="13">
        <f>Penjualan!AE1445*$D1454</f>
        <v>0</v>
      </c>
      <c r="AF1454" s="13">
        <f>Penjualan!AF1445*$D1454</f>
        <v>0</v>
      </c>
      <c r="AG1454" s="13">
        <f>Penjualan!AG1445*$D1454</f>
        <v>0</v>
      </c>
      <c r="AH1454" s="13">
        <f>Penjualan!AH1445*$D1454</f>
        <v>0</v>
      </c>
      <c r="AI1454" s="13">
        <f>Penjualan!AI1445*$D1454</f>
        <v>40000</v>
      </c>
      <c r="AJ1454" s="13">
        <f>Penjualan!AJ1445*$D1454</f>
        <v>0</v>
      </c>
      <c r="AK1454" s="13">
        <f>Penjualan!AK1445*$D1454</f>
        <v>0</v>
      </c>
      <c r="AL1454" s="13">
        <f>Penjualan!AL1445*$D1454</f>
        <v>0</v>
      </c>
      <c r="AM1454" s="13">
        <f>Penjualan!AM1445*$D1454</f>
        <v>0</v>
      </c>
      <c r="AN1454" s="13">
        <f>Penjualan!AN1445*$D1454</f>
        <v>0</v>
      </c>
      <c r="AO1454" s="13">
        <f>Penjualan!AO1445*$D1454</f>
        <v>0</v>
      </c>
      <c r="AP1454" s="13"/>
      <c r="AQ1454" s="13">
        <f>Penjualan!AQ1445*$D1454</f>
        <v>0</v>
      </c>
      <c r="AR1454" s="13">
        <f t="shared" si="43"/>
        <v>55000</v>
      </c>
      <c r="AS1454" s="14"/>
      <c r="AT1454" s="14"/>
      <c r="AU1454" s="14"/>
      <c r="AV1454" s="14"/>
      <c r="AW1454" s="14"/>
    </row>
    <row r="1455" spans="1:49" ht="25" customHeight="1" x14ac:dyDescent="0.35">
      <c r="A1455" s="55">
        <f>Penjualan!A1446</f>
        <v>0</v>
      </c>
      <c r="B1455" s="2" t="str">
        <f>Penjualan!B1446</f>
        <v>KT03</v>
      </c>
      <c r="C1455" s="2" t="str">
        <f>Penjualan!C1446</f>
        <v>Kalung huruf</v>
      </c>
      <c r="D1455" s="21">
        <f>VLOOKUP(B1455,Tabel!$A$6:$F$78,6,FALSE)</f>
        <v>3000</v>
      </c>
      <c r="E1455" s="13">
        <f>Penjualan!E1446*$D1455</f>
        <v>0</v>
      </c>
      <c r="F1455" s="13">
        <f>Penjualan!F1446*$D1455</f>
        <v>0</v>
      </c>
      <c r="G1455" s="13">
        <f>Penjualan!G1446*$D1455</f>
        <v>0</v>
      </c>
      <c r="H1455" s="13">
        <f>Penjualan!H1446*$D1455</f>
        <v>0</v>
      </c>
      <c r="I1455" s="13">
        <f>Penjualan!I1446*$D1455</f>
        <v>0</v>
      </c>
      <c r="J1455" s="13">
        <f>Penjualan!J1446*$D1455</f>
        <v>0</v>
      </c>
      <c r="K1455" s="13">
        <f>Penjualan!K1446*$D1455</f>
        <v>0</v>
      </c>
      <c r="L1455" s="13">
        <f>Penjualan!L1446*$D1455</f>
        <v>0</v>
      </c>
      <c r="M1455" s="13">
        <f>Penjualan!M1446*$D1455</f>
        <v>0</v>
      </c>
      <c r="N1455" s="13">
        <f>Penjualan!N1446*$D1455</f>
        <v>0</v>
      </c>
      <c r="O1455" s="13">
        <f>Penjualan!O1446*$D1455</f>
        <v>0</v>
      </c>
      <c r="P1455" s="13">
        <f>Penjualan!P1446*$D1455</f>
        <v>0</v>
      </c>
      <c r="Q1455" s="13">
        <f>Penjualan!Q1446*$D1455</f>
        <v>0</v>
      </c>
      <c r="R1455" s="13">
        <f>Penjualan!R1446*$D1455</f>
        <v>0</v>
      </c>
      <c r="S1455" s="13">
        <f>Penjualan!S1446*$D1455</f>
        <v>0</v>
      </c>
      <c r="T1455" s="13">
        <f>Penjualan!T1446*$D1455</f>
        <v>0</v>
      </c>
      <c r="U1455" s="13">
        <f>Penjualan!U1446*$D1455</f>
        <v>0</v>
      </c>
      <c r="V1455" s="13">
        <f>Penjualan!V1446*$D1455</f>
        <v>0</v>
      </c>
      <c r="W1455" s="13">
        <f>Penjualan!W1446*$D1455</f>
        <v>15000</v>
      </c>
      <c r="X1455" s="13">
        <f>Penjualan!X1446*$D1455</f>
        <v>0</v>
      </c>
      <c r="Y1455" s="13">
        <f>Penjualan!Y1446*$D1455</f>
        <v>0</v>
      </c>
      <c r="Z1455" s="13">
        <f>Penjualan!Z1446*$D1455</f>
        <v>0</v>
      </c>
      <c r="AA1455" s="13">
        <f>Penjualan!AA1446*$D1455</f>
        <v>0</v>
      </c>
      <c r="AB1455" s="13">
        <f>Penjualan!AB1446*$D1455</f>
        <v>0</v>
      </c>
      <c r="AC1455" s="13">
        <f>Penjualan!AC1446*$D1455</f>
        <v>0</v>
      </c>
      <c r="AD1455" s="13">
        <f>Penjualan!AD1446*$D1455</f>
        <v>0</v>
      </c>
      <c r="AE1455" s="13">
        <f>Penjualan!AE1446*$D1455</f>
        <v>0</v>
      </c>
      <c r="AF1455" s="13">
        <f>Penjualan!AF1446*$D1455</f>
        <v>0</v>
      </c>
      <c r="AG1455" s="13">
        <f>Penjualan!AG1446*$D1455</f>
        <v>0</v>
      </c>
      <c r="AH1455" s="13">
        <f>Penjualan!AH1446*$D1455</f>
        <v>0</v>
      </c>
      <c r="AI1455" s="13">
        <f>Penjualan!AI1446*$D1455</f>
        <v>15000</v>
      </c>
      <c r="AJ1455" s="13">
        <f>Penjualan!AJ1446*$D1455</f>
        <v>0</v>
      </c>
      <c r="AK1455" s="13">
        <f>Penjualan!AK1446*$D1455</f>
        <v>0</v>
      </c>
      <c r="AL1455" s="13">
        <f>Penjualan!AL1446*$D1455</f>
        <v>0</v>
      </c>
      <c r="AM1455" s="13">
        <f>Penjualan!AM1446*$D1455</f>
        <v>0</v>
      </c>
      <c r="AN1455" s="13">
        <f>Penjualan!AN1446*$D1455</f>
        <v>0</v>
      </c>
      <c r="AO1455" s="13">
        <f>Penjualan!AO1446*$D1455</f>
        <v>0</v>
      </c>
      <c r="AP1455" s="13"/>
      <c r="AQ1455" s="13">
        <f>Penjualan!AQ1446*$D1455</f>
        <v>0</v>
      </c>
      <c r="AR1455" s="13">
        <f t="shared" si="43"/>
        <v>30000</v>
      </c>
      <c r="AS1455" s="14"/>
      <c r="AT1455" s="14"/>
      <c r="AU1455" s="14"/>
      <c r="AV1455" s="14"/>
      <c r="AW1455" s="14"/>
    </row>
    <row r="1456" spans="1:49" ht="25" customHeight="1" x14ac:dyDescent="0.35">
      <c r="A1456" s="55">
        <f>Penjualan!A1447</f>
        <v>0</v>
      </c>
      <c r="B1456" s="2" t="str">
        <f>Penjualan!B1447</f>
        <v>G10</v>
      </c>
      <c r="C1456" s="2" t="str">
        <f>Penjualan!C1447</f>
        <v>G.tali warna warni</v>
      </c>
      <c r="D1456" s="21">
        <f>VLOOKUP(B1456,Tabel!$A$6:$F$78,6,FALSE)</f>
        <v>5000</v>
      </c>
      <c r="E1456" s="13">
        <f>Penjualan!E1447*$D1456</f>
        <v>0</v>
      </c>
      <c r="F1456" s="13">
        <f>Penjualan!F1447*$D1456</f>
        <v>0</v>
      </c>
      <c r="G1456" s="13">
        <f>Penjualan!G1447*$D1456</f>
        <v>0</v>
      </c>
      <c r="H1456" s="13">
        <f>Penjualan!H1447*$D1456</f>
        <v>0</v>
      </c>
      <c r="I1456" s="13">
        <f>Penjualan!I1447*$D1456</f>
        <v>0</v>
      </c>
      <c r="J1456" s="13">
        <f>Penjualan!J1447*$D1456</f>
        <v>0</v>
      </c>
      <c r="K1456" s="13">
        <f>Penjualan!K1447*$D1456</f>
        <v>0</v>
      </c>
      <c r="L1456" s="13">
        <f>Penjualan!L1447*$D1456</f>
        <v>0</v>
      </c>
      <c r="M1456" s="13">
        <f>Penjualan!M1447*$D1456</f>
        <v>0</v>
      </c>
      <c r="N1456" s="13">
        <f>Penjualan!N1447*$D1456</f>
        <v>0</v>
      </c>
      <c r="O1456" s="13">
        <f>Penjualan!O1447*$D1456</f>
        <v>0</v>
      </c>
      <c r="P1456" s="13">
        <f>Penjualan!P1447*$D1456</f>
        <v>0</v>
      </c>
      <c r="Q1456" s="13">
        <f>Penjualan!Q1447*$D1456</f>
        <v>0</v>
      </c>
      <c r="R1456" s="13">
        <f>Penjualan!R1447*$D1456</f>
        <v>0</v>
      </c>
      <c r="S1456" s="13">
        <f>Penjualan!S1447*$D1456</f>
        <v>0</v>
      </c>
      <c r="T1456" s="13">
        <f>Penjualan!T1447*$D1456</f>
        <v>0</v>
      </c>
      <c r="U1456" s="13">
        <f>Penjualan!U1447*$D1456</f>
        <v>0</v>
      </c>
      <c r="V1456" s="13">
        <f>Penjualan!V1447*$D1456</f>
        <v>0</v>
      </c>
      <c r="W1456" s="13">
        <f>Penjualan!W1447*$D1456</f>
        <v>0</v>
      </c>
      <c r="X1456" s="13">
        <f>Penjualan!X1447*$D1456</f>
        <v>0</v>
      </c>
      <c r="Y1456" s="13">
        <f>Penjualan!Y1447*$D1456</f>
        <v>0</v>
      </c>
      <c r="Z1456" s="13">
        <f>Penjualan!Z1447*$D1456</f>
        <v>5000</v>
      </c>
      <c r="AA1456" s="13">
        <f>Penjualan!AA1447*$D1456</f>
        <v>0</v>
      </c>
      <c r="AB1456" s="13">
        <f>Penjualan!AB1447*$D1456</f>
        <v>0</v>
      </c>
      <c r="AC1456" s="13">
        <f>Penjualan!AC1447*$D1456</f>
        <v>0</v>
      </c>
      <c r="AD1456" s="13">
        <f>Penjualan!AD1447*$D1456</f>
        <v>0</v>
      </c>
      <c r="AE1456" s="13">
        <f>Penjualan!AE1447*$D1456</f>
        <v>0</v>
      </c>
      <c r="AF1456" s="13">
        <f>Penjualan!AF1447*$D1456</f>
        <v>0</v>
      </c>
      <c r="AG1456" s="13">
        <f>Penjualan!AG1447*$D1456</f>
        <v>0</v>
      </c>
      <c r="AH1456" s="13">
        <f>Penjualan!AH1447*$D1456</f>
        <v>0</v>
      </c>
      <c r="AI1456" s="13">
        <f>Penjualan!AI1447*$D1456</f>
        <v>0</v>
      </c>
      <c r="AJ1456" s="13">
        <f>Penjualan!AJ1447*$D1456</f>
        <v>0</v>
      </c>
      <c r="AK1456" s="13">
        <f>Penjualan!AK1447*$D1456</f>
        <v>0</v>
      </c>
      <c r="AL1456" s="13">
        <f>Penjualan!AL1447*$D1456</f>
        <v>0</v>
      </c>
      <c r="AM1456" s="13">
        <f>Penjualan!AM1447*$D1456</f>
        <v>0</v>
      </c>
      <c r="AN1456" s="13">
        <f>Penjualan!AN1447*$D1456</f>
        <v>0</v>
      </c>
      <c r="AO1456" s="13">
        <f>Penjualan!AO1447*$D1456</f>
        <v>0</v>
      </c>
      <c r="AP1456" s="13"/>
      <c r="AQ1456" s="13">
        <f>Penjualan!AQ1447*$D1456</f>
        <v>0</v>
      </c>
      <c r="AR1456" s="13">
        <f t="shared" ref="AR1456" si="45">SUM(E1456:AQ1456)</f>
        <v>5000</v>
      </c>
      <c r="AS1456" s="14"/>
      <c r="AT1456" s="14"/>
      <c r="AU1456" s="14"/>
      <c r="AV1456" s="14"/>
      <c r="AW1456" s="14"/>
    </row>
    <row r="1457" spans="1:49" ht="25" customHeight="1" x14ac:dyDescent="0.35">
      <c r="A1457" s="55">
        <f>Penjualan!A1485</f>
        <v>0</v>
      </c>
      <c r="B1457" s="2">
        <f>Penjualan!B1485</f>
        <v>0</v>
      </c>
      <c r="C1457" s="2" t="e">
        <f>Penjualan!C1485</f>
        <v>#N/A</v>
      </c>
      <c r="D1457" s="21" t="e">
        <f>VLOOKUP(B1457,Tabel!$A$6:$F$78,6,FALSE)</f>
        <v>#N/A</v>
      </c>
      <c r="E1457" s="13" t="e">
        <f>Penjualan!E1485*$D1457</f>
        <v>#N/A</v>
      </c>
      <c r="F1457" s="13" t="e">
        <f>Penjualan!F1485*$D1457</f>
        <v>#N/A</v>
      </c>
      <c r="G1457" s="13" t="e">
        <f>Penjualan!G1485*$D1457</f>
        <v>#N/A</v>
      </c>
      <c r="H1457" s="13" t="e">
        <f>Penjualan!H1485*$D1457</f>
        <v>#N/A</v>
      </c>
      <c r="I1457" s="13" t="e">
        <f>Penjualan!I1485*$D1457</f>
        <v>#N/A</v>
      </c>
      <c r="J1457" s="13" t="e">
        <f>Penjualan!J1485*$D1457</f>
        <v>#N/A</v>
      </c>
      <c r="K1457" s="13" t="e">
        <f>Penjualan!K1485*$D1457</f>
        <v>#N/A</v>
      </c>
      <c r="L1457" s="13" t="e">
        <f>Penjualan!L1485*$D1457</f>
        <v>#N/A</v>
      </c>
      <c r="M1457" s="13" t="e">
        <f>Penjualan!M1485*$D1457</f>
        <v>#N/A</v>
      </c>
      <c r="N1457" s="13" t="e">
        <f>Penjualan!N1485*$D1457</f>
        <v>#N/A</v>
      </c>
      <c r="O1457" s="13" t="e">
        <f>Penjualan!O1485*$D1457</f>
        <v>#N/A</v>
      </c>
      <c r="P1457" s="13" t="e">
        <f>Penjualan!P1485*$D1457</f>
        <v>#N/A</v>
      </c>
      <c r="Q1457" s="13" t="e">
        <f>Penjualan!Q1485*$D1457</f>
        <v>#N/A</v>
      </c>
      <c r="R1457" s="13" t="e">
        <f>Penjualan!R1485*$D1457</f>
        <v>#N/A</v>
      </c>
      <c r="S1457" s="13" t="e">
        <f>Penjualan!S1485*$D1457</f>
        <v>#N/A</v>
      </c>
      <c r="T1457" s="13" t="e">
        <f>Penjualan!T1485*$D1457</f>
        <v>#N/A</v>
      </c>
      <c r="U1457" s="13" t="e">
        <f>Penjualan!U1485*$D1457</f>
        <v>#N/A</v>
      </c>
      <c r="V1457" s="13" t="e">
        <f>Penjualan!V1485*$D1457</f>
        <v>#N/A</v>
      </c>
      <c r="W1457" s="13" t="e">
        <f>Penjualan!W1485*$D1457</f>
        <v>#N/A</v>
      </c>
      <c r="X1457" s="13" t="e">
        <f>Penjualan!X1485*$D1457</f>
        <v>#N/A</v>
      </c>
      <c r="Y1457" s="13" t="e">
        <f>Penjualan!Y1485*$D1457</f>
        <v>#N/A</v>
      </c>
      <c r="Z1457" s="13" t="e">
        <f>Penjualan!Z1485*$D1457</f>
        <v>#N/A</v>
      </c>
      <c r="AA1457" s="13" t="e">
        <f>Penjualan!AA1485*$D1457</f>
        <v>#N/A</v>
      </c>
      <c r="AB1457" s="13" t="e">
        <f>Penjualan!AB1485*$D1457</f>
        <v>#N/A</v>
      </c>
      <c r="AC1457" s="13" t="e">
        <f>Penjualan!AC1485*$D1457</f>
        <v>#N/A</v>
      </c>
      <c r="AD1457" s="13" t="e">
        <f>Penjualan!AD1485*$D1457</f>
        <v>#N/A</v>
      </c>
      <c r="AE1457" s="13" t="e">
        <f>Penjualan!AE1485*$D1457</f>
        <v>#N/A</v>
      </c>
      <c r="AF1457" s="13" t="e">
        <f>Penjualan!AF1485*$D1457</f>
        <v>#N/A</v>
      </c>
      <c r="AG1457" s="13" t="e">
        <f>Penjualan!AG1485*$D1457</f>
        <v>#N/A</v>
      </c>
      <c r="AH1457" s="13" t="e">
        <f>Penjualan!AH1485*$D1457</f>
        <v>#N/A</v>
      </c>
      <c r="AI1457" s="13" t="e">
        <f>Penjualan!AI1485*$D1457</f>
        <v>#N/A</v>
      </c>
      <c r="AJ1457" s="13" t="e">
        <f>Penjualan!AJ1485*$D1457</f>
        <v>#N/A</v>
      </c>
      <c r="AK1457" s="13" t="e">
        <f>Penjualan!AK1485*$D1457</f>
        <v>#N/A</v>
      </c>
      <c r="AL1457" s="13" t="e">
        <f>Penjualan!AL1485*$D1457</f>
        <v>#N/A</v>
      </c>
      <c r="AM1457" s="13" t="e">
        <f>Penjualan!AM1485*$D1457</f>
        <v>#N/A</v>
      </c>
      <c r="AN1457" s="13" t="e">
        <f>Penjualan!AN1485*$D1457</f>
        <v>#N/A</v>
      </c>
      <c r="AO1457" s="13" t="e">
        <f>Penjualan!AO1485*$D1457</f>
        <v>#N/A</v>
      </c>
      <c r="AP1457" s="13"/>
      <c r="AQ1457" s="13" t="e">
        <f>Penjualan!AQ1485*$D1457</f>
        <v>#N/A</v>
      </c>
      <c r="AR1457" s="13" t="e">
        <f t="shared" si="43"/>
        <v>#N/A</v>
      </c>
      <c r="AS1457" s="14"/>
      <c r="AT1457" s="14"/>
      <c r="AU1457" s="14"/>
      <c r="AV1457" s="14"/>
      <c r="AW1457" s="14"/>
    </row>
    <row r="1458" spans="1:49" ht="26.25" hidden="1" customHeight="1" x14ac:dyDescent="0.35">
      <c r="A1458" s="55">
        <f>Penjualan!A1174</f>
        <v>0</v>
      </c>
      <c r="B1458" s="2">
        <f>Penjualan!B1174</f>
        <v>0</v>
      </c>
      <c r="C1458" s="2" t="e">
        <f>Penjualan!C1174</f>
        <v>#N/A</v>
      </c>
      <c r="D1458" s="21" t="e">
        <f>VLOOKUP(B1458,Tabel!$A$6:$F$78,6,FALSE)</f>
        <v>#N/A</v>
      </c>
      <c r="E1458" s="13" t="e">
        <f>Penjualan!E1174*$D1458</f>
        <v>#N/A</v>
      </c>
      <c r="F1458" s="13" t="e">
        <f>Penjualan!F1174*$D1458</f>
        <v>#N/A</v>
      </c>
      <c r="G1458" s="13" t="e">
        <f>Penjualan!G1174*$D1458</f>
        <v>#N/A</v>
      </c>
      <c r="H1458" s="13" t="e">
        <f>Penjualan!H1174*$D1458</f>
        <v>#N/A</v>
      </c>
      <c r="I1458" s="13" t="e">
        <f>Penjualan!I1174*$D1458</f>
        <v>#N/A</v>
      </c>
      <c r="J1458" s="13" t="e">
        <f>Penjualan!J1174*$D1458</f>
        <v>#N/A</v>
      </c>
      <c r="K1458" s="13" t="e">
        <f>Penjualan!K1174*$D1458</f>
        <v>#N/A</v>
      </c>
      <c r="L1458" s="13" t="e">
        <f>Penjualan!L1174*$D1458</f>
        <v>#N/A</v>
      </c>
      <c r="M1458" s="13" t="e">
        <f>Penjualan!M1174*$D1458</f>
        <v>#N/A</v>
      </c>
      <c r="N1458" s="13" t="e">
        <f>Penjualan!N1174*$D1458</f>
        <v>#N/A</v>
      </c>
      <c r="O1458" s="13" t="e">
        <f>Penjualan!O1174*$D1458</f>
        <v>#N/A</v>
      </c>
      <c r="P1458" s="13" t="e">
        <f>Penjualan!P1174*$D1458</f>
        <v>#N/A</v>
      </c>
      <c r="Q1458" s="13" t="e">
        <f>Penjualan!Q1174*$D1458</f>
        <v>#N/A</v>
      </c>
      <c r="R1458" s="13" t="e">
        <f>Penjualan!R1174*$D1458</f>
        <v>#N/A</v>
      </c>
      <c r="S1458" s="13" t="e">
        <f>Penjualan!S1174*$D1458</f>
        <v>#N/A</v>
      </c>
      <c r="T1458" s="13" t="e">
        <f>Penjualan!T1174*$D1458</f>
        <v>#N/A</v>
      </c>
      <c r="U1458" s="13" t="e">
        <f>Penjualan!U1174*$D1458</f>
        <v>#N/A</v>
      </c>
      <c r="V1458" s="13" t="e">
        <f>Penjualan!V1174*$D1458</f>
        <v>#N/A</v>
      </c>
      <c r="W1458" s="13" t="e">
        <f>Penjualan!W1174*$D1458</f>
        <v>#N/A</v>
      </c>
      <c r="X1458" s="13" t="e">
        <f>Penjualan!X1174*$D1458</f>
        <v>#N/A</v>
      </c>
      <c r="Y1458" s="13" t="e">
        <f>Penjualan!Y1174*$D1458</f>
        <v>#N/A</v>
      </c>
      <c r="Z1458" s="13" t="e">
        <f>Penjualan!Z1174*$D1458</f>
        <v>#N/A</v>
      </c>
      <c r="AA1458" s="13" t="e">
        <f>Penjualan!AA1174*$D1458</f>
        <v>#N/A</v>
      </c>
      <c r="AB1458" s="13" t="e">
        <f>Penjualan!AB1174*$D1458</f>
        <v>#N/A</v>
      </c>
      <c r="AC1458" s="13" t="e">
        <f>Penjualan!AC1174*$D1458</f>
        <v>#N/A</v>
      </c>
      <c r="AD1458" s="13" t="e">
        <f>Penjualan!AD1174*$D1458</f>
        <v>#N/A</v>
      </c>
      <c r="AE1458" s="13" t="e">
        <f>Penjualan!AE1174*$D1458</f>
        <v>#N/A</v>
      </c>
      <c r="AF1458" s="13" t="e">
        <f>Penjualan!AF1174*$D1458</f>
        <v>#N/A</v>
      </c>
      <c r="AG1458" s="13" t="e">
        <f>Penjualan!AG1174*$D1458</f>
        <v>#N/A</v>
      </c>
      <c r="AH1458" s="13" t="e">
        <f>Penjualan!AH1174*$D1458</f>
        <v>#N/A</v>
      </c>
      <c r="AI1458" s="13" t="e">
        <f>Penjualan!AI1174*$D1458</f>
        <v>#N/A</v>
      </c>
      <c r="AJ1458" s="13" t="e">
        <f>Penjualan!AJ1174*$D1458</f>
        <v>#N/A</v>
      </c>
      <c r="AK1458" s="13" t="e">
        <f>Penjualan!AK1174*$D1458</f>
        <v>#N/A</v>
      </c>
      <c r="AL1458" s="13" t="e">
        <f>Penjualan!AL1174*$D1458</f>
        <v>#N/A</v>
      </c>
      <c r="AM1458" s="13" t="e">
        <f>Penjualan!AM1174*$D1458</f>
        <v>#N/A</v>
      </c>
      <c r="AN1458" s="13"/>
      <c r="AO1458" s="13"/>
      <c r="AP1458" s="13"/>
      <c r="AQ1458" s="13" t="e">
        <f>Penjualan!AQ1174*$D1458</f>
        <v>#N/A</v>
      </c>
      <c r="AR1458" s="13" t="e">
        <f t="shared" ref="AR1458:AR1484" si="46">SUM(E1458:AQ1458)</f>
        <v>#N/A</v>
      </c>
      <c r="AS1458" s="14"/>
      <c r="AT1458" s="14"/>
      <c r="AU1458" s="14"/>
      <c r="AV1458" s="14"/>
      <c r="AW1458" s="14"/>
    </row>
    <row r="1459" spans="1:49" ht="26.25" hidden="1" customHeight="1" x14ac:dyDescent="0.35">
      <c r="A1459" s="55">
        <f>Penjualan!A1175</f>
        <v>0</v>
      </c>
      <c r="B1459" s="2">
        <f>Penjualan!B1175</f>
        <v>0</v>
      </c>
      <c r="C1459" s="2" t="e">
        <f>Penjualan!C1175</f>
        <v>#N/A</v>
      </c>
      <c r="D1459" s="21" t="e">
        <f>VLOOKUP(B1459,Tabel!$A$6:$F$78,6,FALSE)</f>
        <v>#N/A</v>
      </c>
      <c r="E1459" s="13" t="e">
        <f>Penjualan!E1175*$D1459</f>
        <v>#N/A</v>
      </c>
      <c r="F1459" s="13" t="e">
        <f>Penjualan!F1175*$D1459</f>
        <v>#N/A</v>
      </c>
      <c r="G1459" s="13" t="e">
        <f>Penjualan!G1175*$D1459</f>
        <v>#N/A</v>
      </c>
      <c r="H1459" s="13" t="e">
        <f>Penjualan!H1175*$D1459</f>
        <v>#N/A</v>
      </c>
      <c r="I1459" s="13" t="e">
        <f>Penjualan!I1175*$D1459</f>
        <v>#N/A</v>
      </c>
      <c r="J1459" s="13" t="e">
        <f>Penjualan!J1175*$D1459</f>
        <v>#N/A</v>
      </c>
      <c r="K1459" s="13" t="e">
        <f>Penjualan!K1175*$D1459</f>
        <v>#N/A</v>
      </c>
      <c r="L1459" s="13" t="e">
        <f>Penjualan!L1175*$D1459</f>
        <v>#N/A</v>
      </c>
      <c r="M1459" s="13" t="e">
        <f>Penjualan!M1175*$D1459</f>
        <v>#N/A</v>
      </c>
      <c r="N1459" s="13" t="e">
        <f>Penjualan!N1175*$D1459</f>
        <v>#N/A</v>
      </c>
      <c r="O1459" s="13" t="e">
        <f>Penjualan!O1175*$D1459</f>
        <v>#N/A</v>
      </c>
      <c r="P1459" s="13" t="e">
        <f>Penjualan!P1175*$D1459</f>
        <v>#N/A</v>
      </c>
      <c r="Q1459" s="13" t="e">
        <f>Penjualan!Q1175*$D1459</f>
        <v>#N/A</v>
      </c>
      <c r="R1459" s="13" t="e">
        <f>Penjualan!R1175*$D1459</f>
        <v>#N/A</v>
      </c>
      <c r="S1459" s="13" t="e">
        <f>Penjualan!S1175*$D1459</f>
        <v>#N/A</v>
      </c>
      <c r="T1459" s="13" t="e">
        <f>Penjualan!T1175*$D1459</f>
        <v>#N/A</v>
      </c>
      <c r="U1459" s="13" t="e">
        <f>Penjualan!U1175*$D1459</f>
        <v>#N/A</v>
      </c>
      <c r="V1459" s="13" t="e">
        <f>Penjualan!V1175*$D1459</f>
        <v>#N/A</v>
      </c>
      <c r="W1459" s="13" t="e">
        <f>Penjualan!W1175*$D1459</f>
        <v>#N/A</v>
      </c>
      <c r="X1459" s="13" t="e">
        <f>Penjualan!X1175*$D1459</f>
        <v>#N/A</v>
      </c>
      <c r="Y1459" s="13" t="e">
        <f>Penjualan!Y1175*$D1459</f>
        <v>#N/A</v>
      </c>
      <c r="Z1459" s="13" t="e">
        <f>Penjualan!Z1175*$D1459</f>
        <v>#N/A</v>
      </c>
      <c r="AA1459" s="13" t="e">
        <f>Penjualan!AA1175*$D1459</f>
        <v>#N/A</v>
      </c>
      <c r="AB1459" s="13" t="e">
        <f>Penjualan!AB1175*$D1459</f>
        <v>#N/A</v>
      </c>
      <c r="AC1459" s="13" t="e">
        <f>Penjualan!AC1175*$D1459</f>
        <v>#N/A</v>
      </c>
      <c r="AD1459" s="13" t="e">
        <f>Penjualan!AD1175*$D1459</f>
        <v>#N/A</v>
      </c>
      <c r="AE1459" s="13" t="e">
        <f>Penjualan!AE1175*$D1459</f>
        <v>#N/A</v>
      </c>
      <c r="AF1459" s="13" t="e">
        <f>Penjualan!AF1175*$D1459</f>
        <v>#N/A</v>
      </c>
      <c r="AG1459" s="13" t="e">
        <f>Penjualan!AG1175*$D1459</f>
        <v>#N/A</v>
      </c>
      <c r="AH1459" s="13" t="e">
        <f>Penjualan!AH1175*$D1459</f>
        <v>#N/A</v>
      </c>
      <c r="AI1459" s="13" t="e">
        <f>Penjualan!AI1175*$D1459</f>
        <v>#N/A</v>
      </c>
      <c r="AJ1459" s="13" t="e">
        <f>Penjualan!AJ1175*$D1459</f>
        <v>#N/A</v>
      </c>
      <c r="AK1459" s="13" t="e">
        <f>Penjualan!AK1175*$D1459</f>
        <v>#N/A</v>
      </c>
      <c r="AL1459" s="13" t="e">
        <f>Penjualan!AL1175*$D1459</f>
        <v>#N/A</v>
      </c>
      <c r="AM1459" s="13" t="e">
        <f>Penjualan!AM1175*$D1459</f>
        <v>#N/A</v>
      </c>
      <c r="AN1459" s="13"/>
      <c r="AO1459" s="13"/>
      <c r="AP1459" s="13"/>
      <c r="AQ1459" s="13" t="e">
        <f>Penjualan!AQ1175*$D1459</f>
        <v>#N/A</v>
      </c>
      <c r="AR1459" s="13" t="e">
        <f t="shared" si="46"/>
        <v>#N/A</v>
      </c>
      <c r="AS1459" s="14"/>
      <c r="AT1459" s="14"/>
      <c r="AU1459" s="14"/>
      <c r="AV1459" s="14"/>
      <c r="AW1459" s="14"/>
    </row>
    <row r="1460" spans="1:49" ht="26.25" hidden="1" customHeight="1" x14ac:dyDescent="0.35">
      <c r="A1460" s="55">
        <f>Penjualan!A1176</f>
        <v>0</v>
      </c>
      <c r="B1460" s="2">
        <f>Penjualan!B1176</f>
        <v>0</v>
      </c>
      <c r="C1460" s="2" t="e">
        <f>Penjualan!C1176</f>
        <v>#N/A</v>
      </c>
      <c r="D1460" s="21" t="e">
        <f>VLOOKUP(B1460,Tabel!$A$6:$F$78,6,FALSE)</f>
        <v>#N/A</v>
      </c>
      <c r="E1460" s="13" t="e">
        <f>Penjualan!E1176*$D1460</f>
        <v>#N/A</v>
      </c>
      <c r="F1460" s="13" t="e">
        <f>Penjualan!F1176*$D1460</f>
        <v>#N/A</v>
      </c>
      <c r="G1460" s="13" t="e">
        <f>Penjualan!G1176*$D1460</f>
        <v>#N/A</v>
      </c>
      <c r="H1460" s="13" t="e">
        <f>Penjualan!H1176*$D1460</f>
        <v>#N/A</v>
      </c>
      <c r="I1460" s="13" t="e">
        <f>Penjualan!I1176*$D1460</f>
        <v>#N/A</v>
      </c>
      <c r="J1460" s="13" t="e">
        <f>Penjualan!J1176*$D1460</f>
        <v>#N/A</v>
      </c>
      <c r="K1460" s="13" t="e">
        <f>Penjualan!K1176*$D1460</f>
        <v>#N/A</v>
      </c>
      <c r="L1460" s="13" t="e">
        <f>Penjualan!L1176*$D1460</f>
        <v>#N/A</v>
      </c>
      <c r="M1460" s="13" t="e">
        <f>Penjualan!M1176*$D1460</f>
        <v>#N/A</v>
      </c>
      <c r="N1460" s="13" t="e">
        <f>Penjualan!N1176*$D1460</f>
        <v>#N/A</v>
      </c>
      <c r="O1460" s="13" t="e">
        <f>Penjualan!O1176*$D1460</f>
        <v>#N/A</v>
      </c>
      <c r="P1460" s="13" t="e">
        <f>Penjualan!P1176*$D1460</f>
        <v>#N/A</v>
      </c>
      <c r="Q1460" s="13" t="e">
        <f>Penjualan!Q1176*$D1460</f>
        <v>#N/A</v>
      </c>
      <c r="R1460" s="13" t="e">
        <f>Penjualan!R1176*$D1460</f>
        <v>#N/A</v>
      </c>
      <c r="S1460" s="13" t="e">
        <f>Penjualan!S1176*$D1460</f>
        <v>#N/A</v>
      </c>
      <c r="T1460" s="13" t="e">
        <f>Penjualan!T1176*$D1460</f>
        <v>#N/A</v>
      </c>
      <c r="U1460" s="13" t="e">
        <f>Penjualan!U1176*$D1460</f>
        <v>#N/A</v>
      </c>
      <c r="V1460" s="13" t="e">
        <f>Penjualan!V1176*$D1460</f>
        <v>#N/A</v>
      </c>
      <c r="W1460" s="13" t="e">
        <f>Penjualan!W1176*$D1460</f>
        <v>#N/A</v>
      </c>
      <c r="X1460" s="13" t="e">
        <f>Penjualan!X1176*$D1460</f>
        <v>#N/A</v>
      </c>
      <c r="Y1460" s="13" t="e">
        <f>Penjualan!Y1176*$D1460</f>
        <v>#N/A</v>
      </c>
      <c r="Z1460" s="13" t="e">
        <f>Penjualan!Z1176*$D1460</f>
        <v>#N/A</v>
      </c>
      <c r="AA1460" s="13" t="e">
        <f>Penjualan!AA1176*$D1460</f>
        <v>#N/A</v>
      </c>
      <c r="AB1460" s="13" t="e">
        <f>Penjualan!AB1176*$D1460</f>
        <v>#N/A</v>
      </c>
      <c r="AC1460" s="13" t="e">
        <f>Penjualan!AC1176*$D1460</f>
        <v>#N/A</v>
      </c>
      <c r="AD1460" s="13" t="e">
        <f>Penjualan!AD1176*$D1460</f>
        <v>#N/A</v>
      </c>
      <c r="AE1460" s="13" t="e">
        <f>Penjualan!AE1176*$D1460</f>
        <v>#N/A</v>
      </c>
      <c r="AF1460" s="13" t="e">
        <f>Penjualan!AF1176*$D1460</f>
        <v>#N/A</v>
      </c>
      <c r="AG1460" s="13" t="e">
        <f>Penjualan!AG1176*$D1460</f>
        <v>#N/A</v>
      </c>
      <c r="AH1460" s="13" t="e">
        <f>Penjualan!AH1176*$D1460</f>
        <v>#N/A</v>
      </c>
      <c r="AI1460" s="13" t="e">
        <f>Penjualan!AI1176*$D1460</f>
        <v>#N/A</v>
      </c>
      <c r="AJ1460" s="13" t="e">
        <f>Penjualan!AJ1176*$D1460</f>
        <v>#N/A</v>
      </c>
      <c r="AK1460" s="13" t="e">
        <f>Penjualan!AK1176*$D1460</f>
        <v>#N/A</v>
      </c>
      <c r="AL1460" s="13" t="e">
        <f>Penjualan!AL1176*$D1460</f>
        <v>#N/A</v>
      </c>
      <c r="AM1460" s="13" t="e">
        <f>Penjualan!AM1176*$D1460</f>
        <v>#N/A</v>
      </c>
      <c r="AN1460" s="13"/>
      <c r="AO1460" s="13"/>
      <c r="AP1460" s="13"/>
      <c r="AQ1460" s="13" t="e">
        <f>Penjualan!AQ1176*$D1460</f>
        <v>#N/A</v>
      </c>
      <c r="AR1460" s="13" t="e">
        <f t="shared" si="46"/>
        <v>#N/A</v>
      </c>
      <c r="AS1460" s="14"/>
      <c r="AT1460" s="14"/>
      <c r="AU1460" s="14"/>
      <c r="AV1460" s="14"/>
      <c r="AW1460" s="14"/>
    </row>
    <row r="1461" spans="1:49" ht="26.25" hidden="1" customHeight="1" x14ac:dyDescent="0.35">
      <c r="A1461" s="55">
        <f>Penjualan!A1177</f>
        <v>0</v>
      </c>
      <c r="B1461" s="2">
        <f>Penjualan!B1177</f>
        <v>0</v>
      </c>
      <c r="C1461" s="2" t="e">
        <f>Penjualan!C1177</f>
        <v>#N/A</v>
      </c>
      <c r="D1461" s="21" t="e">
        <f>VLOOKUP(B1461,Tabel!$A$6:$F$78,6,FALSE)</f>
        <v>#N/A</v>
      </c>
      <c r="E1461" s="13" t="e">
        <f>Penjualan!E1177*$D1461</f>
        <v>#N/A</v>
      </c>
      <c r="F1461" s="13" t="e">
        <f>Penjualan!F1177*$D1461</f>
        <v>#N/A</v>
      </c>
      <c r="G1461" s="13" t="e">
        <f>Penjualan!G1177*$D1461</f>
        <v>#N/A</v>
      </c>
      <c r="H1461" s="13" t="e">
        <f>Penjualan!H1177*$D1461</f>
        <v>#N/A</v>
      </c>
      <c r="I1461" s="13" t="e">
        <f>Penjualan!I1177*$D1461</f>
        <v>#N/A</v>
      </c>
      <c r="J1461" s="13" t="e">
        <f>Penjualan!J1177*$D1461</f>
        <v>#N/A</v>
      </c>
      <c r="K1461" s="13" t="e">
        <f>Penjualan!K1177*$D1461</f>
        <v>#N/A</v>
      </c>
      <c r="L1461" s="13" t="e">
        <f>Penjualan!L1177*$D1461</f>
        <v>#N/A</v>
      </c>
      <c r="M1461" s="13" t="e">
        <f>Penjualan!M1177*$D1461</f>
        <v>#N/A</v>
      </c>
      <c r="N1461" s="13" t="e">
        <f>Penjualan!N1177*$D1461</f>
        <v>#N/A</v>
      </c>
      <c r="O1461" s="13" t="e">
        <f>Penjualan!O1177*$D1461</f>
        <v>#N/A</v>
      </c>
      <c r="P1461" s="13" t="e">
        <f>Penjualan!P1177*$D1461</f>
        <v>#N/A</v>
      </c>
      <c r="Q1461" s="13" t="e">
        <f>Penjualan!Q1177*$D1461</f>
        <v>#N/A</v>
      </c>
      <c r="R1461" s="13" t="e">
        <f>Penjualan!R1177*$D1461</f>
        <v>#N/A</v>
      </c>
      <c r="S1461" s="13" t="e">
        <f>Penjualan!S1177*$D1461</f>
        <v>#N/A</v>
      </c>
      <c r="T1461" s="13" t="e">
        <f>Penjualan!T1177*$D1461</f>
        <v>#N/A</v>
      </c>
      <c r="U1461" s="13" t="e">
        <f>Penjualan!U1177*$D1461</f>
        <v>#N/A</v>
      </c>
      <c r="V1461" s="13" t="e">
        <f>Penjualan!V1177*$D1461</f>
        <v>#N/A</v>
      </c>
      <c r="W1461" s="13" t="e">
        <f>Penjualan!W1177*$D1461</f>
        <v>#N/A</v>
      </c>
      <c r="X1461" s="13" t="e">
        <f>Penjualan!X1177*$D1461</f>
        <v>#N/A</v>
      </c>
      <c r="Y1461" s="13" t="e">
        <f>Penjualan!Y1177*$D1461</f>
        <v>#N/A</v>
      </c>
      <c r="Z1461" s="13" t="e">
        <f>Penjualan!Z1177*$D1461</f>
        <v>#N/A</v>
      </c>
      <c r="AA1461" s="13" t="e">
        <f>Penjualan!AA1177*$D1461</f>
        <v>#N/A</v>
      </c>
      <c r="AB1461" s="13" t="e">
        <f>Penjualan!AB1177*$D1461</f>
        <v>#N/A</v>
      </c>
      <c r="AC1461" s="13" t="e">
        <f>Penjualan!AC1177*$D1461</f>
        <v>#N/A</v>
      </c>
      <c r="AD1461" s="13" t="e">
        <f>Penjualan!AD1177*$D1461</f>
        <v>#N/A</v>
      </c>
      <c r="AE1461" s="13" t="e">
        <f>Penjualan!AE1177*$D1461</f>
        <v>#N/A</v>
      </c>
      <c r="AF1461" s="13" t="e">
        <f>Penjualan!AF1177*$D1461</f>
        <v>#N/A</v>
      </c>
      <c r="AG1461" s="13" t="e">
        <f>Penjualan!AG1177*$D1461</f>
        <v>#N/A</v>
      </c>
      <c r="AH1461" s="13" t="e">
        <f>Penjualan!AH1177*$D1461</f>
        <v>#N/A</v>
      </c>
      <c r="AI1461" s="13" t="e">
        <f>Penjualan!AI1177*$D1461</f>
        <v>#N/A</v>
      </c>
      <c r="AJ1461" s="13" t="e">
        <f>Penjualan!AJ1177*$D1461</f>
        <v>#N/A</v>
      </c>
      <c r="AK1461" s="13" t="e">
        <f>Penjualan!AK1177*$D1461</f>
        <v>#N/A</v>
      </c>
      <c r="AL1461" s="13" t="e">
        <f>Penjualan!AL1177*$D1461</f>
        <v>#N/A</v>
      </c>
      <c r="AM1461" s="13" t="e">
        <f>Penjualan!AM1177*$D1461</f>
        <v>#N/A</v>
      </c>
      <c r="AN1461" s="13"/>
      <c r="AO1461" s="13"/>
      <c r="AP1461" s="13"/>
      <c r="AQ1461" s="13" t="e">
        <f>Penjualan!AQ1177*$D1461</f>
        <v>#N/A</v>
      </c>
      <c r="AR1461" s="13" t="e">
        <f t="shared" si="46"/>
        <v>#N/A</v>
      </c>
      <c r="AS1461" s="14"/>
      <c r="AT1461" s="14"/>
      <c r="AU1461" s="14"/>
      <c r="AV1461" s="14"/>
      <c r="AW1461" s="14"/>
    </row>
    <row r="1462" spans="1:49" ht="26.25" hidden="1" customHeight="1" x14ac:dyDescent="0.35">
      <c r="A1462" s="55">
        <f>Penjualan!A1178</f>
        <v>0</v>
      </c>
      <c r="B1462" s="2">
        <f>Penjualan!B1178</f>
        <v>0</v>
      </c>
      <c r="C1462" s="2" t="e">
        <f>Penjualan!C1178</f>
        <v>#N/A</v>
      </c>
      <c r="D1462" s="21" t="e">
        <f>VLOOKUP(B1462,Tabel!$A$6:$F$78,6,FALSE)</f>
        <v>#N/A</v>
      </c>
      <c r="E1462" s="13" t="e">
        <f>Penjualan!E1178*$D1462</f>
        <v>#N/A</v>
      </c>
      <c r="F1462" s="13" t="e">
        <f>Penjualan!F1178*$D1462</f>
        <v>#N/A</v>
      </c>
      <c r="G1462" s="13" t="e">
        <f>Penjualan!G1178*$D1462</f>
        <v>#N/A</v>
      </c>
      <c r="H1462" s="13" t="e">
        <f>Penjualan!H1178*$D1462</f>
        <v>#N/A</v>
      </c>
      <c r="I1462" s="13" t="e">
        <f>Penjualan!I1178*$D1462</f>
        <v>#N/A</v>
      </c>
      <c r="J1462" s="13" t="e">
        <f>Penjualan!J1178*$D1462</f>
        <v>#N/A</v>
      </c>
      <c r="K1462" s="13" t="e">
        <f>Penjualan!K1178*$D1462</f>
        <v>#N/A</v>
      </c>
      <c r="L1462" s="13" t="e">
        <f>Penjualan!L1178*$D1462</f>
        <v>#N/A</v>
      </c>
      <c r="M1462" s="13" t="e">
        <f>Penjualan!M1178*$D1462</f>
        <v>#N/A</v>
      </c>
      <c r="N1462" s="13" t="e">
        <f>Penjualan!N1178*$D1462</f>
        <v>#N/A</v>
      </c>
      <c r="O1462" s="13" t="e">
        <f>Penjualan!O1178*$D1462</f>
        <v>#N/A</v>
      </c>
      <c r="P1462" s="13" t="e">
        <f>Penjualan!P1178*$D1462</f>
        <v>#N/A</v>
      </c>
      <c r="Q1462" s="13" t="e">
        <f>Penjualan!Q1178*$D1462</f>
        <v>#N/A</v>
      </c>
      <c r="R1462" s="13" t="e">
        <f>Penjualan!R1178*$D1462</f>
        <v>#N/A</v>
      </c>
      <c r="S1462" s="13" t="e">
        <f>Penjualan!S1178*$D1462</f>
        <v>#N/A</v>
      </c>
      <c r="T1462" s="13" t="e">
        <f>Penjualan!T1178*$D1462</f>
        <v>#N/A</v>
      </c>
      <c r="U1462" s="13" t="e">
        <f>Penjualan!U1178*$D1462</f>
        <v>#N/A</v>
      </c>
      <c r="V1462" s="13" t="e">
        <f>Penjualan!V1178*$D1462</f>
        <v>#N/A</v>
      </c>
      <c r="W1462" s="13" t="e">
        <f>Penjualan!W1178*$D1462</f>
        <v>#N/A</v>
      </c>
      <c r="X1462" s="13" t="e">
        <f>Penjualan!X1178*$D1462</f>
        <v>#N/A</v>
      </c>
      <c r="Y1462" s="13" t="e">
        <f>Penjualan!Y1178*$D1462</f>
        <v>#N/A</v>
      </c>
      <c r="Z1462" s="13" t="e">
        <f>Penjualan!Z1178*$D1462</f>
        <v>#N/A</v>
      </c>
      <c r="AA1462" s="13" t="e">
        <f>Penjualan!AA1178*$D1462</f>
        <v>#N/A</v>
      </c>
      <c r="AB1462" s="13" t="e">
        <f>Penjualan!AB1178*$D1462</f>
        <v>#N/A</v>
      </c>
      <c r="AC1462" s="13" t="e">
        <f>Penjualan!AC1178*$D1462</f>
        <v>#N/A</v>
      </c>
      <c r="AD1462" s="13" t="e">
        <f>Penjualan!AD1178*$D1462</f>
        <v>#N/A</v>
      </c>
      <c r="AE1462" s="13" t="e">
        <f>Penjualan!AE1178*$D1462</f>
        <v>#N/A</v>
      </c>
      <c r="AF1462" s="13" t="e">
        <f>Penjualan!AF1178*$D1462</f>
        <v>#N/A</v>
      </c>
      <c r="AG1462" s="13" t="e">
        <f>Penjualan!AG1178*$D1462</f>
        <v>#N/A</v>
      </c>
      <c r="AH1462" s="13" t="e">
        <f>Penjualan!AH1178*$D1462</f>
        <v>#N/A</v>
      </c>
      <c r="AI1462" s="13" t="e">
        <f>Penjualan!AI1178*$D1462</f>
        <v>#N/A</v>
      </c>
      <c r="AJ1462" s="13" t="e">
        <f>Penjualan!AJ1178*$D1462</f>
        <v>#N/A</v>
      </c>
      <c r="AK1462" s="13" t="e">
        <f>Penjualan!AK1178*$D1462</f>
        <v>#N/A</v>
      </c>
      <c r="AL1462" s="13" t="e">
        <f>Penjualan!AL1178*$D1462</f>
        <v>#N/A</v>
      </c>
      <c r="AM1462" s="13" t="e">
        <f>Penjualan!AM1178*$D1462</f>
        <v>#N/A</v>
      </c>
      <c r="AN1462" s="13"/>
      <c r="AO1462" s="13"/>
      <c r="AP1462" s="13"/>
      <c r="AQ1462" s="13" t="e">
        <f>Penjualan!AQ1178*$D1462</f>
        <v>#N/A</v>
      </c>
      <c r="AR1462" s="13" t="e">
        <f t="shared" si="46"/>
        <v>#N/A</v>
      </c>
      <c r="AS1462" s="14"/>
      <c r="AT1462" s="14"/>
      <c r="AU1462" s="14"/>
      <c r="AV1462" s="14"/>
      <c r="AW1462" s="14"/>
    </row>
    <row r="1463" spans="1:49" ht="26.25" hidden="1" customHeight="1" x14ac:dyDescent="0.35">
      <c r="A1463" s="55">
        <f>Penjualan!A1179</f>
        <v>0</v>
      </c>
      <c r="B1463" s="2">
        <f>Penjualan!B1179</f>
        <v>0</v>
      </c>
      <c r="C1463" s="2" t="e">
        <f>Penjualan!C1179</f>
        <v>#N/A</v>
      </c>
      <c r="D1463" s="21" t="e">
        <f>VLOOKUP(B1463,Tabel!$A$6:$F$78,6,FALSE)</f>
        <v>#N/A</v>
      </c>
      <c r="E1463" s="13" t="e">
        <f>Penjualan!E1179*$D1463</f>
        <v>#N/A</v>
      </c>
      <c r="F1463" s="13" t="e">
        <f>Penjualan!F1179*$D1463</f>
        <v>#N/A</v>
      </c>
      <c r="G1463" s="13" t="e">
        <f>Penjualan!G1179*$D1463</f>
        <v>#N/A</v>
      </c>
      <c r="H1463" s="13" t="e">
        <f>Penjualan!H1179*$D1463</f>
        <v>#N/A</v>
      </c>
      <c r="I1463" s="13" t="e">
        <f>Penjualan!I1179*$D1463</f>
        <v>#N/A</v>
      </c>
      <c r="J1463" s="13" t="e">
        <f>Penjualan!J1179*$D1463</f>
        <v>#N/A</v>
      </c>
      <c r="K1463" s="13" t="e">
        <f>Penjualan!K1179*$D1463</f>
        <v>#N/A</v>
      </c>
      <c r="L1463" s="13" t="e">
        <f>Penjualan!L1179*$D1463</f>
        <v>#N/A</v>
      </c>
      <c r="M1463" s="13" t="e">
        <f>Penjualan!M1179*$D1463</f>
        <v>#N/A</v>
      </c>
      <c r="N1463" s="13" t="e">
        <f>Penjualan!N1179*$D1463</f>
        <v>#N/A</v>
      </c>
      <c r="O1463" s="13" t="e">
        <f>Penjualan!O1179*$D1463</f>
        <v>#N/A</v>
      </c>
      <c r="P1463" s="13" t="e">
        <f>Penjualan!P1179*$D1463</f>
        <v>#N/A</v>
      </c>
      <c r="Q1463" s="13" t="e">
        <f>Penjualan!Q1179*$D1463</f>
        <v>#N/A</v>
      </c>
      <c r="R1463" s="13" t="e">
        <f>Penjualan!R1179*$D1463</f>
        <v>#N/A</v>
      </c>
      <c r="S1463" s="13" t="e">
        <f>Penjualan!S1179*$D1463</f>
        <v>#N/A</v>
      </c>
      <c r="T1463" s="13" t="e">
        <f>Penjualan!T1179*$D1463</f>
        <v>#N/A</v>
      </c>
      <c r="U1463" s="13" t="e">
        <f>Penjualan!U1179*$D1463</f>
        <v>#N/A</v>
      </c>
      <c r="V1463" s="13" t="e">
        <f>Penjualan!V1179*$D1463</f>
        <v>#N/A</v>
      </c>
      <c r="W1463" s="13" t="e">
        <f>Penjualan!W1179*$D1463</f>
        <v>#N/A</v>
      </c>
      <c r="X1463" s="13" t="e">
        <f>Penjualan!X1179*$D1463</f>
        <v>#N/A</v>
      </c>
      <c r="Y1463" s="13" t="e">
        <f>Penjualan!Y1179*$D1463</f>
        <v>#N/A</v>
      </c>
      <c r="Z1463" s="13" t="e">
        <f>Penjualan!Z1179*$D1463</f>
        <v>#N/A</v>
      </c>
      <c r="AA1463" s="13" t="e">
        <f>Penjualan!AA1179*$D1463</f>
        <v>#N/A</v>
      </c>
      <c r="AB1463" s="13" t="e">
        <f>Penjualan!AB1179*$D1463</f>
        <v>#N/A</v>
      </c>
      <c r="AC1463" s="13" t="e">
        <f>Penjualan!AC1179*$D1463</f>
        <v>#N/A</v>
      </c>
      <c r="AD1463" s="13" t="e">
        <f>Penjualan!AD1179*$D1463</f>
        <v>#N/A</v>
      </c>
      <c r="AE1463" s="13" t="e">
        <f>Penjualan!AE1179*$D1463</f>
        <v>#N/A</v>
      </c>
      <c r="AF1463" s="13" t="e">
        <f>Penjualan!AF1179*$D1463</f>
        <v>#N/A</v>
      </c>
      <c r="AG1463" s="13" t="e">
        <f>Penjualan!AG1179*$D1463</f>
        <v>#N/A</v>
      </c>
      <c r="AH1463" s="13" t="e">
        <f>Penjualan!AH1179*$D1463</f>
        <v>#N/A</v>
      </c>
      <c r="AI1463" s="13" t="e">
        <f>Penjualan!AI1179*$D1463</f>
        <v>#N/A</v>
      </c>
      <c r="AJ1463" s="13" t="e">
        <f>Penjualan!AJ1179*$D1463</f>
        <v>#N/A</v>
      </c>
      <c r="AK1463" s="13" t="e">
        <f>Penjualan!AK1179*$D1463</f>
        <v>#N/A</v>
      </c>
      <c r="AL1463" s="13" t="e">
        <f>Penjualan!AL1179*$D1463</f>
        <v>#N/A</v>
      </c>
      <c r="AM1463" s="13" t="e">
        <f>Penjualan!AM1179*$D1463</f>
        <v>#N/A</v>
      </c>
      <c r="AN1463" s="13"/>
      <c r="AO1463" s="13"/>
      <c r="AP1463" s="13"/>
      <c r="AQ1463" s="13" t="e">
        <f>Penjualan!AQ1179*$D1463</f>
        <v>#N/A</v>
      </c>
      <c r="AR1463" s="13" t="e">
        <f t="shared" si="46"/>
        <v>#N/A</v>
      </c>
      <c r="AS1463" s="14"/>
      <c r="AT1463" s="14"/>
      <c r="AU1463" s="14"/>
      <c r="AV1463" s="14"/>
      <c r="AW1463" s="14"/>
    </row>
    <row r="1464" spans="1:49" ht="26.25" hidden="1" customHeight="1" x14ac:dyDescent="0.35">
      <c r="A1464" s="55">
        <f>Penjualan!A1180</f>
        <v>0</v>
      </c>
      <c r="B1464" s="2">
        <f>Penjualan!B1180</f>
        <v>0</v>
      </c>
      <c r="C1464" s="2" t="e">
        <f>Penjualan!C1180</f>
        <v>#N/A</v>
      </c>
      <c r="D1464" s="21" t="e">
        <f>VLOOKUP(B1464,Tabel!$A$6:$F$78,6,FALSE)</f>
        <v>#N/A</v>
      </c>
      <c r="E1464" s="13" t="e">
        <f>Penjualan!E1180*$D1464</f>
        <v>#N/A</v>
      </c>
      <c r="F1464" s="13" t="e">
        <f>Penjualan!F1180*$D1464</f>
        <v>#N/A</v>
      </c>
      <c r="G1464" s="13" t="e">
        <f>Penjualan!G1180*$D1464</f>
        <v>#N/A</v>
      </c>
      <c r="H1464" s="13" t="e">
        <f>Penjualan!H1180*$D1464</f>
        <v>#N/A</v>
      </c>
      <c r="I1464" s="13" t="e">
        <f>Penjualan!I1180*$D1464</f>
        <v>#N/A</v>
      </c>
      <c r="J1464" s="13" t="e">
        <f>Penjualan!J1180*$D1464</f>
        <v>#N/A</v>
      </c>
      <c r="K1464" s="13" t="e">
        <f>Penjualan!K1180*$D1464</f>
        <v>#N/A</v>
      </c>
      <c r="L1464" s="13" t="e">
        <f>Penjualan!L1180*$D1464</f>
        <v>#N/A</v>
      </c>
      <c r="M1464" s="13" t="e">
        <f>Penjualan!M1180*$D1464</f>
        <v>#N/A</v>
      </c>
      <c r="N1464" s="13" t="e">
        <f>Penjualan!N1180*$D1464</f>
        <v>#N/A</v>
      </c>
      <c r="O1464" s="13" t="e">
        <f>Penjualan!O1180*$D1464</f>
        <v>#N/A</v>
      </c>
      <c r="P1464" s="13" t="e">
        <f>Penjualan!P1180*$D1464</f>
        <v>#N/A</v>
      </c>
      <c r="Q1464" s="13" t="e">
        <f>Penjualan!Q1180*$D1464</f>
        <v>#N/A</v>
      </c>
      <c r="R1464" s="13" t="e">
        <f>Penjualan!R1180*$D1464</f>
        <v>#N/A</v>
      </c>
      <c r="S1464" s="13" t="e">
        <f>Penjualan!S1180*$D1464</f>
        <v>#N/A</v>
      </c>
      <c r="T1464" s="13" t="e">
        <f>Penjualan!T1180*$D1464</f>
        <v>#N/A</v>
      </c>
      <c r="U1464" s="13" t="e">
        <f>Penjualan!U1180*$D1464</f>
        <v>#N/A</v>
      </c>
      <c r="V1464" s="13" t="e">
        <f>Penjualan!V1180*$D1464</f>
        <v>#N/A</v>
      </c>
      <c r="W1464" s="13" t="e">
        <f>Penjualan!W1180*$D1464</f>
        <v>#N/A</v>
      </c>
      <c r="X1464" s="13" t="e">
        <f>Penjualan!X1180*$D1464</f>
        <v>#N/A</v>
      </c>
      <c r="Y1464" s="13" t="e">
        <f>Penjualan!Y1180*$D1464</f>
        <v>#N/A</v>
      </c>
      <c r="Z1464" s="13" t="e">
        <f>Penjualan!Z1180*$D1464</f>
        <v>#N/A</v>
      </c>
      <c r="AA1464" s="13" t="e">
        <f>Penjualan!AA1180*$D1464</f>
        <v>#N/A</v>
      </c>
      <c r="AB1464" s="13" t="e">
        <f>Penjualan!AB1180*$D1464</f>
        <v>#N/A</v>
      </c>
      <c r="AC1464" s="13" t="e">
        <f>Penjualan!AC1180*$D1464</f>
        <v>#N/A</v>
      </c>
      <c r="AD1464" s="13" t="e">
        <f>Penjualan!AD1180*$D1464</f>
        <v>#N/A</v>
      </c>
      <c r="AE1464" s="13" t="e">
        <f>Penjualan!AE1180*$D1464</f>
        <v>#N/A</v>
      </c>
      <c r="AF1464" s="13" t="e">
        <f>Penjualan!AF1180*$D1464</f>
        <v>#N/A</v>
      </c>
      <c r="AG1464" s="13" t="e">
        <f>Penjualan!AG1180*$D1464</f>
        <v>#N/A</v>
      </c>
      <c r="AH1464" s="13" t="e">
        <f>Penjualan!AH1180*$D1464</f>
        <v>#N/A</v>
      </c>
      <c r="AI1464" s="13" t="e">
        <f>Penjualan!AI1180*$D1464</f>
        <v>#N/A</v>
      </c>
      <c r="AJ1464" s="13" t="e">
        <f>Penjualan!AJ1180*$D1464</f>
        <v>#N/A</v>
      </c>
      <c r="AK1464" s="13" t="e">
        <f>Penjualan!AK1180*$D1464</f>
        <v>#N/A</v>
      </c>
      <c r="AL1464" s="13" t="e">
        <f>Penjualan!AL1180*$D1464</f>
        <v>#N/A</v>
      </c>
      <c r="AM1464" s="13" t="e">
        <f>Penjualan!AM1180*$D1464</f>
        <v>#N/A</v>
      </c>
      <c r="AN1464" s="13"/>
      <c r="AO1464" s="13"/>
      <c r="AP1464" s="13"/>
      <c r="AQ1464" s="13" t="e">
        <f>Penjualan!AQ1180*$D1464</f>
        <v>#N/A</v>
      </c>
      <c r="AR1464" s="13" t="e">
        <f t="shared" si="46"/>
        <v>#N/A</v>
      </c>
      <c r="AS1464" s="14"/>
      <c r="AT1464" s="14"/>
      <c r="AU1464" s="14"/>
      <c r="AV1464" s="14"/>
      <c r="AW1464" s="14"/>
    </row>
    <row r="1465" spans="1:49" ht="26.25" hidden="1" customHeight="1" x14ac:dyDescent="0.35">
      <c r="A1465" s="55">
        <f>Penjualan!A1181</f>
        <v>0</v>
      </c>
      <c r="B1465" s="2">
        <f>Penjualan!B1181</f>
        <v>0</v>
      </c>
      <c r="C1465" s="2" t="e">
        <f>Penjualan!C1181</f>
        <v>#N/A</v>
      </c>
      <c r="D1465" s="21" t="e">
        <f>VLOOKUP(B1465,Tabel!$A$6:$F$78,6,FALSE)</f>
        <v>#N/A</v>
      </c>
      <c r="E1465" s="13" t="e">
        <f>Penjualan!E1181*$D1465</f>
        <v>#N/A</v>
      </c>
      <c r="F1465" s="13" t="e">
        <f>Penjualan!F1181*$D1465</f>
        <v>#N/A</v>
      </c>
      <c r="G1465" s="13" t="e">
        <f>Penjualan!G1181*$D1465</f>
        <v>#N/A</v>
      </c>
      <c r="H1465" s="13" t="e">
        <f>Penjualan!H1181*$D1465</f>
        <v>#N/A</v>
      </c>
      <c r="I1465" s="13" t="e">
        <f>Penjualan!I1181*$D1465</f>
        <v>#N/A</v>
      </c>
      <c r="J1465" s="13" t="e">
        <f>Penjualan!J1181*$D1465</f>
        <v>#N/A</v>
      </c>
      <c r="K1465" s="13" t="e">
        <f>Penjualan!K1181*$D1465</f>
        <v>#N/A</v>
      </c>
      <c r="L1465" s="13" t="e">
        <f>Penjualan!L1181*$D1465</f>
        <v>#N/A</v>
      </c>
      <c r="M1465" s="13" t="e">
        <f>Penjualan!M1181*$D1465</f>
        <v>#N/A</v>
      </c>
      <c r="N1465" s="13" t="e">
        <f>Penjualan!N1181*$D1465</f>
        <v>#N/A</v>
      </c>
      <c r="O1465" s="13" t="e">
        <f>Penjualan!O1181*$D1465</f>
        <v>#N/A</v>
      </c>
      <c r="P1465" s="13" t="e">
        <f>Penjualan!P1181*$D1465</f>
        <v>#N/A</v>
      </c>
      <c r="Q1465" s="13" t="e">
        <f>Penjualan!Q1181*$D1465</f>
        <v>#N/A</v>
      </c>
      <c r="R1465" s="13" t="e">
        <f>Penjualan!R1181*$D1465</f>
        <v>#N/A</v>
      </c>
      <c r="S1465" s="13" t="e">
        <f>Penjualan!S1181*$D1465</f>
        <v>#N/A</v>
      </c>
      <c r="T1465" s="13" t="e">
        <f>Penjualan!T1181*$D1465</f>
        <v>#N/A</v>
      </c>
      <c r="U1465" s="13" t="e">
        <f>Penjualan!U1181*$D1465</f>
        <v>#N/A</v>
      </c>
      <c r="V1465" s="13" t="e">
        <f>Penjualan!V1181*$D1465</f>
        <v>#N/A</v>
      </c>
      <c r="W1465" s="13" t="e">
        <f>Penjualan!W1181*$D1465</f>
        <v>#N/A</v>
      </c>
      <c r="X1465" s="13" t="e">
        <f>Penjualan!X1181*$D1465</f>
        <v>#N/A</v>
      </c>
      <c r="Y1465" s="13" t="e">
        <f>Penjualan!Y1181*$D1465</f>
        <v>#N/A</v>
      </c>
      <c r="Z1465" s="13" t="e">
        <f>Penjualan!Z1181*$D1465</f>
        <v>#N/A</v>
      </c>
      <c r="AA1465" s="13" t="e">
        <f>Penjualan!AA1181*$D1465</f>
        <v>#N/A</v>
      </c>
      <c r="AB1465" s="13" t="e">
        <f>Penjualan!AB1181*$D1465</f>
        <v>#N/A</v>
      </c>
      <c r="AC1465" s="13" t="e">
        <f>Penjualan!AC1181*$D1465</f>
        <v>#N/A</v>
      </c>
      <c r="AD1465" s="13" t="e">
        <f>Penjualan!AD1181*$D1465</f>
        <v>#N/A</v>
      </c>
      <c r="AE1465" s="13" t="e">
        <f>Penjualan!AE1181*$D1465</f>
        <v>#N/A</v>
      </c>
      <c r="AF1465" s="13" t="e">
        <f>Penjualan!AF1181*$D1465</f>
        <v>#N/A</v>
      </c>
      <c r="AG1465" s="13" t="e">
        <f>Penjualan!AG1181*$D1465</f>
        <v>#N/A</v>
      </c>
      <c r="AH1465" s="13" t="e">
        <f>Penjualan!AH1181*$D1465</f>
        <v>#N/A</v>
      </c>
      <c r="AI1465" s="13" t="e">
        <f>Penjualan!AI1181*$D1465</f>
        <v>#N/A</v>
      </c>
      <c r="AJ1465" s="13" t="e">
        <f>Penjualan!AJ1181*$D1465</f>
        <v>#N/A</v>
      </c>
      <c r="AK1465" s="13" t="e">
        <f>Penjualan!AK1181*$D1465</f>
        <v>#N/A</v>
      </c>
      <c r="AL1465" s="13" t="e">
        <f>Penjualan!AL1181*$D1465</f>
        <v>#N/A</v>
      </c>
      <c r="AM1465" s="13" t="e">
        <f>Penjualan!AM1181*$D1465</f>
        <v>#N/A</v>
      </c>
      <c r="AN1465" s="13"/>
      <c r="AO1465" s="13"/>
      <c r="AP1465" s="13"/>
      <c r="AQ1465" s="13" t="e">
        <f>Penjualan!AQ1181*$D1465</f>
        <v>#N/A</v>
      </c>
      <c r="AR1465" s="13" t="e">
        <f t="shared" si="46"/>
        <v>#N/A</v>
      </c>
      <c r="AS1465" s="14"/>
      <c r="AT1465" s="14"/>
      <c r="AU1465" s="14"/>
      <c r="AV1465" s="14"/>
      <c r="AW1465" s="14"/>
    </row>
    <row r="1466" spans="1:49" ht="26.25" hidden="1" customHeight="1" x14ac:dyDescent="0.35">
      <c r="A1466" s="55">
        <f>Penjualan!A1182</f>
        <v>0</v>
      </c>
      <c r="B1466" s="2">
        <f>Penjualan!B1182</f>
        <v>0</v>
      </c>
      <c r="C1466" s="2" t="e">
        <f>Penjualan!C1182</f>
        <v>#N/A</v>
      </c>
      <c r="D1466" s="21" t="e">
        <f>VLOOKUP(B1466,Tabel!$A$6:$F$78,6,FALSE)</f>
        <v>#N/A</v>
      </c>
      <c r="E1466" s="13" t="e">
        <f>Penjualan!E1182*$D1466</f>
        <v>#N/A</v>
      </c>
      <c r="F1466" s="13" t="e">
        <f>Penjualan!F1182*$D1466</f>
        <v>#N/A</v>
      </c>
      <c r="G1466" s="13" t="e">
        <f>Penjualan!G1182*$D1466</f>
        <v>#N/A</v>
      </c>
      <c r="H1466" s="13" t="e">
        <f>Penjualan!H1182*$D1466</f>
        <v>#N/A</v>
      </c>
      <c r="I1466" s="13" t="e">
        <f>Penjualan!I1182*$D1466</f>
        <v>#N/A</v>
      </c>
      <c r="J1466" s="13" t="e">
        <f>Penjualan!J1182*$D1466</f>
        <v>#N/A</v>
      </c>
      <c r="K1466" s="13" t="e">
        <f>Penjualan!K1182*$D1466</f>
        <v>#N/A</v>
      </c>
      <c r="L1466" s="13" t="e">
        <f>Penjualan!L1182*$D1466</f>
        <v>#N/A</v>
      </c>
      <c r="M1466" s="13" t="e">
        <f>Penjualan!M1182*$D1466</f>
        <v>#N/A</v>
      </c>
      <c r="N1466" s="13" t="e">
        <f>Penjualan!N1182*$D1466</f>
        <v>#N/A</v>
      </c>
      <c r="O1466" s="13" t="e">
        <f>Penjualan!O1182*$D1466</f>
        <v>#N/A</v>
      </c>
      <c r="P1466" s="13" t="e">
        <f>Penjualan!P1182*$D1466</f>
        <v>#N/A</v>
      </c>
      <c r="Q1466" s="13" t="e">
        <f>Penjualan!Q1182*$D1466</f>
        <v>#N/A</v>
      </c>
      <c r="R1466" s="13" t="e">
        <f>Penjualan!R1182*$D1466</f>
        <v>#N/A</v>
      </c>
      <c r="S1466" s="13" t="e">
        <f>Penjualan!S1182*$D1466</f>
        <v>#N/A</v>
      </c>
      <c r="T1466" s="13" t="e">
        <f>Penjualan!T1182*$D1466</f>
        <v>#N/A</v>
      </c>
      <c r="U1466" s="13" t="e">
        <f>Penjualan!U1182*$D1466</f>
        <v>#N/A</v>
      </c>
      <c r="V1466" s="13" t="e">
        <f>Penjualan!V1182*$D1466</f>
        <v>#N/A</v>
      </c>
      <c r="W1466" s="13" t="e">
        <f>Penjualan!W1182*$D1466</f>
        <v>#N/A</v>
      </c>
      <c r="X1466" s="13" t="e">
        <f>Penjualan!X1182*$D1466</f>
        <v>#N/A</v>
      </c>
      <c r="Y1466" s="13" t="e">
        <f>Penjualan!Y1182*$D1466</f>
        <v>#N/A</v>
      </c>
      <c r="Z1466" s="13" t="e">
        <f>Penjualan!Z1182*$D1466</f>
        <v>#N/A</v>
      </c>
      <c r="AA1466" s="13" t="e">
        <f>Penjualan!AA1182*$D1466</f>
        <v>#N/A</v>
      </c>
      <c r="AB1466" s="13" t="e">
        <f>Penjualan!AB1182*$D1466</f>
        <v>#N/A</v>
      </c>
      <c r="AC1466" s="13" t="e">
        <f>Penjualan!AC1182*$D1466</f>
        <v>#N/A</v>
      </c>
      <c r="AD1466" s="13" t="e">
        <f>Penjualan!AD1182*$D1466</f>
        <v>#N/A</v>
      </c>
      <c r="AE1466" s="13" t="e">
        <f>Penjualan!AE1182*$D1466</f>
        <v>#N/A</v>
      </c>
      <c r="AF1466" s="13" t="e">
        <f>Penjualan!AF1182*$D1466</f>
        <v>#N/A</v>
      </c>
      <c r="AG1466" s="13" t="e">
        <f>Penjualan!AG1182*$D1466</f>
        <v>#N/A</v>
      </c>
      <c r="AH1466" s="13" t="e">
        <f>Penjualan!AH1182*$D1466</f>
        <v>#N/A</v>
      </c>
      <c r="AI1466" s="13" t="e">
        <f>Penjualan!AI1182*$D1466</f>
        <v>#N/A</v>
      </c>
      <c r="AJ1466" s="13" t="e">
        <f>Penjualan!AJ1182*$D1466</f>
        <v>#N/A</v>
      </c>
      <c r="AK1466" s="13" t="e">
        <f>Penjualan!AK1182*$D1466</f>
        <v>#N/A</v>
      </c>
      <c r="AL1466" s="13" t="e">
        <f>Penjualan!AL1182*$D1466</f>
        <v>#N/A</v>
      </c>
      <c r="AM1466" s="13" t="e">
        <f>Penjualan!AM1182*$D1466</f>
        <v>#N/A</v>
      </c>
      <c r="AN1466" s="13"/>
      <c r="AO1466" s="13"/>
      <c r="AP1466" s="13"/>
      <c r="AQ1466" s="13" t="e">
        <f>Penjualan!AQ1182*$D1466</f>
        <v>#N/A</v>
      </c>
      <c r="AR1466" s="13" t="e">
        <f t="shared" si="46"/>
        <v>#N/A</v>
      </c>
      <c r="AS1466" s="14"/>
      <c r="AT1466" s="14"/>
      <c r="AU1466" s="14"/>
      <c r="AV1466" s="14"/>
      <c r="AW1466" s="14"/>
    </row>
    <row r="1467" spans="1:49" ht="26.25" hidden="1" customHeight="1" x14ac:dyDescent="0.35">
      <c r="A1467" s="55">
        <f>Penjualan!A1183</f>
        <v>0</v>
      </c>
      <c r="B1467" s="2">
        <f>Penjualan!B1183</f>
        <v>0</v>
      </c>
      <c r="C1467" s="2" t="e">
        <f>Penjualan!C1183</f>
        <v>#N/A</v>
      </c>
      <c r="D1467" s="21" t="e">
        <f>VLOOKUP(B1467,Tabel!$A$6:$F$78,6,FALSE)</f>
        <v>#N/A</v>
      </c>
      <c r="E1467" s="13" t="e">
        <f>Penjualan!E1183*$D1467</f>
        <v>#N/A</v>
      </c>
      <c r="F1467" s="13" t="e">
        <f>Penjualan!F1183*$D1467</f>
        <v>#N/A</v>
      </c>
      <c r="G1467" s="13" t="e">
        <f>Penjualan!G1183*$D1467</f>
        <v>#N/A</v>
      </c>
      <c r="H1467" s="13" t="e">
        <f>Penjualan!H1183*$D1467</f>
        <v>#N/A</v>
      </c>
      <c r="I1467" s="13" t="e">
        <f>Penjualan!I1183*$D1467</f>
        <v>#N/A</v>
      </c>
      <c r="J1467" s="13" t="e">
        <f>Penjualan!J1183*$D1467</f>
        <v>#N/A</v>
      </c>
      <c r="K1467" s="13" t="e">
        <f>Penjualan!K1183*$D1467</f>
        <v>#N/A</v>
      </c>
      <c r="L1467" s="13" t="e">
        <f>Penjualan!L1183*$D1467</f>
        <v>#N/A</v>
      </c>
      <c r="M1467" s="13" t="e">
        <f>Penjualan!M1183*$D1467</f>
        <v>#N/A</v>
      </c>
      <c r="N1467" s="13" t="e">
        <f>Penjualan!N1183*$D1467</f>
        <v>#N/A</v>
      </c>
      <c r="O1467" s="13" t="e">
        <f>Penjualan!O1183*$D1467</f>
        <v>#N/A</v>
      </c>
      <c r="P1467" s="13" t="e">
        <f>Penjualan!P1183*$D1467</f>
        <v>#N/A</v>
      </c>
      <c r="Q1467" s="13" t="e">
        <f>Penjualan!Q1183*$D1467</f>
        <v>#N/A</v>
      </c>
      <c r="R1467" s="13" t="e">
        <f>Penjualan!R1183*$D1467</f>
        <v>#N/A</v>
      </c>
      <c r="S1467" s="13" t="e">
        <f>Penjualan!S1183*$D1467</f>
        <v>#N/A</v>
      </c>
      <c r="T1467" s="13" t="e">
        <f>Penjualan!T1183*$D1467</f>
        <v>#N/A</v>
      </c>
      <c r="U1467" s="13" t="e">
        <f>Penjualan!U1183*$D1467</f>
        <v>#N/A</v>
      </c>
      <c r="V1467" s="13" t="e">
        <f>Penjualan!V1183*$D1467</f>
        <v>#N/A</v>
      </c>
      <c r="W1467" s="13" t="e">
        <f>Penjualan!W1183*$D1467</f>
        <v>#N/A</v>
      </c>
      <c r="X1467" s="13" t="e">
        <f>Penjualan!X1183*$D1467</f>
        <v>#N/A</v>
      </c>
      <c r="Y1467" s="13" t="e">
        <f>Penjualan!Y1183*$D1467</f>
        <v>#N/A</v>
      </c>
      <c r="Z1467" s="13" t="e">
        <f>Penjualan!Z1183*$D1467</f>
        <v>#N/A</v>
      </c>
      <c r="AA1467" s="13" t="e">
        <f>Penjualan!AA1183*$D1467</f>
        <v>#N/A</v>
      </c>
      <c r="AB1467" s="13" t="e">
        <f>Penjualan!AB1183*$D1467</f>
        <v>#N/A</v>
      </c>
      <c r="AC1467" s="13" t="e">
        <f>Penjualan!AC1183*$D1467</f>
        <v>#N/A</v>
      </c>
      <c r="AD1467" s="13" t="e">
        <f>Penjualan!AD1183*$D1467</f>
        <v>#N/A</v>
      </c>
      <c r="AE1467" s="13" t="e">
        <f>Penjualan!AE1183*$D1467</f>
        <v>#N/A</v>
      </c>
      <c r="AF1467" s="13" t="e">
        <f>Penjualan!AF1183*$D1467</f>
        <v>#N/A</v>
      </c>
      <c r="AG1467" s="13" t="e">
        <f>Penjualan!AG1183*$D1467</f>
        <v>#N/A</v>
      </c>
      <c r="AH1467" s="13" t="e">
        <f>Penjualan!AH1183*$D1467</f>
        <v>#N/A</v>
      </c>
      <c r="AI1467" s="13" t="e">
        <f>Penjualan!AI1183*$D1467</f>
        <v>#N/A</v>
      </c>
      <c r="AJ1467" s="13" t="e">
        <f>Penjualan!AJ1183*$D1467</f>
        <v>#N/A</v>
      </c>
      <c r="AK1467" s="13" t="e">
        <f>Penjualan!AK1183*$D1467</f>
        <v>#N/A</v>
      </c>
      <c r="AL1467" s="13" t="e">
        <f>Penjualan!AL1183*$D1467</f>
        <v>#N/A</v>
      </c>
      <c r="AM1467" s="13" t="e">
        <f>Penjualan!AM1183*$D1467</f>
        <v>#N/A</v>
      </c>
      <c r="AN1467" s="13"/>
      <c r="AO1467" s="13"/>
      <c r="AP1467" s="13"/>
      <c r="AQ1467" s="13" t="e">
        <f>Penjualan!AQ1183*$D1467</f>
        <v>#N/A</v>
      </c>
      <c r="AR1467" s="13" t="e">
        <f t="shared" si="46"/>
        <v>#N/A</v>
      </c>
      <c r="AS1467" s="14"/>
      <c r="AT1467" s="14"/>
      <c r="AU1467" s="14"/>
      <c r="AV1467" s="14"/>
      <c r="AW1467" s="14"/>
    </row>
    <row r="1468" spans="1:49" ht="26.25" hidden="1" customHeight="1" x14ac:dyDescent="0.35">
      <c r="A1468" s="55">
        <f>Penjualan!A1184</f>
        <v>0</v>
      </c>
      <c r="B1468" s="2">
        <f>Penjualan!B1184</f>
        <v>0</v>
      </c>
      <c r="C1468" s="2" t="e">
        <f>Penjualan!C1184</f>
        <v>#N/A</v>
      </c>
      <c r="D1468" s="21" t="e">
        <f>VLOOKUP(B1468,Tabel!$A$6:$F$78,6,FALSE)</f>
        <v>#N/A</v>
      </c>
      <c r="E1468" s="13" t="e">
        <f>Penjualan!E1184*$D1468</f>
        <v>#N/A</v>
      </c>
      <c r="F1468" s="13" t="e">
        <f>Penjualan!F1184*$D1468</f>
        <v>#N/A</v>
      </c>
      <c r="G1468" s="13" t="e">
        <f>Penjualan!G1184*$D1468</f>
        <v>#N/A</v>
      </c>
      <c r="H1468" s="13" t="e">
        <f>Penjualan!H1184*$D1468</f>
        <v>#N/A</v>
      </c>
      <c r="I1468" s="13" t="e">
        <f>Penjualan!I1184*$D1468</f>
        <v>#N/A</v>
      </c>
      <c r="J1468" s="13" t="e">
        <f>Penjualan!J1184*$D1468</f>
        <v>#N/A</v>
      </c>
      <c r="K1468" s="13" t="e">
        <f>Penjualan!K1184*$D1468</f>
        <v>#N/A</v>
      </c>
      <c r="L1468" s="13" t="e">
        <f>Penjualan!L1184*$D1468</f>
        <v>#N/A</v>
      </c>
      <c r="M1468" s="13" t="e">
        <f>Penjualan!M1184*$D1468</f>
        <v>#N/A</v>
      </c>
      <c r="N1468" s="13" t="e">
        <f>Penjualan!N1184*$D1468</f>
        <v>#N/A</v>
      </c>
      <c r="O1468" s="13" t="e">
        <f>Penjualan!O1184*$D1468</f>
        <v>#N/A</v>
      </c>
      <c r="P1468" s="13" t="e">
        <f>Penjualan!P1184*$D1468</f>
        <v>#N/A</v>
      </c>
      <c r="Q1468" s="13" t="e">
        <f>Penjualan!Q1184*$D1468</f>
        <v>#N/A</v>
      </c>
      <c r="R1468" s="13" t="e">
        <f>Penjualan!R1184*$D1468</f>
        <v>#N/A</v>
      </c>
      <c r="S1468" s="13" t="e">
        <f>Penjualan!S1184*$D1468</f>
        <v>#N/A</v>
      </c>
      <c r="T1468" s="13" t="e">
        <f>Penjualan!T1184*$D1468</f>
        <v>#N/A</v>
      </c>
      <c r="U1468" s="13" t="e">
        <f>Penjualan!U1184*$D1468</f>
        <v>#N/A</v>
      </c>
      <c r="V1468" s="13" t="e">
        <f>Penjualan!V1184*$D1468</f>
        <v>#N/A</v>
      </c>
      <c r="W1468" s="13" t="e">
        <f>Penjualan!W1184*$D1468</f>
        <v>#N/A</v>
      </c>
      <c r="X1468" s="13" t="e">
        <f>Penjualan!X1184*$D1468</f>
        <v>#N/A</v>
      </c>
      <c r="Y1468" s="13" t="e">
        <f>Penjualan!Y1184*$D1468</f>
        <v>#N/A</v>
      </c>
      <c r="Z1468" s="13" t="e">
        <f>Penjualan!Z1184*$D1468</f>
        <v>#N/A</v>
      </c>
      <c r="AA1468" s="13" t="e">
        <f>Penjualan!AA1184*$D1468</f>
        <v>#N/A</v>
      </c>
      <c r="AB1468" s="13" t="e">
        <f>Penjualan!AB1184*$D1468</f>
        <v>#N/A</v>
      </c>
      <c r="AC1468" s="13" t="e">
        <f>Penjualan!AC1184*$D1468</f>
        <v>#N/A</v>
      </c>
      <c r="AD1468" s="13" t="e">
        <f>Penjualan!AD1184*$D1468</f>
        <v>#N/A</v>
      </c>
      <c r="AE1468" s="13" t="e">
        <f>Penjualan!AE1184*$D1468</f>
        <v>#N/A</v>
      </c>
      <c r="AF1468" s="13" t="e">
        <f>Penjualan!AF1184*$D1468</f>
        <v>#N/A</v>
      </c>
      <c r="AG1468" s="13" t="e">
        <f>Penjualan!AG1184*$D1468</f>
        <v>#N/A</v>
      </c>
      <c r="AH1468" s="13" t="e">
        <f>Penjualan!AH1184*$D1468</f>
        <v>#N/A</v>
      </c>
      <c r="AI1468" s="13" t="e">
        <f>Penjualan!AI1184*$D1468</f>
        <v>#N/A</v>
      </c>
      <c r="AJ1468" s="13" t="e">
        <f>Penjualan!AJ1184*$D1468</f>
        <v>#N/A</v>
      </c>
      <c r="AK1468" s="13" t="e">
        <f>Penjualan!AK1184*$D1468</f>
        <v>#N/A</v>
      </c>
      <c r="AL1468" s="13" t="e">
        <f>Penjualan!AL1184*$D1468</f>
        <v>#N/A</v>
      </c>
      <c r="AM1468" s="13" t="e">
        <f>Penjualan!AM1184*$D1468</f>
        <v>#N/A</v>
      </c>
      <c r="AN1468" s="13"/>
      <c r="AO1468" s="13"/>
      <c r="AP1468" s="13"/>
      <c r="AQ1468" s="13" t="e">
        <f>Penjualan!AQ1184*$D1468</f>
        <v>#N/A</v>
      </c>
      <c r="AR1468" s="13" t="e">
        <f t="shared" si="46"/>
        <v>#N/A</v>
      </c>
      <c r="AS1468" s="14"/>
      <c r="AT1468" s="14"/>
      <c r="AU1468" s="14"/>
      <c r="AV1468" s="14"/>
      <c r="AW1468" s="14"/>
    </row>
    <row r="1469" spans="1:49" ht="26.25" hidden="1" customHeight="1" x14ac:dyDescent="0.35">
      <c r="A1469" s="55">
        <f>Penjualan!A1185</f>
        <v>0</v>
      </c>
      <c r="B1469" s="2">
        <f>Penjualan!B1185</f>
        <v>0</v>
      </c>
      <c r="C1469" s="2" t="e">
        <f>Penjualan!C1185</f>
        <v>#N/A</v>
      </c>
      <c r="D1469" s="21" t="e">
        <f>VLOOKUP(B1469,Tabel!$A$6:$F$78,6,FALSE)</f>
        <v>#N/A</v>
      </c>
      <c r="E1469" s="13" t="e">
        <f>Penjualan!E1185*$D1469</f>
        <v>#N/A</v>
      </c>
      <c r="F1469" s="13" t="e">
        <f>Penjualan!F1185*$D1469</f>
        <v>#N/A</v>
      </c>
      <c r="G1469" s="13" t="e">
        <f>Penjualan!G1185*$D1469</f>
        <v>#N/A</v>
      </c>
      <c r="H1469" s="13" t="e">
        <f>Penjualan!H1185*$D1469</f>
        <v>#N/A</v>
      </c>
      <c r="I1469" s="13" t="e">
        <f>Penjualan!I1185*$D1469</f>
        <v>#N/A</v>
      </c>
      <c r="J1469" s="13" t="e">
        <f>Penjualan!J1185*$D1469</f>
        <v>#N/A</v>
      </c>
      <c r="K1469" s="13" t="e">
        <f>Penjualan!K1185*$D1469</f>
        <v>#N/A</v>
      </c>
      <c r="L1469" s="13" t="e">
        <f>Penjualan!L1185*$D1469</f>
        <v>#N/A</v>
      </c>
      <c r="M1469" s="13" t="e">
        <f>Penjualan!M1185*$D1469</f>
        <v>#N/A</v>
      </c>
      <c r="N1469" s="13" t="e">
        <f>Penjualan!N1185*$D1469</f>
        <v>#N/A</v>
      </c>
      <c r="O1469" s="13" t="e">
        <f>Penjualan!O1185*$D1469</f>
        <v>#N/A</v>
      </c>
      <c r="P1469" s="13" t="e">
        <f>Penjualan!P1185*$D1469</f>
        <v>#N/A</v>
      </c>
      <c r="Q1469" s="13" t="e">
        <f>Penjualan!Q1185*$D1469</f>
        <v>#N/A</v>
      </c>
      <c r="R1469" s="13" t="e">
        <f>Penjualan!R1185*$D1469</f>
        <v>#N/A</v>
      </c>
      <c r="S1469" s="13" t="e">
        <f>Penjualan!S1185*$D1469</f>
        <v>#N/A</v>
      </c>
      <c r="T1469" s="13" t="e">
        <f>Penjualan!T1185*$D1469</f>
        <v>#N/A</v>
      </c>
      <c r="U1469" s="13" t="e">
        <f>Penjualan!U1185*$D1469</f>
        <v>#N/A</v>
      </c>
      <c r="V1469" s="13" t="e">
        <f>Penjualan!V1185*$D1469</f>
        <v>#N/A</v>
      </c>
      <c r="W1469" s="13" t="e">
        <f>Penjualan!W1185*$D1469</f>
        <v>#N/A</v>
      </c>
      <c r="X1469" s="13" t="e">
        <f>Penjualan!X1185*$D1469</f>
        <v>#N/A</v>
      </c>
      <c r="Y1469" s="13" t="e">
        <f>Penjualan!Y1185*$D1469</f>
        <v>#N/A</v>
      </c>
      <c r="Z1469" s="13" t="e">
        <f>Penjualan!Z1185*$D1469</f>
        <v>#N/A</v>
      </c>
      <c r="AA1469" s="13" t="e">
        <f>Penjualan!AA1185*$D1469</f>
        <v>#N/A</v>
      </c>
      <c r="AB1469" s="13" t="e">
        <f>Penjualan!AB1185*$D1469</f>
        <v>#N/A</v>
      </c>
      <c r="AC1469" s="13" t="e">
        <f>Penjualan!AC1185*$D1469</f>
        <v>#N/A</v>
      </c>
      <c r="AD1469" s="13" t="e">
        <f>Penjualan!AD1185*$D1469</f>
        <v>#N/A</v>
      </c>
      <c r="AE1469" s="13" t="e">
        <f>Penjualan!AE1185*$D1469</f>
        <v>#N/A</v>
      </c>
      <c r="AF1469" s="13" t="e">
        <f>Penjualan!AF1185*$D1469</f>
        <v>#N/A</v>
      </c>
      <c r="AG1469" s="13" t="e">
        <f>Penjualan!AG1185*$D1469</f>
        <v>#N/A</v>
      </c>
      <c r="AH1469" s="13" t="e">
        <f>Penjualan!AH1185*$D1469</f>
        <v>#N/A</v>
      </c>
      <c r="AI1469" s="13" t="e">
        <f>Penjualan!AI1185*$D1469</f>
        <v>#N/A</v>
      </c>
      <c r="AJ1469" s="13" t="e">
        <f>Penjualan!AJ1185*$D1469</f>
        <v>#N/A</v>
      </c>
      <c r="AK1469" s="13" t="e">
        <f>Penjualan!AK1185*$D1469</f>
        <v>#N/A</v>
      </c>
      <c r="AL1469" s="13" t="e">
        <f>Penjualan!AL1185*$D1469</f>
        <v>#N/A</v>
      </c>
      <c r="AM1469" s="13" t="e">
        <f>Penjualan!AM1185*$D1469</f>
        <v>#N/A</v>
      </c>
      <c r="AN1469" s="13"/>
      <c r="AO1469" s="13"/>
      <c r="AP1469" s="13"/>
      <c r="AQ1469" s="13" t="e">
        <f>Penjualan!AQ1185*$D1469</f>
        <v>#N/A</v>
      </c>
      <c r="AR1469" s="13" t="e">
        <f t="shared" si="46"/>
        <v>#N/A</v>
      </c>
      <c r="AS1469" s="14"/>
      <c r="AT1469" s="14"/>
      <c r="AU1469" s="14"/>
      <c r="AV1469" s="14"/>
      <c r="AW1469" s="14"/>
    </row>
    <row r="1470" spans="1:49" ht="26.25" hidden="1" customHeight="1" x14ac:dyDescent="0.35">
      <c r="A1470" s="55">
        <f>Penjualan!A1186</f>
        <v>0</v>
      </c>
      <c r="B1470" s="2">
        <f>Penjualan!B1186</f>
        <v>0</v>
      </c>
      <c r="C1470" s="2" t="e">
        <f>Penjualan!C1186</f>
        <v>#N/A</v>
      </c>
      <c r="D1470" s="21" t="e">
        <f>VLOOKUP(B1470,Tabel!$A$6:$F$78,6,FALSE)</f>
        <v>#N/A</v>
      </c>
      <c r="E1470" s="13" t="e">
        <f>Penjualan!E1186*$D1470</f>
        <v>#N/A</v>
      </c>
      <c r="F1470" s="13" t="e">
        <f>Penjualan!F1186*$D1470</f>
        <v>#N/A</v>
      </c>
      <c r="G1470" s="13" t="e">
        <f>Penjualan!G1186*$D1470</f>
        <v>#N/A</v>
      </c>
      <c r="H1470" s="13" t="e">
        <f>Penjualan!H1186*$D1470</f>
        <v>#N/A</v>
      </c>
      <c r="I1470" s="13" t="e">
        <f>Penjualan!I1186*$D1470</f>
        <v>#N/A</v>
      </c>
      <c r="J1470" s="13" t="e">
        <f>Penjualan!J1186*$D1470</f>
        <v>#N/A</v>
      </c>
      <c r="K1470" s="13" t="e">
        <f>Penjualan!K1186*$D1470</f>
        <v>#N/A</v>
      </c>
      <c r="L1470" s="13" t="e">
        <f>Penjualan!L1186*$D1470</f>
        <v>#N/A</v>
      </c>
      <c r="M1470" s="13" t="e">
        <f>Penjualan!M1186*$D1470</f>
        <v>#N/A</v>
      </c>
      <c r="N1470" s="13" t="e">
        <f>Penjualan!N1186*$D1470</f>
        <v>#N/A</v>
      </c>
      <c r="O1470" s="13" t="e">
        <f>Penjualan!O1186*$D1470</f>
        <v>#N/A</v>
      </c>
      <c r="P1470" s="13" t="e">
        <f>Penjualan!P1186*$D1470</f>
        <v>#N/A</v>
      </c>
      <c r="Q1470" s="13" t="e">
        <f>Penjualan!Q1186*$D1470</f>
        <v>#N/A</v>
      </c>
      <c r="R1470" s="13" t="e">
        <f>Penjualan!R1186*$D1470</f>
        <v>#N/A</v>
      </c>
      <c r="S1470" s="13" t="e">
        <f>Penjualan!S1186*$D1470</f>
        <v>#N/A</v>
      </c>
      <c r="T1470" s="13" t="e">
        <f>Penjualan!T1186*$D1470</f>
        <v>#N/A</v>
      </c>
      <c r="U1470" s="13" t="e">
        <f>Penjualan!U1186*$D1470</f>
        <v>#N/A</v>
      </c>
      <c r="V1470" s="13" t="e">
        <f>Penjualan!V1186*$D1470</f>
        <v>#N/A</v>
      </c>
      <c r="W1470" s="13" t="e">
        <f>Penjualan!W1186*$D1470</f>
        <v>#N/A</v>
      </c>
      <c r="X1470" s="13" t="e">
        <f>Penjualan!X1186*$D1470</f>
        <v>#N/A</v>
      </c>
      <c r="Y1470" s="13" t="e">
        <f>Penjualan!Y1186*$D1470</f>
        <v>#N/A</v>
      </c>
      <c r="Z1470" s="13" t="e">
        <f>Penjualan!Z1186*$D1470</f>
        <v>#N/A</v>
      </c>
      <c r="AA1470" s="13" t="e">
        <f>Penjualan!AA1186*$D1470</f>
        <v>#N/A</v>
      </c>
      <c r="AB1470" s="13" t="e">
        <f>Penjualan!AB1186*$D1470</f>
        <v>#N/A</v>
      </c>
      <c r="AC1470" s="13" t="e">
        <f>Penjualan!AC1186*$D1470</f>
        <v>#N/A</v>
      </c>
      <c r="AD1470" s="13" t="e">
        <f>Penjualan!AD1186*$D1470</f>
        <v>#N/A</v>
      </c>
      <c r="AE1470" s="13" t="e">
        <f>Penjualan!AE1186*$D1470</f>
        <v>#N/A</v>
      </c>
      <c r="AF1470" s="13" t="e">
        <f>Penjualan!AF1186*$D1470</f>
        <v>#N/A</v>
      </c>
      <c r="AG1470" s="13" t="e">
        <f>Penjualan!AG1186*$D1470</f>
        <v>#N/A</v>
      </c>
      <c r="AH1470" s="13" t="e">
        <f>Penjualan!AH1186*$D1470</f>
        <v>#N/A</v>
      </c>
      <c r="AI1470" s="13" t="e">
        <f>Penjualan!AI1186*$D1470</f>
        <v>#N/A</v>
      </c>
      <c r="AJ1470" s="13" t="e">
        <f>Penjualan!AJ1186*$D1470</f>
        <v>#N/A</v>
      </c>
      <c r="AK1470" s="13" t="e">
        <f>Penjualan!AK1186*$D1470</f>
        <v>#N/A</v>
      </c>
      <c r="AL1470" s="13" t="e">
        <f>Penjualan!AL1186*$D1470</f>
        <v>#N/A</v>
      </c>
      <c r="AM1470" s="13" t="e">
        <f>Penjualan!AM1186*$D1470</f>
        <v>#N/A</v>
      </c>
      <c r="AN1470" s="13"/>
      <c r="AO1470" s="13"/>
      <c r="AP1470" s="13"/>
      <c r="AQ1470" s="13" t="e">
        <f>Penjualan!AQ1186*$D1470</f>
        <v>#N/A</v>
      </c>
      <c r="AR1470" s="13" t="e">
        <f t="shared" si="46"/>
        <v>#N/A</v>
      </c>
      <c r="AS1470" s="14"/>
      <c r="AT1470" s="14"/>
      <c r="AU1470" s="14"/>
      <c r="AV1470" s="14"/>
      <c r="AW1470" s="14"/>
    </row>
    <row r="1471" spans="1:49" ht="26.25" hidden="1" customHeight="1" x14ac:dyDescent="0.35">
      <c r="A1471" s="55">
        <f>Penjualan!A1187</f>
        <v>0</v>
      </c>
      <c r="B1471" s="2">
        <f>Penjualan!B1187</f>
        <v>0</v>
      </c>
      <c r="C1471" s="2" t="e">
        <f>Penjualan!C1187</f>
        <v>#N/A</v>
      </c>
      <c r="D1471" s="21" t="e">
        <f>VLOOKUP(B1471,Tabel!$A$6:$F$78,6,FALSE)</f>
        <v>#N/A</v>
      </c>
      <c r="E1471" s="13" t="e">
        <f>Penjualan!E1187*$D1471</f>
        <v>#N/A</v>
      </c>
      <c r="F1471" s="13" t="e">
        <f>Penjualan!F1187*$D1471</f>
        <v>#N/A</v>
      </c>
      <c r="G1471" s="13" t="e">
        <f>Penjualan!G1187*$D1471</f>
        <v>#N/A</v>
      </c>
      <c r="H1471" s="13" t="e">
        <f>Penjualan!H1187*$D1471</f>
        <v>#N/A</v>
      </c>
      <c r="I1471" s="13" t="e">
        <f>Penjualan!I1187*$D1471</f>
        <v>#N/A</v>
      </c>
      <c r="J1471" s="13" t="e">
        <f>Penjualan!J1187*$D1471</f>
        <v>#N/A</v>
      </c>
      <c r="K1471" s="13" t="e">
        <f>Penjualan!K1187*$D1471</f>
        <v>#N/A</v>
      </c>
      <c r="L1471" s="13" t="e">
        <f>Penjualan!L1187*$D1471</f>
        <v>#N/A</v>
      </c>
      <c r="M1471" s="13" t="e">
        <f>Penjualan!M1187*$D1471</f>
        <v>#N/A</v>
      </c>
      <c r="N1471" s="13" t="e">
        <f>Penjualan!N1187*$D1471</f>
        <v>#N/A</v>
      </c>
      <c r="O1471" s="13" t="e">
        <f>Penjualan!O1187*$D1471</f>
        <v>#N/A</v>
      </c>
      <c r="P1471" s="13" t="e">
        <f>Penjualan!P1187*$D1471</f>
        <v>#N/A</v>
      </c>
      <c r="Q1471" s="13" t="e">
        <f>Penjualan!Q1187*$D1471</f>
        <v>#N/A</v>
      </c>
      <c r="R1471" s="13" t="e">
        <f>Penjualan!R1187*$D1471</f>
        <v>#N/A</v>
      </c>
      <c r="S1471" s="13" t="e">
        <f>Penjualan!S1187*$D1471</f>
        <v>#N/A</v>
      </c>
      <c r="T1471" s="13" t="e">
        <f>Penjualan!T1187*$D1471</f>
        <v>#N/A</v>
      </c>
      <c r="U1471" s="13" t="e">
        <f>Penjualan!U1187*$D1471</f>
        <v>#N/A</v>
      </c>
      <c r="V1471" s="13" t="e">
        <f>Penjualan!V1187*$D1471</f>
        <v>#N/A</v>
      </c>
      <c r="W1471" s="13" t="e">
        <f>Penjualan!W1187*$D1471</f>
        <v>#N/A</v>
      </c>
      <c r="X1471" s="13" t="e">
        <f>Penjualan!X1187*$D1471</f>
        <v>#N/A</v>
      </c>
      <c r="Y1471" s="13" t="e">
        <f>Penjualan!Y1187*$D1471</f>
        <v>#N/A</v>
      </c>
      <c r="Z1471" s="13" t="e">
        <f>Penjualan!Z1187*$D1471</f>
        <v>#N/A</v>
      </c>
      <c r="AA1471" s="13" t="e">
        <f>Penjualan!AA1187*$D1471</f>
        <v>#N/A</v>
      </c>
      <c r="AB1471" s="13" t="e">
        <f>Penjualan!AB1187*$D1471</f>
        <v>#N/A</v>
      </c>
      <c r="AC1471" s="13" t="e">
        <f>Penjualan!AC1187*$D1471</f>
        <v>#N/A</v>
      </c>
      <c r="AD1471" s="13" t="e">
        <f>Penjualan!AD1187*$D1471</f>
        <v>#N/A</v>
      </c>
      <c r="AE1471" s="13" t="e">
        <f>Penjualan!AE1187*$D1471</f>
        <v>#N/A</v>
      </c>
      <c r="AF1471" s="13" t="e">
        <f>Penjualan!AF1187*$D1471</f>
        <v>#N/A</v>
      </c>
      <c r="AG1471" s="13" t="e">
        <f>Penjualan!AG1187*$D1471</f>
        <v>#N/A</v>
      </c>
      <c r="AH1471" s="13" t="e">
        <f>Penjualan!AH1187*$D1471</f>
        <v>#N/A</v>
      </c>
      <c r="AI1471" s="13" t="e">
        <f>Penjualan!AI1187*$D1471</f>
        <v>#N/A</v>
      </c>
      <c r="AJ1471" s="13" t="e">
        <f>Penjualan!AJ1187*$D1471</f>
        <v>#N/A</v>
      </c>
      <c r="AK1471" s="13" t="e">
        <f>Penjualan!AK1187*$D1471</f>
        <v>#N/A</v>
      </c>
      <c r="AL1471" s="13" t="e">
        <f>Penjualan!AL1187*$D1471</f>
        <v>#N/A</v>
      </c>
      <c r="AM1471" s="13" t="e">
        <f>Penjualan!AM1187*$D1471</f>
        <v>#N/A</v>
      </c>
      <c r="AN1471" s="13"/>
      <c r="AO1471" s="13"/>
      <c r="AP1471" s="13"/>
      <c r="AQ1471" s="13" t="e">
        <f>Penjualan!AQ1187*$D1471</f>
        <v>#N/A</v>
      </c>
      <c r="AR1471" s="13" t="e">
        <f t="shared" si="46"/>
        <v>#N/A</v>
      </c>
      <c r="AS1471" s="14"/>
      <c r="AT1471" s="14"/>
      <c r="AU1471" s="14"/>
      <c r="AV1471" s="14"/>
      <c r="AW1471" s="14"/>
    </row>
    <row r="1472" spans="1:49" ht="26.25" hidden="1" customHeight="1" x14ac:dyDescent="0.35">
      <c r="A1472" s="55">
        <f>Penjualan!A1188</f>
        <v>0</v>
      </c>
      <c r="B1472" s="2">
        <f>Penjualan!B1188</f>
        <v>0</v>
      </c>
      <c r="C1472" s="2" t="e">
        <f>Penjualan!C1188</f>
        <v>#N/A</v>
      </c>
      <c r="D1472" s="21" t="e">
        <f>VLOOKUP(B1472,Tabel!$A$6:$F$78,6,FALSE)</f>
        <v>#N/A</v>
      </c>
      <c r="E1472" s="13" t="e">
        <f>Penjualan!E1188*$D1472</f>
        <v>#N/A</v>
      </c>
      <c r="F1472" s="13" t="e">
        <f>Penjualan!F1188*$D1472</f>
        <v>#N/A</v>
      </c>
      <c r="G1472" s="13" t="e">
        <f>Penjualan!G1188*$D1472</f>
        <v>#N/A</v>
      </c>
      <c r="H1472" s="13" t="e">
        <f>Penjualan!H1188*$D1472</f>
        <v>#N/A</v>
      </c>
      <c r="I1472" s="13" t="e">
        <f>Penjualan!I1188*$D1472</f>
        <v>#N/A</v>
      </c>
      <c r="J1472" s="13" t="e">
        <f>Penjualan!J1188*$D1472</f>
        <v>#N/A</v>
      </c>
      <c r="K1472" s="13" t="e">
        <f>Penjualan!K1188*$D1472</f>
        <v>#N/A</v>
      </c>
      <c r="L1472" s="13" t="e">
        <f>Penjualan!L1188*$D1472</f>
        <v>#N/A</v>
      </c>
      <c r="M1472" s="13" t="e">
        <f>Penjualan!M1188*$D1472</f>
        <v>#N/A</v>
      </c>
      <c r="N1472" s="13" t="e">
        <f>Penjualan!N1188*$D1472</f>
        <v>#N/A</v>
      </c>
      <c r="O1472" s="13" t="e">
        <f>Penjualan!O1188*$D1472</f>
        <v>#N/A</v>
      </c>
      <c r="P1472" s="13" t="e">
        <f>Penjualan!P1188*$D1472</f>
        <v>#N/A</v>
      </c>
      <c r="Q1472" s="13" t="e">
        <f>Penjualan!Q1188*$D1472</f>
        <v>#N/A</v>
      </c>
      <c r="R1472" s="13" t="e">
        <f>Penjualan!R1188*$D1472</f>
        <v>#N/A</v>
      </c>
      <c r="S1472" s="13" t="e">
        <f>Penjualan!S1188*$D1472</f>
        <v>#N/A</v>
      </c>
      <c r="T1472" s="13" t="e">
        <f>Penjualan!T1188*$D1472</f>
        <v>#N/A</v>
      </c>
      <c r="U1472" s="13" t="e">
        <f>Penjualan!U1188*$D1472</f>
        <v>#N/A</v>
      </c>
      <c r="V1472" s="13" t="e">
        <f>Penjualan!V1188*$D1472</f>
        <v>#N/A</v>
      </c>
      <c r="W1472" s="13" t="e">
        <f>Penjualan!W1188*$D1472</f>
        <v>#N/A</v>
      </c>
      <c r="X1472" s="13" t="e">
        <f>Penjualan!X1188*$D1472</f>
        <v>#N/A</v>
      </c>
      <c r="Y1472" s="13" t="e">
        <f>Penjualan!Y1188*$D1472</f>
        <v>#N/A</v>
      </c>
      <c r="Z1472" s="13" t="e">
        <f>Penjualan!Z1188*$D1472</f>
        <v>#N/A</v>
      </c>
      <c r="AA1472" s="13" t="e">
        <f>Penjualan!AA1188*$D1472</f>
        <v>#N/A</v>
      </c>
      <c r="AB1472" s="13" t="e">
        <f>Penjualan!AB1188*$D1472</f>
        <v>#N/A</v>
      </c>
      <c r="AC1472" s="13" t="e">
        <f>Penjualan!AC1188*$D1472</f>
        <v>#N/A</v>
      </c>
      <c r="AD1472" s="13" t="e">
        <f>Penjualan!AD1188*$D1472</f>
        <v>#N/A</v>
      </c>
      <c r="AE1472" s="13" t="e">
        <f>Penjualan!AE1188*$D1472</f>
        <v>#N/A</v>
      </c>
      <c r="AF1472" s="13" t="e">
        <f>Penjualan!AF1188*$D1472</f>
        <v>#N/A</v>
      </c>
      <c r="AG1472" s="13" t="e">
        <f>Penjualan!AG1188*$D1472</f>
        <v>#N/A</v>
      </c>
      <c r="AH1472" s="13" t="e">
        <f>Penjualan!AH1188*$D1472</f>
        <v>#N/A</v>
      </c>
      <c r="AI1472" s="13" t="e">
        <f>Penjualan!AI1188*$D1472</f>
        <v>#N/A</v>
      </c>
      <c r="AJ1472" s="13" t="e">
        <f>Penjualan!AJ1188*$D1472</f>
        <v>#N/A</v>
      </c>
      <c r="AK1472" s="13" t="e">
        <f>Penjualan!AK1188*$D1472</f>
        <v>#N/A</v>
      </c>
      <c r="AL1472" s="13" t="e">
        <f>Penjualan!AL1188*$D1472</f>
        <v>#N/A</v>
      </c>
      <c r="AM1472" s="13" t="e">
        <f>Penjualan!AM1188*$D1472</f>
        <v>#N/A</v>
      </c>
      <c r="AN1472" s="13"/>
      <c r="AO1472" s="13"/>
      <c r="AP1472" s="13"/>
      <c r="AQ1472" s="13" t="e">
        <f>Penjualan!AQ1188*$D1472</f>
        <v>#N/A</v>
      </c>
      <c r="AR1472" s="13" t="e">
        <f t="shared" si="46"/>
        <v>#N/A</v>
      </c>
      <c r="AS1472" s="14"/>
      <c r="AT1472" s="14"/>
      <c r="AU1472" s="14"/>
      <c r="AV1472" s="14"/>
      <c r="AW1472" s="14"/>
    </row>
    <row r="1473" spans="1:52" ht="26.25" hidden="1" customHeight="1" x14ac:dyDescent="0.35">
      <c r="A1473" s="55">
        <f>Penjualan!A1189</f>
        <v>0</v>
      </c>
      <c r="B1473" s="2">
        <f>Penjualan!B1189</f>
        <v>0</v>
      </c>
      <c r="C1473" s="2" t="e">
        <f>Penjualan!C1189</f>
        <v>#N/A</v>
      </c>
      <c r="D1473" s="21" t="e">
        <f>VLOOKUP(B1473,Tabel!$A$6:$F$78,6,FALSE)</f>
        <v>#N/A</v>
      </c>
      <c r="E1473" s="13" t="e">
        <f>Penjualan!E1189*$D1473</f>
        <v>#N/A</v>
      </c>
      <c r="F1473" s="13" t="e">
        <f>Penjualan!F1189*$D1473</f>
        <v>#N/A</v>
      </c>
      <c r="G1473" s="13" t="e">
        <f>Penjualan!G1189*$D1473</f>
        <v>#N/A</v>
      </c>
      <c r="H1473" s="13" t="e">
        <f>Penjualan!H1189*$D1473</f>
        <v>#N/A</v>
      </c>
      <c r="I1473" s="13" t="e">
        <f>Penjualan!I1189*$D1473</f>
        <v>#N/A</v>
      </c>
      <c r="J1473" s="13" t="e">
        <f>Penjualan!J1189*$D1473</f>
        <v>#N/A</v>
      </c>
      <c r="K1473" s="13" t="e">
        <f>Penjualan!K1189*$D1473</f>
        <v>#N/A</v>
      </c>
      <c r="L1473" s="13" t="e">
        <f>Penjualan!L1189*$D1473</f>
        <v>#N/A</v>
      </c>
      <c r="M1473" s="13" t="e">
        <f>Penjualan!M1189*$D1473</f>
        <v>#N/A</v>
      </c>
      <c r="N1473" s="13" t="e">
        <f>Penjualan!N1189*$D1473</f>
        <v>#N/A</v>
      </c>
      <c r="O1473" s="13" t="e">
        <f>Penjualan!O1189*$D1473</f>
        <v>#N/A</v>
      </c>
      <c r="P1473" s="13" t="e">
        <f>Penjualan!P1189*$D1473</f>
        <v>#N/A</v>
      </c>
      <c r="Q1473" s="13" t="e">
        <f>Penjualan!Q1189*$D1473</f>
        <v>#N/A</v>
      </c>
      <c r="R1473" s="13" t="e">
        <f>Penjualan!R1189*$D1473</f>
        <v>#N/A</v>
      </c>
      <c r="S1473" s="13" t="e">
        <f>Penjualan!S1189*$D1473</f>
        <v>#N/A</v>
      </c>
      <c r="T1473" s="13" t="e">
        <f>Penjualan!T1189*$D1473</f>
        <v>#N/A</v>
      </c>
      <c r="U1473" s="13" t="e">
        <f>Penjualan!U1189*$D1473</f>
        <v>#N/A</v>
      </c>
      <c r="V1473" s="13" t="e">
        <f>Penjualan!V1189*$D1473</f>
        <v>#N/A</v>
      </c>
      <c r="W1473" s="13" t="e">
        <f>Penjualan!W1189*$D1473</f>
        <v>#N/A</v>
      </c>
      <c r="X1473" s="13" t="e">
        <f>Penjualan!X1189*$D1473</f>
        <v>#N/A</v>
      </c>
      <c r="Y1473" s="13" t="e">
        <f>Penjualan!Y1189*$D1473</f>
        <v>#N/A</v>
      </c>
      <c r="Z1473" s="13" t="e">
        <f>Penjualan!Z1189*$D1473</f>
        <v>#N/A</v>
      </c>
      <c r="AA1473" s="13" t="e">
        <f>Penjualan!AA1189*$D1473</f>
        <v>#N/A</v>
      </c>
      <c r="AB1473" s="13" t="e">
        <f>Penjualan!AB1189*$D1473</f>
        <v>#N/A</v>
      </c>
      <c r="AC1473" s="13" t="e">
        <f>Penjualan!AC1189*$D1473</f>
        <v>#N/A</v>
      </c>
      <c r="AD1473" s="13" t="e">
        <f>Penjualan!AD1189*$D1473</f>
        <v>#N/A</v>
      </c>
      <c r="AE1473" s="13" t="e">
        <f>Penjualan!AE1189*$D1473</f>
        <v>#N/A</v>
      </c>
      <c r="AF1473" s="13" t="e">
        <f>Penjualan!AF1189*$D1473</f>
        <v>#N/A</v>
      </c>
      <c r="AG1473" s="13" t="e">
        <f>Penjualan!AG1189*$D1473</f>
        <v>#N/A</v>
      </c>
      <c r="AH1473" s="13" t="e">
        <f>Penjualan!AH1189*$D1473</f>
        <v>#N/A</v>
      </c>
      <c r="AI1473" s="13" t="e">
        <f>Penjualan!AI1189*$D1473</f>
        <v>#N/A</v>
      </c>
      <c r="AJ1473" s="13" t="e">
        <f>Penjualan!AJ1189*$D1473</f>
        <v>#N/A</v>
      </c>
      <c r="AK1473" s="13" t="e">
        <f>Penjualan!AK1189*$D1473</f>
        <v>#N/A</v>
      </c>
      <c r="AL1473" s="13" t="e">
        <f>Penjualan!AL1189*$D1473</f>
        <v>#N/A</v>
      </c>
      <c r="AM1473" s="13" t="e">
        <f>Penjualan!AM1189*$D1473</f>
        <v>#N/A</v>
      </c>
      <c r="AN1473" s="13"/>
      <c r="AO1473" s="13"/>
      <c r="AP1473" s="13"/>
      <c r="AQ1473" s="13" t="e">
        <f>Penjualan!AQ1189*$D1473</f>
        <v>#N/A</v>
      </c>
      <c r="AR1473" s="13" t="e">
        <f t="shared" si="46"/>
        <v>#N/A</v>
      </c>
      <c r="AS1473" s="14"/>
      <c r="AT1473" s="14"/>
      <c r="AU1473" s="14"/>
      <c r="AV1473" s="14"/>
      <c r="AW1473" s="14"/>
    </row>
    <row r="1474" spans="1:52" ht="26.25" hidden="1" customHeight="1" x14ac:dyDescent="0.35">
      <c r="A1474" s="55">
        <f>Penjualan!A1190</f>
        <v>0</v>
      </c>
      <c r="B1474" s="2">
        <f>Penjualan!B1190</f>
        <v>0</v>
      </c>
      <c r="C1474" s="2" t="e">
        <f>Penjualan!C1190</f>
        <v>#N/A</v>
      </c>
      <c r="D1474" s="21" t="e">
        <f>VLOOKUP(B1474,Tabel!$A$6:$F$78,6,FALSE)</f>
        <v>#N/A</v>
      </c>
      <c r="E1474" s="13" t="e">
        <f>Penjualan!E1190*$D1474</f>
        <v>#N/A</v>
      </c>
      <c r="F1474" s="13" t="e">
        <f>Penjualan!F1190*$D1474</f>
        <v>#N/A</v>
      </c>
      <c r="G1474" s="13" t="e">
        <f>Penjualan!G1190*$D1474</f>
        <v>#N/A</v>
      </c>
      <c r="H1474" s="13" t="e">
        <f>Penjualan!H1190*$D1474</f>
        <v>#N/A</v>
      </c>
      <c r="I1474" s="13" t="e">
        <f>Penjualan!I1190*$D1474</f>
        <v>#N/A</v>
      </c>
      <c r="J1474" s="13" t="e">
        <f>Penjualan!J1190*$D1474</f>
        <v>#N/A</v>
      </c>
      <c r="K1474" s="13" t="e">
        <f>Penjualan!K1190*$D1474</f>
        <v>#N/A</v>
      </c>
      <c r="L1474" s="13" t="e">
        <f>Penjualan!L1190*$D1474</f>
        <v>#N/A</v>
      </c>
      <c r="M1474" s="13" t="e">
        <f>Penjualan!M1190*$D1474</f>
        <v>#N/A</v>
      </c>
      <c r="N1474" s="13" t="e">
        <f>Penjualan!N1190*$D1474</f>
        <v>#N/A</v>
      </c>
      <c r="O1474" s="13" t="e">
        <f>Penjualan!O1190*$D1474</f>
        <v>#N/A</v>
      </c>
      <c r="P1474" s="13" t="e">
        <f>Penjualan!P1190*$D1474</f>
        <v>#N/A</v>
      </c>
      <c r="Q1474" s="13" t="e">
        <f>Penjualan!Q1190*$D1474</f>
        <v>#N/A</v>
      </c>
      <c r="R1474" s="13" t="e">
        <f>Penjualan!R1190*$D1474</f>
        <v>#N/A</v>
      </c>
      <c r="S1474" s="13" t="e">
        <f>Penjualan!S1190*$D1474</f>
        <v>#N/A</v>
      </c>
      <c r="T1474" s="13" t="e">
        <f>Penjualan!T1190*$D1474</f>
        <v>#N/A</v>
      </c>
      <c r="U1474" s="13" t="e">
        <f>Penjualan!U1190*$D1474</f>
        <v>#N/A</v>
      </c>
      <c r="V1474" s="13" t="e">
        <f>Penjualan!V1190*$D1474</f>
        <v>#N/A</v>
      </c>
      <c r="W1474" s="13" t="e">
        <f>Penjualan!W1190*$D1474</f>
        <v>#N/A</v>
      </c>
      <c r="X1474" s="13" t="e">
        <f>Penjualan!X1190*$D1474</f>
        <v>#N/A</v>
      </c>
      <c r="Y1474" s="13" t="e">
        <f>Penjualan!Y1190*$D1474</f>
        <v>#N/A</v>
      </c>
      <c r="Z1474" s="13" t="e">
        <f>Penjualan!Z1190*$D1474</f>
        <v>#N/A</v>
      </c>
      <c r="AA1474" s="13" t="e">
        <f>Penjualan!AA1190*$D1474</f>
        <v>#N/A</v>
      </c>
      <c r="AB1474" s="13" t="e">
        <f>Penjualan!AB1190*$D1474</f>
        <v>#N/A</v>
      </c>
      <c r="AC1474" s="13" t="e">
        <f>Penjualan!AC1190*$D1474</f>
        <v>#N/A</v>
      </c>
      <c r="AD1474" s="13" t="e">
        <f>Penjualan!AD1190*$D1474</f>
        <v>#N/A</v>
      </c>
      <c r="AE1474" s="13" t="e">
        <f>Penjualan!AE1190*$D1474</f>
        <v>#N/A</v>
      </c>
      <c r="AF1474" s="13" t="e">
        <f>Penjualan!AF1190*$D1474</f>
        <v>#N/A</v>
      </c>
      <c r="AG1474" s="13" t="e">
        <f>Penjualan!AG1190*$D1474</f>
        <v>#N/A</v>
      </c>
      <c r="AH1474" s="13" t="e">
        <f>Penjualan!AH1190*$D1474</f>
        <v>#N/A</v>
      </c>
      <c r="AI1474" s="13" t="e">
        <f>Penjualan!AI1190*$D1474</f>
        <v>#N/A</v>
      </c>
      <c r="AJ1474" s="13" t="e">
        <f>Penjualan!AJ1190*$D1474</f>
        <v>#N/A</v>
      </c>
      <c r="AK1474" s="13" t="e">
        <f>Penjualan!AK1190*$D1474</f>
        <v>#N/A</v>
      </c>
      <c r="AL1474" s="13" t="e">
        <f>Penjualan!AL1190*$D1474</f>
        <v>#N/A</v>
      </c>
      <c r="AM1474" s="13" t="e">
        <f>Penjualan!AM1190*$D1474</f>
        <v>#N/A</v>
      </c>
      <c r="AN1474" s="13"/>
      <c r="AO1474" s="13"/>
      <c r="AP1474" s="13"/>
      <c r="AQ1474" s="13" t="e">
        <f>Penjualan!AQ1190*$D1474</f>
        <v>#N/A</v>
      </c>
      <c r="AR1474" s="13" t="e">
        <f t="shared" si="46"/>
        <v>#N/A</v>
      </c>
      <c r="AS1474" s="14"/>
      <c r="AT1474" s="14"/>
      <c r="AU1474" s="14"/>
      <c r="AV1474" s="14"/>
      <c r="AW1474" s="14"/>
    </row>
    <row r="1475" spans="1:52" ht="26.25" hidden="1" customHeight="1" x14ac:dyDescent="0.35">
      <c r="A1475" s="55">
        <f>Penjualan!A1191</f>
        <v>0</v>
      </c>
      <c r="B1475" s="2">
        <f>Penjualan!B1191</f>
        <v>0</v>
      </c>
      <c r="C1475" s="2" t="e">
        <f>Penjualan!C1191</f>
        <v>#N/A</v>
      </c>
      <c r="D1475" s="21" t="e">
        <f>VLOOKUP(B1475,Tabel!$A$6:$F$78,6,FALSE)</f>
        <v>#N/A</v>
      </c>
      <c r="E1475" s="13" t="e">
        <f>Penjualan!E1191*$D1475</f>
        <v>#N/A</v>
      </c>
      <c r="F1475" s="13" t="e">
        <f>Penjualan!F1191*$D1475</f>
        <v>#N/A</v>
      </c>
      <c r="G1475" s="13" t="e">
        <f>Penjualan!G1191*$D1475</f>
        <v>#N/A</v>
      </c>
      <c r="H1475" s="13" t="e">
        <f>Penjualan!H1191*$D1475</f>
        <v>#N/A</v>
      </c>
      <c r="I1475" s="13" t="e">
        <f>Penjualan!I1191*$D1475</f>
        <v>#N/A</v>
      </c>
      <c r="J1475" s="13" t="e">
        <f>Penjualan!J1191*$D1475</f>
        <v>#N/A</v>
      </c>
      <c r="K1475" s="13" t="e">
        <f>Penjualan!K1191*$D1475</f>
        <v>#N/A</v>
      </c>
      <c r="L1475" s="13" t="e">
        <f>Penjualan!L1191*$D1475</f>
        <v>#N/A</v>
      </c>
      <c r="M1475" s="13" t="e">
        <f>Penjualan!M1191*$D1475</f>
        <v>#N/A</v>
      </c>
      <c r="N1475" s="13" t="e">
        <f>Penjualan!N1191*$D1475</f>
        <v>#N/A</v>
      </c>
      <c r="O1475" s="13" t="e">
        <f>Penjualan!O1191*$D1475</f>
        <v>#N/A</v>
      </c>
      <c r="P1475" s="13" t="e">
        <f>Penjualan!P1191*$D1475</f>
        <v>#N/A</v>
      </c>
      <c r="Q1475" s="13" t="e">
        <f>Penjualan!Q1191*$D1475</f>
        <v>#N/A</v>
      </c>
      <c r="R1475" s="13" t="e">
        <f>Penjualan!R1191*$D1475</f>
        <v>#N/A</v>
      </c>
      <c r="S1475" s="13" t="e">
        <f>Penjualan!S1191*$D1475</f>
        <v>#N/A</v>
      </c>
      <c r="T1475" s="13" t="e">
        <f>Penjualan!T1191*$D1475</f>
        <v>#N/A</v>
      </c>
      <c r="U1475" s="13" t="e">
        <f>Penjualan!U1191*$D1475</f>
        <v>#N/A</v>
      </c>
      <c r="V1475" s="13" t="e">
        <f>Penjualan!V1191*$D1475</f>
        <v>#N/A</v>
      </c>
      <c r="W1475" s="13" t="e">
        <f>Penjualan!W1191*$D1475</f>
        <v>#N/A</v>
      </c>
      <c r="X1475" s="13" t="e">
        <f>Penjualan!X1191*$D1475</f>
        <v>#N/A</v>
      </c>
      <c r="Y1475" s="13" t="e">
        <f>Penjualan!Y1191*$D1475</f>
        <v>#N/A</v>
      </c>
      <c r="Z1475" s="13" t="e">
        <f>Penjualan!Z1191*$D1475</f>
        <v>#N/A</v>
      </c>
      <c r="AA1475" s="13" t="e">
        <f>Penjualan!AA1191*$D1475</f>
        <v>#N/A</v>
      </c>
      <c r="AB1475" s="13" t="e">
        <f>Penjualan!AB1191*$D1475</f>
        <v>#N/A</v>
      </c>
      <c r="AC1475" s="13" t="e">
        <f>Penjualan!AC1191*$D1475</f>
        <v>#N/A</v>
      </c>
      <c r="AD1475" s="13" t="e">
        <f>Penjualan!AD1191*$D1475</f>
        <v>#N/A</v>
      </c>
      <c r="AE1475" s="13" t="e">
        <f>Penjualan!AE1191*$D1475</f>
        <v>#N/A</v>
      </c>
      <c r="AF1475" s="13" t="e">
        <f>Penjualan!AF1191*$D1475</f>
        <v>#N/A</v>
      </c>
      <c r="AG1475" s="13" t="e">
        <f>Penjualan!AG1191*$D1475</f>
        <v>#N/A</v>
      </c>
      <c r="AH1475" s="13" t="e">
        <f>Penjualan!AH1191*$D1475</f>
        <v>#N/A</v>
      </c>
      <c r="AI1475" s="13" t="e">
        <f>Penjualan!AI1191*$D1475</f>
        <v>#N/A</v>
      </c>
      <c r="AJ1475" s="13" t="e">
        <f>Penjualan!AJ1191*$D1475</f>
        <v>#N/A</v>
      </c>
      <c r="AK1475" s="13" t="e">
        <f>Penjualan!AK1191*$D1475</f>
        <v>#N/A</v>
      </c>
      <c r="AL1475" s="13" t="e">
        <f>Penjualan!AL1191*$D1475</f>
        <v>#N/A</v>
      </c>
      <c r="AM1475" s="13" t="e">
        <f>Penjualan!AM1191*$D1475</f>
        <v>#N/A</v>
      </c>
      <c r="AN1475" s="13"/>
      <c r="AO1475" s="13"/>
      <c r="AP1475" s="13"/>
      <c r="AQ1475" s="13" t="e">
        <f>Penjualan!AQ1191*$D1475</f>
        <v>#N/A</v>
      </c>
      <c r="AR1475" s="13" t="e">
        <f t="shared" si="46"/>
        <v>#N/A</v>
      </c>
      <c r="AS1475" s="14"/>
      <c r="AT1475" s="14"/>
      <c r="AU1475" s="14"/>
      <c r="AV1475" s="14"/>
      <c r="AW1475" s="14"/>
    </row>
    <row r="1476" spans="1:52" ht="26.25" hidden="1" customHeight="1" x14ac:dyDescent="0.35">
      <c r="A1476" s="55">
        <f>Penjualan!A1192</f>
        <v>0</v>
      </c>
      <c r="B1476" s="2">
        <f>Penjualan!B1192</f>
        <v>0</v>
      </c>
      <c r="C1476" s="2" t="e">
        <f>Penjualan!C1192</f>
        <v>#N/A</v>
      </c>
      <c r="D1476" s="21" t="e">
        <f>VLOOKUP(B1476,Tabel!$A$6:$F$78,6,FALSE)</f>
        <v>#N/A</v>
      </c>
      <c r="E1476" s="13" t="e">
        <f>Penjualan!E1192*$D1476</f>
        <v>#N/A</v>
      </c>
      <c r="F1476" s="13" t="e">
        <f>Penjualan!F1192*$D1476</f>
        <v>#N/A</v>
      </c>
      <c r="G1476" s="13" t="e">
        <f>Penjualan!G1192*$D1476</f>
        <v>#N/A</v>
      </c>
      <c r="H1476" s="13" t="e">
        <f>Penjualan!H1192*$D1476</f>
        <v>#N/A</v>
      </c>
      <c r="I1476" s="13" t="e">
        <f>Penjualan!I1192*$D1476</f>
        <v>#N/A</v>
      </c>
      <c r="J1476" s="13" t="e">
        <f>Penjualan!J1192*$D1476</f>
        <v>#N/A</v>
      </c>
      <c r="K1476" s="13" t="e">
        <f>Penjualan!K1192*$D1476</f>
        <v>#N/A</v>
      </c>
      <c r="L1476" s="13" t="e">
        <f>Penjualan!L1192*$D1476</f>
        <v>#N/A</v>
      </c>
      <c r="M1476" s="13" t="e">
        <f>Penjualan!M1192*$D1476</f>
        <v>#N/A</v>
      </c>
      <c r="N1476" s="13" t="e">
        <f>Penjualan!N1192*$D1476</f>
        <v>#N/A</v>
      </c>
      <c r="O1476" s="13" t="e">
        <f>Penjualan!O1192*$D1476</f>
        <v>#N/A</v>
      </c>
      <c r="P1476" s="13" t="e">
        <f>Penjualan!P1192*$D1476</f>
        <v>#N/A</v>
      </c>
      <c r="Q1476" s="13" t="e">
        <f>Penjualan!Q1192*$D1476</f>
        <v>#N/A</v>
      </c>
      <c r="R1476" s="13" t="e">
        <f>Penjualan!R1192*$D1476</f>
        <v>#N/A</v>
      </c>
      <c r="S1476" s="13" t="e">
        <f>Penjualan!S1192*$D1476</f>
        <v>#N/A</v>
      </c>
      <c r="T1476" s="13" t="e">
        <f>Penjualan!T1192*$D1476</f>
        <v>#N/A</v>
      </c>
      <c r="U1476" s="13" t="e">
        <f>Penjualan!U1192*$D1476</f>
        <v>#N/A</v>
      </c>
      <c r="V1476" s="13" t="e">
        <f>Penjualan!V1192*$D1476</f>
        <v>#N/A</v>
      </c>
      <c r="W1476" s="13" t="e">
        <f>Penjualan!W1192*$D1476</f>
        <v>#N/A</v>
      </c>
      <c r="X1476" s="13" t="e">
        <f>Penjualan!X1192*$D1476</f>
        <v>#N/A</v>
      </c>
      <c r="Y1476" s="13" t="e">
        <f>Penjualan!Y1192*$D1476</f>
        <v>#N/A</v>
      </c>
      <c r="Z1476" s="13" t="e">
        <f>Penjualan!Z1192*$D1476</f>
        <v>#N/A</v>
      </c>
      <c r="AA1476" s="13" t="e">
        <f>Penjualan!AA1192*$D1476</f>
        <v>#N/A</v>
      </c>
      <c r="AB1476" s="13" t="e">
        <f>Penjualan!AB1192*$D1476</f>
        <v>#N/A</v>
      </c>
      <c r="AC1476" s="13" t="e">
        <f>Penjualan!AC1192*$D1476</f>
        <v>#N/A</v>
      </c>
      <c r="AD1476" s="13" t="e">
        <f>Penjualan!AD1192*$D1476</f>
        <v>#N/A</v>
      </c>
      <c r="AE1476" s="13" t="e">
        <f>Penjualan!AE1192*$D1476</f>
        <v>#N/A</v>
      </c>
      <c r="AF1476" s="13" t="e">
        <f>Penjualan!AF1192*$D1476</f>
        <v>#N/A</v>
      </c>
      <c r="AG1476" s="13" t="e">
        <f>Penjualan!AG1192*$D1476</f>
        <v>#N/A</v>
      </c>
      <c r="AH1476" s="13" t="e">
        <f>Penjualan!AH1192*$D1476</f>
        <v>#N/A</v>
      </c>
      <c r="AI1476" s="13" t="e">
        <f>Penjualan!AI1192*$D1476</f>
        <v>#N/A</v>
      </c>
      <c r="AJ1476" s="13" t="e">
        <f>Penjualan!AJ1192*$D1476</f>
        <v>#N/A</v>
      </c>
      <c r="AK1476" s="13" t="e">
        <f>Penjualan!AK1192*$D1476</f>
        <v>#N/A</v>
      </c>
      <c r="AL1476" s="13" t="e">
        <f>Penjualan!AL1192*$D1476</f>
        <v>#N/A</v>
      </c>
      <c r="AM1476" s="13" t="e">
        <f>Penjualan!AM1192*$D1476</f>
        <v>#N/A</v>
      </c>
      <c r="AN1476" s="13"/>
      <c r="AO1476" s="13"/>
      <c r="AP1476" s="13"/>
      <c r="AQ1476" s="13" t="e">
        <f>Penjualan!AQ1192*$D1476</f>
        <v>#N/A</v>
      </c>
      <c r="AR1476" s="13" t="e">
        <f t="shared" si="46"/>
        <v>#N/A</v>
      </c>
      <c r="AS1476" s="14"/>
      <c r="AT1476" s="14"/>
      <c r="AU1476" s="14"/>
      <c r="AV1476" s="14"/>
      <c r="AW1476" s="14"/>
    </row>
    <row r="1477" spans="1:52" ht="26.25" hidden="1" customHeight="1" x14ac:dyDescent="0.35">
      <c r="A1477" s="55">
        <f>Penjualan!A1193</f>
        <v>0</v>
      </c>
      <c r="B1477" s="2">
        <f>Penjualan!B1193</f>
        <v>0</v>
      </c>
      <c r="C1477" s="2" t="e">
        <f>Penjualan!C1193</f>
        <v>#N/A</v>
      </c>
      <c r="D1477" s="21" t="e">
        <f>VLOOKUP(B1477,Tabel!$A$6:$F$78,6,FALSE)</f>
        <v>#N/A</v>
      </c>
      <c r="E1477" s="13" t="e">
        <f>Penjualan!E1193*$D1477</f>
        <v>#N/A</v>
      </c>
      <c r="F1477" s="13" t="e">
        <f>Penjualan!F1193*$D1477</f>
        <v>#N/A</v>
      </c>
      <c r="G1477" s="13" t="e">
        <f>Penjualan!G1193*$D1477</f>
        <v>#N/A</v>
      </c>
      <c r="H1477" s="13" t="e">
        <f>Penjualan!H1193*$D1477</f>
        <v>#N/A</v>
      </c>
      <c r="I1477" s="13" t="e">
        <f>Penjualan!I1193*$D1477</f>
        <v>#N/A</v>
      </c>
      <c r="J1477" s="13" t="e">
        <f>Penjualan!J1193*$D1477</f>
        <v>#N/A</v>
      </c>
      <c r="K1477" s="13" t="e">
        <f>Penjualan!K1193*$D1477</f>
        <v>#N/A</v>
      </c>
      <c r="L1477" s="13" t="e">
        <f>Penjualan!L1193*$D1477</f>
        <v>#N/A</v>
      </c>
      <c r="M1477" s="13" t="e">
        <f>Penjualan!M1193*$D1477</f>
        <v>#N/A</v>
      </c>
      <c r="N1477" s="13" t="e">
        <f>Penjualan!N1193*$D1477</f>
        <v>#N/A</v>
      </c>
      <c r="O1477" s="13" t="e">
        <f>Penjualan!O1193*$D1477</f>
        <v>#N/A</v>
      </c>
      <c r="P1477" s="13" t="e">
        <f>Penjualan!P1193*$D1477</f>
        <v>#N/A</v>
      </c>
      <c r="Q1477" s="13" t="e">
        <f>Penjualan!Q1193*$D1477</f>
        <v>#N/A</v>
      </c>
      <c r="R1477" s="13" t="e">
        <f>Penjualan!R1193*$D1477</f>
        <v>#N/A</v>
      </c>
      <c r="S1477" s="13" t="e">
        <f>Penjualan!S1193*$D1477</f>
        <v>#N/A</v>
      </c>
      <c r="T1477" s="13" t="e">
        <f>Penjualan!T1193*$D1477</f>
        <v>#N/A</v>
      </c>
      <c r="U1477" s="13" t="e">
        <f>Penjualan!U1193*$D1477</f>
        <v>#N/A</v>
      </c>
      <c r="V1477" s="13" t="e">
        <f>Penjualan!V1193*$D1477</f>
        <v>#N/A</v>
      </c>
      <c r="W1477" s="13" t="e">
        <f>Penjualan!W1193*$D1477</f>
        <v>#N/A</v>
      </c>
      <c r="X1477" s="13" t="e">
        <f>Penjualan!X1193*$D1477</f>
        <v>#N/A</v>
      </c>
      <c r="Y1477" s="13" t="e">
        <f>Penjualan!Y1193*$D1477</f>
        <v>#N/A</v>
      </c>
      <c r="Z1477" s="13" t="e">
        <f>Penjualan!Z1193*$D1477</f>
        <v>#N/A</v>
      </c>
      <c r="AA1477" s="13" t="e">
        <f>Penjualan!AA1193*$D1477</f>
        <v>#N/A</v>
      </c>
      <c r="AB1477" s="13" t="e">
        <f>Penjualan!AB1193*$D1477</f>
        <v>#N/A</v>
      </c>
      <c r="AC1477" s="13" t="e">
        <f>Penjualan!AC1193*$D1477</f>
        <v>#N/A</v>
      </c>
      <c r="AD1477" s="13" t="e">
        <f>Penjualan!AD1193*$D1477</f>
        <v>#N/A</v>
      </c>
      <c r="AE1477" s="13" t="e">
        <f>Penjualan!AE1193*$D1477</f>
        <v>#N/A</v>
      </c>
      <c r="AF1477" s="13" t="e">
        <f>Penjualan!AF1193*$D1477</f>
        <v>#N/A</v>
      </c>
      <c r="AG1477" s="13" t="e">
        <f>Penjualan!AG1193*$D1477</f>
        <v>#N/A</v>
      </c>
      <c r="AH1477" s="13" t="e">
        <f>Penjualan!AH1193*$D1477</f>
        <v>#N/A</v>
      </c>
      <c r="AI1477" s="13" t="e">
        <f>Penjualan!AI1193*$D1477</f>
        <v>#N/A</v>
      </c>
      <c r="AJ1477" s="13" t="e">
        <f>Penjualan!AJ1193*$D1477</f>
        <v>#N/A</v>
      </c>
      <c r="AK1477" s="13" t="e">
        <f>Penjualan!AK1193*$D1477</f>
        <v>#N/A</v>
      </c>
      <c r="AL1477" s="13" t="e">
        <f>Penjualan!AL1193*$D1477</f>
        <v>#N/A</v>
      </c>
      <c r="AM1477" s="13" t="e">
        <f>Penjualan!AM1193*$D1477</f>
        <v>#N/A</v>
      </c>
      <c r="AN1477" s="13"/>
      <c r="AO1477" s="13"/>
      <c r="AP1477" s="13"/>
      <c r="AQ1477" s="13" t="e">
        <f>Penjualan!AQ1193*$D1477</f>
        <v>#N/A</v>
      </c>
      <c r="AR1477" s="13" t="e">
        <f t="shared" si="46"/>
        <v>#N/A</v>
      </c>
      <c r="AS1477" s="14"/>
      <c r="AT1477" s="14"/>
      <c r="AU1477" s="14"/>
      <c r="AV1477" s="14"/>
      <c r="AW1477" s="14"/>
    </row>
    <row r="1478" spans="1:52" ht="26.25" hidden="1" customHeight="1" x14ac:dyDescent="0.35">
      <c r="A1478" s="55">
        <f>Penjualan!A1194</f>
        <v>0</v>
      </c>
      <c r="B1478" s="2">
        <f>Penjualan!B1194</f>
        <v>0</v>
      </c>
      <c r="C1478" s="2" t="e">
        <f>Penjualan!C1194</f>
        <v>#N/A</v>
      </c>
      <c r="D1478" s="21" t="e">
        <f>VLOOKUP(B1478,Tabel!$A$6:$F$78,6,FALSE)</f>
        <v>#N/A</v>
      </c>
      <c r="E1478" s="13" t="e">
        <f>Penjualan!E1194*$D1478</f>
        <v>#N/A</v>
      </c>
      <c r="F1478" s="13" t="e">
        <f>Penjualan!F1194*$D1478</f>
        <v>#N/A</v>
      </c>
      <c r="G1478" s="13" t="e">
        <f>Penjualan!G1194*$D1478</f>
        <v>#N/A</v>
      </c>
      <c r="H1478" s="13" t="e">
        <f>Penjualan!H1194*$D1478</f>
        <v>#N/A</v>
      </c>
      <c r="I1478" s="13" t="e">
        <f>Penjualan!I1194*$D1478</f>
        <v>#N/A</v>
      </c>
      <c r="J1478" s="13" t="e">
        <f>Penjualan!J1194*$D1478</f>
        <v>#N/A</v>
      </c>
      <c r="K1478" s="13" t="e">
        <f>Penjualan!K1194*$D1478</f>
        <v>#N/A</v>
      </c>
      <c r="L1478" s="13" t="e">
        <f>Penjualan!L1194*$D1478</f>
        <v>#N/A</v>
      </c>
      <c r="M1478" s="13" t="e">
        <f>Penjualan!M1194*$D1478</f>
        <v>#N/A</v>
      </c>
      <c r="N1478" s="13" t="e">
        <f>Penjualan!N1194*$D1478</f>
        <v>#N/A</v>
      </c>
      <c r="O1478" s="13" t="e">
        <f>Penjualan!O1194*$D1478</f>
        <v>#N/A</v>
      </c>
      <c r="P1478" s="13" t="e">
        <f>Penjualan!P1194*$D1478</f>
        <v>#N/A</v>
      </c>
      <c r="Q1478" s="13" t="e">
        <f>Penjualan!Q1194*$D1478</f>
        <v>#N/A</v>
      </c>
      <c r="R1478" s="13" t="e">
        <f>Penjualan!R1194*$D1478</f>
        <v>#N/A</v>
      </c>
      <c r="S1478" s="13" t="e">
        <f>Penjualan!S1194*$D1478</f>
        <v>#N/A</v>
      </c>
      <c r="T1478" s="13" t="e">
        <f>Penjualan!T1194*$D1478</f>
        <v>#N/A</v>
      </c>
      <c r="U1478" s="13" t="e">
        <f>Penjualan!U1194*$D1478</f>
        <v>#N/A</v>
      </c>
      <c r="V1478" s="13" t="e">
        <f>Penjualan!V1194*$D1478</f>
        <v>#N/A</v>
      </c>
      <c r="W1478" s="13" t="e">
        <f>Penjualan!W1194*$D1478</f>
        <v>#N/A</v>
      </c>
      <c r="X1478" s="13" t="e">
        <f>Penjualan!X1194*$D1478</f>
        <v>#N/A</v>
      </c>
      <c r="Y1478" s="13" t="e">
        <f>Penjualan!Y1194*$D1478</f>
        <v>#N/A</v>
      </c>
      <c r="Z1478" s="13" t="e">
        <f>Penjualan!Z1194*$D1478</f>
        <v>#N/A</v>
      </c>
      <c r="AA1478" s="13" t="e">
        <f>Penjualan!AA1194*$D1478</f>
        <v>#N/A</v>
      </c>
      <c r="AB1478" s="13" t="e">
        <f>Penjualan!AB1194*$D1478</f>
        <v>#N/A</v>
      </c>
      <c r="AC1478" s="13" t="e">
        <f>Penjualan!AC1194*$D1478</f>
        <v>#N/A</v>
      </c>
      <c r="AD1478" s="13" t="e">
        <f>Penjualan!AD1194*$D1478</f>
        <v>#N/A</v>
      </c>
      <c r="AE1478" s="13" t="e">
        <f>Penjualan!AE1194*$D1478</f>
        <v>#N/A</v>
      </c>
      <c r="AF1478" s="13" t="e">
        <f>Penjualan!AF1194*$D1478</f>
        <v>#N/A</v>
      </c>
      <c r="AG1478" s="13" t="e">
        <f>Penjualan!AG1194*$D1478</f>
        <v>#N/A</v>
      </c>
      <c r="AH1478" s="13" t="e">
        <f>Penjualan!AH1194*$D1478</f>
        <v>#N/A</v>
      </c>
      <c r="AI1478" s="13" t="e">
        <f>Penjualan!AI1194*$D1478</f>
        <v>#N/A</v>
      </c>
      <c r="AJ1478" s="13" t="e">
        <f>Penjualan!AJ1194*$D1478</f>
        <v>#N/A</v>
      </c>
      <c r="AK1478" s="13" t="e">
        <f>Penjualan!AK1194*$D1478</f>
        <v>#N/A</v>
      </c>
      <c r="AL1478" s="13" t="e">
        <f>Penjualan!AL1194*$D1478</f>
        <v>#N/A</v>
      </c>
      <c r="AM1478" s="13" t="e">
        <f>Penjualan!AM1194*$D1478</f>
        <v>#N/A</v>
      </c>
      <c r="AN1478" s="13"/>
      <c r="AO1478" s="13"/>
      <c r="AP1478" s="13"/>
      <c r="AQ1478" s="13" t="e">
        <f>Penjualan!AQ1194*$D1478</f>
        <v>#N/A</v>
      </c>
      <c r="AR1478" s="13" t="e">
        <f t="shared" si="46"/>
        <v>#N/A</v>
      </c>
      <c r="AS1478" s="14"/>
      <c r="AT1478" s="14"/>
      <c r="AU1478" s="14"/>
      <c r="AV1478" s="14"/>
      <c r="AW1478" s="14"/>
    </row>
    <row r="1479" spans="1:52" ht="26.25" hidden="1" customHeight="1" x14ac:dyDescent="0.35">
      <c r="A1479" s="55">
        <f>Penjualan!A1195</f>
        <v>0</v>
      </c>
      <c r="B1479" s="2">
        <f>Penjualan!B1195</f>
        <v>0</v>
      </c>
      <c r="C1479" s="2" t="e">
        <f>Penjualan!C1195</f>
        <v>#N/A</v>
      </c>
      <c r="D1479" s="21" t="e">
        <f>VLOOKUP(B1479,Tabel!$A$6:$F$78,6,FALSE)</f>
        <v>#N/A</v>
      </c>
      <c r="E1479" s="13" t="e">
        <f>Penjualan!E1195*$D1479</f>
        <v>#N/A</v>
      </c>
      <c r="F1479" s="13" t="e">
        <f>Penjualan!F1195*$D1479</f>
        <v>#N/A</v>
      </c>
      <c r="G1479" s="13" t="e">
        <f>Penjualan!G1195*$D1479</f>
        <v>#N/A</v>
      </c>
      <c r="H1479" s="13" t="e">
        <f>Penjualan!H1195*$D1479</f>
        <v>#N/A</v>
      </c>
      <c r="I1479" s="13" t="e">
        <f>Penjualan!I1195*$D1479</f>
        <v>#N/A</v>
      </c>
      <c r="J1479" s="13" t="e">
        <f>Penjualan!J1195*$D1479</f>
        <v>#N/A</v>
      </c>
      <c r="K1479" s="13" t="e">
        <f>Penjualan!K1195*$D1479</f>
        <v>#N/A</v>
      </c>
      <c r="L1479" s="13" t="e">
        <f>Penjualan!L1195*$D1479</f>
        <v>#N/A</v>
      </c>
      <c r="M1479" s="13" t="e">
        <f>Penjualan!M1195*$D1479</f>
        <v>#N/A</v>
      </c>
      <c r="N1479" s="13" t="e">
        <f>Penjualan!N1195*$D1479</f>
        <v>#N/A</v>
      </c>
      <c r="O1479" s="13" t="e">
        <f>Penjualan!O1195*$D1479</f>
        <v>#N/A</v>
      </c>
      <c r="P1479" s="13" t="e">
        <f>Penjualan!P1195*$D1479</f>
        <v>#N/A</v>
      </c>
      <c r="Q1479" s="13" t="e">
        <f>Penjualan!Q1195*$D1479</f>
        <v>#N/A</v>
      </c>
      <c r="R1479" s="13" t="e">
        <f>Penjualan!R1195*$D1479</f>
        <v>#N/A</v>
      </c>
      <c r="S1479" s="13" t="e">
        <f>Penjualan!S1195*$D1479</f>
        <v>#N/A</v>
      </c>
      <c r="T1479" s="13" t="e">
        <f>Penjualan!T1195*$D1479</f>
        <v>#N/A</v>
      </c>
      <c r="U1479" s="13" t="e">
        <f>Penjualan!U1195*$D1479</f>
        <v>#N/A</v>
      </c>
      <c r="V1479" s="13" t="e">
        <f>Penjualan!V1195*$D1479</f>
        <v>#N/A</v>
      </c>
      <c r="W1479" s="13" t="e">
        <f>Penjualan!W1195*$D1479</f>
        <v>#N/A</v>
      </c>
      <c r="X1479" s="13" t="e">
        <f>Penjualan!X1195*$D1479</f>
        <v>#N/A</v>
      </c>
      <c r="Y1479" s="13" t="e">
        <f>Penjualan!Y1195*$D1479</f>
        <v>#N/A</v>
      </c>
      <c r="Z1479" s="13" t="e">
        <f>Penjualan!Z1195*$D1479</f>
        <v>#N/A</v>
      </c>
      <c r="AA1479" s="13" t="e">
        <f>Penjualan!AA1195*$D1479</f>
        <v>#N/A</v>
      </c>
      <c r="AB1479" s="13" t="e">
        <f>Penjualan!AB1195*$D1479</f>
        <v>#N/A</v>
      </c>
      <c r="AC1479" s="13" t="e">
        <f>Penjualan!AC1195*$D1479</f>
        <v>#N/A</v>
      </c>
      <c r="AD1479" s="13" t="e">
        <f>Penjualan!AD1195*$D1479</f>
        <v>#N/A</v>
      </c>
      <c r="AE1479" s="13" t="e">
        <f>Penjualan!AE1195*$D1479</f>
        <v>#N/A</v>
      </c>
      <c r="AF1479" s="13" t="e">
        <f>Penjualan!AF1195*$D1479</f>
        <v>#N/A</v>
      </c>
      <c r="AG1479" s="13" t="e">
        <f>Penjualan!AG1195*$D1479</f>
        <v>#N/A</v>
      </c>
      <c r="AH1479" s="13" t="e">
        <f>Penjualan!AH1195*$D1479</f>
        <v>#N/A</v>
      </c>
      <c r="AI1479" s="13" t="e">
        <f>Penjualan!AI1195*$D1479</f>
        <v>#N/A</v>
      </c>
      <c r="AJ1479" s="13" t="e">
        <f>Penjualan!AJ1195*$D1479</f>
        <v>#N/A</v>
      </c>
      <c r="AK1479" s="13" t="e">
        <f>Penjualan!AK1195*$D1479</f>
        <v>#N/A</v>
      </c>
      <c r="AL1479" s="13" t="e">
        <f>Penjualan!AL1195*$D1479</f>
        <v>#N/A</v>
      </c>
      <c r="AM1479" s="13" t="e">
        <f>Penjualan!AM1195*$D1479</f>
        <v>#N/A</v>
      </c>
      <c r="AN1479" s="13"/>
      <c r="AO1479" s="13"/>
      <c r="AP1479" s="13"/>
      <c r="AQ1479" s="13" t="e">
        <f>Penjualan!AQ1195*$D1479</f>
        <v>#N/A</v>
      </c>
      <c r="AR1479" s="13" t="e">
        <f t="shared" si="46"/>
        <v>#N/A</v>
      </c>
      <c r="AS1479" s="14"/>
      <c r="AT1479" s="14"/>
      <c r="AU1479" s="14"/>
      <c r="AV1479" s="14"/>
      <c r="AW1479" s="14"/>
    </row>
    <row r="1480" spans="1:52" ht="26.25" hidden="1" customHeight="1" x14ac:dyDescent="0.35">
      <c r="A1480" s="55">
        <f>Penjualan!A1196</f>
        <v>0</v>
      </c>
      <c r="B1480" s="2">
        <f>Penjualan!B1196</f>
        <v>0</v>
      </c>
      <c r="C1480" s="2" t="e">
        <f>Penjualan!C1196</f>
        <v>#N/A</v>
      </c>
      <c r="D1480" s="21" t="e">
        <f>VLOOKUP(B1480,Tabel!$A$6:$F$78,6,FALSE)</f>
        <v>#N/A</v>
      </c>
      <c r="E1480" s="13" t="e">
        <f>Penjualan!E1196*$D1480</f>
        <v>#N/A</v>
      </c>
      <c r="F1480" s="13" t="e">
        <f>Penjualan!F1196*$D1480</f>
        <v>#N/A</v>
      </c>
      <c r="G1480" s="13" t="e">
        <f>Penjualan!G1196*$D1480</f>
        <v>#N/A</v>
      </c>
      <c r="H1480" s="13" t="e">
        <f>Penjualan!H1196*$D1480</f>
        <v>#N/A</v>
      </c>
      <c r="I1480" s="13" t="e">
        <f>Penjualan!I1196*$D1480</f>
        <v>#N/A</v>
      </c>
      <c r="J1480" s="13" t="e">
        <f>Penjualan!J1196*$D1480</f>
        <v>#N/A</v>
      </c>
      <c r="K1480" s="13" t="e">
        <f>Penjualan!K1196*$D1480</f>
        <v>#N/A</v>
      </c>
      <c r="L1480" s="13" t="e">
        <f>Penjualan!L1196*$D1480</f>
        <v>#N/A</v>
      </c>
      <c r="M1480" s="13" t="e">
        <f>Penjualan!M1196*$D1480</f>
        <v>#N/A</v>
      </c>
      <c r="N1480" s="13" t="e">
        <f>Penjualan!N1196*$D1480</f>
        <v>#N/A</v>
      </c>
      <c r="O1480" s="13" t="e">
        <f>Penjualan!O1196*$D1480</f>
        <v>#N/A</v>
      </c>
      <c r="P1480" s="13" t="e">
        <f>Penjualan!P1196*$D1480</f>
        <v>#N/A</v>
      </c>
      <c r="Q1480" s="13" t="e">
        <f>Penjualan!Q1196*$D1480</f>
        <v>#N/A</v>
      </c>
      <c r="R1480" s="13" t="e">
        <f>Penjualan!R1196*$D1480</f>
        <v>#N/A</v>
      </c>
      <c r="S1480" s="13" t="e">
        <f>Penjualan!S1196*$D1480</f>
        <v>#N/A</v>
      </c>
      <c r="T1480" s="13" t="e">
        <f>Penjualan!T1196*$D1480</f>
        <v>#N/A</v>
      </c>
      <c r="U1480" s="13" t="e">
        <f>Penjualan!U1196*$D1480</f>
        <v>#N/A</v>
      </c>
      <c r="V1480" s="13" t="e">
        <f>Penjualan!V1196*$D1480</f>
        <v>#N/A</v>
      </c>
      <c r="W1480" s="13" t="e">
        <f>Penjualan!W1196*$D1480</f>
        <v>#N/A</v>
      </c>
      <c r="X1480" s="13" t="e">
        <f>Penjualan!X1196*$D1480</f>
        <v>#N/A</v>
      </c>
      <c r="Y1480" s="13" t="e">
        <f>Penjualan!Y1196*$D1480</f>
        <v>#N/A</v>
      </c>
      <c r="Z1480" s="13" t="e">
        <f>Penjualan!Z1196*$D1480</f>
        <v>#N/A</v>
      </c>
      <c r="AA1480" s="13" t="e">
        <f>Penjualan!AA1196*$D1480</f>
        <v>#N/A</v>
      </c>
      <c r="AB1480" s="13" t="e">
        <f>Penjualan!AB1196*$D1480</f>
        <v>#N/A</v>
      </c>
      <c r="AC1480" s="13" t="e">
        <f>Penjualan!AC1196*$D1480</f>
        <v>#N/A</v>
      </c>
      <c r="AD1480" s="13" t="e">
        <f>Penjualan!AD1196*$D1480</f>
        <v>#N/A</v>
      </c>
      <c r="AE1480" s="13" t="e">
        <f>Penjualan!AE1196*$D1480</f>
        <v>#N/A</v>
      </c>
      <c r="AF1480" s="13" t="e">
        <f>Penjualan!AF1196*$D1480</f>
        <v>#N/A</v>
      </c>
      <c r="AG1480" s="13" t="e">
        <f>Penjualan!AG1196*$D1480</f>
        <v>#N/A</v>
      </c>
      <c r="AH1480" s="13" t="e">
        <f>Penjualan!AH1196*$D1480</f>
        <v>#N/A</v>
      </c>
      <c r="AI1480" s="13" t="e">
        <f>Penjualan!AI1196*$D1480</f>
        <v>#N/A</v>
      </c>
      <c r="AJ1480" s="13" t="e">
        <f>Penjualan!AJ1196*$D1480</f>
        <v>#N/A</v>
      </c>
      <c r="AK1480" s="13" t="e">
        <f>Penjualan!AK1196*$D1480</f>
        <v>#N/A</v>
      </c>
      <c r="AL1480" s="13" t="e">
        <f>Penjualan!AL1196*$D1480</f>
        <v>#N/A</v>
      </c>
      <c r="AM1480" s="13" t="e">
        <f>Penjualan!AM1196*$D1480</f>
        <v>#N/A</v>
      </c>
      <c r="AN1480" s="13"/>
      <c r="AO1480" s="13"/>
      <c r="AP1480" s="13"/>
      <c r="AQ1480" s="13" t="e">
        <f>Penjualan!AQ1196*$D1480</f>
        <v>#N/A</v>
      </c>
      <c r="AR1480" s="13" t="e">
        <f t="shared" si="46"/>
        <v>#N/A</v>
      </c>
      <c r="AS1480" s="14"/>
      <c r="AT1480" s="14"/>
      <c r="AU1480" s="14"/>
      <c r="AV1480" s="14"/>
      <c r="AW1480" s="14"/>
    </row>
    <row r="1481" spans="1:52" ht="26.25" hidden="1" customHeight="1" x14ac:dyDescent="0.35">
      <c r="A1481" s="55">
        <f>Penjualan!A1197</f>
        <v>0</v>
      </c>
      <c r="B1481" s="2">
        <f>Penjualan!B1197</f>
        <v>0</v>
      </c>
      <c r="C1481" s="2" t="e">
        <f>Penjualan!C1197</f>
        <v>#N/A</v>
      </c>
      <c r="D1481" s="21" t="e">
        <f>VLOOKUP(B1481,Tabel!$A$6:$F$78,6,FALSE)</f>
        <v>#N/A</v>
      </c>
      <c r="E1481" s="13" t="e">
        <f>Penjualan!E1197*$D1481</f>
        <v>#N/A</v>
      </c>
      <c r="F1481" s="13" t="e">
        <f>Penjualan!F1197*$D1481</f>
        <v>#N/A</v>
      </c>
      <c r="G1481" s="13" t="e">
        <f>Penjualan!G1197*$D1481</f>
        <v>#N/A</v>
      </c>
      <c r="H1481" s="13" t="e">
        <f>Penjualan!H1197*$D1481</f>
        <v>#N/A</v>
      </c>
      <c r="I1481" s="13" t="e">
        <f>Penjualan!I1197*$D1481</f>
        <v>#N/A</v>
      </c>
      <c r="J1481" s="13" t="e">
        <f>Penjualan!J1197*$D1481</f>
        <v>#N/A</v>
      </c>
      <c r="K1481" s="13" t="e">
        <f>Penjualan!K1197*$D1481</f>
        <v>#N/A</v>
      </c>
      <c r="L1481" s="13" t="e">
        <f>Penjualan!L1197*$D1481</f>
        <v>#N/A</v>
      </c>
      <c r="M1481" s="13" t="e">
        <f>Penjualan!M1197*$D1481</f>
        <v>#N/A</v>
      </c>
      <c r="N1481" s="13" t="e">
        <f>Penjualan!N1197*$D1481</f>
        <v>#N/A</v>
      </c>
      <c r="O1481" s="13" t="e">
        <f>Penjualan!O1197*$D1481</f>
        <v>#N/A</v>
      </c>
      <c r="P1481" s="13" t="e">
        <f>Penjualan!P1197*$D1481</f>
        <v>#N/A</v>
      </c>
      <c r="Q1481" s="13" t="e">
        <f>Penjualan!Q1197*$D1481</f>
        <v>#N/A</v>
      </c>
      <c r="R1481" s="13" t="e">
        <f>Penjualan!R1197*$D1481</f>
        <v>#N/A</v>
      </c>
      <c r="S1481" s="13" t="e">
        <f>Penjualan!S1197*$D1481</f>
        <v>#N/A</v>
      </c>
      <c r="T1481" s="13" t="e">
        <f>Penjualan!T1197*$D1481</f>
        <v>#N/A</v>
      </c>
      <c r="U1481" s="13" t="e">
        <f>Penjualan!U1197*$D1481</f>
        <v>#N/A</v>
      </c>
      <c r="V1481" s="13" t="e">
        <f>Penjualan!V1197*$D1481</f>
        <v>#N/A</v>
      </c>
      <c r="W1481" s="13" t="e">
        <f>Penjualan!W1197*$D1481</f>
        <v>#N/A</v>
      </c>
      <c r="X1481" s="13" t="e">
        <f>Penjualan!X1197*$D1481</f>
        <v>#N/A</v>
      </c>
      <c r="Y1481" s="13" t="e">
        <f>Penjualan!Y1197*$D1481</f>
        <v>#N/A</v>
      </c>
      <c r="Z1481" s="13" t="e">
        <f>Penjualan!Z1197*$D1481</f>
        <v>#N/A</v>
      </c>
      <c r="AA1481" s="13" t="e">
        <f>Penjualan!AA1197*$D1481</f>
        <v>#N/A</v>
      </c>
      <c r="AB1481" s="13" t="e">
        <f>Penjualan!AB1197*$D1481</f>
        <v>#N/A</v>
      </c>
      <c r="AC1481" s="13" t="e">
        <f>Penjualan!AC1197*$D1481</f>
        <v>#N/A</v>
      </c>
      <c r="AD1481" s="13" t="e">
        <f>Penjualan!AD1197*$D1481</f>
        <v>#N/A</v>
      </c>
      <c r="AE1481" s="13" t="e">
        <f>Penjualan!AE1197*$D1481</f>
        <v>#N/A</v>
      </c>
      <c r="AF1481" s="13" t="e">
        <f>Penjualan!AF1197*$D1481</f>
        <v>#N/A</v>
      </c>
      <c r="AG1481" s="13" t="e">
        <f>Penjualan!AG1197*$D1481</f>
        <v>#N/A</v>
      </c>
      <c r="AH1481" s="13" t="e">
        <f>Penjualan!AH1197*$D1481</f>
        <v>#N/A</v>
      </c>
      <c r="AI1481" s="13" t="e">
        <f>Penjualan!AI1197*$D1481</f>
        <v>#N/A</v>
      </c>
      <c r="AJ1481" s="13" t="e">
        <f>Penjualan!AJ1197*$D1481</f>
        <v>#N/A</v>
      </c>
      <c r="AK1481" s="13" t="e">
        <f>Penjualan!AK1197*$D1481</f>
        <v>#N/A</v>
      </c>
      <c r="AL1481" s="13" t="e">
        <f>Penjualan!AL1197*$D1481</f>
        <v>#N/A</v>
      </c>
      <c r="AM1481" s="13" t="e">
        <f>Penjualan!AM1197*$D1481</f>
        <v>#N/A</v>
      </c>
      <c r="AN1481" s="13"/>
      <c r="AO1481" s="13"/>
      <c r="AP1481" s="13"/>
      <c r="AQ1481" s="13" t="e">
        <f>Penjualan!AQ1197*$D1481</f>
        <v>#N/A</v>
      </c>
      <c r="AR1481" s="13" t="e">
        <f t="shared" si="46"/>
        <v>#N/A</v>
      </c>
      <c r="AS1481" s="14"/>
      <c r="AT1481" s="14"/>
      <c r="AU1481" s="14"/>
      <c r="AV1481" s="14"/>
      <c r="AW1481" s="14"/>
    </row>
    <row r="1482" spans="1:52" ht="26.25" hidden="1" customHeight="1" x14ac:dyDescent="0.35">
      <c r="A1482" s="55">
        <f>Penjualan!A1198</f>
        <v>0</v>
      </c>
      <c r="B1482" s="2">
        <f>Penjualan!B1198</f>
        <v>0</v>
      </c>
      <c r="C1482" s="2" t="e">
        <f>Penjualan!C1198</f>
        <v>#N/A</v>
      </c>
      <c r="D1482" s="21" t="e">
        <f>VLOOKUP(B1482,Tabel!$A$6:$F$78,6,FALSE)</f>
        <v>#N/A</v>
      </c>
      <c r="E1482" s="13" t="e">
        <f>Penjualan!E1198*$D1482</f>
        <v>#N/A</v>
      </c>
      <c r="F1482" s="13" t="e">
        <f>Penjualan!F1198*$D1482</f>
        <v>#N/A</v>
      </c>
      <c r="G1482" s="13" t="e">
        <f>Penjualan!G1198*$D1482</f>
        <v>#N/A</v>
      </c>
      <c r="H1482" s="13" t="e">
        <f>Penjualan!H1198*$D1482</f>
        <v>#N/A</v>
      </c>
      <c r="I1482" s="13" t="e">
        <f>Penjualan!I1198*$D1482</f>
        <v>#N/A</v>
      </c>
      <c r="J1482" s="13" t="e">
        <f>Penjualan!J1198*$D1482</f>
        <v>#N/A</v>
      </c>
      <c r="K1482" s="13" t="e">
        <f>Penjualan!K1198*$D1482</f>
        <v>#N/A</v>
      </c>
      <c r="L1482" s="13" t="e">
        <f>Penjualan!L1198*$D1482</f>
        <v>#N/A</v>
      </c>
      <c r="M1482" s="13" t="e">
        <f>Penjualan!M1198*$D1482</f>
        <v>#N/A</v>
      </c>
      <c r="N1482" s="13" t="e">
        <f>Penjualan!N1198*$D1482</f>
        <v>#N/A</v>
      </c>
      <c r="O1482" s="13" t="e">
        <f>Penjualan!O1198*$D1482</f>
        <v>#N/A</v>
      </c>
      <c r="P1482" s="13" t="e">
        <f>Penjualan!P1198*$D1482</f>
        <v>#N/A</v>
      </c>
      <c r="Q1482" s="13" t="e">
        <f>Penjualan!Q1198*$D1482</f>
        <v>#N/A</v>
      </c>
      <c r="R1482" s="13" t="e">
        <f>Penjualan!R1198*$D1482</f>
        <v>#N/A</v>
      </c>
      <c r="S1482" s="13" t="e">
        <f>Penjualan!S1198*$D1482</f>
        <v>#N/A</v>
      </c>
      <c r="T1482" s="13" t="e">
        <f>Penjualan!T1198*$D1482</f>
        <v>#N/A</v>
      </c>
      <c r="U1482" s="13" t="e">
        <f>Penjualan!U1198*$D1482</f>
        <v>#N/A</v>
      </c>
      <c r="V1482" s="13" t="e">
        <f>Penjualan!V1198*$D1482</f>
        <v>#N/A</v>
      </c>
      <c r="W1482" s="13" t="e">
        <f>Penjualan!W1198*$D1482</f>
        <v>#N/A</v>
      </c>
      <c r="X1482" s="13" t="e">
        <f>Penjualan!X1198*$D1482</f>
        <v>#N/A</v>
      </c>
      <c r="Y1482" s="13" t="e">
        <f>Penjualan!Y1198*$D1482</f>
        <v>#N/A</v>
      </c>
      <c r="Z1482" s="13" t="e">
        <f>Penjualan!Z1198*$D1482</f>
        <v>#N/A</v>
      </c>
      <c r="AA1482" s="13" t="e">
        <f>Penjualan!AA1198*$D1482</f>
        <v>#N/A</v>
      </c>
      <c r="AB1482" s="13" t="e">
        <f>Penjualan!AB1198*$D1482</f>
        <v>#N/A</v>
      </c>
      <c r="AC1482" s="13" t="e">
        <f>Penjualan!AC1198*$D1482</f>
        <v>#N/A</v>
      </c>
      <c r="AD1482" s="13" t="e">
        <f>Penjualan!AD1198*$D1482</f>
        <v>#N/A</v>
      </c>
      <c r="AE1482" s="13" t="e">
        <f>Penjualan!AE1198*$D1482</f>
        <v>#N/A</v>
      </c>
      <c r="AF1482" s="13" t="e">
        <f>Penjualan!AF1198*$D1482</f>
        <v>#N/A</v>
      </c>
      <c r="AG1482" s="13" t="e">
        <f>Penjualan!AG1198*$D1482</f>
        <v>#N/A</v>
      </c>
      <c r="AH1482" s="13" t="e">
        <f>Penjualan!AH1198*$D1482</f>
        <v>#N/A</v>
      </c>
      <c r="AI1482" s="13" t="e">
        <f>Penjualan!AI1198*$D1482</f>
        <v>#N/A</v>
      </c>
      <c r="AJ1482" s="13" t="e">
        <f>Penjualan!AJ1198*$D1482</f>
        <v>#N/A</v>
      </c>
      <c r="AK1482" s="13" t="e">
        <f>Penjualan!AK1198*$D1482</f>
        <v>#N/A</v>
      </c>
      <c r="AL1482" s="13" t="e">
        <f>Penjualan!AL1198*$D1482</f>
        <v>#N/A</v>
      </c>
      <c r="AM1482" s="13" t="e">
        <f>Penjualan!AM1198*$D1482</f>
        <v>#N/A</v>
      </c>
      <c r="AN1482" s="13"/>
      <c r="AO1482" s="13"/>
      <c r="AP1482" s="13"/>
      <c r="AQ1482" s="13" t="e">
        <f>Penjualan!AQ1198*$D1482</f>
        <v>#N/A</v>
      </c>
      <c r="AR1482" s="13" t="e">
        <f t="shared" si="46"/>
        <v>#N/A</v>
      </c>
      <c r="AS1482" s="14"/>
      <c r="AT1482" s="14"/>
      <c r="AU1482" s="14"/>
      <c r="AV1482" s="14"/>
      <c r="AW1482" s="14"/>
    </row>
    <row r="1483" spans="1:52" ht="26.25" hidden="1" customHeight="1" x14ac:dyDescent="0.35">
      <c r="A1483" s="55">
        <f>Penjualan!A1199</f>
        <v>0</v>
      </c>
      <c r="B1483" s="2">
        <f>Penjualan!B1199</f>
        <v>0</v>
      </c>
      <c r="C1483" s="2" t="e">
        <f>Penjualan!C1199</f>
        <v>#N/A</v>
      </c>
      <c r="D1483" s="21" t="e">
        <f>VLOOKUP(B1483,Tabel!$A$6:$F$78,6,FALSE)</f>
        <v>#N/A</v>
      </c>
      <c r="E1483" s="13" t="e">
        <f>Penjualan!E1199*$D1483</f>
        <v>#N/A</v>
      </c>
      <c r="F1483" s="13" t="e">
        <f>Penjualan!F1199*$D1483</f>
        <v>#N/A</v>
      </c>
      <c r="G1483" s="13" t="e">
        <f>Penjualan!G1199*$D1483</f>
        <v>#N/A</v>
      </c>
      <c r="H1483" s="13" t="e">
        <f>Penjualan!H1199*$D1483</f>
        <v>#N/A</v>
      </c>
      <c r="I1483" s="13" t="e">
        <f>Penjualan!I1199*$D1483</f>
        <v>#N/A</v>
      </c>
      <c r="J1483" s="13" t="e">
        <f>Penjualan!J1199*$D1483</f>
        <v>#N/A</v>
      </c>
      <c r="K1483" s="13" t="e">
        <f>Penjualan!K1199*$D1483</f>
        <v>#N/A</v>
      </c>
      <c r="L1483" s="13" t="e">
        <f>Penjualan!L1199*$D1483</f>
        <v>#N/A</v>
      </c>
      <c r="M1483" s="13" t="e">
        <f>Penjualan!M1199*$D1483</f>
        <v>#N/A</v>
      </c>
      <c r="N1483" s="13" t="e">
        <f>Penjualan!N1199*$D1483</f>
        <v>#N/A</v>
      </c>
      <c r="O1483" s="13" t="e">
        <f>Penjualan!O1199*$D1483</f>
        <v>#N/A</v>
      </c>
      <c r="P1483" s="13" t="e">
        <f>Penjualan!P1199*$D1483</f>
        <v>#N/A</v>
      </c>
      <c r="Q1483" s="13" t="e">
        <f>Penjualan!Q1199*$D1483</f>
        <v>#N/A</v>
      </c>
      <c r="R1483" s="13" t="e">
        <f>Penjualan!R1199*$D1483</f>
        <v>#N/A</v>
      </c>
      <c r="S1483" s="13" t="e">
        <f>Penjualan!S1199*$D1483</f>
        <v>#N/A</v>
      </c>
      <c r="T1483" s="13" t="e">
        <f>Penjualan!T1199*$D1483</f>
        <v>#N/A</v>
      </c>
      <c r="U1483" s="13" t="e">
        <f>Penjualan!U1199*$D1483</f>
        <v>#N/A</v>
      </c>
      <c r="V1483" s="13" t="e">
        <f>Penjualan!V1199*$D1483</f>
        <v>#N/A</v>
      </c>
      <c r="W1483" s="13" t="e">
        <f>Penjualan!W1199*$D1483</f>
        <v>#N/A</v>
      </c>
      <c r="X1483" s="13" t="e">
        <f>Penjualan!X1199*$D1483</f>
        <v>#N/A</v>
      </c>
      <c r="Y1483" s="13" t="e">
        <f>Penjualan!Y1199*$D1483</f>
        <v>#N/A</v>
      </c>
      <c r="Z1483" s="13" t="e">
        <f>Penjualan!Z1199*$D1483</f>
        <v>#N/A</v>
      </c>
      <c r="AA1483" s="13" t="e">
        <f>Penjualan!AA1199*$D1483</f>
        <v>#N/A</v>
      </c>
      <c r="AB1483" s="13" t="e">
        <f>Penjualan!AB1199*$D1483</f>
        <v>#N/A</v>
      </c>
      <c r="AC1483" s="13" t="e">
        <f>Penjualan!AC1199*$D1483</f>
        <v>#N/A</v>
      </c>
      <c r="AD1483" s="13" t="e">
        <f>Penjualan!AD1199*$D1483</f>
        <v>#N/A</v>
      </c>
      <c r="AE1483" s="13" t="e">
        <f>Penjualan!AE1199*$D1483</f>
        <v>#N/A</v>
      </c>
      <c r="AF1483" s="13" t="e">
        <f>Penjualan!AF1199*$D1483</f>
        <v>#N/A</v>
      </c>
      <c r="AG1483" s="13" t="e">
        <f>Penjualan!AG1199*$D1483</f>
        <v>#N/A</v>
      </c>
      <c r="AH1483" s="13" t="e">
        <f>Penjualan!AH1199*$D1483</f>
        <v>#N/A</v>
      </c>
      <c r="AI1483" s="13" t="e">
        <f>Penjualan!AI1199*$D1483</f>
        <v>#N/A</v>
      </c>
      <c r="AJ1483" s="13" t="e">
        <f>Penjualan!AJ1199*$D1483</f>
        <v>#N/A</v>
      </c>
      <c r="AK1483" s="13" t="e">
        <f>Penjualan!AK1199*$D1483</f>
        <v>#N/A</v>
      </c>
      <c r="AL1483" s="13" t="e">
        <f>Penjualan!AL1199*$D1483</f>
        <v>#N/A</v>
      </c>
      <c r="AM1483" s="13" t="e">
        <f>Penjualan!AM1199*$D1483</f>
        <v>#N/A</v>
      </c>
      <c r="AN1483" s="13"/>
      <c r="AO1483" s="13"/>
      <c r="AP1483" s="13"/>
      <c r="AQ1483" s="13" t="e">
        <f>Penjualan!AQ1199*$D1483</f>
        <v>#N/A</v>
      </c>
      <c r="AR1483" s="13" t="e">
        <f t="shared" si="46"/>
        <v>#N/A</v>
      </c>
      <c r="AS1483" s="14"/>
      <c r="AT1483" s="14"/>
      <c r="AU1483" s="14"/>
      <c r="AV1483" s="14"/>
      <c r="AW1483" s="14"/>
    </row>
    <row r="1484" spans="1:52" ht="26.25" hidden="1" customHeight="1" x14ac:dyDescent="0.35">
      <c r="A1484" s="55">
        <f>Penjualan!A1200</f>
        <v>0</v>
      </c>
      <c r="B1484" s="2">
        <f>Penjualan!B1200</f>
        <v>0</v>
      </c>
      <c r="C1484" s="2" t="e">
        <f>Penjualan!C1200</f>
        <v>#N/A</v>
      </c>
      <c r="D1484" s="21" t="e">
        <f>VLOOKUP(B1484,Tabel!$A$6:$F$78,6,FALSE)</f>
        <v>#N/A</v>
      </c>
      <c r="E1484" s="13" t="e">
        <f>Penjualan!E1200*$D1484</f>
        <v>#N/A</v>
      </c>
      <c r="F1484" s="13" t="e">
        <f>Penjualan!F1200*$D1484</f>
        <v>#N/A</v>
      </c>
      <c r="G1484" s="13" t="e">
        <f>Penjualan!G1200*$D1484</f>
        <v>#N/A</v>
      </c>
      <c r="H1484" s="13" t="e">
        <f>Penjualan!H1200*$D1484</f>
        <v>#N/A</v>
      </c>
      <c r="I1484" s="13" t="e">
        <f>Penjualan!I1200*$D1484</f>
        <v>#N/A</v>
      </c>
      <c r="J1484" s="13" t="e">
        <f>Penjualan!J1200*$D1484</f>
        <v>#N/A</v>
      </c>
      <c r="K1484" s="13" t="e">
        <f>Penjualan!K1200*$D1484</f>
        <v>#N/A</v>
      </c>
      <c r="L1484" s="13" t="e">
        <f>Penjualan!L1200*$D1484</f>
        <v>#N/A</v>
      </c>
      <c r="M1484" s="13" t="e">
        <f>Penjualan!M1200*$D1484</f>
        <v>#N/A</v>
      </c>
      <c r="N1484" s="13" t="e">
        <f>Penjualan!N1200*$D1484</f>
        <v>#N/A</v>
      </c>
      <c r="O1484" s="13" t="e">
        <f>Penjualan!O1200*$D1484</f>
        <v>#N/A</v>
      </c>
      <c r="P1484" s="13" t="e">
        <f>Penjualan!P1200*$D1484</f>
        <v>#N/A</v>
      </c>
      <c r="Q1484" s="13" t="e">
        <f>Penjualan!Q1200*$D1484</f>
        <v>#N/A</v>
      </c>
      <c r="R1484" s="13" t="e">
        <f>Penjualan!R1200*$D1484</f>
        <v>#N/A</v>
      </c>
      <c r="S1484" s="13" t="e">
        <f>Penjualan!S1200*$D1484</f>
        <v>#N/A</v>
      </c>
      <c r="T1484" s="13" t="e">
        <f>Penjualan!T1200*$D1484</f>
        <v>#N/A</v>
      </c>
      <c r="U1484" s="13" t="e">
        <f>Penjualan!U1200*$D1484</f>
        <v>#N/A</v>
      </c>
      <c r="V1484" s="13" t="e">
        <f>Penjualan!V1200*$D1484</f>
        <v>#N/A</v>
      </c>
      <c r="W1484" s="13" t="e">
        <f>Penjualan!W1200*$D1484</f>
        <v>#N/A</v>
      </c>
      <c r="X1484" s="13" t="e">
        <f>Penjualan!X1200*$D1484</f>
        <v>#N/A</v>
      </c>
      <c r="Y1484" s="13" t="e">
        <f>Penjualan!Y1200*$D1484</f>
        <v>#N/A</v>
      </c>
      <c r="Z1484" s="13" t="e">
        <f>Penjualan!Z1200*$D1484</f>
        <v>#N/A</v>
      </c>
      <c r="AA1484" s="13" t="e">
        <f>Penjualan!AA1200*$D1484</f>
        <v>#N/A</v>
      </c>
      <c r="AB1484" s="13" t="e">
        <f>Penjualan!AB1200*$D1484</f>
        <v>#N/A</v>
      </c>
      <c r="AC1484" s="13" t="e">
        <f>Penjualan!AC1200*$D1484</f>
        <v>#N/A</v>
      </c>
      <c r="AD1484" s="13" t="e">
        <f>Penjualan!AD1200*$D1484</f>
        <v>#N/A</v>
      </c>
      <c r="AE1484" s="13" t="e">
        <f>Penjualan!AE1200*$D1484</f>
        <v>#N/A</v>
      </c>
      <c r="AF1484" s="13" t="e">
        <f>Penjualan!AF1200*$D1484</f>
        <v>#N/A</v>
      </c>
      <c r="AG1484" s="13" t="e">
        <f>Penjualan!AG1200*$D1484</f>
        <v>#N/A</v>
      </c>
      <c r="AH1484" s="13" t="e">
        <f>Penjualan!AH1200*$D1484</f>
        <v>#N/A</v>
      </c>
      <c r="AI1484" s="13" t="e">
        <f>Penjualan!AI1200*$D1484</f>
        <v>#N/A</v>
      </c>
      <c r="AJ1484" s="13" t="e">
        <f>Penjualan!AJ1200*$D1484</f>
        <v>#N/A</v>
      </c>
      <c r="AK1484" s="13" t="e">
        <f>Penjualan!AK1200*$D1484</f>
        <v>#N/A</v>
      </c>
      <c r="AL1484" s="13" t="e">
        <f>Penjualan!AL1200*$D1484</f>
        <v>#N/A</v>
      </c>
      <c r="AM1484" s="13" t="e">
        <f>Penjualan!AM1200*$D1484</f>
        <v>#N/A</v>
      </c>
      <c r="AN1484" s="13"/>
      <c r="AO1484" s="13"/>
      <c r="AP1484" s="13"/>
      <c r="AQ1484" s="13" t="e">
        <f>Penjualan!AQ1200*$D1484</f>
        <v>#N/A</v>
      </c>
      <c r="AR1484" s="13" t="e">
        <f t="shared" si="46"/>
        <v>#N/A</v>
      </c>
      <c r="AS1484" s="14"/>
      <c r="AT1484" s="14"/>
      <c r="AU1484" s="14"/>
      <c r="AV1484" s="14"/>
      <c r="AW1484" s="14"/>
    </row>
    <row r="1485" spans="1:52" ht="26.25" hidden="1" customHeight="1" x14ac:dyDescent="0.35">
      <c r="A1485" s="55">
        <f>Penjualan!A1201</f>
        <v>0</v>
      </c>
      <c r="B1485" s="2">
        <f>Penjualan!B1201</f>
        <v>0</v>
      </c>
      <c r="C1485" s="2" t="e">
        <f>Penjualan!C1201</f>
        <v>#N/A</v>
      </c>
      <c r="D1485" s="21" t="e">
        <f>VLOOKUP(B1485,Tabel!$A$6:$F$78,6,FALSE)</f>
        <v>#N/A</v>
      </c>
      <c r="E1485" s="13" t="e">
        <f>Penjualan!E1201*$D1485</f>
        <v>#N/A</v>
      </c>
      <c r="F1485" s="13" t="e">
        <f>Penjualan!F1201*$D1485</f>
        <v>#N/A</v>
      </c>
      <c r="G1485" s="13" t="e">
        <f>Penjualan!G1201*$D1485</f>
        <v>#N/A</v>
      </c>
      <c r="H1485" s="13" t="e">
        <f>Penjualan!H1201*$D1485</f>
        <v>#N/A</v>
      </c>
      <c r="I1485" s="13" t="e">
        <f>Penjualan!I1201*$D1485</f>
        <v>#N/A</v>
      </c>
      <c r="J1485" s="13" t="e">
        <f>Penjualan!J1201*$D1485</f>
        <v>#N/A</v>
      </c>
      <c r="K1485" s="13" t="e">
        <f>Penjualan!K1201*$D1485</f>
        <v>#N/A</v>
      </c>
      <c r="L1485" s="13" t="e">
        <f>Penjualan!L1201*$D1485</f>
        <v>#N/A</v>
      </c>
      <c r="M1485" s="13" t="e">
        <f>Penjualan!M1201*$D1485</f>
        <v>#N/A</v>
      </c>
      <c r="N1485" s="13" t="e">
        <f>Penjualan!N1201*$D1485</f>
        <v>#N/A</v>
      </c>
      <c r="O1485" s="13" t="e">
        <f>Penjualan!O1201*$D1485</f>
        <v>#N/A</v>
      </c>
      <c r="P1485" s="13" t="e">
        <f>Penjualan!P1201*$D1485</f>
        <v>#N/A</v>
      </c>
      <c r="Q1485" s="13" t="e">
        <f>Penjualan!Q1201*$D1485</f>
        <v>#N/A</v>
      </c>
      <c r="R1485" s="13" t="e">
        <f>Penjualan!R1201*$D1485</f>
        <v>#N/A</v>
      </c>
      <c r="S1485" s="13" t="e">
        <f>Penjualan!S1201*$D1485</f>
        <v>#N/A</v>
      </c>
      <c r="T1485" s="13" t="e">
        <f>Penjualan!T1201*$D1485</f>
        <v>#N/A</v>
      </c>
      <c r="U1485" s="13" t="e">
        <f>Penjualan!U1201*$D1485</f>
        <v>#N/A</v>
      </c>
      <c r="V1485" s="13" t="e">
        <f>Penjualan!V1201*$D1485</f>
        <v>#N/A</v>
      </c>
      <c r="W1485" s="13" t="e">
        <f>Penjualan!W1201*$D1485</f>
        <v>#N/A</v>
      </c>
      <c r="X1485" s="13" t="e">
        <f>Penjualan!X1201*$D1485</f>
        <v>#N/A</v>
      </c>
      <c r="Y1485" s="13" t="e">
        <f>Penjualan!Y1201*$D1485</f>
        <v>#N/A</v>
      </c>
      <c r="Z1485" s="13" t="e">
        <f>Penjualan!Z1201*$D1485</f>
        <v>#N/A</v>
      </c>
      <c r="AA1485" s="13" t="e">
        <f>Penjualan!AA1201*$D1485</f>
        <v>#N/A</v>
      </c>
      <c r="AB1485" s="13" t="e">
        <f>Penjualan!AB1201*$D1485</f>
        <v>#N/A</v>
      </c>
      <c r="AC1485" s="13" t="e">
        <f>Penjualan!AC1201*$D1485</f>
        <v>#N/A</v>
      </c>
      <c r="AD1485" s="13" t="e">
        <f>Penjualan!AD1201*$D1485</f>
        <v>#N/A</v>
      </c>
      <c r="AE1485" s="13" t="e">
        <f>Penjualan!AE1201*$D1485</f>
        <v>#N/A</v>
      </c>
      <c r="AF1485" s="13" t="e">
        <f>Penjualan!AF1201*$D1485</f>
        <v>#N/A</v>
      </c>
      <c r="AG1485" s="13" t="e">
        <f>Penjualan!AG1201*$D1485</f>
        <v>#N/A</v>
      </c>
      <c r="AH1485" s="13" t="e">
        <f>Penjualan!AH1201*$D1485</f>
        <v>#N/A</v>
      </c>
      <c r="AI1485" s="13" t="e">
        <f>Penjualan!AI1201*$D1485</f>
        <v>#N/A</v>
      </c>
      <c r="AJ1485" s="13" t="e">
        <f>Penjualan!AJ1201*$D1485</f>
        <v>#N/A</v>
      </c>
      <c r="AK1485" s="13" t="e">
        <f>Penjualan!AK1201*$D1485</f>
        <v>#N/A</v>
      </c>
      <c r="AL1485" s="13" t="e">
        <f>Penjualan!AL1201*$D1485</f>
        <v>#N/A</v>
      </c>
      <c r="AM1485" s="13" t="e">
        <f>Penjualan!AM1201*$D1485</f>
        <v>#N/A</v>
      </c>
      <c r="AN1485" s="13"/>
      <c r="AO1485" s="13"/>
      <c r="AP1485" s="13"/>
      <c r="AQ1485" s="13" t="e">
        <f>Penjualan!AQ1201*$D1485</f>
        <v>#N/A</v>
      </c>
      <c r="AR1485" s="13" t="e">
        <f t="shared" si="32"/>
        <v>#N/A</v>
      </c>
      <c r="AS1485" s="14"/>
      <c r="AT1485" s="14"/>
      <c r="AU1485" s="14"/>
      <c r="AV1485" s="14"/>
      <c r="AW1485" s="14"/>
    </row>
    <row r="1486" spans="1:52" ht="14.25" customHeight="1" x14ac:dyDescent="0.35">
      <c r="D1486" s="14"/>
      <c r="E1486" s="14"/>
      <c r="F1486" s="14"/>
      <c r="G1486" s="14"/>
      <c r="H1486" s="14"/>
      <c r="I1486" s="14"/>
      <c r="J1486" s="14"/>
      <c r="K1486" s="14"/>
      <c r="L1486" s="14"/>
      <c r="M1486" s="14"/>
      <c r="N1486" s="14"/>
      <c r="O1486" s="14"/>
      <c r="P1486" s="14"/>
      <c r="Q1486" s="14"/>
      <c r="R1486" s="14"/>
      <c r="S1486" s="14"/>
      <c r="T1486" s="14"/>
      <c r="U1486" s="14"/>
      <c r="V1486" s="14"/>
      <c r="W1486" s="14"/>
      <c r="X1486" s="14"/>
      <c r="Y1486" s="14"/>
      <c r="Z1486" s="14"/>
      <c r="AA1486" s="14"/>
      <c r="AB1486" s="14"/>
      <c r="AC1486" s="14"/>
      <c r="AD1486" s="14"/>
      <c r="AE1486" s="14"/>
      <c r="AF1486" s="14"/>
      <c r="AG1486" s="14"/>
      <c r="AH1486" s="14"/>
      <c r="AI1486" s="14"/>
      <c r="AJ1486" s="14"/>
      <c r="AK1486" s="14"/>
      <c r="AL1486" s="14"/>
      <c r="AM1486" s="14"/>
      <c r="AN1486" s="14"/>
      <c r="AO1486" s="14"/>
      <c r="AP1486" s="14"/>
      <c r="AR1486" s="14"/>
      <c r="AS1486" s="14"/>
      <c r="AT1486" s="14"/>
      <c r="AU1486" s="14"/>
      <c r="AV1486" s="14"/>
      <c r="AW1486" s="14"/>
    </row>
    <row r="1487" spans="1:52" x14ac:dyDescent="0.35">
      <c r="C1487" s="3" t="s">
        <v>0</v>
      </c>
      <c r="D1487" s="14"/>
      <c r="E1487" s="13">
        <f>SUM(E6:E964)</f>
        <v>681000</v>
      </c>
      <c r="F1487" s="13">
        <f t="shared" ref="F1487:AR1487" si="47">SUM(F6:F964)</f>
        <v>4402000</v>
      </c>
      <c r="G1487" s="13">
        <f t="shared" si="47"/>
        <v>352000</v>
      </c>
      <c r="H1487" s="13">
        <f t="shared" si="47"/>
        <v>5514500</v>
      </c>
      <c r="I1487" s="13">
        <f t="shared" si="47"/>
        <v>82000</v>
      </c>
      <c r="J1487" s="13">
        <f t="shared" si="47"/>
        <v>7458000</v>
      </c>
      <c r="K1487" s="13">
        <f t="shared" si="47"/>
        <v>28000</v>
      </c>
      <c r="L1487" s="13">
        <f t="shared" si="47"/>
        <v>1084000</v>
      </c>
      <c r="M1487" s="13">
        <f t="shared" si="47"/>
        <v>7575000</v>
      </c>
      <c r="N1487" s="13">
        <f t="shared" si="47"/>
        <v>2414000</v>
      </c>
      <c r="O1487" s="13">
        <f t="shared" si="47"/>
        <v>4778000</v>
      </c>
      <c r="P1487" s="13">
        <f t="shared" si="47"/>
        <v>5908000</v>
      </c>
      <c r="Q1487" s="13">
        <f t="shared" si="47"/>
        <v>3598500</v>
      </c>
      <c r="R1487" s="13">
        <f t="shared" si="47"/>
        <v>675000</v>
      </c>
      <c r="S1487" s="13">
        <f t="shared" si="47"/>
        <v>3839000</v>
      </c>
      <c r="T1487" s="13">
        <f t="shared" si="47"/>
        <v>3592500</v>
      </c>
      <c r="U1487" s="13">
        <f t="shared" si="47"/>
        <v>880500</v>
      </c>
      <c r="V1487" s="13">
        <f t="shared" si="47"/>
        <v>431000</v>
      </c>
      <c r="W1487" s="13">
        <f t="shared" si="47"/>
        <v>1934000</v>
      </c>
      <c r="X1487" s="13">
        <f t="shared" si="47"/>
        <v>620000</v>
      </c>
      <c r="Y1487" s="13">
        <f t="shared" si="47"/>
        <v>1146000</v>
      </c>
      <c r="Z1487" s="13">
        <f t="shared" si="47"/>
        <v>30000</v>
      </c>
      <c r="AA1487" s="13">
        <f t="shared" si="47"/>
        <v>1757000</v>
      </c>
      <c r="AB1487" s="13">
        <f t="shared" si="47"/>
        <v>1757000</v>
      </c>
      <c r="AC1487" s="13"/>
      <c r="AD1487" s="13"/>
      <c r="AE1487" s="13"/>
      <c r="AF1487" s="13"/>
      <c r="AG1487" s="13"/>
      <c r="AH1487" s="13"/>
      <c r="AI1487" s="13"/>
      <c r="AJ1487" s="13"/>
      <c r="AK1487" s="13"/>
      <c r="AL1487" s="13"/>
      <c r="AM1487" s="13"/>
      <c r="AN1487" s="13"/>
      <c r="AO1487" s="13"/>
      <c r="AP1487" s="13"/>
      <c r="AQ1487" s="13">
        <f t="shared" si="47"/>
        <v>2505000</v>
      </c>
      <c r="AR1487" s="7">
        <f t="shared" si="47"/>
        <v>63042000</v>
      </c>
      <c r="AS1487" s="14"/>
      <c r="AT1487" s="13">
        <f t="shared" ref="AT1487:AZ1487" si="48">SUM(AT6:AT964)</f>
        <v>200000</v>
      </c>
      <c r="AU1487" s="13">
        <f t="shared" si="48"/>
        <v>1955000</v>
      </c>
      <c r="AV1487" s="13">
        <f t="shared" si="48"/>
        <v>30000</v>
      </c>
      <c r="AW1487" s="13">
        <f t="shared" si="48"/>
        <v>30000</v>
      </c>
      <c r="AX1487" s="13">
        <f t="shared" si="48"/>
        <v>140000</v>
      </c>
      <c r="AY1487" s="13">
        <f t="shared" si="48"/>
        <v>105000</v>
      </c>
      <c r="AZ1487" s="13">
        <f t="shared" si="48"/>
        <v>45000</v>
      </c>
    </row>
    <row r="1488" spans="1:52" x14ac:dyDescent="0.35">
      <c r="A1488" s="8"/>
      <c r="B1488" s="8"/>
      <c r="AS1488" s="14"/>
      <c r="AT1488" s="14"/>
      <c r="AU1488" s="14"/>
      <c r="AV1488" s="14"/>
      <c r="AW1488" s="14"/>
    </row>
    <row r="1489" spans="3:52" x14ac:dyDescent="0.35">
      <c r="C1489" s="3" t="s">
        <v>116</v>
      </c>
      <c r="D1489" s="14"/>
      <c r="E1489" s="13">
        <f>SUM(E6:E64)</f>
        <v>298000</v>
      </c>
      <c r="F1489" s="13">
        <f t="shared" ref="F1489:T1489" si="49">SUM(F6:F64)</f>
        <v>170000</v>
      </c>
      <c r="G1489" s="13">
        <f t="shared" si="49"/>
        <v>156000</v>
      </c>
      <c r="H1489" s="13">
        <f t="shared" si="49"/>
        <v>240000</v>
      </c>
      <c r="I1489" s="13">
        <f t="shared" si="49"/>
        <v>48000</v>
      </c>
      <c r="J1489" s="13">
        <f t="shared" si="49"/>
        <v>275000</v>
      </c>
      <c r="K1489" s="13">
        <f t="shared" si="49"/>
        <v>5000</v>
      </c>
      <c r="L1489" s="13">
        <f t="shared" si="49"/>
        <v>75000</v>
      </c>
      <c r="M1489" s="13">
        <f t="shared" si="49"/>
        <v>357000</v>
      </c>
      <c r="N1489" s="13">
        <f t="shared" si="49"/>
        <v>184000</v>
      </c>
      <c r="O1489" s="13">
        <f t="shared" si="49"/>
        <v>185000</v>
      </c>
      <c r="P1489" s="13">
        <f t="shared" si="49"/>
        <v>215000</v>
      </c>
      <c r="Q1489" s="13">
        <f t="shared" si="49"/>
        <v>197000</v>
      </c>
      <c r="R1489" s="13">
        <f t="shared" si="49"/>
        <v>312000</v>
      </c>
      <c r="S1489" s="13">
        <f t="shared" si="49"/>
        <v>70000</v>
      </c>
      <c r="T1489" s="13">
        <f t="shared" si="49"/>
        <v>90000</v>
      </c>
      <c r="U1489" s="13"/>
      <c r="V1489" s="13"/>
      <c r="W1489" s="13"/>
      <c r="X1489" s="13"/>
      <c r="Y1489" s="13"/>
      <c r="Z1489" s="13"/>
      <c r="AA1489" s="13"/>
      <c r="AB1489" s="13"/>
      <c r="AC1489" s="13"/>
      <c r="AD1489" s="13"/>
      <c r="AE1489" s="13"/>
      <c r="AF1489" s="13"/>
      <c r="AG1489" s="13"/>
      <c r="AH1489" s="13"/>
      <c r="AI1489" s="13"/>
      <c r="AJ1489" s="13"/>
      <c r="AK1489" s="13"/>
      <c r="AL1489" s="13"/>
      <c r="AM1489" s="13"/>
      <c r="AN1489" s="13"/>
      <c r="AO1489" s="13"/>
      <c r="AP1489" s="13"/>
      <c r="AQ1489" s="13">
        <f>SUM(AQ6:AQ64)</f>
        <v>147000</v>
      </c>
      <c r="AR1489" s="7">
        <f>SUM(AR6:AR64)</f>
        <v>3024000</v>
      </c>
      <c r="AS1489" s="14"/>
      <c r="AT1489" s="13">
        <f>SUM(AT6:AT64)</f>
        <v>50000</v>
      </c>
      <c r="AU1489" s="13">
        <f>SUM(AU6:AU64)</f>
        <v>97000</v>
      </c>
      <c r="AV1489" s="13">
        <f>SUM(AV6:AV64)</f>
        <v>0</v>
      </c>
      <c r="AW1489" s="13">
        <f>SUM(AW6:AW64)</f>
        <v>0</v>
      </c>
    </row>
    <row r="1491" spans="3:52" x14ac:dyDescent="0.35">
      <c r="C1491" s="3" t="s">
        <v>153</v>
      </c>
      <c r="D1491" s="14"/>
      <c r="E1491" s="13">
        <f>SUM(E65:E126)</f>
        <v>242000</v>
      </c>
      <c r="F1491" s="13">
        <f t="shared" ref="F1491:AT1491" si="50">SUM(F65:F126)</f>
        <v>174000</v>
      </c>
      <c r="G1491" s="13">
        <f t="shared" si="50"/>
        <v>166000</v>
      </c>
      <c r="H1491" s="13">
        <f t="shared" si="50"/>
        <v>113000</v>
      </c>
      <c r="I1491" s="13">
        <f t="shared" si="50"/>
        <v>6000</v>
      </c>
      <c r="J1491" s="13">
        <f t="shared" si="50"/>
        <v>106000</v>
      </c>
      <c r="K1491" s="13">
        <f t="shared" si="50"/>
        <v>23000</v>
      </c>
      <c r="L1491" s="13">
        <f t="shared" si="50"/>
        <v>43000</v>
      </c>
      <c r="M1491" s="13">
        <f t="shared" si="50"/>
        <v>146000</v>
      </c>
      <c r="N1491" s="13">
        <f t="shared" si="50"/>
        <v>55000</v>
      </c>
      <c r="O1491" s="13">
        <f t="shared" si="50"/>
        <v>239000</v>
      </c>
      <c r="P1491" s="13">
        <f t="shared" si="50"/>
        <v>30000</v>
      </c>
      <c r="Q1491" s="13">
        <f t="shared" si="50"/>
        <v>116000</v>
      </c>
      <c r="R1491" s="13">
        <f t="shared" si="50"/>
        <v>153000</v>
      </c>
      <c r="S1491" s="13">
        <f t="shared" si="50"/>
        <v>125000</v>
      </c>
      <c r="T1491" s="13">
        <f t="shared" si="50"/>
        <v>372000</v>
      </c>
      <c r="U1491" s="13"/>
      <c r="V1491" s="13"/>
      <c r="W1491" s="13"/>
      <c r="X1491" s="13"/>
      <c r="Y1491" s="13"/>
      <c r="Z1491" s="13"/>
      <c r="AA1491" s="13"/>
      <c r="AB1491" s="13"/>
      <c r="AC1491" s="13"/>
      <c r="AD1491" s="13"/>
      <c r="AE1491" s="13"/>
      <c r="AF1491" s="13"/>
      <c r="AG1491" s="13"/>
      <c r="AH1491" s="13"/>
      <c r="AI1491" s="13"/>
      <c r="AJ1491" s="13"/>
      <c r="AK1491" s="13"/>
      <c r="AL1491" s="13"/>
      <c r="AM1491" s="13"/>
      <c r="AN1491" s="13"/>
      <c r="AO1491" s="13"/>
      <c r="AP1491" s="13"/>
      <c r="AQ1491" s="13">
        <f t="shared" si="50"/>
        <v>583000</v>
      </c>
      <c r="AR1491" s="7">
        <f t="shared" si="50"/>
        <v>2692000</v>
      </c>
      <c r="AS1491" s="14"/>
      <c r="AT1491" s="13">
        <f t="shared" si="50"/>
        <v>85000</v>
      </c>
      <c r="AU1491" s="13">
        <f t="shared" ref="AU1491:AW1491" si="51">SUM(AU65:AU126)</f>
        <v>438000</v>
      </c>
      <c r="AV1491" s="13">
        <f t="shared" si="51"/>
        <v>30000</v>
      </c>
      <c r="AW1491" s="13">
        <f t="shared" si="51"/>
        <v>30000</v>
      </c>
    </row>
    <row r="1493" spans="3:52" x14ac:dyDescent="0.35">
      <c r="C1493" s="3" t="s">
        <v>296</v>
      </c>
      <c r="E1493" s="58">
        <f>SUM(E127:E419)</f>
        <v>141000</v>
      </c>
      <c r="F1493" s="58">
        <f t="shared" ref="F1493:AT1493" si="52">SUM(F127:F419)</f>
        <v>836000</v>
      </c>
      <c r="G1493" s="58">
        <f t="shared" si="52"/>
        <v>30000</v>
      </c>
      <c r="H1493" s="58">
        <f t="shared" si="52"/>
        <v>1100000</v>
      </c>
      <c r="I1493" s="58">
        <f t="shared" si="52"/>
        <v>28000</v>
      </c>
      <c r="J1493" s="58">
        <f t="shared" si="52"/>
        <v>1602000</v>
      </c>
      <c r="K1493" s="58">
        <f t="shared" si="52"/>
        <v>0</v>
      </c>
      <c r="L1493" s="58">
        <f t="shared" si="52"/>
        <v>429000</v>
      </c>
      <c r="M1493" s="58">
        <f t="shared" si="52"/>
        <v>1858000</v>
      </c>
      <c r="N1493" s="58">
        <f t="shared" si="52"/>
        <v>597000</v>
      </c>
      <c r="O1493" s="58">
        <f t="shared" si="52"/>
        <v>1717000</v>
      </c>
      <c r="P1493" s="58">
        <f t="shared" si="52"/>
        <v>1808000</v>
      </c>
      <c r="Q1493" s="58">
        <f t="shared" si="52"/>
        <v>1008000</v>
      </c>
      <c r="R1493" s="58">
        <f t="shared" si="52"/>
        <v>210000</v>
      </c>
      <c r="S1493" s="58">
        <f t="shared" si="52"/>
        <v>991000</v>
      </c>
      <c r="T1493" s="58">
        <f t="shared" si="52"/>
        <v>1372000</v>
      </c>
      <c r="U1493" s="58">
        <f t="shared" si="52"/>
        <v>104000</v>
      </c>
      <c r="V1493" s="58">
        <f t="shared" si="52"/>
        <v>56000</v>
      </c>
      <c r="W1493" s="58">
        <f t="shared" si="52"/>
        <v>875000</v>
      </c>
      <c r="X1493" s="58">
        <f t="shared" si="52"/>
        <v>20000</v>
      </c>
      <c r="Y1493" s="58">
        <f t="shared" si="52"/>
        <v>170000</v>
      </c>
      <c r="Z1493" s="58">
        <f t="shared" si="52"/>
        <v>10000</v>
      </c>
      <c r="AA1493" s="58">
        <f t="shared" si="52"/>
        <v>115000</v>
      </c>
      <c r="AB1493" s="58">
        <f t="shared" si="52"/>
        <v>90000</v>
      </c>
      <c r="AC1493" s="58"/>
      <c r="AD1493" s="58"/>
      <c r="AE1493" s="58"/>
      <c r="AF1493" s="58"/>
      <c r="AG1493" s="58"/>
      <c r="AH1493" s="58"/>
      <c r="AI1493" s="58"/>
      <c r="AJ1493" s="58"/>
      <c r="AK1493" s="58"/>
      <c r="AL1493" s="58"/>
      <c r="AM1493" s="58"/>
      <c r="AN1493" s="58"/>
      <c r="AO1493" s="58"/>
      <c r="AP1493" s="58"/>
      <c r="AQ1493" s="58">
        <f t="shared" si="52"/>
        <v>114000</v>
      </c>
      <c r="AR1493" s="45">
        <f t="shared" si="52"/>
        <v>15281000</v>
      </c>
      <c r="AT1493" s="58">
        <f t="shared" si="52"/>
        <v>65000</v>
      </c>
      <c r="AU1493" s="58">
        <f>SUM(AU127:AU419)</f>
        <v>49000</v>
      </c>
      <c r="AV1493" s="66"/>
      <c r="AW1493" s="66"/>
    </row>
    <row r="1494" spans="3:52" x14ac:dyDescent="0.35">
      <c r="AQ1494" s="5"/>
      <c r="AU1494" s="5"/>
    </row>
    <row r="1495" spans="3:52" x14ac:dyDescent="0.35">
      <c r="C1495" s="3" t="s">
        <v>529</v>
      </c>
      <c r="E1495" s="58">
        <f>SUM(E420:E824)+SUM(E833:E883)+SUM(E896:E897)</f>
        <v>0</v>
      </c>
      <c r="F1495" s="58">
        <f t="shared" ref="F1495:AU1495" si="53">SUM(F420:F824)+SUM(F833:F883)+SUM(F896:F897)</f>
        <v>2010000</v>
      </c>
      <c r="G1495" s="58">
        <f t="shared" si="53"/>
        <v>0</v>
      </c>
      <c r="H1495" s="58">
        <f t="shared" si="53"/>
        <v>2486500</v>
      </c>
      <c r="I1495" s="58">
        <f t="shared" si="53"/>
        <v>0</v>
      </c>
      <c r="J1495" s="58">
        <f t="shared" si="53"/>
        <v>3102000</v>
      </c>
      <c r="K1495" s="58">
        <f t="shared" si="53"/>
        <v>0</v>
      </c>
      <c r="L1495" s="58">
        <f t="shared" si="53"/>
        <v>312000</v>
      </c>
      <c r="M1495" s="58">
        <f t="shared" si="53"/>
        <v>2832000</v>
      </c>
      <c r="N1495" s="58">
        <f t="shared" si="53"/>
        <v>1077000</v>
      </c>
      <c r="O1495" s="58">
        <f t="shared" si="53"/>
        <v>2337000</v>
      </c>
      <c r="P1495" s="58">
        <f t="shared" si="53"/>
        <v>3141000</v>
      </c>
      <c r="Q1495" s="58">
        <f t="shared" si="53"/>
        <v>1495500</v>
      </c>
      <c r="R1495" s="58">
        <f t="shared" si="53"/>
        <v>0</v>
      </c>
      <c r="S1495" s="58">
        <f t="shared" si="53"/>
        <v>1828000</v>
      </c>
      <c r="T1495" s="58">
        <f t="shared" si="53"/>
        <v>1641500</v>
      </c>
      <c r="U1495" s="58">
        <f t="shared" si="53"/>
        <v>626500</v>
      </c>
      <c r="V1495" s="58">
        <f t="shared" si="53"/>
        <v>285000</v>
      </c>
      <c r="W1495" s="58">
        <f t="shared" si="53"/>
        <v>659000</v>
      </c>
      <c r="X1495" s="58">
        <f t="shared" si="53"/>
        <v>465000</v>
      </c>
      <c r="Y1495" s="58">
        <f t="shared" si="53"/>
        <v>806000</v>
      </c>
      <c r="Z1495" s="58">
        <f t="shared" si="53"/>
        <v>0</v>
      </c>
      <c r="AA1495" s="58">
        <f t="shared" si="53"/>
        <v>1522000</v>
      </c>
      <c r="AB1495" s="58">
        <f t="shared" si="53"/>
        <v>1202000</v>
      </c>
      <c r="AC1495" s="58"/>
      <c r="AD1495" s="58"/>
      <c r="AE1495" s="58"/>
      <c r="AF1495" s="58"/>
      <c r="AG1495" s="58"/>
      <c r="AH1495" s="58"/>
      <c r="AI1495" s="58"/>
      <c r="AJ1495" s="58"/>
      <c r="AK1495" s="58"/>
      <c r="AL1495" s="58"/>
      <c r="AM1495" s="58"/>
      <c r="AN1495" s="58"/>
      <c r="AO1495" s="58"/>
      <c r="AP1495" s="58"/>
      <c r="AQ1495" s="58">
        <f t="shared" si="53"/>
        <v>393000</v>
      </c>
      <c r="AR1495" s="45">
        <f t="shared" si="53"/>
        <v>28221000</v>
      </c>
      <c r="AT1495" s="58">
        <f t="shared" si="53"/>
        <v>0</v>
      </c>
      <c r="AU1495" s="58">
        <f t="shared" si="53"/>
        <v>328000</v>
      </c>
      <c r="AX1495" s="58">
        <f t="shared" ref="AX1495:AY1495" si="54">SUM(AX420:AX824)+SUM(AX833:AX883)+SUM(AX896:AX897)</f>
        <v>65000</v>
      </c>
      <c r="AY1495" s="58">
        <f t="shared" si="54"/>
        <v>0</v>
      </c>
    </row>
    <row r="1497" spans="3:52" x14ac:dyDescent="0.35">
      <c r="C1497" s="3" t="s">
        <v>623</v>
      </c>
      <c r="E1497" s="58">
        <f>SUM(E825:E832)+SUM(E884:E895)+SUM(E898:E964)</f>
        <v>0</v>
      </c>
      <c r="F1497" s="58">
        <f t="shared" ref="F1497:AR1497" si="55">SUM(F825:F832)+SUM(F884:F895)+SUM(F898:F964)</f>
        <v>1212000</v>
      </c>
      <c r="G1497" s="58">
        <f t="shared" si="55"/>
        <v>0</v>
      </c>
      <c r="H1497" s="58">
        <f t="shared" si="55"/>
        <v>1575000</v>
      </c>
      <c r="I1497" s="58">
        <f t="shared" si="55"/>
        <v>0</v>
      </c>
      <c r="J1497" s="58">
        <f t="shared" si="55"/>
        <v>2373000</v>
      </c>
      <c r="K1497" s="58">
        <f t="shared" si="55"/>
        <v>0</v>
      </c>
      <c r="L1497" s="58">
        <f t="shared" si="55"/>
        <v>225000</v>
      </c>
      <c r="M1497" s="58">
        <f t="shared" si="55"/>
        <v>2382000</v>
      </c>
      <c r="N1497" s="58">
        <f t="shared" si="55"/>
        <v>501000</v>
      </c>
      <c r="O1497" s="58">
        <f t="shared" si="55"/>
        <v>300000</v>
      </c>
      <c r="P1497" s="58">
        <f t="shared" si="55"/>
        <v>714000</v>
      </c>
      <c r="Q1497" s="58">
        <f t="shared" si="55"/>
        <v>782000</v>
      </c>
      <c r="R1497" s="58">
        <f t="shared" si="55"/>
        <v>0</v>
      </c>
      <c r="S1497" s="58">
        <f t="shared" si="55"/>
        <v>825000</v>
      </c>
      <c r="T1497" s="58">
        <f t="shared" si="55"/>
        <v>117000</v>
      </c>
      <c r="U1497" s="58">
        <f t="shared" si="55"/>
        <v>150000</v>
      </c>
      <c r="V1497" s="58">
        <f t="shared" si="55"/>
        <v>90000</v>
      </c>
      <c r="W1497" s="58">
        <f t="shared" si="55"/>
        <v>400000</v>
      </c>
      <c r="X1497" s="58">
        <f t="shared" si="55"/>
        <v>135000</v>
      </c>
      <c r="Y1497" s="58">
        <f t="shared" si="55"/>
        <v>170000</v>
      </c>
      <c r="Z1497" s="58">
        <f t="shared" si="55"/>
        <v>20000</v>
      </c>
      <c r="AA1497" s="58">
        <f t="shared" si="55"/>
        <v>120000</v>
      </c>
      <c r="AB1497" s="58">
        <f t="shared" si="55"/>
        <v>465000</v>
      </c>
      <c r="AC1497" s="58"/>
      <c r="AD1497" s="58"/>
      <c r="AE1497" s="58"/>
      <c r="AF1497" s="58"/>
      <c r="AG1497" s="58"/>
      <c r="AH1497" s="58"/>
      <c r="AI1497" s="58"/>
      <c r="AJ1497" s="58"/>
      <c r="AK1497" s="58"/>
      <c r="AL1497" s="58"/>
      <c r="AM1497" s="58"/>
      <c r="AN1497" s="58"/>
      <c r="AO1497" s="58"/>
      <c r="AP1497" s="58"/>
      <c r="AQ1497" s="58">
        <f t="shared" si="55"/>
        <v>1268000</v>
      </c>
      <c r="AR1497" s="45">
        <f t="shared" si="55"/>
        <v>13824000</v>
      </c>
      <c r="AT1497" s="58">
        <f t="shared" ref="AT1497:AU1497" si="56">SUM(AT825:AT832)+SUM(AT884:AT895)+SUM(AT898:AT964)</f>
        <v>0</v>
      </c>
      <c r="AU1497" s="58">
        <f t="shared" si="56"/>
        <v>1043000</v>
      </c>
      <c r="AX1497" s="58">
        <f t="shared" ref="AX1497:AZ1497" si="57">SUM(AX825:AX832)+SUM(AX884:AX895)+SUM(AX898:AX964)</f>
        <v>75000</v>
      </c>
      <c r="AY1497" s="58">
        <f t="shared" si="57"/>
        <v>105000</v>
      </c>
      <c r="AZ1497" s="58">
        <f t="shared" si="57"/>
        <v>45000</v>
      </c>
    </row>
    <row r="1499" spans="3:52" x14ac:dyDescent="0.35">
      <c r="C1499" s="3" t="s">
        <v>622</v>
      </c>
      <c r="E1499" s="13" t="e">
        <f>SUM(E965:E1457)</f>
        <v>#N/A</v>
      </c>
      <c r="F1499" s="13" t="e">
        <f t="shared" ref="F1499:AR1499" si="58">SUM(F965:F1457)</f>
        <v>#N/A</v>
      </c>
      <c r="G1499" s="13" t="e">
        <f t="shared" si="58"/>
        <v>#N/A</v>
      </c>
      <c r="H1499" s="13" t="e">
        <f t="shared" si="58"/>
        <v>#N/A</v>
      </c>
      <c r="I1499" s="13" t="e">
        <f t="shared" si="58"/>
        <v>#N/A</v>
      </c>
      <c r="J1499" s="13" t="e">
        <f t="shared" si="58"/>
        <v>#N/A</v>
      </c>
      <c r="K1499" s="13" t="e">
        <f t="shared" si="58"/>
        <v>#N/A</v>
      </c>
      <c r="L1499" s="13" t="e">
        <f t="shared" si="58"/>
        <v>#N/A</v>
      </c>
      <c r="M1499" s="13" t="e">
        <f t="shared" si="58"/>
        <v>#N/A</v>
      </c>
      <c r="N1499" s="13" t="e">
        <f t="shared" si="58"/>
        <v>#N/A</v>
      </c>
      <c r="O1499" s="13" t="e">
        <f t="shared" si="58"/>
        <v>#N/A</v>
      </c>
      <c r="P1499" s="13" t="e">
        <f t="shared" si="58"/>
        <v>#N/A</v>
      </c>
      <c r="Q1499" s="13" t="e">
        <f t="shared" si="58"/>
        <v>#N/A</v>
      </c>
      <c r="R1499" s="13" t="e">
        <f t="shared" si="58"/>
        <v>#N/A</v>
      </c>
      <c r="S1499" s="13" t="e">
        <f t="shared" si="58"/>
        <v>#N/A</v>
      </c>
      <c r="T1499" s="13" t="e">
        <f t="shared" si="58"/>
        <v>#N/A</v>
      </c>
      <c r="U1499" s="13" t="e">
        <f t="shared" si="58"/>
        <v>#N/A</v>
      </c>
      <c r="V1499" s="13" t="e">
        <f t="shared" si="58"/>
        <v>#N/A</v>
      </c>
      <c r="W1499" s="13" t="e">
        <f t="shared" si="58"/>
        <v>#N/A</v>
      </c>
      <c r="X1499" s="13" t="e">
        <f t="shared" si="58"/>
        <v>#N/A</v>
      </c>
      <c r="Y1499" s="13" t="e">
        <f t="shared" si="58"/>
        <v>#N/A</v>
      </c>
      <c r="Z1499" s="13" t="e">
        <f t="shared" si="58"/>
        <v>#N/A</v>
      </c>
      <c r="AA1499" s="13" t="e">
        <f t="shared" si="58"/>
        <v>#N/A</v>
      </c>
      <c r="AB1499" s="13" t="e">
        <f t="shared" si="58"/>
        <v>#N/A</v>
      </c>
      <c r="AC1499" s="13" t="e">
        <f t="shared" si="58"/>
        <v>#N/A</v>
      </c>
      <c r="AD1499" s="13" t="e">
        <f t="shared" si="58"/>
        <v>#N/A</v>
      </c>
      <c r="AE1499" s="13" t="e">
        <f t="shared" si="58"/>
        <v>#N/A</v>
      </c>
      <c r="AF1499" s="13" t="e">
        <f t="shared" si="58"/>
        <v>#N/A</v>
      </c>
      <c r="AG1499" s="13" t="e">
        <f t="shared" si="58"/>
        <v>#N/A</v>
      </c>
      <c r="AH1499" s="13" t="e">
        <f t="shared" si="58"/>
        <v>#N/A</v>
      </c>
      <c r="AI1499" s="13" t="e">
        <f t="shared" si="58"/>
        <v>#N/A</v>
      </c>
      <c r="AJ1499" s="13" t="e">
        <f t="shared" si="58"/>
        <v>#N/A</v>
      </c>
      <c r="AK1499" s="13" t="e">
        <f t="shared" si="58"/>
        <v>#N/A</v>
      </c>
      <c r="AL1499" s="13" t="e">
        <f t="shared" si="58"/>
        <v>#N/A</v>
      </c>
      <c r="AM1499" s="13" t="e">
        <f t="shared" si="58"/>
        <v>#N/A</v>
      </c>
      <c r="AN1499" s="13" t="e">
        <f t="shared" si="58"/>
        <v>#N/A</v>
      </c>
      <c r="AO1499" s="13" t="e">
        <f t="shared" si="58"/>
        <v>#N/A</v>
      </c>
      <c r="AP1499" s="13"/>
      <c r="AQ1499" s="13" t="e">
        <f t="shared" si="58"/>
        <v>#N/A</v>
      </c>
      <c r="AR1499" s="13" t="e">
        <f t="shared" si="58"/>
        <v>#N/A</v>
      </c>
      <c r="AU1499" s="5">
        <f>AQ1168+AQ1125+AQ1043+AQ1026+AQ1023+AQ975+AQ966</f>
        <v>48000</v>
      </c>
    </row>
    <row r="1500" spans="3:52" x14ac:dyDescent="0.35">
      <c r="AU1500" s="5">
        <f>AU1499/28</f>
        <v>1714.2857142857142</v>
      </c>
    </row>
    <row r="1501" spans="3:52" x14ac:dyDescent="0.35">
      <c r="E1501" s="14"/>
      <c r="G1501" s="14"/>
      <c r="R1501" s="14"/>
    </row>
    <row r="1502" spans="3:52" x14ac:dyDescent="0.35">
      <c r="E1502" s="14"/>
      <c r="R1502" s="14"/>
    </row>
    <row r="1503" spans="3:52" x14ac:dyDescent="0.35">
      <c r="C1503" s="5"/>
      <c r="E1503" s="14"/>
      <c r="G1503" s="5"/>
      <c r="R1503" s="14"/>
    </row>
    <row r="1506" spans="6:44" x14ac:dyDescent="0.35"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</row>
    <row r="1507" spans="6:44" x14ac:dyDescent="0.35"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</row>
    <row r="1508" spans="6:44" x14ac:dyDescent="0.35"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</row>
    <row r="1509" spans="6:44" x14ac:dyDescent="0.35"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</row>
    <row r="1510" spans="6:44" x14ac:dyDescent="0.35"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</row>
    <row r="1511" spans="6:44" x14ac:dyDescent="0.35"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</row>
    <row r="1512" spans="6:44" x14ac:dyDescent="0.35"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</row>
    <row r="1513" spans="6:44" x14ac:dyDescent="0.35"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</row>
    <row r="1514" spans="6:44" x14ac:dyDescent="0.35"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</row>
    <row r="1515" spans="6:44" x14ac:dyDescent="0.35"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</row>
  </sheetData>
  <mergeCells count="3">
    <mergeCell ref="A3:A4"/>
    <mergeCell ref="B3:C3"/>
    <mergeCell ref="E3:AQ3"/>
  </mergeCells>
  <pageMargins left="0.7" right="0.7" top="0.75" bottom="0.75" header="0.3" footer="0.3"/>
  <pageSetup paperSize="9" scale="91" orientation="landscape" horizontalDpi="4294967293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R55"/>
  <sheetViews>
    <sheetView zoomScale="40" zoomScaleNormal="40" workbookViewId="0">
      <pane xSplit="3" ySplit="5" topLeftCell="M48" activePane="bottomRight" state="frozenSplit"/>
      <selection activeCell="A13" sqref="A13"/>
      <selection pane="topRight" activeCell="M1" sqref="M1"/>
      <selection pane="bottomLeft" activeCell="A6" sqref="A6"/>
      <selection pane="bottomRight" activeCell="AO5" sqref="AO5"/>
    </sheetView>
  </sheetViews>
  <sheetFormatPr defaultRowHeight="14.5" x14ac:dyDescent="0.35"/>
  <cols>
    <col min="1" max="1" width="12.1796875" customWidth="1"/>
    <col min="2" max="2" width="24.7265625" bestFit="1" customWidth="1"/>
    <col min="3" max="3" width="11.26953125" style="14" bestFit="1" customWidth="1"/>
    <col min="6" max="6" width="9.7265625" bestFit="1" customWidth="1"/>
    <col min="7" max="7" width="9.26953125" bestFit="1" customWidth="1"/>
    <col min="8" max="8" width="8" bestFit="1" customWidth="1"/>
    <col min="10" max="10" width="9" customWidth="1"/>
    <col min="11" max="13" width="9.26953125" bestFit="1" customWidth="1"/>
    <col min="14" max="14" width="9.54296875" bestFit="1" customWidth="1"/>
    <col min="15" max="16" width="9.26953125" bestFit="1" customWidth="1"/>
    <col min="17" max="17" width="9.7265625" bestFit="1" customWidth="1"/>
    <col min="18" max="18" width="9.453125" customWidth="1"/>
    <col min="19" max="19" width="10.54296875" bestFit="1" customWidth="1"/>
    <col min="20" max="41" width="9.81640625" customWidth="1"/>
    <col min="43" max="43" width="15.26953125" bestFit="1" customWidth="1"/>
    <col min="44" max="44" width="10.54296875" bestFit="1" customWidth="1"/>
  </cols>
  <sheetData>
    <row r="1" spans="1:44" ht="18.5" x14ac:dyDescent="0.45">
      <c r="A1" s="4" t="s">
        <v>170</v>
      </c>
    </row>
    <row r="2" spans="1:44" ht="18.5" x14ac:dyDescent="0.45">
      <c r="A2" s="4"/>
    </row>
    <row r="3" spans="1:44" x14ac:dyDescent="0.35">
      <c r="A3" s="146" t="s">
        <v>21</v>
      </c>
      <c r="B3" s="146" t="s">
        <v>175</v>
      </c>
      <c r="C3" s="152" t="s">
        <v>17</v>
      </c>
      <c r="D3" s="144" t="s">
        <v>176</v>
      </c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  <c r="R3" s="151"/>
      <c r="S3" s="151"/>
      <c r="T3" s="151"/>
      <c r="U3" s="151"/>
      <c r="V3" s="151"/>
      <c r="W3" s="151"/>
      <c r="X3" s="151"/>
      <c r="Y3" s="151"/>
      <c r="Z3" s="151"/>
      <c r="AA3" s="151"/>
      <c r="AB3" s="151"/>
      <c r="AC3" s="151"/>
      <c r="AD3" s="151"/>
      <c r="AE3" s="151"/>
      <c r="AF3" s="151"/>
      <c r="AG3" s="151"/>
      <c r="AH3" s="151"/>
      <c r="AI3" s="151"/>
      <c r="AJ3" s="151"/>
      <c r="AK3" s="151"/>
      <c r="AL3" s="151"/>
      <c r="AM3" s="151"/>
      <c r="AN3" s="151"/>
      <c r="AO3" s="151"/>
      <c r="AP3" s="145"/>
      <c r="AQ3" s="11" t="s">
        <v>0</v>
      </c>
      <c r="AR3" s="19"/>
    </row>
    <row r="4" spans="1:44" x14ac:dyDescent="0.35">
      <c r="A4" s="147"/>
      <c r="B4" s="147"/>
      <c r="C4" s="152"/>
      <c r="D4" s="10" t="s">
        <v>7</v>
      </c>
      <c r="E4" s="10" t="s">
        <v>8</v>
      </c>
      <c r="F4" s="10" t="s">
        <v>3</v>
      </c>
      <c r="G4" s="10" t="s">
        <v>9</v>
      </c>
      <c r="H4" s="10" t="s">
        <v>12</v>
      </c>
      <c r="I4" s="10" t="s">
        <v>11</v>
      </c>
      <c r="J4" s="10" t="s">
        <v>24</v>
      </c>
      <c r="K4" s="10" t="s">
        <v>13</v>
      </c>
      <c r="L4" s="10" t="s">
        <v>1</v>
      </c>
      <c r="M4" s="10" t="s">
        <v>5</v>
      </c>
      <c r="N4" s="10" t="s">
        <v>4</v>
      </c>
      <c r="O4" s="10" t="s">
        <v>6</v>
      </c>
      <c r="P4" s="10" t="s">
        <v>14</v>
      </c>
      <c r="Q4" s="10" t="s">
        <v>2</v>
      </c>
      <c r="R4" s="10" t="s">
        <v>10</v>
      </c>
      <c r="S4" s="10" t="s">
        <v>15</v>
      </c>
      <c r="T4" s="10" t="s">
        <v>200</v>
      </c>
      <c r="U4" s="10" t="s">
        <v>201</v>
      </c>
      <c r="V4" s="10" t="s">
        <v>202</v>
      </c>
      <c r="W4" s="10" t="s">
        <v>203</v>
      </c>
      <c r="X4" s="10" t="s">
        <v>204</v>
      </c>
      <c r="Y4" s="10" t="s">
        <v>205</v>
      </c>
      <c r="Z4" s="10" t="s">
        <v>206</v>
      </c>
      <c r="AA4" s="10" t="s">
        <v>283</v>
      </c>
      <c r="AB4" s="10" t="s">
        <v>545</v>
      </c>
      <c r="AC4" s="10" t="s">
        <v>547</v>
      </c>
      <c r="AD4" s="137" t="s">
        <v>550</v>
      </c>
      <c r="AE4" s="10" t="s">
        <v>551</v>
      </c>
      <c r="AF4" s="10" t="s">
        <v>553</v>
      </c>
      <c r="AG4" s="10" t="s">
        <v>555</v>
      </c>
      <c r="AH4" s="10" t="s">
        <v>557</v>
      </c>
      <c r="AI4" s="10" t="s">
        <v>559</v>
      </c>
      <c r="AJ4" s="10" t="s">
        <v>561</v>
      </c>
      <c r="AK4" s="10" t="s">
        <v>563</v>
      </c>
      <c r="AL4" s="137" t="s">
        <v>565</v>
      </c>
      <c r="AM4" s="10" t="s">
        <v>617</v>
      </c>
      <c r="AN4" s="10" t="s">
        <v>619</v>
      </c>
      <c r="AO4" s="10" t="s">
        <v>660</v>
      </c>
      <c r="AP4" s="67" t="s">
        <v>82</v>
      </c>
      <c r="AQ4" s="73" t="s">
        <v>170</v>
      </c>
      <c r="AR4" s="18"/>
    </row>
    <row r="5" spans="1:44" x14ac:dyDescent="0.35">
      <c r="C5" s="6"/>
      <c r="D5" s="24" t="s">
        <v>70</v>
      </c>
      <c r="E5" s="24" t="s">
        <v>71</v>
      </c>
      <c r="F5" s="24" t="s">
        <v>3</v>
      </c>
      <c r="G5" s="24" t="s">
        <v>72</v>
      </c>
      <c r="H5" s="24" t="s">
        <v>75</v>
      </c>
      <c r="I5" s="24" t="s">
        <v>74</v>
      </c>
      <c r="J5" s="24" t="s">
        <v>79</v>
      </c>
      <c r="K5" s="24" t="s">
        <v>76</v>
      </c>
      <c r="L5" s="24" t="s">
        <v>65</v>
      </c>
      <c r="M5" s="24" t="s">
        <v>68</v>
      </c>
      <c r="N5" s="24" t="s">
        <v>67</v>
      </c>
      <c r="O5" s="24" t="s">
        <v>69</v>
      </c>
      <c r="P5" s="24" t="s">
        <v>77</v>
      </c>
      <c r="Q5" s="24" t="s">
        <v>66</v>
      </c>
      <c r="R5" s="24" t="s">
        <v>73</v>
      </c>
      <c r="S5" s="24" t="s">
        <v>78</v>
      </c>
      <c r="T5" s="24" t="s">
        <v>207</v>
      </c>
      <c r="U5" s="24" t="s">
        <v>208</v>
      </c>
      <c r="V5" s="24" t="s">
        <v>209</v>
      </c>
      <c r="W5" s="24" t="s">
        <v>210</v>
      </c>
      <c r="X5" s="24" t="s">
        <v>211</v>
      </c>
      <c r="Y5" s="24" t="s">
        <v>212</v>
      </c>
      <c r="Z5" s="24" t="s">
        <v>213</v>
      </c>
      <c r="AA5" s="24" t="s">
        <v>284</v>
      </c>
      <c r="AB5" s="24" t="s">
        <v>546</v>
      </c>
      <c r="AC5" s="24" t="s">
        <v>548</v>
      </c>
      <c r="AD5" s="24" t="s">
        <v>549</v>
      </c>
      <c r="AE5" s="24" t="s">
        <v>552</v>
      </c>
      <c r="AF5" s="24" t="s">
        <v>554</v>
      </c>
      <c r="AG5" s="24" t="s">
        <v>556</v>
      </c>
      <c r="AH5" s="24" t="s">
        <v>558</v>
      </c>
      <c r="AI5" s="24" t="s">
        <v>560</v>
      </c>
      <c r="AJ5" s="24" t="s">
        <v>562</v>
      </c>
      <c r="AK5" s="24" t="s">
        <v>564</v>
      </c>
      <c r="AL5" s="24" t="s">
        <v>566</v>
      </c>
      <c r="AM5" s="24" t="s">
        <v>618</v>
      </c>
      <c r="AN5" s="24" t="s">
        <v>620</v>
      </c>
      <c r="AO5" s="24" t="s">
        <v>661</v>
      </c>
      <c r="AQ5" s="5"/>
    </row>
    <row r="6" spans="1:44" s="38" customFormat="1" ht="26.25" customHeight="1" x14ac:dyDescent="0.35">
      <c r="A6" s="55">
        <f>'Laporan 2015'!B7</f>
        <v>42029</v>
      </c>
      <c r="B6" s="36" t="str">
        <f>'Laporan 2015'!C7</f>
        <v>Paroki Kramat</v>
      </c>
      <c r="C6" s="22">
        <f>'Laporan 2015'!D7</f>
        <v>450000</v>
      </c>
      <c r="D6" s="22"/>
      <c r="E6" s="22"/>
      <c r="F6" s="22">
        <v>9000</v>
      </c>
      <c r="G6" s="22">
        <v>9000</v>
      </c>
      <c r="H6" s="22">
        <v>9000</v>
      </c>
      <c r="I6" s="22"/>
      <c r="J6" s="22"/>
      <c r="K6" s="22"/>
      <c r="L6" s="22">
        <v>9000</v>
      </c>
      <c r="M6" s="22"/>
      <c r="N6" s="22"/>
      <c r="O6" s="22"/>
      <c r="P6" s="22"/>
      <c r="Q6" s="22"/>
      <c r="R6" s="22">
        <v>9000</v>
      </c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>
        <f t="shared" ref="AQ6:AQ45" si="0">SUM(D6:AP6)</f>
        <v>45000</v>
      </c>
      <c r="AR6" s="21"/>
    </row>
    <row r="7" spans="1:44" ht="26.25" customHeight="1" x14ac:dyDescent="0.35">
      <c r="A7" s="55">
        <f>'Laporan 2015'!B8</f>
        <v>42050</v>
      </c>
      <c r="B7" s="36" t="str">
        <f>'Laporan 2015'!C8</f>
        <v>Kapel Vitra</v>
      </c>
      <c r="C7" s="22">
        <f>'Laporan 2015'!D8</f>
        <v>385000</v>
      </c>
      <c r="D7" s="13"/>
      <c r="E7" s="13"/>
      <c r="F7" s="13"/>
      <c r="G7" s="13"/>
      <c r="H7" s="13"/>
      <c r="I7" s="13">
        <v>19250</v>
      </c>
      <c r="J7" s="13"/>
      <c r="K7" s="13"/>
      <c r="L7" s="13"/>
      <c r="M7" s="13"/>
      <c r="N7" s="13"/>
      <c r="O7" s="13"/>
      <c r="P7" s="13">
        <f>19250</f>
        <v>19250</v>
      </c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22">
        <f t="shared" si="0"/>
        <v>38500</v>
      </c>
      <c r="AR7" s="14"/>
    </row>
    <row r="8" spans="1:44" ht="26.25" customHeight="1" x14ac:dyDescent="0.35">
      <c r="A8" s="55">
        <f>'Laporan 2015'!B10</f>
        <v>42063</v>
      </c>
      <c r="B8" s="36" t="str">
        <f>'Laporan 2015'!C10</f>
        <v>Paroki Karawaci</v>
      </c>
      <c r="C8" s="22">
        <f>'Laporan 2015'!D10</f>
        <v>1518000</v>
      </c>
      <c r="D8" s="13">
        <v>50600</v>
      </c>
      <c r="E8" s="13"/>
      <c r="F8" s="13"/>
      <c r="G8" s="13">
        <v>50600</v>
      </c>
      <c r="H8" s="13"/>
      <c r="I8" s="13"/>
      <c r="J8" s="13"/>
      <c r="K8" s="13"/>
      <c r="L8" s="13"/>
      <c r="M8" s="13"/>
      <c r="N8" s="13"/>
      <c r="O8" s="13"/>
      <c r="P8" s="13"/>
      <c r="Q8" s="13">
        <v>50600</v>
      </c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22">
        <f t="shared" si="0"/>
        <v>151800</v>
      </c>
      <c r="AR8" s="14"/>
    </row>
    <row r="9" spans="1:44" ht="26.25" customHeight="1" x14ac:dyDescent="0.35">
      <c r="A9" s="55">
        <f>'Laporan 2015'!B11</f>
        <v>42064</v>
      </c>
      <c r="B9" s="36" t="str">
        <f>'Laporan 2015'!C11</f>
        <v>Paroki Karawaci</v>
      </c>
      <c r="C9" s="22">
        <f>'Laporan 2015'!D11</f>
        <v>3402000</v>
      </c>
      <c r="D9" s="13"/>
      <c r="E9" s="13">
        <v>113400</v>
      </c>
      <c r="F9" s="13"/>
      <c r="G9" s="13">
        <v>113400</v>
      </c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>
        <v>113400</v>
      </c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22">
        <f t="shared" si="0"/>
        <v>340200</v>
      </c>
      <c r="AR9" s="14"/>
    </row>
    <row r="10" spans="1:44" ht="26.25" customHeight="1" x14ac:dyDescent="0.35">
      <c r="A10" s="55">
        <f>'Laporan 2015'!B13</f>
        <v>42077</v>
      </c>
      <c r="B10" s="36" t="str">
        <f>'Laporan 2015'!C13</f>
        <v>Paroki Bekasi</v>
      </c>
      <c r="C10" s="22">
        <f>'Laporan 2015'!D13</f>
        <v>652000</v>
      </c>
      <c r="D10" s="13"/>
      <c r="E10" s="13"/>
      <c r="F10" s="13">
        <v>21733</v>
      </c>
      <c r="G10" s="13"/>
      <c r="H10" s="13"/>
      <c r="I10" s="13"/>
      <c r="J10" s="13"/>
      <c r="K10" s="13"/>
      <c r="L10" s="13"/>
      <c r="M10" s="13"/>
      <c r="N10" s="13"/>
      <c r="O10" s="13"/>
      <c r="P10" s="13">
        <v>21733</v>
      </c>
      <c r="Q10" s="13"/>
      <c r="R10" s="13"/>
      <c r="S10" s="13">
        <v>21733</v>
      </c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22">
        <f t="shared" si="0"/>
        <v>65199</v>
      </c>
      <c r="AR10" s="14"/>
    </row>
    <row r="11" spans="1:44" ht="26.25" customHeight="1" x14ac:dyDescent="0.35">
      <c r="A11" s="55">
        <f>'Laporan 2015'!B14</f>
        <v>42078</v>
      </c>
      <c r="B11" s="36" t="str">
        <f>'Laporan 2015'!C14</f>
        <v>Paroki Bekasi</v>
      </c>
      <c r="C11" s="22">
        <f>'Laporan 2015'!D14</f>
        <v>689000</v>
      </c>
      <c r="D11" s="13"/>
      <c r="E11" s="13"/>
      <c r="F11" s="13">
        <v>34450</v>
      </c>
      <c r="G11" s="13"/>
      <c r="H11" s="13"/>
      <c r="I11" s="13"/>
      <c r="J11" s="13"/>
      <c r="K11" s="13"/>
      <c r="L11" s="13"/>
      <c r="M11" s="13"/>
      <c r="N11" s="13"/>
      <c r="O11" s="13"/>
      <c r="P11" s="13">
        <v>34450</v>
      </c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22">
        <f t="shared" si="0"/>
        <v>68900</v>
      </c>
      <c r="AR11" s="14"/>
    </row>
    <row r="12" spans="1:44" ht="26.25" customHeight="1" x14ac:dyDescent="0.35">
      <c r="A12" s="55">
        <f>'Laporan 2015'!B15</f>
        <v>42078</v>
      </c>
      <c r="B12" s="36" t="str">
        <f>'Laporan 2015'!C15</f>
        <v>Paroki Bekasi</v>
      </c>
      <c r="C12" s="22">
        <f>'Laporan 2015'!D15</f>
        <v>1065000</v>
      </c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>
        <v>53250</v>
      </c>
      <c r="O12" s="13"/>
      <c r="P12" s="13"/>
      <c r="Q12" s="13"/>
      <c r="R12" s="13"/>
      <c r="S12" s="13">
        <v>53250</v>
      </c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22">
        <f t="shared" si="0"/>
        <v>106500</v>
      </c>
      <c r="AR12" s="14"/>
    </row>
    <row r="13" spans="1:44" ht="26.25" customHeight="1" x14ac:dyDescent="0.35">
      <c r="A13" s="55">
        <f>'Laporan 2015'!B18</f>
        <v>42126</v>
      </c>
      <c r="B13" s="55" t="str">
        <f>'Laporan 2015'!C18</f>
        <v>Halim</v>
      </c>
      <c r="C13" s="22">
        <f>'Laporan 2015'!D18</f>
        <v>585000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>
        <v>19500</v>
      </c>
      <c r="O13" s="13"/>
      <c r="P13" s="13">
        <v>19500</v>
      </c>
      <c r="Q13" s="13"/>
      <c r="R13" s="13"/>
      <c r="S13" s="13">
        <v>19500</v>
      </c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>
        <f t="shared" si="0"/>
        <v>58500</v>
      </c>
      <c r="AR13" s="14"/>
    </row>
    <row r="14" spans="1:44" ht="26.25" customHeight="1" x14ac:dyDescent="0.35">
      <c r="A14" s="55">
        <f>'Laporan 2015'!B19</f>
        <v>42127</v>
      </c>
      <c r="B14" s="55" t="str">
        <f>'Laporan 2015'!C19</f>
        <v>Halim</v>
      </c>
      <c r="C14" s="22">
        <f>'Laporan 2015'!D19</f>
        <v>883000</v>
      </c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>
        <v>29433</v>
      </c>
      <c r="O14" s="13"/>
      <c r="P14" s="13">
        <v>29433</v>
      </c>
      <c r="Q14" s="13"/>
      <c r="R14" s="13"/>
      <c r="S14" s="13">
        <v>29433</v>
      </c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>
        <f t="shared" si="0"/>
        <v>88299</v>
      </c>
      <c r="AR14" s="14"/>
    </row>
    <row r="15" spans="1:44" ht="26.25" customHeight="1" x14ac:dyDescent="0.35">
      <c r="A15" s="55">
        <f>'Laporan 2015'!B20</f>
        <v>42148</v>
      </c>
      <c r="B15" s="55" t="str">
        <f>'Laporan 2015'!C20</f>
        <v>Kanisius</v>
      </c>
      <c r="C15" s="22">
        <f>'Laporan 2015'!D20</f>
        <v>1673000</v>
      </c>
      <c r="D15" s="13"/>
      <c r="E15" s="13"/>
      <c r="F15" s="13"/>
      <c r="G15" s="13"/>
      <c r="H15" s="13"/>
      <c r="I15" s="13">
        <v>55767</v>
      </c>
      <c r="J15" s="13"/>
      <c r="K15" s="13"/>
      <c r="L15" s="13">
        <v>55767</v>
      </c>
      <c r="M15" s="13"/>
      <c r="N15" s="13"/>
      <c r="O15" s="13">
        <v>55767</v>
      </c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>
        <f t="shared" si="0"/>
        <v>167301</v>
      </c>
      <c r="AR15" s="14"/>
    </row>
    <row r="16" spans="1:44" ht="26.25" customHeight="1" x14ac:dyDescent="0.35">
      <c r="A16" s="55">
        <f>'Laporan 2015'!B21</f>
        <v>42161</v>
      </c>
      <c r="B16" s="55" t="str">
        <f>'Laporan 2015'!C21</f>
        <v>Paskalis</v>
      </c>
      <c r="C16" s="22">
        <f>'Laporan 2015'!D21</f>
        <v>1097000</v>
      </c>
      <c r="D16" s="13"/>
      <c r="E16" s="13"/>
      <c r="F16" s="13"/>
      <c r="G16" s="13"/>
      <c r="H16" s="13"/>
      <c r="I16" s="13"/>
      <c r="J16" s="13"/>
      <c r="K16" s="13"/>
      <c r="L16" s="13">
        <v>36567</v>
      </c>
      <c r="M16" s="13"/>
      <c r="N16" s="13"/>
      <c r="O16" s="13">
        <v>36567</v>
      </c>
      <c r="P16" s="13"/>
      <c r="Q16" s="13"/>
      <c r="R16" s="13">
        <v>36567</v>
      </c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>
        <f t="shared" si="0"/>
        <v>109701</v>
      </c>
      <c r="AR16" s="14"/>
    </row>
    <row r="17" spans="1:44" ht="26.25" customHeight="1" x14ac:dyDescent="0.35">
      <c r="A17" s="55">
        <f>'Laporan 2015'!B22</f>
        <v>42162</v>
      </c>
      <c r="B17" s="55" t="str">
        <f>'Laporan 2015'!C22</f>
        <v>Paskalis pagi</v>
      </c>
      <c r="C17" s="22">
        <f>'Laporan 2015'!D22</f>
        <v>4456000</v>
      </c>
      <c r="D17" s="13"/>
      <c r="E17" s="13"/>
      <c r="F17" s="13"/>
      <c r="G17" s="13"/>
      <c r="H17" s="13"/>
      <c r="I17" s="13"/>
      <c r="J17" s="13"/>
      <c r="K17" s="13"/>
      <c r="L17" s="13">
        <v>148533</v>
      </c>
      <c r="M17" s="13"/>
      <c r="N17" s="13"/>
      <c r="O17" s="13">
        <v>148533</v>
      </c>
      <c r="P17" s="13"/>
      <c r="Q17" s="13"/>
      <c r="R17" s="13">
        <v>148533</v>
      </c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>
        <f t="shared" si="0"/>
        <v>445599</v>
      </c>
      <c r="AR17" s="14"/>
    </row>
    <row r="18" spans="1:44" ht="26.25" customHeight="1" x14ac:dyDescent="0.35">
      <c r="A18" s="55">
        <f>'Laporan 2015'!B23</f>
        <v>42162</v>
      </c>
      <c r="B18" s="55" t="str">
        <f>'Laporan 2015'!C23</f>
        <v>Paskalis sore</v>
      </c>
      <c r="C18" s="22">
        <f>'Laporan 2015'!D23</f>
        <v>1833000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>
        <v>61100</v>
      </c>
      <c r="O18" s="13"/>
      <c r="P18" s="13"/>
      <c r="Q18" s="13"/>
      <c r="R18" s="13">
        <v>61100</v>
      </c>
      <c r="S18" s="13">
        <v>61100</v>
      </c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>
        <f t="shared" si="0"/>
        <v>183300</v>
      </c>
      <c r="AR18" s="14"/>
    </row>
    <row r="19" spans="1:44" ht="26.25" customHeight="1" x14ac:dyDescent="0.35">
      <c r="A19" s="55">
        <f>'Laporan 2015'!B27</f>
        <v>42175</v>
      </c>
      <c r="B19" s="55" t="str">
        <f>'Laporan 2015'!C27</f>
        <v>Ignatius Menteng</v>
      </c>
      <c r="C19" s="22">
        <f>'Laporan 2015'!D27</f>
        <v>5139000</v>
      </c>
      <c r="D19" s="13"/>
      <c r="E19" s="13">
        <v>171300</v>
      </c>
      <c r="F19" s="13"/>
      <c r="G19" s="13"/>
      <c r="H19" s="13"/>
      <c r="I19" s="13"/>
      <c r="J19" s="13"/>
      <c r="K19" s="13">
        <v>171300</v>
      </c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>
        <v>171300</v>
      </c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>
        <f t="shared" si="0"/>
        <v>513900</v>
      </c>
      <c r="AR19" s="14"/>
    </row>
    <row r="20" spans="1:44" ht="26.25" customHeight="1" x14ac:dyDescent="0.35">
      <c r="A20" s="55">
        <f>'Laporan 2015'!B28</f>
        <v>42203</v>
      </c>
      <c r="B20" s="55" t="str">
        <f>'Laporan 2015'!C28</f>
        <v>Blok Q</v>
      </c>
      <c r="C20" s="22">
        <f>'Laporan 2015'!D28</f>
        <v>1073000</v>
      </c>
      <c r="D20" s="13"/>
      <c r="E20" s="13"/>
      <c r="F20" s="13"/>
      <c r="G20" s="13"/>
      <c r="H20" s="13"/>
      <c r="I20" s="13"/>
      <c r="J20" s="13"/>
      <c r="K20" s="13">
        <v>53650</v>
      </c>
      <c r="L20" s="13"/>
      <c r="M20" s="13"/>
      <c r="N20" s="13">
        <v>53650</v>
      </c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>
        <f t="shared" si="0"/>
        <v>107300</v>
      </c>
      <c r="AR20" s="14"/>
    </row>
    <row r="21" spans="1:44" ht="26.25" customHeight="1" x14ac:dyDescent="0.35">
      <c r="A21" s="55">
        <f>'Laporan 2015'!B29</f>
        <v>42204</v>
      </c>
      <c r="B21" s="55" t="str">
        <f>'Laporan 2015'!C29</f>
        <v>Blok Q</v>
      </c>
      <c r="C21" s="22">
        <f>'Laporan 2015'!D29</f>
        <v>2785000</v>
      </c>
      <c r="D21" s="13"/>
      <c r="E21" s="13"/>
      <c r="F21" s="13"/>
      <c r="G21" s="13"/>
      <c r="H21" s="13"/>
      <c r="I21" s="13"/>
      <c r="J21" s="13"/>
      <c r="K21" s="13">
        <v>139250</v>
      </c>
      <c r="L21" s="13"/>
      <c r="M21" s="13"/>
      <c r="N21" s="13">
        <v>139250</v>
      </c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>
        <f t="shared" si="0"/>
        <v>278500</v>
      </c>
      <c r="AR21" s="14"/>
    </row>
    <row r="22" spans="1:44" ht="26.25" customHeight="1" x14ac:dyDescent="0.35">
      <c r="A22" s="55">
        <f>'Laporan 2015'!B32</f>
        <v>42210</v>
      </c>
      <c r="B22" s="55" t="str">
        <f>'Laporan 2015'!C32</f>
        <v>Christoforus</v>
      </c>
      <c r="C22" s="22">
        <f>'Laporan 2015'!D32</f>
        <v>3506000</v>
      </c>
      <c r="D22" s="13"/>
      <c r="E22" s="13"/>
      <c r="F22" s="13"/>
      <c r="G22" s="13">
        <v>175300</v>
      </c>
      <c r="H22" s="13"/>
      <c r="I22" s="13">
        <v>175300</v>
      </c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>
        <f t="shared" si="0"/>
        <v>350600</v>
      </c>
      <c r="AR22" s="14"/>
    </row>
    <row r="23" spans="1:44" ht="26.25" customHeight="1" x14ac:dyDescent="0.35">
      <c r="A23" s="55">
        <f>'Laporan 2015'!B33</f>
        <v>42211</v>
      </c>
      <c r="B23" s="55" t="str">
        <f>'Laporan 2015'!C33</f>
        <v>Christoforus</v>
      </c>
      <c r="C23" s="22">
        <f>'Laporan 2015'!D33</f>
        <v>3423000</v>
      </c>
      <c r="D23" s="13"/>
      <c r="E23" s="13"/>
      <c r="F23" s="13"/>
      <c r="G23" s="13">
        <v>114100</v>
      </c>
      <c r="H23" s="13"/>
      <c r="I23" s="13">
        <v>114100</v>
      </c>
      <c r="J23" s="13"/>
      <c r="K23" s="13"/>
      <c r="L23" s="13"/>
      <c r="M23" s="13">
        <v>114100</v>
      </c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>
        <f t="shared" si="0"/>
        <v>342300</v>
      </c>
      <c r="AR23" s="14"/>
    </row>
    <row r="24" spans="1:44" ht="26.25" customHeight="1" x14ac:dyDescent="0.35">
      <c r="A24" s="55">
        <f>'Laporan 2015'!B34</f>
        <v>42218</v>
      </c>
      <c r="B24" s="55" t="str">
        <f>'Laporan 2015'!C34</f>
        <v>Bintaro</v>
      </c>
      <c r="C24" s="22">
        <f>'Laporan 2015'!D34</f>
        <v>7642000</v>
      </c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>
        <v>254733</v>
      </c>
      <c r="O24" s="13"/>
      <c r="P24" s="13">
        <v>254733</v>
      </c>
      <c r="Q24" s="13"/>
      <c r="R24" s="13"/>
      <c r="S24" s="13">
        <v>254733</v>
      </c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>
        <f t="shared" si="0"/>
        <v>764199</v>
      </c>
      <c r="AR24" s="14"/>
    </row>
    <row r="25" spans="1:44" ht="26.25" customHeight="1" x14ac:dyDescent="0.35">
      <c r="A25" s="55" t="str">
        <f>'Laporan 2015'!B39</f>
        <v>14-15 Agt-15</v>
      </c>
      <c r="B25" s="55" t="str">
        <f>'Laporan 2015'!C39</f>
        <v>Konser</v>
      </c>
      <c r="C25" s="22">
        <f>'Laporan 2015'!D39</f>
        <v>6098000</v>
      </c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>
        <v>609800</v>
      </c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>
        <f t="shared" si="0"/>
        <v>609800</v>
      </c>
      <c r="AR25" s="14"/>
    </row>
    <row r="26" spans="1:44" ht="26.25" customHeight="1" x14ac:dyDescent="0.35">
      <c r="A26" s="55" t="str">
        <f>'Laporan 2015'!B40</f>
        <v>22-23 Agt-15</v>
      </c>
      <c r="B26" s="55" t="str">
        <f>'Laporan 2015'!C40</f>
        <v>Stefanus Cilandak</v>
      </c>
      <c r="C26" s="22">
        <f>'Laporan 2015'!D40</f>
        <v>14002000</v>
      </c>
      <c r="D26" s="13"/>
      <c r="E26" s="13"/>
      <c r="F26" s="13"/>
      <c r="G26" s="13">
        <v>466733</v>
      </c>
      <c r="H26" s="13"/>
      <c r="I26" s="13">
        <v>466733</v>
      </c>
      <c r="J26" s="13"/>
      <c r="K26" s="13"/>
      <c r="L26" s="13"/>
      <c r="M26" s="13"/>
      <c r="N26" s="13"/>
      <c r="O26" s="13"/>
      <c r="P26" s="13"/>
      <c r="Q26" s="13"/>
      <c r="R26" s="13"/>
      <c r="S26" s="13">
        <v>466733</v>
      </c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>
        <f t="shared" si="0"/>
        <v>1400199</v>
      </c>
      <c r="AR26" s="14"/>
    </row>
    <row r="27" spans="1:44" ht="26.25" customHeight="1" x14ac:dyDescent="0.35">
      <c r="A27" s="55"/>
      <c r="B27" s="2"/>
      <c r="C27" s="22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4"/>
    </row>
    <row r="28" spans="1:44" ht="26.25" customHeight="1" x14ac:dyDescent="0.35">
      <c r="A28" s="55">
        <v>42588</v>
      </c>
      <c r="B28" s="2" t="s">
        <v>567</v>
      </c>
      <c r="C28" s="22"/>
      <c r="D28" s="13"/>
      <c r="E28" s="13"/>
      <c r="F28" s="13"/>
      <c r="G28" s="13">
        <f>'Tugas Jaga'!$G$54</f>
        <v>52600</v>
      </c>
      <c r="H28" s="13"/>
      <c r="I28" s="13"/>
      <c r="J28" s="13"/>
      <c r="K28" s="13"/>
      <c r="L28" s="13">
        <f>'Tugas Jaga'!$G$54</f>
        <v>52600</v>
      </c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>
        <f>'Tugas Jaga'!$G$54</f>
        <v>52600</v>
      </c>
      <c r="AC28" s="13"/>
      <c r="AD28" s="13"/>
      <c r="AE28" s="13"/>
      <c r="AF28" s="13"/>
      <c r="AG28" s="13"/>
      <c r="AH28" s="13"/>
      <c r="AI28" s="13"/>
      <c r="AJ28" s="13">
        <f>'Tugas Jaga'!$G$54</f>
        <v>52600</v>
      </c>
      <c r="AK28" s="13"/>
      <c r="AL28" s="13"/>
      <c r="AM28" s="13"/>
      <c r="AN28" s="13"/>
      <c r="AO28" s="13"/>
      <c r="AP28" s="13"/>
      <c r="AQ28" s="13">
        <f t="shared" si="0"/>
        <v>210400</v>
      </c>
      <c r="AR28" s="14"/>
    </row>
    <row r="29" spans="1:44" ht="26.25" customHeight="1" x14ac:dyDescent="0.35">
      <c r="A29" s="55">
        <v>42589</v>
      </c>
      <c r="B29" s="2" t="s">
        <v>567</v>
      </c>
      <c r="C29" s="22"/>
      <c r="D29" s="13"/>
      <c r="E29" s="13"/>
      <c r="F29" s="13"/>
      <c r="G29" s="13">
        <f>'Tugas Jaga'!$G$56</f>
        <v>153375</v>
      </c>
      <c r="H29" s="13"/>
      <c r="I29" s="13"/>
      <c r="J29" s="13"/>
      <c r="K29" s="13"/>
      <c r="L29" s="13">
        <f>'Tugas Jaga'!$G$56</f>
        <v>153375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>
        <f>'Tugas Jaga'!$G$56</f>
        <v>153375</v>
      </c>
      <c r="AC29" s="13"/>
      <c r="AD29" s="13"/>
      <c r="AE29" s="13"/>
      <c r="AF29" s="13"/>
      <c r="AG29" s="13"/>
      <c r="AH29" s="13"/>
      <c r="AI29" s="13"/>
      <c r="AJ29" s="13">
        <f>'Tugas Jaga'!$G$56</f>
        <v>153375</v>
      </c>
      <c r="AK29" s="13"/>
      <c r="AL29" s="13"/>
      <c r="AM29" s="13"/>
      <c r="AN29" s="13"/>
      <c r="AO29" s="13"/>
      <c r="AP29" s="13"/>
      <c r="AQ29" s="13">
        <f t="shared" si="0"/>
        <v>613500</v>
      </c>
      <c r="AR29" s="14"/>
    </row>
    <row r="30" spans="1:44" ht="26.25" customHeight="1" x14ac:dyDescent="0.35">
      <c r="A30" s="55">
        <v>42643</v>
      </c>
      <c r="B30" s="2" t="s">
        <v>271</v>
      </c>
      <c r="C30" s="22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>
        <f>'Tugas Jaga'!$G$59</f>
        <v>19150</v>
      </c>
      <c r="AF30" s="13"/>
      <c r="AG30" s="13"/>
      <c r="AH30" s="13"/>
      <c r="AI30" s="13"/>
      <c r="AJ30" s="13"/>
      <c r="AK30" s="13"/>
      <c r="AL30" s="13">
        <f>'Tugas Jaga'!$G$59</f>
        <v>19150</v>
      </c>
      <c r="AM30" s="13"/>
      <c r="AN30" s="13"/>
      <c r="AO30" s="13"/>
      <c r="AP30" s="13"/>
      <c r="AQ30" s="13">
        <f t="shared" si="0"/>
        <v>38300</v>
      </c>
      <c r="AR30" s="14"/>
    </row>
    <row r="31" spans="1:44" ht="26.25" customHeight="1" x14ac:dyDescent="0.35">
      <c r="A31" s="55">
        <v>42644</v>
      </c>
      <c r="B31" s="2" t="s">
        <v>271</v>
      </c>
      <c r="C31" s="22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>
        <f>'Tugas Jaga'!$G$61</f>
        <v>60500</v>
      </c>
      <c r="AF31" s="13"/>
      <c r="AG31" s="13"/>
      <c r="AH31" s="13"/>
      <c r="AI31" s="13"/>
      <c r="AJ31" s="13"/>
      <c r="AK31" s="13"/>
      <c r="AL31" s="13">
        <f>'Tugas Jaga'!$G$61</f>
        <v>60500</v>
      </c>
      <c r="AM31" s="13"/>
      <c r="AN31" s="13"/>
      <c r="AO31" s="13"/>
      <c r="AP31" s="13"/>
      <c r="AQ31" s="13">
        <f t="shared" si="0"/>
        <v>121000</v>
      </c>
      <c r="AR31" s="14"/>
    </row>
    <row r="32" spans="1:44" ht="26.25" customHeight="1" x14ac:dyDescent="0.35">
      <c r="A32" s="139" t="s">
        <v>579</v>
      </c>
      <c r="B32" s="2" t="s">
        <v>577</v>
      </c>
      <c r="C32" s="22"/>
      <c r="D32" s="13"/>
      <c r="E32" s="13">
        <f>'Tugas Jaga'!$G$64</f>
        <v>145450</v>
      </c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>
        <f>'Tugas Jaga'!$G$64</f>
        <v>145450</v>
      </c>
      <c r="Q32" s="13"/>
      <c r="R32" s="13"/>
      <c r="S32" s="13">
        <f>'Tugas Jaga'!$G$64</f>
        <v>145450</v>
      </c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>
        <f>'Tugas Jaga'!$G$64</f>
        <v>145450</v>
      </c>
      <c r="AL32" s="13"/>
      <c r="AM32" s="13"/>
      <c r="AN32" s="13"/>
      <c r="AO32" s="13"/>
      <c r="AP32" s="13"/>
      <c r="AQ32" s="13">
        <f t="shared" si="0"/>
        <v>581800</v>
      </c>
      <c r="AR32" s="14"/>
    </row>
    <row r="33" spans="1:44" ht="26.25" customHeight="1" x14ac:dyDescent="0.35">
      <c r="A33" s="55" t="s">
        <v>586</v>
      </c>
      <c r="B33" s="2" t="s">
        <v>587</v>
      </c>
      <c r="C33" s="22"/>
      <c r="D33" s="13"/>
      <c r="E33" s="13"/>
      <c r="F33" s="13"/>
      <c r="G33" s="13"/>
      <c r="H33" s="13"/>
      <c r="I33" s="13"/>
      <c r="J33" s="13"/>
      <c r="K33" s="13"/>
      <c r="L33" s="13">
        <f>'Tugas Jaga'!$G$67</f>
        <v>193400</v>
      </c>
      <c r="M33" s="13"/>
      <c r="N33" s="13"/>
      <c r="O33" s="13"/>
      <c r="P33" s="13"/>
      <c r="Q33" s="13"/>
      <c r="R33" s="13"/>
      <c r="S33" s="13"/>
      <c r="T33" s="13"/>
      <c r="U33" s="13">
        <f>'Tugas Jaga'!$G$67</f>
        <v>193400</v>
      </c>
      <c r="V33" s="13"/>
      <c r="W33" s="13"/>
      <c r="X33" s="13">
        <f>'Tugas Jaga'!$G$67</f>
        <v>193400</v>
      </c>
      <c r="Y33" s="13"/>
      <c r="Z33" s="13"/>
      <c r="AA33" s="13"/>
      <c r="AB33" s="13"/>
      <c r="AC33" s="13"/>
      <c r="AD33" s="13"/>
      <c r="AE33" s="13">
        <f>'Tugas Jaga'!$G$67</f>
        <v>193400</v>
      </c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>
        <f t="shared" si="0"/>
        <v>773600</v>
      </c>
      <c r="AR33" s="14"/>
    </row>
    <row r="34" spans="1:44" ht="26.25" customHeight="1" x14ac:dyDescent="0.35">
      <c r="A34" s="55">
        <v>42609</v>
      </c>
      <c r="B34" s="2" t="s">
        <v>589</v>
      </c>
      <c r="C34" s="22"/>
      <c r="D34" s="13"/>
      <c r="E34" s="13"/>
      <c r="F34" s="13"/>
      <c r="G34" s="13"/>
      <c r="H34" s="13"/>
      <c r="I34" s="13">
        <f>'Tugas Jaga'!$G$70</f>
        <v>152000</v>
      </c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>
        <f>'Tugas Jaga'!$G$70</f>
        <v>152000</v>
      </c>
      <c r="AE34" s="13"/>
      <c r="AF34" s="13"/>
      <c r="AG34" s="13"/>
      <c r="AH34" s="13">
        <f>'Tugas Jaga'!$G$70</f>
        <v>152000</v>
      </c>
      <c r="AI34" s="13"/>
      <c r="AJ34" s="13"/>
      <c r="AK34" s="13"/>
      <c r="AL34" s="13"/>
      <c r="AM34" s="13"/>
      <c r="AN34" s="13"/>
      <c r="AO34" s="13"/>
      <c r="AP34" s="13"/>
      <c r="AQ34" s="13">
        <f t="shared" si="0"/>
        <v>456000</v>
      </c>
      <c r="AR34" s="14"/>
    </row>
    <row r="35" spans="1:44" ht="26.25" customHeight="1" x14ac:dyDescent="0.35">
      <c r="A35" s="55">
        <v>42610</v>
      </c>
      <c r="B35" s="2" t="s">
        <v>589</v>
      </c>
      <c r="C35" s="22"/>
      <c r="D35" s="13"/>
      <c r="E35" s="13"/>
      <c r="F35" s="13"/>
      <c r="G35" s="13"/>
      <c r="H35" s="13"/>
      <c r="I35" s="13">
        <f>'Tugas Jaga'!$G$72</f>
        <v>249375</v>
      </c>
      <c r="J35" s="13"/>
      <c r="K35" s="13"/>
      <c r="L35" s="13"/>
      <c r="M35" s="13"/>
      <c r="N35" s="13">
        <f>'Tugas Jaga'!$G$72</f>
        <v>249375</v>
      </c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>
        <f>'Tugas Jaga'!$G$72</f>
        <v>249375</v>
      </c>
      <c r="AE35" s="13"/>
      <c r="AF35" s="13"/>
      <c r="AG35" s="13"/>
      <c r="AH35" s="13">
        <f>'Tugas Jaga'!$G$72</f>
        <v>249375</v>
      </c>
      <c r="AI35" s="13"/>
      <c r="AJ35" s="13"/>
      <c r="AK35" s="13"/>
      <c r="AL35" s="13"/>
      <c r="AM35" s="13"/>
      <c r="AN35" s="13"/>
      <c r="AO35" s="13"/>
      <c r="AP35" s="13"/>
      <c r="AQ35" s="13">
        <f t="shared" si="0"/>
        <v>997500</v>
      </c>
      <c r="AR35" s="14"/>
    </row>
    <row r="36" spans="1:44" ht="26.25" customHeight="1" x14ac:dyDescent="0.35">
      <c r="A36" s="55">
        <v>42709</v>
      </c>
      <c r="B36" s="2" t="s">
        <v>591</v>
      </c>
      <c r="C36" s="22"/>
      <c r="D36" s="13"/>
      <c r="E36" s="13"/>
      <c r="F36" s="13"/>
      <c r="G36" s="13"/>
      <c r="H36" s="13"/>
      <c r="I36" s="13"/>
      <c r="J36" s="13"/>
      <c r="K36" s="13"/>
      <c r="L36" s="13">
        <f>'Tugas Jaga'!$G$75</f>
        <v>6850</v>
      </c>
      <c r="M36" s="13"/>
      <c r="N36" s="13"/>
      <c r="O36" s="13"/>
      <c r="P36" s="13"/>
      <c r="Q36" s="13"/>
      <c r="R36" s="13"/>
      <c r="S36" s="13"/>
      <c r="T36" s="13">
        <f>'Tugas Jaga'!$G$75</f>
        <v>6850</v>
      </c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>
        <f t="shared" si="0"/>
        <v>13700</v>
      </c>
      <c r="AR36" s="14"/>
    </row>
    <row r="37" spans="1:44" ht="26.25" customHeight="1" x14ac:dyDescent="0.35">
      <c r="A37" s="55">
        <v>42710</v>
      </c>
      <c r="B37" s="2" t="s">
        <v>591</v>
      </c>
      <c r="C37" s="22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>
        <f>'Tugas Jaga'!$G$77</f>
        <v>16450</v>
      </c>
      <c r="U37" s="13"/>
      <c r="V37" s="13">
        <f>'Tugas Jaga'!$G$77</f>
        <v>16450</v>
      </c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>
        <f t="shared" si="0"/>
        <v>32900</v>
      </c>
      <c r="AR37" s="14"/>
    </row>
    <row r="38" spans="1:44" ht="26.25" customHeight="1" x14ac:dyDescent="0.35">
      <c r="A38" s="55">
        <v>42711</v>
      </c>
      <c r="B38" s="2" t="s">
        <v>591</v>
      </c>
      <c r="C38" s="22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>
        <f>'Tugas Jaga'!$G$79</f>
        <v>13750</v>
      </c>
      <c r="AB38" s="13"/>
      <c r="AC38" s="13"/>
      <c r="AD38" s="13"/>
      <c r="AE38" s="13"/>
      <c r="AF38" s="13"/>
      <c r="AG38" s="13"/>
      <c r="AH38" s="13">
        <f>'Tugas Jaga'!$G$79</f>
        <v>13750</v>
      </c>
      <c r="AI38" s="13"/>
      <c r="AJ38" s="13"/>
      <c r="AK38" s="13"/>
      <c r="AL38" s="13"/>
      <c r="AM38" s="13"/>
      <c r="AN38" s="13"/>
      <c r="AO38" s="13"/>
      <c r="AP38" s="13"/>
      <c r="AQ38" s="13">
        <f t="shared" si="0"/>
        <v>27500</v>
      </c>
      <c r="AR38" s="14"/>
    </row>
    <row r="39" spans="1:44" ht="26.25" customHeight="1" x14ac:dyDescent="0.35">
      <c r="A39" s="55">
        <v>42712</v>
      </c>
      <c r="B39" s="2" t="s">
        <v>591</v>
      </c>
      <c r="C39" s="22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>
        <f t="shared" si="0"/>
        <v>0</v>
      </c>
      <c r="AR39" s="14"/>
    </row>
    <row r="40" spans="1:44" ht="26.25" customHeight="1" x14ac:dyDescent="0.35">
      <c r="A40" s="55">
        <v>42713</v>
      </c>
      <c r="B40" s="2" t="s">
        <v>598</v>
      </c>
      <c r="C40" s="22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>
        <f>'Tugas Jaga'!$G$82</f>
        <v>123500</v>
      </c>
      <c r="AF40" s="13"/>
      <c r="AG40" s="13"/>
      <c r="AH40" s="13"/>
      <c r="AI40" s="13"/>
      <c r="AJ40" s="13">
        <f>'Tugas Jaga'!$G$82</f>
        <v>123500</v>
      </c>
      <c r="AK40" s="13"/>
      <c r="AL40" s="13">
        <f>'Tugas Jaga'!$G$82</f>
        <v>123500</v>
      </c>
      <c r="AM40" s="13"/>
      <c r="AN40" s="13"/>
      <c r="AO40" s="13"/>
      <c r="AP40" s="13"/>
      <c r="AQ40" s="13">
        <f t="shared" si="0"/>
        <v>370500</v>
      </c>
      <c r="AR40" s="14"/>
    </row>
    <row r="41" spans="1:44" ht="26.25" hidden="1" customHeight="1" x14ac:dyDescent="0.35">
      <c r="A41" s="55"/>
      <c r="B41" s="2"/>
      <c r="C41" s="22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>
        <f t="shared" si="0"/>
        <v>0</v>
      </c>
      <c r="AR41" s="14"/>
    </row>
    <row r="42" spans="1:44" ht="26.25" hidden="1" customHeight="1" x14ac:dyDescent="0.35">
      <c r="A42" s="55"/>
      <c r="B42" s="2"/>
      <c r="C42" s="22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4"/>
    </row>
    <row r="43" spans="1:44" ht="26.25" hidden="1" customHeight="1" x14ac:dyDescent="0.35">
      <c r="A43" s="55"/>
      <c r="B43" s="2"/>
      <c r="C43" s="22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4"/>
    </row>
    <row r="44" spans="1:44" ht="26.25" hidden="1" customHeight="1" x14ac:dyDescent="0.35">
      <c r="A44" s="55"/>
      <c r="B44" s="2"/>
      <c r="C44" s="22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4"/>
    </row>
    <row r="45" spans="1:44" ht="26.25" hidden="1" customHeight="1" x14ac:dyDescent="0.35">
      <c r="A45" s="55"/>
      <c r="B45" s="2"/>
      <c r="C45" s="22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>
        <f t="shared" si="0"/>
        <v>0</v>
      </c>
      <c r="AR45" s="14"/>
    </row>
    <row r="46" spans="1:44" ht="14.25" customHeight="1" x14ac:dyDescent="0.35"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Q46" s="14"/>
      <c r="AR46" s="14"/>
    </row>
    <row r="47" spans="1:44" x14ac:dyDescent="0.35">
      <c r="B47" s="3" t="s">
        <v>0</v>
      </c>
      <c r="D47" s="13">
        <f t="shared" ref="D47:S47" si="1">SUM(D6:D45)</f>
        <v>50600</v>
      </c>
      <c r="E47" s="13">
        <f t="shared" si="1"/>
        <v>430150</v>
      </c>
      <c r="F47" s="13">
        <f t="shared" si="1"/>
        <v>65183</v>
      </c>
      <c r="G47" s="13">
        <f t="shared" si="1"/>
        <v>1135108</v>
      </c>
      <c r="H47" s="13">
        <f t="shared" si="1"/>
        <v>9000</v>
      </c>
      <c r="I47" s="13">
        <f t="shared" si="1"/>
        <v>1232525</v>
      </c>
      <c r="J47" s="13">
        <f t="shared" si="1"/>
        <v>0</v>
      </c>
      <c r="K47" s="13">
        <f t="shared" si="1"/>
        <v>364200</v>
      </c>
      <c r="L47" s="13">
        <f t="shared" si="1"/>
        <v>656092</v>
      </c>
      <c r="M47" s="13">
        <f t="shared" si="1"/>
        <v>114100</v>
      </c>
      <c r="N47" s="13">
        <f t="shared" si="1"/>
        <v>860291</v>
      </c>
      <c r="O47" s="13">
        <f t="shared" si="1"/>
        <v>240867</v>
      </c>
      <c r="P47" s="13">
        <f t="shared" si="1"/>
        <v>524549</v>
      </c>
      <c r="Q47" s="13">
        <f t="shared" si="1"/>
        <v>50600</v>
      </c>
      <c r="R47" s="13">
        <f t="shared" si="1"/>
        <v>255200</v>
      </c>
      <c r="S47" s="13">
        <f t="shared" si="1"/>
        <v>1165332</v>
      </c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>
        <f>SUM(AP6:AP45)</f>
        <v>0</v>
      </c>
      <c r="AQ47" s="13">
        <f>SUM(AQ6:AQ45)</f>
        <v>10472297</v>
      </c>
      <c r="AR47" s="14"/>
    </row>
    <row r="48" spans="1:44" x14ac:dyDescent="0.35">
      <c r="A48" s="8"/>
      <c r="AR48" s="14"/>
    </row>
    <row r="49" spans="2:44" x14ac:dyDescent="0.35">
      <c r="B49" s="3" t="s">
        <v>116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>
        <v>0</v>
      </c>
      <c r="AQ49" s="13">
        <v>0</v>
      </c>
      <c r="AR49" s="14"/>
    </row>
    <row r="51" spans="2:44" x14ac:dyDescent="0.35">
      <c r="B51" s="3" t="s">
        <v>153</v>
      </c>
      <c r="D51" s="13">
        <f t="shared" ref="D51:S51" si="2">SUM(D6:D12)</f>
        <v>50600</v>
      </c>
      <c r="E51" s="13">
        <f t="shared" si="2"/>
        <v>113400</v>
      </c>
      <c r="F51" s="13">
        <f t="shared" si="2"/>
        <v>65183</v>
      </c>
      <c r="G51" s="13">
        <f t="shared" si="2"/>
        <v>173000</v>
      </c>
      <c r="H51" s="13">
        <f t="shared" si="2"/>
        <v>9000</v>
      </c>
      <c r="I51" s="13">
        <f t="shared" si="2"/>
        <v>19250</v>
      </c>
      <c r="J51" s="13">
        <f t="shared" si="2"/>
        <v>0</v>
      </c>
      <c r="K51" s="13">
        <f t="shared" si="2"/>
        <v>0</v>
      </c>
      <c r="L51" s="13">
        <f t="shared" si="2"/>
        <v>9000</v>
      </c>
      <c r="M51" s="13">
        <f t="shared" si="2"/>
        <v>0</v>
      </c>
      <c r="N51" s="13">
        <f t="shared" si="2"/>
        <v>53250</v>
      </c>
      <c r="O51" s="13">
        <f t="shared" si="2"/>
        <v>0</v>
      </c>
      <c r="P51" s="13">
        <f t="shared" si="2"/>
        <v>75433</v>
      </c>
      <c r="Q51" s="13">
        <f t="shared" si="2"/>
        <v>50600</v>
      </c>
      <c r="R51" s="13">
        <f t="shared" si="2"/>
        <v>9000</v>
      </c>
      <c r="S51" s="13">
        <f t="shared" si="2"/>
        <v>188383</v>
      </c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>
        <f>SUM(AP6:AP12)</f>
        <v>0</v>
      </c>
      <c r="AQ51" s="13">
        <f>SUM(AQ6:AQ12)</f>
        <v>816099</v>
      </c>
      <c r="AR51" s="14"/>
    </row>
    <row r="53" spans="2:44" x14ac:dyDescent="0.35">
      <c r="B53" s="3" t="s">
        <v>296</v>
      </c>
      <c r="D53" s="58">
        <f>SUM(D13:D26)</f>
        <v>0</v>
      </c>
      <c r="E53" s="58">
        <f t="shared" ref="E53:AQ53" si="3">SUM(E13:E26)</f>
        <v>171300</v>
      </c>
      <c r="F53" s="58">
        <f t="shared" si="3"/>
        <v>0</v>
      </c>
      <c r="G53" s="58">
        <f t="shared" si="3"/>
        <v>756133</v>
      </c>
      <c r="H53" s="58">
        <f t="shared" si="3"/>
        <v>0</v>
      </c>
      <c r="I53" s="58">
        <f t="shared" si="3"/>
        <v>811900</v>
      </c>
      <c r="J53" s="58">
        <f t="shared" si="3"/>
        <v>0</v>
      </c>
      <c r="K53" s="58">
        <f t="shared" si="3"/>
        <v>364200</v>
      </c>
      <c r="L53" s="58">
        <f t="shared" si="3"/>
        <v>240867</v>
      </c>
      <c r="M53" s="58">
        <f t="shared" si="3"/>
        <v>114100</v>
      </c>
      <c r="N53" s="58">
        <f t="shared" si="3"/>
        <v>557666</v>
      </c>
      <c r="O53" s="58">
        <f t="shared" si="3"/>
        <v>240867</v>
      </c>
      <c r="P53" s="58">
        <f t="shared" si="3"/>
        <v>303666</v>
      </c>
      <c r="Q53" s="58">
        <f t="shared" si="3"/>
        <v>0</v>
      </c>
      <c r="R53" s="58">
        <f t="shared" si="3"/>
        <v>246200</v>
      </c>
      <c r="S53" s="58">
        <f t="shared" si="3"/>
        <v>831499</v>
      </c>
      <c r="T53" s="58">
        <f t="shared" si="3"/>
        <v>0</v>
      </c>
      <c r="U53" s="58">
        <f t="shared" si="3"/>
        <v>0</v>
      </c>
      <c r="V53" s="58">
        <f t="shared" si="3"/>
        <v>171300</v>
      </c>
      <c r="W53" s="58">
        <f t="shared" si="3"/>
        <v>609800</v>
      </c>
      <c r="X53" s="58">
        <f t="shared" si="3"/>
        <v>0</v>
      </c>
      <c r="Y53" s="58">
        <f t="shared" si="3"/>
        <v>0</v>
      </c>
      <c r="Z53" s="58">
        <f t="shared" si="3"/>
        <v>0</v>
      </c>
      <c r="AA53" s="58">
        <f t="shared" si="3"/>
        <v>0</v>
      </c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>
        <f t="shared" si="3"/>
        <v>0</v>
      </c>
      <c r="AQ53" s="58">
        <f t="shared" si="3"/>
        <v>5419498</v>
      </c>
    </row>
    <row r="55" spans="2:44" x14ac:dyDescent="0.35">
      <c r="B55" s="3" t="s">
        <v>571</v>
      </c>
      <c r="D55" s="58">
        <f>SUM(D28:D40)</f>
        <v>0</v>
      </c>
      <c r="E55" s="58">
        <f t="shared" ref="E55:AQ55" si="4">SUM(E28:E40)</f>
        <v>145450</v>
      </c>
      <c r="F55" s="58">
        <f t="shared" si="4"/>
        <v>0</v>
      </c>
      <c r="G55" s="58">
        <f t="shared" si="4"/>
        <v>205975</v>
      </c>
      <c r="H55" s="58">
        <f t="shared" si="4"/>
        <v>0</v>
      </c>
      <c r="I55" s="58">
        <f t="shared" si="4"/>
        <v>401375</v>
      </c>
      <c r="J55" s="58">
        <f t="shared" si="4"/>
        <v>0</v>
      </c>
      <c r="K55" s="58">
        <f t="shared" si="4"/>
        <v>0</v>
      </c>
      <c r="L55" s="58">
        <f t="shared" si="4"/>
        <v>406225</v>
      </c>
      <c r="M55" s="58">
        <f t="shared" si="4"/>
        <v>0</v>
      </c>
      <c r="N55" s="58">
        <f t="shared" si="4"/>
        <v>249375</v>
      </c>
      <c r="O55" s="58">
        <f t="shared" si="4"/>
        <v>0</v>
      </c>
      <c r="P55" s="58">
        <f t="shared" si="4"/>
        <v>145450</v>
      </c>
      <c r="Q55" s="58">
        <f t="shared" si="4"/>
        <v>0</v>
      </c>
      <c r="R55" s="58">
        <f t="shared" si="4"/>
        <v>0</v>
      </c>
      <c r="S55" s="58">
        <f t="shared" si="4"/>
        <v>145450</v>
      </c>
      <c r="T55" s="58">
        <f t="shared" si="4"/>
        <v>23300</v>
      </c>
      <c r="U55" s="58">
        <f t="shared" si="4"/>
        <v>193400</v>
      </c>
      <c r="V55" s="58">
        <f t="shared" si="4"/>
        <v>16450</v>
      </c>
      <c r="W55" s="58">
        <f t="shared" si="4"/>
        <v>0</v>
      </c>
      <c r="X55" s="58">
        <f t="shared" si="4"/>
        <v>193400</v>
      </c>
      <c r="Y55" s="58">
        <f t="shared" si="4"/>
        <v>0</v>
      </c>
      <c r="Z55" s="58">
        <f t="shared" si="4"/>
        <v>0</v>
      </c>
      <c r="AA55" s="58">
        <f t="shared" si="4"/>
        <v>13750</v>
      </c>
      <c r="AB55" s="58">
        <f t="shared" si="4"/>
        <v>205975</v>
      </c>
      <c r="AC55" s="58">
        <f t="shared" si="4"/>
        <v>0</v>
      </c>
      <c r="AD55" s="58">
        <f t="shared" si="4"/>
        <v>401375</v>
      </c>
      <c r="AE55" s="58">
        <f t="shared" si="4"/>
        <v>396550</v>
      </c>
      <c r="AF55" s="58">
        <f t="shared" si="4"/>
        <v>0</v>
      </c>
      <c r="AG55" s="58">
        <f t="shared" si="4"/>
        <v>0</v>
      </c>
      <c r="AH55" s="58">
        <f t="shared" si="4"/>
        <v>415125</v>
      </c>
      <c r="AI55" s="58">
        <f t="shared" si="4"/>
        <v>0</v>
      </c>
      <c r="AJ55" s="58">
        <f t="shared" si="4"/>
        <v>329475</v>
      </c>
      <c r="AK55" s="58">
        <f t="shared" si="4"/>
        <v>145450</v>
      </c>
      <c r="AL55" s="58">
        <f t="shared" si="4"/>
        <v>203150</v>
      </c>
      <c r="AM55" s="58">
        <f t="shared" si="4"/>
        <v>0</v>
      </c>
      <c r="AN55" s="58">
        <f t="shared" si="4"/>
        <v>0</v>
      </c>
      <c r="AO55" s="58"/>
      <c r="AP55" s="58">
        <f t="shared" si="4"/>
        <v>0</v>
      </c>
      <c r="AQ55" s="58">
        <f t="shared" si="4"/>
        <v>4236700</v>
      </c>
    </row>
  </sheetData>
  <mergeCells count="4">
    <mergeCell ref="A3:A4"/>
    <mergeCell ref="D3:AP3"/>
    <mergeCell ref="C3:C4"/>
    <mergeCell ref="B3:B4"/>
  </mergeCells>
  <pageMargins left="0.7" right="0.7" top="0.75" bottom="0.75" header="0.3" footer="0.3"/>
  <pageSetup paperSize="9" scale="91" orientation="landscape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D1499"/>
  <sheetViews>
    <sheetView tabSelected="1" zoomScale="50" zoomScaleNormal="50" workbookViewId="0">
      <pane xSplit="4" ySplit="5" topLeftCell="N1462" activePane="bottomRight" state="frozenSplit"/>
      <selection pane="topRight" activeCell="D1" sqref="D1"/>
      <selection pane="bottomLeft" activeCell="A5" sqref="A5"/>
      <selection pane="bottomRight" activeCell="AI1477" sqref="AI1477"/>
    </sheetView>
  </sheetViews>
  <sheetFormatPr defaultRowHeight="14.5" x14ac:dyDescent="0.35"/>
  <cols>
    <col min="1" max="1" width="21.7265625" customWidth="1"/>
    <col min="2" max="2" width="7.54296875" customWidth="1"/>
    <col min="3" max="3" width="21.26953125" customWidth="1"/>
    <col min="4" max="4" width="13.1796875" customWidth="1"/>
    <col min="7" max="7" width="7.81640625" customWidth="1"/>
    <col min="8" max="8" width="7.7265625" customWidth="1"/>
    <col min="9" max="9" width="7.54296875" bestFit="1" customWidth="1"/>
    <col min="11" max="11" width="9" customWidth="1"/>
    <col min="12" max="12" width="8" customWidth="1"/>
    <col min="13" max="14" width="7.54296875" customWidth="1"/>
    <col min="15" max="15" width="9.54296875" bestFit="1" customWidth="1"/>
    <col min="16" max="18" width="7.54296875" customWidth="1"/>
    <col min="19" max="20" width="8.54296875" bestFit="1" customWidth="1"/>
    <col min="21" max="42" width="8.54296875" customWidth="1"/>
    <col min="43" max="44" width="11.54296875" bestFit="1" customWidth="1"/>
    <col min="46" max="46" width="14.1796875" bestFit="1" customWidth="1"/>
    <col min="47" max="47" width="28.81640625" customWidth="1"/>
    <col min="48" max="48" width="10.54296875" bestFit="1" customWidth="1"/>
    <col min="50" max="50" width="11.54296875" style="34" bestFit="1" customWidth="1"/>
    <col min="51" max="51" width="11.26953125" style="33" bestFit="1" customWidth="1"/>
    <col min="52" max="52" width="10.26953125" bestFit="1" customWidth="1"/>
  </cols>
  <sheetData>
    <row r="1" spans="1:56" ht="18.5" x14ac:dyDescent="0.45">
      <c r="A1" s="4" t="s">
        <v>17</v>
      </c>
      <c r="B1" s="4"/>
      <c r="D1" s="5"/>
    </row>
    <row r="2" spans="1:56" ht="18.5" x14ac:dyDescent="0.45">
      <c r="A2" s="4"/>
      <c r="B2" s="4"/>
      <c r="D2" s="5"/>
      <c r="AZ2" t="s">
        <v>630</v>
      </c>
    </row>
    <row r="3" spans="1:56" x14ac:dyDescent="0.35">
      <c r="A3" s="146" t="s">
        <v>21</v>
      </c>
      <c r="B3" s="144" t="s">
        <v>18</v>
      </c>
      <c r="C3" s="145"/>
      <c r="D3" s="153" t="s">
        <v>25</v>
      </c>
      <c r="E3" s="144" t="s">
        <v>22</v>
      </c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  <c r="R3" s="151"/>
      <c r="S3" s="151"/>
      <c r="T3" s="151"/>
      <c r="U3" s="151"/>
      <c r="V3" s="151"/>
      <c r="W3" s="151"/>
      <c r="X3" s="151"/>
      <c r="Y3" s="151"/>
      <c r="Z3" s="151"/>
      <c r="AA3" s="151"/>
      <c r="AB3" s="151"/>
      <c r="AC3" s="151"/>
      <c r="AD3" s="151"/>
      <c r="AE3" s="151"/>
      <c r="AF3" s="151"/>
      <c r="AG3" s="151"/>
      <c r="AH3" s="151"/>
      <c r="AI3" s="151"/>
      <c r="AJ3" s="151"/>
      <c r="AK3" s="151"/>
      <c r="AL3" s="151"/>
      <c r="AM3" s="151"/>
      <c r="AN3" s="151"/>
      <c r="AO3" s="151"/>
      <c r="AP3" s="151"/>
      <c r="AQ3" s="151"/>
      <c r="AR3" s="145"/>
      <c r="AT3" s="11" t="s">
        <v>0</v>
      </c>
      <c r="AU3" s="160" t="s">
        <v>28</v>
      </c>
      <c r="AV3" s="154" t="s">
        <v>100</v>
      </c>
      <c r="AW3" s="154" t="s">
        <v>101</v>
      </c>
      <c r="AX3" s="156" t="s">
        <v>102</v>
      </c>
      <c r="AY3" s="158" t="s">
        <v>103</v>
      </c>
      <c r="AZ3" s="155" t="s">
        <v>604</v>
      </c>
      <c r="BA3" t="s">
        <v>603</v>
      </c>
      <c r="BB3" t="s">
        <v>605</v>
      </c>
      <c r="BC3" t="s">
        <v>608</v>
      </c>
      <c r="BD3" t="s">
        <v>606</v>
      </c>
    </row>
    <row r="4" spans="1:56" x14ac:dyDescent="0.35">
      <c r="A4" s="147"/>
      <c r="B4" s="1" t="s">
        <v>19</v>
      </c>
      <c r="C4" s="1" t="s">
        <v>20</v>
      </c>
      <c r="D4" s="153"/>
      <c r="E4" s="10" t="s">
        <v>7</v>
      </c>
      <c r="F4" s="10" t="s">
        <v>8</v>
      </c>
      <c r="G4" s="10" t="s">
        <v>3</v>
      </c>
      <c r="H4" s="10" t="s">
        <v>9</v>
      </c>
      <c r="I4" s="10" t="s">
        <v>12</v>
      </c>
      <c r="J4" s="10" t="s">
        <v>11</v>
      </c>
      <c r="K4" s="10" t="s">
        <v>24</v>
      </c>
      <c r="L4" s="10" t="s">
        <v>13</v>
      </c>
      <c r="M4" s="10" t="s">
        <v>1</v>
      </c>
      <c r="N4" s="10" t="s">
        <v>5</v>
      </c>
      <c r="O4" s="10" t="s">
        <v>4</v>
      </c>
      <c r="P4" s="10" t="s">
        <v>6</v>
      </c>
      <c r="Q4" s="10" t="s">
        <v>14</v>
      </c>
      <c r="R4" s="10" t="s">
        <v>2</v>
      </c>
      <c r="S4" s="10" t="s">
        <v>10</v>
      </c>
      <c r="T4" s="10" t="s">
        <v>15</v>
      </c>
      <c r="U4" s="10" t="s">
        <v>200</v>
      </c>
      <c r="V4" s="10" t="s">
        <v>201</v>
      </c>
      <c r="W4" s="10" t="s">
        <v>202</v>
      </c>
      <c r="X4" s="10" t="s">
        <v>203</v>
      </c>
      <c r="Y4" s="10" t="s">
        <v>204</v>
      </c>
      <c r="Z4" s="10" t="s">
        <v>205</v>
      </c>
      <c r="AA4" s="10" t="s">
        <v>206</v>
      </c>
      <c r="AB4" s="10" t="s">
        <v>283</v>
      </c>
      <c r="AC4" s="10" t="s">
        <v>545</v>
      </c>
      <c r="AD4" s="10" t="s">
        <v>547</v>
      </c>
      <c r="AE4" s="137" t="s">
        <v>550</v>
      </c>
      <c r="AF4" s="10" t="s">
        <v>551</v>
      </c>
      <c r="AG4" s="10" t="s">
        <v>553</v>
      </c>
      <c r="AH4" s="10" t="s">
        <v>555</v>
      </c>
      <c r="AI4" s="10" t="s">
        <v>557</v>
      </c>
      <c r="AJ4" s="10" t="s">
        <v>559</v>
      </c>
      <c r="AK4" s="10" t="s">
        <v>561</v>
      </c>
      <c r="AL4" s="10" t="s">
        <v>563</v>
      </c>
      <c r="AM4" s="137" t="s">
        <v>565</v>
      </c>
      <c r="AN4" s="10" t="s">
        <v>617</v>
      </c>
      <c r="AO4" s="10" t="s">
        <v>619</v>
      </c>
      <c r="AP4" s="10" t="s">
        <v>660</v>
      </c>
      <c r="AQ4" s="10" t="s">
        <v>82</v>
      </c>
      <c r="AR4" s="83" t="s">
        <v>23</v>
      </c>
      <c r="AT4" s="12" t="s">
        <v>26</v>
      </c>
      <c r="AU4" s="160"/>
      <c r="AV4" s="154"/>
      <c r="AW4" s="155"/>
      <c r="AX4" s="157"/>
      <c r="AY4" s="159"/>
      <c r="AZ4" s="155"/>
    </row>
    <row r="5" spans="1:56" x14ac:dyDescent="0.35">
      <c r="D5" s="6"/>
      <c r="E5" s="24" t="s">
        <v>70</v>
      </c>
      <c r="F5" s="24" t="s">
        <v>71</v>
      </c>
      <c r="G5" s="24" t="s">
        <v>3</v>
      </c>
      <c r="H5" s="24" t="s">
        <v>72</v>
      </c>
      <c r="I5" s="24" t="s">
        <v>75</v>
      </c>
      <c r="J5" s="24" t="s">
        <v>74</v>
      </c>
      <c r="K5" s="24" t="s">
        <v>79</v>
      </c>
      <c r="L5" s="24" t="s">
        <v>76</v>
      </c>
      <c r="M5" s="24" t="s">
        <v>65</v>
      </c>
      <c r="N5" s="24" t="s">
        <v>68</v>
      </c>
      <c r="O5" s="24" t="s">
        <v>67</v>
      </c>
      <c r="P5" s="24" t="s">
        <v>69</v>
      </c>
      <c r="Q5" s="24" t="s">
        <v>77</v>
      </c>
      <c r="R5" s="24" t="s">
        <v>66</v>
      </c>
      <c r="S5" s="24" t="s">
        <v>73</v>
      </c>
      <c r="T5" s="24" t="s">
        <v>78</v>
      </c>
      <c r="U5" s="24" t="s">
        <v>207</v>
      </c>
      <c r="V5" s="24" t="s">
        <v>208</v>
      </c>
      <c r="W5" s="24" t="s">
        <v>209</v>
      </c>
      <c r="X5" s="24" t="s">
        <v>210</v>
      </c>
      <c r="Y5" s="24" t="s">
        <v>211</v>
      </c>
      <c r="Z5" s="24" t="s">
        <v>212</v>
      </c>
      <c r="AA5" s="24" t="s">
        <v>213</v>
      </c>
      <c r="AB5" s="24" t="s">
        <v>284</v>
      </c>
      <c r="AC5" s="24" t="s">
        <v>546</v>
      </c>
      <c r="AD5" s="24" t="s">
        <v>548</v>
      </c>
      <c r="AE5" s="24" t="s">
        <v>549</v>
      </c>
      <c r="AF5" s="24" t="s">
        <v>552</v>
      </c>
      <c r="AG5" s="24" t="s">
        <v>554</v>
      </c>
      <c r="AH5" s="24" t="s">
        <v>556</v>
      </c>
      <c r="AI5" s="24" t="s">
        <v>558</v>
      </c>
      <c r="AJ5" s="24" t="s">
        <v>560</v>
      </c>
      <c r="AK5" s="24" t="s">
        <v>562</v>
      </c>
      <c r="AL5" s="24" t="s">
        <v>564</v>
      </c>
      <c r="AM5" s="24" t="s">
        <v>566</v>
      </c>
      <c r="AN5" s="24" t="s">
        <v>618</v>
      </c>
      <c r="AO5" s="24" t="s">
        <v>620</v>
      </c>
      <c r="AP5" s="24" t="s">
        <v>661</v>
      </c>
      <c r="AQ5" s="24"/>
      <c r="AT5" s="5"/>
    </row>
    <row r="6" spans="1:56" ht="26.25" customHeight="1" x14ac:dyDescent="0.35">
      <c r="A6" s="17">
        <v>41955</v>
      </c>
      <c r="B6" s="2" t="s">
        <v>32</v>
      </c>
      <c r="C6" s="22" t="str">
        <f>VLOOKUP(B6,Tabel!$A$6:$E$78,2,FALSE)</f>
        <v>Rosario kayu</v>
      </c>
      <c r="D6" s="14">
        <v>30000</v>
      </c>
      <c r="E6" s="13">
        <v>5</v>
      </c>
      <c r="F6" s="13">
        <v>4</v>
      </c>
      <c r="G6" s="13">
        <v>4</v>
      </c>
      <c r="H6" s="13">
        <v>6</v>
      </c>
      <c r="I6" s="13">
        <v>1</v>
      </c>
      <c r="J6" s="13">
        <v>4</v>
      </c>
      <c r="K6" s="13">
        <v>0</v>
      </c>
      <c r="L6" s="13">
        <v>3</v>
      </c>
      <c r="M6" s="13">
        <v>9</v>
      </c>
      <c r="N6" s="13">
        <v>5</v>
      </c>
      <c r="O6" s="13">
        <v>4</v>
      </c>
      <c r="P6" s="13">
        <v>3</v>
      </c>
      <c r="Q6" s="13">
        <v>3</v>
      </c>
      <c r="R6" s="13">
        <v>7</v>
      </c>
      <c r="S6" s="13">
        <v>2</v>
      </c>
      <c r="T6" s="13">
        <v>2</v>
      </c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>
        <f t="shared" ref="AR6:AR7" si="0">SUM(E6:T6)</f>
        <v>62</v>
      </c>
      <c r="AT6" s="13">
        <f t="shared" ref="AT6:AT69" si="1">AR6*D6</f>
        <v>1860000</v>
      </c>
      <c r="AU6" s="20" t="s">
        <v>29</v>
      </c>
      <c r="AV6" s="14"/>
      <c r="AW6" s="14"/>
      <c r="AX6" s="35"/>
      <c r="AY6" s="30"/>
      <c r="AZ6" s="14"/>
      <c r="BA6" s="14"/>
      <c r="BB6" s="14"/>
      <c r="BC6" s="14"/>
    </row>
    <row r="7" spans="1:56" ht="26.25" customHeight="1" x14ac:dyDescent="0.35">
      <c r="A7" s="17">
        <v>41967</v>
      </c>
      <c r="B7" s="2" t="s">
        <v>32</v>
      </c>
      <c r="C7" s="22" t="str">
        <f>VLOOKUP(B7,Tabel!$A$6:$E$78,2,FALSE)</f>
        <v>Rosario kayu</v>
      </c>
      <c r="D7" s="14">
        <v>30000</v>
      </c>
      <c r="E7" s="13">
        <v>8</v>
      </c>
      <c r="F7" s="13">
        <v>5</v>
      </c>
      <c r="G7" s="13">
        <v>3</v>
      </c>
      <c r="H7" s="13">
        <v>5</v>
      </c>
      <c r="I7" s="13">
        <v>0</v>
      </c>
      <c r="J7" s="13">
        <v>6</v>
      </c>
      <c r="K7" s="13">
        <v>0</v>
      </c>
      <c r="L7" s="13">
        <v>2</v>
      </c>
      <c r="M7" s="13">
        <v>5</v>
      </c>
      <c r="N7" s="13">
        <v>3</v>
      </c>
      <c r="O7" s="13">
        <v>4</v>
      </c>
      <c r="P7" s="13">
        <v>7</v>
      </c>
      <c r="Q7" s="13">
        <v>6</v>
      </c>
      <c r="R7" s="13">
        <v>9</v>
      </c>
      <c r="S7" s="13">
        <v>2</v>
      </c>
      <c r="T7" s="13">
        <v>3</v>
      </c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>
        <f t="shared" si="0"/>
        <v>68</v>
      </c>
      <c r="AT7" s="13">
        <f t="shared" si="1"/>
        <v>2040000</v>
      </c>
      <c r="AU7" s="20" t="s">
        <v>29</v>
      </c>
      <c r="AV7" s="14"/>
      <c r="AW7" s="14"/>
      <c r="AX7" s="35"/>
      <c r="AY7" s="30"/>
      <c r="AZ7" s="14"/>
      <c r="BA7" s="14"/>
      <c r="BB7" s="14"/>
      <c r="BC7" s="14"/>
    </row>
    <row r="8" spans="1:56" ht="26.25" customHeight="1" x14ac:dyDescent="0.35">
      <c r="A8" s="17">
        <v>41970</v>
      </c>
      <c r="B8" s="2" t="s">
        <v>32</v>
      </c>
      <c r="C8" s="22" t="str">
        <f>VLOOKUP(B8,Tabel!$A$6:$E$78,2,FALSE)</f>
        <v>Rosario kayu</v>
      </c>
      <c r="D8" s="14">
        <v>50000</v>
      </c>
      <c r="E8" s="13">
        <v>2</v>
      </c>
      <c r="F8" s="13">
        <v>0</v>
      </c>
      <c r="G8" s="13">
        <v>0</v>
      </c>
      <c r="H8" s="13">
        <v>2</v>
      </c>
      <c r="I8" s="13">
        <v>0</v>
      </c>
      <c r="J8" s="13">
        <v>2</v>
      </c>
      <c r="K8" s="13">
        <v>0</v>
      </c>
      <c r="L8" s="13">
        <v>0</v>
      </c>
      <c r="M8" s="13">
        <v>2</v>
      </c>
      <c r="N8" s="13">
        <v>0</v>
      </c>
      <c r="O8" s="13">
        <v>0</v>
      </c>
      <c r="P8" s="13">
        <v>2</v>
      </c>
      <c r="Q8" s="13">
        <v>0</v>
      </c>
      <c r="R8" s="13">
        <v>0</v>
      </c>
      <c r="S8" s="13">
        <v>0</v>
      </c>
      <c r="T8" s="13">
        <v>0</v>
      </c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>
        <f>SUM(E8:AQ8)</f>
        <v>10</v>
      </c>
      <c r="AT8" s="13">
        <f t="shared" si="1"/>
        <v>500000</v>
      </c>
      <c r="AU8" s="14"/>
      <c r="AV8" s="14"/>
      <c r="AW8" s="14"/>
      <c r="AX8" s="35"/>
      <c r="AY8" s="30"/>
      <c r="AZ8" s="14"/>
      <c r="BA8" s="14"/>
      <c r="BB8" s="14"/>
      <c r="BC8" s="14"/>
    </row>
    <row r="9" spans="1:56" ht="26.25" customHeight="1" x14ac:dyDescent="0.35">
      <c r="A9" s="17">
        <v>41983</v>
      </c>
      <c r="B9" s="2" t="s">
        <v>32</v>
      </c>
      <c r="C9" s="22" t="str">
        <f>VLOOKUP(B9,Tabel!$A$6:$E$78,2,FALSE)</f>
        <v>Rosario kayu</v>
      </c>
      <c r="D9" s="14">
        <v>30000</v>
      </c>
      <c r="E9" s="13">
        <v>1</v>
      </c>
      <c r="F9" s="13">
        <v>1</v>
      </c>
      <c r="G9" s="13">
        <v>0</v>
      </c>
      <c r="H9" s="13">
        <v>0</v>
      </c>
      <c r="I9" s="13">
        <v>0</v>
      </c>
      <c r="J9" s="13">
        <v>3</v>
      </c>
      <c r="K9" s="13">
        <v>0</v>
      </c>
      <c r="L9" s="13">
        <v>0</v>
      </c>
      <c r="M9" s="13">
        <v>3</v>
      </c>
      <c r="N9" s="13">
        <v>2</v>
      </c>
      <c r="O9" s="13">
        <v>1</v>
      </c>
      <c r="P9" s="13">
        <v>2</v>
      </c>
      <c r="Q9" s="13">
        <v>2</v>
      </c>
      <c r="R9" s="13">
        <v>0</v>
      </c>
      <c r="S9" s="13">
        <v>0</v>
      </c>
      <c r="T9" s="13">
        <v>0</v>
      </c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>
        <f t="shared" ref="AR9:AR84" si="2">SUM(E9:AQ9)</f>
        <v>15</v>
      </c>
      <c r="AT9" s="13">
        <f t="shared" si="1"/>
        <v>450000</v>
      </c>
      <c r="AU9" s="14"/>
      <c r="AV9" s="14"/>
      <c r="AW9" s="14"/>
      <c r="AX9" s="35"/>
      <c r="AY9" s="30"/>
      <c r="AZ9" s="14"/>
      <c r="BA9" s="14"/>
      <c r="BB9" s="14"/>
      <c r="BC9" s="14"/>
    </row>
    <row r="10" spans="1:56" ht="26.25" customHeight="1" x14ac:dyDescent="0.35">
      <c r="A10" s="17">
        <v>41988</v>
      </c>
      <c r="B10" s="2" t="s">
        <v>40</v>
      </c>
      <c r="C10" s="22" t="str">
        <f>VLOOKUP(B10,Tabel!$A$6:$E$78,2,FALSE)</f>
        <v>Kalung huruf</v>
      </c>
      <c r="D10" s="27">
        <v>5000</v>
      </c>
      <c r="E10" s="13">
        <v>5</v>
      </c>
      <c r="F10" s="13"/>
      <c r="G10" s="13"/>
      <c r="H10" s="13"/>
      <c r="I10" s="13">
        <v>3</v>
      </c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>
        <f t="shared" si="2"/>
        <v>8</v>
      </c>
      <c r="AT10" s="26">
        <f t="shared" si="1"/>
        <v>40000</v>
      </c>
      <c r="AU10" s="20" t="s">
        <v>104</v>
      </c>
      <c r="AV10" s="14"/>
      <c r="AW10" s="14"/>
      <c r="AX10" s="35"/>
      <c r="AY10" s="30">
        <f>(15000-5000)*AR10</f>
        <v>80000</v>
      </c>
      <c r="AZ10" s="14"/>
      <c r="BA10" s="14"/>
      <c r="BB10" s="14"/>
      <c r="BC10" s="14"/>
    </row>
    <row r="11" spans="1:56" ht="26.25" customHeight="1" x14ac:dyDescent="0.35">
      <c r="A11" s="2"/>
      <c r="B11" s="2" t="s">
        <v>32</v>
      </c>
      <c r="C11" s="22" t="str">
        <f>VLOOKUP(B11,Tabel!$A$6:$E$78,2,FALSE)</f>
        <v>Rosario kayu</v>
      </c>
      <c r="D11" s="14">
        <f>VLOOKUP(B11,Tabel!$A$6:$E$78,3,FALSE)</f>
        <v>40000</v>
      </c>
      <c r="E11" s="13"/>
      <c r="F11" s="13">
        <v>1</v>
      </c>
      <c r="G11" s="13"/>
      <c r="H11" s="13">
        <v>1</v>
      </c>
      <c r="I11" s="13"/>
      <c r="J11" s="13"/>
      <c r="K11" s="13"/>
      <c r="L11" s="13"/>
      <c r="M11" s="13"/>
      <c r="N11" s="13">
        <v>1</v>
      </c>
      <c r="O11" s="13">
        <v>1</v>
      </c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>
        <f t="shared" si="2"/>
        <v>4</v>
      </c>
      <c r="AT11" s="13">
        <f t="shared" si="1"/>
        <v>160000</v>
      </c>
      <c r="AU11" s="25"/>
      <c r="AV11" s="14"/>
      <c r="AW11" s="14"/>
      <c r="AX11" s="35"/>
      <c r="AY11" s="30"/>
      <c r="AZ11" s="14"/>
      <c r="BA11" s="14"/>
      <c r="BB11" s="14"/>
      <c r="BC11" s="14"/>
    </row>
    <row r="12" spans="1:56" ht="26.25" customHeight="1" x14ac:dyDescent="0.35">
      <c r="A12" s="2"/>
      <c r="B12" s="2" t="s">
        <v>129</v>
      </c>
      <c r="C12" s="22" t="str">
        <f>VLOOKUP(B12,Tabel!$A$6:$E$78,2,FALSE)</f>
        <v>Lain2</v>
      </c>
      <c r="D12" s="14">
        <v>15000</v>
      </c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>
        <v>2</v>
      </c>
      <c r="AR12" s="13">
        <f t="shared" ref="AR12" si="3">SUM(E12:AQ12)</f>
        <v>2</v>
      </c>
      <c r="AT12" s="13">
        <f t="shared" si="1"/>
        <v>30000</v>
      </c>
      <c r="AU12" s="25" t="s">
        <v>80</v>
      </c>
      <c r="AV12" s="14">
        <f>AT12</f>
        <v>30000</v>
      </c>
      <c r="AW12" s="14"/>
      <c r="AX12" s="35"/>
      <c r="AY12" s="30"/>
      <c r="AZ12" s="14"/>
      <c r="BA12" s="14"/>
      <c r="BB12" s="14"/>
      <c r="BC12" s="14"/>
    </row>
    <row r="13" spans="1:56" ht="26.25" customHeight="1" x14ac:dyDescent="0.35">
      <c r="A13" s="2"/>
      <c r="B13" s="2" t="s">
        <v>39</v>
      </c>
      <c r="C13" s="22" t="str">
        <f>VLOOKUP(B13,Tabel!$A$6:$E$78,2,FALSE)</f>
        <v>Kalung bandul kupu2</v>
      </c>
      <c r="D13" s="28">
        <v>25000</v>
      </c>
      <c r="E13" s="13"/>
      <c r="F13" s="13"/>
      <c r="G13" s="13"/>
      <c r="H13" s="13"/>
      <c r="I13" s="13"/>
      <c r="J13" s="13"/>
      <c r="K13" s="13"/>
      <c r="L13" s="13"/>
      <c r="M13" s="13"/>
      <c r="N13" s="13">
        <v>1</v>
      </c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>
        <f t="shared" si="2"/>
        <v>1</v>
      </c>
      <c r="AT13" s="29">
        <f t="shared" si="1"/>
        <v>25000</v>
      </c>
      <c r="AU13" s="20" t="s">
        <v>86</v>
      </c>
      <c r="AV13" s="14"/>
      <c r="AW13" s="14"/>
      <c r="AX13" s="35">
        <v>2000</v>
      </c>
      <c r="AY13" s="30"/>
      <c r="AZ13" s="14"/>
      <c r="BA13" s="14"/>
      <c r="BB13" s="14"/>
      <c r="BC13" s="14"/>
    </row>
    <row r="14" spans="1:56" ht="26.25" customHeight="1" x14ac:dyDescent="0.35">
      <c r="A14" s="2"/>
      <c r="B14" s="2" t="s">
        <v>49</v>
      </c>
      <c r="C14" s="22" t="str">
        <f>VLOOKUP(B14,Tabel!$A$6:$E$78,2,FALSE)</f>
        <v>G.tali warna warni</v>
      </c>
      <c r="D14" s="14">
        <f>VLOOKUP(B14,Tabel!$A$6:$E$78,3,FALSE)</f>
        <v>17000</v>
      </c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>
        <v>1</v>
      </c>
      <c r="AR14" s="13">
        <f t="shared" si="2"/>
        <v>1</v>
      </c>
      <c r="AT14" s="13">
        <f t="shared" si="1"/>
        <v>17000</v>
      </c>
      <c r="AU14" s="25"/>
      <c r="AV14" s="14"/>
      <c r="AW14" s="14"/>
      <c r="AX14" s="35"/>
      <c r="AY14" s="30"/>
      <c r="AZ14" s="14"/>
      <c r="BA14" s="14"/>
      <c r="BB14" s="14"/>
      <c r="BC14" s="14"/>
    </row>
    <row r="15" spans="1:56" ht="26.25" customHeight="1" x14ac:dyDescent="0.35">
      <c r="A15" s="2"/>
      <c r="B15" s="2" t="s">
        <v>129</v>
      </c>
      <c r="C15" s="22" t="str">
        <f>VLOOKUP(B15,Tabel!$A$6:$E$78,2,FALSE)</f>
        <v>Lain2</v>
      </c>
      <c r="D15" s="14">
        <v>5000</v>
      </c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>
        <v>1</v>
      </c>
      <c r="AR15" s="13">
        <f t="shared" ref="AR15" si="4">SUM(E15:AQ15)</f>
        <v>1</v>
      </c>
      <c r="AT15" s="13">
        <f t="shared" si="1"/>
        <v>5000</v>
      </c>
      <c r="AU15" s="25" t="s">
        <v>81</v>
      </c>
      <c r="AV15" s="14"/>
      <c r="AW15" s="14">
        <f>AT15</f>
        <v>5000</v>
      </c>
      <c r="AX15" s="35"/>
      <c r="AY15" s="30"/>
      <c r="AZ15" s="14"/>
      <c r="BA15" s="14"/>
      <c r="BB15" s="14"/>
      <c r="BC15" s="14"/>
    </row>
    <row r="16" spans="1:56" ht="26.25" customHeight="1" x14ac:dyDescent="0.35">
      <c r="A16" s="17">
        <v>41989</v>
      </c>
      <c r="B16" s="2" t="s">
        <v>49</v>
      </c>
      <c r="C16" s="22" t="str">
        <f>VLOOKUP(B16,Tabel!$A$6:$E$78,2,FALSE)</f>
        <v>G.tali warna warni</v>
      </c>
      <c r="D16" s="14">
        <f>VLOOKUP(B16,Tabel!$A$6:$E$78,3,FALSE)</f>
        <v>17000</v>
      </c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>
        <v>2</v>
      </c>
      <c r="AR16" s="13">
        <f t="shared" si="2"/>
        <v>2</v>
      </c>
      <c r="AT16" s="13">
        <f t="shared" si="1"/>
        <v>34000</v>
      </c>
      <c r="AU16" s="25"/>
      <c r="AV16" s="14"/>
      <c r="AW16" s="14"/>
      <c r="AX16" s="35"/>
      <c r="AY16" s="30"/>
      <c r="AZ16" s="14"/>
      <c r="BA16" s="14"/>
      <c r="BB16" s="14"/>
      <c r="BC16" s="14"/>
    </row>
    <row r="17" spans="1:55" ht="26.25" customHeight="1" x14ac:dyDescent="0.35">
      <c r="A17" s="17"/>
      <c r="B17" s="2" t="s">
        <v>129</v>
      </c>
      <c r="C17" s="22" t="str">
        <f>VLOOKUP(B17,Tabel!$A$6:$E$78,2,FALSE)</f>
        <v>Lain2</v>
      </c>
      <c r="D17" s="14">
        <v>5000</v>
      </c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>
        <v>1</v>
      </c>
      <c r="AR17" s="13">
        <f t="shared" si="2"/>
        <v>1</v>
      </c>
      <c r="AT17" s="13">
        <f t="shared" si="1"/>
        <v>5000</v>
      </c>
      <c r="AU17" s="25" t="s">
        <v>81</v>
      </c>
      <c r="AV17" s="14"/>
      <c r="AW17" s="14">
        <f>AT17</f>
        <v>5000</v>
      </c>
      <c r="AX17" s="35"/>
      <c r="AY17" s="30"/>
      <c r="AZ17" s="14"/>
      <c r="BA17" s="14"/>
      <c r="BB17" s="14"/>
      <c r="BC17" s="14"/>
    </row>
    <row r="18" spans="1:55" ht="26.25" customHeight="1" x14ac:dyDescent="0.35">
      <c r="A18" s="2"/>
      <c r="B18" s="2" t="s">
        <v>35</v>
      </c>
      <c r="C18" s="22" t="str">
        <f>VLOOKUP(B18,Tabel!$A$6:$E$78,2,FALSE)</f>
        <v>Rosario kristal</v>
      </c>
      <c r="D18" s="28">
        <v>50000</v>
      </c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>
        <v>1</v>
      </c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>
        <f t="shared" si="2"/>
        <v>1</v>
      </c>
      <c r="AT18" s="29">
        <f t="shared" si="1"/>
        <v>50000</v>
      </c>
      <c r="AU18" s="20" t="s">
        <v>87</v>
      </c>
      <c r="AV18" s="14"/>
      <c r="AW18" s="14"/>
      <c r="AX18" s="35">
        <v>2000</v>
      </c>
      <c r="AY18" s="30"/>
      <c r="AZ18" s="14"/>
      <c r="BA18" s="14"/>
      <c r="BB18" s="14"/>
      <c r="BC18" s="14"/>
    </row>
    <row r="19" spans="1:55" ht="26.25" customHeight="1" x14ac:dyDescent="0.35">
      <c r="A19" s="2"/>
      <c r="B19" s="2" t="s">
        <v>39</v>
      </c>
      <c r="C19" s="22" t="str">
        <f>VLOOKUP(B19,Tabel!$A$6:$E$78,2,FALSE)</f>
        <v>Kalung bandul kupu2</v>
      </c>
      <c r="D19" s="28">
        <v>25000</v>
      </c>
      <c r="E19" s="13"/>
      <c r="F19" s="13"/>
      <c r="G19" s="13"/>
      <c r="H19" s="13"/>
      <c r="I19" s="13"/>
      <c r="J19" s="13"/>
      <c r="K19" s="13"/>
      <c r="L19" s="13"/>
      <c r="M19" s="13"/>
      <c r="N19" s="13">
        <v>1</v>
      </c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>
        <f t="shared" si="2"/>
        <v>1</v>
      </c>
      <c r="AT19" s="29">
        <f t="shared" si="1"/>
        <v>25000</v>
      </c>
      <c r="AU19" s="20" t="s">
        <v>86</v>
      </c>
      <c r="AV19" s="14"/>
      <c r="AW19" s="14"/>
      <c r="AX19" s="35">
        <v>2000</v>
      </c>
      <c r="AY19" s="30"/>
      <c r="AZ19" s="14"/>
      <c r="BA19" s="14"/>
      <c r="BB19" s="14"/>
      <c r="BC19" s="14"/>
    </row>
    <row r="20" spans="1:55" ht="26.25" customHeight="1" x14ac:dyDescent="0.35">
      <c r="A20" s="2"/>
      <c r="B20" s="2" t="s">
        <v>32</v>
      </c>
      <c r="C20" s="22" t="str">
        <f>VLOOKUP(B20,Tabel!$A$6:$E$78,2,FALSE)</f>
        <v>Rosario kayu</v>
      </c>
      <c r="D20" s="14">
        <f>VLOOKUP(B20,Tabel!$A$6:$E$78,3,FALSE)</f>
        <v>40000</v>
      </c>
      <c r="E20" s="13"/>
      <c r="F20" s="13"/>
      <c r="G20" s="13"/>
      <c r="H20" s="13"/>
      <c r="I20" s="13">
        <v>1</v>
      </c>
      <c r="J20" s="13">
        <v>1</v>
      </c>
      <c r="K20" s="13"/>
      <c r="L20" s="13"/>
      <c r="M20" s="13"/>
      <c r="N20" s="13"/>
      <c r="O20" s="13"/>
      <c r="P20" s="13"/>
      <c r="Q20" s="13"/>
      <c r="R20" s="13"/>
      <c r="S20" s="13"/>
      <c r="T20" s="13">
        <v>1</v>
      </c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>
        <f t="shared" si="2"/>
        <v>3</v>
      </c>
      <c r="AT20" s="13">
        <f t="shared" si="1"/>
        <v>120000</v>
      </c>
      <c r="AU20" s="14"/>
      <c r="AV20" s="14"/>
      <c r="AW20" s="14"/>
      <c r="AX20" s="35"/>
      <c r="AY20" s="30"/>
      <c r="AZ20" s="14"/>
      <c r="BA20" s="14"/>
      <c r="BB20" s="14"/>
      <c r="BC20" s="14"/>
    </row>
    <row r="21" spans="1:55" ht="26.25" customHeight="1" x14ac:dyDescent="0.35">
      <c r="A21" s="2"/>
      <c r="B21" s="2" t="s">
        <v>43</v>
      </c>
      <c r="C21" s="22" t="str">
        <f>VLOOKUP(B21,Tabel!$A$6:$E$78,2,FALSE)</f>
        <v>G.batu magnet</v>
      </c>
      <c r="D21" s="27">
        <v>25000</v>
      </c>
      <c r="E21" s="13"/>
      <c r="F21" s="13"/>
      <c r="G21" s="13"/>
      <c r="H21" s="13"/>
      <c r="I21" s="13"/>
      <c r="J21" s="13">
        <v>1</v>
      </c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>
        <f t="shared" si="2"/>
        <v>1</v>
      </c>
      <c r="AT21" s="26">
        <f t="shared" si="1"/>
        <v>25000</v>
      </c>
      <c r="AU21" s="20" t="s">
        <v>83</v>
      </c>
      <c r="AV21" s="14"/>
      <c r="AW21" s="14"/>
      <c r="AX21" s="35"/>
      <c r="AY21" s="30">
        <f>(28000-25000)*AR21</f>
        <v>3000</v>
      </c>
      <c r="AZ21" s="14"/>
      <c r="BA21" s="14"/>
      <c r="BB21" s="14"/>
      <c r="BC21" s="14"/>
    </row>
    <row r="22" spans="1:55" ht="26.25" customHeight="1" x14ac:dyDescent="0.35">
      <c r="A22" s="2"/>
      <c r="B22" s="2" t="s">
        <v>40</v>
      </c>
      <c r="C22" s="22" t="str">
        <f>VLOOKUP(B22,Tabel!$A$6:$E$78,2,FALSE)</f>
        <v>Kalung huruf</v>
      </c>
      <c r="D22" s="14">
        <f>VLOOKUP(B22,Tabel!$A$6:$E$78,3,FALSE)</f>
        <v>15000</v>
      </c>
      <c r="E22" s="13">
        <v>4</v>
      </c>
      <c r="F22" s="13"/>
      <c r="G22" s="13"/>
      <c r="H22" s="13"/>
      <c r="I22" s="13">
        <v>1</v>
      </c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>
        <f t="shared" si="2"/>
        <v>5</v>
      </c>
      <c r="AT22" s="13">
        <f t="shared" si="1"/>
        <v>75000</v>
      </c>
      <c r="AU22" s="14"/>
      <c r="AV22" s="14"/>
      <c r="AW22" s="14"/>
      <c r="AX22" s="35"/>
      <c r="AY22" s="30"/>
      <c r="AZ22" s="14"/>
      <c r="BA22" s="14"/>
      <c r="BB22" s="14"/>
      <c r="BC22" s="14"/>
    </row>
    <row r="23" spans="1:55" ht="26.25" customHeight="1" x14ac:dyDescent="0.35">
      <c r="A23" s="2"/>
      <c r="B23" s="2"/>
      <c r="C23" s="22" t="s">
        <v>84</v>
      </c>
      <c r="D23" s="14">
        <v>5000</v>
      </c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>
        <v>4</v>
      </c>
      <c r="AR23" s="13">
        <f t="shared" si="2"/>
        <v>4</v>
      </c>
      <c r="AT23" s="13">
        <f t="shared" si="1"/>
        <v>20000</v>
      </c>
      <c r="AU23" s="14"/>
      <c r="AV23" s="14"/>
      <c r="AW23" s="14"/>
      <c r="AX23" s="35"/>
      <c r="AY23" s="30"/>
      <c r="AZ23" s="14"/>
      <c r="BA23" s="14"/>
      <c r="BB23" s="14"/>
      <c r="BC23" s="14"/>
    </row>
    <row r="24" spans="1:55" ht="26.25" customHeight="1" x14ac:dyDescent="0.35">
      <c r="A24" s="2"/>
      <c r="B24" s="2" t="s">
        <v>32</v>
      </c>
      <c r="C24" s="22" t="str">
        <f>VLOOKUP(B24,Tabel!$A$6:$E$78,2,FALSE)</f>
        <v>Rosario kayu</v>
      </c>
      <c r="D24" s="28">
        <v>50000</v>
      </c>
      <c r="E24" s="13"/>
      <c r="F24" s="13"/>
      <c r="G24" s="13">
        <v>1</v>
      </c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>
        <f t="shared" si="2"/>
        <v>1</v>
      </c>
      <c r="AT24" s="29">
        <f t="shared" si="1"/>
        <v>50000</v>
      </c>
      <c r="AU24" s="20" t="s">
        <v>85</v>
      </c>
      <c r="AV24" s="14"/>
      <c r="AW24" s="14"/>
      <c r="AX24" s="35">
        <v>10000</v>
      </c>
      <c r="AY24" s="30"/>
      <c r="AZ24" s="14"/>
      <c r="BA24" s="14"/>
      <c r="BB24" s="14"/>
      <c r="BC24" s="14"/>
    </row>
    <row r="25" spans="1:55" ht="26.25" customHeight="1" x14ac:dyDescent="0.35">
      <c r="A25" s="2"/>
      <c r="B25" s="2" t="s">
        <v>45</v>
      </c>
      <c r="C25" s="22" t="str">
        <f>VLOOKUP(B25,Tabel!$A$6:$E$78,2,FALSE)</f>
        <v>G.bandul kunci</v>
      </c>
      <c r="D25" s="14">
        <f>VLOOKUP(B25,Tabel!$A$6:$E$78,3,FALSE)</f>
        <v>20000</v>
      </c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>
        <v>1</v>
      </c>
      <c r="AR25" s="13">
        <f t="shared" si="2"/>
        <v>1</v>
      </c>
      <c r="AT25" s="13">
        <f t="shared" si="1"/>
        <v>20000</v>
      </c>
      <c r="AU25" s="14"/>
      <c r="AV25" s="14"/>
      <c r="AW25" s="14"/>
      <c r="AX25" s="35"/>
      <c r="AY25" s="30"/>
      <c r="AZ25" s="14"/>
      <c r="BA25" s="14"/>
      <c r="BB25" s="14"/>
      <c r="BC25" s="14"/>
    </row>
    <row r="26" spans="1:55" ht="26.25" customHeight="1" x14ac:dyDescent="0.35">
      <c r="A26" s="2"/>
      <c r="B26" s="2" t="s">
        <v>33</v>
      </c>
      <c r="C26" s="22" t="str">
        <f>VLOOKUP(B26,Tabel!$A$6:$E$78,2,FALSE)</f>
        <v>Rosario batu</v>
      </c>
      <c r="D26" s="14">
        <f>VLOOKUP(B26,Tabel!$A$6:$E$78,3,FALSE)</f>
        <v>100000</v>
      </c>
      <c r="E26" s="13"/>
      <c r="F26" s="13"/>
      <c r="G26" s="13"/>
      <c r="H26" s="13"/>
      <c r="I26" s="13"/>
      <c r="J26" s="13"/>
      <c r="K26" s="13"/>
      <c r="L26" s="13"/>
      <c r="M26" s="13">
        <v>1</v>
      </c>
      <c r="N26" s="13"/>
      <c r="O26" s="13"/>
      <c r="P26" s="13"/>
      <c r="Q26" s="13"/>
      <c r="R26" s="13">
        <v>1</v>
      </c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>
        <f t="shared" si="2"/>
        <v>2</v>
      </c>
      <c r="AT26" s="13">
        <f t="shared" si="1"/>
        <v>200000</v>
      </c>
      <c r="AU26" s="14"/>
      <c r="AV26" s="14"/>
      <c r="AW26" s="14"/>
      <c r="AX26" s="35"/>
      <c r="AY26" s="30"/>
      <c r="AZ26" s="14"/>
      <c r="BA26" s="14"/>
      <c r="BB26" s="14"/>
      <c r="BC26" s="14"/>
    </row>
    <row r="27" spans="1:55" ht="26.25" customHeight="1" x14ac:dyDescent="0.35">
      <c r="A27" s="2"/>
      <c r="B27" s="2" t="s">
        <v>47</v>
      </c>
      <c r="C27" s="22" t="str">
        <f>VLOOKUP(B27,Tabel!$A$6:$E$78,2,FALSE)</f>
        <v>G.makrame</v>
      </c>
      <c r="D27" s="14">
        <f>VLOOKUP(B27,Tabel!$A$6:$E$78,3,FALSE)</f>
        <v>18000</v>
      </c>
      <c r="E27" s="13"/>
      <c r="F27" s="13"/>
      <c r="G27" s="13"/>
      <c r="H27" s="13"/>
      <c r="I27" s="13"/>
      <c r="J27" s="13">
        <v>1</v>
      </c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>
        <f t="shared" si="2"/>
        <v>1</v>
      </c>
      <c r="AT27" s="13">
        <f t="shared" si="1"/>
        <v>18000</v>
      </c>
      <c r="AU27" s="14"/>
      <c r="AV27" s="14"/>
      <c r="AW27" s="14"/>
      <c r="AX27" s="35"/>
      <c r="AY27" s="30"/>
      <c r="AZ27" s="14"/>
      <c r="BA27" s="14"/>
      <c r="BB27" s="14"/>
      <c r="BC27" s="14"/>
    </row>
    <row r="28" spans="1:55" ht="26.25" customHeight="1" x14ac:dyDescent="0.35">
      <c r="A28" s="2"/>
      <c r="B28" s="2" t="s">
        <v>44</v>
      </c>
      <c r="C28" s="22" t="str">
        <f>VLOOKUP(B28,Tabel!$A$6:$E$78,2,FALSE)</f>
        <v>G.tali kayu</v>
      </c>
      <c r="D28" s="14">
        <f>VLOOKUP(B28,Tabel!$A$6:$E$78,3,FALSE)</f>
        <v>20000</v>
      </c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>
        <v>1</v>
      </c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>
        <f t="shared" si="2"/>
        <v>1</v>
      </c>
      <c r="AT28" s="13">
        <f t="shared" si="1"/>
        <v>20000</v>
      </c>
      <c r="AU28" s="14"/>
      <c r="AV28" s="14"/>
      <c r="AW28" s="14"/>
      <c r="AX28" s="35"/>
      <c r="AY28" s="30"/>
      <c r="AZ28" s="14"/>
      <c r="BA28" s="14"/>
      <c r="BB28" s="14"/>
      <c r="BC28" s="14"/>
    </row>
    <row r="29" spans="1:55" ht="26.25" customHeight="1" x14ac:dyDescent="0.35">
      <c r="A29" s="2"/>
      <c r="B29" s="2" t="s">
        <v>39</v>
      </c>
      <c r="C29" s="22" t="str">
        <f>VLOOKUP(B29,Tabel!$A$6:$E$78,2,FALSE)</f>
        <v>Kalung bandul kupu2</v>
      </c>
      <c r="D29" s="14">
        <f>VLOOKUP(B29,Tabel!$A$6:$E$78,3,FALSE)</f>
        <v>23000</v>
      </c>
      <c r="E29" s="13"/>
      <c r="F29" s="13"/>
      <c r="G29" s="13"/>
      <c r="H29" s="13"/>
      <c r="I29" s="13"/>
      <c r="J29" s="13"/>
      <c r="K29" s="13"/>
      <c r="L29" s="13"/>
      <c r="M29" s="13"/>
      <c r="N29" s="13">
        <v>1</v>
      </c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>
        <f t="shared" si="2"/>
        <v>1</v>
      </c>
      <c r="AT29" s="13">
        <f t="shared" si="1"/>
        <v>23000</v>
      </c>
      <c r="AU29" s="14"/>
      <c r="AV29" s="14"/>
      <c r="AW29" s="14"/>
      <c r="AX29" s="35"/>
      <c r="AY29" s="30"/>
      <c r="AZ29" s="14"/>
      <c r="BA29" s="14"/>
      <c r="BB29" s="14"/>
      <c r="BC29" s="14"/>
    </row>
    <row r="30" spans="1:55" ht="26.25" customHeight="1" x14ac:dyDescent="0.35">
      <c r="A30" s="17">
        <v>41992</v>
      </c>
      <c r="B30" s="2" t="s">
        <v>44</v>
      </c>
      <c r="C30" s="22" t="str">
        <f>VLOOKUP(B30,Tabel!$A$6:$E$78,2,FALSE)</f>
        <v>G.tali kayu</v>
      </c>
      <c r="D30" s="14">
        <f>VLOOKUP(B30,Tabel!$A$6:$E$78,3,FALSE)</f>
        <v>20000</v>
      </c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>
        <v>1</v>
      </c>
      <c r="Q30" s="13"/>
      <c r="R30" s="13"/>
      <c r="S30" s="13">
        <v>1</v>
      </c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>
        <f t="shared" si="2"/>
        <v>2</v>
      </c>
      <c r="AT30" s="13">
        <f t="shared" si="1"/>
        <v>40000</v>
      </c>
      <c r="AU30" s="14"/>
      <c r="AV30" s="14"/>
      <c r="AW30" s="14"/>
      <c r="AX30" s="35"/>
      <c r="AY30" s="30"/>
      <c r="AZ30" s="14"/>
      <c r="BA30" s="14"/>
      <c r="BB30" s="14"/>
      <c r="BC30" s="14"/>
    </row>
    <row r="31" spans="1:55" ht="26.25" customHeight="1" x14ac:dyDescent="0.35">
      <c r="A31" s="2"/>
      <c r="B31" s="2" t="s">
        <v>46</v>
      </c>
      <c r="C31" s="22" t="str">
        <f>VLOOKUP(B31,Tabel!$A$6:$E$78,2,FALSE)</f>
        <v>G.tali single bandul silver</v>
      </c>
      <c r="D31" s="14">
        <f>VLOOKUP(B31,Tabel!$A$6:$E$78,3,FALSE)</f>
        <v>25000</v>
      </c>
      <c r="E31" s="13"/>
      <c r="F31" s="13"/>
      <c r="G31" s="13">
        <v>1</v>
      </c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>
        <f t="shared" si="2"/>
        <v>1</v>
      </c>
      <c r="AT31" s="13">
        <f t="shared" si="1"/>
        <v>25000</v>
      </c>
      <c r="AU31" s="14"/>
      <c r="AV31" s="14"/>
      <c r="AW31" s="14"/>
      <c r="AX31" s="35"/>
      <c r="AY31" s="30"/>
      <c r="AZ31" s="14"/>
      <c r="BA31" s="14"/>
      <c r="BB31" s="14"/>
      <c r="BC31" s="14"/>
    </row>
    <row r="32" spans="1:55" ht="26.25" customHeight="1" x14ac:dyDescent="0.35">
      <c r="A32" s="2"/>
      <c r="B32" s="2" t="s">
        <v>45</v>
      </c>
      <c r="C32" s="22" t="str">
        <f>VLOOKUP(B32,Tabel!$A$6:$E$78,2,FALSE)</f>
        <v>G.bandul kunci</v>
      </c>
      <c r="D32" s="14">
        <f>VLOOKUP(B32,Tabel!$A$6:$E$78,3,FALSE)</f>
        <v>20000</v>
      </c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>
        <v>1</v>
      </c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>
        <f t="shared" si="2"/>
        <v>1</v>
      </c>
      <c r="AT32" s="13">
        <f t="shared" si="1"/>
        <v>20000</v>
      </c>
      <c r="AU32" s="14"/>
      <c r="AV32" s="14"/>
      <c r="AW32" s="14"/>
      <c r="AX32" s="35"/>
      <c r="AY32" s="30"/>
      <c r="AZ32" s="14"/>
      <c r="BA32" s="14"/>
      <c r="BB32" s="14"/>
      <c r="BC32" s="14"/>
    </row>
    <row r="33" spans="1:55" ht="26.25" customHeight="1" x14ac:dyDescent="0.35">
      <c r="A33" s="2"/>
      <c r="B33" s="2" t="s">
        <v>49</v>
      </c>
      <c r="C33" s="22" t="str">
        <f>VLOOKUP(B33,Tabel!$A$6:$E$78,2,FALSE)</f>
        <v>G.tali warna warni</v>
      </c>
      <c r="D33" s="14">
        <f>VLOOKUP(B33,Tabel!$A$6:$E$78,3,FALSE)</f>
        <v>17000</v>
      </c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>
        <v>1</v>
      </c>
      <c r="AR33" s="13">
        <f t="shared" si="2"/>
        <v>1</v>
      </c>
      <c r="AT33" s="13">
        <f t="shared" si="1"/>
        <v>17000</v>
      </c>
      <c r="AU33" s="25"/>
      <c r="AV33" s="14"/>
      <c r="AW33" s="14"/>
      <c r="AX33" s="35"/>
      <c r="AY33" s="30"/>
      <c r="AZ33" s="14"/>
      <c r="BA33" s="14"/>
      <c r="BB33" s="14"/>
      <c r="BC33" s="14"/>
    </row>
    <row r="34" spans="1:55" ht="26.25" customHeight="1" x14ac:dyDescent="0.35">
      <c r="A34" s="2"/>
      <c r="B34" s="2" t="s">
        <v>129</v>
      </c>
      <c r="C34" s="22" t="str">
        <f>VLOOKUP(B34,Tabel!$A$6:$E$78,2,FALSE)</f>
        <v>Lain2</v>
      </c>
      <c r="D34" s="14">
        <v>10000</v>
      </c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>
        <v>2</v>
      </c>
      <c r="AR34" s="13">
        <f t="shared" ref="AR34" si="5">SUM(E34:AQ34)</f>
        <v>2</v>
      </c>
      <c r="AT34" s="13">
        <f t="shared" si="1"/>
        <v>20000</v>
      </c>
      <c r="AU34" s="25" t="s">
        <v>99</v>
      </c>
      <c r="AV34" s="14">
        <f>AT34</f>
        <v>20000</v>
      </c>
      <c r="AW34" s="14"/>
      <c r="AX34" s="35"/>
      <c r="AY34" s="30"/>
      <c r="AZ34" s="14"/>
      <c r="BA34" s="14"/>
      <c r="BB34" s="14"/>
      <c r="BC34" s="14"/>
    </row>
    <row r="35" spans="1:55" ht="26.25" customHeight="1" x14ac:dyDescent="0.35">
      <c r="A35" s="2"/>
      <c r="B35" s="2" t="s">
        <v>47</v>
      </c>
      <c r="C35" s="22" t="str">
        <f>VLOOKUP(B35,Tabel!$A$6:$E$78,2,FALSE)</f>
        <v>G.makrame</v>
      </c>
      <c r="D35" s="14">
        <f>VLOOKUP(B35,Tabel!$A$6:$E$78,3,FALSE)</f>
        <v>18000</v>
      </c>
      <c r="E35" s="13"/>
      <c r="F35" s="13">
        <v>1</v>
      </c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>
        <f t="shared" si="2"/>
        <v>1</v>
      </c>
      <c r="AT35" s="13">
        <f t="shared" si="1"/>
        <v>18000</v>
      </c>
      <c r="AU35" s="14"/>
      <c r="AV35" s="14"/>
      <c r="AW35" s="14"/>
      <c r="AX35" s="35"/>
      <c r="AY35" s="30"/>
      <c r="AZ35" s="14"/>
      <c r="BA35" s="14"/>
      <c r="BB35" s="14"/>
      <c r="BC35" s="14"/>
    </row>
    <row r="36" spans="1:55" ht="26.25" customHeight="1" x14ac:dyDescent="0.35">
      <c r="A36" s="2"/>
      <c r="B36" s="2" t="s">
        <v>43</v>
      </c>
      <c r="C36" s="22" t="str">
        <f>VLOOKUP(B36,Tabel!$A$6:$E$78,2,FALSE)</f>
        <v>G.batu magnet</v>
      </c>
      <c r="D36" s="14">
        <f>VLOOKUP(B36,Tabel!$A$6:$E$78,3,FALSE)</f>
        <v>28000</v>
      </c>
      <c r="E36" s="13">
        <v>1</v>
      </c>
      <c r="F36" s="13"/>
      <c r="G36" s="13"/>
      <c r="H36" s="13">
        <v>1</v>
      </c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>
        <f t="shared" si="2"/>
        <v>2</v>
      </c>
      <c r="AT36" s="13">
        <f t="shared" si="1"/>
        <v>56000</v>
      </c>
      <c r="AU36" s="14"/>
      <c r="AV36" s="14"/>
      <c r="AW36" s="14"/>
      <c r="AX36" s="35"/>
      <c r="AY36" s="30"/>
      <c r="AZ36" s="14"/>
      <c r="BA36" s="14"/>
      <c r="BB36" s="14"/>
      <c r="BC36" s="14"/>
    </row>
    <row r="37" spans="1:55" s="38" customFormat="1" ht="26.25" customHeight="1" x14ac:dyDescent="0.35">
      <c r="A37" s="36" t="s">
        <v>88</v>
      </c>
      <c r="B37" s="36" t="s">
        <v>108</v>
      </c>
      <c r="C37" s="22" t="str">
        <f>VLOOKUP(B37,Tabel!$A$6:$E$78,2,FALSE)</f>
        <v>G.kristal</v>
      </c>
      <c r="D37" s="37">
        <v>82000</v>
      </c>
      <c r="E37" s="22"/>
      <c r="F37" s="22"/>
      <c r="G37" s="22">
        <v>1</v>
      </c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  <c r="AL37" s="22"/>
      <c r="AM37" s="22"/>
      <c r="AN37" s="22"/>
      <c r="AO37" s="22"/>
      <c r="AP37" s="22"/>
      <c r="AQ37" s="22"/>
      <c r="AR37" s="22">
        <f t="shared" si="2"/>
        <v>1</v>
      </c>
      <c r="AT37" s="39">
        <f t="shared" si="1"/>
        <v>82000</v>
      </c>
      <c r="AU37" s="40" t="s">
        <v>92</v>
      </c>
      <c r="AV37" s="21"/>
      <c r="AW37" s="21"/>
      <c r="AX37" s="41">
        <v>37000</v>
      </c>
      <c r="AY37" s="42"/>
      <c r="AZ37" s="21"/>
      <c r="BA37" s="21"/>
      <c r="BB37" s="21"/>
      <c r="BC37" s="21"/>
    </row>
    <row r="38" spans="1:55" ht="26.25" customHeight="1" x14ac:dyDescent="0.35">
      <c r="A38" s="2"/>
      <c r="B38" s="2" t="s">
        <v>49</v>
      </c>
      <c r="C38" s="22" t="str">
        <f>VLOOKUP(B38,Tabel!$A$6:$E$78,2,FALSE)</f>
        <v>G.tali warna warni</v>
      </c>
      <c r="D38" s="14">
        <f>VLOOKUP(B38,Tabel!$A$6:$E$78,3,FALSE)</f>
        <v>17000</v>
      </c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>
        <v>1</v>
      </c>
      <c r="AR38" s="13">
        <f t="shared" si="2"/>
        <v>1</v>
      </c>
      <c r="AT38" s="13">
        <f t="shared" si="1"/>
        <v>17000</v>
      </c>
      <c r="AU38" s="14"/>
      <c r="AV38" s="14"/>
      <c r="AW38" s="14"/>
      <c r="AX38" s="35"/>
      <c r="AY38" s="30"/>
      <c r="AZ38" s="14"/>
      <c r="BA38" s="14"/>
      <c r="BB38" s="14"/>
      <c r="BC38" s="14"/>
    </row>
    <row r="39" spans="1:55" ht="26.25" customHeight="1" x14ac:dyDescent="0.35">
      <c r="A39" s="2"/>
      <c r="B39" s="2" t="s">
        <v>32</v>
      </c>
      <c r="C39" s="22" t="str">
        <f>VLOOKUP(B39,Tabel!$A$6:$E$78,2,FALSE)</f>
        <v>Rosario kayu</v>
      </c>
      <c r="D39" s="14">
        <f>VLOOKUP(B39,Tabel!$A$6:$E$78,3,FALSE)</f>
        <v>40000</v>
      </c>
      <c r="E39" s="13"/>
      <c r="F39" s="13"/>
      <c r="G39" s="13"/>
      <c r="H39" s="13"/>
      <c r="I39" s="13"/>
      <c r="J39" s="13"/>
      <c r="K39" s="13"/>
      <c r="L39" s="13"/>
      <c r="M39" s="13">
        <v>1</v>
      </c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>
        <f t="shared" si="2"/>
        <v>1</v>
      </c>
      <c r="AT39" s="13">
        <f t="shared" si="1"/>
        <v>40000</v>
      </c>
      <c r="AU39" s="14"/>
      <c r="AV39" s="14"/>
      <c r="AW39" s="14"/>
      <c r="AX39" s="35"/>
      <c r="AY39" s="30"/>
      <c r="AZ39" s="14"/>
      <c r="BA39" s="14"/>
      <c r="BB39" s="14"/>
      <c r="BC39" s="14"/>
    </row>
    <row r="40" spans="1:55" ht="26.25" customHeight="1" x14ac:dyDescent="0.35">
      <c r="A40" s="17">
        <v>41993</v>
      </c>
      <c r="B40" s="2" t="s">
        <v>32</v>
      </c>
      <c r="C40" s="22" t="str">
        <f>VLOOKUP(B40,Tabel!$A$6:$E$78,2,FALSE)</f>
        <v>Rosario kayu</v>
      </c>
      <c r="D40" s="14">
        <f>VLOOKUP(B40,Tabel!$A$6:$E$78,3,FALSE)</f>
        <v>40000</v>
      </c>
      <c r="E40" s="13">
        <v>1</v>
      </c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>
        <f t="shared" si="2"/>
        <v>1</v>
      </c>
      <c r="AT40" s="13">
        <f t="shared" si="1"/>
        <v>40000</v>
      </c>
      <c r="AU40" s="25"/>
      <c r="AV40" s="14"/>
      <c r="AW40" s="14"/>
      <c r="AX40" s="35"/>
      <c r="AY40" s="30"/>
      <c r="AZ40" s="14"/>
      <c r="BA40" s="14"/>
      <c r="BB40" s="14"/>
      <c r="BC40" s="14"/>
    </row>
    <row r="41" spans="1:55" ht="26.25" customHeight="1" x14ac:dyDescent="0.35">
      <c r="A41" s="17"/>
      <c r="B41" s="2" t="s">
        <v>129</v>
      </c>
      <c r="C41" s="22" t="str">
        <f>VLOOKUP(B41,Tabel!$A$6:$E$78,2,FALSE)</f>
        <v>Lain2</v>
      </c>
      <c r="D41" s="14">
        <v>10000</v>
      </c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>
        <v>2</v>
      </c>
      <c r="AR41" s="13">
        <f t="shared" ref="AR41" si="6">SUM(E41:AQ41)</f>
        <v>2</v>
      </c>
      <c r="AT41" s="13">
        <f t="shared" si="1"/>
        <v>20000</v>
      </c>
      <c r="AU41" s="25" t="s">
        <v>80</v>
      </c>
      <c r="AV41" s="14">
        <f>AT41</f>
        <v>20000</v>
      </c>
      <c r="AW41" s="14"/>
      <c r="AX41" s="35"/>
      <c r="AY41" s="30"/>
      <c r="AZ41" s="14"/>
      <c r="BA41" s="14"/>
      <c r="BB41" s="14"/>
      <c r="BC41" s="14"/>
    </row>
    <row r="42" spans="1:55" ht="26.25" customHeight="1" x14ac:dyDescent="0.35">
      <c r="A42" s="2"/>
      <c r="B42" s="2" t="s">
        <v>44</v>
      </c>
      <c r="C42" s="22" t="str">
        <f>VLOOKUP(B42,Tabel!$A$6:$E$78,2,FALSE)</f>
        <v>G.tali kayu</v>
      </c>
      <c r="D42" s="14">
        <f>VLOOKUP(B42,Tabel!$A$6:$E$78,3,FALSE)</f>
        <v>20000</v>
      </c>
      <c r="E42" s="13"/>
      <c r="F42" s="13"/>
      <c r="G42" s="13">
        <v>1</v>
      </c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>
        <f t="shared" si="2"/>
        <v>1</v>
      </c>
      <c r="AT42" s="13">
        <f t="shared" si="1"/>
        <v>20000</v>
      </c>
      <c r="AU42" s="14"/>
      <c r="AV42" s="14"/>
      <c r="AW42" s="14"/>
      <c r="AX42" s="35"/>
      <c r="AY42" s="30"/>
      <c r="AZ42" s="14"/>
      <c r="BA42" s="14"/>
      <c r="BB42" s="14"/>
      <c r="BC42" s="14"/>
    </row>
    <row r="43" spans="1:55" ht="26.25" customHeight="1" x14ac:dyDescent="0.35">
      <c r="A43" s="2"/>
      <c r="B43" s="2" t="s">
        <v>43</v>
      </c>
      <c r="C43" s="22" t="str">
        <f>VLOOKUP(B43,Tabel!$A$6:$E$78,2,FALSE)</f>
        <v>G.batu magnet</v>
      </c>
      <c r="D43" s="27">
        <v>20000</v>
      </c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>
        <v>3</v>
      </c>
      <c r="AR43" s="13">
        <f t="shared" si="2"/>
        <v>3</v>
      </c>
      <c r="AT43" s="26">
        <f t="shared" si="1"/>
        <v>60000</v>
      </c>
      <c r="AU43" s="20" t="s">
        <v>83</v>
      </c>
      <c r="AV43" s="14"/>
      <c r="AW43" s="14"/>
      <c r="AX43" s="35"/>
      <c r="AY43" s="30">
        <f>(28000-20000)*AR43</f>
        <v>24000</v>
      </c>
      <c r="AZ43" s="14"/>
      <c r="BA43" s="14"/>
      <c r="BB43" s="14"/>
      <c r="BC43" s="14"/>
    </row>
    <row r="44" spans="1:55" ht="26.25" customHeight="1" x14ac:dyDescent="0.35">
      <c r="A44" s="2"/>
      <c r="B44" s="2" t="s">
        <v>45</v>
      </c>
      <c r="C44" s="22" t="str">
        <f>VLOOKUP(B44,Tabel!$A$6:$E$78,2,FALSE)</f>
        <v>G.bandul kunci</v>
      </c>
      <c r="D44" s="14">
        <f>VLOOKUP(B44,Tabel!$A$6:$E$78,3,FALSE)</f>
        <v>20000</v>
      </c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>
        <v>2</v>
      </c>
      <c r="AR44" s="13">
        <f t="shared" si="2"/>
        <v>2</v>
      </c>
      <c r="AT44" s="13">
        <f t="shared" si="1"/>
        <v>40000</v>
      </c>
      <c r="AU44" s="14"/>
      <c r="AV44" s="14"/>
      <c r="AW44" s="14"/>
      <c r="AX44" s="35"/>
      <c r="AY44" s="30"/>
      <c r="AZ44" s="14"/>
      <c r="BA44" s="14"/>
      <c r="BB44" s="14"/>
      <c r="BC44" s="14"/>
    </row>
    <row r="45" spans="1:55" ht="26.25" customHeight="1" x14ac:dyDescent="0.35">
      <c r="A45" s="2"/>
      <c r="B45" s="2" t="s">
        <v>44</v>
      </c>
      <c r="C45" s="22" t="str">
        <f>VLOOKUP(B45,Tabel!$A$6:$E$78,2,FALSE)</f>
        <v>G.tali kayu</v>
      </c>
      <c r="D45" s="27">
        <v>15000</v>
      </c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>
        <v>1</v>
      </c>
      <c r="AR45" s="13">
        <f t="shared" si="2"/>
        <v>1</v>
      </c>
      <c r="AT45" s="26">
        <f t="shared" si="1"/>
        <v>15000</v>
      </c>
      <c r="AU45" s="20" t="s">
        <v>89</v>
      </c>
      <c r="AV45" s="14"/>
      <c r="AW45" s="14"/>
      <c r="AX45" s="35"/>
      <c r="AY45" s="30">
        <f>(20000-15000)*AR45</f>
        <v>5000</v>
      </c>
      <c r="AZ45" s="14"/>
      <c r="BA45" s="14"/>
      <c r="BB45" s="14"/>
      <c r="BC45" s="14"/>
    </row>
    <row r="46" spans="1:55" ht="26.25" customHeight="1" x14ac:dyDescent="0.35">
      <c r="A46" s="2"/>
      <c r="B46" s="2" t="s">
        <v>49</v>
      </c>
      <c r="C46" s="22" t="str">
        <f>VLOOKUP(B46,Tabel!$A$6:$E$78,2,FALSE)</f>
        <v>G.tali warna warni</v>
      </c>
      <c r="D46" s="14">
        <f>VLOOKUP(B46,Tabel!$A$6:$E$78,3,FALSE)</f>
        <v>17000</v>
      </c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>
        <v>3</v>
      </c>
      <c r="AR46" s="13">
        <f t="shared" si="2"/>
        <v>3</v>
      </c>
      <c r="AT46" s="13">
        <f t="shared" si="1"/>
        <v>51000</v>
      </c>
      <c r="AU46" s="14"/>
      <c r="AV46" s="14"/>
      <c r="AW46" s="14"/>
      <c r="AX46" s="35"/>
      <c r="AY46" s="30"/>
      <c r="AZ46" s="14"/>
      <c r="BA46" s="14"/>
      <c r="BB46" s="14"/>
      <c r="BC46" s="14"/>
    </row>
    <row r="47" spans="1:55" ht="26.25" customHeight="1" x14ac:dyDescent="0.35">
      <c r="A47" s="2"/>
      <c r="B47" s="2" t="s">
        <v>40</v>
      </c>
      <c r="C47" s="22" t="str">
        <f>VLOOKUP(B47,Tabel!$A$6:$E$78,2,FALSE)</f>
        <v>Kalung huruf</v>
      </c>
      <c r="D47" s="14">
        <f>VLOOKUP(B47,Tabel!$A$6:$E$78,3,FALSE)</f>
        <v>15000</v>
      </c>
      <c r="E47" s="13">
        <v>1</v>
      </c>
      <c r="F47" s="13"/>
      <c r="G47" s="13"/>
      <c r="H47" s="13"/>
      <c r="I47" s="13">
        <v>1</v>
      </c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>
        <f t="shared" si="2"/>
        <v>2</v>
      </c>
      <c r="AT47" s="13">
        <f t="shared" si="1"/>
        <v>30000</v>
      </c>
      <c r="AU47" s="14"/>
      <c r="AV47" s="14"/>
      <c r="AW47" s="14"/>
      <c r="AX47" s="35"/>
      <c r="AY47" s="30"/>
      <c r="AZ47" s="14"/>
      <c r="BA47" s="14"/>
      <c r="BB47" s="14"/>
      <c r="BC47" s="14"/>
    </row>
    <row r="48" spans="1:55" ht="26.25" customHeight="1" x14ac:dyDescent="0.35">
      <c r="A48" s="2"/>
      <c r="B48" s="2" t="s">
        <v>43</v>
      </c>
      <c r="C48" s="22" t="str">
        <f>VLOOKUP(B48,Tabel!$A$6:$E$78,2,FALSE)</f>
        <v>G.batu magnet</v>
      </c>
      <c r="D48" s="14">
        <f>VLOOKUP(B48,Tabel!$A$6:$E$78,3,FALSE)</f>
        <v>28000</v>
      </c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>
        <v>1</v>
      </c>
      <c r="AR48" s="13">
        <f t="shared" si="2"/>
        <v>1</v>
      </c>
      <c r="AT48" s="13">
        <f t="shared" si="1"/>
        <v>28000</v>
      </c>
      <c r="AU48" s="14"/>
      <c r="AV48" s="14"/>
      <c r="AW48" s="14"/>
      <c r="AX48" s="35"/>
      <c r="AY48" s="30"/>
      <c r="AZ48" s="14"/>
      <c r="BA48" s="14"/>
      <c r="BB48" s="14"/>
      <c r="BC48" s="14"/>
    </row>
    <row r="49" spans="1:55" ht="26.25" customHeight="1" x14ac:dyDescent="0.35">
      <c r="A49" s="17">
        <v>41994</v>
      </c>
      <c r="B49" s="2" t="s">
        <v>44</v>
      </c>
      <c r="C49" s="22" t="str">
        <f>VLOOKUP(B49,Tabel!$A$6:$E$78,2,FALSE)</f>
        <v>G.tali kayu</v>
      </c>
      <c r="D49" s="14">
        <f>VLOOKUP(B49,Tabel!$A$6:$E$78,3,FALSE)</f>
        <v>20000</v>
      </c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>
        <v>2</v>
      </c>
      <c r="AR49" s="13">
        <f t="shared" si="2"/>
        <v>2</v>
      </c>
      <c r="AT49" s="13">
        <f t="shared" si="1"/>
        <v>40000</v>
      </c>
      <c r="AU49" s="14"/>
      <c r="AV49" s="14"/>
      <c r="AW49" s="14"/>
      <c r="AX49" s="35"/>
      <c r="AY49" s="30"/>
      <c r="AZ49" s="14"/>
      <c r="BA49" s="14"/>
      <c r="BB49" s="14"/>
      <c r="BC49" s="14"/>
    </row>
    <row r="50" spans="1:55" ht="26.25" customHeight="1" x14ac:dyDescent="0.35">
      <c r="A50" s="2"/>
      <c r="B50" s="2" t="s">
        <v>40</v>
      </c>
      <c r="C50" s="22" t="str">
        <f>VLOOKUP(B50,Tabel!$A$6:$E$78,2,FALSE)</f>
        <v>Kalung huruf</v>
      </c>
      <c r="D50" s="14">
        <f>VLOOKUP(B50,Tabel!$A$6:$E$78,3,FALSE)</f>
        <v>15000</v>
      </c>
      <c r="E50" s="13">
        <v>1</v>
      </c>
      <c r="F50" s="13"/>
      <c r="G50" s="13"/>
      <c r="H50" s="13"/>
      <c r="I50" s="13">
        <v>1</v>
      </c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>
        <f t="shared" si="2"/>
        <v>2</v>
      </c>
      <c r="AT50" s="13">
        <f t="shared" si="1"/>
        <v>30000</v>
      </c>
      <c r="AU50" s="14"/>
      <c r="AV50" s="14"/>
      <c r="AW50" s="14"/>
      <c r="AX50" s="35"/>
      <c r="AY50" s="30"/>
      <c r="AZ50" s="14"/>
      <c r="BA50" s="14"/>
      <c r="BB50" s="14"/>
      <c r="BC50" s="14"/>
    </row>
    <row r="51" spans="1:55" ht="26.25" customHeight="1" x14ac:dyDescent="0.35">
      <c r="A51" s="2"/>
      <c r="B51" s="2" t="s">
        <v>56</v>
      </c>
      <c r="C51" s="22" t="str">
        <f>VLOOKUP(B51,Tabel!$A$6:$E$78,2,FALSE)</f>
        <v>Anting</v>
      </c>
      <c r="D51" s="14">
        <f>VLOOKUP(B51,Tabel!$A$6:$E$78,3,FALSE)</f>
        <v>50000</v>
      </c>
      <c r="E51" s="13"/>
      <c r="F51" s="13"/>
      <c r="G51" s="13"/>
      <c r="H51" s="13"/>
      <c r="I51" s="13"/>
      <c r="J51" s="13"/>
      <c r="K51" s="13"/>
      <c r="L51" s="13"/>
      <c r="M51" s="13">
        <v>1</v>
      </c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>
        <f t="shared" si="2"/>
        <v>1</v>
      </c>
      <c r="AT51" s="13">
        <f t="shared" si="1"/>
        <v>50000</v>
      </c>
      <c r="AU51" s="14"/>
      <c r="AV51" s="14"/>
      <c r="AW51" s="14"/>
      <c r="AX51" s="35"/>
      <c r="AY51" s="30"/>
      <c r="AZ51" s="14"/>
      <c r="BA51" s="14"/>
      <c r="BB51" s="14"/>
      <c r="BC51" s="14"/>
    </row>
    <row r="52" spans="1:55" ht="26.25" customHeight="1" x14ac:dyDescent="0.35">
      <c r="A52" s="2"/>
      <c r="B52" s="2" t="s">
        <v>32</v>
      </c>
      <c r="C52" s="22" t="str">
        <f>VLOOKUP(B52,Tabel!$A$6:$E$78,2,FALSE)</f>
        <v>Rosario kayu</v>
      </c>
      <c r="D52" s="14">
        <f>VLOOKUP(B52,Tabel!$A$6:$E$78,3,FALSE)</f>
        <v>40000</v>
      </c>
      <c r="E52" s="13"/>
      <c r="F52" s="13"/>
      <c r="G52" s="13"/>
      <c r="H52" s="13">
        <v>1</v>
      </c>
      <c r="I52" s="13"/>
      <c r="J52" s="13">
        <v>1</v>
      </c>
      <c r="K52" s="13"/>
      <c r="L52" s="13"/>
      <c r="M52" s="13">
        <v>1</v>
      </c>
      <c r="N52" s="13"/>
      <c r="O52" s="13">
        <v>1</v>
      </c>
      <c r="P52" s="13"/>
      <c r="Q52" s="13"/>
      <c r="R52" s="13">
        <v>2</v>
      </c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>
        <v>1</v>
      </c>
      <c r="AR52" s="13">
        <f t="shared" si="2"/>
        <v>7</v>
      </c>
      <c r="AT52" s="13">
        <f t="shared" si="1"/>
        <v>280000</v>
      </c>
      <c r="AU52" s="25"/>
      <c r="AV52" s="14"/>
      <c r="AW52" s="14"/>
      <c r="AX52" s="35"/>
      <c r="AY52" s="30"/>
      <c r="AZ52" s="14"/>
      <c r="BA52" s="14"/>
      <c r="BB52" s="14"/>
      <c r="BC52" s="14"/>
    </row>
    <row r="53" spans="1:55" ht="26.25" customHeight="1" x14ac:dyDescent="0.35">
      <c r="A53" s="2"/>
      <c r="B53" s="2" t="s">
        <v>129</v>
      </c>
      <c r="C53" s="22" t="str">
        <f>VLOOKUP(B53,Tabel!$A$6:$E$78,2,FALSE)</f>
        <v>Lain2</v>
      </c>
      <c r="D53" s="14">
        <v>5000</v>
      </c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>
        <v>3</v>
      </c>
      <c r="AR53" s="13">
        <f t="shared" ref="AR53" si="7">SUM(E53:AQ53)</f>
        <v>3</v>
      </c>
      <c r="AT53" s="13">
        <f t="shared" si="1"/>
        <v>15000</v>
      </c>
      <c r="AU53" s="25" t="s">
        <v>98</v>
      </c>
      <c r="AV53" s="14"/>
      <c r="AW53" s="14">
        <f>AT53</f>
        <v>15000</v>
      </c>
      <c r="AX53" s="35"/>
      <c r="AY53" s="30"/>
      <c r="AZ53" s="14"/>
      <c r="BA53" s="14"/>
      <c r="BB53" s="14"/>
      <c r="BC53" s="14"/>
    </row>
    <row r="54" spans="1:55" ht="26.25" customHeight="1" x14ac:dyDescent="0.35">
      <c r="A54" s="2"/>
      <c r="B54" s="2" t="s">
        <v>58</v>
      </c>
      <c r="C54" s="22" t="str">
        <f>VLOOKUP(B54,Tabel!$A$6:$E$78,2,FALSE)</f>
        <v>Anting tembaga</v>
      </c>
      <c r="D54" s="14">
        <f>VLOOKUP(B54,Tabel!$A$6:$E$78,3,FALSE)</f>
        <v>60000</v>
      </c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>
        <v>1</v>
      </c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>
        <f t="shared" si="2"/>
        <v>1</v>
      </c>
      <c r="AT54" s="13">
        <f t="shared" si="1"/>
        <v>60000</v>
      </c>
      <c r="AU54" s="25"/>
      <c r="AV54" s="14"/>
      <c r="AW54" s="14"/>
      <c r="AX54" s="35"/>
      <c r="AY54" s="30"/>
      <c r="AZ54" s="14"/>
      <c r="BA54" s="14"/>
      <c r="BB54" s="14"/>
      <c r="BC54" s="14"/>
    </row>
    <row r="55" spans="1:55" ht="26.25" customHeight="1" x14ac:dyDescent="0.35">
      <c r="A55" s="2"/>
      <c r="B55" s="2" t="s">
        <v>129</v>
      </c>
      <c r="C55" s="22" t="str">
        <f>VLOOKUP(B55,Tabel!$A$6:$E$78,2,FALSE)</f>
        <v>Lain2</v>
      </c>
      <c r="D55" s="14">
        <v>15000</v>
      </c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>
        <v>1</v>
      </c>
      <c r="AR55" s="13">
        <f t="shared" ref="AR55" si="8">SUM(E55:AQ55)</f>
        <v>1</v>
      </c>
      <c r="AT55" s="13">
        <f t="shared" si="1"/>
        <v>15000</v>
      </c>
      <c r="AU55" s="25" t="s">
        <v>100</v>
      </c>
      <c r="AV55" s="14">
        <f>AT55</f>
        <v>15000</v>
      </c>
      <c r="AW55" s="14"/>
      <c r="AX55" s="35"/>
      <c r="AY55" s="30"/>
      <c r="AZ55" s="14"/>
      <c r="BA55" s="14"/>
      <c r="BB55" s="14"/>
      <c r="BC55" s="14"/>
    </row>
    <row r="56" spans="1:55" ht="26.25" customHeight="1" x14ac:dyDescent="0.35">
      <c r="A56" s="2"/>
      <c r="B56" s="2" t="s">
        <v>37</v>
      </c>
      <c r="C56" s="22" t="str">
        <f>VLOOKUP(B56,Tabel!$A$6:$E$78,2,FALSE)</f>
        <v>Kalung tembaga</v>
      </c>
      <c r="D56" s="14">
        <f>VLOOKUP(B56,Tabel!$A$6:$E$78,3,FALSE)</f>
        <v>100000</v>
      </c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>
        <v>1</v>
      </c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>
        <f t="shared" si="2"/>
        <v>1</v>
      </c>
      <c r="AT56" s="13">
        <f t="shared" si="1"/>
        <v>100000</v>
      </c>
      <c r="AU56" s="14"/>
      <c r="AV56" s="14"/>
      <c r="AW56" s="14"/>
      <c r="AX56" s="35"/>
      <c r="AY56" s="30"/>
      <c r="AZ56" s="14"/>
      <c r="BA56" s="14"/>
      <c r="BB56" s="14"/>
      <c r="BC56" s="14"/>
    </row>
    <row r="57" spans="1:55" ht="26.25" customHeight="1" x14ac:dyDescent="0.35">
      <c r="A57" s="2"/>
      <c r="B57" s="2" t="s">
        <v>60</v>
      </c>
      <c r="C57" s="22" t="str">
        <f>VLOOKUP(B57,Tabel!$A$6:$E$78,2,FALSE)</f>
        <v>Anting</v>
      </c>
      <c r="D57" s="28">
        <v>50000</v>
      </c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>
        <v>1</v>
      </c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>
        <f t="shared" si="2"/>
        <v>1</v>
      </c>
      <c r="AT57" s="29">
        <f t="shared" si="1"/>
        <v>50000</v>
      </c>
      <c r="AU57" s="20" t="s">
        <v>90</v>
      </c>
      <c r="AV57" s="14"/>
      <c r="AW57" s="14"/>
      <c r="AX57" s="35">
        <v>5000</v>
      </c>
      <c r="AY57" s="30"/>
      <c r="AZ57" s="14"/>
      <c r="BA57" s="14"/>
      <c r="BB57" s="14"/>
      <c r="BC57" s="14"/>
    </row>
    <row r="58" spans="1:55" ht="26.25" customHeight="1" x14ac:dyDescent="0.35">
      <c r="A58" s="2"/>
      <c r="B58" s="2" t="s">
        <v>43</v>
      </c>
      <c r="C58" s="22" t="str">
        <f>VLOOKUP(B58,Tabel!$A$6:$E$78,2,FALSE)</f>
        <v>G.batu magnet</v>
      </c>
      <c r="D58" s="27">
        <v>20000</v>
      </c>
      <c r="E58" s="13"/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>
        <f t="shared" si="2"/>
        <v>1</v>
      </c>
      <c r="AT58" s="26">
        <f t="shared" si="1"/>
        <v>20000</v>
      </c>
      <c r="AU58" s="20" t="s">
        <v>112</v>
      </c>
      <c r="AV58" s="14"/>
      <c r="AW58" s="14"/>
      <c r="AX58" s="35"/>
      <c r="AY58" s="30">
        <v>8000</v>
      </c>
      <c r="AZ58" s="14"/>
      <c r="BA58" s="14"/>
      <c r="BB58" s="14"/>
      <c r="BC58" s="14"/>
    </row>
    <row r="59" spans="1:55" ht="26.25" customHeight="1" x14ac:dyDescent="0.35">
      <c r="A59" s="2"/>
      <c r="B59" s="2" t="s">
        <v>60</v>
      </c>
      <c r="C59" s="22" t="str">
        <f>VLOOKUP(B59,Tabel!$A$6:$E$78,2,FALSE)</f>
        <v>Anting</v>
      </c>
      <c r="D59" s="14">
        <f>VLOOKUP(B59,Tabel!$A$6:$E$78,3,FALSE)</f>
        <v>45000</v>
      </c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>
        <v>1</v>
      </c>
      <c r="AR59" s="13">
        <f t="shared" si="2"/>
        <v>1</v>
      </c>
      <c r="AT59" s="13">
        <f t="shared" si="1"/>
        <v>45000</v>
      </c>
      <c r="AU59" s="14"/>
      <c r="AV59" s="14"/>
      <c r="AW59" s="14"/>
      <c r="AX59" s="35"/>
      <c r="AY59" s="30"/>
      <c r="AZ59" s="14"/>
      <c r="BA59" s="14"/>
      <c r="BB59" s="14"/>
      <c r="BC59" s="14"/>
    </row>
    <row r="60" spans="1:55" ht="26.25" customHeight="1" x14ac:dyDescent="0.35">
      <c r="A60" s="2"/>
      <c r="B60" s="2" t="s">
        <v>46</v>
      </c>
      <c r="C60" s="22" t="str">
        <f>VLOOKUP(B60,Tabel!$A$6:$E$78,2,FALSE)</f>
        <v>G.tali single bandul silver</v>
      </c>
      <c r="D60" s="14">
        <f>VLOOKUP(B60,Tabel!$A$6:$E$78,3,FALSE)</f>
        <v>25000</v>
      </c>
      <c r="E60" s="13"/>
      <c r="F60" s="13"/>
      <c r="G60" s="13">
        <v>1</v>
      </c>
      <c r="H60" s="13">
        <v>1</v>
      </c>
      <c r="I60" s="13"/>
      <c r="J60" s="13"/>
      <c r="K60" s="13">
        <v>1</v>
      </c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>
        <f t="shared" si="2"/>
        <v>3</v>
      </c>
      <c r="AT60" s="13">
        <f t="shared" si="1"/>
        <v>75000</v>
      </c>
      <c r="AU60" s="14"/>
      <c r="AV60" s="14"/>
      <c r="AW60" s="14"/>
      <c r="AX60" s="35"/>
      <c r="AY60" s="30"/>
      <c r="AZ60" s="14"/>
      <c r="BA60" s="14"/>
      <c r="BB60" s="14"/>
      <c r="BC60" s="14"/>
    </row>
    <row r="61" spans="1:55" ht="26.25" customHeight="1" x14ac:dyDescent="0.35">
      <c r="A61" s="2"/>
      <c r="B61" s="2" t="s">
        <v>48</v>
      </c>
      <c r="C61" s="22" t="str">
        <f>VLOOKUP(B61,Tabel!$A$6:$E$78,2,FALSE)</f>
        <v>G.tali double bandul silver</v>
      </c>
      <c r="D61" s="27">
        <v>20000</v>
      </c>
      <c r="E61" s="13"/>
      <c r="F61" s="13"/>
      <c r="G61" s="13">
        <v>1</v>
      </c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>
        <f t="shared" si="2"/>
        <v>1</v>
      </c>
      <c r="AT61" s="26">
        <f t="shared" si="1"/>
        <v>20000</v>
      </c>
      <c r="AU61" s="20" t="s">
        <v>91</v>
      </c>
      <c r="AV61" s="14"/>
      <c r="AW61" s="14"/>
      <c r="AX61" s="35"/>
      <c r="AY61" s="30">
        <f>(30000-20000)*AR61</f>
        <v>10000</v>
      </c>
      <c r="AZ61" s="14"/>
      <c r="BA61" s="14"/>
      <c r="BB61" s="14"/>
      <c r="BC61" s="14"/>
    </row>
    <row r="62" spans="1:55" ht="26.25" customHeight="1" x14ac:dyDescent="0.35">
      <c r="A62" s="2"/>
      <c r="B62" s="2" t="s">
        <v>49</v>
      </c>
      <c r="C62" s="22" t="str">
        <f>VLOOKUP(B62,Tabel!$A$6:$E$78,2,FALSE)</f>
        <v>G.tali warna warni</v>
      </c>
      <c r="D62" s="14">
        <f>VLOOKUP(B62,Tabel!$A$6:$E$78,3,FALSE)</f>
        <v>17000</v>
      </c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>
        <v>2</v>
      </c>
      <c r="AR62" s="13">
        <f t="shared" si="2"/>
        <v>2</v>
      </c>
      <c r="AT62" s="13">
        <f t="shared" si="1"/>
        <v>34000</v>
      </c>
      <c r="AU62" s="25"/>
      <c r="AV62" s="14"/>
      <c r="AW62" s="14"/>
      <c r="AX62" s="35"/>
      <c r="AY62" s="30"/>
      <c r="AZ62" s="14"/>
      <c r="BA62" s="14"/>
      <c r="BB62" s="14"/>
      <c r="BC62" s="14"/>
    </row>
    <row r="63" spans="1:55" ht="26.25" customHeight="1" x14ac:dyDescent="0.35">
      <c r="A63" s="2"/>
      <c r="B63" s="2" t="s">
        <v>129</v>
      </c>
      <c r="C63" s="22" t="str">
        <f>VLOOKUP(B63,Tabel!$A$6:$E$78,2,FALSE)</f>
        <v>Lain2</v>
      </c>
      <c r="D63" s="14">
        <v>5000</v>
      </c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>
        <v>1</v>
      </c>
      <c r="AR63" s="13">
        <f t="shared" ref="AR63" si="9">SUM(E63:AQ63)</f>
        <v>1</v>
      </c>
      <c r="AT63" s="13">
        <f t="shared" si="1"/>
        <v>5000</v>
      </c>
      <c r="AU63" s="25" t="s">
        <v>81</v>
      </c>
      <c r="AV63" s="14"/>
      <c r="AW63" s="14">
        <f>AT63</f>
        <v>5000</v>
      </c>
      <c r="AX63" s="35"/>
      <c r="AY63" s="30"/>
      <c r="AZ63" s="14"/>
      <c r="BA63" s="14"/>
      <c r="BB63" s="14"/>
      <c r="BC63" s="14"/>
    </row>
    <row r="64" spans="1:55" ht="26.25" customHeight="1" x14ac:dyDescent="0.35">
      <c r="A64" s="2"/>
      <c r="B64" s="2" t="s">
        <v>45</v>
      </c>
      <c r="C64" s="22" t="str">
        <f>VLOOKUP(B64,Tabel!$A$6:$E$78,2,FALSE)</f>
        <v>G.bandul kunci</v>
      </c>
      <c r="D64" s="14">
        <f>VLOOKUP(B64,Tabel!$A$6:$E$78,3,FALSE)</f>
        <v>20000</v>
      </c>
      <c r="E64" s="13"/>
      <c r="F64" s="13"/>
      <c r="G64" s="13"/>
      <c r="H64" s="13"/>
      <c r="I64" s="13"/>
      <c r="J64" s="13">
        <v>1</v>
      </c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>
        <f t="shared" si="2"/>
        <v>1</v>
      </c>
      <c r="AT64" s="13">
        <f t="shared" si="1"/>
        <v>20000</v>
      </c>
      <c r="AU64" s="14"/>
      <c r="AV64" s="14"/>
      <c r="AW64" s="14"/>
      <c r="AX64" s="35"/>
      <c r="AY64" s="30"/>
      <c r="AZ64" s="14"/>
      <c r="BA64" s="14"/>
      <c r="BB64" s="14"/>
      <c r="BC64" s="14"/>
    </row>
    <row r="65" spans="1:55" s="38" customFormat="1" ht="26.25" customHeight="1" x14ac:dyDescent="0.35">
      <c r="A65" s="70">
        <v>42029</v>
      </c>
      <c r="B65" s="36" t="s">
        <v>32</v>
      </c>
      <c r="C65" s="22" t="str">
        <f>VLOOKUP(B65,Tabel!$A$6:$E$78,2,FALSE)</f>
        <v>Rosario kayu</v>
      </c>
      <c r="D65" s="21">
        <f>VLOOKUP(B65,Tabel!$A$6:$E$78,3,FALSE)</f>
        <v>40000</v>
      </c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>
        <v>5</v>
      </c>
      <c r="AR65" s="22">
        <f t="shared" si="2"/>
        <v>5</v>
      </c>
      <c r="AT65" s="22">
        <f t="shared" si="1"/>
        <v>200000</v>
      </c>
      <c r="AU65" s="21"/>
      <c r="AV65" s="21"/>
      <c r="AW65" s="21"/>
      <c r="AX65" s="41"/>
      <c r="AY65" s="42"/>
      <c r="AZ65" s="21"/>
      <c r="BA65" s="21"/>
      <c r="BB65" s="21"/>
      <c r="BC65" s="21"/>
    </row>
    <row r="66" spans="1:55" ht="26.25" customHeight="1" x14ac:dyDescent="0.35">
      <c r="A66" s="2" t="s">
        <v>132</v>
      </c>
      <c r="B66" s="2" t="s">
        <v>43</v>
      </c>
      <c r="C66" s="22" t="str">
        <f>VLOOKUP(B66,Tabel!$A$6:$E$78,2,FALSE)</f>
        <v>G.batu magnet</v>
      </c>
      <c r="D66" s="14">
        <f>VLOOKUP(B66,Tabel!$A$6:$E$78,3,FALSE)</f>
        <v>28000</v>
      </c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>
        <v>2</v>
      </c>
      <c r="AR66" s="13">
        <f t="shared" si="2"/>
        <v>2</v>
      </c>
      <c r="AT66" s="13">
        <f t="shared" si="1"/>
        <v>56000</v>
      </c>
      <c r="AU66" s="14"/>
      <c r="AV66" s="14"/>
      <c r="AW66" s="14"/>
      <c r="AX66" s="35"/>
      <c r="AY66" s="30"/>
      <c r="AZ66" s="14"/>
      <c r="BA66" s="14"/>
      <c r="BB66" s="14"/>
      <c r="BC66" s="14"/>
    </row>
    <row r="67" spans="1:55" ht="26.25" customHeight="1" x14ac:dyDescent="0.35">
      <c r="A67" s="2"/>
      <c r="B67" s="2" t="s">
        <v>49</v>
      </c>
      <c r="C67" s="22" t="str">
        <f>VLOOKUP(B67,Tabel!$A$6:$E$78,2,FALSE)</f>
        <v>G.tali warna warni</v>
      </c>
      <c r="D67" s="14">
        <f>VLOOKUP(B67,Tabel!$A$6:$E$78,3,FALSE)</f>
        <v>17000</v>
      </c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>
        <v>3</v>
      </c>
      <c r="AR67" s="13">
        <f t="shared" si="2"/>
        <v>3</v>
      </c>
      <c r="AT67" s="13">
        <f t="shared" si="1"/>
        <v>51000</v>
      </c>
      <c r="AU67" s="14"/>
      <c r="AV67" s="14"/>
      <c r="AW67" s="14"/>
      <c r="AX67" s="35"/>
      <c r="AY67" s="30"/>
      <c r="AZ67" s="14"/>
      <c r="BA67" s="14"/>
      <c r="BB67" s="14"/>
      <c r="BC67" s="14"/>
    </row>
    <row r="68" spans="1:55" ht="26.25" customHeight="1" x14ac:dyDescent="0.35">
      <c r="A68" s="2"/>
      <c r="B68" s="2" t="s">
        <v>45</v>
      </c>
      <c r="C68" s="22" t="str">
        <f>VLOOKUP(B68,Tabel!$A$6:$E$78,2,FALSE)</f>
        <v>G.bandul kunci</v>
      </c>
      <c r="D68" s="14">
        <f>VLOOKUP(B68,Tabel!$A$6:$E$78,3,FALSE)</f>
        <v>20000</v>
      </c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>
        <v>3</v>
      </c>
      <c r="AR68" s="13">
        <f t="shared" si="2"/>
        <v>3</v>
      </c>
      <c r="AT68" s="13">
        <f t="shared" si="1"/>
        <v>60000</v>
      </c>
      <c r="AU68" s="14"/>
      <c r="AV68" s="14"/>
      <c r="AW68" s="14"/>
      <c r="AX68" s="35"/>
      <c r="AY68" s="30"/>
      <c r="AZ68" s="14"/>
      <c r="BA68" s="14"/>
      <c r="BB68" s="14"/>
      <c r="BC68" s="14"/>
    </row>
    <row r="69" spans="1:55" ht="26.25" customHeight="1" x14ac:dyDescent="0.35">
      <c r="A69" s="2"/>
      <c r="B69" s="2" t="s">
        <v>46</v>
      </c>
      <c r="C69" s="22" t="str">
        <f>VLOOKUP(B69,Tabel!$A$6:$E$78,2,FALSE)</f>
        <v>G.tali single bandul silver</v>
      </c>
      <c r="D69" s="14">
        <f>VLOOKUP(B69,Tabel!$A$6:$E$78,3,FALSE)</f>
        <v>25000</v>
      </c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>
        <v>1</v>
      </c>
      <c r="AR69" s="13">
        <f t="shared" si="2"/>
        <v>1</v>
      </c>
      <c r="AT69" s="13">
        <f t="shared" si="1"/>
        <v>25000</v>
      </c>
      <c r="AU69" s="14"/>
      <c r="AV69" s="14"/>
      <c r="AW69" s="14"/>
      <c r="AX69" s="35"/>
      <c r="AY69" s="30"/>
      <c r="AZ69" s="14"/>
      <c r="BA69" s="14"/>
      <c r="BB69" s="14"/>
      <c r="BC69" s="14"/>
    </row>
    <row r="70" spans="1:55" ht="26.25" customHeight="1" x14ac:dyDescent="0.35">
      <c r="A70" s="2"/>
      <c r="B70" s="2" t="s">
        <v>129</v>
      </c>
      <c r="C70" s="22" t="str">
        <f>VLOOKUP(B70,Tabel!$A$6:$E$78,2,FALSE)</f>
        <v>Lain2</v>
      </c>
      <c r="D70" s="57">
        <v>58000</v>
      </c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>
        <v>1</v>
      </c>
      <c r="AR70" s="13">
        <f t="shared" si="2"/>
        <v>1</v>
      </c>
      <c r="AT70" s="29">
        <f t="shared" ref="AT70:AT133" si="10">AR70*D70</f>
        <v>58000</v>
      </c>
      <c r="AU70" s="20" t="s">
        <v>128</v>
      </c>
      <c r="AV70" s="14"/>
      <c r="AW70" s="14"/>
      <c r="AX70" s="35">
        <v>58000</v>
      </c>
      <c r="AY70" s="30"/>
      <c r="AZ70" s="14"/>
      <c r="BA70" s="14"/>
      <c r="BB70" s="14"/>
      <c r="BC70" s="14"/>
    </row>
    <row r="71" spans="1:55" s="38" customFormat="1" ht="26.25" customHeight="1" x14ac:dyDescent="0.35">
      <c r="A71" s="55">
        <v>42050</v>
      </c>
      <c r="B71" s="36" t="s">
        <v>32</v>
      </c>
      <c r="C71" s="22" t="str">
        <f>VLOOKUP(B71,Tabel!$A$6:$E$78,2,FALSE)</f>
        <v>Rosario kayu</v>
      </c>
      <c r="D71" s="21">
        <f>VLOOKUP(B71,Tabel!$A$6:$E$78,3,FALSE)</f>
        <v>40000</v>
      </c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>
        <v>1</v>
      </c>
      <c r="P71" s="22"/>
      <c r="Q71" s="22"/>
      <c r="R71" s="22"/>
      <c r="S71" s="22">
        <v>2</v>
      </c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/>
      <c r="AM71" s="22"/>
      <c r="AN71" s="22"/>
      <c r="AO71" s="22"/>
      <c r="AP71" s="22"/>
      <c r="AQ71" s="22"/>
      <c r="AR71" s="22">
        <f t="shared" si="2"/>
        <v>3</v>
      </c>
      <c r="AT71" s="22">
        <f t="shared" si="10"/>
        <v>120000</v>
      </c>
      <c r="AU71" s="21"/>
      <c r="AV71" s="21"/>
      <c r="AW71" s="21"/>
      <c r="AX71" s="41"/>
      <c r="AY71" s="42"/>
      <c r="AZ71" s="21"/>
      <c r="BA71" s="21"/>
      <c r="BB71" s="21"/>
      <c r="BC71" s="21"/>
    </row>
    <row r="72" spans="1:55" ht="26.25" customHeight="1" x14ac:dyDescent="0.35">
      <c r="A72" s="2" t="s">
        <v>152</v>
      </c>
      <c r="B72" s="2" t="s">
        <v>130</v>
      </c>
      <c r="C72" s="22" t="str">
        <f>VLOOKUP(B72,Tabel!$A$6:$E$78,2,FALSE)</f>
        <v>G.makrame besar</v>
      </c>
      <c r="D72" s="14">
        <f>VLOOKUP(B72,Tabel!$A$6:$E$78,3,FALSE)</f>
        <v>23000</v>
      </c>
      <c r="E72" s="13"/>
      <c r="F72" s="13"/>
      <c r="G72" s="13"/>
      <c r="H72" s="13"/>
      <c r="I72" s="13"/>
      <c r="J72" s="13"/>
      <c r="K72" s="13"/>
      <c r="L72" s="13"/>
      <c r="M72" s="13">
        <v>1</v>
      </c>
      <c r="N72" s="13"/>
      <c r="O72" s="13">
        <v>1</v>
      </c>
      <c r="P72" s="13"/>
      <c r="Q72" s="13">
        <v>1</v>
      </c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>
        <f t="shared" si="2"/>
        <v>3</v>
      </c>
      <c r="AT72" s="13">
        <f t="shared" si="10"/>
        <v>69000</v>
      </c>
      <c r="AU72" s="14"/>
      <c r="AV72" s="14"/>
      <c r="AW72" s="14"/>
      <c r="AX72" s="35"/>
      <c r="AY72" s="30"/>
      <c r="AZ72" s="14"/>
      <c r="BA72" s="14"/>
      <c r="BB72" s="14"/>
      <c r="BC72" s="14"/>
    </row>
    <row r="73" spans="1:55" ht="26.25" customHeight="1" x14ac:dyDescent="0.35">
      <c r="A73" s="2"/>
      <c r="B73" s="2" t="s">
        <v>45</v>
      </c>
      <c r="C73" s="22" t="str">
        <f>VLOOKUP(B73,Tabel!$A$6:$E$78,2,FALSE)</f>
        <v>G.bandul kunci</v>
      </c>
      <c r="D73" s="14">
        <f>VLOOKUP(B73,Tabel!$A$6:$E$78,3,FALSE)</f>
        <v>20000</v>
      </c>
      <c r="E73" s="13">
        <v>1</v>
      </c>
      <c r="F73" s="13">
        <v>1</v>
      </c>
      <c r="G73" s="13"/>
      <c r="H73" s="13"/>
      <c r="I73" s="13"/>
      <c r="J73" s="13"/>
      <c r="K73" s="13"/>
      <c r="L73" s="13"/>
      <c r="M73" s="13"/>
      <c r="N73" s="13">
        <v>1</v>
      </c>
      <c r="O73" s="13"/>
      <c r="P73" s="13"/>
      <c r="Q73" s="13"/>
      <c r="R73" s="13">
        <v>1</v>
      </c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>
        <f t="shared" si="2"/>
        <v>4</v>
      </c>
      <c r="AT73" s="13">
        <f t="shared" si="10"/>
        <v>80000</v>
      </c>
      <c r="AU73" s="14"/>
      <c r="AV73" s="14"/>
      <c r="AW73" s="14"/>
      <c r="AX73" s="35"/>
      <c r="AY73" s="30"/>
      <c r="AZ73" s="14"/>
      <c r="BA73" s="14"/>
      <c r="BB73" s="14"/>
      <c r="BC73" s="14"/>
    </row>
    <row r="74" spans="1:55" ht="26.25" customHeight="1" x14ac:dyDescent="0.35">
      <c r="A74" s="2"/>
      <c r="B74" s="2" t="s">
        <v>49</v>
      </c>
      <c r="C74" s="22" t="str">
        <f>VLOOKUP(B74,Tabel!$A$6:$E$78,2,FALSE)</f>
        <v>G.tali warna warni</v>
      </c>
      <c r="D74" s="14">
        <f>VLOOKUP(B74,Tabel!$A$6:$E$78,3,FALSE)</f>
        <v>17000</v>
      </c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>
        <v>2</v>
      </c>
      <c r="AR74" s="13">
        <f t="shared" si="2"/>
        <v>2</v>
      </c>
      <c r="AT74" s="13">
        <f t="shared" si="10"/>
        <v>34000</v>
      </c>
      <c r="AU74" s="14"/>
      <c r="AV74" s="14"/>
      <c r="AW74" s="14"/>
      <c r="AX74" s="35"/>
      <c r="AY74" s="30"/>
      <c r="AZ74" s="14"/>
      <c r="BA74" s="14"/>
      <c r="BB74" s="14"/>
      <c r="BC74" s="14"/>
    </row>
    <row r="75" spans="1:55" ht="26.25" customHeight="1" x14ac:dyDescent="0.35">
      <c r="A75" s="2"/>
      <c r="B75" s="2" t="s">
        <v>40</v>
      </c>
      <c r="C75" s="22" t="str">
        <f>VLOOKUP(B75,Tabel!$A$6:$E$78,2,FALSE)</f>
        <v>Kalung huruf</v>
      </c>
      <c r="D75" s="14">
        <f>VLOOKUP(B75,Tabel!$A$6:$E$78,3,FALSE)</f>
        <v>15000</v>
      </c>
      <c r="E75" s="13"/>
      <c r="F75" s="13"/>
      <c r="G75" s="13"/>
      <c r="H75" s="13"/>
      <c r="I75" s="13">
        <v>2</v>
      </c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>
        <f t="shared" si="2"/>
        <v>2</v>
      </c>
      <c r="AT75" s="13">
        <f t="shared" si="10"/>
        <v>30000</v>
      </c>
      <c r="AU75" s="14"/>
      <c r="AV75" s="14"/>
      <c r="AW75" s="14"/>
      <c r="AX75" s="35"/>
      <c r="AY75" s="30"/>
      <c r="AZ75" s="14"/>
      <c r="BA75" s="14"/>
      <c r="BB75" s="14"/>
      <c r="BC75" s="14"/>
    </row>
    <row r="76" spans="1:55" ht="26.25" customHeight="1" x14ac:dyDescent="0.35">
      <c r="A76" s="2"/>
      <c r="B76" s="2" t="s">
        <v>46</v>
      </c>
      <c r="C76" s="22" t="str">
        <f>VLOOKUP(B76,Tabel!$A$6:$E$78,2,FALSE)</f>
        <v>G.tali single bandul silver</v>
      </c>
      <c r="D76" s="14">
        <f>VLOOKUP(B76,Tabel!$A$6:$E$78,3,FALSE)</f>
        <v>25000</v>
      </c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>
        <v>1</v>
      </c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>
        <f t="shared" si="2"/>
        <v>1</v>
      </c>
      <c r="AT76" s="13">
        <f t="shared" si="10"/>
        <v>25000</v>
      </c>
      <c r="AU76" s="14"/>
      <c r="AV76" s="14"/>
      <c r="AW76" s="14"/>
      <c r="AX76" s="35"/>
      <c r="AY76" s="30"/>
      <c r="AZ76" s="14"/>
      <c r="BA76" s="14"/>
      <c r="BB76" s="14"/>
      <c r="BC76" s="14"/>
    </row>
    <row r="77" spans="1:55" ht="26.25" customHeight="1" x14ac:dyDescent="0.35">
      <c r="A77" s="2"/>
      <c r="B77" s="2" t="s">
        <v>129</v>
      </c>
      <c r="C77" s="22" t="str">
        <f>VLOOKUP(B77,Tabel!$A$6:$E$78,2,FALSE)</f>
        <v>Lain2</v>
      </c>
      <c r="D77" s="35">
        <v>27000</v>
      </c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>
        <v>1</v>
      </c>
      <c r="AR77" s="13">
        <f t="shared" si="2"/>
        <v>1</v>
      </c>
      <c r="AT77" s="29">
        <f t="shared" si="10"/>
        <v>27000</v>
      </c>
      <c r="AU77" s="20" t="s">
        <v>158</v>
      </c>
      <c r="AV77" s="14"/>
      <c r="AW77" s="14"/>
      <c r="AX77" s="35">
        <f>AT77</f>
        <v>27000</v>
      </c>
      <c r="AY77" s="30"/>
      <c r="AZ77" s="14"/>
      <c r="BA77" s="14"/>
      <c r="BB77" s="14"/>
      <c r="BC77" s="14"/>
    </row>
    <row r="78" spans="1:55" ht="26.25" customHeight="1" x14ac:dyDescent="0.35">
      <c r="A78" s="17">
        <v>42060</v>
      </c>
      <c r="B78" s="2" t="s">
        <v>32</v>
      </c>
      <c r="C78" s="22" t="str">
        <f>VLOOKUP(B78,Tabel!$A$6:$E$78,2,FALSE)</f>
        <v>Rosario kayu</v>
      </c>
      <c r="D78" s="35">
        <v>50000</v>
      </c>
      <c r="E78" s="13"/>
      <c r="F78" s="13"/>
      <c r="G78" s="13"/>
      <c r="H78" s="13"/>
      <c r="I78" s="13"/>
      <c r="J78" s="13"/>
      <c r="K78" s="13"/>
      <c r="L78" s="13"/>
      <c r="M78" s="13">
        <v>1</v>
      </c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>
        <f t="shared" si="2"/>
        <v>1</v>
      </c>
      <c r="AT78" s="29">
        <f t="shared" si="10"/>
        <v>50000</v>
      </c>
      <c r="AU78" s="14"/>
      <c r="AV78" s="14"/>
      <c r="AW78" s="14"/>
      <c r="AX78" s="35">
        <v>10000</v>
      </c>
      <c r="AY78" s="30"/>
      <c r="AZ78" s="14"/>
      <c r="BA78" s="14"/>
      <c r="BB78" s="14"/>
      <c r="BC78" s="14"/>
    </row>
    <row r="79" spans="1:55" ht="26.25" customHeight="1" x14ac:dyDescent="0.35">
      <c r="A79" s="17"/>
      <c r="B79" s="2" t="s">
        <v>33</v>
      </c>
      <c r="C79" s="22" t="str">
        <f>VLOOKUP(B79,Tabel!$A$6:$E$78,2,FALSE)</f>
        <v>Rosario batu</v>
      </c>
      <c r="D79" s="14">
        <f>VLOOKUP(B79,Tabel!$A$6:$E$78,3,FALSE)</f>
        <v>100000</v>
      </c>
      <c r="E79" s="13"/>
      <c r="F79" s="13"/>
      <c r="G79" s="13">
        <v>1</v>
      </c>
      <c r="H79" s="13"/>
      <c r="I79" s="13"/>
      <c r="J79" s="13"/>
      <c r="K79" s="13"/>
      <c r="L79" s="13"/>
      <c r="M79" s="13">
        <v>1</v>
      </c>
      <c r="N79" s="13"/>
      <c r="O79" s="13"/>
      <c r="P79" s="13"/>
      <c r="Q79" s="13">
        <v>1</v>
      </c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>
        <f t="shared" si="2"/>
        <v>3</v>
      </c>
      <c r="AT79" s="13">
        <f t="shared" si="10"/>
        <v>300000</v>
      </c>
      <c r="AU79" s="14"/>
      <c r="AV79" s="14"/>
      <c r="AW79" s="14"/>
      <c r="AX79" s="35"/>
      <c r="AY79" s="30"/>
      <c r="AZ79" s="14"/>
      <c r="BA79" s="14"/>
      <c r="BB79" s="14"/>
      <c r="BC79" s="14"/>
    </row>
    <row r="80" spans="1:55" ht="26.25" customHeight="1" x14ac:dyDescent="0.35">
      <c r="A80" s="17"/>
      <c r="B80" s="2" t="s">
        <v>133</v>
      </c>
      <c r="C80" s="22" t="str">
        <f>VLOOKUP(B80,Tabel!$A$6:$E$78,2,FALSE)</f>
        <v>Gelang rosario kristal</v>
      </c>
      <c r="D80" s="14">
        <f>VLOOKUP(B80,Tabel!$A$6:$E$78,3,FALSE)</f>
        <v>50000</v>
      </c>
      <c r="E80" s="13"/>
      <c r="F80" s="13"/>
      <c r="G80" s="13">
        <v>1</v>
      </c>
      <c r="H80" s="13"/>
      <c r="I80" s="13"/>
      <c r="J80" s="13"/>
      <c r="K80" s="13">
        <v>1</v>
      </c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>
        <f t="shared" si="2"/>
        <v>2</v>
      </c>
      <c r="AT80" s="13">
        <f t="shared" si="10"/>
        <v>100000</v>
      </c>
      <c r="AU80" s="14"/>
      <c r="AV80" s="14"/>
      <c r="AW80" s="14"/>
      <c r="AX80" s="35"/>
      <c r="AY80" s="30"/>
      <c r="AZ80" s="14"/>
      <c r="BA80" s="14"/>
      <c r="BB80" s="14"/>
      <c r="BC80" s="14"/>
    </row>
    <row r="81" spans="1:55" ht="26.25" customHeight="1" x14ac:dyDescent="0.35">
      <c r="A81" s="17">
        <v>42063</v>
      </c>
      <c r="B81" s="2" t="s">
        <v>130</v>
      </c>
      <c r="C81" s="22" t="str">
        <f>VLOOKUP(B81,Tabel!$A$6:$E$78,2,FALSE)</f>
        <v>G.makrame besar</v>
      </c>
      <c r="D81" s="14">
        <f>VLOOKUP(B81,Tabel!$A$6:$E$78,3,FALSE)</f>
        <v>23000</v>
      </c>
      <c r="E81" s="13"/>
      <c r="F81" s="13">
        <v>1</v>
      </c>
      <c r="G81" s="13"/>
      <c r="H81" s="13"/>
      <c r="I81" s="13"/>
      <c r="J81" s="13"/>
      <c r="K81" s="13">
        <v>1</v>
      </c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>
        <f t="shared" si="2"/>
        <v>2</v>
      </c>
      <c r="AT81" s="13">
        <f t="shared" si="10"/>
        <v>46000</v>
      </c>
      <c r="AU81" s="14"/>
      <c r="AV81" s="14"/>
      <c r="AW81" s="14"/>
      <c r="AX81" s="35"/>
      <c r="AY81" s="30"/>
      <c r="AZ81" s="14"/>
      <c r="BA81" s="14"/>
      <c r="BB81" s="14"/>
      <c r="BC81" s="14"/>
    </row>
    <row r="82" spans="1:55" ht="26.25" customHeight="1" x14ac:dyDescent="0.35">
      <c r="A82" s="2" t="s">
        <v>139</v>
      </c>
      <c r="B82" s="2" t="s">
        <v>49</v>
      </c>
      <c r="C82" s="22" t="str">
        <f>VLOOKUP(B82,Tabel!$A$6:$E$78,2,FALSE)</f>
        <v>G.tali warna warni</v>
      </c>
      <c r="D82" s="14">
        <f>VLOOKUP(B82,Tabel!$A$6:$E$78,3,FALSE)</f>
        <v>17000</v>
      </c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>
        <v>4</v>
      </c>
      <c r="AR82" s="13">
        <f t="shared" si="2"/>
        <v>4</v>
      </c>
      <c r="AT82" s="13">
        <f t="shared" si="10"/>
        <v>68000</v>
      </c>
      <c r="AU82" s="14"/>
      <c r="AV82" s="14"/>
      <c r="AW82" s="14"/>
      <c r="AX82" s="35"/>
      <c r="AY82" s="30"/>
      <c r="AZ82" s="14"/>
      <c r="BA82" s="14"/>
      <c r="BB82" s="14"/>
      <c r="BC82" s="14"/>
    </row>
    <row r="83" spans="1:55" ht="26.25" customHeight="1" x14ac:dyDescent="0.35">
      <c r="A83" s="2"/>
      <c r="B83" s="2" t="s">
        <v>133</v>
      </c>
      <c r="C83" s="22" t="str">
        <f>VLOOKUP(B83,Tabel!$A$6:$E$78,2,FALSE)</f>
        <v>Gelang rosario kristal</v>
      </c>
      <c r="D83" s="14">
        <f>VLOOKUP(B83,Tabel!$A$6:$E$78,3,FALSE)</f>
        <v>50000</v>
      </c>
      <c r="E83" s="13"/>
      <c r="F83" s="13"/>
      <c r="G83" s="13">
        <v>2</v>
      </c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>
        <v>1</v>
      </c>
      <c r="AR83" s="13">
        <f t="shared" si="2"/>
        <v>3</v>
      </c>
      <c r="AT83" s="13">
        <f t="shared" si="10"/>
        <v>150000</v>
      </c>
      <c r="AU83" s="14"/>
      <c r="AV83" s="14"/>
      <c r="AW83" s="14"/>
      <c r="AX83" s="35"/>
      <c r="AY83" s="30"/>
      <c r="AZ83" s="14"/>
      <c r="BA83" s="14"/>
      <c r="BB83" s="14"/>
      <c r="BC83" s="14"/>
    </row>
    <row r="84" spans="1:55" ht="26.25" customHeight="1" x14ac:dyDescent="0.35">
      <c r="A84" s="2"/>
      <c r="B84" s="2" t="s">
        <v>46</v>
      </c>
      <c r="C84" s="22" t="str">
        <f>VLOOKUP(B84,Tabel!$A$6:$E$78,2,FALSE)</f>
        <v>G.tali single bandul silver</v>
      </c>
      <c r="D84" s="14">
        <f>VLOOKUP(B84,Tabel!$A$6:$E$78,3,FALSE)</f>
        <v>25000</v>
      </c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>
        <v>1</v>
      </c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>
        <f t="shared" si="2"/>
        <v>1</v>
      </c>
      <c r="AT84" s="13">
        <f t="shared" si="10"/>
        <v>25000</v>
      </c>
      <c r="AU84" s="14"/>
      <c r="AV84" s="14"/>
      <c r="AW84" s="14"/>
      <c r="AX84" s="35"/>
      <c r="AY84" s="30"/>
      <c r="AZ84" s="14"/>
      <c r="BA84" s="14"/>
      <c r="BB84" s="14"/>
      <c r="BC84" s="14"/>
    </row>
    <row r="85" spans="1:55" ht="26.25" customHeight="1" x14ac:dyDescent="0.35">
      <c r="A85" s="2"/>
      <c r="B85" s="2" t="s">
        <v>45</v>
      </c>
      <c r="C85" s="22" t="str">
        <f>VLOOKUP(B85,Tabel!$A$6:$E$78,2,FALSE)</f>
        <v>G.bandul kunci</v>
      </c>
      <c r="D85" s="14">
        <f>VLOOKUP(B85,Tabel!$A$6:$E$78,3,FALSE)</f>
        <v>20000</v>
      </c>
      <c r="E85" s="13"/>
      <c r="F85" s="13">
        <v>1</v>
      </c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>
        <f t="shared" ref="AR85:AR148" si="11">SUM(E85:AQ85)</f>
        <v>1</v>
      </c>
      <c r="AT85" s="13">
        <f t="shared" si="10"/>
        <v>20000</v>
      </c>
      <c r="AU85" s="14"/>
      <c r="AV85" s="14"/>
      <c r="AW85" s="14"/>
      <c r="AX85" s="35"/>
      <c r="AY85" s="30"/>
      <c r="AZ85" s="14"/>
      <c r="BA85" s="14"/>
      <c r="BB85" s="14"/>
      <c r="BC85" s="14"/>
    </row>
    <row r="86" spans="1:55" ht="26.25" customHeight="1" x14ac:dyDescent="0.35">
      <c r="A86" s="2"/>
      <c r="B86" s="2" t="s">
        <v>129</v>
      </c>
      <c r="C86" s="22" t="str">
        <f>VLOOKUP(B86,Tabel!$A$6:$E$78,2,FALSE)</f>
        <v>Lain2</v>
      </c>
      <c r="D86" s="14">
        <v>15000</v>
      </c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>
        <v>7</v>
      </c>
      <c r="AR86" s="13">
        <f t="shared" si="11"/>
        <v>7</v>
      </c>
      <c r="AT86" s="13">
        <f t="shared" si="10"/>
        <v>105000</v>
      </c>
      <c r="AU86" s="14"/>
      <c r="AV86" s="14">
        <f>AT86</f>
        <v>105000</v>
      </c>
      <c r="AW86" s="14"/>
      <c r="AX86" s="35"/>
      <c r="AY86" s="30"/>
      <c r="AZ86" s="14"/>
      <c r="BA86" s="14"/>
      <c r="BB86" s="14"/>
      <c r="BC86" s="14"/>
    </row>
    <row r="87" spans="1:55" ht="26.25" customHeight="1" x14ac:dyDescent="0.35">
      <c r="A87" s="2"/>
      <c r="B87" s="2" t="s">
        <v>129</v>
      </c>
      <c r="C87" s="22" t="str">
        <f>VLOOKUP(B87,Tabel!$A$6:$E$78,2,FALSE)</f>
        <v>Lain2</v>
      </c>
      <c r="D87" s="14">
        <v>10000</v>
      </c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>
        <v>9</v>
      </c>
      <c r="AR87" s="13">
        <f t="shared" si="11"/>
        <v>9</v>
      </c>
      <c r="AT87" s="13">
        <f t="shared" si="10"/>
        <v>90000</v>
      </c>
      <c r="AU87" s="14"/>
      <c r="AV87" s="14">
        <f>AT87</f>
        <v>90000</v>
      </c>
      <c r="AW87" s="14"/>
      <c r="AX87" s="35"/>
      <c r="AY87" s="30"/>
      <c r="AZ87" s="14"/>
      <c r="BA87" s="14"/>
      <c r="BB87" s="14"/>
      <c r="BC87" s="14"/>
    </row>
    <row r="88" spans="1:55" ht="26.25" customHeight="1" x14ac:dyDescent="0.35">
      <c r="A88" s="2"/>
      <c r="B88" s="2" t="s">
        <v>40</v>
      </c>
      <c r="C88" s="22" t="str">
        <f>VLOOKUP(B88,Tabel!$A$6:$E$78,2,FALSE)</f>
        <v>Kalung huruf</v>
      </c>
      <c r="D88" s="14">
        <f>VLOOKUP(B88,Tabel!$A$6:$E$78,3,FALSE)</f>
        <v>15000</v>
      </c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>
        <v>13</v>
      </c>
      <c r="AR88" s="13">
        <f t="shared" si="11"/>
        <v>13</v>
      </c>
      <c r="AT88" s="13">
        <f t="shared" si="10"/>
        <v>195000</v>
      </c>
      <c r="AU88" s="14"/>
      <c r="AV88" s="14"/>
      <c r="AW88" s="14"/>
      <c r="AX88" s="35"/>
      <c r="AY88" s="30"/>
      <c r="AZ88" s="14"/>
      <c r="BA88" s="14"/>
      <c r="BB88" s="14"/>
      <c r="BC88" s="14"/>
    </row>
    <row r="89" spans="1:55" ht="26.25" customHeight="1" x14ac:dyDescent="0.35">
      <c r="A89" s="2"/>
      <c r="B89" s="2" t="s">
        <v>129</v>
      </c>
      <c r="C89" s="22" t="str">
        <f>VLOOKUP(B89,Tabel!$A$6:$E$78,2,FALSE)</f>
        <v>Lain2</v>
      </c>
      <c r="D89" s="14">
        <v>5000</v>
      </c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>
        <v>2</v>
      </c>
      <c r="AR89" s="13">
        <f t="shared" si="11"/>
        <v>2</v>
      </c>
      <c r="AT89" s="13">
        <f t="shared" si="10"/>
        <v>10000</v>
      </c>
      <c r="AU89" s="14"/>
      <c r="AV89" s="14"/>
      <c r="AW89" s="14">
        <f>AT89</f>
        <v>10000</v>
      </c>
      <c r="AX89" s="35"/>
      <c r="AY89" s="30"/>
      <c r="AZ89" s="14"/>
      <c r="BA89" s="14"/>
      <c r="BB89" s="14"/>
      <c r="BC89" s="14"/>
    </row>
    <row r="90" spans="1:55" ht="26.25" customHeight="1" x14ac:dyDescent="0.35">
      <c r="A90" s="2"/>
      <c r="B90" s="2" t="s">
        <v>32</v>
      </c>
      <c r="C90" s="22" t="str">
        <f>VLOOKUP(B90,Tabel!$A$6:$E$78,2,FALSE)</f>
        <v>Rosario kayu</v>
      </c>
      <c r="D90" s="14">
        <f>VLOOKUP(B90,Tabel!$A$6:$E$78,3,FALSE)</f>
        <v>40000</v>
      </c>
      <c r="E90" s="13">
        <v>1</v>
      </c>
      <c r="F90" s="13">
        <v>2</v>
      </c>
      <c r="G90" s="13"/>
      <c r="H90" s="13">
        <v>1</v>
      </c>
      <c r="I90" s="13"/>
      <c r="J90" s="13">
        <v>1</v>
      </c>
      <c r="K90" s="13"/>
      <c r="L90" s="13"/>
      <c r="M90" s="13">
        <v>1</v>
      </c>
      <c r="N90" s="13"/>
      <c r="O90" s="13">
        <v>1</v>
      </c>
      <c r="P90" s="13">
        <v>1</v>
      </c>
      <c r="Q90" s="13"/>
      <c r="R90" s="13">
        <v>1</v>
      </c>
      <c r="S90" s="13"/>
      <c r="T90" s="13">
        <v>2</v>
      </c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>
        <v>4</v>
      </c>
      <c r="AR90" s="13">
        <f t="shared" si="11"/>
        <v>15</v>
      </c>
      <c r="AT90" s="13">
        <f t="shared" si="10"/>
        <v>600000</v>
      </c>
      <c r="AU90" s="14"/>
      <c r="AV90" s="14"/>
      <c r="AW90" s="14"/>
      <c r="AX90" s="35"/>
      <c r="AY90" s="30"/>
      <c r="AZ90" s="14"/>
      <c r="BA90" s="14"/>
      <c r="BB90" s="14"/>
      <c r="BC90" s="14"/>
    </row>
    <row r="91" spans="1:55" ht="26.25" customHeight="1" x14ac:dyDescent="0.35">
      <c r="A91" s="2"/>
      <c r="B91" s="2" t="s">
        <v>33</v>
      </c>
      <c r="C91" s="22" t="str">
        <f>VLOOKUP(B91,Tabel!$A$6:$E$78,2,FALSE)</f>
        <v>Rosario batu</v>
      </c>
      <c r="D91" s="14">
        <f>VLOOKUP(B91,Tabel!$A$6:$E$78,3,FALSE)</f>
        <v>100000</v>
      </c>
      <c r="E91" s="13"/>
      <c r="F91" s="13">
        <v>1</v>
      </c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>
        <v>1</v>
      </c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>
        <f t="shared" si="11"/>
        <v>2</v>
      </c>
      <c r="AT91" s="13">
        <f t="shared" si="10"/>
        <v>200000</v>
      </c>
      <c r="AU91" s="14"/>
      <c r="AV91" s="14"/>
      <c r="AW91" s="14"/>
      <c r="AX91" s="35"/>
      <c r="AY91" s="30"/>
      <c r="AZ91" s="14"/>
      <c r="BA91" s="14"/>
      <c r="BB91" s="14"/>
      <c r="BC91" s="14"/>
    </row>
    <row r="92" spans="1:55" ht="26.25" customHeight="1" x14ac:dyDescent="0.35">
      <c r="A92" s="2"/>
      <c r="B92" s="2" t="s">
        <v>129</v>
      </c>
      <c r="C92" s="22" t="str">
        <f>VLOOKUP(B92,Tabel!$A$6:$E$78,2,FALSE)</f>
        <v>Lain2</v>
      </c>
      <c r="D92" s="35">
        <v>9000</v>
      </c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>
        <v>1</v>
      </c>
      <c r="AR92" s="13">
        <f t="shared" si="11"/>
        <v>1</v>
      </c>
      <c r="AT92" s="29">
        <f t="shared" si="10"/>
        <v>9000</v>
      </c>
      <c r="AU92" s="14"/>
      <c r="AV92" s="14"/>
      <c r="AW92" s="14"/>
      <c r="AX92" s="35">
        <f>AT92</f>
        <v>9000</v>
      </c>
      <c r="AY92" s="30"/>
      <c r="AZ92" s="14"/>
      <c r="BA92" s="14"/>
      <c r="BB92" s="14"/>
      <c r="BC92" s="14"/>
    </row>
    <row r="93" spans="1:55" ht="26.25" customHeight="1" x14ac:dyDescent="0.35">
      <c r="A93" s="17">
        <v>42064</v>
      </c>
      <c r="B93" s="2" t="s">
        <v>130</v>
      </c>
      <c r="C93" s="22" t="str">
        <f>VLOOKUP(B93,Tabel!$A$6:$E$78,2,FALSE)</f>
        <v>G.makrame besar</v>
      </c>
      <c r="D93" s="14">
        <f>VLOOKUP(B93,Tabel!$A$6:$E$78,3,FALSE)</f>
        <v>23000</v>
      </c>
      <c r="E93" s="13"/>
      <c r="F93" s="13">
        <v>1</v>
      </c>
      <c r="G93" s="13"/>
      <c r="H93" s="13"/>
      <c r="I93" s="13"/>
      <c r="J93" s="13">
        <v>1</v>
      </c>
      <c r="K93" s="13"/>
      <c r="L93" s="13"/>
      <c r="M93" s="13">
        <v>1</v>
      </c>
      <c r="N93" s="13"/>
      <c r="O93" s="13"/>
      <c r="P93" s="13"/>
      <c r="Q93" s="13"/>
      <c r="R93" s="13">
        <v>1</v>
      </c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>
        <f t="shared" si="11"/>
        <v>4</v>
      </c>
      <c r="AT93" s="13">
        <f t="shared" si="10"/>
        <v>92000</v>
      </c>
      <c r="AU93" s="14"/>
      <c r="AV93" s="14"/>
      <c r="AW93" s="14"/>
      <c r="AX93" s="35"/>
      <c r="AY93" s="30"/>
      <c r="AZ93" s="14"/>
      <c r="BA93" s="14"/>
      <c r="BB93" s="14"/>
      <c r="BC93" s="14"/>
    </row>
    <row r="94" spans="1:55" ht="26.25" customHeight="1" x14ac:dyDescent="0.35">
      <c r="A94" s="2"/>
      <c r="B94" s="2" t="s">
        <v>33</v>
      </c>
      <c r="C94" s="22" t="str">
        <f>VLOOKUP(B94,Tabel!$A$6:$E$78,2,FALSE)</f>
        <v>Rosario batu</v>
      </c>
      <c r="D94" s="14">
        <f>VLOOKUP(B94,Tabel!$A$6:$E$78,3,FALSE)</f>
        <v>100000</v>
      </c>
      <c r="E94" s="13"/>
      <c r="F94" s="13"/>
      <c r="G94" s="13"/>
      <c r="H94" s="13">
        <v>1</v>
      </c>
      <c r="I94" s="13"/>
      <c r="J94" s="13"/>
      <c r="K94" s="13"/>
      <c r="L94" s="13"/>
      <c r="M94" s="13"/>
      <c r="N94" s="13">
        <v>1</v>
      </c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>
        <f t="shared" si="11"/>
        <v>2</v>
      </c>
      <c r="AT94" s="13">
        <f t="shared" si="10"/>
        <v>200000</v>
      </c>
      <c r="AU94" s="14"/>
      <c r="AV94" s="14"/>
      <c r="AW94" s="14"/>
      <c r="AX94" s="35"/>
      <c r="AY94" s="30"/>
      <c r="AZ94" s="14"/>
      <c r="BA94" s="14"/>
      <c r="BB94" s="14"/>
      <c r="BC94" s="14"/>
    </row>
    <row r="95" spans="1:55" ht="26.25" customHeight="1" x14ac:dyDescent="0.35">
      <c r="A95" s="2"/>
      <c r="B95" s="2" t="s">
        <v>49</v>
      </c>
      <c r="C95" s="22" t="str">
        <f>VLOOKUP(B95,Tabel!$A$6:$E$78,2,FALSE)</f>
        <v>G.tali warna warni</v>
      </c>
      <c r="D95" s="14">
        <f>VLOOKUP(B95,Tabel!$A$6:$E$78,3,FALSE)</f>
        <v>17000</v>
      </c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>
        <v>11</v>
      </c>
      <c r="AR95" s="13">
        <f t="shared" si="11"/>
        <v>11</v>
      </c>
      <c r="AT95" s="13">
        <f t="shared" si="10"/>
        <v>187000</v>
      </c>
      <c r="AU95" s="14"/>
      <c r="AV95" s="14"/>
      <c r="AW95" s="14"/>
      <c r="AX95" s="35"/>
      <c r="AY95" s="30"/>
      <c r="AZ95" s="14"/>
      <c r="BA95" s="14"/>
      <c r="BB95" s="14"/>
      <c r="BC95" s="14"/>
    </row>
    <row r="96" spans="1:55" ht="26.25" customHeight="1" x14ac:dyDescent="0.35">
      <c r="A96" s="2"/>
      <c r="B96" s="2" t="s">
        <v>133</v>
      </c>
      <c r="C96" s="22" t="str">
        <f>VLOOKUP(B96,Tabel!$A$6:$E$78,2,FALSE)</f>
        <v>Gelang rosario kristal</v>
      </c>
      <c r="D96" s="14">
        <f>VLOOKUP(B96,Tabel!$A$6:$E$78,3,FALSE)</f>
        <v>50000</v>
      </c>
      <c r="E96" s="13"/>
      <c r="F96" s="13"/>
      <c r="G96" s="13">
        <v>1</v>
      </c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>
        <f t="shared" si="11"/>
        <v>1</v>
      </c>
      <c r="AT96" s="13">
        <f t="shared" si="10"/>
        <v>50000</v>
      </c>
      <c r="AU96" s="14"/>
      <c r="AV96" s="14"/>
      <c r="AW96" s="14"/>
      <c r="AX96" s="35"/>
      <c r="AY96" s="30"/>
      <c r="AZ96" s="14"/>
      <c r="BA96" s="14"/>
      <c r="BB96" s="14"/>
      <c r="BC96" s="14"/>
    </row>
    <row r="97" spans="1:55" ht="26.25" customHeight="1" x14ac:dyDescent="0.35">
      <c r="A97" s="2"/>
      <c r="B97" s="2" t="s">
        <v>32</v>
      </c>
      <c r="C97" s="22" t="str">
        <f>VLOOKUP(B97,Tabel!$A$6:$E$78,2,FALSE)</f>
        <v>Rosario kayu</v>
      </c>
      <c r="D97" s="14">
        <f>VLOOKUP(B97,Tabel!$A$6:$E$78,3,FALSE)</f>
        <v>40000</v>
      </c>
      <c r="E97" s="13"/>
      <c r="F97" s="13">
        <v>2</v>
      </c>
      <c r="G97" s="13">
        <v>1</v>
      </c>
      <c r="H97" s="13">
        <v>4</v>
      </c>
      <c r="I97" s="13"/>
      <c r="J97" s="13">
        <v>2</v>
      </c>
      <c r="K97" s="13"/>
      <c r="L97" s="13"/>
      <c r="M97" s="13">
        <v>1</v>
      </c>
      <c r="N97" s="13"/>
      <c r="O97" s="13">
        <v>1</v>
      </c>
      <c r="P97" s="13">
        <v>1</v>
      </c>
      <c r="Q97" s="13">
        <v>2</v>
      </c>
      <c r="R97" s="13">
        <v>4</v>
      </c>
      <c r="S97" s="13">
        <v>1</v>
      </c>
      <c r="T97" s="13">
        <v>7</v>
      </c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>
        <v>15</v>
      </c>
      <c r="AR97" s="13">
        <f t="shared" si="11"/>
        <v>41</v>
      </c>
      <c r="AT97" s="13">
        <f t="shared" si="10"/>
        <v>1640000</v>
      </c>
      <c r="AU97" s="14"/>
      <c r="AV97" s="14"/>
      <c r="AW97" s="14"/>
      <c r="AX97" s="35"/>
      <c r="AY97" s="30"/>
      <c r="AZ97" s="14"/>
      <c r="BA97" s="14"/>
      <c r="BB97" s="14"/>
      <c r="BC97" s="14"/>
    </row>
    <row r="98" spans="1:55" ht="26.25" customHeight="1" x14ac:dyDescent="0.35">
      <c r="A98" s="2"/>
      <c r="B98" s="2" t="s">
        <v>135</v>
      </c>
      <c r="C98" s="22" t="str">
        <f>VLOOKUP(B98,Tabel!$A$6:$E$78,2,FALSE)</f>
        <v xml:space="preserve">Gelang plat </v>
      </c>
      <c r="D98" s="14">
        <f>VLOOKUP(B98,Tabel!$A$6:$E$78,3,FALSE)</f>
        <v>17000</v>
      </c>
      <c r="E98" s="13">
        <v>2</v>
      </c>
      <c r="F98" s="13">
        <v>2</v>
      </c>
      <c r="G98" s="13">
        <v>2</v>
      </c>
      <c r="H98" s="13">
        <v>1</v>
      </c>
      <c r="I98" s="13"/>
      <c r="J98" s="13">
        <v>1</v>
      </c>
      <c r="K98" s="13"/>
      <c r="L98" s="13">
        <v>1</v>
      </c>
      <c r="M98" s="13">
        <v>1</v>
      </c>
      <c r="N98" s="13"/>
      <c r="O98" s="13">
        <v>2</v>
      </c>
      <c r="P98" s="13"/>
      <c r="Q98" s="13"/>
      <c r="R98" s="13"/>
      <c r="S98" s="13"/>
      <c r="T98" s="13">
        <v>3</v>
      </c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>
        <f t="shared" si="11"/>
        <v>15</v>
      </c>
      <c r="AT98" s="13">
        <f t="shared" si="10"/>
        <v>255000</v>
      </c>
      <c r="AU98" s="14"/>
      <c r="AV98" s="14"/>
      <c r="AW98" s="14"/>
      <c r="AX98" s="35"/>
      <c r="AY98" s="30"/>
      <c r="AZ98" s="14"/>
      <c r="BA98" s="14"/>
      <c r="BB98" s="14"/>
      <c r="BC98" s="14"/>
    </row>
    <row r="99" spans="1:55" ht="26.25" customHeight="1" x14ac:dyDescent="0.35">
      <c r="A99" s="2"/>
      <c r="B99" s="2" t="s">
        <v>40</v>
      </c>
      <c r="C99" s="22" t="str">
        <f>VLOOKUP(B99,Tabel!$A$6:$E$78,2,FALSE)</f>
        <v>Kalung huruf</v>
      </c>
      <c r="D99" s="14">
        <f>VLOOKUP(B99,Tabel!$A$6:$E$78,3,FALSE)</f>
        <v>15000</v>
      </c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>
        <v>7</v>
      </c>
      <c r="AR99" s="13">
        <f t="shared" si="11"/>
        <v>7</v>
      </c>
      <c r="AT99" s="13">
        <f t="shared" si="10"/>
        <v>105000</v>
      </c>
      <c r="AU99" s="14"/>
      <c r="AV99" s="14"/>
      <c r="AW99" s="14"/>
      <c r="AX99" s="35"/>
      <c r="AY99" s="30"/>
      <c r="AZ99" s="14"/>
      <c r="BA99" s="14"/>
      <c r="BB99" s="14"/>
      <c r="BC99" s="14"/>
    </row>
    <row r="100" spans="1:55" ht="26.25" customHeight="1" x14ac:dyDescent="0.35">
      <c r="A100" s="2"/>
      <c r="B100" s="2" t="s">
        <v>129</v>
      </c>
      <c r="C100" s="22" t="str">
        <f>VLOOKUP(B100,Tabel!$A$6:$E$78,2,FALSE)</f>
        <v>Lain2</v>
      </c>
      <c r="D100" s="14">
        <v>5000</v>
      </c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>
        <v>2</v>
      </c>
      <c r="AR100" s="13">
        <f t="shared" si="11"/>
        <v>2</v>
      </c>
      <c r="AT100" s="13">
        <f t="shared" si="10"/>
        <v>10000</v>
      </c>
      <c r="AU100" s="14"/>
      <c r="AV100" s="14"/>
      <c r="AW100" s="14">
        <f>AT100</f>
        <v>10000</v>
      </c>
      <c r="AX100" s="35"/>
      <c r="AY100" s="30"/>
      <c r="AZ100" s="14"/>
      <c r="BA100" s="14"/>
      <c r="BB100" s="14"/>
      <c r="BC100" s="14"/>
    </row>
    <row r="101" spans="1:55" ht="26.25" customHeight="1" x14ac:dyDescent="0.35">
      <c r="A101" s="2"/>
      <c r="B101" s="2" t="s">
        <v>129</v>
      </c>
      <c r="C101" s="22" t="str">
        <f>VLOOKUP(B101,Tabel!$A$6:$E$78,2,FALSE)</f>
        <v>Lain2</v>
      </c>
      <c r="D101" s="14">
        <v>15000</v>
      </c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>
        <v>2</v>
      </c>
      <c r="AR101" s="13">
        <f t="shared" si="11"/>
        <v>2</v>
      </c>
      <c r="AT101" s="13">
        <f t="shared" si="10"/>
        <v>30000</v>
      </c>
      <c r="AU101" s="14"/>
      <c r="AV101" s="14">
        <f>AT101</f>
        <v>30000</v>
      </c>
      <c r="AW101" s="14"/>
      <c r="AX101" s="35"/>
      <c r="AY101" s="30"/>
      <c r="AZ101" s="14"/>
      <c r="BA101" s="14"/>
      <c r="BB101" s="14"/>
      <c r="BC101" s="14"/>
    </row>
    <row r="102" spans="1:55" ht="26.25" customHeight="1" x14ac:dyDescent="0.35">
      <c r="A102" s="2"/>
      <c r="B102" s="2" t="s">
        <v>129</v>
      </c>
      <c r="C102" s="22" t="str">
        <f>VLOOKUP(B102,Tabel!$A$6:$E$78,2,FALSE)</f>
        <v>Lain2</v>
      </c>
      <c r="D102" s="14">
        <v>10000</v>
      </c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>
        <v>1</v>
      </c>
      <c r="AR102" s="13">
        <f t="shared" si="11"/>
        <v>1</v>
      </c>
      <c r="AT102" s="13">
        <f t="shared" si="10"/>
        <v>10000</v>
      </c>
      <c r="AU102" s="14"/>
      <c r="AV102" s="14">
        <f>AT102</f>
        <v>10000</v>
      </c>
      <c r="AW102" s="14"/>
      <c r="AX102" s="35"/>
      <c r="AY102" s="30"/>
      <c r="AZ102" s="14"/>
      <c r="BA102" s="14"/>
      <c r="BB102" s="14"/>
      <c r="BC102" s="14"/>
    </row>
    <row r="103" spans="1:55" ht="26.25" customHeight="1" x14ac:dyDescent="0.35">
      <c r="A103" s="2"/>
      <c r="B103" s="2" t="s">
        <v>137</v>
      </c>
      <c r="C103" s="22" t="str">
        <f>VLOOKUP(B103,Tabel!$A$6:$E$78,2,FALSE)</f>
        <v>Gelang kayu (baru)</v>
      </c>
      <c r="D103" s="14">
        <f>VLOOKUP(B103,Tabel!$A$6:$E$78,3,FALSE)</f>
        <v>23000</v>
      </c>
      <c r="E103" s="13"/>
      <c r="F103" s="13">
        <v>2</v>
      </c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>
        <f t="shared" si="11"/>
        <v>2</v>
      </c>
      <c r="AT103" s="84">
        <f t="shared" si="10"/>
        <v>46000</v>
      </c>
      <c r="AU103" s="20"/>
      <c r="AV103" s="14"/>
      <c r="AW103" s="14"/>
      <c r="AX103" s="35"/>
      <c r="AY103" s="30"/>
      <c r="AZ103" s="14"/>
      <c r="BA103" s="14"/>
      <c r="BB103" s="14"/>
      <c r="BC103" s="14"/>
    </row>
    <row r="104" spans="1:55" ht="26.25" customHeight="1" x14ac:dyDescent="0.35">
      <c r="A104" s="2"/>
      <c r="B104" s="2" t="s">
        <v>129</v>
      </c>
      <c r="C104" s="22" t="str">
        <f>VLOOKUP(B104,Tabel!$A$6:$E$78,2,FALSE)</f>
        <v>Lain2</v>
      </c>
      <c r="D104" s="35">
        <f>4502000-SUM(AT93:AT103)-1100000</f>
        <v>777000</v>
      </c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>
        <v>1</v>
      </c>
      <c r="AR104" s="13">
        <f t="shared" si="11"/>
        <v>1</v>
      </c>
      <c r="AT104" s="13">
        <f t="shared" si="10"/>
        <v>777000</v>
      </c>
      <c r="AU104" s="14"/>
      <c r="AV104" s="14"/>
      <c r="AW104" s="14"/>
      <c r="AX104" s="35">
        <f>AT104</f>
        <v>777000</v>
      </c>
      <c r="AY104" s="30"/>
      <c r="AZ104" s="14"/>
      <c r="BA104" s="14"/>
      <c r="BB104" s="14"/>
      <c r="BC104" s="14"/>
    </row>
    <row r="105" spans="1:55" ht="26.25" customHeight="1" x14ac:dyDescent="0.35">
      <c r="A105" s="2" t="s">
        <v>1</v>
      </c>
      <c r="B105" s="2" t="s">
        <v>32</v>
      </c>
      <c r="C105" s="22" t="str">
        <f>VLOOKUP(B105,Tabel!$A$6:$E$78,2,FALSE)</f>
        <v>Rosario kayu</v>
      </c>
      <c r="D105" s="30">
        <v>30000</v>
      </c>
      <c r="E105" s="13"/>
      <c r="F105" s="13"/>
      <c r="G105" s="13"/>
      <c r="H105" s="13"/>
      <c r="I105" s="13"/>
      <c r="J105" s="13"/>
      <c r="K105" s="13"/>
      <c r="L105" s="13"/>
      <c r="M105" s="13">
        <v>1</v>
      </c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>
        <f t="shared" si="11"/>
        <v>1</v>
      </c>
      <c r="AT105" s="26">
        <f t="shared" si="10"/>
        <v>30000</v>
      </c>
      <c r="AU105" s="20" t="s">
        <v>157</v>
      </c>
      <c r="AV105" s="14"/>
      <c r="AW105" s="14"/>
      <c r="AX105" s="35"/>
      <c r="AY105" s="30">
        <f>10000</f>
        <v>10000</v>
      </c>
      <c r="AZ105" s="14"/>
      <c r="BA105" s="14"/>
      <c r="BB105" s="14"/>
      <c r="BC105" s="14"/>
    </row>
    <row r="106" spans="1:55" ht="26.25" customHeight="1" x14ac:dyDescent="0.35">
      <c r="A106" s="17">
        <v>42077</v>
      </c>
      <c r="B106" s="2" t="s">
        <v>135</v>
      </c>
      <c r="C106" s="22" t="str">
        <f>VLOOKUP(B106,Tabel!$A$6:$E$78,2,FALSE)</f>
        <v xml:space="preserve">Gelang plat </v>
      </c>
      <c r="D106" s="14">
        <f>VLOOKUP(B106,Tabel!$A$6:$E$78,3,FALSE)</f>
        <v>17000</v>
      </c>
      <c r="E106" s="13"/>
      <c r="F106" s="13">
        <v>1</v>
      </c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>
        <f t="shared" si="11"/>
        <v>1</v>
      </c>
      <c r="AT106" s="13">
        <f t="shared" si="10"/>
        <v>17000</v>
      </c>
      <c r="AU106" s="14"/>
      <c r="AV106" s="14"/>
      <c r="AW106" s="14"/>
      <c r="AX106" s="35"/>
      <c r="AY106" s="30"/>
      <c r="AZ106" s="14"/>
      <c r="BA106" s="14"/>
      <c r="BB106" s="14"/>
      <c r="BC106" s="14"/>
    </row>
    <row r="107" spans="1:55" ht="26.25" customHeight="1" x14ac:dyDescent="0.35">
      <c r="A107" s="2" t="s">
        <v>142</v>
      </c>
      <c r="B107" s="2" t="s">
        <v>46</v>
      </c>
      <c r="C107" s="22" t="str">
        <f>VLOOKUP(B107,Tabel!$A$6:$E$78,2,FALSE)</f>
        <v>G.tali single bandul silver</v>
      </c>
      <c r="D107" s="14">
        <f>VLOOKUP(B107,Tabel!$A$6:$E$78,3,FALSE)</f>
        <v>25000</v>
      </c>
      <c r="E107" s="13">
        <v>1</v>
      </c>
      <c r="F107" s="13">
        <v>2</v>
      </c>
      <c r="G107" s="13"/>
      <c r="H107" s="13"/>
      <c r="I107" s="13"/>
      <c r="J107" s="13"/>
      <c r="K107" s="13"/>
      <c r="L107" s="13">
        <v>1</v>
      </c>
      <c r="M107" s="13"/>
      <c r="N107" s="13"/>
      <c r="O107" s="13">
        <v>1</v>
      </c>
      <c r="P107" s="13"/>
      <c r="Q107" s="13">
        <v>1</v>
      </c>
      <c r="R107" s="13"/>
      <c r="S107" s="13"/>
      <c r="T107" s="13">
        <v>6</v>
      </c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>
        <f t="shared" si="11"/>
        <v>12</v>
      </c>
      <c r="AT107" s="13">
        <f t="shared" si="10"/>
        <v>300000</v>
      </c>
      <c r="AU107" s="14"/>
      <c r="AV107" s="14"/>
      <c r="AW107" s="14"/>
      <c r="AX107" s="35"/>
      <c r="AY107" s="30"/>
      <c r="AZ107" s="14"/>
      <c r="BA107" s="14"/>
      <c r="BB107" s="14"/>
      <c r="BC107" s="14"/>
    </row>
    <row r="108" spans="1:55" ht="26.25" customHeight="1" x14ac:dyDescent="0.35">
      <c r="A108" s="2"/>
      <c r="B108" s="2" t="s">
        <v>49</v>
      </c>
      <c r="C108" s="22" t="str">
        <f>VLOOKUP(B108,Tabel!$A$6:$E$78,2,FALSE)</f>
        <v>G.tali warna warni</v>
      </c>
      <c r="D108" s="14">
        <f>VLOOKUP(B108,Tabel!$A$6:$E$78,3,FALSE)</f>
        <v>17000</v>
      </c>
      <c r="E108" s="13">
        <v>1</v>
      </c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>
        <f t="shared" si="11"/>
        <v>1</v>
      </c>
      <c r="AT108" s="13">
        <f t="shared" si="10"/>
        <v>17000</v>
      </c>
      <c r="AU108" s="14"/>
      <c r="AV108" s="14"/>
      <c r="AW108" s="14"/>
      <c r="AX108" s="35"/>
      <c r="AY108" s="30"/>
      <c r="AZ108" s="14"/>
      <c r="BA108" s="14"/>
      <c r="BB108" s="14"/>
      <c r="BC108" s="14"/>
    </row>
    <row r="109" spans="1:55" ht="26.25" customHeight="1" x14ac:dyDescent="0.35">
      <c r="A109" s="2"/>
      <c r="B109" s="2" t="s">
        <v>32</v>
      </c>
      <c r="C109" s="22" t="str">
        <f>VLOOKUP(B109,Tabel!$A$6:$E$78,2,FALSE)</f>
        <v>Rosario kayu</v>
      </c>
      <c r="D109" s="14">
        <f>VLOOKUP(B109,Tabel!$A$6:$E$78,3,FALSE)</f>
        <v>40000</v>
      </c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>
        <v>1</v>
      </c>
      <c r="T109" s="13">
        <v>1</v>
      </c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>
        <f t="shared" si="11"/>
        <v>2</v>
      </c>
      <c r="AT109" s="13">
        <f t="shared" si="10"/>
        <v>80000</v>
      </c>
      <c r="AU109" s="14"/>
      <c r="AV109" s="14"/>
      <c r="AW109" s="14"/>
      <c r="AX109" s="35"/>
      <c r="AY109" s="30"/>
      <c r="AZ109" s="14"/>
      <c r="BA109" s="14"/>
      <c r="BB109" s="14"/>
      <c r="BC109" s="14"/>
    </row>
    <row r="110" spans="1:55" ht="26.25" customHeight="1" x14ac:dyDescent="0.35">
      <c r="A110" s="2"/>
      <c r="B110" s="2" t="s">
        <v>140</v>
      </c>
      <c r="C110" s="22" t="str">
        <f>VLOOKUP(B110,Tabel!$A$6:$E$78,2,FALSE)</f>
        <v>Kalung bandul</v>
      </c>
      <c r="D110" s="14">
        <f>VLOOKUP(B110,Tabel!$A$6:$E$78,3,FALSE)</f>
        <v>23000</v>
      </c>
      <c r="E110" s="13">
        <v>3</v>
      </c>
      <c r="F110" s="13"/>
      <c r="G110" s="13"/>
      <c r="H110" s="13"/>
      <c r="I110" s="13"/>
      <c r="J110" s="13"/>
      <c r="K110" s="13"/>
      <c r="L110" s="13"/>
      <c r="M110" s="13"/>
      <c r="N110" s="13">
        <v>1</v>
      </c>
      <c r="O110" s="13"/>
      <c r="P110" s="13"/>
      <c r="Q110" s="13">
        <v>1</v>
      </c>
      <c r="R110" s="13">
        <v>1</v>
      </c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>
        <f t="shared" si="11"/>
        <v>6</v>
      </c>
      <c r="AT110" s="13">
        <f t="shared" si="10"/>
        <v>138000</v>
      </c>
      <c r="AU110" s="14"/>
      <c r="AV110" s="14"/>
      <c r="AW110" s="14"/>
      <c r="AX110" s="35"/>
      <c r="AY110" s="30"/>
      <c r="AZ110" s="14"/>
      <c r="BA110" s="14"/>
      <c r="BB110" s="14"/>
      <c r="BC110" s="14"/>
    </row>
    <row r="111" spans="1:55" ht="26.25" customHeight="1" x14ac:dyDescent="0.35">
      <c r="A111" s="2"/>
      <c r="B111" s="2" t="s">
        <v>133</v>
      </c>
      <c r="C111" s="22" t="str">
        <f>VLOOKUP(B111,Tabel!$A$6:$E$78,2,FALSE)</f>
        <v>Gelang rosario kristal</v>
      </c>
      <c r="D111" s="14">
        <f>VLOOKUP(B111,Tabel!$A$6:$E$78,3,FALSE)</f>
        <v>50000</v>
      </c>
      <c r="E111" s="13"/>
      <c r="F111" s="13"/>
      <c r="G111" s="13">
        <v>1</v>
      </c>
      <c r="H111" s="13"/>
      <c r="I111" s="13"/>
      <c r="J111" s="13"/>
      <c r="K111" s="13"/>
      <c r="L111" s="13"/>
      <c r="M111" s="13"/>
      <c r="N111" s="13"/>
      <c r="O111" s="13">
        <v>1</v>
      </c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>
        <f t="shared" si="11"/>
        <v>2</v>
      </c>
      <c r="AT111" s="13">
        <f t="shared" si="10"/>
        <v>100000</v>
      </c>
      <c r="AU111" s="14"/>
      <c r="AV111" s="14"/>
      <c r="AW111" s="14"/>
      <c r="AX111" s="35"/>
      <c r="AY111" s="30"/>
      <c r="AZ111" s="14"/>
      <c r="BA111" s="14"/>
      <c r="BB111" s="14"/>
      <c r="BC111" s="14"/>
    </row>
    <row r="112" spans="1:55" ht="26.25" customHeight="1" x14ac:dyDescent="0.35">
      <c r="A112" s="17">
        <v>42078</v>
      </c>
      <c r="B112" s="2" t="s">
        <v>133</v>
      </c>
      <c r="C112" s="22" t="str">
        <f>VLOOKUP(B112,Tabel!$A$6:$E$78,2,FALSE)</f>
        <v>Gelang rosario kristal</v>
      </c>
      <c r="D112" s="14">
        <f>VLOOKUP(B112,Tabel!$A$6:$E$78,3,FALSE)</f>
        <v>50000</v>
      </c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2</v>
      </c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>
        <f t="shared" si="11"/>
        <v>2</v>
      </c>
      <c r="AT112" s="13">
        <f t="shared" si="10"/>
        <v>100000</v>
      </c>
      <c r="AU112" s="14"/>
      <c r="AV112" s="14"/>
      <c r="AW112" s="14"/>
      <c r="AX112" s="35"/>
      <c r="AY112" s="30"/>
      <c r="AZ112" s="14"/>
      <c r="BA112" s="14"/>
      <c r="BB112" s="14"/>
      <c r="BC112" s="14"/>
    </row>
    <row r="113" spans="1:55" ht="26.25" customHeight="1" x14ac:dyDescent="0.35">
      <c r="A113" s="2" t="s">
        <v>143</v>
      </c>
      <c r="B113" s="2" t="s">
        <v>135</v>
      </c>
      <c r="C113" s="22" t="str">
        <f>VLOOKUP(B113,Tabel!$A$6:$E$78,2,FALSE)</f>
        <v xml:space="preserve">Gelang plat </v>
      </c>
      <c r="D113" s="14">
        <f>VLOOKUP(B113,Tabel!$A$6:$E$78,3,FALSE)</f>
        <v>17000</v>
      </c>
      <c r="E113" s="13">
        <v>1</v>
      </c>
      <c r="F113" s="13">
        <v>1</v>
      </c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>
        <v>1</v>
      </c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>
        <f t="shared" si="11"/>
        <v>3</v>
      </c>
      <c r="AT113" s="13">
        <f t="shared" si="10"/>
        <v>51000</v>
      </c>
      <c r="AU113" s="14"/>
      <c r="AV113" s="14"/>
      <c r="AW113" s="14"/>
      <c r="AX113" s="35"/>
      <c r="AY113" s="30"/>
      <c r="AZ113" s="14"/>
      <c r="BA113" s="14"/>
      <c r="BB113" s="14"/>
      <c r="BC113" s="14"/>
    </row>
    <row r="114" spans="1:55" ht="26.25" customHeight="1" x14ac:dyDescent="0.35">
      <c r="A114" s="2"/>
      <c r="B114" s="2" t="s">
        <v>140</v>
      </c>
      <c r="C114" s="22" t="str">
        <f>VLOOKUP(B114,Tabel!$A$6:$E$78,2,FALSE)</f>
        <v>Kalung bandul</v>
      </c>
      <c r="D114" s="14">
        <f>VLOOKUP(B114,Tabel!$A$6:$E$78,3,FALSE)</f>
        <v>23000</v>
      </c>
      <c r="E114" s="13">
        <v>1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>
        <f t="shared" si="11"/>
        <v>1</v>
      </c>
      <c r="AT114" s="13">
        <f t="shared" si="10"/>
        <v>23000</v>
      </c>
      <c r="AU114" s="14"/>
      <c r="AV114" s="14"/>
      <c r="AW114" s="14"/>
      <c r="AX114" s="35"/>
      <c r="AY114" s="30"/>
      <c r="AZ114" s="14"/>
      <c r="BA114" s="14"/>
      <c r="BB114" s="14"/>
      <c r="BC114" s="14"/>
    </row>
    <row r="115" spans="1:55" ht="26.25" customHeight="1" x14ac:dyDescent="0.35">
      <c r="A115" s="2"/>
      <c r="B115" s="2" t="s">
        <v>33</v>
      </c>
      <c r="C115" s="22" t="str">
        <f>VLOOKUP(B115,Tabel!$A$6:$E$78,2,FALSE)</f>
        <v>Rosario batu</v>
      </c>
      <c r="D115" s="14">
        <f>VLOOKUP(B115,Tabel!$A$6:$E$78,3,FALSE)</f>
        <v>100000</v>
      </c>
      <c r="E115" s="13"/>
      <c r="F115" s="13"/>
      <c r="G115" s="13"/>
      <c r="H115" s="13"/>
      <c r="I115" s="13"/>
      <c r="J115" s="13">
        <v>1</v>
      </c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>
        <f t="shared" si="11"/>
        <v>1</v>
      </c>
      <c r="AT115" s="13">
        <f t="shared" si="10"/>
        <v>100000</v>
      </c>
      <c r="AU115" s="14"/>
      <c r="AV115" s="14"/>
      <c r="AW115" s="14"/>
      <c r="AX115" s="35"/>
      <c r="AY115" s="30"/>
      <c r="AZ115" s="14"/>
      <c r="BA115" s="14"/>
      <c r="BB115" s="14"/>
      <c r="BC115" s="14"/>
    </row>
    <row r="116" spans="1:55" ht="26.25" customHeight="1" x14ac:dyDescent="0.35">
      <c r="A116" s="2"/>
      <c r="B116" s="2" t="s">
        <v>46</v>
      </c>
      <c r="C116" s="22" t="str">
        <f>VLOOKUP(B116,Tabel!$A$6:$E$78,2,FALSE)</f>
        <v>G.tali single bandul silver</v>
      </c>
      <c r="D116" s="14">
        <f>VLOOKUP(B116,Tabel!$A$6:$E$78,3,FALSE)</f>
        <v>25000</v>
      </c>
      <c r="E116" s="13">
        <v>4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>
        <v>2</v>
      </c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>
        <f t="shared" si="11"/>
        <v>7</v>
      </c>
      <c r="AT116" s="13">
        <f t="shared" si="10"/>
        <v>175000</v>
      </c>
      <c r="AU116" s="14"/>
      <c r="AV116" s="14"/>
      <c r="AW116" s="14"/>
      <c r="AX116" s="35"/>
      <c r="AY116" s="30"/>
      <c r="AZ116" s="14"/>
      <c r="BA116" s="14"/>
      <c r="BB116" s="14"/>
      <c r="BC116" s="14"/>
    </row>
    <row r="117" spans="1:55" ht="26.25" customHeight="1" x14ac:dyDescent="0.35">
      <c r="A117" s="2"/>
      <c r="B117" s="2" t="s">
        <v>32</v>
      </c>
      <c r="C117" s="22" t="str">
        <f>VLOOKUP(B117,Tabel!$A$6:$E$78,2,FALSE)</f>
        <v>Rosario kayu</v>
      </c>
      <c r="D117" s="14">
        <f>VLOOKUP(B117,Tabel!$A$6:$E$78,3,FALSE)</f>
        <v>40000</v>
      </c>
      <c r="E117" s="13">
        <v>1</v>
      </c>
      <c r="F117" s="13"/>
      <c r="G117" s="13"/>
      <c r="H117" s="13"/>
      <c r="I117" s="13"/>
      <c r="J117" s="13"/>
      <c r="K117" s="13"/>
      <c r="L117" s="13"/>
      <c r="M117" s="13"/>
      <c r="N117" s="13">
        <v>1</v>
      </c>
      <c r="O117" s="13"/>
      <c r="P117" s="13"/>
      <c r="Q117" s="13">
        <v>2</v>
      </c>
      <c r="R117" s="13"/>
      <c r="S117" s="13">
        <v>2</v>
      </c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>
        <f t="shared" si="11"/>
        <v>6</v>
      </c>
      <c r="AT117" s="13">
        <f t="shared" si="10"/>
        <v>240000</v>
      </c>
      <c r="AU117" s="14"/>
      <c r="AV117" s="14"/>
      <c r="AW117" s="14"/>
      <c r="AX117" s="35"/>
      <c r="AY117" s="30"/>
      <c r="AZ117" s="14"/>
      <c r="BA117" s="14"/>
      <c r="BB117" s="14"/>
      <c r="BC117" s="14"/>
    </row>
    <row r="118" spans="1:55" ht="26.25" customHeight="1" x14ac:dyDescent="0.35">
      <c r="A118" s="17">
        <v>42078</v>
      </c>
      <c r="B118" s="2" t="s">
        <v>32</v>
      </c>
      <c r="C118" s="22" t="str">
        <f>VLOOKUP(B118,Tabel!$A$6:$E$78,2,FALSE)</f>
        <v>Rosario kayu</v>
      </c>
      <c r="D118" s="14">
        <f>VLOOKUP(B118,Tabel!$A$6:$E$78,3,FALSE)</f>
        <v>40000</v>
      </c>
      <c r="E118" s="13">
        <v>6</v>
      </c>
      <c r="F118" s="13"/>
      <c r="G118" s="13"/>
      <c r="H118" s="13"/>
      <c r="I118" s="13"/>
      <c r="J118" s="13">
        <v>1</v>
      </c>
      <c r="K118" s="13"/>
      <c r="L118" s="13"/>
      <c r="M118" s="13"/>
      <c r="N118" s="13"/>
      <c r="O118" s="13"/>
      <c r="P118" s="13"/>
      <c r="Q118" s="13"/>
      <c r="R118" s="13"/>
      <c r="S118" s="13"/>
      <c r="T118" s="13">
        <v>1</v>
      </c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>
        <f t="shared" si="11"/>
        <v>8</v>
      </c>
      <c r="AT118" s="13">
        <f t="shared" si="10"/>
        <v>320000</v>
      </c>
      <c r="AU118" s="14"/>
      <c r="AV118" s="14"/>
      <c r="AW118" s="14"/>
      <c r="AX118" s="35"/>
      <c r="AY118" s="30"/>
      <c r="AZ118" s="14"/>
      <c r="BA118" s="14"/>
      <c r="BB118" s="14"/>
      <c r="BC118" s="14"/>
    </row>
    <row r="119" spans="1:55" ht="26.25" customHeight="1" x14ac:dyDescent="0.35">
      <c r="A119" s="2" t="s">
        <v>144</v>
      </c>
      <c r="B119" s="2" t="s">
        <v>46</v>
      </c>
      <c r="C119" s="22" t="str">
        <f>VLOOKUP(B119,Tabel!$A$6:$E$78,2,FALSE)</f>
        <v>G.tali single bandul silver</v>
      </c>
      <c r="D119" s="14">
        <f>VLOOKUP(B119,Tabel!$A$6:$E$78,3,FALSE)</f>
        <v>25000</v>
      </c>
      <c r="E119" s="13">
        <v>2</v>
      </c>
      <c r="F119" s="13"/>
      <c r="G119" s="13"/>
      <c r="H119" s="13"/>
      <c r="I119" s="13"/>
      <c r="J119" s="13"/>
      <c r="K119" s="13"/>
      <c r="L119" s="13"/>
      <c r="M119" s="13"/>
      <c r="N119" s="13"/>
      <c r="O119" s="13">
        <v>1</v>
      </c>
      <c r="P119" s="13"/>
      <c r="Q119" s="13"/>
      <c r="R119" s="13"/>
      <c r="S119" s="13"/>
      <c r="T119" s="13">
        <v>2</v>
      </c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>
        <f t="shared" si="11"/>
        <v>5</v>
      </c>
      <c r="AT119" s="13">
        <f t="shared" si="10"/>
        <v>125000</v>
      </c>
      <c r="AU119" s="14"/>
      <c r="AV119" s="14"/>
      <c r="AW119" s="14"/>
      <c r="AX119" s="35"/>
      <c r="AY119" s="30"/>
      <c r="AZ119" s="14"/>
      <c r="BA119" s="14"/>
      <c r="BB119" s="14"/>
      <c r="BC119" s="14"/>
    </row>
    <row r="120" spans="1:55" ht="26.25" customHeight="1" x14ac:dyDescent="0.35">
      <c r="A120" s="2"/>
      <c r="B120" s="2" t="s">
        <v>140</v>
      </c>
      <c r="C120" s="22" t="str">
        <f>VLOOKUP(B120,Tabel!$A$6:$E$78,2,FALSE)</f>
        <v>Kalung bandul</v>
      </c>
      <c r="D120" s="14">
        <f>VLOOKUP(B120,Tabel!$A$6:$E$78,3,FALSE)</f>
        <v>23000</v>
      </c>
      <c r="E120" s="13">
        <v>2</v>
      </c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>
        <v>1</v>
      </c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>
        <f t="shared" si="11"/>
        <v>3</v>
      </c>
      <c r="AT120" s="13">
        <f t="shared" si="10"/>
        <v>69000</v>
      </c>
      <c r="AU120" s="14"/>
      <c r="AV120" s="14"/>
      <c r="AW120" s="14"/>
      <c r="AX120" s="35"/>
      <c r="AY120" s="30"/>
      <c r="AZ120" s="14"/>
      <c r="BA120" s="14"/>
      <c r="BB120" s="14"/>
      <c r="BC120" s="14"/>
    </row>
    <row r="121" spans="1:55" ht="26.25" customHeight="1" x14ac:dyDescent="0.35">
      <c r="A121" s="2"/>
      <c r="B121" s="2" t="s">
        <v>133</v>
      </c>
      <c r="C121" s="22" t="str">
        <f>VLOOKUP(B121,Tabel!$A$6:$E$78,2,FALSE)</f>
        <v>Gelang rosario kristal</v>
      </c>
      <c r="D121" s="14">
        <f>VLOOKUP(B121,Tabel!$A$6:$E$78,3,FALSE)</f>
        <v>50000</v>
      </c>
      <c r="E121" s="13">
        <v>1</v>
      </c>
      <c r="F121" s="13"/>
      <c r="G121" s="13">
        <v>2</v>
      </c>
      <c r="H121" s="13"/>
      <c r="I121" s="13"/>
      <c r="J121" s="13"/>
      <c r="K121" s="13"/>
      <c r="L121" s="13"/>
      <c r="M121" s="13"/>
      <c r="N121" s="13"/>
      <c r="O121" s="13">
        <v>2</v>
      </c>
      <c r="P121" s="13"/>
      <c r="Q121" s="13"/>
      <c r="R121" s="13"/>
      <c r="S121" s="13"/>
      <c r="T121" s="13">
        <v>3</v>
      </c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>
        <f t="shared" si="11"/>
        <v>8</v>
      </c>
      <c r="AT121" s="13">
        <f t="shared" si="10"/>
        <v>400000</v>
      </c>
      <c r="AU121" s="14"/>
      <c r="AV121" s="14"/>
      <c r="AW121" s="14"/>
      <c r="AX121" s="35"/>
      <c r="AY121" s="30"/>
      <c r="AZ121" s="14"/>
      <c r="BA121" s="14"/>
      <c r="BB121" s="14"/>
      <c r="BC121" s="14"/>
    </row>
    <row r="122" spans="1:55" ht="26.25" customHeight="1" x14ac:dyDescent="0.35">
      <c r="A122" s="2"/>
      <c r="B122" s="2" t="s">
        <v>135</v>
      </c>
      <c r="C122" s="22" t="str">
        <f>VLOOKUP(B122,Tabel!$A$6:$E$78,2,FALSE)</f>
        <v xml:space="preserve">Gelang plat </v>
      </c>
      <c r="D122" s="14">
        <f>VLOOKUP(B122,Tabel!$A$6:$E$78,3,FALSE)</f>
        <v>17000</v>
      </c>
      <c r="E122" s="13">
        <v>1</v>
      </c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>
        <v>1</v>
      </c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>
        <v>1</v>
      </c>
      <c r="AR122" s="13">
        <f t="shared" si="11"/>
        <v>3</v>
      </c>
      <c r="AT122" s="13">
        <f t="shared" si="10"/>
        <v>51000</v>
      </c>
      <c r="AU122" s="14"/>
      <c r="AV122" s="14"/>
      <c r="AW122" s="14"/>
      <c r="AX122" s="35"/>
      <c r="AY122" s="30"/>
      <c r="AZ122" s="14"/>
      <c r="BA122" s="14"/>
      <c r="BB122" s="14"/>
      <c r="BC122" s="14"/>
    </row>
    <row r="123" spans="1:55" ht="26.25" customHeight="1" x14ac:dyDescent="0.35">
      <c r="A123" s="2"/>
      <c r="B123" s="2" t="s">
        <v>33</v>
      </c>
      <c r="C123" s="22" t="str">
        <f>VLOOKUP(B123,Tabel!$A$6:$E$78,2,FALSE)</f>
        <v>Rosario batu</v>
      </c>
      <c r="D123" s="14">
        <f>VLOOKUP(B123,Tabel!$A$6:$E$78,3,FALSE)</f>
        <v>100000</v>
      </c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>
        <v>1</v>
      </c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>
        <f t="shared" si="11"/>
        <v>1</v>
      </c>
      <c r="AT123" s="13">
        <f t="shared" si="10"/>
        <v>100000</v>
      </c>
      <c r="AU123" s="14"/>
      <c r="AV123" s="14"/>
      <c r="AW123" s="14"/>
      <c r="AX123" s="35"/>
      <c r="AY123" s="30"/>
      <c r="AZ123" s="14"/>
      <c r="BA123" s="14"/>
      <c r="BB123" s="14"/>
      <c r="BC123" s="14"/>
    </row>
    <row r="124" spans="1:55" ht="26.25" customHeight="1" x14ac:dyDescent="0.35">
      <c r="A124" s="17">
        <v>42090</v>
      </c>
      <c r="B124" s="2" t="s">
        <v>32</v>
      </c>
      <c r="C124" s="22" t="str">
        <f>VLOOKUP(B124,Tabel!$A$6:$E$78,2,FALSE)</f>
        <v>Rosario kayu</v>
      </c>
      <c r="D124" s="14">
        <f>VLOOKUP(B124,Tabel!$A$6:$E$78,3,FALSE)</f>
        <v>40000</v>
      </c>
      <c r="E124" s="13"/>
      <c r="F124" s="13"/>
      <c r="G124" s="13"/>
      <c r="H124" s="13"/>
      <c r="I124" s="13"/>
      <c r="J124" s="13"/>
      <c r="K124" s="13"/>
      <c r="L124" s="13">
        <v>2</v>
      </c>
      <c r="M124" s="13"/>
      <c r="N124" s="13"/>
      <c r="O124" s="13"/>
      <c r="P124" s="13"/>
      <c r="Q124" s="13"/>
      <c r="R124" s="13"/>
      <c r="S124" s="13">
        <v>2</v>
      </c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>
        <f t="shared" si="11"/>
        <v>4</v>
      </c>
      <c r="AT124" s="13">
        <f t="shared" si="10"/>
        <v>160000</v>
      </c>
      <c r="AU124" s="14"/>
      <c r="AV124" s="14"/>
      <c r="AW124" s="14"/>
      <c r="AX124" s="35"/>
      <c r="AY124" s="30"/>
      <c r="AZ124" s="14"/>
      <c r="BA124" s="14"/>
      <c r="BB124" s="14"/>
      <c r="BC124" s="14"/>
    </row>
    <row r="125" spans="1:55" ht="26.25" customHeight="1" x14ac:dyDescent="0.35">
      <c r="A125" s="2" t="s">
        <v>173</v>
      </c>
      <c r="B125" s="2" t="s">
        <v>49</v>
      </c>
      <c r="C125" s="22" t="str">
        <f>VLOOKUP(B125,Tabel!$A$6:$E$78,2,FALSE)</f>
        <v>G.tali warna warni</v>
      </c>
      <c r="D125" s="14">
        <f>VLOOKUP(B125,Tabel!$A$6:$E$78,3,FALSE)</f>
        <v>17000</v>
      </c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>
        <v>15</v>
      </c>
      <c r="P125" s="13"/>
      <c r="Q125" s="13"/>
      <c r="R125" s="13"/>
      <c r="S125" s="13"/>
      <c r="T125" s="13">
        <v>15</v>
      </c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>
        <f t="shared" si="11"/>
        <v>30</v>
      </c>
      <c r="AT125" s="13">
        <f t="shared" si="10"/>
        <v>510000</v>
      </c>
      <c r="AU125" s="14"/>
      <c r="AV125" s="14"/>
      <c r="AW125" s="14"/>
      <c r="AX125" s="35"/>
      <c r="AY125" s="30"/>
      <c r="AZ125" s="14"/>
      <c r="BA125" s="14"/>
      <c r="BB125" s="14"/>
      <c r="BC125" s="14"/>
    </row>
    <row r="126" spans="1:55" ht="26.25" customHeight="1" x14ac:dyDescent="0.35">
      <c r="A126" s="2"/>
      <c r="B126" s="2" t="s">
        <v>130</v>
      </c>
      <c r="C126" s="22" t="str">
        <f>VLOOKUP(B126,Tabel!$A$6:$E$78,2,FALSE)</f>
        <v>G.makrame besar</v>
      </c>
      <c r="D126" s="14">
        <f>VLOOKUP(B126,Tabel!$A$6:$E$78,3,FALSE)</f>
        <v>23000</v>
      </c>
      <c r="E126" s="13"/>
      <c r="F126" s="13"/>
      <c r="G126" s="13"/>
      <c r="H126" s="13"/>
      <c r="I126" s="13"/>
      <c r="J126" s="13"/>
      <c r="K126" s="13"/>
      <c r="L126" s="13"/>
      <c r="M126" s="13">
        <v>4</v>
      </c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>
        <f t="shared" si="11"/>
        <v>4</v>
      </c>
      <c r="AT126" s="13">
        <f t="shared" si="10"/>
        <v>92000</v>
      </c>
      <c r="AU126" s="14"/>
      <c r="AV126" s="14"/>
      <c r="AW126" s="14"/>
      <c r="AX126" s="35"/>
      <c r="AY126" s="30"/>
      <c r="AZ126" s="14"/>
      <c r="BA126" s="14"/>
      <c r="BB126" s="14"/>
      <c r="BC126" s="14"/>
    </row>
    <row r="127" spans="1:55" ht="26.25" customHeight="1" x14ac:dyDescent="0.35">
      <c r="A127" s="17">
        <v>42126</v>
      </c>
      <c r="B127" s="2" t="s">
        <v>49</v>
      </c>
      <c r="C127" s="22" t="str">
        <f>VLOOKUP(B127,Tabel!$A$6:$E$78,2,FALSE)</f>
        <v>G.tali warna warni</v>
      </c>
      <c r="D127" s="35">
        <v>20000</v>
      </c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>
        <v>1</v>
      </c>
      <c r="AR127" s="13">
        <f t="shared" si="11"/>
        <v>1</v>
      </c>
      <c r="AT127" s="29">
        <f t="shared" si="10"/>
        <v>20000</v>
      </c>
      <c r="AU127" s="20" t="s">
        <v>192</v>
      </c>
      <c r="AV127" s="14"/>
      <c r="AW127" s="14"/>
      <c r="AX127" s="35">
        <v>3000</v>
      </c>
      <c r="AY127" s="30"/>
      <c r="AZ127" s="14"/>
      <c r="BA127" s="14"/>
      <c r="BB127" s="14"/>
      <c r="BC127" s="14"/>
    </row>
    <row r="128" spans="1:55" ht="26.25" customHeight="1" x14ac:dyDescent="0.35">
      <c r="A128" s="2" t="s">
        <v>199</v>
      </c>
      <c r="B128" s="2" t="s">
        <v>133</v>
      </c>
      <c r="C128" s="22" t="str">
        <f>VLOOKUP(B128,Tabel!$A$6:$E$78,2,FALSE)</f>
        <v>Gelang rosario kristal</v>
      </c>
      <c r="D128" s="14">
        <f>VLOOKUP(B128,Tabel!$A$6:$E$78,4,FALSE)</f>
        <v>50000</v>
      </c>
      <c r="E128" s="13"/>
      <c r="F128" s="13"/>
      <c r="G128" s="13">
        <v>2</v>
      </c>
      <c r="H128" s="13"/>
      <c r="I128" s="13"/>
      <c r="J128" s="13"/>
      <c r="K128" s="13"/>
      <c r="L128" s="13"/>
      <c r="M128" s="13"/>
      <c r="N128" s="13"/>
      <c r="O128" s="13">
        <v>1</v>
      </c>
      <c r="P128" s="13"/>
      <c r="Q128" s="13"/>
      <c r="R128" s="13">
        <v>3</v>
      </c>
      <c r="S128" s="13"/>
      <c r="T128" s="13">
        <v>3</v>
      </c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>
        <f t="shared" si="11"/>
        <v>9</v>
      </c>
      <c r="AT128" s="13">
        <f t="shared" si="10"/>
        <v>450000</v>
      </c>
      <c r="AU128" s="14"/>
      <c r="AV128" s="14"/>
      <c r="AW128" s="14"/>
      <c r="AX128" s="35"/>
      <c r="AY128" s="30"/>
      <c r="AZ128" s="14"/>
      <c r="BA128" s="14"/>
      <c r="BB128" s="14"/>
      <c r="BC128" s="14"/>
    </row>
    <row r="129" spans="1:55" ht="26.25" customHeight="1" x14ac:dyDescent="0.35">
      <c r="A129" s="2"/>
      <c r="B129" s="2" t="s">
        <v>135</v>
      </c>
      <c r="C129" s="22" t="str">
        <f>VLOOKUP(B129,Tabel!$A$6:$E$78,2,FALSE)</f>
        <v xml:space="preserve">Gelang plat </v>
      </c>
      <c r="D129" s="14">
        <f>VLOOKUP(B129,Tabel!$A$6:$E$78,4,FALSE)</f>
        <v>17000</v>
      </c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>
        <v>1</v>
      </c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>
        <f t="shared" si="11"/>
        <v>1</v>
      </c>
      <c r="AT129" s="13">
        <f t="shared" si="10"/>
        <v>17000</v>
      </c>
      <c r="AU129" s="14"/>
      <c r="AV129" s="14"/>
      <c r="AW129" s="14"/>
      <c r="AX129" s="35"/>
      <c r="AY129" s="30"/>
      <c r="AZ129" s="14"/>
      <c r="BA129" s="14"/>
      <c r="BB129" s="14"/>
      <c r="BC129" s="14"/>
    </row>
    <row r="130" spans="1:55" ht="26.25" customHeight="1" x14ac:dyDescent="0.35">
      <c r="A130" s="2"/>
      <c r="B130" s="2" t="s">
        <v>32</v>
      </c>
      <c r="C130" s="22" t="str">
        <f>VLOOKUP(B130,Tabel!$A$6:$E$78,2,FALSE)</f>
        <v>Rosario kayu</v>
      </c>
      <c r="D130" s="14">
        <f>VLOOKUP(B130,Tabel!$A$6:$E$78,4,FALSE)</f>
        <v>40000</v>
      </c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>
        <v>1</v>
      </c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>
        <f t="shared" si="11"/>
        <v>1</v>
      </c>
      <c r="AT130" s="13">
        <f t="shared" si="10"/>
        <v>40000</v>
      </c>
      <c r="AU130" s="14"/>
      <c r="AV130" s="14"/>
      <c r="AW130" s="14"/>
      <c r="AX130" s="35"/>
      <c r="AY130" s="30"/>
      <c r="AZ130" s="14"/>
      <c r="BA130" s="14"/>
      <c r="BB130" s="14"/>
      <c r="BC130" s="14"/>
    </row>
    <row r="131" spans="1:55" ht="26.25" customHeight="1" x14ac:dyDescent="0.35">
      <c r="A131" s="2"/>
      <c r="B131" s="2" t="s">
        <v>140</v>
      </c>
      <c r="C131" s="22" t="str">
        <f>VLOOKUP(B131,Tabel!$A$6:$E$78,2,FALSE)</f>
        <v>Kalung bandul</v>
      </c>
      <c r="D131" s="35">
        <v>25000</v>
      </c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>
        <v>1</v>
      </c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>
        <f t="shared" si="11"/>
        <v>1</v>
      </c>
      <c r="AT131" s="29">
        <f t="shared" si="10"/>
        <v>25000</v>
      </c>
      <c r="AU131" s="20" t="s">
        <v>214</v>
      </c>
      <c r="AV131" s="14"/>
      <c r="AW131" s="14"/>
      <c r="AX131" s="35">
        <v>2000</v>
      </c>
      <c r="AY131" s="30"/>
      <c r="AZ131" s="14"/>
      <c r="BA131" s="14"/>
      <c r="BB131" s="14"/>
      <c r="BC131" s="14"/>
    </row>
    <row r="132" spans="1:55" ht="26.25" customHeight="1" x14ac:dyDescent="0.35">
      <c r="A132" s="2"/>
      <c r="B132" s="2" t="s">
        <v>43</v>
      </c>
      <c r="C132" s="22" t="str">
        <f>VLOOKUP(B132,Tabel!$A$6:$E$78,2,FALSE)</f>
        <v>G.batu magnet</v>
      </c>
      <c r="D132" s="35">
        <v>30000</v>
      </c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>
        <v>1</v>
      </c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>
        <f t="shared" si="11"/>
        <v>1</v>
      </c>
      <c r="AT132" s="29">
        <f t="shared" si="10"/>
        <v>30000</v>
      </c>
      <c r="AU132" s="20" t="s">
        <v>214</v>
      </c>
      <c r="AV132" s="14"/>
      <c r="AW132" s="14"/>
      <c r="AX132" s="35">
        <v>2000</v>
      </c>
      <c r="AY132" s="30"/>
      <c r="AZ132" s="14"/>
      <c r="BA132" s="14"/>
      <c r="BB132" s="14"/>
      <c r="BC132" s="14"/>
    </row>
    <row r="133" spans="1:55" ht="26.25" customHeight="1" x14ac:dyDescent="0.35">
      <c r="A133" s="2"/>
      <c r="B133" s="2" t="s">
        <v>129</v>
      </c>
      <c r="C133" s="22" t="str">
        <f>VLOOKUP(B133,Tabel!$A$6:$E$78,2,FALSE)</f>
        <v>Lain2</v>
      </c>
      <c r="D133" s="35">
        <v>3000</v>
      </c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>
        <v>1</v>
      </c>
      <c r="AR133" s="13">
        <f t="shared" si="11"/>
        <v>1</v>
      </c>
      <c r="AT133" s="29">
        <f t="shared" si="10"/>
        <v>3000</v>
      </c>
      <c r="AU133" s="14"/>
      <c r="AV133" s="14"/>
      <c r="AW133" s="14"/>
      <c r="AX133" s="35">
        <v>3000</v>
      </c>
      <c r="AY133" s="30"/>
      <c r="AZ133" s="14"/>
      <c r="BA133" s="14"/>
      <c r="BB133" s="14"/>
      <c r="BC133" s="14"/>
    </row>
    <row r="134" spans="1:55" ht="26.25" customHeight="1" x14ac:dyDescent="0.35">
      <c r="A134" s="17">
        <v>42127</v>
      </c>
      <c r="B134" s="2" t="s">
        <v>140</v>
      </c>
      <c r="C134" s="22" t="str">
        <f>VLOOKUP(B134,Tabel!$A$6:$E$78,2,FALSE)</f>
        <v>Kalung bandul</v>
      </c>
      <c r="D134" s="14">
        <f>VLOOKUP(B134,Tabel!$A$6:$E$78,4,FALSE)</f>
        <v>23000</v>
      </c>
      <c r="E134" s="13"/>
      <c r="F134" s="13"/>
      <c r="G134" s="13"/>
      <c r="H134" s="13"/>
      <c r="I134" s="13"/>
      <c r="J134" s="13"/>
      <c r="K134" s="13"/>
      <c r="L134" s="13"/>
      <c r="M134" s="13"/>
      <c r="N134" s="13">
        <v>1</v>
      </c>
      <c r="O134" s="13"/>
      <c r="P134" s="13"/>
      <c r="Q134" s="13">
        <v>1</v>
      </c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>
        <f t="shared" si="11"/>
        <v>2</v>
      </c>
      <c r="AT134" s="13">
        <f t="shared" ref="AT134:AT197" si="12">AR134*D134</f>
        <v>46000</v>
      </c>
      <c r="AU134" s="14"/>
      <c r="AV134" s="14"/>
      <c r="AW134" s="14"/>
      <c r="AX134" s="35"/>
      <c r="AY134" s="30"/>
      <c r="AZ134" s="14"/>
      <c r="BA134" s="14"/>
      <c r="BB134" s="14"/>
      <c r="BC134" s="14"/>
    </row>
    <row r="135" spans="1:55" ht="26.25" customHeight="1" x14ac:dyDescent="0.35">
      <c r="A135" s="2"/>
      <c r="B135" s="2" t="s">
        <v>133</v>
      </c>
      <c r="C135" s="22" t="str">
        <f>VLOOKUP(B135,Tabel!$A$6:$E$78,2,FALSE)</f>
        <v>Gelang rosario kristal</v>
      </c>
      <c r="D135" s="14">
        <f>VLOOKUP(B135,Tabel!$A$6:$E$78,4,FALSE)</f>
        <v>50000</v>
      </c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>
        <v>2</v>
      </c>
      <c r="P135" s="13"/>
      <c r="Q135" s="13"/>
      <c r="R135" s="13"/>
      <c r="S135" s="13"/>
      <c r="T135" s="13">
        <v>2</v>
      </c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>
        <f t="shared" si="11"/>
        <v>4</v>
      </c>
      <c r="AT135" s="13">
        <f t="shared" si="12"/>
        <v>200000</v>
      </c>
      <c r="AU135" s="14"/>
      <c r="AV135" s="14"/>
      <c r="AW135" s="14"/>
      <c r="AX135" s="35"/>
      <c r="AY135" s="30"/>
      <c r="AZ135" s="14"/>
      <c r="BA135" s="14"/>
      <c r="BB135" s="14"/>
      <c r="BC135" s="14"/>
    </row>
    <row r="136" spans="1:55" ht="26.25" customHeight="1" x14ac:dyDescent="0.35">
      <c r="A136" s="2"/>
      <c r="B136" s="2" t="s">
        <v>130</v>
      </c>
      <c r="C136" s="22" t="str">
        <f>VLOOKUP(B136,Tabel!$A$6:$E$78,2,FALSE)</f>
        <v>G.makrame besar</v>
      </c>
      <c r="D136" s="14">
        <f>VLOOKUP(B136,Tabel!$A$6:$E$78,4,FALSE)</f>
        <v>23000</v>
      </c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>
        <f t="shared" si="11"/>
        <v>1</v>
      </c>
      <c r="AT136" s="13">
        <f t="shared" si="12"/>
        <v>23000</v>
      </c>
      <c r="AU136" s="14"/>
      <c r="AV136" s="14"/>
      <c r="AW136" s="14"/>
      <c r="AX136" s="35"/>
      <c r="AY136" s="30"/>
      <c r="AZ136" s="14"/>
      <c r="BA136" s="14"/>
      <c r="BB136" s="14"/>
      <c r="BC136" s="14"/>
    </row>
    <row r="137" spans="1:55" ht="26.25" customHeight="1" x14ac:dyDescent="0.35">
      <c r="A137" s="2"/>
      <c r="B137" s="2" t="s">
        <v>108</v>
      </c>
      <c r="C137" s="22" t="str">
        <f>VLOOKUP(B137,Tabel!$A$6:$E$78,2,FALSE)</f>
        <v>G.kristal</v>
      </c>
      <c r="D137" s="14">
        <f>VLOOKUP(B137,Tabel!$A$6:$E$78,4,FALSE)</f>
        <v>45000</v>
      </c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>
        <v>1</v>
      </c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>
        <f t="shared" si="11"/>
        <v>1</v>
      </c>
      <c r="AT137" s="13">
        <f t="shared" si="12"/>
        <v>45000</v>
      </c>
      <c r="AU137" s="14"/>
      <c r="AV137" s="14"/>
      <c r="AW137" s="14"/>
      <c r="AX137" s="35"/>
      <c r="AY137" s="30"/>
      <c r="AZ137" s="14"/>
      <c r="BA137" s="14"/>
      <c r="BB137" s="14"/>
      <c r="BC137" s="14"/>
    </row>
    <row r="138" spans="1:55" ht="26.25" customHeight="1" x14ac:dyDescent="0.35">
      <c r="A138" s="2"/>
      <c r="B138" s="2" t="s">
        <v>32</v>
      </c>
      <c r="C138" s="22" t="str">
        <f>VLOOKUP(B138,Tabel!$A$6:$E$78,2,FALSE)</f>
        <v>Rosario kayu</v>
      </c>
      <c r="D138" s="14">
        <f>VLOOKUP(B138,Tabel!$A$6:$E$78,4,FALSE)</f>
        <v>40000</v>
      </c>
      <c r="E138" s="13"/>
      <c r="F138" s="13"/>
      <c r="G138" s="13"/>
      <c r="H138" s="13"/>
      <c r="I138" s="13"/>
      <c r="J138" s="13">
        <v>1</v>
      </c>
      <c r="K138" s="13"/>
      <c r="L138" s="13"/>
      <c r="M138" s="13"/>
      <c r="N138" s="13"/>
      <c r="O138" s="13">
        <v>1</v>
      </c>
      <c r="P138" s="13">
        <v>1</v>
      </c>
      <c r="Q138" s="13"/>
      <c r="R138" s="13">
        <v>1</v>
      </c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>
        <f t="shared" si="11"/>
        <v>4</v>
      </c>
      <c r="AT138" s="13">
        <f t="shared" si="12"/>
        <v>160000</v>
      </c>
      <c r="AU138" s="14"/>
      <c r="AV138" s="14"/>
      <c r="AW138" s="14"/>
      <c r="AX138" s="35"/>
      <c r="AY138" s="30"/>
      <c r="AZ138" s="14"/>
      <c r="BA138" s="14"/>
      <c r="BB138" s="14"/>
      <c r="BC138" s="14"/>
    </row>
    <row r="139" spans="1:55" ht="26.25" customHeight="1" x14ac:dyDescent="0.35">
      <c r="A139" s="2"/>
      <c r="B139" s="2" t="s">
        <v>46</v>
      </c>
      <c r="C139" s="22" t="str">
        <f>VLOOKUP(B139,Tabel!$A$6:$E$78,2,FALSE)</f>
        <v>G.tali single bandul silver</v>
      </c>
      <c r="D139" s="14">
        <f>VLOOKUP(B139,Tabel!$A$6:$E$78,4,FALSE)</f>
        <v>25000</v>
      </c>
      <c r="E139" s="13">
        <v>1</v>
      </c>
      <c r="F139" s="13"/>
      <c r="G139" s="13"/>
      <c r="H139" s="13"/>
      <c r="I139" s="13"/>
      <c r="J139" s="13">
        <v>1</v>
      </c>
      <c r="K139" s="13"/>
      <c r="L139" s="13"/>
      <c r="M139" s="13"/>
      <c r="N139" s="13"/>
      <c r="O139" s="13">
        <v>1</v>
      </c>
      <c r="P139" s="13"/>
      <c r="Q139" s="13"/>
      <c r="R139" s="13"/>
      <c r="S139" s="13">
        <v>1</v>
      </c>
      <c r="T139" s="13">
        <v>1</v>
      </c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>
        <f t="shared" si="11"/>
        <v>5</v>
      </c>
      <c r="AT139" s="13">
        <f t="shared" si="12"/>
        <v>125000</v>
      </c>
      <c r="AU139" s="14"/>
      <c r="AV139" s="14"/>
      <c r="AW139" s="14"/>
      <c r="AX139" s="35"/>
      <c r="AY139" s="30"/>
      <c r="AZ139" s="14"/>
      <c r="BA139" s="14"/>
      <c r="BB139" s="14"/>
      <c r="BC139" s="14"/>
    </row>
    <row r="140" spans="1:55" ht="26.25" customHeight="1" x14ac:dyDescent="0.35">
      <c r="A140" s="2"/>
      <c r="B140" s="2" t="s">
        <v>33</v>
      </c>
      <c r="C140" s="22" t="str">
        <f>VLOOKUP(B140,Tabel!$A$6:$E$78,2,FALSE)</f>
        <v>Rosario batu</v>
      </c>
      <c r="D140" s="14">
        <f>VLOOKUP(B140,Tabel!$A$6:$E$78,4,FALSE)</f>
        <v>100000</v>
      </c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>
        <v>2</v>
      </c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>
        <f t="shared" si="11"/>
        <v>2</v>
      </c>
      <c r="AT140" s="13">
        <f t="shared" si="12"/>
        <v>200000</v>
      </c>
      <c r="AU140" s="14"/>
      <c r="AV140" s="14"/>
      <c r="AW140" s="14"/>
      <c r="AX140" s="35"/>
      <c r="AY140" s="30"/>
      <c r="AZ140" s="14"/>
      <c r="BA140" s="14"/>
      <c r="BB140" s="14"/>
      <c r="BC140" s="14"/>
    </row>
    <row r="141" spans="1:55" ht="26.25" customHeight="1" x14ac:dyDescent="0.35">
      <c r="A141" s="2"/>
      <c r="B141" s="2" t="s">
        <v>49</v>
      </c>
      <c r="C141" s="22" t="str">
        <f>VLOOKUP(B141,Tabel!$A$6:$E$78,2,FALSE)</f>
        <v>G.tali warna warni</v>
      </c>
      <c r="D141" s="14">
        <f>VLOOKUP(B141,Tabel!$A$6:$E$78,4,FALSE)</f>
        <v>17000</v>
      </c>
      <c r="E141" s="13"/>
      <c r="F141" s="13"/>
      <c r="G141" s="13"/>
      <c r="H141" s="13"/>
      <c r="I141" s="13"/>
      <c r="J141" s="13"/>
      <c r="K141" s="13"/>
      <c r="L141" s="13"/>
      <c r="M141" s="13">
        <v>2</v>
      </c>
      <c r="N141" s="13"/>
      <c r="O141" s="13"/>
      <c r="P141" s="13"/>
      <c r="Q141" s="13"/>
      <c r="R141" s="13"/>
      <c r="S141" s="13"/>
      <c r="T141" s="13">
        <v>1</v>
      </c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>
        <f t="shared" si="11"/>
        <v>3</v>
      </c>
      <c r="AT141" s="13">
        <f t="shared" si="12"/>
        <v>51000</v>
      </c>
      <c r="AU141" s="14"/>
      <c r="AV141" s="14"/>
      <c r="AW141" s="14"/>
      <c r="AX141" s="35"/>
      <c r="AY141" s="30"/>
      <c r="AZ141" s="14"/>
      <c r="BA141" s="14"/>
      <c r="BB141" s="14"/>
      <c r="BC141" s="14"/>
    </row>
    <row r="142" spans="1:55" ht="26.25" customHeight="1" x14ac:dyDescent="0.35">
      <c r="A142" s="2"/>
      <c r="B142" s="2" t="s">
        <v>215</v>
      </c>
      <c r="C142" s="22" t="str">
        <f>VLOOKUP(B142,Tabel!$A$6:$E$78,2,FALSE)</f>
        <v>G. Mutiara</v>
      </c>
      <c r="D142" s="14">
        <f>VLOOKUP(B142,Tabel!$A$6:$E$78,4,FALSE)</f>
        <v>30000</v>
      </c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>
        <v>1</v>
      </c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>
        <f t="shared" si="11"/>
        <v>1</v>
      </c>
      <c r="AT142" s="13">
        <f t="shared" si="12"/>
        <v>30000</v>
      </c>
      <c r="AU142" s="14"/>
      <c r="AV142" s="14"/>
      <c r="AW142" s="14"/>
      <c r="AX142" s="35"/>
      <c r="AY142" s="30"/>
      <c r="AZ142" s="14"/>
      <c r="BA142" s="14"/>
      <c r="BB142" s="14"/>
      <c r="BC142" s="14"/>
    </row>
    <row r="143" spans="1:55" ht="26.25" customHeight="1" x14ac:dyDescent="0.35">
      <c r="A143" s="2"/>
      <c r="B143" s="2" t="s">
        <v>129</v>
      </c>
      <c r="C143" s="22" t="str">
        <f>VLOOKUP(B143,Tabel!$A$6:$E$78,2,FALSE)</f>
        <v>Lain2</v>
      </c>
      <c r="D143" s="35">
        <v>3000</v>
      </c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>
        <v>1</v>
      </c>
      <c r="AR143" s="13">
        <f t="shared" si="11"/>
        <v>1</v>
      </c>
      <c r="AT143" s="29">
        <f t="shared" si="12"/>
        <v>3000</v>
      </c>
      <c r="AU143" s="14"/>
      <c r="AV143" s="14"/>
      <c r="AW143" s="14"/>
      <c r="AX143" s="35">
        <v>3000</v>
      </c>
      <c r="AY143" s="30"/>
      <c r="AZ143" s="14"/>
      <c r="BA143" s="14"/>
      <c r="BB143" s="14"/>
      <c r="BC143" s="14"/>
    </row>
    <row r="144" spans="1:55" ht="26.25" customHeight="1" x14ac:dyDescent="0.35">
      <c r="A144" s="17">
        <v>42148</v>
      </c>
      <c r="B144" s="2" t="s">
        <v>33</v>
      </c>
      <c r="C144" s="22" t="str">
        <f>VLOOKUP(B144,[1]Tabel!$A$6:$D$39,2,FALSE)</f>
        <v>Rosario batu</v>
      </c>
      <c r="D144" s="14">
        <f>VLOOKUP(B144,Tabel!$A$6:$E$78,4,FALSE)</f>
        <v>100000</v>
      </c>
      <c r="E144" s="13"/>
      <c r="F144" s="13"/>
      <c r="G144" s="13"/>
      <c r="H144" s="13"/>
      <c r="I144" s="13"/>
      <c r="J144" s="13"/>
      <c r="K144" s="13"/>
      <c r="L144" s="13">
        <v>1</v>
      </c>
      <c r="M144" s="13">
        <v>2</v>
      </c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>
        <f t="shared" si="11"/>
        <v>3</v>
      </c>
      <c r="AT144" s="13">
        <f t="shared" si="12"/>
        <v>300000</v>
      </c>
      <c r="AU144" s="14"/>
      <c r="AV144" s="14"/>
      <c r="AW144" s="14"/>
      <c r="AX144" s="35"/>
      <c r="AY144" s="30"/>
      <c r="AZ144" s="14"/>
      <c r="BA144" s="14"/>
      <c r="BB144" s="14"/>
      <c r="BC144" s="14"/>
    </row>
    <row r="145" spans="1:55" ht="26.25" customHeight="1" x14ac:dyDescent="0.35">
      <c r="A145" s="2" t="s">
        <v>226</v>
      </c>
      <c r="B145" s="2" t="s">
        <v>130</v>
      </c>
      <c r="C145" s="22" t="str">
        <f>VLOOKUP(B145,[1]Tabel!$A$6:$D$39,2,FALSE)</f>
        <v>G.makrame besar</v>
      </c>
      <c r="D145" s="14">
        <f>VLOOKUP(B145,Tabel!$A$6:$E$78,4,FALSE)</f>
        <v>23000</v>
      </c>
      <c r="E145" s="13"/>
      <c r="F145" s="13"/>
      <c r="G145" s="13"/>
      <c r="H145" s="13"/>
      <c r="I145" s="13"/>
      <c r="J145" s="13">
        <v>6</v>
      </c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>
        <f t="shared" si="11"/>
        <v>6</v>
      </c>
      <c r="AT145" s="13">
        <f t="shared" si="12"/>
        <v>138000</v>
      </c>
      <c r="AU145" s="14"/>
      <c r="AV145" s="14"/>
      <c r="AW145" s="14"/>
      <c r="AX145" s="35"/>
      <c r="AY145" s="30"/>
      <c r="AZ145" s="14"/>
      <c r="BA145" s="14"/>
      <c r="BB145" s="14"/>
      <c r="BC145" s="14"/>
    </row>
    <row r="146" spans="1:55" ht="26.25" customHeight="1" x14ac:dyDescent="0.35">
      <c r="A146" s="2"/>
      <c r="B146" s="2" t="s">
        <v>43</v>
      </c>
      <c r="C146" s="22" t="str">
        <f>VLOOKUP(B146,[1]Tabel!$A$6:$D$39,2,FALSE)</f>
        <v>G.batu magnet</v>
      </c>
      <c r="D146" s="30">
        <v>25000</v>
      </c>
      <c r="E146" s="13"/>
      <c r="F146" s="13">
        <v>2</v>
      </c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>
        <f t="shared" si="11"/>
        <v>2</v>
      </c>
      <c r="AT146" s="26">
        <f t="shared" si="12"/>
        <v>50000</v>
      </c>
      <c r="AU146" s="14" t="s">
        <v>227</v>
      </c>
      <c r="AV146" s="14"/>
      <c r="AW146" s="14"/>
      <c r="AX146" s="35"/>
      <c r="AY146" s="30">
        <v>6000</v>
      </c>
      <c r="AZ146" s="14"/>
      <c r="BA146" s="14"/>
      <c r="BB146" s="14"/>
      <c r="BC146" s="14"/>
    </row>
    <row r="147" spans="1:55" ht="26.25" customHeight="1" x14ac:dyDescent="0.35">
      <c r="A147" s="2"/>
      <c r="B147" s="2" t="s">
        <v>46</v>
      </c>
      <c r="C147" s="86" t="str">
        <f>VLOOKUP(B147,[1]Tabel!$A$6:$D$39,2,FALSE)</f>
        <v>G.tali single bandul silver</v>
      </c>
      <c r="D147" s="14">
        <f>VLOOKUP(B147,Tabel!$A$6:$E$78,4,FALSE)</f>
        <v>25000</v>
      </c>
      <c r="E147" s="13"/>
      <c r="F147" s="13">
        <v>2</v>
      </c>
      <c r="G147" s="13"/>
      <c r="H147" s="13"/>
      <c r="I147" s="13">
        <v>2</v>
      </c>
      <c r="J147" s="13"/>
      <c r="K147" s="13"/>
      <c r="L147" s="13"/>
      <c r="M147" s="13">
        <v>1</v>
      </c>
      <c r="N147" s="13">
        <v>1</v>
      </c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>
        <f t="shared" si="11"/>
        <v>6</v>
      </c>
      <c r="AT147" s="13">
        <f t="shared" si="12"/>
        <v>150000</v>
      </c>
      <c r="AU147" s="14"/>
      <c r="AV147" s="14"/>
      <c r="AW147" s="14"/>
      <c r="AX147" s="35"/>
      <c r="AY147" s="30"/>
      <c r="AZ147" s="14"/>
      <c r="BA147" s="14"/>
      <c r="BB147" s="14"/>
      <c r="BC147" s="14"/>
    </row>
    <row r="148" spans="1:55" ht="26.25" customHeight="1" x14ac:dyDescent="0.35">
      <c r="A148" s="2"/>
      <c r="B148" s="2" t="s">
        <v>32</v>
      </c>
      <c r="C148" s="22" t="str">
        <f>VLOOKUP(B148,[1]Tabel!$A$6:$D$39,2,FALSE)</f>
        <v>Rosario kayu</v>
      </c>
      <c r="D148" s="14">
        <f>VLOOKUP(B148,Tabel!$A$6:$E$78,4,FALSE)</f>
        <v>40000</v>
      </c>
      <c r="E148" s="13"/>
      <c r="F148" s="13">
        <v>1</v>
      </c>
      <c r="G148" s="13"/>
      <c r="H148" s="13"/>
      <c r="I148" s="13"/>
      <c r="J148" s="13">
        <v>3</v>
      </c>
      <c r="K148" s="13"/>
      <c r="L148" s="13"/>
      <c r="M148" s="13"/>
      <c r="N148" s="13">
        <v>1</v>
      </c>
      <c r="O148" s="13">
        <v>2</v>
      </c>
      <c r="P148" s="13">
        <v>1</v>
      </c>
      <c r="Q148" s="13"/>
      <c r="R148" s="13">
        <v>4</v>
      </c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>
        <f t="shared" si="11"/>
        <v>12</v>
      </c>
      <c r="AT148" s="13">
        <f t="shared" si="12"/>
        <v>480000</v>
      </c>
      <c r="AU148" s="14"/>
      <c r="AV148" s="14"/>
      <c r="AW148" s="14"/>
      <c r="AX148" s="35"/>
      <c r="AY148" s="30"/>
      <c r="AZ148" s="14"/>
      <c r="BA148" s="14"/>
      <c r="BB148" s="14"/>
      <c r="BC148" s="14"/>
    </row>
    <row r="149" spans="1:55" ht="26.25" customHeight="1" x14ac:dyDescent="0.35">
      <c r="A149" s="2"/>
      <c r="B149" s="2" t="s">
        <v>135</v>
      </c>
      <c r="C149" s="86" t="str">
        <f>VLOOKUP(B149,[1]Tabel!$A$6:$D$39,2,FALSE)</f>
        <v xml:space="preserve">Gelang plat </v>
      </c>
      <c r="D149" s="14">
        <f>VLOOKUP(B149,Tabel!$A$6:$E$78,4,FALSE)</f>
        <v>17000</v>
      </c>
      <c r="E149" s="13">
        <v>3</v>
      </c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>
        <v>1</v>
      </c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>
        <f t="shared" ref="AR149:AR1201" si="13">SUM(E149:AQ149)</f>
        <v>4</v>
      </c>
      <c r="AT149" s="13">
        <f t="shared" si="12"/>
        <v>68000</v>
      </c>
      <c r="AU149" s="14"/>
      <c r="AV149" s="14"/>
      <c r="AW149" s="14"/>
      <c r="AX149" s="35"/>
      <c r="AY149" s="30"/>
      <c r="AZ149" s="14"/>
      <c r="BA149" s="14"/>
      <c r="BB149" s="14"/>
      <c r="BC149" s="14"/>
    </row>
    <row r="150" spans="1:55" ht="26.25" customHeight="1" x14ac:dyDescent="0.35">
      <c r="A150" s="2"/>
      <c r="B150" s="2" t="s">
        <v>133</v>
      </c>
      <c r="C150" s="22" t="str">
        <f>VLOOKUP(B150,[1]Tabel!$A$6:$D$39,2,FALSE)</f>
        <v>Gelang rosario kristal</v>
      </c>
      <c r="D150" s="14">
        <f>VLOOKUP(B150,Tabel!$A$6:$E$78,4,FALSE)</f>
        <v>50000</v>
      </c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>
        <v>1</v>
      </c>
      <c r="P150" s="13"/>
      <c r="Q150" s="13"/>
      <c r="R150" s="13"/>
      <c r="S150" s="13"/>
      <c r="T150" s="13">
        <v>2</v>
      </c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>
        <f t="shared" si="13"/>
        <v>3</v>
      </c>
      <c r="AT150" s="13">
        <f t="shared" si="12"/>
        <v>150000</v>
      </c>
      <c r="AU150" s="14"/>
      <c r="AV150" s="14"/>
      <c r="AW150" s="14"/>
      <c r="AX150" s="35"/>
      <c r="AY150" s="30"/>
      <c r="AZ150" s="14"/>
      <c r="BA150" s="14"/>
      <c r="BB150" s="14"/>
      <c r="BC150" s="14"/>
    </row>
    <row r="151" spans="1:55" ht="26.25" customHeight="1" x14ac:dyDescent="0.35">
      <c r="A151" s="2"/>
      <c r="B151" s="2" t="s">
        <v>171</v>
      </c>
      <c r="C151" s="22" t="str">
        <f>VLOOKUP(B151,[1]Tabel!$A$6:$D$39,2,FALSE)</f>
        <v>Kalung mutiara</v>
      </c>
      <c r="D151" s="14">
        <f>VLOOKUP(B151,Tabel!$A$6:$E$78,4,FALSE)</f>
        <v>40000</v>
      </c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>
        <v>2</v>
      </c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>
        <f t="shared" si="13"/>
        <v>2</v>
      </c>
      <c r="AT151" s="13">
        <f t="shared" si="12"/>
        <v>80000</v>
      </c>
      <c r="AU151" s="14"/>
      <c r="AV151" s="14"/>
      <c r="AW151" s="14"/>
      <c r="AX151" s="35"/>
      <c r="AY151" s="30"/>
      <c r="AZ151" s="14"/>
      <c r="BA151" s="14"/>
      <c r="BB151" s="14"/>
      <c r="BC151" s="14"/>
    </row>
    <row r="152" spans="1:55" ht="26.25" customHeight="1" x14ac:dyDescent="0.35">
      <c r="A152" s="2"/>
      <c r="B152" s="2" t="s">
        <v>140</v>
      </c>
      <c r="C152" s="22" t="str">
        <f>VLOOKUP(B152,[1]Tabel!$A$6:$D$39,2,FALSE)</f>
        <v>Kalung bandul</v>
      </c>
      <c r="D152" s="30">
        <v>20000</v>
      </c>
      <c r="E152" s="13"/>
      <c r="F152" s="13"/>
      <c r="G152" s="13"/>
      <c r="H152" s="13"/>
      <c r="I152" s="13"/>
      <c r="J152" s="13"/>
      <c r="K152" s="13"/>
      <c r="L152" s="13"/>
      <c r="M152" s="13">
        <v>2</v>
      </c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>
        <f t="shared" si="13"/>
        <v>2</v>
      </c>
      <c r="AT152" s="26">
        <f t="shared" si="12"/>
        <v>40000</v>
      </c>
      <c r="AU152" s="14" t="s">
        <v>228</v>
      </c>
      <c r="AV152" s="14"/>
      <c r="AW152" s="14"/>
      <c r="AX152" s="35"/>
      <c r="AY152" s="30">
        <v>6000</v>
      </c>
      <c r="AZ152" s="14"/>
      <c r="BA152" s="14"/>
      <c r="BB152" s="14"/>
      <c r="BC152" s="14"/>
    </row>
    <row r="153" spans="1:55" ht="26.25" customHeight="1" x14ac:dyDescent="0.35">
      <c r="A153" s="2"/>
      <c r="B153" s="2" t="s">
        <v>137</v>
      </c>
      <c r="C153" s="22" t="str">
        <f>VLOOKUP(B153,[1]Tabel!$A$6:$D$39,2,FALSE)</f>
        <v>Gelang kayu (baru)</v>
      </c>
      <c r="D153" s="14">
        <f>VLOOKUP(B153,Tabel!$A$6:$E$78,4,FALSE)</f>
        <v>25000</v>
      </c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>
        <v>1</v>
      </c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>
        <f t="shared" si="13"/>
        <v>1</v>
      </c>
      <c r="AT153" s="13">
        <f t="shared" si="12"/>
        <v>25000</v>
      </c>
      <c r="AU153" s="14"/>
      <c r="AV153" s="14"/>
      <c r="AW153" s="14"/>
      <c r="AX153" s="35"/>
      <c r="AY153" s="30"/>
      <c r="AZ153" s="14"/>
      <c r="BA153" s="14"/>
      <c r="BB153" s="14"/>
      <c r="BC153" s="14"/>
    </row>
    <row r="154" spans="1:55" ht="26.25" customHeight="1" x14ac:dyDescent="0.35">
      <c r="A154" s="2"/>
      <c r="B154" s="2" t="s">
        <v>40</v>
      </c>
      <c r="C154" s="22" t="str">
        <f>VLOOKUP(B154,[1]Tabel!$A$6:$D$39,2,FALSE)</f>
        <v>Kalung huruf</v>
      </c>
      <c r="D154" s="14">
        <f>VLOOKUP(B154,Tabel!$A$6:$E$78,4,FALSE)</f>
        <v>15000</v>
      </c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>
        <v>1</v>
      </c>
      <c r="AR154" s="13">
        <f t="shared" si="13"/>
        <v>1</v>
      </c>
      <c r="AT154" s="13">
        <f t="shared" si="12"/>
        <v>15000</v>
      </c>
      <c r="AU154" s="14"/>
      <c r="AV154" s="14"/>
      <c r="AW154" s="14"/>
      <c r="AX154" s="35"/>
      <c r="AY154" s="30"/>
      <c r="AZ154" s="14"/>
      <c r="BA154" s="14"/>
      <c r="BB154" s="14"/>
      <c r="BC154" s="14"/>
    </row>
    <row r="155" spans="1:55" ht="26.25" customHeight="1" x14ac:dyDescent="0.35">
      <c r="A155" s="2"/>
      <c r="B155" s="2" t="s">
        <v>140</v>
      </c>
      <c r="C155" s="22" t="str">
        <f>VLOOKUP(B155,[1]Tabel!$A$6:$D$39,2,FALSE)</f>
        <v>Kalung bandul</v>
      </c>
      <c r="D155" s="14">
        <f>VLOOKUP(B155,Tabel!$A$6:$E$78,4,FALSE)</f>
        <v>23000</v>
      </c>
      <c r="E155" s="13">
        <v>1</v>
      </c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>
        <v>1</v>
      </c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>
        <f t="shared" si="13"/>
        <v>2</v>
      </c>
      <c r="AT155" s="13">
        <f t="shared" si="12"/>
        <v>46000</v>
      </c>
      <c r="AU155" s="14"/>
      <c r="AV155" s="14"/>
      <c r="AW155" s="14"/>
      <c r="AX155" s="35"/>
      <c r="AY155" s="30"/>
      <c r="AZ155" s="14"/>
      <c r="BA155" s="14"/>
      <c r="BB155" s="14"/>
      <c r="BC155" s="14"/>
    </row>
    <row r="156" spans="1:55" ht="26.25" customHeight="1" x14ac:dyDescent="0.35">
      <c r="A156" s="2"/>
      <c r="B156" s="2" t="s">
        <v>129</v>
      </c>
      <c r="C156" s="22" t="str">
        <f>VLOOKUP(B156,[1]Tabel!$A$6:$D$39,2,FALSE)</f>
        <v>Lain2</v>
      </c>
      <c r="D156" s="35">
        <v>131000</v>
      </c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>
        <v>1</v>
      </c>
      <c r="AR156" s="13">
        <f t="shared" si="13"/>
        <v>1</v>
      </c>
      <c r="AT156" s="29">
        <f t="shared" si="12"/>
        <v>131000</v>
      </c>
      <c r="AU156" s="14"/>
      <c r="AV156" s="14"/>
      <c r="AW156" s="14"/>
      <c r="AX156" s="35">
        <v>131000</v>
      </c>
      <c r="AY156" s="30"/>
      <c r="AZ156" s="14"/>
      <c r="BA156" s="14"/>
      <c r="BB156" s="14"/>
      <c r="BC156" s="14"/>
    </row>
    <row r="157" spans="1:55" ht="26.25" customHeight="1" x14ac:dyDescent="0.35">
      <c r="A157" s="17">
        <v>42161</v>
      </c>
      <c r="B157" s="2" t="s">
        <v>40</v>
      </c>
      <c r="C157" s="22" t="str">
        <f>VLOOKUP(B157,[1]Tabel!$A$6:$D$39,2,FALSE)</f>
        <v>Kalung huruf</v>
      </c>
      <c r="D157" s="14">
        <f>VLOOKUP(B157,Tabel!$A$6:$E$78,4,FALSE)</f>
        <v>15000</v>
      </c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>
        <v>2</v>
      </c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>
        <f t="shared" si="13"/>
        <v>2</v>
      </c>
      <c r="AT157" s="13">
        <f t="shared" si="12"/>
        <v>30000</v>
      </c>
      <c r="AU157" s="14"/>
      <c r="AV157" s="14"/>
      <c r="AW157" s="14"/>
      <c r="AX157" s="35"/>
      <c r="AY157" s="30"/>
      <c r="AZ157" s="14"/>
      <c r="BA157" s="14"/>
      <c r="BB157" s="14"/>
      <c r="BC157" s="14"/>
    </row>
    <row r="158" spans="1:55" ht="26.25" customHeight="1" x14ac:dyDescent="0.35">
      <c r="A158" s="2" t="s">
        <v>229</v>
      </c>
      <c r="B158" s="2" t="s">
        <v>46</v>
      </c>
      <c r="C158" s="22" t="str">
        <f>VLOOKUP(B158,[1]Tabel!$A$6:$D$39,2,FALSE)</f>
        <v>G.tali single bandul silver</v>
      </c>
      <c r="D158" s="14">
        <f>VLOOKUP(B158,Tabel!$A$6:$E$78,4,FALSE)</f>
        <v>25000</v>
      </c>
      <c r="E158" s="13"/>
      <c r="F158" s="13"/>
      <c r="G158" s="13"/>
      <c r="H158" s="13"/>
      <c r="I158" s="13"/>
      <c r="J158" s="13"/>
      <c r="K158" s="13"/>
      <c r="L158" s="13"/>
      <c r="M158" s="13"/>
      <c r="N158" s="13">
        <v>2</v>
      </c>
      <c r="O158" s="13"/>
      <c r="P158" s="13"/>
      <c r="Q158" s="13"/>
      <c r="R158" s="13"/>
      <c r="S158" s="13"/>
      <c r="T158" s="13">
        <v>1</v>
      </c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>
        <f t="shared" si="13"/>
        <v>3</v>
      </c>
      <c r="AT158" s="13">
        <f t="shared" si="12"/>
        <v>75000</v>
      </c>
      <c r="AU158" s="14"/>
      <c r="AV158" s="14"/>
      <c r="AW158" s="14"/>
      <c r="AX158" s="35"/>
      <c r="AY158" s="30"/>
      <c r="AZ158" s="14"/>
      <c r="BA158" s="14"/>
      <c r="BB158" s="14"/>
      <c r="BC158" s="14"/>
    </row>
    <row r="159" spans="1:55" ht="26.25" customHeight="1" x14ac:dyDescent="0.35">
      <c r="A159" s="2"/>
      <c r="B159" s="2" t="s">
        <v>47</v>
      </c>
      <c r="C159" s="22" t="str">
        <f>VLOOKUP(B159,[1]Tabel!$A$6:$D$39,2,FALSE)</f>
        <v>G.makrame</v>
      </c>
      <c r="D159" s="14">
        <f>VLOOKUP(B159,Tabel!$A$6:$E$78,4,FALSE)</f>
        <v>18000</v>
      </c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>
        <v>1</v>
      </c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>
        <f t="shared" si="13"/>
        <v>1</v>
      </c>
      <c r="AT159" s="13">
        <f t="shared" si="12"/>
        <v>18000</v>
      </c>
      <c r="AU159" s="14"/>
      <c r="AV159" s="14"/>
      <c r="AW159" s="14"/>
      <c r="AX159" s="35"/>
      <c r="AY159" s="30"/>
      <c r="AZ159" s="14"/>
      <c r="BA159" s="14"/>
      <c r="BB159" s="14"/>
      <c r="BC159" s="14"/>
    </row>
    <row r="160" spans="1:55" ht="26.25" customHeight="1" x14ac:dyDescent="0.35">
      <c r="A160" s="2"/>
      <c r="B160" s="2" t="s">
        <v>135</v>
      </c>
      <c r="C160" s="22" t="str">
        <f>VLOOKUP(B160,[1]Tabel!$A$6:$D$39,2,FALSE)</f>
        <v xml:space="preserve">Gelang plat </v>
      </c>
      <c r="D160" s="14">
        <f>VLOOKUP(B160,Tabel!$A$6:$E$78,4,FALSE)</f>
        <v>17000</v>
      </c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>
        <v>4</v>
      </c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>
        <f t="shared" si="13"/>
        <v>4</v>
      </c>
      <c r="AT160" s="13">
        <f t="shared" si="12"/>
        <v>68000</v>
      </c>
      <c r="AU160" s="14"/>
      <c r="AV160" s="14"/>
      <c r="AW160" s="14"/>
      <c r="AX160" s="35"/>
      <c r="AY160" s="30"/>
      <c r="AZ160" s="14"/>
      <c r="BA160" s="14"/>
      <c r="BB160" s="14"/>
      <c r="BC160" s="14"/>
    </row>
    <row r="161" spans="1:55" ht="26.25" customHeight="1" x14ac:dyDescent="0.35">
      <c r="A161" s="2"/>
      <c r="B161" s="2" t="s">
        <v>215</v>
      </c>
      <c r="C161" s="22" t="str">
        <f>VLOOKUP(B161,[1]Tabel!$A$6:$D$39,2,FALSE)</f>
        <v>G. Mutiara</v>
      </c>
      <c r="D161" s="14">
        <f>VLOOKUP(B161,Tabel!$A$6:$E$78,4,FALSE)</f>
        <v>30000</v>
      </c>
      <c r="E161" s="13"/>
      <c r="F161" s="13"/>
      <c r="G161" s="13"/>
      <c r="H161" s="13"/>
      <c r="I161" s="13"/>
      <c r="J161" s="13"/>
      <c r="K161" s="13"/>
      <c r="L161" s="13"/>
      <c r="M161" s="13"/>
      <c r="N161" s="13">
        <v>1</v>
      </c>
      <c r="O161" s="13"/>
      <c r="P161" s="13"/>
      <c r="Q161" s="13">
        <v>1</v>
      </c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>
        <f t="shared" si="13"/>
        <v>2</v>
      </c>
      <c r="AT161" s="13">
        <f t="shared" si="12"/>
        <v>60000</v>
      </c>
      <c r="AU161" s="14"/>
      <c r="AV161" s="14"/>
      <c r="AW161" s="14"/>
      <c r="AX161" s="35"/>
      <c r="AY161" s="30"/>
      <c r="AZ161" s="14"/>
      <c r="BA161" s="14"/>
      <c r="BB161" s="14"/>
      <c r="BC161" s="14"/>
    </row>
    <row r="162" spans="1:55" ht="26.25" customHeight="1" x14ac:dyDescent="0.35">
      <c r="A162" s="2"/>
      <c r="B162" s="2" t="s">
        <v>49</v>
      </c>
      <c r="C162" s="22" t="str">
        <f>VLOOKUP(B162,[1]Tabel!$A$6:$D$39,2,FALSE)</f>
        <v>G.tali warna warni</v>
      </c>
      <c r="D162" s="14">
        <f>VLOOKUP(B162,Tabel!$A$6:$E$78,4,FALSE)</f>
        <v>17000</v>
      </c>
      <c r="E162" s="13"/>
      <c r="F162" s="13"/>
      <c r="G162" s="13"/>
      <c r="H162" s="13"/>
      <c r="I162" s="13"/>
      <c r="J162" s="13">
        <v>1</v>
      </c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>
        <v>1</v>
      </c>
      <c r="AR162" s="13">
        <f t="shared" ref="AR162:AR224" si="14">SUM(E162:AQ162)</f>
        <v>2</v>
      </c>
      <c r="AT162" s="13">
        <f t="shared" si="12"/>
        <v>34000</v>
      </c>
      <c r="AU162" s="14"/>
      <c r="AV162" s="14"/>
      <c r="AW162" s="14"/>
      <c r="AX162" s="35"/>
      <c r="AY162" s="30"/>
      <c r="AZ162" s="14"/>
      <c r="BA162" s="14"/>
      <c r="BB162" s="14"/>
      <c r="BC162" s="14"/>
    </row>
    <row r="163" spans="1:55" ht="26.25" customHeight="1" x14ac:dyDescent="0.35">
      <c r="A163" s="2"/>
      <c r="B163" s="2" t="s">
        <v>32</v>
      </c>
      <c r="C163" s="22" t="str">
        <f>VLOOKUP(B163,[1]Tabel!$A$6:$D$39,2,FALSE)</f>
        <v>Rosario kayu</v>
      </c>
      <c r="D163" s="14">
        <f>VLOOKUP(B163,Tabel!$A$6:$E$78,4,FALSE)</f>
        <v>40000</v>
      </c>
      <c r="E163" s="13"/>
      <c r="F163" s="13"/>
      <c r="G163" s="13"/>
      <c r="H163" s="13"/>
      <c r="I163" s="13"/>
      <c r="J163" s="13">
        <v>1</v>
      </c>
      <c r="K163" s="13"/>
      <c r="L163" s="13"/>
      <c r="M163" s="13"/>
      <c r="N163" s="13"/>
      <c r="O163" s="13">
        <v>1</v>
      </c>
      <c r="P163" s="13">
        <v>1</v>
      </c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>
        <f t="shared" si="14"/>
        <v>3</v>
      </c>
      <c r="AT163" s="13">
        <f t="shared" si="12"/>
        <v>120000</v>
      </c>
      <c r="AU163" s="14"/>
      <c r="AV163" s="14"/>
      <c r="AW163" s="14"/>
      <c r="AX163" s="35"/>
      <c r="AY163" s="30"/>
      <c r="AZ163" s="14"/>
      <c r="BA163" s="14"/>
      <c r="BB163" s="14"/>
      <c r="BC163" s="14"/>
    </row>
    <row r="164" spans="1:55" ht="26.25" customHeight="1" x14ac:dyDescent="0.35">
      <c r="A164" s="2"/>
      <c r="B164" s="2" t="s">
        <v>133</v>
      </c>
      <c r="C164" s="22" t="str">
        <f>VLOOKUP(B164,[1]Tabel!$A$6:$D$39,2,FALSE)</f>
        <v>Gelang rosario kristal</v>
      </c>
      <c r="D164" s="14">
        <f>VLOOKUP(B164,Tabel!$A$6:$E$78,4,FALSE)</f>
        <v>50000</v>
      </c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>
        <v>1</v>
      </c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>
        <f t="shared" si="14"/>
        <v>1</v>
      </c>
      <c r="AT164" s="13">
        <f t="shared" si="12"/>
        <v>50000</v>
      </c>
      <c r="AU164" s="14"/>
      <c r="AV164" s="14"/>
      <c r="AW164" s="14"/>
      <c r="AX164" s="35"/>
      <c r="AY164" s="30"/>
      <c r="AZ164" s="14"/>
      <c r="BA164" s="14"/>
      <c r="BB164" s="14"/>
      <c r="BC164" s="14"/>
    </row>
    <row r="165" spans="1:55" ht="26.25" customHeight="1" x14ac:dyDescent="0.35">
      <c r="A165" s="2"/>
      <c r="B165" s="2" t="s">
        <v>137</v>
      </c>
      <c r="C165" s="22" t="str">
        <f>VLOOKUP(B165,[1]Tabel!$A$6:$D$39,2,FALSE)</f>
        <v>Gelang kayu (baru)</v>
      </c>
      <c r="D165" s="14">
        <f>VLOOKUP(B165,Tabel!$A$6:$E$78,4,FALSE)</f>
        <v>25000</v>
      </c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>
        <v>2</v>
      </c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>
        <f t="shared" si="14"/>
        <v>2</v>
      </c>
      <c r="AT165" s="13">
        <f t="shared" si="12"/>
        <v>50000</v>
      </c>
      <c r="AU165" s="14"/>
      <c r="AV165" s="14"/>
      <c r="AW165" s="14"/>
      <c r="AX165" s="35"/>
      <c r="AY165" s="30"/>
      <c r="AZ165" s="14"/>
      <c r="BA165" s="14"/>
      <c r="BB165" s="14"/>
      <c r="BC165" s="14"/>
    </row>
    <row r="166" spans="1:55" ht="26.25" customHeight="1" x14ac:dyDescent="0.35">
      <c r="A166" s="2"/>
      <c r="B166" s="2" t="s">
        <v>33</v>
      </c>
      <c r="C166" s="22" t="str">
        <f>VLOOKUP(B166,[1]Tabel!$A$6:$D$39,2,FALSE)</f>
        <v>Rosario batu</v>
      </c>
      <c r="D166" s="14">
        <f>VLOOKUP(B166,Tabel!$A$6:$E$78,4,FALSE)</f>
        <v>100000</v>
      </c>
      <c r="E166" s="13"/>
      <c r="F166" s="13"/>
      <c r="G166" s="13"/>
      <c r="H166" s="13"/>
      <c r="I166" s="13"/>
      <c r="J166" s="13"/>
      <c r="K166" s="13"/>
      <c r="L166" s="13"/>
      <c r="M166" s="13">
        <v>1</v>
      </c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>
        <f t="shared" si="14"/>
        <v>1</v>
      </c>
      <c r="AT166" s="13">
        <f t="shared" si="12"/>
        <v>100000</v>
      </c>
      <c r="AU166" s="14"/>
      <c r="AV166" s="14"/>
      <c r="AW166" s="14"/>
      <c r="AX166" s="35"/>
      <c r="AY166" s="30"/>
      <c r="AZ166" s="14"/>
      <c r="BA166" s="14"/>
      <c r="BB166" s="14"/>
      <c r="BC166" s="14"/>
    </row>
    <row r="167" spans="1:55" ht="26.25" customHeight="1" x14ac:dyDescent="0.35">
      <c r="A167" s="87"/>
      <c r="B167" s="87" t="s">
        <v>217</v>
      </c>
      <c r="C167" s="88" t="str">
        <f>VLOOKUP(B167,[1]Tabel!$A$6:$D$39,2,FALSE)</f>
        <v>Bando</v>
      </c>
      <c r="D167" s="14">
        <f>VLOOKUP(B167,Tabel!$A$6:$E$78,4,FALSE)</f>
        <v>75000</v>
      </c>
      <c r="E167" s="91"/>
      <c r="F167" s="91"/>
      <c r="G167" s="91"/>
      <c r="H167" s="91"/>
      <c r="I167" s="91"/>
      <c r="J167" s="91"/>
      <c r="K167" s="91"/>
      <c r="L167" s="91"/>
      <c r="M167" s="91"/>
      <c r="N167" s="91">
        <v>1</v>
      </c>
      <c r="O167" s="91"/>
      <c r="P167" s="91"/>
      <c r="Q167" s="91">
        <v>1</v>
      </c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  <c r="AC167" s="91"/>
      <c r="AD167" s="91"/>
      <c r="AE167" s="91"/>
      <c r="AF167" s="91"/>
      <c r="AG167" s="91"/>
      <c r="AH167" s="91"/>
      <c r="AI167" s="91"/>
      <c r="AJ167" s="91"/>
      <c r="AK167" s="91"/>
      <c r="AL167" s="91"/>
      <c r="AM167" s="91"/>
      <c r="AN167" s="91"/>
      <c r="AO167" s="91"/>
      <c r="AP167" s="91"/>
      <c r="AQ167" s="91"/>
      <c r="AR167" s="13">
        <f t="shared" si="14"/>
        <v>2</v>
      </c>
      <c r="AT167" s="13">
        <f t="shared" si="12"/>
        <v>150000</v>
      </c>
      <c r="AU167" s="14"/>
      <c r="AV167" s="14"/>
      <c r="AW167" s="14"/>
      <c r="AX167" s="35"/>
      <c r="AY167" s="30"/>
      <c r="AZ167" s="14"/>
      <c r="BA167" s="14"/>
      <c r="BB167" s="14"/>
      <c r="BC167" s="14"/>
    </row>
    <row r="168" spans="1:55" ht="26.25" customHeight="1" x14ac:dyDescent="0.35">
      <c r="A168" s="87"/>
      <c r="B168" s="87" t="s">
        <v>130</v>
      </c>
      <c r="C168" s="88" t="str">
        <f>VLOOKUP(B168,[1]Tabel!$A$6:$D$39,2,FALSE)</f>
        <v>G.makrame besar</v>
      </c>
      <c r="D168" s="14">
        <f>VLOOKUP(B168,Tabel!$A$6:$E$78,4,FALSE)</f>
        <v>23000</v>
      </c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>
        <v>1</v>
      </c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  <c r="AC168" s="91"/>
      <c r="AD168" s="91"/>
      <c r="AE168" s="91"/>
      <c r="AF168" s="91"/>
      <c r="AG168" s="91"/>
      <c r="AH168" s="91"/>
      <c r="AI168" s="91"/>
      <c r="AJ168" s="91"/>
      <c r="AK168" s="91"/>
      <c r="AL168" s="91"/>
      <c r="AM168" s="91"/>
      <c r="AN168" s="91"/>
      <c r="AO168" s="91"/>
      <c r="AP168" s="91"/>
      <c r="AQ168" s="91"/>
      <c r="AR168" s="13">
        <f t="shared" si="14"/>
        <v>1</v>
      </c>
      <c r="AT168" s="13">
        <f t="shared" si="12"/>
        <v>23000</v>
      </c>
      <c r="AU168" s="14"/>
      <c r="AV168" s="14"/>
      <c r="AW168" s="14"/>
      <c r="AX168" s="35"/>
      <c r="AY168" s="30"/>
      <c r="AZ168" s="14"/>
      <c r="BA168" s="14"/>
      <c r="BB168" s="14"/>
      <c r="BC168" s="14"/>
    </row>
    <row r="169" spans="1:55" ht="26.25" customHeight="1" x14ac:dyDescent="0.35">
      <c r="A169" s="87"/>
      <c r="B169" s="87" t="s">
        <v>43</v>
      </c>
      <c r="C169" s="88" t="str">
        <f>VLOOKUP(B169,[1]Tabel!$A$6:$D$39,2,FALSE)</f>
        <v>G.batu magnet</v>
      </c>
      <c r="D169" s="14">
        <f>VLOOKUP(B169,Tabel!$A$6:$E$78,4,FALSE)</f>
        <v>28000</v>
      </c>
      <c r="E169" s="91"/>
      <c r="F169" s="91"/>
      <c r="G169" s="91"/>
      <c r="H169" s="91"/>
      <c r="I169" s="91"/>
      <c r="J169" s="91"/>
      <c r="K169" s="91"/>
      <c r="L169" s="91"/>
      <c r="M169" s="91"/>
      <c r="N169" s="91">
        <v>1</v>
      </c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  <c r="AC169" s="91"/>
      <c r="AD169" s="91"/>
      <c r="AE169" s="91"/>
      <c r="AF169" s="91"/>
      <c r="AG169" s="91"/>
      <c r="AH169" s="91"/>
      <c r="AI169" s="91"/>
      <c r="AJ169" s="91"/>
      <c r="AK169" s="91"/>
      <c r="AL169" s="91"/>
      <c r="AM169" s="91"/>
      <c r="AN169" s="91"/>
      <c r="AO169" s="91"/>
      <c r="AP169" s="91"/>
      <c r="AQ169" s="91"/>
      <c r="AR169" s="13">
        <f t="shared" si="14"/>
        <v>1</v>
      </c>
      <c r="AT169" s="13">
        <f t="shared" si="12"/>
        <v>28000</v>
      </c>
      <c r="AU169" s="14"/>
      <c r="AV169" s="14"/>
      <c r="AW169" s="14"/>
      <c r="AX169" s="35"/>
      <c r="AY169" s="30"/>
      <c r="AZ169" s="14"/>
      <c r="BA169" s="14"/>
      <c r="BB169" s="14"/>
      <c r="BC169" s="14"/>
    </row>
    <row r="170" spans="1:55" ht="26.25" customHeight="1" x14ac:dyDescent="0.35">
      <c r="A170" s="87"/>
      <c r="B170" s="87" t="s">
        <v>129</v>
      </c>
      <c r="C170" s="88" t="str">
        <f>VLOOKUP(B170,[1]Tabel!$A$6:$D$39,2,FALSE)</f>
        <v>Lain2</v>
      </c>
      <c r="D170" s="35">
        <f>1016000-SUM(AT157:AT169)+81000</f>
        <v>291000</v>
      </c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  <c r="AC170" s="91"/>
      <c r="AD170" s="91"/>
      <c r="AE170" s="91"/>
      <c r="AF170" s="91"/>
      <c r="AG170" s="91"/>
      <c r="AH170" s="91"/>
      <c r="AI170" s="91"/>
      <c r="AJ170" s="91"/>
      <c r="AK170" s="91"/>
      <c r="AL170" s="91"/>
      <c r="AM170" s="91"/>
      <c r="AN170" s="91"/>
      <c r="AO170" s="91"/>
      <c r="AP170" s="91"/>
      <c r="AQ170" s="91">
        <v>1</v>
      </c>
      <c r="AR170" s="13">
        <f t="shared" si="14"/>
        <v>1</v>
      </c>
      <c r="AT170" s="29">
        <f t="shared" si="12"/>
        <v>291000</v>
      </c>
      <c r="AU170" s="14"/>
      <c r="AV170" s="14"/>
      <c r="AW170" s="14"/>
      <c r="AX170" s="35">
        <f>AT170</f>
        <v>291000</v>
      </c>
      <c r="AY170" s="30"/>
      <c r="AZ170" s="14"/>
      <c r="BA170" s="14"/>
      <c r="BB170" s="14"/>
      <c r="BC170" s="14"/>
    </row>
    <row r="171" spans="1:55" ht="26.25" customHeight="1" x14ac:dyDescent="0.35">
      <c r="A171" s="17">
        <v>42162</v>
      </c>
      <c r="B171" s="87" t="s">
        <v>32</v>
      </c>
      <c r="C171" s="88" t="str">
        <f>VLOOKUP(B171,[1]Tabel!$A$6:$D$39,2,FALSE)</f>
        <v>Rosario kayu</v>
      </c>
      <c r="D171" s="14">
        <f>VLOOKUP(B171,Tabel!$A$6:$E$78,4,FALSE)</f>
        <v>40000</v>
      </c>
      <c r="E171" s="91">
        <v>1</v>
      </c>
      <c r="F171" s="91">
        <v>2</v>
      </c>
      <c r="G171" s="91"/>
      <c r="H171" s="91"/>
      <c r="I171" s="91"/>
      <c r="J171" s="91">
        <v>5</v>
      </c>
      <c r="K171" s="91"/>
      <c r="L171" s="91"/>
      <c r="M171" s="91">
        <v>11</v>
      </c>
      <c r="N171" s="91">
        <v>2</v>
      </c>
      <c r="O171" s="91">
        <v>3</v>
      </c>
      <c r="P171" s="91">
        <v>6</v>
      </c>
      <c r="Q171" s="91">
        <v>1</v>
      </c>
      <c r="R171" s="91">
        <v>1</v>
      </c>
      <c r="S171" s="91">
        <v>1</v>
      </c>
      <c r="T171" s="91">
        <v>1</v>
      </c>
      <c r="U171" s="91"/>
      <c r="V171" s="91"/>
      <c r="W171" s="91"/>
      <c r="X171" s="91"/>
      <c r="Y171" s="91"/>
      <c r="Z171" s="91"/>
      <c r="AA171" s="91"/>
      <c r="AB171" s="91"/>
      <c r="AC171" s="91"/>
      <c r="AD171" s="91"/>
      <c r="AE171" s="91"/>
      <c r="AF171" s="91"/>
      <c r="AG171" s="91"/>
      <c r="AH171" s="91"/>
      <c r="AI171" s="91"/>
      <c r="AJ171" s="91"/>
      <c r="AK171" s="91"/>
      <c r="AL171" s="91"/>
      <c r="AM171" s="91"/>
      <c r="AN171" s="91"/>
      <c r="AO171" s="91"/>
      <c r="AP171" s="91"/>
      <c r="AQ171" s="91"/>
      <c r="AR171" s="13">
        <f t="shared" si="14"/>
        <v>34</v>
      </c>
      <c r="AT171" s="13">
        <f t="shared" si="12"/>
        <v>1360000</v>
      </c>
      <c r="AU171" s="14"/>
      <c r="AV171" s="14"/>
      <c r="AW171" s="14"/>
      <c r="AX171" s="35"/>
      <c r="AY171" s="30"/>
      <c r="AZ171" s="14"/>
      <c r="BA171" s="14"/>
      <c r="BB171" s="14"/>
      <c r="BC171" s="14"/>
    </row>
    <row r="172" spans="1:55" ht="26.25" customHeight="1" x14ac:dyDescent="0.35">
      <c r="A172" s="87" t="s">
        <v>229</v>
      </c>
      <c r="B172" s="87" t="s">
        <v>40</v>
      </c>
      <c r="C172" s="88" t="str">
        <f>VLOOKUP(B172,[1]Tabel!$A$6:$D$39,2,FALSE)</f>
        <v>Kalung huruf</v>
      </c>
      <c r="D172" s="14">
        <f>VLOOKUP(B172,Tabel!$A$6:$E$78,4,FALSE)</f>
        <v>15000</v>
      </c>
      <c r="E172" s="91"/>
      <c r="F172" s="91">
        <v>3</v>
      </c>
      <c r="G172" s="91"/>
      <c r="H172" s="91"/>
      <c r="I172" s="91"/>
      <c r="J172" s="91">
        <v>2</v>
      </c>
      <c r="K172" s="91"/>
      <c r="L172" s="91"/>
      <c r="M172" s="91"/>
      <c r="N172" s="91">
        <v>1</v>
      </c>
      <c r="O172" s="91"/>
      <c r="P172" s="91">
        <v>2</v>
      </c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  <c r="AC172" s="91"/>
      <c r="AD172" s="91"/>
      <c r="AE172" s="91"/>
      <c r="AF172" s="91"/>
      <c r="AG172" s="91"/>
      <c r="AH172" s="91"/>
      <c r="AI172" s="91"/>
      <c r="AJ172" s="91"/>
      <c r="AK172" s="91"/>
      <c r="AL172" s="91"/>
      <c r="AM172" s="91"/>
      <c r="AN172" s="91"/>
      <c r="AO172" s="91"/>
      <c r="AP172" s="91"/>
      <c r="AQ172" s="91"/>
      <c r="AR172" s="13">
        <f t="shared" si="14"/>
        <v>8</v>
      </c>
      <c r="AT172" s="13">
        <f t="shared" si="12"/>
        <v>120000</v>
      </c>
      <c r="AU172" s="14"/>
      <c r="AV172" s="14"/>
      <c r="AW172" s="14"/>
      <c r="AX172" s="35"/>
      <c r="AY172" s="30"/>
      <c r="AZ172" s="14"/>
      <c r="BA172" s="14"/>
      <c r="BB172" s="14"/>
      <c r="BC172" s="14"/>
    </row>
    <row r="173" spans="1:55" ht="26.25" customHeight="1" x14ac:dyDescent="0.35">
      <c r="A173" s="87"/>
      <c r="B173" s="87" t="s">
        <v>137</v>
      </c>
      <c r="C173" s="88" t="str">
        <f>VLOOKUP(B173,[1]Tabel!$A$6:$D$39,2,FALSE)</f>
        <v>Gelang kayu (baru)</v>
      </c>
      <c r="D173" s="14">
        <f>VLOOKUP(B173,Tabel!$A$6:$E$78,4,FALSE)</f>
        <v>25000</v>
      </c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>
        <v>1</v>
      </c>
      <c r="Q173" s="91"/>
      <c r="R173" s="91"/>
      <c r="S173" s="91"/>
      <c r="T173" s="91">
        <v>3</v>
      </c>
      <c r="U173" s="91"/>
      <c r="V173" s="91"/>
      <c r="W173" s="91"/>
      <c r="X173" s="91"/>
      <c r="Y173" s="91"/>
      <c r="Z173" s="91"/>
      <c r="AA173" s="91"/>
      <c r="AB173" s="91"/>
      <c r="AC173" s="91"/>
      <c r="AD173" s="91"/>
      <c r="AE173" s="91"/>
      <c r="AF173" s="91"/>
      <c r="AG173" s="91"/>
      <c r="AH173" s="91"/>
      <c r="AI173" s="91"/>
      <c r="AJ173" s="91"/>
      <c r="AK173" s="91"/>
      <c r="AL173" s="91"/>
      <c r="AM173" s="91"/>
      <c r="AN173" s="91"/>
      <c r="AO173" s="91"/>
      <c r="AP173" s="91"/>
      <c r="AQ173" s="91"/>
      <c r="AR173" s="13">
        <f t="shared" si="14"/>
        <v>4</v>
      </c>
      <c r="AT173" s="13">
        <f t="shared" si="12"/>
        <v>100000</v>
      </c>
      <c r="AU173" s="14"/>
      <c r="AV173" s="14"/>
      <c r="AW173" s="14"/>
      <c r="AX173" s="35"/>
      <c r="AY173" s="30"/>
      <c r="AZ173" s="14"/>
      <c r="BA173" s="14"/>
      <c r="BB173" s="14"/>
      <c r="BC173" s="14"/>
    </row>
    <row r="174" spans="1:55" ht="26.25" customHeight="1" x14ac:dyDescent="0.35">
      <c r="A174" s="87"/>
      <c r="B174" s="87" t="s">
        <v>33</v>
      </c>
      <c r="C174" s="88" t="str">
        <f>VLOOKUP(B174,[1]Tabel!$A$6:$D$39,2,FALSE)</f>
        <v>Rosario batu</v>
      </c>
      <c r="D174" s="14">
        <f>VLOOKUP(B174,Tabel!$A$6:$E$78,4,FALSE)</f>
        <v>100000</v>
      </c>
      <c r="E174" s="91"/>
      <c r="F174" s="91"/>
      <c r="G174" s="91"/>
      <c r="H174" s="91"/>
      <c r="I174" s="91"/>
      <c r="J174" s="91">
        <v>1</v>
      </c>
      <c r="K174" s="91"/>
      <c r="L174" s="91"/>
      <c r="M174" s="91">
        <v>1</v>
      </c>
      <c r="N174" s="91"/>
      <c r="O174" s="91">
        <v>1</v>
      </c>
      <c r="P174" s="91"/>
      <c r="Q174" s="91"/>
      <c r="R174" s="91"/>
      <c r="S174" s="91"/>
      <c r="T174" s="91">
        <v>2</v>
      </c>
      <c r="U174" s="91"/>
      <c r="V174" s="91"/>
      <c r="W174" s="91"/>
      <c r="X174" s="91"/>
      <c r="Y174" s="91"/>
      <c r="Z174" s="91"/>
      <c r="AA174" s="91"/>
      <c r="AB174" s="91"/>
      <c r="AC174" s="91"/>
      <c r="AD174" s="91"/>
      <c r="AE174" s="91"/>
      <c r="AF174" s="91"/>
      <c r="AG174" s="91"/>
      <c r="AH174" s="91"/>
      <c r="AI174" s="91"/>
      <c r="AJ174" s="91"/>
      <c r="AK174" s="91"/>
      <c r="AL174" s="91"/>
      <c r="AM174" s="91"/>
      <c r="AN174" s="91"/>
      <c r="AO174" s="91"/>
      <c r="AP174" s="91"/>
      <c r="AQ174" s="91"/>
      <c r="AR174" s="13">
        <f t="shared" si="14"/>
        <v>5</v>
      </c>
      <c r="AT174" s="13">
        <f t="shared" si="12"/>
        <v>500000</v>
      </c>
      <c r="AU174" s="14"/>
      <c r="AV174" s="14"/>
      <c r="AW174" s="14"/>
      <c r="AX174" s="35"/>
      <c r="AY174" s="30"/>
      <c r="AZ174" s="14"/>
      <c r="BA174" s="14"/>
      <c r="BB174" s="14"/>
      <c r="BC174" s="14"/>
    </row>
    <row r="175" spans="1:55" ht="26.25" customHeight="1" x14ac:dyDescent="0.35">
      <c r="A175" s="87"/>
      <c r="B175" s="87" t="s">
        <v>43</v>
      </c>
      <c r="C175" s="88" t="str">
        <f>VLOOKUP(B175,[1]Tabel!$A$6:$D$39,2,FALSE)</f>
        <v>G.batu magnet</v>
      </c>
      <c r="D175" s="14">
        <f>VLOOKUP(B175,Tabel!$A$6:$E$78,4,FALSE)</f>
        <v>28000</v>
      </c>
      <c r="E175" s="91"/>
      <c r="F175" s="91">
        <v>5</v>
      </c>
      <c r="G175" s="91"/>
      <c r="H175" s="91"/>
      <c r="I175" s="91"/>
      <c r="J175" s="91"/>
      <c r="K175" s="91"/>
      <c r="L175" s="91"/>
      <c r="M175" s="91"/>
      <c r="N175" s="91">
        <v>2</v>
      </c>
      <c r="O175" s="91">
        <v>1</v>
      </c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  <c r="AC175" s="91"/>
      <c r="AD175" s="91"/>
      <c r="AE175" s="91"/>
      <c r="AF175" s="91"/>
      <c r="AG175" s="91"/>
      <c r="AH175" s="91"/>
      <c r="AI175" s="91"/>
      <c r="AJ175" s="91"/>
      <c r="AK175" s="91"/>
      <c r="AL175" s="91"/>
      <c r="AM175" s="91"/>
      <c r="AN175" s="91"/>
      <c r="AO175" s="91"/>
      <c r="AP175" s="91"/>
      <c r="AQ175" s="91"/>
      <c r="AR175" s="13">
        <f t="shared" si="14"/>
        <v>8</v>
      </c>
      <c r="AT175" s="13">
        <f t="shared" si="12"/>
        <v>224000</v>
      </c>
      <c r="AU175" s="14"/>
      <c r="AV175" s="14"/>
      <c r="AW175" s="14"/>
      <c r="AX175" s="35"/>
      <c r="AY175" s="30"/>
      <c r="AZ175" s="14"/>
      <c r="BA175" s="14"/>
      <c r="BB175" s="14"/>
      <c r="BC175" s="14"/>
    </row>
    <row r="176" spans="1:55" ht="26.25" customHeight="1" x14ac:dyDescent="0.35">
      <c r="A176" s="87"/>
      <c r="B176" s="87" t="s">
        <v>215</v>
      </c>
      <c r="C176" s="88" t="str">
        <f>VLOOKUP(B176,[1]Tabel!$A$6:$D$39,2,FALSE)</f>
        <v>G. Mutiara</v>
      </c>
      <c r="D176" s="14">
        <f>VLOOKUP(B176,Tabel!$A$6:$E$78,4,FALSE)</f>
        <v>30000</v>
      </c>
      <c r="E176" s="91"/>
      <c r="F176" s="91">
        <v>1</v>
      </c>
      <c r="G176" s="91"/>
      <c r="H176" s="91"/>
      <c r="I176" s="91"/>
      <c r="J176" s="91">
        <v>1</v>
      </c>
      <c r="K176" s="91"/>
      <c r="L176" s="91">
        <v>2</v>
      </c>
      <c r="M176" s="91">
        <v>1</v>
      </c>
      <c r="N176" s="91"/>
      <c r="O176" s="91"/>
      <c r="P176" s="91">
        <v>1</v>
      </c>
      <c r="Q176" s="91">
        <v>3</v>
      </c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  <c r="AC176" s="91"/>
      <c r="AD176" s="91"/>
      <c r="AE176" s="91"/>
      <c r="AF176" s="91"/>
      <c r="AG176" s="91"/>
      <c r="AH176" s="91"/>
      <c r="AI176" s="91"/>
      <c r="AJ176" s="91"/>
      <c r="AK176" s="91"/>
      <c r="AL176" s="91"/>
      <c r="AM176" s="91"/>
      <c r="AN176" s="91"/>
      <c r="AO176" s="91"/>
      <c r="AP176" s="91"/>
      <c r="AQ176" s="91"/>
      <c r="AR176" s="13">
        <f t="shared" si="14"/>
        <v>9</v>
      </c>
      <c r="AT176" s="13">
        <f t="shared" si="12"/>
        <v>270000</v>
      </c>
      <c r="AU176" s="14"/>
      <c r="AV176" s="14"/>
      <c r="AW176" s="14"/>
      <c r="AX176" s="35"/>
      <c r="AY176" s="30"/>
      <c r="AZ176" s="14"/>
      <c r="BA176" s="14"/>
      <c r="BB176" s="14"/>
      <c r="BC176" s="14"/>
    </row>
    <row r="177" spans="1:55" ht="26.25" customHeight="1" x14ac:dyDescent="0.35">
      <c r="A177" s="87"/>
      <c r="B177" s="87" t="s">
        <v>137</v>
      </c>
      <c r="C177" s="88" t="str">
        <f>VLOOKUP(B177,[1]Tabel!$A$6:$D$39,2,FALSE)</f>
        <v>Gelang kayu (baru)</v>
      </c>
      <c r="D177" s="14">
        <f>VLOOKUP(B177,Tabel!$A$6:$E$78,4,FALSE)</f>
        <v>25000</v>
      </c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>
        <v>6</v>
      </c>
      <c r="U177" s="91"/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1"/>
      <c r="AI177" s="91"/>
      <c r="AJ177" s="91"/>
      <c r="AK177" s="91"/>
      <c r="AL177" s="91"/>
      <c r="AM177" s="91"/>
      <c r="AN177" s="91"/>
      <c r="AO177" s="91"/>
      <c r="AP177" s="91"/>
      <c r="AQ177" s="91"/>
      <c r="AR177" s="13">
        <f t="shared" si="14"/>
        <v>6</v>
      </c>
      <c r="AT177" s="13">
        <f t="shared" si="12"/>
        <v>150000</v>
      </c>
      <c r="AU177" s="14"/>
      <c r="AV177" s="14"/>
      <c r="AW177" s="14"/>
      <c r="AX177" s="35"/>
      <c r="AY177" s="30"/>
      <c r="AZ177" s="14"/>
      <c r="BA177" s="14"/>
      <c r="BB177" s="14"/>
      <c r="BC177" s="14"/>
    </row>
    <row r="178" spans="1:55" ht="26.25" customHeight="1" x14ac:dyDescent="0.35">
      <c r="A178" s="87"/>
      <c r="B178" s="87" t="s">
        <v>108</v>
      </c>
      <c r="C178" s="88" t="str">
        <f>VLOOKUP(B178,[1]Tabel!$A$6:$D$39,2,FALSE)</f>
        <v>G.kristal</v>
      </c>
      <c r="D178" s="14">
        <f>VLOOKUP(B178,Tabel!$A$6:$E$78,4,FALSE)</f>
        <v>45000</v>
      </c>
      <c r="E178" s="91">
        <v>1</v>
      </c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>
        <v>1</v>
      </c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  <c r="AC178" s="91"/>
      <c r="AD178" s="91"/>
      <c r="AE178" s="91"/>
      <c r="AF178" s="91"/>
      <c r="AG178" s="91"/>
      <c r="AH178" s="91"/>
      <c r="AI178" s="91"/>
      <c r="AJ178" s="91"/>
      <c r="AK178" s="91"/>
      <c r="AL178" s="91"/>
      <c r="AM178" s="91"/>
      <c r="AN178" s="91"/>
      <c r="AO178" s="91"/>
      <c r="AP178" s="91"/>
      <c r="AQ178" s="91"/>
      <c r="AR178" s="13">
        <f t="shared" si="14"/>
        <v>2</v>
      </c>
      <c r="AT178" s="13">
        <f t="shared" si="12"/>
        <v>90000</v>
      </c>
      <c r="AU178" s="14"/>
      <c r="AV178" s="14"/>
      <c r="AW178" s="14"/>
      <c r="AX178" s="35"/>
      <c r="AY178" s="30"/>
      <c r="AZ178" s="14"/>
      <c r="BA178" s="14"/>
      <c r="BB178" s="14"/>
      <c r="BC178" s="14"/>
    </row>
    <row r="179" spans="1:55" ht="26.25" customHeight="1" x14ac:dyDescent="0.35">
      <c r="A179" s="87"/>
      <c r="B179" s="87" t="s">
        <v>130</v>
      </c>
      <c r="C179" s="88" t="str">
        <f>VLOOKUP(B179,[1]Tabel!$A$6:$D$39,2,FALSE)</f>
        <v>G.makrame besar</v>
      </c>
      <c r="D179" s="14">
        <f>VLOOKUP(B179,Tabel!$A$6:$E$78,4,FALSE)</f>
        <v>23000</v>
      </c>
      <c r="E179" s="91"/>
      <c r="F179" s="91"/>
      <c r="G179" s="91"/>
      <c r="H179" s="91"/>
      <c r="I179" s="91"/>
      <c r="J179" s="91">
        <v>2</v>
      </c>
      <c r="K179" s="91"/>
      <c r="L179" s="91"/>
      <c r="M179" s="91">
        <v>2</v>
      </c>
      <c r="N179" s="91"/>
      <c r="O179" s="91"/>
      <c r="P179" s="91">
        <v>1</v>
      </c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  <c r="AC179" s="91"/>
      <c r="AD179" s="91"/>
      <c r="AE179" s="91"/>
      <c r="AF179" s="91"/>
      <c r="AG179" s="91"/>
      <c r="AH179" s="91"/>
      <c r="AI179" s="91"/>
      <c r="AJ179" s="91"/>
      <c r="AK179" s="91"/>
      <c r="AL179" s="91"/>
      <c r="AM179" s="91"/>
      <c r="AN179" s="91"/>
      <c r="AO179" s="91"/>
      <c r="AP179" s="91"/>
      <c r="AQ179" s="91">
        <v>1</v>
      </c>
      <c r="AR179" s="13">
        <f t="shared" si="14"/>
        <v>6</v>
      </c>
      <c r="AT179" s="13">
        <f t="shared" si="12"/>
        <v>138000</v>
      </c>
      <c r="AU179" s="14"/>
      <c r="AV179" s="14"/>
      <c r="AW179" s="14"/>
      <c r="AX179" s="35"/>
      <c r="AY179" s="30"/>
      <c r="AZ179" s="14"/>
      <c r="BA179" s="14"/>
      <c r="BB179" s="14"/>
      <c r="BC179" s="14"/>
    </row>
    <row r="180" spans="1:55" ht="26.25" customHeight="1" x14ac:dyDescent="0.35">
      <c r="A180" s="87"/>
      <c r="B180" s="87" t="s">
        <v>217</v>
      </c>
      <c r="C180" s="88" t="str">
        <f>VLOOKUP(B180,[1]Tabel!$A$6:$D$39,2,FALSE)</f>
        <v>Bando</v>
      </c>
      <c r="D180" s="14">
        <f>VLOOKUP(B180,Tabel!$A$6:$E$78,4,FALSE)</f>
        <v>75000</v>
      </c>
      <c r="E180" s="91"/>
      <c r="F180" s="91"/>
      <c r="G180" s="91"/>
      <c r="H180" s="91"/>
      <c r="I180" s="91"/>
      <c r="J180" s="91"/>
      <c r="K180" s="91"/>
      <c r="L180" s="91"/>
      <c r="M180" s="91">
        <v>1</v>
      </c>
      <c r="N180" s="91"/>
      <c r="O180" s="91"/>
      <c r="P180" s="91">
        <v>1</v>
      </c>
      <c r="Q180" s="91">
        <v>1</v>
      </c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  <c r="AC180" s="91"/>
      <c r="AD180" s="91"/>
      <c r="AE180" s="91"/>
      <c r="AF180" s="91"/>
      <c r="AG180" s="91"/>
      <c r="AH180" s="91"/>
      <c r="AI180" s="91"/>
      <c r="AJ180" s="91"/>
      <c r="AK180" s="91"/>
      <c r="AL180" s="91"/>
      <c r="AM180" s="91"/>
      <c r="AN180" s="91"/>
      <c r="AO180" s="91"/>
      <c r="AP180" s="91"/>
      <c r="AQ180" s="91"/>
      <c r="AR180" s="13">
        <f t="shared" si="14"/>
        <v>3</v>
      </c>
      <c r="AT180" s="13">
        <f t="shared" si="12"/>
        <v>225000</v>
      </c>
      <c r="AU180" s="14"/>
      <c r="AV180" s="14"/>
      <c r="AW180" s="14"/>
      <c r="AX180" s="35"/>
      <c r="AY180" s="30"/>
      <c r="AZ180" s="14"/>
      <c r="BA180" s="14"/>
      <c r="BB180" s="14"/>
      <c r="BC180" s="14"/>
    </row>
    <row r="181" spans="1:55" ht="26.25" customHeight="1" x14ac:dyDescent="0.35">
      <c r="A181" s="89"/>
      <c r="B181" s="89" t="s">
        <v>49</v>
      </c>
      <c r="C181" s="90" t="str">
        <f>VLOOKUP(B181,[1]Tabel!$A$6:$D$39,2,FALSE)</f>
        <v>G.tali warna warni</v>
      </c>
      <c r="D181" s="14">
        <f>VLOOKUP(B181,Tabel!$A$6:$E$78,4,FALSE)</f>
        <v>17000</v>
      </c>
      <c r="E181" s="90">
        <v>1</v>
      </c>
      <c r="F181" s="90">
        <v>2</v>
      </c>
      <c r="G181" s="90"/>
      <c r="H181" s="90"/>
      <c r="I181" s="90"/>
      <c r="J181" s="90"/>
      <c r="K181" s="90"/>
      <c r="L181" s="90">
        <v>1</v>
      </c>
      <c r="M181" s="90"/>
      <c r="N181" s="90"/>
      <c r="O181" s="90">
        <v>1</v>
      </c>
      <c r="P181" s="90">
        <v>2</v>
      </c>
      <c r="Q181" s="90"/>
      <c r="R181" s="90"/>
      <c r="S181" s="90"/>
      <c r="T181" s="90"/>
      <c r="U181" s="90"/>
      <c r="V181" s="90"/>
      <c r="W181" s="90"/>
      <c r="X181" s="90"/>
      <c r="Y181" s="90"/>
      <c r="Z181" s="90"/>
      <c r="AA181" s="90"/>
      <c r="AB181" s="90"/>
      <c r="AC181" s="90"/>
      <c r="AD181" s="90"/>
      <c r="AE181" s="90"/>
      <c r="AF181" s="90"/>
      <c r="AG181" s="90"/>
      <c r="AH181" s="90"/>
      <c r="AI181" s="90"/>
      <c r="AJ181" s="90"/>
      <c r="AK181" s="90"/>
      <c r="AL181" s="90"/>
      <c r="AM181" s="90"/>
      <c r="AN181" s="90"/>
      <c r="AO181" s="90"/>
      <c r="AP181" s="90"/>
      <c r="AQ181" s="90">
        <v>2</v>
      </c>
      <c r="AR181" s="13">
        <f t="shared" si="14"/>
        <v>9</v>
      </c>
      <c r="AT181" s="13">
        <f t="shared" si="12"/>
        <v>153000</v>
      </c>
      <c r="AU181" s="14"/>
      <c r="AV181" s="14"/>
      <c r="AW181" s="14"/>
      <c r="AX181" s="35"/>
      <c r="AY181" s="30"/>
      <c r="AZ181" s="14"/>
      <c r="BA181" s="14"/>
      <c r="BB181" s="14"/>
      <c r="BC181" s="14"/>
    </row>
    <row r="182" spans="1:55" ht="26.25" customHeight="1" x14ac:dyDescent="0.35">
      <c r="A182" s="87"/>
      <c r="B182" s="87" t="s">
        <v>43</v>
      </c>
      <c r="C182" s="88" t="str">
        <f>VLOOKUP(B182,[1]Tabel!$A$6:$D$39,2,FALSE)</f>
        <v>G.batu magnet</v>
      </c>
      <c r="D182" s="30">
        <v>25000</v>
      </c>
      <c r="E182" s="91"/>
      <c r="F182" s="91">
        <v>1</v>
      </c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  <c r="AC182" s="91"/>
      <c r="AD182" s="91"/>
      <c r="AE182" s="91"/>
      <c r="AF182" s="91"/>
      <c r="AG182" s="91"/>
      <c r="AH182" s="91"/>
      <c r="AI182" s="91"/>
      <c r="AJ182" s="91"/>
      <c r="AK182" s="91"/>
      <c r="AL182" s="91"/>
      <c r="AM182" s="91"/>
      <c r="AN182" s="91"/>
      <c r="AO182" s="91"/>
      <c r="AP182" s="91"/>
      <c r="AQ182" s="91"/>
      <c r="AR182" s="13">
        <f t="shared" si="14"/>
        <v>1</v>
      </c>
      <c r="AT182" s="26">
        <f t="shared" si="12"/>
        <v>25000</v>
      </c>
      <c r="AU182" s="14" t="s">
        <v>227</v>
      </c>
      <c r="AV182" s="14"/>
      <c r="AW182" s="14"/>
      <c r="AX182" s="35"/>
      <c r="AY182" s="30">
        <v>3000</v>
      </c>
      <c r="AZ182" s="14"/>
      <c r="BA182" s="14"/>
      <c r="BB182" s="14"/>
      <c r="BC182" s="14"/>
    </row>
    <row r="183" spans="1:55" ht="26.25" customHeight="1" x14ac:dyDescent="0.35">
      <c r="A183" s="87"/>
      <c r="B183" s="87" t="s">
        <v>219</v>
      </c>
      <c r="C183" s="88" t="str">
        <f>VLOOKUP(B183,[1]Tabel!$A$6:$D$39,2,FALSE)</f>
        <v xml:space="preserve">Rosario kristal </v>
      </c>
      <c r="D183" s="14">
        <f>VLOOKUP(B183,Tabel!$A$6:$E$78,4,FALSE)</f>
        <v>75000</v>
      </c>
      <c r="E183" s="91"/>
      <c r="F183" s="91"/>
      <c r="G183" s="91"/>
      <c r="H183" s="91"/>
      <c r="I183" s="91"/>
      <c r="J183" s="91"/>
      <c r="K183" s="91"/>
      <c r="L183" s="91"/>
      <c r="M183" s="91">
        <v>1</v>
      </c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  <c r="AC183" s="91"/>
      <c r="AD183" s="91"/>
      <c r="AE183" s="91"/>
      <c r="AF183" s="91"/>
      <c r="AG183" s="91"/>
      <c r="AH183" s="91"/>
      <c r="AI183" s="91"/>
      <c r="AJ183" s="91"/>
      <c r="AK183" s="91"/>
      <c r="AL183" s="91"/>
      <c r="AM183" s="91"/>
      <c r="AN183" s="91"/>
      <c r="AO183" s="91"/>
      <c r="AP183" s="91"/>
      <c r="AQ183" s="91"/>
      <c r="AR183" s="13">
        <f t="shared" si="14"/>
        <v>1</v>
      </c>
      <c r="AT183" s="13">
        <f t="shared" si="12"/>
        <v>75000</v>
      </c>
      <c r="AU183" s="14"/>
      <c r="AV183" s="14"/>
      <c r="AW183" s="14"/>
      <c r="AX183" s="35"/>
      <c r="AY183" s="30"/>
      <c r="AZ183" s="14"/>
      <c r="BA183" s="14"/>
      <c r="BB183" s="14"/>
      <c r="BC183" s="14"/>
    </row>
    <row r="184" spans="1:55" ht="26.25" customHeight="1" x14ac:dyDescent="0.35">
      <c r="A184" s="87"/>
      <c r="B184" s="87" t="s">
        <v>35</v>
      </c>
      <c r="C184" s="88" t="str">
        <f>VLOOKUP(B184,[1]Tabel!$A$6:$D$39,2,FALSE)</f>
        <v>Rosario kristal</v>
      </c>
      <c r="D184" s="14">
        <f>VLOOKUP(B184,Tabel!$A$6:$E$78,4,FALSE)</f>
        <v>150000</v>
      </c>
      <c r="E184" s="91"/>
      <c r="F184" s="91"/>
      <c r="G184" s="91"/>
      <c r="H184" s="91"/>
      <c r="I184" s="91"/>
      <c r="J184" s="91">
        <v>1</v>
      </c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  <c r="AC184" s="91"/>
      <c r="AD184" s="91"/>
      <c r="AE184" s="91"/>
      <c r="AF184" s="91"/>
      <c r="AG184" s="91"/>
      <c r="AH184" s="91"/>
      <c r="AI184" s="91"/>
      <c r="AJ184" s="91"/>
      <c r="AK184" s="91"/>
      <c r="AL184" s="91"/>
      <c r="AM184" s="91"/>
      <c r="AN184" s="91"/>
      <c r="AO184" s="91"/>
      <c r="AP184" s="91"/>
      <c r="AQ184" s="91"/>
      <c r="AR184" s="13">
        <f t="shared" si="14"/>
        <v>1</v>
      </c>
      <c r="AT184" s="13">
        <f t="shared" si="12"/>
        <v>150000</v>
      </c>
      <c r="AU184" s="14"/>
      <c r="AV184" s="14"/>
      <c r="AW184" s="14"/>
      <c r="AX184" s="35"/>
      <c r="AY184" s="30"/>
      <c r="AZ184" s="14"/>
      <c r="BA184" s="14"/>
      <c r="BB184" s="14"/>
      <c r="BC184" s="14"/>
    </row>
    <row r="185" spans="1:55" ht="26.25" customHeight="1" x14ac:dyDescent="0.35">
      <c r="A185" s="87"/>
      <c r="B185" s="87" t="s">
        <v>135</v>
      </c>
      <c r="C185" s="88" t="str">
        <f>VLOOKUP(B185,[1]Tabel!$A$6:$D$39,2,FALSE)</f>
        <v xml:space="preserve">Gelang plat </v>
      </c>
      <c r="D185" s="14">
        <f>VLOOKUP(B185,Tabel!$A$6:$E$78,4,FALSE)</f>
        <v>17000</v>
      </c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>
        <v>6</v>
      </c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1"/>
      <c r="AI185" s="91"/>
      <c r="AJ185" s="91"/>
      <c r="AK185" s="91"/>
      <c r="AL185" s="91"/>
      <c r="AM185" s="91"/>
      <c r="AN185" s="91"/>
      <c r="AO185" s="91"/>
      <c r="AP185" s="91"/>
      <c r="AQ185" s="91"/>
      <c r="AR185" s="13">
        <f t="shared" si="14"/>
        <v>6</v>
      </c>
      <c r="AT185" s="13">
        <f t="shared" si="12"/>
        <v>102000</v>
      </c>
      <c r="AU185" s="14"/>
      <c r="AV185" s="14"/>
      <c r="AW185" s="14"/>
      <c r="AX185" s="35"/>
      <c r="AY185" s="30"/>
      <c r="AZ185" s="14"/>
      <c r="BA185" s="14"/>
      <c r="BB185" s="14"/>
      <c r="BC185" s="14"/>
    </row>
    <row r="186" spans="1:55" ht="26.25" customHeight="1" x14ac:dyDescent="0.35">
      <c r="A186" s="87"/>
      <c r="B186" s="87" t="s">
        <v>46</v>
      </c>
      <c r="C186" s="88" t="str">
        <f>VLOOKUP(B186,[1]Tabel!$A$6:$D$39,2,FALSE)</f>
        <v>G.tali single bandul silver</v>
      </c>
      <c r="D186" s="14">
        <f>VLOOKUP(B186,Tabel!$A$6:$E$78,4,FALSE)</f>
        <v>25000</v>
      </c>
      <c r="E186" s="91"/>
      <c r="F186" s="91"/>
      <c r="G186" s="91"/>
      <c r="H186" s="91"/>
      <c r="I186" s="91"/>
      <c r="J186" s="91"/>
      <c r="K186" s="91"/>
      <c r="L186" s="91"/>
      <c r="M186" s="91"/>
      <c r="N186" s="91">
        <v>2</v>
      </c>
      <c r="O186" s="91">
        <v>1</v>
      </c>
      <c r="P186" s="91"/>
      <c r="Q186" s="91"/>
      <c r="R186" s="91"/>
      <c r="S186" s="91"/>
      <c r="T186" s="91">
        <v>1</v>
      </c>
      <c r="U186" s="91"/>
      <c r="V186" s="91"/>
      <c r="W186" s="91"/>
      <c r="X186" s="91"/>
      <c r="Y186" s="91"/>
      <c r="Z186" s="91"/>
      <c r="AA186" s="91"/>
      <c r="AB186" s="91"/>
      <c r="AC186" s="91"/>
      <c r="AD186" s="91"/>
      <c r="AE186" s="91"/>
      <c r="AF186" s="91"/>
      <c r="AG186" s="91"/>
      <c r="AH186" s="91"/>
      <c r="AI186" s="91"/>
      <c r="AJ186" s="91"/>
      <c r="AK186" s="91"/>
      <c r="AL186" s="91"/>
      <c r="AM186" s="91"/>
      <c r="AN186" s="91"/>
      <c r="AO186" s="91"/>
      <c r="AP186" s="91"/>
      <c r="AQ186" s="91"/>
      <c r="AR186" s="13">
        <f t="shared" si="14"/>
        <v>4</v>
      </c>
      <c r="AT186" s="13">
        <f t="shared" si="12"/>
        <v>100000</v>
      </c>
      <c r="AU186" s="14"/>
      <c r="AV186" s="14"/>
      <c r="AW186" s="14"/>
      <c r="AX186" s="35"/>
      <c r="AY186" s="30"/>
      <c r="AZ186" s="14"/>
      <c r="BA186" s="14"/>
      <c r="BB186" s="14"/>
      <c r="BC186" s="14"/>
    </row>
    <row r="187" spans="1:55" ht="26.25" customHeight="1" x14ac:dyDescent="0.35">
      <c r="A187" s="87"/>
      <c r="B187" s="87" t="s">
        <v>140</v>
      </c>
      <c r="C187" s="88" t="str">
        <f>VLOOKUP(B187,[1]Tabel!$A$6:$D$39,2,FALSE)</f>
        <v>Kalung bandul</v>
      </c>
      <c r="D187" s="14">
        <f>VLOOKUP(B187,Tabel!$A$6:$E$78,4,FALSE)</f>
        <v>23000</v>
      </c>
      <c r="E187" s="91">
        <v>1</v>
      </c>
      <c r="F187" s="91"/>
      <c r="G187" s="91"/>
      <c r="H187" s="91"/>
      <c r="I187" s="91"/>
      <c r="J187" s="91"/>
      <c r="K187" s="91"/>
      <c r="L187" s="91"/>
      <c r="M187" s="91"/>
      <c r="N187" s="91"/>
      <c r="O187" s="91">
        <v>2</v>
      </c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  <c r="AC187" s="91"/>
      <c r="AD187" s="91"/>
      <c r="AE187" s="91"/>
      <c r="AF187" s="91"/>
      <c r="AG187" s="91"/>
      <c r="AH187" s="91"/>
      <c r="AI187" s="91"/>
      <c r="AJ187" s="91"/>
      <c r="AK187" s="91"/>
      <c r="AL187" s="91"/>
      <c r="AM187" s="91"/>
      <c r="AN187" s="91"/>
      <c r="AO187" s="91"/>
      <c r="AP187" s="91"/>
      <c r="AQ187" s="91"/>
      <c r="AR187" s="13">
        <f t="shared" si="14"/>
        <v>3</v>
      </c>
      <c r="AT187" s="13">
        <f t="shared" si="12"/>
        <v>69000</v>
      </c>
      <c r="AU187" s="14"/>
      <c r="AV187" s="14"/>
      <c r="AW187" s="14"/>
      <c r="AX187" s="35"/>
      <c r="AY187" s="30"/>
      <c r="AZ187" s="14"/>
      <c r="BA187" s="14"/>
      <c r="BB187" s="14"/>
      <c r="BC187" s="14"/>
    </row>
    <row r="188" spans="1:55" ht="26.25" customHeight="1" x14ac:dyDescent="0.35">
      <c r="A188" s="87"/>
      <c r="B188" s="87" t="s">
        <v>45</v>
      </c>
      <c r="C188" s="88" t="str">
        <f>VLOOKUP(B188,[1]Tabel!$A$6:$D$39,2,FALSE)</f>
        <v>G.bandul kunci</v>
      </c>
      <c r="D188" s="14">
        <f>VLOOKUP(B188,Tabel!$A$6:$E$78,4,FALSE)</f>
        <v>28000</v>
      </c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>
        <v>1</v>
      </c>
      <c r="V188" s="91">
        <v>1</v>
      </c>
      <c r="W188" s="91">
        <v>1</v>
      </c>
      <c r="X188" s="91">
        <v>1</v>
      </c>
      <c r="Y188" s="91"/>
      <c r="Z188" s="91"/>
      <c r="AA188" s="91"/>
      <c r="AB188" s="91"/>
      <c r="AC188" s="91"/>
      <c r="AD188" s="91"/>
      <c r="AE188" s="91"/>
      <c r="AF188" s="91"/>
      <c r="AG188" s="91"/>
      <c r="AH188" s="91"/>
      <c r="AI188" s="91"/>
      <c r="AJ188" s="91"/>
      <c r="AK188" s="91"/>
      <c r="AL188" s="91"/>
      <c r="AM188" s="91"/>
      <c r="AN188" s="91"/>
      <c r="AO188" s="91"/>
      <c r="AP188" s="91"/>
      <c r="AQ188" s="91"/>
      <c r="AR188" s="13">
        <f t="shared" si="14"/>
        <v>4</v>
      </c>
      <c r="AT188" s="13">
        <f t="shared" si="12"/>
        <v>112000</v>
      </c>
      <c r="AU188" s="14"/>
      <c r="AV188" s="14"/>
      <c r="AW188" s="14"/>
      <c r="AX188" s="35"/>
      <c r="AY188" s="30"/>
      <c r="AZ188" s="14"/>
      <c r="BA188" s="14"/>
      <c r="BB188" s="14"/>
      <c r="BC188" s="14"/>
    </row>
    <row r="189" spans="1:55" ht="26.25" customHeight="1" x14ac:dyDescent="0.35">
      <c r="A189" s="87"/>
      <c r="B189" s="87" t="s">
        <v>171</v>
      </c>
      <c r="C189" s="88" t="str">
        <f>VLOOKUP(B189,[1]Tabel!$A$6:$D$39,2,FALSE)</f>
        <v>Kalung mutiara</v>
      </c>
      <c r="D189" s="14">
        <f>VLOOKUP(B189,Tabel!$A$6:$E$78,4,FALSE)</f>
        <v>40000</v>
      </c>
      <c r="E189" s="91"/>
      <c r="F189" s="91"/>
      <c r="G189" s="91"/>
      <c r="H189" s="91"/>
      <c r="I189" s="91"/>
      <c r="J189" s="91"/>
      <c r="K189" s="91"/>
      <c r="L189" s="91"/>
      <c r="M189" s="91">
        <v>1</v>
      </c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  <c r="AC189" s="91"/>
      <c r="AD189" s="91"/>
      <c r="AE189" s="91"/>
      <c r="AF189" s="91"/>
      <c r="AG189" s="91"/>
      <c r="AH189" s="91"/>
      <c r="AI189" s="91"/>
      <c r="AJ189" s="91"/>
      <c r="AK189" s="91"/>
      <c r="AL189" s="91"/>
      <c r="AM189" s="91"/>
      <c r="AN189" s="91"/>
      <c r="AO189" s="91"/>
      <c r="AP189" s="91"/>
      <c r="AQ189" s="91"/>
      <c r="AR189" s="13">
        <f t="shared" si="14"/>
        <v>1</v>
      </c>
      <c r="AT189" s="13">
        <f t="shared" si="12"/>
        <v>40000</v>
      </c>
      <c r="AU189" s="14"/>
      <c r="AV189" s="14"/>
      <c r="AW189" s="14"/>
      <c r="AX189" s="35"/>
      <c r="AY189" s="30"/>
      <c r="AZ189" s="14"/>
      <c r="BA189" s="14"/>
      <c r="BB189" s="14"/>
      <c r="BC189" s="14"/>
    </row>
    <row r="190" spans="1:55" ht="26.25" customHeight="1" x14ac:dyDescent="0.35">
      <c r="A190" s="87"/>
      <c r="B190" s="87" t="s">
        <v>129</v>
      </c>
      <c r="C190" s="88" t="str">
        <f>VLOOKUP(B190,[1]Tabel!$A$6:$D$39,2,FALSE)</f>
        <v>Lain2</v>
      </c>
      <c r="D190" s="35">
        <f>4456000-SUM(AT171:AT189)</f>
        <v>453000</v>
      </c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>
        <v>1</v>
      </c>
      <c r="AR190" s="13">
        <f t="shared" si="14"/>
        <v>1</v>
      </c>
      <c r="AT190" s="29">
        <f t="shared" si="12"/>
        <v>453000</v>
      </c>
      <c r="AU190" s="14"/>
      <c r="AV190" s="14"/>
      <c r="AW190" s="14"/>
      <c r="AX190" s="35">
        <f>AT190</f>
        <v>453000</v>
      </c>
      <c r="AY190" s="30"/>
      <c r="AZ190" s="14"/>
      <c r="BA190" s="14"/>
      <c r="BB190" s="14"/>
      <c r="BC190" s="14"/>
    </row>
    <row r="191" spans="1:55" ht="26.25" customHeight="1" x14ac:dyDescent="0.35">
      <c r="A191" s="17">
        <v>42162</v>
      </c>
      <c r="B191" s="87" t="s">
        <v>46</v>
      </c>
      <c r="C191" s="22" t="str">
        <f>VLOOKUP(B191,Tabel!$A$6:$E$78,2,FALSE)</f>
        <v>G.tali single bandul silver</v>
      </c>
      <c r="D191" s="14">
        <f>VLOOKUP(B191,Tabel!$A$6:$E$78,4,FALSE)</f>
        <v>25000</v>
      </c>
      <c r="E191" s="91">
        <v>1</v>
      </c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  <c r="AC191" s="91"/>
      <c r="AD191" s="91"/>
      <c r="AE191" s="91"/>
      <c r="AF191" s="91"/>
      <c r="AG191" s="91"/>
      <c r="AH191" s="91"/>
      <c r="AI191" s="91"/>
      <c r="AJ191" s="91"/>
      <c r="AK191" s="91"/>
      <c r="AL191" s="91"/>
      <c r="AM191" s="91"/>
      <c r="AN191" s="91"/>
      <c r="AO191" s="91"/>
      <c r="AP191" s="91"/>
      <c r="AQ191" s="91"/>
      <c r="AR191" s="13">
        <f t="shared" si="14"/>
        <v>1</v>
      </c>
      <c r="AT191" s="13">
        <f t="shared" si="12"/>
        <v>25000</v>
      </c>
      <c r="AU191" s="14"/>
      <c r="AV191" s="14"/>
      <c r="AW191" s="14"/>
      <c r="AX191" s="35"/>
      <c r="AY191" s="30"/>
      <c r="AZ191" s="14"/>
      <c r="BA191" s="14"/>
      <c r="BB191" s="14"/>
      <c r="BC191" s="14"/>
    </row>
    <row r="192" spans="1:55" ht="26.25" customHeight="1" x14ac:dyDescent="0.35">
      <c r="A192" s="87" t="s">
        <v>231</v>
      </c>
      <c r="B192" s="87" t="s">
        <v>215</v>
      </c>
      <c r="C192" s="22" t="str">
        <f>VLOOKUP(B192,Tabel!$A$6:$E$78,2,FALSE)</f>
        <v>G. Mutiara</v>
      </c>
      <c r="D192" s="14">
        <f>VLOOKUP(B192,Tabel!$A$6:$E$78,4,FALSE)</f>
        <v>30000</v>
      </c>
      <c r="E192" s="91"/>
      <c r="F192" s="91"/>
      <c r="G192" s="91"/>
      <c r="H192" s="91"/>
      <c r="I192" s="91"/>
      <c r="J192" s="91"/>
      <c r="K192" s="91"/>
      <c r="L192" s="91">
        <v>1</v>
      </c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  <c r="AC192" s="91"/>
      <c r="AD192" s="91"/>
      <c r="AE192" s="91"/>
      <c r="AF192" s="91"/>
      <c r="AG192" s="91"/>
      <c r="AH192" s="91"/>
      <c r="AI192" s="91"/>
      <c r="AJ192" s="91"/>
      <c r="AK192" s="91"/>
      <c r="AL192" s="91"/>
      <c r="AM192" s="91"/>
      <c r="AN192" s="91"/>
      <c r="AO192" s="91"/>
      <c r="AP192" s="91"/>
      <c r="AQ192" s="91"/>
      <c r="AR192" s="13">
        <f t="shared" si="14"/>
        <v>1</v>
      </c>
      <c r="AT192" s="13">
        <f t="shared" si="12"/>
        <v>30000</v>
      </c>
      <c r="AU192" s="14"/>
      <c r="AV192" s="14"/>
      <c r="AW192" s="14"/>
      <c r="AX192" s="35"/>
      <c r="AY192" s="30"/>
      <c r="AZ192" s="14"/>
      <c r="BA192" s="14"/>
      <c r="BB192" s="14"/>
      <c r="BC192" s="14"/>
    </row>
    <row r="193" spans="1:55" ht="26.25" customHeight="1" x14ac:dyDescent="0.35">
      <c r="A193" s="87"/>
      <c r="B193" s="87" t="s">
        <v>135</v>
      </c>
      <c r="C193" s="22" t="str">
        <f>VLOOKUP(B193,Tabel!$A$6:$E$78,2,FALSE)</f>
        <v xml:space="preserve">Gelang plat </v>
      </c>
      <c r="D193" s="14">
        <f>VLOOKUP(B193,Tabel!$A$6:$E$78,4,FALSE)</f>
        <v>17000</v>
      </c>
      <c r="E193" s="91">
        <v>1</v>
      </c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>
        <v>1</v>
      </c>
      <c r="R193" s="91"/>
      <c r="S193" s="91"/>
      <c r="T193" s="91">
        <v>1</v>
      </c>
      <c r="U193" s="91"/>
      <c r="V193" s="91"/>
      <c r="W193" s="91"/>
      <c r="X193" s="91"/>
      <c r="Y193" s="91"/>
      <c r="Z193" s="91"/>
      <c r="AA193" s="91"/>
      <c r="AB193" s="91"/>
      <c r="AC193" s="91"/>
      <c r="AD193" s="91"/>
      <c r="AE193" s="91"/>
      <c r="AF193" s="91"/>
      <c r="AG193" s="91"/>
      <c r="AH193" s="91"/>
      <c r="AI193" s="91"/>
      <c r="AJ193" s="91"/>
      <c r="AK193" s="91"/>
      <c r="AL193" s="91"/>
      <c r="AM193" s="91"/>
      <c r="AN193" s="91"/>
      <c r="AO193" s="91"/>
      <c r="AP193" s="91"/>
      <c r="AQ193" s="91"/>
      <c r="AR193" s="13">
        <f t="shared" si="14"/>
        <v>3</v>
      </c>
      <c r="AT193" s="13">
        <f t="shared" si="12"/>
        <v>51000</v>
      </c>
      <c r="AU193" s="14"/>
      <c r="AV193" s="14"/>
      <c r="AW193" s="14"/>
      <c r="AX193" s="35"/>
      <c r="AY193" s="30"/>
      <c r="AZ193" s="14"/>
      <c r="BA193" s="14"/>
      <c r="BB193" s="14"/>
      <c r="BC193" s="14"/>
    </row>
    <row r="194" spans="1:55" ht="26.25" customHeight="1" x14ac:dyDescent="0.35">
      <c r="A194" s="87"/>
      <c r="B194" s="87" t="s">
        <v>140</v>
      </c>
      <c r="C194" s="22" t="str">
        <f>VLOOKUP(B194,Tabel!$A$6:$E$78,2,FALSE)</f>
        <v>Kalung bandul</v>
      </c>
      <c r="D194" s="14">
        <f>VLOOKUP(B194,Tabel!$A$6:$E$78,4,FALSE)</f>
        <v>23000</v>
      </c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>
        <v>1</v>
      </c>
      <c r="U194" s="91"/>
      <c r="V194" s="91"/>
      <c r="W194" s="91"/>
      <c r="X194" s="91"/>
      <c r="Y194" s="91"/>
      <c r="Z194" s="91"/>
      <c r="AA194" s="91"/>
      <c r="AB194" s="91"/>
      <c r="AC194" s="91"/>
      <c r="AD194" s="91"/>
      <c r="AE194" s="91"/>
      <c r="AF194" s="91"/>
      <c r="AG194" s="91"/>
      <c r="AH194" s="91"/>
      <c r="AI194" s="91"/>
      <c r="AJ194" s="91"/>
      <c r="AK194" s="91"/>
      <c r="AL194" s="91"/>
      <c r="AM194" s="91"/>
      <c r="AN194" s="91"/>
      <c r="AO194" s="91"/>
      <c r="AP194" s="91"/>
      <c r="AQ194" s="91"/>
      <c r="AR194" s="13">
        <f t="shared" si="14"/>
        <v>1</v>
      </c>
      <c r="AT194" s="13">
        <f t="shared" si="12"/>
        <v>23000</v>
      </c>
      <c r="AU194" s="14"/>
      <c r="AV194" s="14"/>
      <c r="AW194" s="14"/>
      <c r="AX194" s="35"/>
      <c r="AY194" s="30"/>
      <c r="AZ194" s="14"/>
      <c r="BA194" s="14"/>
      <c r="BB194" s="14"/>
      <c r="BC194" s="14"/>
    </row>
    <row r="195" spans="1:55" ht="26.25" customHeight="1" x14ac:dyDescent="0.35">
      <c r="A195" s="87"/>
      <c r="B195" s="87" t="s">
        <v>133</v>
      </c>
      <c r="C195" s="22" t="str">
        <f>VLOOKUP(B195,Tabel!$A$6:$E$78,2,FALSE)</f>
        <v>Gelang rosario kristal</v>
      </c>
      <c r="D195" s="14">
        <f>VLOOKUP(B195,Tabel!$A$6:$E$78,4,FALSE)</f>
        <v>50000</v>
      </c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>
        <v>2</v>
      </c>
      <c r="P195" s="91"/>
      <c r="Q195" s="91"/>
      <c r="R195" s="91"/>
      <c r="S195" s="91"/>
      <c r="T195" s="91">
        <v>4</v>
      </c>
      <c r="U195" s="91"/>
      <c r="V195" s="91"/>
      <c r="W195" s="91"/>
      <c r="X195" s="91"/>
      <c r="Y195" s="91"/>
      <c r="Z195" s="91"/>
      <c r="AA195" s="91"/>
      <c r="AB195" s="91"/>
      <c r="AC195" s="91"/>
      <c r="AD195" s="91"/>
      <c r="AE195" s="91"/>
      <c r="AF195" s="91"/>
      <c r="AG195" s="91"/>
      <c r="AH195" s="91"/>
      <c r="AI195" s="91"/>
      <c r="AJ195" s="91"/>
      <c r="AK195" s="91"/>
      <c r="AL195" s="91"/>
      <c r="AM195" s="91"/>
      <c r="AN195" s="91"/>
      <c r="AO195" s="91"/>
      <c r="AP195" s="91"/>
      <c r="AQ195" s="91"/>
      <c r="AR195" s="13">
        <f t="shared" si="14"/>
        <v>6</v>
      </c>
      <c r="AT195" s="13">
        <f t="shared" si="12"/>
        <v>300000</v>
      </c>
      <c r="AU195" s="14"/>
      <c r="AV195" s="14"/>
      <c r="AW195" s="14"/>
      <c r="AX195" s="35"/>
      <c r="AY195" s="30"/>
      <c r="AZ195" s="14"/>
      <c r="BA195" s="14"/>
      <c r="BB195" s="14"/>
      <c r="BC195" s="14"/>
    </row>
    <row r="196" spans="1:55" ht="26.25" customHeight="1" x14ac:dyDescent="0.35">
      <c r="A196" s="87"/>
      <c r="B196" s="87" t="s">
        <v>43</v>
      </c>
      <c r="C196" s="22" t="str">
        <f>VLOOKUP(B196,Tabel!$A$6:$E$78,2,FALSE)</f>
        <v>G.batu magnet</v>
      </c>
      <c r="D196" s="14">
        <f>VLOOKUP(B196,Tabel!$A$6:$E$78,4,FALSE)</f>
        <v>28000</v>
      </c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>
        <v>2</v>
      </c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  <c r="AC196" s="91"/>
      <c r="AD196" s="91"/>
      <c r="AE196" s="91"/>
      <c r="AF196" s="91"/>
      <c r="AG196" s="91"/>
      <c r="AH196" s="91"/>
      <c r="AI196" s="91"/>
      <c r="AJ196" s="91"/>
      <c r="AK196" s="91"/>
      <c r="AL196" s="91"/>
      <c r="AM196" s="91"/>
      <c r="AN196" s="91"/>
      <c r="AO196" s="91"/>
      <c r="AP196" s="91"/>
      <c r="AQ196" s="91"/>
      <c r="AR196" s="13">
        <f t="shared" si="14"/>
        <v>2</v>
      </c>
      <c r="AT196" s="13">
        <f t="shared" si="12"/>
        <v>56000</v>
      </c>
      <c r="AU196" s="14"/>
      <c r="AV196" s="14"/>
      <c r="AW196" s="14"/>
      <c r="AX196" s="35"/>
      <c r="AY196" s="30"/>
      <c r="AZ196" s="14"/>
      <c r="BA196" s="14"/>
      <c r="BB196" s="14"/>
      <c r="BC196" s="14"/>
    </row>
    <row r="197" spans="1:55" ht="26.25" customHeight="1" x14ac:dyDescent="0.35">
      <c r="A197" s="87"/>
      <c r="B197" s="87" t="s">
        <v>32</v>
      </c>
      <c r="C197" s="22" t="str">
        <f>VLOOKUP(B197,Tabel!$A$6:$E$78,2,FALSE)</f>
        <v>Rosario kayu</v>
      </c>
      <c r="D197" s="14">
        <f>VLOOKUP(B197,Tabel!$A$6:$E$78,4,FALSE)</f>
        <v>40000</v>
      </c>
      <c r="E197" s="91"/>
      <c r="F197" s="91"/>
      <c r="G197" s="91"/>
      <c r="H197" s="91"/>
      <c r="I197" s="91"/>
      <c r="J197" s="91">
        <v>1</v>
      </c>
      <c r="K197" s="91"/>
      <c r="L197" s="91"/>
      <c r="M197" s="91">
        <v>1</v>
      </c>
      <c r="N197" s="91"/>
      <c r="O197" s="91">
        <v>7</v>
      </c>
      <c r="P197" s="91"/>
      <c r="Q197" s="91"/>
      <c r="R197" s="91"/>
      <c r="S197" s="91">
        <v>10</v>
      </c>
      <c r="T197" s="91"/>
      <c r="U197" s="91"/>
      <c r="V197" s="91"/>
      <c r="W197" s="91"/>
      <c r="X197" s="91"/>
      <c r="Y197" s="91"/>
      <c r="Z197" s="91"/>
      <c r="AA197" s="91"/>
      <c r="AB197" s="91"/>
      <c r="AC197" s="91"/>
      <c r="AD197" s="91"/>
      <c r="AE197" s="91"/>
      <c r="AF197" s="91"/>
      <c r="AG197" s="91"/>
      <c r="AH197" s="91"/>
      <c r="AI197" s="91"/>
      <c r="AJ197" s="91"/>
      <c r="AK197" s="91"/>
      <c r="AL197" s="91"/>
      <c r="AM197" s="91"/>
      <c r="AN197" s="91"/>
      <c r="AO197" s="91"/>
      <c r="AP197" s="91"/>
      <c r="AQ197" s="91"/>
      <c r="AR197" s="13">
        <f t="shared" si="14"/>
        <v>19</v>
      </c>
      <c r="AT197" s="13">
        <f t="shared" si="12"/>
        <v>760000</v>
      </c>
      <c r="AU197" s="14"/>
      <c r="AV197" s="14"/>
      <c r="AW197" s="14"/>
      <c r="AX197" s="35"/>
      <c r="AY197" s="30"/>
      <c r="AZ197" s="14"/>
      <c r="BA197" s="14"/>
      <c r="BB197" s="14"/>
      <c r="BC197" s="14"/>
    </row>
    <row r="198" spans="1:55" ht="26.25" customHeight="1" x14ac:dyDescent="0.35">
      <c r="A198" s="87"/>
      <c r="B198" s="87" t="s">
        <v>33</v>
      </c>
      <c r="C198" s="22" t="str">
        <f>VLOOKUP(B198,Tabel!$A$6:$E$78,2,FALSE)</f>
        <v>Rosario batu</v>
      </c>
      <c r="D198" s="14">
        <f>VLOOKUP(B198,Tabel!$A$6:$E$78,4,FALSE)</f>
        <v>100000</v>
      </c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>
        <v>2</v>
      </c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  <c r="AC198" s="91"/>
      <c r="AD198" s="91"/>
      <c r="AE198" s="91"/>
      <c r="AF198" s="91"/>
      <c r="AG198" s="91"/>
      <c r="AH198" s="91"/>
      <c r="AI198" s="91"/>
      <c r="AJ198" s="91"/>
      <c r="AK198" s="91"/>
      <c r="AL198" s="91"/>
      <c r="AM198" s="91"/>
      <c r="AN198" s="91"/>
      <c r="AO198" s="91"/>
      <c r="AP198" s="91"/>
      <c r="AQ198" s="91"/>
      <c r="AR198" s="13">
        <f t="shared" si="14"/>
        <v>2</v>
      </c>
      <c r="AT198" s="13">
        <f t="shared" ref="AT198:AT261" si="15">AR198*D198</f>
        <v>200000</v>
      </c>
      <c r="AU198" s="14"/>
      <c r="AV198" s="14"/>
      <c r="AW198" s="14"/>
      <c r="AX198" s="35"/>
      <c r="AY198" s="30"/>
      <c r="AZ198" s="14"/>
      <c r="BA198" s="14"/>
      <c r="BB198" s="14"/>
      <c r="BC198" s="14"/>
    </row>
    <row r="199" spans="1:55" ht="26.25" customHeight="1" x14ac:dyDescent="0.35">
      <c r="A199" s="87"/>
      <c r="B199" s="87" t="s">
        <v>130</v>
      </c>
      <c r="C199" s="22" t="str">
        <f>VLOOKUP(B199,Tabel!$A$6:$E$78,2,FALSE)</f>
        <v>G.makrame besar</v>
      </c>
      <c r="D199" s="14">
        <f>VLOOKUP(B199,Tabel!$A$6:$E$78,4,FALSE)</f>
        <v>23000</v>
      </c>
      <c r="E199" s="91"/>
      <c r="F199" s="91"/>
      <c r="G199" s="91"/>
      <c r="H199" s="91"/>
      <c r="I199" s="91"/>
      <c r="J199" s="91">
        <v>2</v>
      </c>
      <c r="K199" s="91"/>
      <c r="L199" s="91"/>
      <c r="M199" s="91">
        <v>1</v>
      </c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  <c r="AC199" s="91"/>
      <c r="AD199" s="91"/>
      <c r="AE199" s="91"/>
      <c r="AF199" s="91"/>
      <c r="AG199" s="91"/>
      <c r="AH199" s="91"/>
      <c r="AI199" s="91"/>
      <c r="AJ199" s="91"/>
      <c r="AK199" s="91"/>
      <c r="AL199" s="91"/>
      <c r="AM199" s="91"/>
      <c r="AN199" s="91"/>
      <c r="AO199" s="91"/>
      <c r="AP199" s="91"/>
      <c r="AQ199" s="91"/>
      <c r="AR199" s="13">
        <f t="shared" si="14"/>
        <v>3</v>
      </c>
      <c r="AT199" s="13">
        <f t="shared" si="15"/>
        <v>69000</v>
      </c>
      <c r="AU199" s="14"/>
      <c r="AV199" s="14"/>
      <c r="AW199" s="14"/>
      <c r="AX199" s="35"/>
      <c r="AY199" s="30"/>
      <c r="AZ199" s="14"/>
      <c r="BA199" s="14"/>
      <c r="BB199" s="14"/>
      <c r="BC199" s="14"/>
    </row>
    <row r="200" spans="1:55" ht="26.25" customHeight="1" x14ac:dyDescent="0.35">
      <c r="A200" s="87"/>
      <c r="B200" s="87" t="s">
        <v>49</v>
      </c>
      <c r="C200" s="22" t="str">
        <f>VLOOKUP(B200,Tabel!$A$6:$E$78,2,FALSE)</f>
        <v>G.tali warna warni</v>
      </c>
      <c r="D200" s="14">
        <f>VLOOKUP(B200,Tabel!$A$6:$E$78,4,FALSE)</f>
        <v>17000</v>
      </c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>
        <v>1</v>
      </c>
      <c r="U200" s="91"/>
      <c r="V200" s="91"/>
      <c r="W200" s="91"/>
      <c r="X200" s="91"/>
      <c r="Y200" s="91"/>
      <c r="Z200" s="91"/>
      <c r="AA200" s="91"/>
      <c r="AB200" s="91"/>
      <c r="AC200" s="91"/>
      <c r="AD200" s="91"/>
      <c r="AE200" s="91"/>
      <c r="AF200" s="91"/>
      <c r="AG200" s="91"/>
      <c r="AH200" s="91"/>
      <c r="AI200" s="91"/>
      <c r="AJ200" s="91"/>
      <c r="AK200" s="91"/>
      <c r="AL200" s="91"/>
      <c r="AM200" s="91"/>
      <c r="AN200" s="91"/>
      <c r="AO200" s="91"/>
      <c r="AP200" s="91"/>
      <c r="AQ200" s="91">
        <v>2</v>
      </c>
      <c r="AR200" s="13">
        <f t="shared" si="14"/>
        <v>3</v>
      </c>
      <c r="AT200" s="13">
        <f t="shared" si="15"/>
        <v>51000</v>
      </c>
      <c r="AU200" s="14"/>
      <c r="AV200" s="14"/>
      <c r="AW200" s="14"/>
      <c r="AX200" s="35"/>
      <c r="AY200" s="30"/>
      <c r="AZ200" s="14"/>
      <c r="BA200" s="14"/>
      <c r="BB200" s="14"/>
      <c r="BC200" s="14"/>
    </row>
    <row r="201" spans="1:55" ht="26.25" customHeight="1" x14ac:dyDescent="0.35">
      <c r="A201" s="87"/>
      <c r="B201" s="87" t="s">
        <v>46</v>
      </c>
      <c r="C201" s="22" t="str">
        <f>VLOOKUP(B201,Tabel!$A$6:$E$78,2,FALSE)</f>
        <v>G.tali single bandul silver</v>
      </c>
      <c r="D201" s="30">
        <v>20000</v>
      </c>
      <c r="E201" s="91"/>
      <c r="F201" s="91"/>
      <c r="G201" s="91"/>
      <c r="H201" s="91"/>
      <c r="I201" s="91"/>
      <c r="J201" s="91"/>
      <c r="K201" s="91"/>
      <c r="L201" s="91"/>
      <c r="M201" s="91">
        <v>1</v>
      </c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  <c r="AC201" s="91"/>
      <c r="AD201" s="91"/>
      <c r="AE201" s="91"/>
      <c r="AF201" s="91"/>
      <c r="AG201" s="91"/>
      <c r="AH201" s="91"/>
      <c r="AI201" s="91"/>
      <c r="AJ201" s="91"/>
      <c r="AK201" s="91"/>
      <c r="AL201" s="91"/>
      <c r="AM201" s="91"/>
      <c r="AN201" s="91"/>
      <c r="AO201" s="91"/>
      <c r="AP201" s="91"/>
      <c r="AQ201" s="91"/>
      <c r="AR201" s="13">
        <f t="shared" si="14"/>
        <v>1</v>
      </c>
      <c r="AT201" s="26">
        <f t="shared" si="15"/>
        <v>20000</v>
      </c>
      <c r="AU201" s="14" t="s">
        <v>295</v>
      </c>
      <c r="AV201" s="14"/>
      <c r="AW201" s="14"/>
      <c r="AX201" s="35"/>
      <c r="AY201" s="30">
        <v>5000</v>
      </c>
      <c r="AZ201" s="14"/>
      <c r="BA201" s="14"/>
      <c r="BB201" s="14"/>
      <c r="BC201" s="14"/>
    </row>
    <row r="202" spans="1:55" ht="26.25" customHeight="1" x14ac:dyDescent="0.35">
      <c r="A202" s="87"/>
      <c r="B202" s="87" t="s">
        <v>140</v>
      </c>
      <c r="C202" s="22" t="str">
        <f>VLOOKUP(B202,Tabel!$A$6:$E$78,2,FALSE)</f>
        <v>Kalung bandul</v>
      </c>
      <c r="D202" s="14">
        <f>VLOOKUP(B202,Tabel!$A$6:$E$78,4,FALSE)</f>
        <v>23000</v>
      </c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>
        <v>1</v>
      </c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  <c r="AC202" s="91"/>
      <c r="AD202" s="91"/>
      <c r="AE202" s="91"/>
      <c r="AF202" s="91"/>
      <c r="AG202" s="91"/>
      <c r="AH202" s="91"/>
      <c r="AI202" s="91"/>
      <c r="AJ202" s="91"/>
      <c r="AK202" s="91"/>
      <c r="AL202" s="91"/>
      <c r="AM202" s="91"/>
      <c r="AN202" s="91"/>
      <c r="AO202" s="91"/>
      <c r="AP202" s="91"/>
      <c r="AQ202" s="91"/>
      <c r="AR202" s="13">
        <f t="shared" si="14"/>
        <v>1</v>
      </c>
      <c r="AT202" s="13">
        <f t="shared" si="15"/>
        <v>23000</v>
      </c>
      <c r="AU202" s="14"/>
      <c r="AV202" s="14"/>
      <c r="AW202" s="14"/>
      <c r="AX202" s="35"/>
      <c r="AY202" s="30"/>
      <c r="AZ202" s="14"/>
      <c r="BA202" s="14"/>
      <c r="BB202" s="14"/>
      <c r="BC202" s="14"/>
    </row>
    <row r="203" spans="1:55" ht="26.25" customHeight="1" x14ac:dyDescent="0.35">
      <c r="A203" s="87"/>
      <c r="B203" s="87" t="s">
        <v>219</v>
      </c>
      <c r="C203" s="22" t="str">
        <f>VLOOKUP(B203,Tabel!$A$6:$E$78,2,FALSE)</f>
        <v xml:space="preserve">Rosario kristal </v>
      </c>
      <c r="D203" s="14">
        <f>VLOOKUP(B203,Tabel!$A$6:$E$78,4,FALSE)</f>
        <v>75000</v>
      </c>
      <c r="E203" s="91"/>
      <c r="F203" s="91"/>
      <c r="G203" s="91"/>
      <c r="H203" s="91"/>
      <c r="I203" s="91"/>
      <c r="J203" s="91"/>
      <c r="K203" s="91"/>
      <c r="L203" s="91"/>
      <c r="M203" s="91">
        <v>1</v>
      </c>
      <c r="N203" s="91"/>
      <c r="O203" s="91">
        <v>2</v>
      </c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  <c r="AC203" s="91"/>
      <c r="AD203" s="91"/>
      <c r="AE203" s="91"/>
      <c r="AF203" s="91"/>
      <c r="AG203" s="91"/>
      <c r="AH203" s="91"/>
      <c r="AI203" s="91"/>
      <c r="AJ203" s="91"/>
      <c r="AK203" s="91"/>
      <c r="AL203" s="91"/>
      <c r="AM203" s="91"/>
      <c r="AN203" s="91"/>
      <c r="AO203" s="91"/>
      <c r="AP203" s="91"/>
      <c r="AQ203" s="91"/>
      <c r="AR203" s="13">
        <f t="shared" si="14"/>
        <v>3</v>
      </c>
      <c r="AT203" s="13">
        <f t="shared" si="15"/>
        <v>225000</v>
      </c>
      <c r="AU203" s="14"/>
      <c r="AV203" s="14"/>
      <c r="AW203" s="14"/>
      <c r="AX203" s="35"/>
      <c r="AY203" s="30"/>
      <c r="AZ203" s="14"/>
      <c r="BA203" s="14"/>
      <c r="BB203" s="14"/>
      <c r="BC203" s="14"/>
    </row>
    <row r="204" spans="1:55" ht="26.25" customHeight="1" x14ac:dyDescent="0.35">
      <c r="A204" s="87"/>
      <c r="B204" s="87" t="s">
        <v>40</v>
      </c>
      <c r="C204" s="22" t="str">
        <f>VLOOKUP(B204,Tabel!$A$6:$E$78,2,FALSE)</f>
        <v>Kalung huruf</v>
      </c>
      <c r="D204" s="14">
        <f>VLOOKUP(B204,Tabel!$A$6:$E$78,4,FALSE)</f>
        <v>15000</v>
      </c>
      <c r="E204" s="91"/>
      <c r="F204" s="91">
        <v>1</v>
      </c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  <c r="AC204" s="91"/>
      <c r="AD204" s="91"/>
      <c r="AE204" s="91"/>
      <c r="AF204" s="91"/>
      <c r="AG204" s="91"/>
      <c r="AH204" s="91"/>
      <c r="AI204" s="91"/>
      <c r="AJ204" s="91"/>
      <c r="AK204" s="91"/>
      <c r="AL204" s="91"/>
      <c r="AM204" s="91"/>
      <c r="AN204" s="91"/>
      <c r="AO204" s="91"/>
      <c r="AP204" s="91"/>
      <c r="AQ204" s="91"/>
      <c r="AR204" s="13">
        <f t="shared" si="14"/>
        <v>1</v>
      </c>
      <c r="AT204" s="13">
        <f t="shared" si="15"/>
        <v>15000</v>
      </c>
      <c r="AU204" s="14"/>
      <c r="AV204" s="14"/>
      <c r="AW204" s="14"/>
      <c r="AX204" s="35"/>
      <c r="AY204" s="30"/>
      <c r="AZ204" s="14"/>
      <c r="BA204" s="14"/>
      <c r="BB204" s="14"/>
      <c r="BC204" s="14"/>
    </row>
    <row r="205" spans="1:55" ht="26.25" customHeight="1" x14ac:dyDescent="0.35">
      <c r="A205" s="87"/>
      <c r="B205" s="87" t="s">
        <v>46</v>
      </c>
      <c r="C205" s="22" t="str">
        <f>VLOOKUP(B205,Tabel!$A$6:$E$78,2,FALSE)</f>
        <v>G.tali single bandul silver</v>
      </c>
      <c r="D205" s="14">
        <f>VLOOKUP(B205,Tabel!$A$6:$E$78,4,FALSE)</f>
        <v>25000</v>
      </c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>
        <v>1</v>
      </c>
      <c r="U205" s="91"/>
      <c r="V205" s="91"/>
      <c r="W205" s="91"/>
      <c r="X205" s="91"/>
      <c r="Y205" s="91"/>
      <c r="Z205" s="91"/>
      <c r="AA205" s="91"/>
      <c r="AB205" s="91"/>
      <c r="AC205" s="91"/>
      <c r="AD205" s="91"/>
      <c r="AE205" s="91"/>
      <c r="AF205" s="91"/>
      <c r="AG205" s="91"/>
      <c r="AH205" s="91"/>
      <c r="AI205" s="91"/>
      <c r="AJ205" s="91"/>
      <c r="AK205" s="91"/>
      <c r="AL205" s="91"/>
      <c r="AM205" s="91"/>
      <c r="AN205" s="91"/>
      <c r="AO205" s="91"/>
      <c r="AP205" s="91"/>
      <c r="AQ205" s="91"/>
      <c r="AR205" s="13">
        <f t="shared" si="14"/>
        <v>1</v>
      </c>
      <c r="AT205" s="13">
        <f t="shared" si="15"/>
        <v>25000</v>
      </c>
      <c r="AU205" s="14"/>
      <c r="AV205" s="14"/>
      <c r="AW205" s="14"/>
      <c r="AX205" s="35"/>
      <c r="AY205" s="30"/>
      <c r="AZ205" s="14"/>
      <c r="BA205" s="14"/>
      <c r="BB205" s="14"/>
      <c r="BC205" s="14"/>
    </row>
    <row r="206" spans="1:55" s="38" customFormat="1" ht="26.25" customHeight="1" x14ac:dyDescent="0.35">
      <c r="A206" s="92"/>
      <c r="B206" s="92" t="s">
        <v>129</v>
      </c>
      <c r="C206" s="22" t="str">
        <f>VLOOKUP(B206,Tabel!$A$6:$E$78,2,FALSE)</f>
        <v>Lain2</v>
      </c>
      <c r="D206" s="42">
        <f>1833000-SUM(AT191:AT205)</f>
        <v>-40000</v>
      </c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  <c r="W206" s="88"/>
      <c r="X206" s="88"/>
      <c r="Y206" s="88"/>
      <c r="Z206" s="88"/>
      <c r="AA206" s="88"/>
      <c r="AB206" s="88"/>
      <c r="AC206" s="88"/>
      <c r="AD206" s="88"/>
      <c r="AE206" s="88"/>
      <c r="AF206" s="88"/>
      <c r="AG206" s="88"/>
      <c r="AH206" s="88"/>
      <c r="AI206" s="88"/>
      <c r="AJ206" s="88"/>
      <c r="AK206" s="88"/>
      <c r="AL206" s="88"/>
      <c r="AM206" s="88"/>
      <c r="AN206" s="88"/>
      <c r="AO206" s="88"/>
      <c r="AP206" s="88"/>
      <c r="AQ206" s="88">
        <v>1</v>
      </c>
      <c r="AR206" s="22">
        <f t="shared" si="14"/>
        <v>1</v>
      </c>
      <c r="AT206" s="101">
        <f t="shared" si="15"/>
        <v>-40000</v>
      </c>
      <c r="AU206" s="21" t="s">
        <v>298</v>
      </c>
      <c r="AV206" s="21"/>
      <c r="AW206" s="21"/>
      <c r="AX206" s="41"/>
      <c r="AY206" s="42">
        <v>40000</v>
      </c>
      <c r="AZ206" s="21"/>
      <c r="BA206" s="21"/>
      <c r="BB206" s="21"/>
      <c r="BC206" s="21"/>
    </row>
    <row r="207" spans="1:55" s="38" customFormat="1" ht="26.25" customHeight="1" x14ac:dyDescent="0.35">
      <c r="A207" s="55">
        <v>42163</v>
      </c>
      <c r="B207" s="36" t="s">
        <v>135</v>
      </c>
      <c r="C207" s="22" t="str">
        <f>VLOOKUP(B207,Tabel!$A$6:$E$78,2,FALSE)</f>
        <v xml:space="preserve">Gelang plat </v>
      </c>
      <c r="D207" s="21">
        <f>VLOOKUP(B207,Tabel!$A$6:$E$78,4,FALSE)</f>
        <v>17000</v>
      </c>
      <c r="E207" s="22">
        <v>1</v>
      </c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>
        <v>2</v>
      </c>
      <c r="R207" s="22"/>
      <c r="S207" s="22"/>
      <c r="T207" s="22">
        <v>1</v>
      </c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  <c r="AN207" s="22"/>
      <c r="AO207" s="22"/>
      <c r="AP207" s="22"/>
      <c r="AQ207" s="22"/>
      <c r="AR207" s="22">
        <f t="shared" si="14"/>
        <v>4</v>
      </c>
      <c r="AT207" s="22">
        <f t="shared" si="15"/>
        <v>68000</v>
      </c>
      <c r="AU207" s="21" t="s">
        <v>232</v>
      </c>
      <c r="AV207" s="21"/>
      <c r="AW207" s="21"/>
      <c r="AX207" s="41"/>
      <c r="AY207" s="42"/>
      <c r="AZ207" s="21"/>
      <c r="BA207" s="21"/>
      <c r="BB207" s="21"/>
      <c r="BC207" s="21"/>
    </row>
    <row r="208" spans="1:55" s="38" customFormat="1" ht="26.25" customHeight="1" x14ac:dyDescent="0.35">
      <c r="A208" s="55"/>
      <c r="B208" s="36" t="s">
        <v>129</v>
      </c>
      <c r="C208" s="22" t="str">
        <f>VLOOKUP(B208,Tabel!$A$6:$E$78,2,FALSE)</f>
        <v>Lain2</v>
      </c>
      <c r="D208" s="41">
        <v>2000</v>
      </c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22"/>
      <c r="AF208" s="22"/>
      <c r="AG208" s="22"/>
      <c r="AH208" s="22"/>
      <c r="AI208" s="22"/>
      <c r="AJ208" s="22"/>
      <c r="AK208" s="22"/>
      <c r="AL208" s="22"/>
      <c r="AM208" s="22"/>
      <c r="AN208" s="22"/>
      <c r="AO208" s="22"/>
      <c r="AP208" s="22"/>
      <c r="AQ208" s="22">
        <v>1</v>
      </c>
      <c r="AR208" s="22">
        <f t="shared" si="14"/>
        <v>1</v>
      </c>
      <c r="AT208" s="39">
        <f t="shared" si="15"/>
        <v>2000</v>
      </c>
      <c r="AU208" s="21"/>
      <c r="AV208" s="21"/>
      <c r="AW208" s="21"/>
      <c r="AX208" s="41">
        <f>AT208</f>
        <v>2000</v>
      </c>
      <c r="AY208" s="42"/>
      <c r="AZ208" s="21"/>
      <c r="BA208" s="21"/>
      <c r="BB208" s="21"/>
      <c r="BC208" s="21"/>
    </row>
    <row r="209" spans="1:55" ht="26.25" customHeight="1" x14ac:dyDescent="0.35">
      <c r="A209" s="17">
        <v>42164</v>
      </c>
      <c r="B209" s="2" t="s">
        <v>135</v>
      </c>
      <c r="C209" s="22" t="str">
        <f>VLOOKUP(B209,Tabel!$A$6:$E$78,2,FALSE)</f>
        <v xml:space="preserve">Gelang plat </v>
      </c>
      <c r="D209" s="14">
        <f>VLOOKUP(B209,Tabel!$A$6:$E$78,4,FALSE)</f>
        <v>17000</v>
      </c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>
        <v>2</v>
      </c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>
        <f t="shared" si="14"/>
        <v>2</v>
      </c>
      <c r="AT209" s="13">
        <f t="shared" si="15"/>
        <v>34000</v>
      </c>
      <c r="AU209" s="14"/>
      <c r="AV209" s="14"/>
      <c r="AW209" s="14"/>
      <c r="AX209" s="35"/>
      <c r="AY209" s="30"/>
      <c r="AZ209" s="14"/>
      <c r="BA209" s="14"/>
      <c r="BB209" s="14"/>
      <c r="BC209" s="14"/>
    </row>
    <row r="210" spans="1:55" ht="26.25" customHeight="1" x14ac:dyDescent="0.35">
      <c r="A210" s="17"/>
      <c r="B210" s="2" t="s">
        <v>129</v>
      </c>
      <c r="C210" s="22" t="str">
        <f>VLOOKUP(B210,Tabel!$A$6:$E$78,2,FALSE)</f>
        <v>Lain2</v>
      </c>
      <c r="D210" s="35">
        <v>1000</v>
      </c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>
        <v>1</v>
      </c>
      <c r="AR210" s="13">
        <f t="shared" si="14"/>
        <v>1</v>
      </c>
      <c r="AT210" s="29">
        <f t="shared" si="15"/>
        <v>1000</v>
      </c>
      <c r="AU210" s="14"/>
      <c r="AV210" s="14"/>
      <c r="AW210" s="14"/>
      <c r="AX210" s="35">
        <v>1000</v>
      </c>
      <c r="AY210" s="30"/>
      <c r="AZ210" s="14"/>
      <c r="BA210" s="14"/>
      <c r="BB210" s="14"/>
      <c r="BC210" s="14"/>
    </row>
    <row r="211" spans="1:55" ht="26.25" customHeight="1" x14ac:dyDescent="0.35">
      <c r="A211" s="2"/>
      <c r="B211" s="2" t="s">
        <v>40</v>
      </c>
      <c r="C211" s="22" t="str">
        <f>VLOOKUP(B211,Tabel!$A$6:$E$78,2,FALSE)</f>
        <v>Kalung huruf</v>
      </c>
      <c r="D211" s="14">
        <f>VLOOKUP(B211,Tabel!$A$6:$E$78,4,FALSE)</f>
        <v>15000</v>
      </c>
      <c r="E211" s="13"/>
      <c r="F211" s="13"/>
      <c r="G211" s="13"/>
      <c r="H211" s="13"/>
      <c r="I211" s="13"/>
      <c r="J211" s="13"/>
      <c r="K211" s="13"/>
      <c r="L211" s="13"/>
      <c r="M211" s="13"/>
      <c r="N211" s="13">
        <v>5</v>
      </c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>
        <f t="shared" si="14"/>
        <v>5</v>
      </c>
      <c r="AT211" s="13">
        <f t="shared" si="15"/>
        <v>75000</v>
      </c>
      <c r="AU211" s="14"/>
      <c r="AV211" s="14"/>
      <c r="AW211" s="14"/>
      <c r="AX211" s="35"/>
      <c r="AY211" s="30"/>
      <c r="AZ211" s="14"/>
      <c r="BA211" s="14"/>
      <c r="BB211" s="14"/>
      <c r="BC211" s="14"/>
    </row>
    <row r="212" spans="1:55" ht="26.25" customHeight="1" x14ac:dyDescent="0.35">
      <c r="A212" s="93">
        <v>42175</v>
      </c>
      <c r="B212" s="92" t="s">
        <v>40</v>
      </c>
      <c r="C212" s="22" t="str">
        <f>VLOOKUP(B212,Tabel!$A$6:$E$78,2,FALSE)</f>
        <v>Kalung huruf</v>
      </c>
      <c r="D212" s="14">
        <f>VLOOKUP(B212,Tabel!$A$6:$E$78,4,FALSE)</f>
        <v>15000</v>
      </c>
      <c r="E212" s="88"/>
      <c r="F212" s="88">
        <v>1</v>
      </c>
      <c r="G212" s="88"/>
      <c r="H212" s="88"/>
      <c r="I212" s="88"/>
      <c r="J212" s="88"/>
      <c r="K212" s="88"/>
      <c r="L212" s="88"/>
      <c r="M212" s="88"/>
      <c r="N212" s="88"/>
      <c r="O212" s="88"/>
      <c r="P212" s="88">
        <v>1</v>
      </c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88"/>
      <c r="AC212" s="88"/>
      <c r="AD212" s="88"/>
      <c r="AE212" s="88"/>
      <c r="AF212" s="88"/>
      <c r="AG212" s="8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13">
        <f t="shared" si="14"/>
        <v>2</v>
      </c>
      <c r="AT212" s="13">
        <f t="shared" si="15"/>
        <v>30000</v>
      </c>
      <c r="AU212" s="14"/>
      <c r="AV212" s="14"/>
      <c r="AW212" s="14"/>
      <c r="AX212" s="35"/>
      <c r="AY212" s="30"/>
      <c r="AZ212" s="14"/>
      <c r="BA212" s="14"/>
      <c r="BB212" s="14"/>
      <c r="BC212" s="14"/>
    </row>
    <row r="213" spans="1:55" ht="26.25" customHeight="1" x14ac:dyDescent="0.35">
      <c r="A213" s="92" t="s">
        <v>233</v>
      </c>
      <c r="B213" s="92" t="s">
        <v>43</v>
      </c>
      <c r="C213" s="22" t="str">
        <f>VLOOKUP(B213,Tabel!$A$6:$E$78,2,FALSE)</f>
        <v>G.batu magnet</v>
      </c>
      <c r="D213" s="14">
        <f>VLOOKUP(B213,Tabel!$A$6:$E$78,4,FALSE)</f>
        <v>28000</v>
      </c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>
        <v>1</v>
      </c>
      <c r="P213" s="88"/>
      <c r="Q213" s="88"/>
      <c r="R213" s="88"/>
      <c r="S213" s="88"/>
      <c r="T213" s="88"/>
      <c r="U213" s="88"/>
      <c r="V213" s="88"/>
      <c r="W213" s="88"/>
      <c r="X213" s="88"/>
      <c r="Y213" s="88"/>
      <c r="Z213" s="88"/>
      <c r="AA213" s="88"/>
      <c r="AB213" s="88"/>
      <c r="AC213" s="88"/>
      <c r="AD213" s="88"/>
      <c r="AE213" s="88"/>
      <c r="AF213" s="88"/>
      <c r="AG213" s="88"/>
      <c r="AH213" s="88"/>
      <c r="AI213" s="88"/>
      <c r="AJ213" s="88"/>
      <c r="AK213" s="88"/>
      <c r="AL213" s="88"/>
      <c r="AM213" s="88"/>
      <c r="AN213" s="88"/>
      <c r="AO213" s="88"/>
      <c r="AP213" s="88"/>
      <c r="AQ213" s="88"/>
      <c r="AR213" s="13">
        <f t="shared" si="14"/>
        <v>1</v>
      </c>
      <c r="AT213" s="13">
        <f t="shared" si="15"/>
        <v>28000</v>
      </c>
      <c r="AU213" s="14"/>
      <c r="AV213" s="14"/>
      <c r="AW213" s="14"/>
      <c r="AX213" s="35"/>
      <c r="AY213" s="30"/>
      <c r="AZ213" s="14"/>
      <c r="BA213" s="14"/>
      <c r="BB213" s="14"/>
      <c r="BC213" s="14"/>
    </row>
    <row r="214" spans="1:55" ht="26.25" customHeight="1" x14ac:dyDescent="0.35">
      <c r="A214" s="92"/>
      <c r="B214" s="92" t="s">
        <v>135</v>
      </c>
      <c r="C214" s="22" t="str">
        <f>VLOOKUP(B214,Tabel!$A$6:$E$78,2,FALSE)</f>
        <v xml:space="preserve">Gelang plat </v>
      </c>
      <c r="D214" s="14">
        <f>VLOOKUP(B214,Tabel!$A$6:$E$78,4,FALSE)</f>
        <v>17000</v>
      </c>
      <c r="E214" s="88"/>
      <c r="F214" s="88"/>
      <c r="G214" s="88"/>
      <c r="H214" s="88">
        <v>4</v>
      </c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>
        <v>1</v>
      </c>
      <c r="T214" s="88"/>
      <c r="U214" s="88"/>
      <c r="V214" s="88"/>
      <c r="W214" s="88"/>
      <c r="X214" s="88"/>
      <c r="Y214" s="88"/>
      <c r="Z214" s="88"/>
      <c r="AA214" s="88"/>
      <c r="AB214" s="88"/>
      <c r="AC214" s="88"/>
      <c r="AD214" s="88"/>
      <c r="AE214" s="88"/>
      <c r="AF214" s="88"/>
      <c r="AG214" s="88"/>
      <c r="AH214" s="88"/>
      <c r="AI214" s="88"/>
      <c r="AJ214" s="88"/>
      <c r="AK214" s="88"/>
      <c r="AL214" s="88"/>
      <c r="AM214" s="88"/>
      <c r="AN214" s="88"/>
      <c r="AO214" s="88"/>
      <c r="AP214" s="88"/>
      <c r="AQ214" s="88"/>
      <c r="AR214" s="13">
        <f t="shared" si="14"/>
        <v>5</v>
      </c>
      <c r="AT214" s="13">
        <f t="shared" si="15"/>
        <v>85000</v>
      </c>
      <c r="AU214" s="14"/>
      <c r="AV214" s="14"/>
      <c r="AW214" s="14"/>
      <c r="AX214" s="35"/>
      <c r="AY214" s="30"/>
      <c r="AZ214" s="14"/>
      <c r="BA214" s="14"/>
      <c r="BB214" s="14"/>
      <c r="BC214" s="14"/>
    </row>
    <row r="215" spans="1:55" ht="26.25" customHeight="1" x14ac:dyDescent="0.35">
      <c r="A215" s="92"/>
      <c r="B215" s="92" t="s">
        <v>33</v>
      </c>
      <c r="C215" s="22" t="str">
        <f>VLOOKUP(B215,Tabel!$A$6:$E$78,2,FALSE)</f>
        <v>Rosario batu</v>
      </c>
      <c r="D215" s="14">
        <f>VLOOKUP(B215,Tabel!$A$6:$E$78,4,FALSE)</f>
        <v>100000</v>
      </c>
      <c r="E215" s="88"/>
      <c r="F215" s="88"/>
      <c r="G215" s="88"/>
      <c r="H215" s="88"/>
      <c r="I215" s="88"/>
      <c r="J215" s="88">
        <v>2</v>
      </c>
      <c r="K215" s="88"/>
      <c r="L215" s="88"/>
      <c r="M215" s="88">
        <v>1</v>
      </c>
      <c r="N215" s="88"/>
      <c r="O215" s="88">
        <v>1</v>
      </c>
      <c r="P215" s="88"/>
      <c r="Q215" s="88"/>
      <c r="R215" s="88"/>
      <c r="S215" s="88"/>
      <c r="T215" s="88"/>
      <c r="U215" s="88"/>
      <c r="V215" s="88"/>
      <c r="W215" s="88"/>
      <c r="X215" s="88"/>
      <c r="Y215" s="88"/>
      <c r="Z215" s="88"/>
      <c r="AA215" s="88"/>
      <c r="AB215" s="88"/>
      <c r="AC215" s="88"/>
      <c r="AD215" s="88"/>
      <c r="AE215" s="88"/>
      <c r="AF215" s="88"/>
      <c r="AG215" s="88"/>
      <c r="AH215" s="88"/>
      <c r="AI215" s="88"/>
      <c r="AJ215" s="88"/>
      <c r="AK215" s="88"/>
      <c r="AL215" s="88"/>
      <c r="AM215" s="88"/>
      <c r="AN215" s="88"/>
      <c r="AO215" s="88"/>
      <c r="AP215" s="88"/>
      <c r="AQ215" s="88"/>
      <c r="AR215" s="13">
        <f t="shared" si="14"/>
        <v>4</v>
      </c>
      <c r="AT215" s="13">
        <f t="shared" si="15"/>
        <v>400000</v>
      </c>
      <c r="AU215" s="14"/>
      <c r="AV215" s="14"/>
      <c r="AW215" s="14"/>
      <c r="AX215" s="35"/>
      <c r="AY215" s="30"/>
      <c r="AZ215" s="14"/>
      <c r="BA215" s="14"/>
      <c r="BB215" s="14"/>
      <c r="BC215" s="14"/>
    </row>
    <row r="216" spans="1:55" ht="26.25" customHeight="1" x14ac:dyDescent="0.35">
      <c r="A216" s="92"/>
      <c r="B216" s="92" t="s">
        <v>133</v>
      </c>
      <c r="C216" s="22" t="str">
        <f>VLOOKUP(B216,Tabel!$A$6:$E$78,2,FALSE)</f>
        <v>Gelang rosario kristal</v>
      </c>
      <c r="D216" s="14">
        <f>VLOOKUP(B216,Tabel!$A$6:$E$78,4,FALSE)</f>
        <v>50000</v>
      </c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>
        <v>1</v>
      </c>
      <c r="Q216" s="88"/>
      <c r="R216" s="88"/>
      <c r="S216" s="88"/>
      <c r="T216" s="88"/>
      <c r="U216" s="88"/>
      <c r="V216" s="88"/>
      <c r="W216" s="88"/>
      <c r="X216" s="88"/>
      <c r="Y216" s="88"/>
      <c r="Z216" s="88"/>
      <c r="AA216" s="88"/>
      <c r="AB216" s="88"/>
      <c r="AC216" s="88"/>
      <c r="AD216" s="88"/>
      <c r="AE216" s="88"/>
      <c r="AF216" s="88"/>
      <c r="AG216" s="8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13">
        <f t="shared" si="14"/>
        <v>1</v>
      </c>
      <c r="AT216" s="13">
        <f t="shared" si="15"/>
        <v>50000</v>
      </c>
      <c r="AU216" s="14"/>
      <c r="AV216" s="14"/>
      <c r="AW216" s="14"/>
      <c r="AX216" s="35"/>
      <c r="AY216" s="30"/>
      <c r="AZ216" s="14"/>
      <c r="BA216" s="14"/>
      <c r="BB216" s="14"/>
      <c r="BC216" s="14"/>
    </row>
    <row r="217" spans="1:55" ht="26.25" customHeight="1" x14ac:dyDescent="0.35">
      <c r="A217" s="92"/>
      <c r="B217" s="92" t="s">
        <v>45</v>
      </c>
      <c r="C217" s="22" t="str">
        <f>VLOOKUP(B217,Tabel!$A$6:$E$78,2,FALSE)</f>
        <v>G.bandul kunci</v>
      </c>
      <c r="D217" s="14">
        <f>VLOOKUP(B217,Tabel!$A$6:$E$78,4,FALSE)</f>
        <v>28000</v>
      </c>
      <c r="E217" s="88"/>
      <c r="F217" s="88">
        <v>1</v>
      </c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  <c r="W217" s="88">
        <v>1</v>
      </c>
      <c r="X217" s="88"/>
      <c r="Y217" s="88"/>
      <c r="Z217" s="88"/>
      <c r="AA217" s="88"/>
      <c r="AB217" s="88"/>
      <c r="AC217" s="88"/>
      <c r="AD217" s="88"/>
      <c r="AE217" s="88"/>
      <c r="AF217" s="88"/>
      <c r="AG217" s="8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13">
        <f t="shared" si="14"/>
        <v>2</v>
      </c>
      <c r="AT217" s="13">
        <f t="shared" si="15"/>
        <v>56000</v>
      </c>
      <c r="AU217" s="14"/>
      <c r="AV217" s="14"/>
      <c r="AW217" s="14"/>
      <c r="AX217" s="35"/>
      <c r="AY217" s="30"/>
      <c r="AZ217" s="14"/>
      <c r="BA217" s="14"/>
      <c r="BB217" s="14"/>
      <c r="BC217" s="14"/>
    </row>
    <row r="218" spans="1:55" ht="26.25" customHeight="1" x14ac:dyDescent="0.35">
      <c r="A218" s="92"/>
      <c r="B218" s="92" t="s">
        <v>32</v>
      </c>
      <c r="C218" s="22" t="str">
        <f>VLOOKUP(B218,Tabel!$A$6:$E$78,2,FALSE)</f>
        <v>Rosario kayu</v>
      </c>
      <c r="D218" s="14">
        <f>VLOOKUP(B218,Tabel!$A$6:$E$78,4,FALSE)</f>
        <v>40000</v>
      </c>
      <c r="E218" s="88"/>
      <c r="F218" s="88"/>
      <c r="G218" s="88"/>
      <c r="H218" s="88"/>
      <c r="I218" s="88"/>
      <c r="J218" s="88">
        <v>2</v>
      </c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>
        <v>1</v>
      </c>
      <c r="X218" s="88"/>
      <c r="Y218" s="88"/>
      <c r="Z218" s="88"/>
      <c r="AA218" s="88"/>
      <c r="AB218" s="88"/>
      <c r="AC218" s="88"/>
      <c r="AD218" s="88"/>
      <c r="AE218" s="88"/>
      <c r="AF218" s="88"/>
      <c r="AG218" s="88"/>
      <c r="AH218" s="88"/>
      <c r="AI218" s="88"/>
      <c r="AJ218" s="88"/>
      <c r="AK218" s="88"/>
      <c r="AL218" s="88"/>
      <c r="AM218" s="88"/>
      <c r="AN218" s="88"/>
      <c r="AO218" s="88"/>
      <c r="AP218" s="88"/>
      <c r="AQ218" s="88"/>
      <c r="AR218" s="13">
        <f t="shared" si="14"/>
        <v>3</v>
      </c>
      <c r="AT218" s="13">
        <f t="shared" si="15"/>
        <v>120000</v>
      </c>
      <c r="AU218" s="14"/>
      <c r="AV218" s="14"/>
      <c r="AW218" s="14"/>
      <c r="AX218" s="35"/>
      <c r="AY218" s="30"/>
      <c r="AZ218" s="14"/>
      <c r="BA218" s="14"/>
      <c r="BB218" s="14"/>
      <c r="BC218" s="14"/>
    </row>
    <row r="219" spans="1:55" ht="26.25" customHeight="1" x14ac:dyDescent="0.35">
      <c r="A219" s="92"/>
      <c r="B219" s="92" t="s">
        <v>130</v>
      </c>
      <c r="C219" s="22" t="str">
        <f>VLOOKUP(B219,Tabel!$A$6:$E$78,2,FALSE)</f>
        <v>G.makrame besar</v>
      </c>
      <c r="D219" s="14">
        <f>VLOOKUP(B219,Tabel!$A$6:$E$78,4,FALSE)</f>
        <v>23000</v>
      </c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>
        <v>2</v>
      </c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88"/>
      <c r="AE219" s="88"/>
      <c r="AF219" s="88"/>
      <c r="AG219" s="88"/>
      <c r="AH219" s="88"/>
      <c r="AI219" s="88"/>
      <c r="AJ219" s="88"/>
      <c r="AK219" s="88"/>
      <c r="AL219" s="88"/>
      <c r="AM219" s="88"/>
      <c r="AN219" s="88"/>
      <c r="AO219" s="88"/>
      <c r="AP219" s="88"/>
      <c r="AQ219" s="88"/>
      <c r="AR219" s="13">
        <f t="shared" si="14"/>
        <v>2</v>
      </c>
      <c r="AT219" s="13">
        <f t="shared" si="15"/>
        <v>46000</v>
      </c>
      <c r="AU219" s="14"/>
      <c r="AV219" s="14"/>
      <c r="AW219" s="14"/>
      <c r="AX219" s="35"/>
      <c r="AY219" s="30"/>
      <c r="AZ219" s="14"/>
      <c r="BA219" s="14"/>
      <c r="BB219" s="14"/>
      <c r="BC219" s="14"/>
    </row>
    <row r="220" spans="1:55" ht="26.25" customHeight="1" x14ac:dyDescent="0.35">
      <c r="A220" s="92"/>
      <c r="B220" s="92" t="s">
        <v>171</v>
      </c>
      <c r="C220" s="22" t="str">
        <f>VLOOKUP(B220,Tabel!$A$6:$E$78,2,FALSE)</f>
        <v>Kalung mutiara</v>
      </c>
      <c r="D220" s="14">
        <f>VLOOKUP(B220,Tabel!$A$6:$E$78,4,FALSE)</f>
        <v>40000</v>
      </c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>
        <v>1</v>
      </c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88"/>
      <c r="AE220" s="88"/>
      <c r="AF220" s="88"/>
      <c r="AG220" s="88"/>
      <c r="AH220" s="88"/>
      <c r="AI220" s="88"/>
      <c r="AJ220" s="88"/>
      <c r="AK220" s="88"/>
      <c r="AL220" s="88"/>
      <c r="AM220" s="88"/>
      <c r="AN220" s="88"/>
      <c r="AO220" s="88"/>
      <c r="AP220" s="88"/>
      <c r="AQ220" s="88"/>
      <c r="AR220" s="13">
        <f t="shared" si="14"/>
        <v>1</v>
      </c>
      <c r="AT220" s="13">
        <f t="shared" si="15"/>
        <v>40000</v>
      </c>
      <c r="AU220" s="14"/>
      <c r="AV220" s="14"/>
      <c r="AW220" s="14"/>
      <c r="AX220" s="35"/>
      <c r="AY220" s="30"/>
      <c r="AZ220" s="14"/>
      <c r="BA220" s="14"/>
      <c r="BB220" s="14"/>
      <c r="BC220" s="14"/>
    </row>
    <row r="221" spans="1:55" ht="26.25" customHeight="1" x14ac:dyDescent="0.35">
      <c r="A221" s="55">
        <v>42176</v>
      </c>
      <c r="B221" s="92" t="s">
        <v>33</v>
      </c>
      <c r="C221" s="22" t="str">
        <f>VLOOKUP(B221,Tabel!$A$6:$E$78,2,FALSE)</f>
        <v>Rosario batu</v>
      </c>
      <c r="D221" s="14">
        <f>VLOOKUP(B221,Tabel!$A$6:$E$78,4,FALSE)</f>
        <v>100000</v>
      </c>
      <c r="E221" s="88"/>
      <c r="F221" s="88"/>
      <c r="G221" s="88"/>
      <c r="H221" s="88">
        <v>1</v>
      </c>
      <c r="I221" s="88"/>
      <c r="J221" s="88">
        <v>1</v>
      </c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  <c r="W221" s="88"/>
      <c r="X221" s="88"/>
      <c r="Y221" s="88"/>
      <c r="Z221" s="88"/>
      <c r="AA221" s="88"/>
      <c r="AB221" s="88"/>
      <c r="AC221" s="88"/>
      <c r="AD221" s="88"/>
      <c r="AE221" s="88"/>
      <c r="AF221" s="88"/>
      <c r="AG221" s="88"/>
      <c r="AH221" s="88"/>
      <c r="AI221" s="88"/>
      <c r="AJ221" s="88"/>
      <c r="AK221" s="88"/>
      <c r="AL221" s="88"/>
      <c r="AM221" s="88"/>
      <c r="AN221" s="88"/>
      <c r="AO221" s="88"/>
      <c r="AP221" s="88"/>
      <c r="AQ221" s="88"/>
      <c r="AR221" s="13">
        <f t="shared" si="14"/>
        <v>2</v>
      </c>
      <c r="AT221" s="13">
        <f t="shared" si="15"/>
        <v>200000</v>
      </c>
      <c r="AU221" s="14"/>
      <c r="AV221" s="14"/>
      <c r="AW221" s="14"/>
      <c r="AX221" s="35"/>
      <c r="AY221" s="30"/>
      <c r="AZ221" s="14"/>
      <c r="BA221" s="14"/>
      <c r="BB221" s="14"/>
      <c r="BC221" s="14"/>
    </row>
    <row r="222" spans="1:55" ht="26.25" customHeight="1" x14ac:dyDescent="0.35">
      <c r="A222" s="92" t="s">
        <v>233</v>
      </c>
      <c r="B222" s="92" t="s">
        <v>133</v>
      </c>
      <c r="C222" s="22" t="str">
        <f>VLOOKUP(B222,Tabel!$A$6:$E$78,2,FALSE)</f>
        <v>Gelang rosario kristal</v>
      </c>
      <c r="D222" s="14">
        <f>VLOOKUP(B222,Tabel!$A$6:$E$78,4,FALSE)</f>
        <v>50000</v>
      </c>
      <c r="E222" s="88"/>
      <c r="F222" s="88"/>
      <c r="G222" s="88"/>
      <c r="H222" s="88"/>
      <c r="I222" s="88"/>
      <c r="J222" s="88">
        <v>4</v>
      </c>
      <c r="K222" s="88"/>
      <c r="L222" s="88"/>
      <c r="M222" s="88">
        <v>4</v>
      </c>
      <c r="N222" s="88"/>
      <c r="O222" s="88">
        <v>1</v>
      </c>
      <c r="P222" s="88">
        <v>3</v>
      </c>
      <c r="Q222" s="88"/>
      <c r="R222" s="88"/>
      <c r="S222" s="88"/>
      <c r="T222" s="88"/>
      <c r="U222" s="88"/>
      <c r="V222" s="88"/>
      <c r="W222" s="88"/>
      <c r="X222" s="88"/>
      <c r="Y222" s="88"/>
      <c r="Z222" s="88"/>
      <c r="AA222" s="88"/>
      <c r="AB222" s="88"/>
      <c r="AC222" s="88"/>
      <c r="AD222" s="88"/>
      <c r="AE222" s="88"/>
      <c r="AF222" s="8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88"/>
      <c r="AR222" s="13">
        <f t="shared" si="14"/>
        <v>12</v>
      </c>
      <c r="AT222" s="13">
        <f t="shared" si="15"/>
        <v>600000</v>
      </c>
      <c r="AU222" s="14"/>
      <c r="AV222" s="14"/>
      <c r="AW222" s="14"/>
      <c r="AX222" s="35"/>
      <c r="AY222" s="30"/>
      <c r="AZ222" s="14"/>
      <c r="BA222" s="14"/>
      <c r="BB222" s="14"/>
      <c r="BC222" s="14"/>
    </row>
    <row r="223" spans="1:55" ht="26.25" customHeight="1" x14ac:dyDescent="0.35">
      <c r="A223" s="92"/>
      <c r="B223" s="92" t="s">
        <v>135</v>
      </c>
      <c r="C223" s="22" t="str">
        <f>VLOOKUP(B223,Tabel!$A$6:$E$78,2,FALSE)</f>
        <v xml:space="preserve">Gelang plat </v>
      </c>
      <c r="D223" s="14">
        <f>VLOOKUP(B223,Tabel!$A$6:$E$78,4,FALSE)</f>
        <v>17000</v>
      </c>
      <c r="E223" s="88"/>
      <c r="F223" s="88"/>
      <c r="G223" s="88"/>
      <c r="H223" s="88">
        <v>7</v>
      </c>
      <c r="I223" s="88"/>
      <c r="J223" s="88"/>
      <c r="K223" s="88"/>
      <c r="L223" s="88"/>
      <c r="M223" s="88"/>
      <c r="N223" s="88"/>
      <c r="O223" s="88"/>
      <c r="P223" s="88">
        <v>4</v>
      </c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88"/>
      <c r="AC223" s="88"/>
      <c r="AD223" s="88"/>
      <c r="AE223" s="88"/>
      <c r="AF223" s="8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88"/>
      <c r="AR223" s="13">
        <f t="shared" si="14"/>
        <v>11</v>
      </c>
      <c r="AT223" s="13">
        <f t="shared" si="15"/>
        <v>187000</v>
      </c>
      <c r="AU223" s="14"/>
      <c r="AV223" s="14"/>
      <c r="AW223" s="14"/>
      <c r="AX223" s="35"/>
      <c r="AY223" s="30"/>
      <c r="AZ223" s="14"/>
      <c r="BA223" s="14"/>
      <c r="BB223" s="14"/>
      <c r="BC223" s="14"/>
    </row>
    <row r="224" spans="1:55" ht="26.25" customHeight="1" x14ac:dyDescent="0.35">
      <c r="A224" s="92"/>
      <c r="B224" s="92" t="s">
        <v>221</v>
      </c>
      <c r="C224" s="22" t="str">
        <f>VLOOKUP(B224,Tabel!$A$6:$E$78,2,FALSE)</f>
        <v>Rosario tali bercorak</v>
      </c>
      <c r="D224" s="14">
        <f>VLOOKUP(B224,Tabel!$A$6:$E$78,3,FALSE)</f>
        <v>60000</v>
      </c>
      <c r="E224" s="88"/>
      <c r="F224" s="88"/>
      <c r="G224" s="88"/>
      <c r="H224" s="88"/>
      <c r="I224" s="88"/>
      <c r="J224" s="88">
        <v>1</v>
      </c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  <c r="W224" s="88"/>
      <c r="X224" s="88"/>
      <c r="Y224" s="88"/>
      <c r="Z224" s="88"/>
      <c r="AA224" s="88"/>
      <c r="AB224" s="88"/>
      <c r="AC224" s="88"/>
      <c r="AD224" s="88"/>
      <c r="AE224" s="88"/>
      <c r="AF224" s="88"/>
      <c r="AG224" s="88"/>
      <c r="AH224" s="88"/>
      <c r="AI224" s="88"/>
      <c r="AJ224" s="88"/>
      <c r="AK224" s="88"/>
      <c r="AL224" s="88"/>
      <c r="AM224" s="88"/>
      <c r="AN224" s="88"/>
      <c r="AO224" s="88"/>
      <c r="AP224" s="88"/>
      <c r="AQ224" s="88"/>
      <c r="AR224" s="13">
        <f t="shared" si="14"/>
        <v>1</v>
      </c>
      <c r="AT224" s="13">
        <f t="shared" si="15"/>
        <v>60000</v>
      </c>
      <c r="AU224" s="14"/>
      <c r="AV224" s="14"/>
      <c r="AW224" s="14"/>
      <c r="AX224" s="35"/>
      <c r="AY224" s="30"/>
      <c r="AZ224" s="14"/>
      <c r="BA224" s="14"/>
      <c r="BB224" s="14"/>
      <c r="BC224" s="14"/>
    </row>
    <row r="225" spans="1:55" ht="26.25" customHeight="1" x14ac:dyDescent="0.35">
      <c r="A225" s="92"/>
      <c r="B225" s="92" t="s">
        <v>140</v>
      </c>
      <c r="C225" s="22" t="str">
        <f>VLOOKUP(B225,Tabel!$A$6:$E$78,2,FALSE)</f>
        <v>Kalung bandul</v>
      </c>
      <c r="D225" s="14">
        <f>VLOOKUP(B225,Tabel!$A$6:$E$78,4,FALSE)</f>
        <v>23000</v>
      </c>
      <c r="E225" s="88">
        <v>1</v>
      </c>
      <c r="F225" s="88">
        <v>1</v>
      </c>
      <c r="G225" s="88"/>
      <c r="H225" s="88"/>
      <c r="I225" s="88"/>
      <c r="J225" s="88"/>
      <c r="K225" s="88"/>
      <c r="L225" s="88"/>
      <c r="M225" s="88"/>
      <c r="N225" s="88">
        <v>2</v>
      </c>
      <c r="O225" s="88"/>
      <c r="P225" s="88"/>
      <c r="Q225" s="88"/>
      <c r="R225" s="88"/>
      <c r="S225" s="88"/>
      <c r="T225" s="88">
        <v>4</v>
      </c>
      <c r="U225" s="88"/>
      <c r="V225" s="88"/>
      <c r="W225" s="88"/>
      <c r="X225" s="88"/>
      <c r="Y225" s="88"/>
      <c r="Z225" s="88"/>
      <c r="AA225" s="88"/>
      <c r="AB225" s="88"/>
      <c r="AC225" s="88"/>
      <c r="AD225" s="88"/>
      <c r="AE225" s="88"/>
      <c r="AF225" s="88"/>
      <c r="AG225" s="88"/>
      <c r="AH225" s="88"/>
      <c r="AI225" s="88"/>
      <c r="AJ225" s="88"/>
      <c r="AK225" s="88"/>
      <c r="AL225" s="88"/>
      <c r="AM225" s="88"/>
      <c r="AN225" s="88"/>
      <c r="AO225" s="88"/>
      <c r="AP225" s="88"/>
      <c r="AQ225" s="88"/>
      <c r="AR225" s="13">
        <f t="shared" ref="AR225:AR288" si="16">SUM(E225:AQ225)</f>
        <v>8</v>
      </c>
      <c r="AT225" s="13">
        <f t="shared" si="15"/>
        <v>184000</v>
      </c>
      <c r="AU225" s="14"/>
      <c r="AV225" s="14"/>
      <c r="AW225" s="14"/>
      <c r="AX225" s="35"/>
      <c r="AY225" s="30"/>
      <c r="AZ225" s="14"/>
      <c r="BA225" s="14"/>
      <c r="BB225" s="14"/>
      <c r="BC225" s="14"/>
    </row>
    <row r="226" spans="1:55" ht="26.25" customHeight="1" x14ac:dyDescent="0.35">
      <c r="A226" s="92"/>
      <c r="B226" s="92" t="s">
        <v>215</v>
      </c>
      <c r="C226" s="22" t="str">
        <f>VLOOKUP(B226,Tabel!$A$6:$E$78,2,FALSE)</f>
        <v>G. Mutiara</v>
      </c>
      <c r="D226" s="14">
        <f>VLOOKUP(B226,Tabel!$A$6:$E$78,4,FALSE)</f>
        <v>30000</v>
      </c>
      <c r="E226" s="88"/>
      <c r="F226" s="88"/>
      <c r="G226" s="88"/>
      <c r="H226" s="88"/>
      <c r="I226" s="88"/>
      <c r="J226" s="88"/>
      <c r="K226" s="88"/>
      <c r="L226" s="88">
        <v>1</v>
      </c>
      <c r="M226" s="88"/>
      <c r="N226" s="88"/>
      <c r="O226" s="88"/>
      <c r="P226" s="88"/>
      <c r="Q226" s="88"/>
      <c r="R226" s="88"/>
      <c r="S226" s="88"/>
      <c r="T226" s="88"/>
      <c r="U226" s="88"/>
      <c r="V226" s="88"/>
      <c r="W226" s="88"/>
      <c r="X226" s="88"/>
      <c r="Y226" s="88"/>
      <c r="Z226" s="88"/>
      <c r="AA226" s="88"/>
      <c r="AB226" s="88"/>
      <c r="AC226" s="88"/>
      <c r="AD226" s="8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88"/>
      <c r="AR226" s="13">
        <f t="shared" si="16"/>
        <v>1</v>
      </c>
      <c r="AT226" s="13">
        <f t="shared" si="15"/>
        <v>30000</v>
      </c>
      <c r="AU226" s="14"/>
      <c r="AV226" s="14"/>
      <c r="AW226" s="14"/>
      <c r="AX226" s="35"/>
      <c r="AY226" s="30"/>
      <c r="AZ226" s="14"/>
      <c r="BA226" s="14"/>
      <c r="BB226" s="14"/>
      <c r="BC226" s="14"/>
    </row>
    <row r="227" spans="1:55" ht="26.25" customHeight="1" x14ac:dyDescent="0.35">
      <c r="A227" s="92"/>
      <c r="B227" s="92" t="s">
        <v>43</v>
      </c>
      <c r="C227" s="22" t="str">
        <f>VLOOKUP(B227,Tabel!$A$6:$E$78,2,FALSE)</f>
        <v>G.batu magnet</v>
      </c>
      <c r="D227" s="14">
        <f>VLOOKUP(B227,Tabel!$A$6:$E$78,4,FALSE)</f>
        <v>28000</v>
      </c>
      <c r="E227" s="88"/>
      <c r="F227" s="88"/>
      <c r="G227" s="88"/>
      <c r="H227" s="88"/>
      <c r="I227" s="88"/>
      <c r="J227" s="88"/>
      <c r="K227" s="88"/>
      <c r="L227" s="88"/>
      <c r="M227" s="88">
        <v>1</v>
      </c>
      <c r="N227" s="88"/>
      <c r="O227" s="88"/>
      <c r="P227" s="88"/>
      <c r="Q227" s="88"/>
      <c r="R227" s="88"/>
      <c r="S227" s="88"/>
      <c r="T227" s="88"/>
      <c r="U227" s="88"/>
      <c r="V227" s="88"/>
      <c r="W227" s="88"/>
      <c r="X227" s="88"/>
      <c r="Y227" s="88"/>
      <c r="Z227" s="88"/>
      <c r="AA227" s="88"/>
      <c r="AB227" s="88"/>
      <c r="AC227" s="88"/>
      <c r="AD227" s="88"/>
      <c r="AE227" s="88"/>
      <c r="AF227" s="88"/>
      <c r="AG227" s="88"/>
      <c r="AH227" s="88"/>
      <c r="AI227" s="88"/>
      <c r="AJ227" s="88"/>
      <c r="AK227" s="88"/>
      <c r="AL227" s="88"/>
      <c r="AM227" s="88"/>
      <c r="AN227" s="88"/>
      <c r="AO227" s="88"/>
      <c r="AP227" s="88"/>
      <c r="AQ227" s="88"/>
      <c r="AR227" s="13">
        <f t="shared" si="16"/>
        <v>1</v>
      </c>
      <c r="AT227" s="13">
        <f t="shared" si="15"/>
        <v>28000</v>
      </c>
      <c r="AU227" s="14"/>
      <c r="AV227" s="14"/>
      <c r="AW227" s="14"/>
      <c r="AX227" s="35"/>
      <c r="AY227" s="30"/>
      <c r="AZ227" s="14"/>
      <c r="BA227" s="14"/>
      <c r="BB227" s="14"/>
      <c r="BC227" s="14"/>
    </row>
    <row r="228" spans="1:55" ht="26.25" customHeight="1" x14ac:dyDescent="0.35">
      <c r="A228" s="92"/>
      <c r="B228" s="92" t="s">
        <v>40</v>
      </c>
      <c r="C228" s="22" t="str">
        <f>VLOOKUP(B228,Tabel!$A$6:$E$78,2,FALSE)</f>
        <v>Kalung huruf</v>
      </c>
      <c r="D228" s="14">
        <f>VLOOKUP(B228,Tabel!$A$6:$E$78,4,FALSE)</f>
        <v>15000</v>
      </c>
      <c r="E228" s="88"/>
      <c r="F228" s="88">
        <v>1</v>
      </c>
      <c r="G228" s="88"/>
      <c r="H228" s="88"/>
      <c r="I228" s="88"/>
      <c r="J228" s="88"/>
      <c r="K228" s="88"/>
      <c r="L228" s="88"/>
      <c r="M228" s="88"/>
      <c r="N228" s="88"/>
      <c r="O228" s="88"/>
      <c r="P228" s="88">
        <v>2</v>
      </c>
      <c r="Q228" s="88"/>
      <c r="R228" s="88"/>
      <c r="S228" s="88"/>
      <c r="T228" s="88"/>
      <c r="U228" s="88"/>
      <c r="V228" s="88"/>
      <c r="W228" s="88"/>
      <c r="X228" s="88"/>
      <c r="Y228" s="88"/>
      <c r="Z228" s="88"/>
      <c r="AA228" s="88"/>
      <c r="AB228" s="88"/>
      <c r="AC228" s="88"/>
      <c r="AD228" s="88"/>
      <c r="AE228" s="88"/>
      <c r="AF228" s="88"/>
      <c r="AG228" s="88"/>
      <c r="AH228" s="88"/>
      <c r="AI228" s="88"/>
      <c r="AJ228" s="88"/>
      <c r="AK228" s="88"/>
      <c r="AL228" s="88"/>
      <c r="AM228" s="88"/>
      <c r="AN228" s="88"/>
      <c r="AO228" s="88"/>
      <c r="AP228" s="88"/>
      <c r="AQ228" s="88">
        <v>2</v>
      </c>
      <c r="AR228" s="13">
        <f t="shared" si="16"/>
        <v>5</v>
      </c>
      <c r="AT228" s="13">
        <f t="shared" si="15"/>
        <v>75000</v>
      </c>
      <c r="AU228" s="14"/>
      <c r="AV228" s="14"/>
      <c r="AW228" s="14"/>
      <c r="AX228" s="35"/>
      <c r="AY228" s="30"/>
      <c r="AZ228" s="14"/>
      <c r="BA228" s="14"/>
      <c r="BB228" s="14"/>
      <c r="BC228" s="14"/>
    </row>
    <row r="229" spans="1:55" ht="26.25" customHeight="1" x14ac:dyDescent="0.35">
      <c r="A229" s="92"/>
      <c r="B229" s="92" t="s">
        <v>45</v>
      </c>
      <c r="C229" s="22" t="str">
        <f>VLOOKUP(B229,Tabel!$A$6:$E$78,2,FALSE)</f>
        <v>G.bandul kunci</v>
      </c>
      <c r="D229" s="14">
        <f>VLOOKUP(B229,Tabel!$A$6:$E$78,4,FALSE)</f>
        <v>28000</v>
      </c>
      <c r="E229" s="88"/>
      <c r="F229" s="88"/>
      <c r="G229" s="88"/>
      <c r="H229" s="88"/>
      <c r="I229" s="88"/>
      <c r="J229" s="88"/>
      <c r="K229" s="88"/>
      <c r="L229" s="88"/>
      <c r="M229" s="88">
        <v>1</v>
      </c>
      <c r="N229" s="88"/>
      <c r="O229" s="88"/>
      <c r="P229" s="88"/>
      <c r="Q229" s="88"/>
      <c r="R229" s="88"/>
      <c r="S229" s="88"/>
      <c r="T229" s="88"/>
      <c r="U229" s="88"/>
      <c r="V229" s="88"/>
      <c r="W229" s="88"/>
      <c r="X229" s="88"/>
      <c r="Y229" s="88">
        <v>1</v>
      </c>
      <c r="Z229" s="88"/>
      <c r="AA229" s="8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88"/>
      <c r="AR229" s="13">
        <f t="shared" si="16"/>
        <v>2</v>
      </c>
      <c r="AT229" s="13">
        <f t="shared" si="15"/>
        <v>56000</v>
      </c>
      <c r="AU229" s="14"/>
      <c r="AV229" s="14"/>
      <c r="AW229" s="14"/>
      <c r="AX229" s="35"/>
      <c r="AY229" s="30"/>
      <c r="AZ229" s="14"/>
      <c r="BA229" s="14"/>
      <c r="BB229" s="14"/>
      <c r="BC229" s="14"/>
    </row>
    <row r="230" spans="1:55" ht="26.25" customHeight="1" x14ac:dyDescent="0.35">
      <c r="A230" s="92"/>
      <c r="B230" s="92" t="s">
        <v>32</v>
      </c>
      <c r="C230" s="22" t="str">
        <f>VLOOKUP(B230,Tabel!$A$6:$E$78,2,FALSE)</f>
        <v>Rosario kayu</v>
      </c>
      <c r="D230" s="14">
        <f>VLOOKUP(B230,Tabel!$A$6:$E$78,4,FALSE)</f>
        <v>40000</v>
      </c>
      <c r="E230" s="88"/>
      <c r="F230" s="88">
        <v>3</v>
      </c>
      <c r="G230" s="88"/>
      <c r="H230" s="88"/>
      <c r="I230" s="88"/>
      <c r="J230" s="88">
        <v>4</v>
      </c>
      <c r="K230" s="88"/>
      <c r="L230" s="88"/>
      <c r="M230" s="88"/>
      <c r="N230" s="88"/>
      <c r="O230" s="88">
        <v>1</v>
      </c>
      <c r="P230" s="88">
        <v>2</v>
      </c>
      <c r="Q230" s="88"/>
      <c r="R230" s="88">
        <v>1</v>
      </c>
      <c r="S230" s="88"/>
      <c r="T230" s="88"/>
      <c r="U230" s="88"/>
      <c r="V230" s="88"/>
      <c r="W230" s="88">
        <v>3</v>
      </c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88"/>
      <c r="AN230" s="88"/>
      <c r="AO230" s="88"/>
      <c r="AP230" s="88"/>
      <c r="AQ230" s="88"/>
      <c r="AR230" s="13">
        <f t="shared" si="16"/>
        <v>14</v>
      </c>
      <c r="AT230" s="13">
        <f t="shared" si="15"/>
        <v>560000</v>
      </c>
      <c r="AU230" s="14"/>
      <c r="AV230" s="14"/>
      <c r="AW230" s="14"/>
      <c r="AX230" s="35"/>
      <c r="AY230" s="30"/>
      <c r="AZ230" s="14"/>
      <c r="BA230" s="14"/>
      <c r="BB230" s="14"/>
      <c r="BC230" s="14"/>
    </row>
    <row r="231" spans="1:55" ht="26.25" customHeight="1" x14ac:dyDescent="0.35">
      <c r="A231" s="92"/>
      <c r="B231" s="92" t="s">
        <v>35</v>
      </c>
      <c r="C231" s="22" t="str">
        <f>VLOOKUP(B231,Tabel!$A$6:$E$78,2,FALSE)</f>
        <v>Rosario kristal</v>
      </c>
      <c r="D231" s="14">
        <f>VLOOKUP(B231,Tabel!$A$6:$E$78,4,FALSE)</f>
        <v>150000</v>
      </c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88"/>
      <c r="AD231" s="88"/>
      <c r="AE231" s="88"/>
      <c r="AF231" s="88"/>
      <c r="AG231" s="88"/>
      <c r="AH231" s="88"/>
      <c r="AI231" s="88"/>
      <c r="AJ231" s="88"/>
      <c r="AK231" s="88"/>
      <c r="AL231" s="88"/>
      <c r="AM231" s="88"/>
      <c r="AN231" s="88"/>
      <c r="AO231" s="88"/>
      <c r="AP231" s="88"/>
      <c r="AQ231" s="88"/>
      <c r="AR231" s="13">
        <f t="shared" si="16"/>
        <v>0</v>
      </c>
      <c r="AT231" s="13">
        <f t="shared" si="15"/>
        <v>0</v>
      </c>
      <c r="AU231" s="14"/>
      <c r="AV231" s="14"/>
      <c r="AW231" s="14"/>
      <c r="AX231" s="35"/>
      <c r="AY231" s="30"/>
      <c r="AZ231" s="14"/>
      <c r="BA231" s="14"/>
      <c r="BB231" s="14"/>
      <c r="BC231" s="14"/>
    </row>
    <row r="232" spans="1:55" ht="26.25" customHeight="1" x14ac:dyDescent="0.35">
      <c r="A232" s="92"/>
      <c r="B232" s="92" t="s">
        <v>137</v>
      </c>
      <c r="C232" s="22" t="str">
        <f>VLOOKUP(B232,Tabel!$A$6:$E$78,2,FALSE)</f>
        <v>Gelang kayu (baru)</v>
      </c>
      <c r="D232" s="14">
        <f>VLOOKUP(B232,Tabel!$A$6:$E$78,4,FALSE)</f>
        <v>25000</v>
      </c>
      <c r="E232" s="88"/>
      <c r="F232" s="88">
        <v>1</v>
      </c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88"/>
      <c r="AF232" s="88"/>
      <c r="AG232" s="88"/>
      <c r="AH232" s="88"/>
      <c r="AI232" s="88"/>
      <c r="AJ232" s="88"/>
      <c r="AK232" s="88"/>
      <c r="AL232" s="88"/>
      <c r="AM232" s="88"/>
      <c r="AN232" s="88"/>
      <c r="AO232" s="88"/>
      <c r="AP232" s="88"/>
      <c r="AQ232" s="88"/>
      <c r="AR232" s="13">
        <f t="shared" si="16"/>
        <v>1</v>
      </c>
      <c r="AT232" s="13">
        <f t="shared" si="15"/>
        <v>25000</v>
      </c>
      <c r="AU232" s="14"/>
      <c r="AV232" s="14"/>
      <c r="AW232" s="14"/>
      <c r="AX232" s="35"/>
      <c r="AY232" s="30"/>
      <c r="AZ232" s="14"/>
      <c r="BA232" s="14"/>
      <c r="BB232" s="14"/>
      <c r="BC232" s="14"/>
    </row>
    <row r="233" spans="1:55" ht="26.25" customHeight="1" x14ac:dyDescent="0.35">
      <c r="A233" s="92"/>
      <c r="B233" s="92" t="s">
        <v>223</v>
      </c>
      <c r="C233" s="22" t="str">
        <f>VLOOKUP(B233,Tabel!$A$6:$E$78,2,FALSE)</f>
        <v>Gelang rosario kristal</v>
      </c>
      <c r="D233" s="14">
        <f>VLOOKUP(B233,Tabel!$A$6:$E$78,4,FALSE)</f>
        <v>75000</v>
      </c>
      <c r="E233" s="88"/>
      <c r="F233" s="88"/>
      <c r="G233" s="88"/>
      <c r="H233" s="88">
        <v>1</v>
      </c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88"/>
      <c r="AB233" s="88"/>
      <c r="AC233" s="88"/>
      <c r="AD233" s="88"/>
      <c r="AE233" s="88"/>
      <c r="AF233" s="88"/>
      <c r="AG233" s="88"/>
      <c r="AH233" s="88"/>
      <c r="AI233" s="88"/>
      <c r="AJ233" s="88"/>
      <c r="AK233" s="88"/>
      <c r="AL233" s="88"/>
      <c r="AM233" s="88"/>
      <c r="AN233" s="88"/>
      <c r="AO233" s="88"/>
      <c r="AP233" s="88"/>
      <c r="AQ233" s="88"/>
      <c r="AR233" s="13">
        <f t="shared" si="16"/>
        <v>1</v>
      </c>
      <c r="AT233" s="13">
        <f t="shared" si="15"/>
        <v>75000</v>
      </c>
      <c r="AU233" s="14"/>
      <c r="AV233" s="14"/>
      <c r="AW233" s="14"/>
      <c r="AX233" s="35"/>
      <c r="AY233" s="30"/>
      <c r="AZ233" s="14"/>
      <c r="BA233" s="14"/>
      <c r="BB233" s="14"/>
      <c r="BC233" s="14"/>
    </row>
    <row r="234" spans="1:55" ht="26.25" customHeight="1" x14ac:dyDescent="0.35">
      <c r="A234" s="92"/>
      <c r="B234" s="92" t="s">
        <v>49</v>
      </c>
      <c r="C234" s="22" t="str">
        <f>VLOOKUP(B234,Tabel!$A$6:$E$78,2,FALSE)</f>
        <v>G.tali warna warni</v>
      </c>
      <c r="D234" s="14">
        <f>VLOOKUP(B234,Tabel!$A$6:$E$78,4,FALSE)</f>
        <v>17000</v>
      </c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>
        <v>1</v>
      </c>
      <c r="P234" s="88"/>
      <c r="Q234" s="88"/>
      <c r="R234" s="88"/>
      <c r="S234" s="88"/>
      <c r="T234" s="88"/>
      <c r="U234" s="88"/>
      <c r="V234" s="88"/>
      <c r="W234" s="88"/>
      <c r="X234" s="88"/>
      <c r="Y234" s="88"/>
      <c r="Z234" s="88"/>
      <c r="AA234" s="88"/>
      <c r="AB234" s="88"/>
      <c r="AC234" s="88"/>
      <c r="AD234" s="88"/>
      <c r="AE234" s="88"/>
      <c r="AF234" s="88"/>
      <c r="AG234" s="88"/>
      <c r="AH234" s="88"/>
      <c r="AI234" s="88"/>
      <c r="AJ234" s="88"/>
      <c r="AK234" s="88"/>
      <c r="AL234" s="88"/>
      <c r="AM234" s="88"/>
      <c r="AN234" s="88"/>
      <c r="AO234" s="88"/>
      <c r="AP234" s="88"/>
      <c r="AQ234" s="88"/>
      <c r="AR234" s="13">
        <f t="shared" si="16"/>
        <v>1</v>
      </c>
      <c r="AT234" s="13">
        <f t="shared" si="15"/>
        <v>17000</v>
      </c>
      <c r="AU234" s="14"/>
      <c r="AV234" s="14"/>
      <c r="AW234" s="14"/>
      <c r="AX234" s="35"/>
      <c r="AY234" s="30"/>
      <c r="AZ234" s="14"/>
      <c r="BA234" s="14"/>
      <c r="BB234" s="14"/>
      <c r="BC234" s="14"/>
    </row>
    <row r="235" spans="1:55" ht="26.25" customHeight="1" x14ac:dyDescent="0.35">
      <c r="A235" s="92"/>
      <c r="B235" s="92" t="s">
        <v>130</v>
      </c>
      <c r="C235" s="22" t="str">
        <f>VLOOKUP(B235,Tabel!$A$6:$E$78,2,FALSE)</f>
        <v>G.makrame besar</v>
      </c>
      <c r="D235" s="14">
        <f>VLOOKUP(B235,Tabel!$A$6:$E$78,4,FALSE)</f>
        <v>23000</v>
      </c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>
        <v>1</v>
      </c>
      <c r="Q235" s="88"/>
      <c r="R235" s="88"/>
      <c r="S235" s="88"/>
      <c r="T235" s="88"/>
      <c r="U235" s="88"/>
      <c r="V235" s="88"/>
      <c r="W235" s="88"/>
      <c r="X235" s="88"/>
      <c r="Y235" s="88"/>
      <c r="Z235" s="88"/>
      <c r="AA235" s="88"/>
      <c r="AB235" s="88"/>
      <c r="AC235" s="88"/>
      <c r="AD235" s="88"/>
      <c r="AE235" s="88"/>
      <c r="AF235" s="88"/>
      <c r="AG235" s="88"/>
      <c r="AH235" s="88"/>
      <c r="AI235" s="88"/>
      <c r="AJ235" s="88"/>
      <c r="AK235" s="88"/>
      <c r="AL235" s="88"/>
      <c r="AM235" s="88"/>
      <c r="AN235" s="88"/>
      <c r="AO235" s="88"/>
      <c r="AP235" s="88"/>
      <c r="AQ235" s="88"/>
      <c r="AR235" s="13">
        <f t="shared" si="16"/>
        <v>1</v>
      </c>
      <c r="AT235" s="13">
        <f t="shared" si="15"/>
        <v>23000</v>
      </c>
      <c r="AU235" s="14"/>
      <c r="AV235" s="14"/>
      <c r="AW235" s="14"/>
      <c r="AX235" s="35"/>
      <c r="AY235" s="30"/>
      <c r="AZ235" s="14"/>
      <c r="BA235" s="14"/>
      <c r="BB235" s="14"/>
      <c r="BC235" s="14"/>
    </row>
    <row r="236" spans="1:55" ht="26.25" customHeight="1" x14ac:dyDescent="0.35">
      <c r="A236" s="92"/>
      <c r="B236" s="92" t="s">
        <v>140</v>
      </c>
      <c r="C236" s="22" t="str">
        <f>VLOOKUP(B236,Tabel!$A$6:$E$78,2,FALSE)</f>
        <v>Kalung bandul</v>
      </c>
      <c r="D236" s="30">
        <v>20000</v>
      </c>
      <c r="E236" s="88"/>
      <c r="F236" s="88"/>
      <c r="G236" s="88"/>
      <c r="H236" s="88"/>
      <c r="I236" s="88"/>
      <c r="J236" s="88"/>
      <c r="K236" s="88"/>
      <c r="L236" s="88"/>
      <c r="M236" s="88">
        <v>2</v>
      </c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88"/>
      <c r="Z236" s="88"/>
      <c r="AA236" s="88"/>
      <c r="AB236" s="88"/>
      <c r="AC236" s="88"/>
      <c r="AD236" s="88"/>
      <c r="AE236" s="88"/>
      <c r="AF236" s="88"/>
      <c r="AG236" s="88"/>
      <c r="AH236" s="88"/>
      <c r="AI236" s="88"/>
      <c r="AJ236" s="88"/>
      <c r="AK236" s="88"/>
      <c r="AL236" s="88"/>
      <c r="AM236" s="88"/>
      <c r="AN236" s="88"/>
      <c r="AO236" s="88"/>
      <c r="AP236" s="88"/>
      <c r="AQ236" s="88"/>
      <c r="AR236" s="13">
        <f t="shared" si="16"/>
        <v>2</v>
      </c>
      <c r="AT236" s="26">
        <f t="shared" si="15"/>
        <v>40000</v>
      </c>
      <c r="AU236" s="14" t="s">
        <v>228</v>
      </c>
      <c r="AV236" s="14"/>
      <c r="AW236" s="14"/>
      <c r="AX236" s="35"/>
      <c r="AY236" s="30">
        <f>6000</f>
        <v>6000</v>
      </c>
      <c r="AZ236" s="14"/>
      <c r="BA236" s="14"/>
      <c r="BB236" s="14"/>
      <c r="BC236" s="14"/>
    </row>
    <row r="237" spans="1:55" ht="26.25" customHeight="1" x14ac:dyDescent="0.35">
      <c r="A237" s="55">
        <v>42176</v>
      </c>
      <c r="B237" s="92" t="s">
        <v>32</v>
      </c>
      <c r="C237" s="22" t="str">
        <f>VLOOKUP(B237,Tabel!$A$6:$E$78,2,FALSE)</f>
        <v>Rosario kayu</v>
      </c>
      <c r="D237" s="14">
        <f>VLOOKUP(B237,Tabel!$A$6:$E$78,4,FALSE)</f>
        <v>40000</v>
      </c>
      <c r="E237" s="88"/>
      <c r="F237" s="88"/>
      <c r="G237" s="88"/>
      <c r="H237" s="88"/>
      <c r="I237" s="88"/>
      <c r="J237" s="88">
        <v>5</v>
      </c>
      <c r="K237" s="88"/>
      <c r="L237" s="88"/>
      <c r="M237" s="88">
        <v>1</v>
      </c>
      <c r="N237" s="88"/>
      <c r="O237" s="88">
        <v>4</v>
      </c>
      <c r="P237" s="88">
        <v>7</v>
      </c>
      <c r="Q237" s="88">
        <v>1</v>
      </c>
      <c r="R237" s="88"/>
      <c r="S237" s="88">
        <v>2</v>
      </c>
      <c r="T237" s="88"/>
      <c r="U237" s="88"/>
      <c r="V237" s="88"/>
      <c r="W237" s="88">
        <v>3</v>
      </c>
      <c r="X237" s="88"/>
      <c r="Y237" s="88"/>
      <c r="Z237" s="88"/>
      <c r="AA237" s="88"/>
      <c r="AB237" s="88"/>
      <c r="AC237" s="88"/>
      <c r="AD237" s="88"/>
      <c r="AE237" s="88"/>
      <c r="AF237" s="8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13">
        <f t="shared" si="16"/>
        <v>23</v>
      </c>
      <c r="AT237" s="13">
        <f t="shared" si="15"/>
        <v>920000</v>
      </c>
      <c r="AU237" s="14"/>
      <c r="AV237" s="14"/>
      <c r="AW237" s="14"/>
      <c r="AX237" s="35"/>
      <c r="AY237" s="30"/>
      <c r="AZ237" s="14"/>
      <c r="BA237" s="14"/>
      <c r="BB237" s="14"/>
      <c r="BC237" s="14"/>
    </row>
    <row r="238" spans="1:55" ht="26.25" customHeight="1" x14ac:dyDescent="0.35">
      <c r="A238" s="92" t="s">
        <v>231</v>
      </c>
      <c r="B238" s="92" t="s">
        <v>40</v>
      </c>
      <c r="C238" s="22" t="str">
        <f>VLOOKUP(B238,Tabel!$A$6:$E$78,2,FALSE)</f>
        <v>Kalung huruf</v>
      </c>
      <c r="D238" s="14">
        <f>VLOOKUP(B238,Tabel!$A$6:$E$78,4,FALSE)</f>
        <v>15000</v>
      </c>
      <c r="E238" s="88"/>
      <c r="F238" s="88"/>
      <c r="G238" s="88"/>
      <c r="H238" s="88"/>
      <c r="I238" s="88"/>
      <c r="J238" s="88">
        <v>1</v>
      </c>
      <c r="K238" s="88"/>
      <c r="L238" s="88"/>
      <c r="M238" s="88"/>
      <c r="N238" s="88">
        <v>6</v>
      </c>
      <c r="O238" s="88"/>
      <c r="P238" s="88">
        <v>4</v>
      </c>
      <c r="Q238" s="88"/>
      <c r="R238" s="88"/>
      <c r="S238" s="88"/>
      <c r="T238" s="88"/>
      <c r="U238" s="88"/>
      <c r="V238" s="88"/>
      <c r="W238" s="88"/>
      <c r="X238" s="88"/>
      <c r="Y238" s="88"/>
      <c r="Z238" s="88"/>
      <c r="AA238" s="88"/>
      <c r="AB238" s="88"/>
      <c r="AC238" s="88"/>
      <c r="AD238" s="88"/>
      <c r="AE238" s="88"/>
      <c r="AF238" s="88"/>
      <c r="AG238" s="88"/>
      <c r="AH238" s="88"/>
      <c r="AI238" s="88"/>
      <c r="AJ238" s="88"/>
      <c r="AK238" s="88"/>
      <c r="AL238" s="88"/>
      <c r="AM238" s="88"/>
      <c r="AN238" s="88"/>
      <c r="AO238" s="88"/>
      <c r="AP238" s="88"/>
      <c r="AQ238" s="88"/>
      <c r="AR238" s="13">
        <f t="shared" si="16"/>
        <v>11</v>
      </c>
      <c r="AT238" s="13">
        <f t="shared" si="15"/>
        <v>165000</v>
      </c>
      <c r="AU238" s="14"/>
      <c r="AV238" s="14"/>
      <c r="AW238" s="14"/>
      <c r="AX238" s="35"/>
      <c r="AY238" s="30"/>
      <c r="AZ238" s="14"/>
      <c r="BA238" s="14"/>
      <c r="BB238" s="14"/>
      <c r="BC238" s="14"/>
    </row>
    <row r="239" spans="1:55" ht="26.25" customHeight="1" x14ac:dyDescent="0.35">
      <c r="A239" s="92"/>
      <c r="B239" s="92" t="s">
        <v>47</v>
      </c>
      <c r="C239" s="22" t="str">
        <f>VLOOKUP(B239,Tabel!$A$6:$E$78,2,FALSE)</f>
        <v>G.makrame</v>
      </c>
      <c r="D239" s="30">
        <v>15000</v>
      </c>
      <c r="E239" s="88"/>
      <c r="F239" s="88"/>
      <c r="G239" s="88"/>
      <c r="H239" s="88"/>
      <c r="I239" s="88">
        <v>1</v>
      </c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  <c r="W239" s="88"/>
      <c r="X239" s="88"/>
      <c r="Y239" s="88"/>
      <c r="Z239" s="88"/>
      <c r="AA239" s="88"/>
      <c r="AB239" s="8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88"/>
      <c r="AQ239" s="88"/>
      <c r="AR239" s="13">
        <f t="shared" si="16"/>
        <v>1</v>
      </c>
      <c r="AT239" s="26">
        <f t="shared" si="15"/>
        <v>15000</v>
      </c>
      <c r="AU239" s="14" t="s">
        <v>297</v>
      </c>
      <c r="AV239" s="14"/>
      <c r="AW239" s="14"/>
      <c r="AX239" s="35"/>
      <c r="AY239" s="30">
        <f>3000</f>
        <v>3000</v>
      </c>
      <c r="AZ239" s="14"/>
      <c r="BA239" s="14"/>
      <c r="BB239" s="14"/>
      <c r="BC239" s="14"/>
    </row>
    <row r="240" spans="1:55" ht="26.25" customHeight="1" x14ac:dyDescent="0.35">
      <c r="A240" s="92"/>
      <c r="B240" s="92" t="s">
        <v>43</v>
      </c>
      <c r="C240" s="22" t="str">
        <f>VLOOKUP(B240,Tabel!$A$6:$E$78,2,FALSE)</f>
        <v>G.batu magnet</v>
      </c>
      <c r="D240" s="14">
        <f>VLOOKUP(B240,Tabel!$A$6:$E$78,4,FALSE)</f>
        <v>28000</v>
      </c>
      <c r="E240" s="88"/>
      <c r="F240" s="88">
        <v>3</v>
      </c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  <c r="W240" s="88"/>
      <c r="X240" s="88"/>
      <c r="Y240" s="88"/>
      <c r="Z240" s="88"/>
      <c r="AA240" s="88"/>
      <c r="AB240" s="88"/>
      <c r="AC240" s="88"/>
      <c r="AD240" s="88"/>
      <c r="AE240" s="88"/>
      <c r="AF240" s="88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13">
        <f t="shared" si="16"/>
        <v>3</v>
      </c>
      <c r="AT240" s="13">
        <f t="shared" si="15"/>
        <v>84000</v>
      </c>
      <c r="AU240" s="14"/>
      <c r="AV240" s="14"/>
      <c r="AW240" s="14"/>
      <c r="AX240" s="35"/>
      <c r="AY240" s="30"/>
      <c r="AZ240" s="14"/>
      <c r="BA240" s="14"/>
      <c r="BB240" s="14"/>
      <c r="BC240" s="14"/>
    </row>
    <row r="241" spans="1:55" ht="26.25" customHeight="1" x14ac:dyDescent="0.35">
      <c r="A241" s="92"/>
      <c r="B241" s="92" t="s">
        <v>140</v>
      </c>
      <c r="C241" s="22" t="str">
        <f>VLOOKUP(B241,Tabel!$A$6:$E$78,2,FALSE)</f>
        <v>Kalung bandul</v>
      </c>
      <c r="D241" s="14">
        <f>VLOOKUP(B241,Tabel!$A$6:$E$78,4,FALSE)</f>
        <v>23000</v>
      </c>
      <c r="E241" s="88">
        <v>1</v>
      </c>
      <c r="F241" s="88">
        <v>1</v>
      </c>
      <c r="G241" s="88"/>
      <c r="H241" s="88"/>
      <c r="I241" s="88"/>
      <c r="J241" s="88"/>
      <c r="K241" s="88"/>
      <c r="L241" s="88"/>
      <c r="M241" s="88"/>
      <c r="N241" s="88"/>
      <c r="O241" s="88">
        <v>3</v>
      </c>
      <c r="P241" s="88"/>
      <c r="Q241" s="88">
        <v>1</v>
      </c>
      <c r="R241" s="88"/>
      <c r="S241" s="88"/>
      <c r="T241" s="88"/>
      <c r="U241" s="8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88"/>
      <c r="AM241" s="88"/>
      <c r="AN241" s="88"/>
      <c r="AO241" s="88"/>
      <c r="AP241" s="88"/>
      <c r="AQ241" s="88"/>
      <c r="AR241" s="13">
        <f t="shared" si="16"/>
        <v>6</v>
      </c>
      <c r="AT241" s="13">
        <f t="shared" si="15"/>
        <v>138000</v>
      </c>
      <c r="AU241" s="14"/>
      <c r="AV241" s="14"/>
      <c r="AW241" s="14"/>
      <c r="AX241" s="35"/>
      <c r="AY241" s="30"/>
      <c r="AZ241" s="14"/>
      <c r="BA241" s="14"/>
      <c r="BB241" s="14"/>
      <c r="BC241" s="14"/>
    </row>
    <row r="242" spans="1:55" ht="26.25" customHeight="1" x14ac:dyDescent="0.35">
      <c r="A242" s="92"/>
      <c r="B242" s="92" t="s">
        <v>135</v>
      </c>
      <c r="C242" s="22" t="str">
        <f>VLOOKUP(B242,Tabel!$A$6:$E$78,2,FALSE)</f>
        <v xml:space="preserve">Gelang plat </v>
      </c>
      <c r="D242" s="14">
        <f>VLOOKUP(B242,Tabel!$A$6:$E$78,4,FALSE)</f>
        <v>17000</v>
      </c>
      <c r="E242" s="88"/>
      <c r="F242" s="88"/>
      <c r="G242" s="88"/>
      <c r="H242" s="88">
        <v>4</v>
      </c>
      <c r="I242" s="88"/>
      <c r="J242" s="88"/>
      <c r="K242" s="88"/>
      <c r="L242" s="88"/>
      <c r="M242" s="88"/>
      <c r="N242" s="88"/>
      <c r="O242" s="88"/>
      <c r="P242" s="88">
        <v>1</v>
      </c>
      <c r="Q242" s="88"/>
      <c r="R242" s="88"/>
      <c r="S242" s="88">
        <v>1</v>
      </c>
      <c r="T242" s="88"/>
      <c r="U242" s="88"/>
      <c r="V242" s="88"/>
      <c r="W242" s="88"/>
      <c r="X242" s="88"/>
      <c r="Y242" s="88"/>
      <c r="Z242" s="88"/>
      <c r="AA242" s="88"/>
      <c r="AB242" s="88"/>
      <c r="AC242" s="88"/>
      <c r="AD242" s="88"/>
      <c r="AE242" s="88"/>
      <c r="AF242" s="88"/>
      <c r="AG242" s="88"/>
      <c r="AH242" s="88"/>
      <c r="AI242" s="88"/>
      <c r="AJ242" s="88"/>
      <c r="AK242" s="88"/>
      <c r="AL242" s="88"/>
      <c r="AM242" s="88"/>
      <c r="AN242" s="88"/>
      <c r="AO242" s="88"/>
      <c r="AP242" s="88"/>
      <c r="AQ242" s="88"/>
      <c r="AR242" s="13">
        <f t="shared" si="16"/>
        <v>6</v>
      </c>
      <c r="AT242" s="13">
        <f t="shared" si="15"/>
        <v>102000</v>
      </c>
      <c r="AU242" s="14"/>
      <c r="AV242" s="14"/>
      <c r="AW242" s="14"/>
      <c r="AX242" s="35"/>
      <c r="AY242" s="30"/>
      <c r="AZ242" s="14"/>
      <c r="BA242" s="14"/>
      <c r="BB242" s="14"/>
      <c r="BC242" s="14"/>
    </row>
    <row r="243" spans="1:55" ht="26.25" customHeight="1" x14ac:dyDescent="0.35">
      <c r="A243" s="92"/>
      <c r="B243" s="92" t="s">
        <v>45</v>
      </c>
      <c r="C243" s="22" t="str">
        <f>VLOOKUP(B243,Tabel!$A$6:$E$78,2,FALSE)</f>
        <v>G.bandul kunci</v>
      </c>
      <c r="D243" s="14">
        <f>VLOOKUP(B243,Tabel!$A$6:$E$78,4,FALSE)</f>
        <v>28000</v>
      </c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  <c r="W243" s="88"/>
      <c r="X243" s="88">
        <v>1</v>
      </c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88"/>
      <c r="AK243" s="88"/>
      <c r="AL243" s="88"/>
      <c r="AM243" s="88"/>
      <c r="AN243" s="88"/>
      <c r="AO243" s="88"/>
      <c r="AP243" s="88"/>
      <c r="AQ243" s="88"/>
      <c r="AR243" s="13">
        <f t="shared" si="16"/>
        <v>1</v>
      </c>
      <c r="AT243" s="13">
        <f t="shared" si="15"/>
        <v>28000</v>
      </c>
      <c r="AU243" s="14"/>
      <c r="AV243" s="14"/>
      <c r="AW243" s="14"/>
      <c r="AX243" s="35"/>
      <c r="AY243" s="30"/>
      <c r="AZ243" s="14"/>
      <c r="BA243" s="14"/>
      <c r="BB243" s="14"/>
      <c r="BC243" s="14"/>
    </row>
    <row r="244" spans="1:55" ht="26.25" customHeight="1" x14ac:dyDescent="0.35">
      <c r="A244" s="92"/>
      <c r="B244" s="92" t="s">
        <v>137</v>
      </c>
      <c r="C244" s="22" t="str">
        <f>VLOOKUP(B244,Tabel!$A$6:$E$78,2,FALSE)</f>
        <v>Gelang kayu (baru)</v>
      </c>
      <c r="D244" s="14">
        <f>VLOOKUP(B244,Tabel!$A$6:$E$78,4,FALSE)</f>
        <v>25000</v>
      </c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>
        <v>1</v>
      </c>
      <c r="U244" s="88"/>
      <c r="V244" s="88"/>
      <c r="W244" s="88"/>
      <c r="X244" s="88"/>
      <c r="Y244" s="88"/>
      <c r="Z244" s="88"/>
      <c r="AA244" s="88"/>
      <c r="AB244" s="88"/>
      <c r="AC244" s="88"/>
      <c r="AD244" s="88"/>
      <c r="AE244" s="88"/>
      <c r="AF244" s="88"/>
      <c r="AG244" s="88"/>
      <c r="AH244" s="88"/>
      <c r="AI244" s="88"/>
      <c r="AJ244" s="88"/>
      <c r="AK244" s="88"/>
      <c r="AL244" s="88"/>
      <c r="AM244" s="88"/>
      <c r="AN244" s="88"/>
      <c r="AO244" s="88"/>
      <c r="AP244" s="88"/>
      <c r="AQ244" s="88"/>
      <c r="AR244" s="13">
        <f t="shared" si="16"/>
        <v>1</v>
      </c>
      <c r="AT244" s="13">
        <f t="shared" si="15"/>
        <v>25000</v>
      </c>
      <c r="AU244" s="14"/>
      <c r="AV244" s="14"/>
      <c r="AW244" s="14"/>
      <c r="AX244" s="35"/>
      <c r="AY244" s="30"/>
      <c r="AZ244" s="14"/>
      <c r="BA244" s="14"/>
      <c r="BB244" s="14"/>
      <c r="BC244" s="14"/>
    </row>
    <row r="245" spans="1:55" ht="26.25" customHeight="1" x14ac:dyDescent="0.35">
      <c r="A245" s="92"/>
      <c r="B245" s="92" t="s">
        <v>49</v>
      </c>
      <c r="C245" s="22" t="str">
        <f>VLOOKUP(B245,Tabel!$A$6:$E$78,2,FALSE)</f>
        <v>G.tali warna warni</v>
      </c>
      <c r="D245" s="14">
        <f>VLOOKUP(B245,Tabel!$A$6:$E$78,4,FALSE)</f>
        <v>17000</v>
      </c>
      <c r="E245" s="88"/>
      <c r="F245" s="88"/>
      <c r="G245" s="88"/>
      <c r="H245" s="88"/>
      <c r="I245" s="88"/>
      <c r="J245" s="88"/>
      <c r="K245" s="88"/>
      <c r="L245" s="88">
        <v>1</v>
      </c>
      <c r="M245" s="88"/>
      <c r="N245" s="88"/>
      <c r="O245" s="88"/>
      <c r="P245" s="88"/>
      <c r="Q245" s="88"/>
      <c r="R245" s="88"/>
      <c r="S245" s="88"/>
      <c r="T245" s="88"/>
      <c r="U245" s="88"/>
      <c r="V245" s="88"/>
      <c r="W245" s="8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88"/>
      <c r="AI245" s="88"/>
      <c r="AJ245" s="88"/>
      <c r="AK245" s="88"/>
      <c r="AL245" s="88"/>
      <c r="AM245" s="88"/>
      <c r="AN245" s="88"/>
      <c r="AO245" s="88"/>
      <c r="AP245" s="88"/>
      <c r="AQ245" s="88"/>
      <c r="AR245" s="13">
        <f t="shared" si="16"/>
        <v>1</v>
      </c>
      <c r="AT245" s="13">
        <f t="shared" si="15"/>
        <v>17000</v>
      </c>
      <c r="AU245" s="14"/>
      <c r="AV245" s="14"/>
      <c r="AW245" s="14"/>
      <c r="AX245" s="35"/>
      <c r="AY245" s="30"/>
      <c r="AZ245" s="14"/>
      <c r="BA245" s="14"/>
      <c r="BB245" s="14"/>
      <c r="BC245" s="14"/>
    </row>
    <row r="246" spans="1:55" ht="26.25" customHeight="1" x14ac:dyDescent="0.35">
      <c r="A246" s="92"/>
      <c r="B246" s="92" t="s">
        <v>140</v>
      </c>
      <c r="C246" s="22" t="str">
        <f>VLOOKUP(B246,Tabel!$A$6:$E$78,2,FALSE)</f>
        <v>Kalung bandul</v>
      </c>
      <c r="D246" s="30">
        <v>20000</v>
      </c>
      <c r="E246" s="88"/>
      <c r="F246" s="88"/>
      <c r="G246" s="88"/>
      <c r="H246" s="88"/>
      <c r="I246" s="88"/>
      <c r="J246" s="88"/>
      <c r="K246" s="88"/>
      <c r="L246" s="88"/>
      <c r="M246" s="88">
        <v>1</v>
      </c>
      <c r="N246" s="88"/>
      <c r="O246" s="88"/>
      <c r="P246" s="88"/>
      <c r="Q246" s="88"/>
      <c r="R246" s="88"/>
      <c r="S246" s="88"/>
      <c r="T246" s="88"/>
      <c r="U246" s="88"/>
      <c r="V246" s="88"/>
      <c r="W246" s="8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88"/>
      <c r="AI246" s="88"/>
      <c r="AJ246" s="88"/>
      <c r="AK246" s="88"/>
      <c r="AL246" s="88"/>
      <c r="AM246" s="88"/>
      <c r="AN246" s="88"/>
      <c r="AO246" s="88"/>
      <c r="AP246" s="88"/>
      <c r="AQ246" s="88"/>
      <c r="AR246" s="13">
        <f t="shared" si="16"/>
        <v>1</v>
      </c>
      <c r="AT246" s="26">
        <f t="shared" si="15"/>
        <v>20000</v>
      </c>
      <c r="AU246" s="14"/>
      <c r="AV246" s="14"/>
      <c r="AW246" s="14"/>
      <c r="AX246" s="35"/>
      <c r="AY246" s="30">
        <v>3000</v>
      </c>
      <c r="AZ246" s="14"/>
      <c r="BA246" s="14"/>
      <c r="BB246" s="14"/>
      <c r="BC246" s="14"/>
    </row>
    <row r="247" spans="1:55" ht="26.25" customHeight="1" x14ac:dyDescent="0.35">
      <c r="A247" s="92"/>
      <c r="B247" s="92" t="s">
        <v>137</v>
      </c>
      <c r="C247" s="22" t="str">
        <f>VLOOKUP(B247,Tabel!$A$6:$E$78,2,FALSE)</f>
        <v>Gelang kayu (baru)</v>
      </c>
      <c r="D247" s="14">
        <f>VLOOKUP(B247,Tabel!$A$6:$E$78,4,FALSE)</f>
        <v>25000</v>
      </c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>
        <v>1</v>
      </c>
      <c r="U247" s="88"/>
      <c r="V247" s="88"/>
      <c r="W247" s="8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88"/>
      <c r="AI247" s="88"/>
      <c r="AJ247" s="88"/>
      <c r="AK247" s="88"/>
      <c r="AL247" s="88"/>
      <c r="AM247" s="88"/>
      <c r="AN247" s="88"/>
      <c r="AO247" s="88"/>
      <c r="AP247" s="88"/>
      <c r="AQ247" s="88"/>
      <c r="AR247" s="13">
        <f t="shared" si="16"/>
        <v>1</v>
      </c>
      <c r="AT247" s="13">
        <f t="shared" si="15"/>
        <v>25000</v>
      </c>
      <c r="AU247" s="14"/>
      <c r="AV247" s="14"/>
      <c r="AW247" s="14"/>
      <c r="AX247" s="35"/>
      <c r="AY247" s="30"/>
      <c r="AZ247" s="14"/>
      <c r="BA247" s="14"/>
      <c r="BB247" s="14"/>
      <c r="BC247" s="14"/>
    </row>
    <row r="248" spans="1:55" ht="26.25" customHeight="1" x14ac:dyDescent="0.35">
      <c r="A248" s="92"/>
      <c r="B248" s="92" t="s">
        <v>129</v>
      </c>
      <c r="C248" s="22" t="str">
        <f>VLOOKUP(B248,Tabel!$A$6:$E$78,2,FALSE)</f>
        <v>Lain2</v>
      </c>
      <c r="D248" s="35">
        <f>3422000+1717000-SUM(AT212:AT247)</f>
        <v>585000</v>
      </c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  <c r="W248" s="88"/>
      <c r="X248" s="88"/>
      <c r="Y248" s="88"/>
      <c r="Z248" s="88"/>
      <c r="AA248" s="88"/>
      <c r="AB248" s="88"/>
      <c r="AC248" s="88"/>
      <c r="AD248" s="88"/>
      <c r="AE248" s="88"/>
      <c r="AF248" s="88"/>
      <c r="AG248" s="88"/>
      <c r="AH248" s="88"/>
      <c r="AI248" s="88"/>
      <c r="AJ248" s="88"/>
      <c r="AK248" s="88"/>
      <c r="AL248" s="88"/>
      <c r="AM248" s="88"/>
      <c r="AN248" s="88"/>
      <c r="AO248" s="88"/>
      <c r="AP248" s="88"/>
      <c r="AQ248" s="88">
        <v>1</v>
      </c>
      <c r="AR248" s="13">
        <f t="shared" si="16"/>
        <v>1</v>
      </c>
      <c r="AT248" s="29">
        <f t="shared" si="15"/>
        <v>585000</v>
      </c>
      <c r="AU248" s="14"/>
      <c r="AV248" s="14"/>
      <c r="AW248" s="14"/>
      <c r="AX248" s="35">
        <f>AT248</f>
        <v>585000</v>
      </c>
      <c r="AY248" s="30"/>
      <c r="AZ248" s="14"/>
      <c r="BA248" s="14"/>
      <c r="BB248" s="14"/>
      <c r="BC248" s="14"/>
    </row>
    <row r="249" spans="1:55" ht="26.25" customHeight="1" x14ac:dyDescent="0.35">
      <c r="A249" s="94">
        <v>42203</v>
      </c>
      <c r="B249" s="87" t="s">
        <v>32</v>
      </c>
      <c r="C249" s="22" t="str">
        <f>VLOOKUP(B249,Tabel!$A$6:$E$78,2,FALSE)</f>
        <v>Rosario kayu</v>
      </c>
      <c r="D249" s="14">
        <f>VLOOKUP(B249,Tabel!$A$6:$E$78,4,FALSE)</f>
        <v>40000</v>
      </c>
      <c r="E249" s="91"/>
      <c r="F249" s="91">
        <v>4</v>
      </c>
      <c r="G249" s="91"/>
      <c r="H249" s="91"/>
      <c r="I249" s="91"/>
      <c r="J249" s="91">
        <v>2</v>
      </c>
      <c r="K249" s="91"/>
      <c r="L249" s="91"/>
      <c r="M249" s="91"/>
      <c r="N249" s="91"/>
      <c r="O249" s="91"/>
      <c r="P249" s="91">
        <v>3</v>
      </c>
      <c r="Q249" s="91">
        <v>1</v>
      </c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  <c r="AC249" s="91"/>
      <c r="AD249" s="91"/>
      <c r="AE249" s="91"/>
      <c r="AF249" s="91"/>
      <c r="AG249" s="91"/>
      <c r="AH249" s="91"/>
      <c r="AI249" s="91"/>
      <c r="AJ249" s="91"/>
      <c r="AK249" s="91"/>
      <c r="AL249" s="91"/>
      <c r="AM249" s="91"/>
      <c r="AN249" s="91"/>
      <c r="AO249" s="91"/>
      <c r="AP249" s="91"/>
      <c r="AQ249" s="91">
        <v>1</v>
      </c>
      <c r="AR249" s="13">
        <f t="shared" si="16"/>
        <v>11</v>
      </c>
      <c r="AT249" s="13">
        <f t="shared" si="15"/>
        <v>440000</v>
      </c>
      <c r="AU249" s="14"/>
      <c r="AV249" s="14"/>
      <c r="AW249" s="14"/>
      <c r="AX249" s="35"/>
      <c r="AY249" s="30"/>
      <c r="AZ249" s="14"/>
      <c r="BA249" s="14"/>
      <c r="BB249" s="14"/>
      <c r="BC249" s="14"/>
    </row>
    <row r="250" spans="1:55" ht="26.25" customHeight="1" x14ac:dyDescent="0.35">
      <c r="A250" s="87" t="s">
        <v>234</v>
      </c>
      <c r="B250" s="87" t="s">
        <v>49</v>
      </c>
      <c r="C250" s="22" t="str">
        <f>VLOOKUP(B250,Tabel!$A$6:$E$78,2,FALSE)</f>
        <v>G.tali warna warni</v>
      </c>
      <c r="D250" s="14">
        <f>VLOOKUP(B250,Tabel!$A$6:$E$78,4,FALSE)</f>
        <v>17000</v>
      </c>
      <c r="E250" s="91"/>
      <c r="F250" s="91"/>
      <c r="G250" s="91"/>
      <c r="H250" s="91"/>
      <c r="I250" s="91"/>
      <c r="J250" s="91"/>
      <c r="K250" s="91"/>
      <c r="L250" s="91">
        <v>1</v>
      </c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  <c r="AC250" s="91"/>
      <c r="AD250" s="91"/>
      <c r="AE250" s="91"/>
      <c r="AF250" s="91"/>
      <c r="AG250" s="91"/>
      <c r="AH250" s="91"/>
      <c r="AI250" s="91"/>
      <c r="AJ250" s="91"/>
      <c r="AK250" s="91"/>
      <c r="AL250" s="91"/>
      <c r="AM250" s="91"/>
      <c r="AN250" s="91"/>
      <c r="AO250" s="91"/>
      <c r="AP250" s="91"/>
      <c r="AQ250" s="91"/>
      <c r="AR250" s="13">
        <f t="shared" si="16"/>
        <v>1</v>
      </c>
      <c r="AT250" s="13">
        <f t="shared" si="15"/>
        <v>17000</v>
      </c>
      <c r="AU250" s="14"/>
      <c r="AV250" s="14"/>
      <c r="AW250" s="14"/>
      <c r="AX250" s="35"/>
      <c r="AY250" s="30"/>
      <c r="AZ250" s="14"/>
      <c r="BA250" s="14"/>
      <c r="BB250" s="14"/>
      <c r="BC250" s="14"/>
    </row>
    <row r="251" spans="1:55" ht="26.25" customHeight="1" x14ac:dyDescent="0.35">
      <c r="A251" s="87"/>
      <c r="B251" s="87" t="s">
        <v>133</v>
      </c>
      <c r="C251" s="22" t="str">
        <f>VLOOKUP(B251,Tabel!$A$6:$E$78,2,FALSE)</f>
        <v>Gelang rosario kristal</v>
      </c>
      <c r="D251" s="14">
        <f>VLOOKUP(B251,Tabel!$A$6:$E$78,4,FALSE)</f>
        <v>50000</v>
      </c>
      <c r="E251" s="91"/>
      <c r="F251" s="91"/>
      <c r="G251" s="91"/>
      <c r="H251" s="91">
        <v>1</v>
      </c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  <c r="AC251" s="91"/>
      <c r="AD251" s="91"/>
      <c r="AE251" s="91"/>
      <c r="AF251" s="91"/>
      <c r="AG251" s="91"/>
      <c r="AH251" s="91"/>
      <c r="AI251" s="91"/>
      <c r="AJ251" s="91"/>
      <c r="AK251" s="91"/>
      <c r="AL251" s="91"/>
      <c r="AM251" s="91"/>
      <c r="AN251" s="91"/>
      <c r="AO251" s="91"/>
      <c r="AP251" s="91"/>
      <c r="AQ251" s="91"/>
      <c r="AR251" s="13">
        <f t="shared" si="16"/>
        <v>1</v>
      </c>
      <c r="AT251" s="13">
        <f t="shared" si="15"/>
        <v>50000</v>
      </c>
      <c r="AU251" s="14"/>
      <c r="AV251" s="14"/>
      <c r="AW251" s="14"/>
      <c r="AX251" s="35"/>
      <c r="AY251" s="30"/>
      <c r="AZ251" s="14"/>
      <c r="BA251" s="14"/>
      <c r="BB251" s="14"/>
      <c r="BC251" s="14"/>
    </row>
    <row r="252" spans="1:55" ht="26.25" customHeight="1" x14ac:dyDescent="0.35">
      <c r="A252" s="87"/>
      <c r="B252" s="87" t="s">
        <v>33</v>
      </c>
      <c r="C252" s="22" t="str">
        <f>VLOOKUP(B252,Tabel!$A$6:$E$78,2,FALSE)</f>
        <v>Rosario batu</v>
      </c>
      <c r="D252" s="14">
        <f>VLOOKUP(B252,Tabel!$A$6:$E$78,4,FALSE)</f>
        <v>100000</v>
      </c>
      <c r="E252" s="91"/>
      <c r="F252" s="91"/>
      <c r="G252" s="91"/>
      <c r="H252" s="91">
        <v>1</v>
      </c>
      <c r="I252" s="91"/>
      <c r="J252" s="91"/>
      <c r="K252" s="91"/>
      <c r="L252" s="91"/>
      <c r="M252" s="91"/>
      <c r="N252" s="91"/>
      <c r="O252" s="91">
        <v>1</v>
      </c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  <c r="AC252" s="91"/>
      <c r="AD252" s="91"/>
      <c r="AE252" s="91"/>
      <c r="AF252" s="91"/>
      <c r="AG252" s="91"/>
      <c r="AH252" s="91"/>
      <c r="AI252" s="91"/>
      <c r="AJ252" s="91"/>
      <c r="AK252" s="91"/>
      <c r="AL252" s="91"/>
      <c r="AM252" s="91"/>
      <c r="AN252" s="91"/>
      <c r="AO252" s="91"/>
      <c r="AP252" s="91"/>
      <c r="AQ252" s="91"/>
      <c r="AR252" s="13">
        <f t="shared" si="16"/>
        <v>2</v>
      </c>
      <c r="AT252" s="13">
        <f t="shared" si="15"/>
        <v>200000</v>
      </c>
      <c r="AU252" s="14"/>
      <c r="AV252" s="14"/>
      <c r="AW252" s="14"/>
      <c r="AX252" s="35"/>
      <c r="AY252" s="30"/>
      <c r="AZ252" s="14"/>
      <c r="BA252" s="14"/>
      <c r="BB252" s="14"/>
      <c r="BC252" s="14"/>
    </row>
    <row r="253" spans="1:55" ht="26.25" customHeight="1" x14ac:dyDescent="0.35">
      <c r="A253" s="87"/>
      <c r="B253" s="87" t="s">
        <v>135</v>
      </c>
      <c r="C253" s="22" t="str">
        <f>VLOOKUP(B253,Tabel!$A$6:$E$78,2,FALSE)</f>
        <v xml:space="preserve">Gelang plat </v>
      </c>
      <c r="D253" s="14">
        <f>VLOOKUP(B253,Tabel!$A$6:$E$78,4,FALSE)</f>
        <v>17000</v>
      </c>
      <c r="E253" s="91"/>
      <c r="F253" s="91"/>
      <c r="G253" s="91"/>
      <c r="H253" s="91">
        <v>3</v>
      </c>
      <c r="I253" s="91"/>
      <c r="J253" s="91"/>
      <c r="K253" s="91"/>
      <c r="L253" s="91"/>
      <c r="M253" s="91"/>
      <c r="N253" s="91"/>
      <c r="O253" s="91"/>
      <c r="P253" s="91">
        <v>1</v>
      </c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  <c r="AC253" s="91"/>
      <c r="AD253" s="91"/>
      <c r="AE253" s="91"/>
      <c r="AF253" s="91"/>
      <c r="AG253" s="91"/>
      <c r="AH253" s="91"/>
      <c r="AI253" s="91"/>
      <c r="AJ253" s="91"/>
      <c r="AK253" s="91"/>
      <c r="AL253" s="91"/>
      <c r="AM253" s="91"/>
      <c r="AN253" s="91"/>
      <c r="AO253" s="91"/>
      <c r="AP253" s="91"/>
      <c r="AQ253" s="91"/>
      <c r="AR253" s="13">
        <f t="shared" si="16"/>
        <v>4</v>
      </c>
      <c r="AT253" s="13">
        <f t="shared" si="15"/>
        <v>68000</v>
      </c>
      <c r="AU253" s="14"/>
      <c r="AV253" s="14"/>
      <c r="AW253" s="14"/>
      <c r="AX253" s="35"/>
      <c r="AY253" s="30"/>
      <c r="AZ253" s="14"/>
      <c r="BA253" s="14"/>
      <c r="BB253" s="14"/>
      <c r="BC253" s="14"/>
    </row>
    <row r="254" spans="1:55" ht="26.25" customHeight="1" x14ac:dyDescent="0.35">
      <c r="A254" s="87"/>
      <c r="B254" s="87" t="s">
        <v>217</v>
      </c>
      <c r="C254" s="22" t="str">
        <f>VLOOKUP(B254,Tabel!$A$6:$E$78,2,FALSE)</f>
        <v>Bando</v>
      </c>
      <c r="D254" s="14">
        <f>VLOOKUP(B254,Tabel!$A$6:$E$78,4,FALSE)</f>
        <v>75000</v>
      </c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>
        <v>2</v>
      </c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  <c r="AC254" s="91"/>
      <c r="AD254" s="91"/>
      <c r="AE254" s="91"/>
      <c r="AF254" s="91"/>
      <c r="AG254" s="91"/>
      <c r="AH254" s="91"/>
      <c r="AI254" s="91"/>
      <c r="AJ254" s="91"/>
      <c r="AK254" s="91"/>
      <c r="AL254" s="91"/>
      <c r="AM254" s="91"/>
      <c r="AN254" s="91"/>
      <c r="AO254" s="91"/>
      <c r="AP254" s="91"/>
      <c r="AQ254" s="91"/>
      <c r="AR254" s="13">
        <f t="shared" si="16"/>
        <v>2</v>
      </c>
      <c r="AT254" s="13">
        <f t="shared" si="15"/>
        <v>150000</v>
      </c>
      <c r="AU254" s="14"/>
      <c r="AV254" s="14"/>
      <c r="AW254" s="14"/>
      <c r="AX254" s="35"/>
      <c r="AY254" s="30"/>
      <c r="AZ254" s="14"/>
      <c r="BA254" s="14"/>
      <c r="BB254" s="14"/>
      <c r="BC254" s="14"/>
    </row>
    <row r="255" spans="1:55" ht="26.25" customHeight="1" x14ac:dyDescent="0.35">
      <c r="A255" s="87"/>
      <c r="B255" s="87" t="s">
        <v>140</v>
      </c>
      <c r="C255" s="22" t="str">
        <f>VLOOKUP(B255,Tabel!$A$6:$E$78,2,FALSE)</f>
        <v>Kalung bandul</v>
      </c>
      <c r="D255" s="14">
        <f>VLOOKUP(B255,Tabel!$A$6:$E$78,4,FALSE)</f>
        <v>23000</v>
      </c>
      <c r="E255" s="91"/>
      <c r="F255" s="91">
        <v>2</v>
      </c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>
        <v>2</v>
      </c>
      <c r="T255" s="91"/>
      <c r="U255" s="91"/>
      <c r="V255" s="91"/>
      <c r="W255" s="91"/>
      <c r="X255" s="91"/>
      <c r="Y255" s="91"/>
      <c r="Z255" s="91"/>
      <c r="AA255" s="91"/>
      <c r="AB255" s="91"/>
      <c r="AC255" s="91"/>
      <c r="AD255" s="91"/>
      <c r="AE255" s="91"/>
      <c r="AF255" s="91"/>
      <c r="AG255" s="91"/>
      <c r="AH255" s="91"/>
      <c r="AI255" s="91"/>
      <c r="AJ255" s="91"/>
      <c r="AK255" s="91"/>
      <c r="AL255" s="91"/>
      <c r="AM255" s="91"/>
      <c r="AN255" s="91"/>
      <c r="AO255" s="91"/>
      <c r="AP255" s="91"/>
      <c r="AQ255" s="91"/>
      <c r="AR255" s="13">
        <f t="shared" si="16"/>
        <v>4</v>
      </c>
      <c r="AT255" s="13">
        <f t="shared" si="15"/>
        <v>92000</v>
      </c>
      <c r="AU255" s="14"/>
      <c r="AV255" s="14"/>
      <c r="AW255" s="14"/>
      <c r="AX255" s="35"/>
      <c r="AY255" s="30"/>
      <c r="AZ255" s="14"/>
      <c r="BA255" s="14"/>
      <c r="BB255" s="14"/>
      <c r="BC255" s="14"/>
    </row>
    <row r="256" spans="1:55" ht="26.25" customHeight="1" x14ac:dyDescent="0.35">
      <c r="A256" s="87"/>
      <c r="B256" s="87" t="s">
        <v>45</v>
      </c>
      <c r="C256" s="22" t="str">
        <f>VLOOKUP(B256,Tabel!$A$6:$E$78,2,FALSE)</f>
        <v>G.bandul kunci</v>
      </c>
      <c r="D256" s="14">
        <f>VLOOKUP(B256,Tabel!$A$6:$E$78,4,FALSE)</f>
        <v>28000</v>
      </c>
      <c r="E256" s="91"/>
      <c r="F256" s="91">
        <v>1</v>
      </c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>
        <v>1</v>
      </c>
      <c r="AA256" s="91"/>
      <c r="AB256" s="91"/>
      <c r="AC256" s="91"/>
      <c r="AD256" s="91"/>
      <c r="AE256" s="91"/>
      <c r="AF256" s="91"/>
      <c r="AG256" s="91"/>
      <c r="AH256" s="91"/>
      <c r="AI256" s="91"/>
      <c r="AJ256" s="91"/>
      <c r="AK256" s="91"/>
      <c r="AL256" s="91"/>
      <c r="AM256" s="91"/>
      <c r="AN256" s="91"/>
      <c r="AO256" s="91"/>
      <c r="AP256" s="91"/>
      <c r="AQ256" s="91"/>
      <c r="AR256" s="13">
        <f t="shared" si="16"/>
        <v>2</v>
      </c>
      <c r="AT256" s="13">
        <f t="shared" si="15"/>
        <v>56000</v>
      </c>
      <c r="AU256" s="14"/>
      <c r="AV256" s="14"/>
      <c r="AW256" s="14"/>
      <c r="AX256" s="35"/>
      <c r="AY256" s="30"/>
      <c r="AZ256" s="14"/>
      <c r="BA256" s="14"/>
      <c r="BB256" s="14"/>
      <c r="BC256" s="14"/>
    </row>
    <row r="257" spans="1:55" ht="26.25" customHeight="1" x14ac:dyDescent="0.35">
      <c r="A257" s="94">
        <v>42204</v>
      </c>
      <c r="B257" s="87" t="s">
        <v>49</v>
      </c>
      <c r="C257" s="22" t="str">
        <f>VLOOKUP(B257,Tabel!$A$6:$E$78,2,FALSE)</f>
        <v>G.tali warna warni</v>
      </c>
      <c r="D257" s="14">
        <f>VLOOKUP(B257,Tabel!$A$6:$E$78,4,FALSE)</f>
        <v>17000</v>
      </c>
      <c r="E257" s="91"/>
      <c r="F257" s="91"/>
      <c r="G257" s="91"/>
      <c r="H257" s="91"/>
      <c r="I257" s="91"/>
      <c r="J257" s="91"/>
      <c r="K257" s="91"/>
      <c r="L257" s="91">
        <v>1</v>
      </c>
      <c r="M257" s="91"/>
      <c r="N257" s="91"/>
      <c r="O257" s="91">
        <v>2</v>
      </c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  <c r="AC257" s="91"/>
      <c r="AD257" s="91"/>
      <c r="AE257" s="91"/>
      <c r="AF257" s="91"/>
      <c r="AG257" s="91"/>
      <c r="AH257" s="91"/>
      <c r="AI257" s="91"/>
      <c r="AJ257" s="91"/>
      <c r="AK257" s="91"/>
      <c r="AL257" s="91"/>
      <c r="AM257" s="91"/>
      <c r="AN257" s="91"/>
      <c r="AO257" s="91"/>
      <c r="AP257" s="91"/>
      <c r="AQ257" s="91">
        <v>5</v>
      </c>
      <c r="AR257" s="13">
        <f t="shared" si="16"/>
        <v>8</v>
      </c>
      <c r="AT257" s="13">
        <f t="shared" si="15"/>
        <v>136000</v>
      </c>
      <c r="AU257" s="14"/>
      <c r="AV257" s="14"/>
      <c r="AW257" s="14"/>
      <c r="AX257" s="35"/>
      <c r="AY257" s="30"/>
      <c r="AZ257" s="14"/>
      <c r="BA257" s="14"/>
      <c r="BB257" s="14"/>
      <c r="BC257" s="14"/>
    </row>
    <row r="258" spans="1:55" ht="26.25" customHeight="1" x14ac:dyDescent="0.35">
      <c r="A258" s="87" t="s">
        <v>235</v>
      </c>
      <c r="B258" s="87" t="s">
        <v>135</v>
      </c>
      <c r="C258" s="22" t="str">
        <f>VLOOKUP(B258,Tabel!$A$6:$E$78,2,FALSE)</f>
        <v xml:space="preserve">Gelang plat </v>
      </c>
      <c r="D258" s="14">
        <f>VLOOKUP(B258,Tabel!$A$6:$E$78,4,FALSE)</f>
        <v>17000</v>
      </c>
      <c r="E258" s="91">
        <v>1</v>
      </c>
      <c r="F258" s="91"/>
      <c r="G258" s="91"/>
      <c r="H258" s="91">
        <v>7</v>
      </c>
      <c r="I258" s="91"/>
      <c r="J258" s="91"/>
      <c r="K258" s="91"/>
      <c r="L258" s="91"/>
      <c r="M258" s="91"/>
      <c r="N258" s="91"/>
      <c r="O258" s="91"/>
      <c r="P258" s="91"/>
      <c r="Q258" s="91">
        <v>1</v>
      </c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  <c r="AC258" s="91"/>
      <c r="AD258" s="91"/>
      <c r="AE258" s="91"/>
      <c r="AF258" s="91"/>
      <c r="AG258" s="91"/>
      <c r="AH258" s="91"/>
      <c r="AI258" s="91"/>
      <c r="AJ258" s="91"/>
      <c r="AK258" s="91"/>
      <c r="AL258" s="91"/>
      <c r="AM258" s="91"/>
      <c r="AN258" s="91"/>
      <c r="AO258" s="91"/>
      <c r="AP258" s="91"/>
      <c r="AQ258" s="91"/>
      <c r="AR258" s="13">
        <f t="shared" si="16"/>
        <v>9</v>
      </c>
      <c r="AT258" s="13">
        <f t="shared" si="15"/>
        <v>153000</v>
      </c>
      <c r="AU258" s="14"/>
      <c r="AV258" s="14"/>
      <c r="AW258" s="14"/>
      <c r="AX258" s="35"/>
      <c r="AY258" s="30"/>
      <c r="AZ258" s="14"/>
      <c r="BA258" s="14"/>
      <c r="BB258" s="14"/>
      <c r="BC258" s="14"/>
    </row>
    <row r="259" spans="1:55" ht="26.25" customHeight="1" x14ac:dyDescent="0.35">
      <c r="A259" s="87"/>
      <c r="B259" s="87" t="s">
        <v>32</v>
      </c>
      <c r="C259" s="22" t="str">
        <f>VLOOKUP(B259,Tabel!$A$6:$E$78,2,FALSE)</f>
        <v>Rosario kayu</v>
      </c>
      <c r="D259" s="14">
        <f>VLOOKUP(B259,Tabel!$A$6:$E$78,4,FALSE)</f>
        <v>40000</v>
      </c>
      <c r="E259" s="91">
        <v>3</v>
      </c>
      <c r="F259" s="91">
        <v>1</v>
      </c>
      <c r="G259" s="91"/>
      <c r="H259" s="91"/>
      <c r="I259" s="91"/>
      <c r="J259" s="91">
        <v>5</v>
      </c>
      <c r="K259" s="91"/>
      <c r="L259" s="91"/>
      <c r="M259" s="91">
        <v>3</v>
      </c>
      <c r="N259" s="91"/>
      <c r="O259" s="91">
        <v>5</v>
      </c>
      <c r="P259" s="91">
        <v>6</v>
      </c>
      <c r="Q259" s="91"/>
      <c r="R259" s="91"/>
      <c r="S259" s="91">
        <v>16</v>
      </c>
      <c r="T259" s="91"/>
      <c r="U259" s="91"/>
      <c r="V259" s="91"/>
      <c r="W259" s="91"/>
      <c r="X259" s="91"/>
      <c r="Y259" s="91"/>
      <c r="Z259" s="91"/>
      <c r="AA259" s="91"/>
      <c r="AB259" s="91"/>
      <c r="AC259" s="91"/>
      <c r="AD259" s="91"/>
      <c r="AE259" s="91"/>
      <c r="AF259" s="91"/>
      <c r="AG259" s="91"/>
      <c r="AH259" s="91"/>
      <c r="AI259" s="91"/>
      <c r="AJ259" s="91"/>
      <c r="AK259" s="91"/>
      <c r="AL259" s="91"/>
      <c r="AM259" s="91"/>
      <c r="AN259" s="91"/>
      <c r="AO259" s="91"/>
      <c r="AP259" s="91"/>
      <c r="AQ259" s="91">
        <v>1</v>
      </c>
      <c r="AR259" s="13">
        <f t="shared" si="16"/>
        <v>40</v>
      </c>
      <c r="AT259" s="13">
        <f t="shared" si="15"/>
        <v>1600000</v>
      </c>
      <c r="AU259" s="14"/>
      <c r="AV259" s="14"/>
      <c r="AW259" s="14"/>
      <c r="AX259" s="35"/>
      <c r="AY259" s="30"/>
      <c r="AZ259" s="14"/>
      <c r="BA259" s="14"/>
      <c r="BB259" s="14"/>
      <c r="BC259" s="14"/>
    </row>
    <row r="260" spans="1:55" ht="26.25" customHeight="1" x14ac:dyDescent="0.35">
      <c r="A260" s="87"/>
      <c r="B260" s="87" t="s">
        <v>33</v>
      </c>
      <c r="C260" s="22" t="str">
        <f>VLOOKUP(B260,Tabel!$A$6:$E$78,2,FALSE)</f>
        <v>Rosario batu</v>
      </c>
      <c r="D260" s="14">
        <f>VLOOKUP(B260,Tabel!$A$6:$E$78,4,FALSE)</f>
        <v>100000</v>
      </c>
      <c r="E260" s="91"/>
      <c r="F260" s="91"/>
      <c r="G260" s="91"/>
      <c r="H260" s="91"/>
      <c r="I260" s="91"/>
      <c r="J260" s="91">
        <v>1</v>
      </c>
      <c r="K260" s="91"/>
      <c r="L260" s="91"/>
      <c r="M260" s="91"/>
      <c r="N260" s="91"/>
      <c r="O260" s="91">
        <v>1</v>
      </c>
      <c r="P260" s="91"/>
      <c r="Q260" s="91"/>
      <c r="R260" s="91"/>
      <c r="S260" s="91"/>
      <c r="T260" s="91"/>
      <c r="U260" s="91"/>
      <c r="V260" s="91"/>
      <c r="W260" s="91">
        <v>1</v>
      </c>
      <c r="X260" s="91"/>
      <c r="Y260" s="91"/>
      <c r="Z260" s="91"/>
      <c r="AA260" s="91"/>
      <c r="AB260" s="91"/>
      <c r="AC260" s="91"/>
      <c r="AD260" s="91"/>
      <c r="AE260" s="91"/>
      <c r="AF260" s="91"/>
      <c r="AG260" s="91"/>
      <c r="AH260" s="91"/>
      <c r="AI260" s="91"/>
      <c r="AJ260" s="91"/>
      <c r="AK260" s="91"/>
      <c r="AL260" s="91"/>
      <c r="AM260" s="91"/>
      <c r="AN260" s="91"/>
      <c r="AO260" s="91"/>
      <c r="AP260" s="91"/>
      <c r="AQ260" s="91"/>
      <c r="AR260" s="13">
        <f t="shared" si="16"/>
        <v>3</v>
      </c>
      <c r="AT260" s="13">
        <f t="shared" si="15"/>
        <v>300000</v>
      </c>
      <c r="AU260" s="14"/>
      <c r="AV260" s="14"/>
      <c r="AW260" s="14"/>
      <c r="AX260" s="35"/>
      <c r="AY260" s="30"/>
      <c r="AZ260" s="14"/>
      <c r="BA260" s="14"/>
      <c r="BB260" s="14"/>
      <c r="BC260" s="14"/>
    </row>
    <row r="261" spans="1:55" ht="26.25" customHeight="1" x14ac:dyDescent="0.35">
      <c r="A261" s="87"/>
      <c r="B261" s="87" t="s">
        <v>40</v>
      </c>
      <c r="C261" s="22" t="str">
        <f>VLOOKUP(B261,Tabel!$A$6:$E$78,2,FALSE)</f>
        <v>Kalung huruf</v>
      </c>
      <c r="D261" s="14">
        <f>VLOOKUP(B261,Tabel!$A$6:$E$78,4,FALSE)</f>
        <v>15000</v>
      </c>
      <c r="E261" s="91"/>
      <c r="F261" s="91">
        <v>3</v>
      </c>
      <c r="G261" s="91"/>
      <c r="H261" s="91"/>
      <c r="I261" s="91"/>
      <c r="J261" s="91"/>
      <c r="K261" s="91"/>
      <c r="L261" s="91"/>
      <c r="M261" s="91"/>
      <c r="N261" s="91">
        <v>9</v>
      </c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  <c r="AC261" s="91"/>
      <c r="AD261" s="91"/>
      <c r="AE261" s="91"/>
      <c r="AF261" s="91"/>
      <c r="AG261" s="91"/>
      <c r="AH261" s="91"/>
      <c r="AI261" s="91"/>
      <c r="AJ261" s="91"/>
      <c r="AK261" s="91"/>
      <c r="AL261" s="91"/>
      <c r="AM261" s="91"/>
      <c r="AN261" s="91"/>
      <c r="AO261" s="91"/>
      <c r="AP261" s="91"/>
      <c r="AQ261" s="91"/>
      <c r="AR261" s="13">
        <f t="shared" si="16"/>
        <v>12</v>
      </c>
      <c r="AT261" s="13">
        <f t="shared" si="15"/>
        <v>180000</v>
      </c>
      <c r="AU261" s="14"/>
      <c r="AV261" s="14"/>
      <c r="AW261" s="14"/>
      <c r="AX261" s="35"/>
      <c r="AY261" s="30"/>
      <c r="AZ261" s="14"/>
      <c r="BA261" s="14"/>
      <c r="BB261" s="14"/>
      <c r="BC261" s="14"/>
    </row>
    <row r="262" spans="1:55" ht="26.25" customHeight="1" x14ac:dyDescent="0.35">
      <c r="A262" s="87"/>
      <c r="B262" s="87" t="s">
        <v>140</v>
      </c>
      <c r="C262" s="22" t="str">
        <f>VLOOKUP(B262,Tabel!$A$6:$E$78,2,FALSE)</f>
        <v>Kalung bandul</v>
      </c>
      <c r="D262" s="14">
        <f>VLOOKUP(B262,Tabel!$A$6:$E$78,4,FALSE)</f>
        <v>23000</v>
      </c>
      <c r="E262" s="91"/>
      <c r="F262" s="91"/>
      <c r="G262" s="91"/>
      <c r="H262" s="91"/>
      <c r="I262" s="91"/>
      <c r="J262" s="91"/>
      <c r="K262" s="91"/>
      <c r="L262" s="91"/>
      <c r="M262" s="91">
        <v>1</v>
      </c>
      <c r="N262" s="91"/>
      <c r="O262" s="91"/>
      <c r="P262" s="91">
        <v>1</v>
      </c>
      <c r="Q262" s="91">
        <v>2</v>
      </c>
      <c r="R262" s="91"/>
      <c r="S262" s="91">
        <v>2</v>
      </c>
      <c r="T262" s="91"/>
      <c r="U262" s="91"/>
      <c r="V262" s="91"/>
      <c r="W262" s="91"/>
      <c r="X262" s="91"/>
      <c r="Y262" s="91"/>
      <c r="Z262" s="91"/>
      <c r="AA262" s="91"/>
      <c r="AB262" s="91"/>
      <c r="AC262" s="91"/>
      <c r="AD262" s="91"/>
      <c r="AE262" s="91"/>
      <c r="AF262" s="91"/>
      <c r="AG262" s="91"/>
      <c r="AH262" s="91"/>
      <c r="AI262" s="91"/>
      <c r="AJ262" s="91"/>
      <c r="AK262" s="91"/>
      <c r="AL262" s="91"/>
      <c r="AM262" s="91"/>
      <c r="AN262" s="91"/>
      <c r="AO262" s="91"/>
      <c r="AP262" s="91"/>
      <c r="AQ262" s="91"/>
      <c r="AR262" s="13">
        <f t="shared" si="16"/>
        <v>6</v>
      </c>
      <c r="AT262" s="13">
        <f t="shared" ref="AT262:AT325" si="17">AR262*D262</f>
        <v>138000</v>
      </c>
      <c r="AU262" s="14"/>
      <c r="AV262" s="14"/>
      <c r="AW262" s="14"/>
      <c r="AX262" s="35"/>
      <c r="AY262" s="30"/>
      <c r="AZ262" s="14"/>
      <c r="BA262" s="14"/>
      <c r="BB262" s="14"/>
      <c r="BC262" s="14"/>
    </row>
    <row r="263" spans="1:55" ht="26.25" customHeight="1" x14ac:dyDescent="0.35">
      <c r="A263" s="87"/>
      <c r="B263" s="87" t="s">
        <v>217</v>
      </c>
      <c r="C263" s="22" t="str">
        <f>VLOOKUP(B263,Tabel!$A$6:$E$78,2,FALSE)</f>
        <v>Bando</v>
      </c>
      <c r="D263" s="14">
        <f>VLOOKUP(B263,Tabel!$A$6:$E$78,4,FALSE)</f>
        <v>75000</v>
      </c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>
        <v>1</v>
      </c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  <c r="AC263" s="91"/>
      <c r="AD263" s="91"/>
      <c r="AE263" s="91"/>
      <c r="AF263" s="91"/>
      <c r="AG263" s="91"/>
      <c r="AH263" s="91"/>
      <c r="AI263" s="91"/>
      <c r="AJ263" s="91"/>
      <c r="AK263" s="91"/>
      <c r="AL263" s="91"/>
      <c r="AM263" s="91"/>
      <c r="AN263" s="91"/>
      <c r="AO263" s="91"/>
      <c r="AP263" s="91"/>
      <c r="AQ263" s="91"/>
      <c r="AR263" s="13">
        <f t="shared" si="16"/>
        <v>1</v>
      </c>
      <c r="AT263" s="13">
        <f t="shared" si="17"/>
        <v>75000</v>
      </c>
      <c r="AU263" s="14"/>
      <c r="AV263" s="14"/>
      <c r="AW263" s="14"/>
      <c r="AX263" s="35"/>
      <c r="AY263" s="30"/>
      <c r="AZ263" s="14"/>
      <c r="BA263" s="14"/>
      <c r="BB263" s="14"/>
      <c r="BC263" s="14"/>
    </row>
    <row r="264" spans="1:55" ht="26.25" customHeight="1" x14ac:dyDescent="0.35">
      <c r="A264" s="87"/>
      <c r="B264" s="87" t="s">
        <v>133</v>
      </c>
      <c r="C264" s="22" t="str">
        <f>VLOOKUP(B264,Tabel!$A$6:$E$78,2,FALSE)</f>
        <v>Gelang rosario kristal</v>
      </c>
      <c r="D264" s="14">
        <f>VLOOKUP(B264,Tabel!$A$6:$E$78,4,FALSE)</f>
        <v>50000</v>
      </c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>
        <v>1</v>
      </c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  <c r="AC264" s="91"/>
      <c r="AD264" s="91"/>
      <c r="AE264" s="91"/>
      <c r="AF264" s="91"/>
      <c r="AG264" s="91"/>
      <c r="AH264" s="91"/>
      <c r="AI264" s="91"/>
      <c r="AJ264" s="91"/>
      <c r="AK264" s="91"/>
      <c r="AL264" s="91"/>
      <c r="AM264" s="91"/>
      <c r="AN264" s="91"/>
      <c r="AO264" s="91"/>
      <c r="AP264" s="91"/>
      <c r="AQ264" s="91"/>
      <c r="AR264" s="13">
        <f t="shared" si="16"/>
        <v>1</v>
      </c>
      <c r="AT264" s="13">
        <f t="shared" si="17"/>
        <v>50000</v>
      </c>
      <c r="AU264" s="14"/>
      <c r="AV264" s="14"/>
      <c r="AW264" s="14"/>
      <c r="AX264" s="35"/>
      <c r="AY264" s="30"/>
      <c r="AZ264" s="14"/>
      <c r="BA264" s="14"/>
      <c r="BB264" s="14"/>
      <c r="BC264" s="14"/>
    </row>
    <row r="265" spans="1:55" ht="26.25" customHeight="1" x14ac:dyDescent="0.35">
      <c r="A265" s="87"/>
      <c r="B265" s="87" t="s">
        <v>43</v>
      </c>
      <c r="C265" s="22" t="str">
        <f>VLOOKUP(B265,Tabel!$A$6:$E$78,2,FALSE)</f>
        <v>G.batu magnet</v>
      </c>
      <c r="D265" s="14">
        <f>VLOOKUP(B265,Tabel!$A$6:$E$78,4,FALSE)</f>
        <v>28000</v>
      </c>
      <c r="E265" s="91"/>
      <c r="F265" s="91">
        <v>1</v>
      </c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  <c r="AC265" s="91"/>
      <c r="AD265" s="91"/>
      <c r="AE265" s="91"/>
      <c r="AF265" s="91"/>
      <c r="AG265" s="91"/>
      <c r="AH265" s="91"/>
      <c r="AI265" s="91"/>
      <c r="AJ265" s="91"/>
      <c r="AK265" s="91"/>
      <c r="AL265" s="91"/>
      <c r="AM265" s="91"/>
      <c r="AN265" s="91"/>
      <c r="AO265" s="91"/>
      <c r="AP265" s="91"/>
      <c r="AQ265" s="91"/>
      <c r="AR265" s="13">
        <f t="shared" si="16"/>
        <v>1</v>
      </c>
      <c r="AT265" s="13">
        <f t="shared" si="17"/>
        <v>28000</v>
      </c>
      <c r="AU265" s="14"/>
      <c r="AV265" s="14"/>
      <c r="AW265" s="14"/>
      <c r="AX265" s="35"/>
      <c r="AY265" s="30"/>
      <c r="AZ265" s="14"/>
      <c r="BA265" s="14"/>
      <c r="BB265" s="14"/>
      <c r="BC265" s="14"/>
    </row>
    <row r="266" spans="1:55" ht="26.25" customHeight="1" x14ac:dyDescent="0.35">
      <c r="A266" s="87"/>
      <c r="B266" s="87" t="s">
        <v>140</v>
      </c>
      <c r="C266" s="22" t="str">
        <f>VLOOKUP(B266,Tabel!$A$6:$E$78,2,FALSE)</f>
        <v>Kalung bandul</v>
      </c>
      <c r="D266" s="30">
        <v>20000</v>
      </c>
      <c r="E266" s="91"/>
      <c r="F266" s="91"/>
      <c r="G266" s="91"/>
      <c r="H266" s="91"/>
      <c r="I266" s="91"/>
      <c r="J266" s="91"/>
      <c r="K266" s="91"/>
      <c r="L266" s="91"/>
      <c r="M266" s="91">
        <v>1</v>
      </c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  <c r="AC266" s="91"/>
      <c r="AD266" s="91"/>
      <c r="AE266" s="91"/>
      <c r="AF266" s="91"/>
      <c r="AG266" s="91"/>
      <c r="AH266" s="91"/>
      <c r="AI266" s="91"/>
      <c r="AJ266" s="91"/>
      <c r="AK266" s="91"/>
      <c r="AL266" s="91"/>
      <c r="AM266" s="91"/>
      <c r="AN266" s="91"/>
      <c r="AO266" s="91"/>
      <c r="AP266" s="91"/>
      <c r="AQ266" s="91"/>
      <c r="AR266" s="13">
        <f t="shared" si="16"/>
        <v>1</v>
      </c>
      <c r="AT266" s="26">
        <f t="shared" si="17"/>
        <v>20000</v>
      </c>
      <c r="AU266" s="14"/>
      <c r="AV266" s="14"/>
      <c r="AW266" s="14"/>
      <c r="AX266" s="35"/>
      <c r="AY266" s="30">
        <v>3000</v>
      </c>
      <c r="AZ266" s="14"/>
      <c r="BA266" s="14"/>
      <c r="BB266" s="14"/>
      <c r="BC266" s="14"/>
    </row>
    <row r="267" spans="1:55" ht="26.25" customHeight="1" x14ac:dyDescent="0.35">
      <c r="A267" s="87"/>
      <c r="B267" s="87" t="s">
        <v>129</v>
      </c>
      <c r="C267" s="22" t="str">
        <f>VLOOKUP(B267,Tabel!$A$6:$E$78,2,FALSE)</f>
        <v>Lain2</v>
      </c>
      <c r="D267" s="35">
        <f>2785000-SUM(AT257:AT266)</f>
        <v>105000</v>
      </c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  <c r="AC267" s="91"/>
      <c r="AD267" s="91"/>
      <c r="AE267" s="91"/>
      <c r="AF267" s="91"/>
      <c r="AG267" s="91"/>
      <c r="AH267" s="91"/>
      <c r="AI267" s="91"/>
      <c r="AJ267" s="91"/>
      <c r="AK267" s="91"/>
      <c r="AL267" s="91"/>
      <c r="AM267" s="91"/>
      <c r="AN267" s="91"/>
      <c r="AO267" s="91"/>
      <c r="AP267" s="91"/>
      <c r="AQ267" s="91">
        <v>1</v>
      </c>
      <c r="AR267" s="13">
        <f t="shared" si="16"/>
        <v>1</v>
      </c>
      <c r="AT267" s="29">
        <f t="shared" si="17"/>
        <v>105000</v>
      </c>
      <c r="AU267" s="14"/>
      <c r="AV267" s="14"/>
      <c r="AW267" s="14"/>
      <c r="AX267" s="35">
        <f>AT267</f>
        <v>105000</v>
      </c>
      <c r="AY267" s="30"/>
      <c r="AZ267" s="14"/>
      <c r="BA267" s="14"/>
      <c r="BB267" s="14"/>
      <c r="BC267" s="14"/>
    </row>
    <row r="268" spans="1:55" ht="26.25" customHeight="1" x14ac:dyDescent="0.35">
      <c r="A268" s="17">
        <v>42210</v>
      </c>
      <c r="B268" s="2" t="s">
        <v>221</v>
      </c>
      <c r="C268" s="22" t="str">
        <f>VLOOKUP(B268,Tabel!$A$6:$E$78,2,FALSE)</f>
        <v>Rosario tali bercorak</v>
      </c>
      <c r="D268" s="14">
        <f>VLOOKUP(B268,Tabel!$A$6:$E$78,3,FALSE)</f>
        <v>60000</v>
      </c>
      <c r="E268" s="13"/>
      <c r="F268" s="13"/>
      <c r="G268" s="13"/>
      <c r="H268" s="13"/>
      <c r="I268" s="13"/>
      <c r="J268" s="13">
        <v>1</v>
      </c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>
        <f t="shared" si="16"/>
        <v>1</v>
      </c>
      <c r="AT268" s="13">
        <f t="shared" si="17"/>
        <v>60000</v>
      </c>
      <c r="AU268" s="14"/>
      <c r="AV268" s="14"/>
      <c r="AW268" s="14"/>
      <c r="AX268" s="35"/>
      <c r="AY268" s="30"/>
      <c r="AZ268" s="14"/>
      <c r="BA268" s="14"/>
      <c r="BB268" s="14"/>
      <c r="BC268" s="14"/>
    </row>
    <row r="269" spans="1:55" ht="26.25" customHeight="1" x14ac:dyDescent="0.35">
      <c r="A269" s="2"/>
      <c r="B269" s="2" t="s">
        <v>135</v>
      </c>
      <c r="C269" s="22" t="str">
        <f>VLOOKUP(B269,Tabel!$A$6:$E$78,2,FALSE)</f>
        <v xml:space="preserve">Gelang plat </v>
      </c>
      <c r="D269" s="14">
        <f>VLOOKUP(B269,Tabel!$A$6:$E$78,3,FALSE)</f>
        <v>17000</v>
      </c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>
        <v>4</v>
      </c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>
        <f t="shared" si="16"/>
        <v>4</v>
      </c>
      <c r="AT269" s="13">
        <f t="shared" si="17"/>
        <v>68000</v>
      </c>
      <c r="AU269" s="14" t="s">
        <v>236</v>
      </c>
      <c r="AV269" s="14"/>
      <c r="AW269" s="14"/>
      <c r="AX269" s="35"/>
      <c r="AY269" s="30"/>
      <c r="AZ269" s="14"/>
      <c r="BA269" s="14"/>
      <c r="BB269" s="14"/>
      <c r="BC269" s="14"/>
    </row>
    <row r="270" spans="1:55" ht="26.25" customHeight="1" x14ac:dyDescent="0.35">
      <c r="A270" s="2"/>
      <c r="B270" s="2" t="s">
        <v>129</v>
      </c>
      <c r="C270" s="22" t="str">
        <f>VLOOKUP(B270,Tabel!$A$6:$E$78,2,FALSE)</f>
        <v>Lain2</v>
      </c>
      <c r="D270" s="35">
        <v>32000</v>
      </c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>
        <v>1</v>
      </c>
      <c r="AR270" s="13">
        <f t="shared" si="16"/>
        <v>1</v>
      </c>
      <c r="AT270" s="29">
        <f t="shared" si="17"/>
        <v>32000</v>
      </c>
      <c r="AU270" s="14" t="s">
        <v>282</v>
      </c>
      <c r="AV270" s="14"/>
      <c r="AW270" s="14"/>
      <c r="AX270" s="35">
        <f>AT270</f>
        <v>32000</v>
      </c>
      <c r="AY270" s="30"/>
      <c r="AZ270" s="14"/>
      <c r="BA270" s="14"/>
      <c r="BB270" s="14"/>
      <c r="BC270" s="14"/>
    </row>
    <row r="271" spans="1:55" ht="26.25" customHeight="1" x14ac:dyDescent="0.35">
      <c r="A271" s="55">
        <v>42210</v>
      </c>
      <c r="B271" s="87" t="s">
        <v>49</v>
      </c>
      <c r="C271" s="22" t="str">
        <f>VLOOKUP(B271,Tabel!$A$6:$E$78,2,FALSE)</f>
        <v>G.tali warna warni</v>
      </c>
      <c r="D271" s="14">
        <f>VLOOKUP(B271,Tabel!$A$6:$E$78,4,FALSE)</f>
        <v>17000</v>
      </c>
      <c r="E271" s="91"/>
      <c r="F271" s="91">
        <v>1</v>
      </c>
      <c r="G271" s="91"/>
      <c r="H271" s="91"/>
      <c r="I271" s="91"/>
      <c r="J271" s="91"/>
      <c r="K271" s="91"/>
      <c r="L271" s="91">
        <v>1</v>
      </c>
      <c r="M271" s="91"/>
      <c r="N271" s="91"/>
      <c r="O271" s="91"/>
      <c r="P271" s="91">
        <v>1</v>
      </c>
      <c r="Q271" s="91"/>
      <c r="R271" s="91"/>
      <c r="S271" s="91"/>
      <c r="T271" s="91"/>
      <c r="U271" s="91">
        <v>1</v>
      </c>
      <c r="V271" s="91"/>
      <c r="W271" s="91"/>
      <c r="X271" s="91"/>
      <c r="Y271" s="91">
        <v>1</v>
      </c>
      <c r="Z271" s="91"/>
      <c r="AA271" s="91"/>
      <c r="AB271" s="91"/>
      <c r="AC271" s="91"/>
      <c r="AD271" s="91"/>
      <c r="AE271" s="91"/>
      <c r="AF271" s="91"/>
      <c r="AG271" s="91"/>
      <c r="AH271" s="91"/>
      <c r="AI271" s="91"/>
      <c r="AJ271" s="91"/>
      <c r="AK271" s="91"/>
      <c r="AL271" s="91"/>
      <c r="AM271" s="91"/>
      <c r="AN271" s="91"/>
      <c r="AO271" s="91"/>
      <c r="AP271" s="91"/>
      <c r="AQ271" s="91">
        <v>1</v>
      </c>
      <c r="AR271" s="13">
        <f t="shared" si="16"/>
        <v>6</v>
      </c>
      <c r="AT271" s="13">
        <f t="shared" si="17"/>
        <v>102000</v>
      </c>
      <c r="AU271" s="14"/>
      <c r="AV271" s="14"/>
      <c r="AW271" s="14"/>
      <c r="AX271" s="35"/>
      <c r="AY271" s="30"/>
      <c r="AZ271" s="14"/>
      <c r="BA271" s="14"/>
      <c r="BB271" s="14"/>
      <c r="BC271" s="14"/>
    </row>
    <row r="272" spans="1:55" ht="26.25" customHeight="1" x14ac:dyDescent="0.35">
      <c r="A272" s="87" t="s">
        <v>241</v>
      </c>
      <c r="B272" s="87" t="s">
        <v>32</v>
      </c>
      <c r="C272" s="22" t="str">
        <f>VLOOKUP(B272,Tabel!$A$6:$E$78,2,FALSE)</f>
        <v>Rosario kayu</v>
      </c>
      <c r="D272" s="14">
        <f>VLOOKUP(B272,Tabel!$A$6:$E$78,4,FALSE)</f>
        <v>40000</v>
      </c>
      <c r="E272" s="91"/>
      <c r="F272" s="91">
        <v>1</v>
      </c>
      <c r="G272" s="91"/>
      <c r="H272" s="91">
        <v>9</v>
      </c>
      <c r="I272" s="91"/>
      <c r="J272" s="91">
        <v>3</v>
      </c>
      <c r="K272" s="91"/>
      <c r="L272" s="91"/>
      <c r="M272" s="91">
        <v>2</v>
      </c>
      <c r="N272" s="91"/>
      <c r="O272" s="91">
        <v>4</v>
      </c>
      <c r="P272" s="91"/>
      <c r="Q272" s="91"/>
      <c r="R272" s="91"/>
      <c r="S272" s="91">
        <v>7</v>
      </c>
      <c r="T272" s="91"/>
      <c r="U272" s="91"/>
      <c r="V272" s="91"/>
      <c r="W272" s="91">
        <v>1</v>
      </c>
      <c r="X272" s="91"/>
      <c r="Y272" s="91"/>
      <c r="Z272" s="91"/>
      <c r="AA272" s="91"/>
      <c r="AB272" s="91"/>
      <c r="AC272" s="91"/>
      <c r="AD272" s="91"/>
      <c r="AE272" s="91"/>
      <c r="AF272" s="91"/>
      <c r="AG272" s="91"/>
      <c r="AH272" s="91"/>
      <c r="AI272" s="91"/>
      <c r="AJ272" s="91"/>
      <c r="AK272" s="91"/>
      <c r="AL272" s="91"/>
      <c r="AM272" s="91"/>
      <c r="AN272" s="91"/>
      <c r="AO272" s="91"/>
      <c r="AP272" s="91"/>
      <c r="AQ272" s="91"/>
      <c r="AR272" s="13">
        <f t="shared" si="16"/>
        <v>27</v>
      </c>
      <c r="AT272" s="13">
        <f t="shared" si="17"/>
        <v>1080000</v>
      </c>
      <c r="AU272" s="14"/>
      <c r="AV272" s="14"/>
      <c r="AW272" s="14"/>
      <c r="AX272" s="35"/>
      <c r="AY272" s="30"/>
      <c r="AZ272" s="14"/>
      <c r="BA272" s="14"/>
      <c r="BB272" s="14"/>
      <c r="BC272" s="14"/>
    </row>
    <row r="273" spans="1:55" ht="26.25" customHeight="1" x14ac:dyDescent="0.35">
      <c r="A273" s="87"/>
      <c r="B273" s="87" t="s">
        <v>135</v>
      </c>
      <c r="C273" s="22" t="str">
        <f>VLOOKUP(B273,Tabel!$A$6:$E$78,2,FALSE)</f>
        <v xml:space="preserve">Gelang plat </v>
      </c>
      <c r="D273" s="14">
        <f>VLOOKUP(B273,Tabel!$A$6:$E$78,4,FALSE)</f>
        <v>17000</v>
      </c>
      <c r="E273" s="91"/>
      <c r="F273" s="91">
        <v>1</v>
      </c>
      <c r="G273" s="91"/>
      <c r="H273" s="91">
        <v>12</v>
      </c>
      <c r="I273" s="91"/>
      <c r="J273" s="91"/>
      <c r="K273" s="91"/>
      <c r="L273" s="91">
        <v>3</v>
      </c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  <c r="AC273" s="91"/>
      <c r="AD273" s="91"/>
      <c r="AE273" s="91"/>
      <c r="AF273" s="91"/>
      <c r="AG273" s="91"/>
      <c r="AH273" s="91"/>
      <c r="AI273" s="91"/>
      <c r="AJ273" s="91"/>
      <c r="AK273" s="91"/>
      <c r="AL273" s="91"/>
      <c r="AM273" s="91"/>
      <c r="AN273" s="91"/>
      <c r="AO273" s="91"/>
      <c r="AP273" s="91"/>
      <c r="AQ273" s="91"/>
      <c r="AR273" s="13">
        <f t="shared" si="16"/>
        <v>16</v>
      </c>
      <c r="AT273" s="13">
        <f t="shared" si="17"/>
        <v>272000</v>
      </c>
      <c r="AU273" s="14"/>
      <c r="AV273" s="14"/>
      <c r="AW273" s="14"/>
      <c r="AX273" s="35"/>
      <c r="AY273" s="30"/>
      <c r="AZ273" s="14"/>
      <c r="BA273" s="14"/>
      <c r="BB273" s="14"/>
      <c r="BC273" s="14"/>
    </row>
    <row r="274" spans="1:55" ht="26.25" customHeight="1" x14ac:dyDescent="0.35">
      <c r="A274" s="87"/>
      <c r="B274" s="87" t="s">
        <v>33</v>
      </c>
      <c r="C274" s="22" t="str">
        <f>VLOOKUP(B274,Tabel!$A$6:$E$78,2,FALSE)</f>
        <v>Rosario batu</v>
      </c>
      <c r="D274" s="14">
        <f>VLOOKUP(B274,Tabel!$A$6:$E$78,4,FALSE)</f>
        <v>100000</v>
      </c>
      <c r="E274" s="91"/>
      <c r="F274" s="91">
        <v>1</v>
      </c>
      <c r="G274" s="91"/>
      <c r="H274" s="91"/>
      <c r="I274" s="91"/>
      <c r="J274" s="91"/>
      <c r="K274" s="91"/>
      <c r="L274" s="91"/>
      <c r="M274" s="91">
        <v>4</v>
      </c>
      <c r="N274" s="91"/>
      <c r="O274" s="91"/>
      <c r="P274" s="91"/>
      <c r="Q274" s="91"/>
      <c r="R274" s="91"/>
      <c r="S274" s="91"/>
      <c r="T274" s="91"/>
      <c r="U274" s="91"/>
      <c r="V274" s="91"/>
      <c r="W274" s="91">
        <v>2</v>
      </c>
      <c r="X274" s="91"/>
      <c r="Y274" s="91"/>
      <c r="Z274" s="91"/>
      <c r="AA274" s="91"/>
      <c r="AB274" s="91"/>
      <c r="AC274" s="91"/>
      <c r="AD274" s="91"/>
      <c r="AE274" s="91"/>
      <c r="AF274" s="91"/>
      <c r="AG274" s="91"/>
      <c r="AH274" s="91"/>
      <c r="AI274" s="91"/>
      <c r="AJ274" s="91"/>
      <c r="AK274" s="91"/>
      <c r="AL274" s="91"/>
      <c r="AM274" s="91"/>
      <c r="AN274" s="91"/>
      <c r="AO274" s="91"/>
      <c r="AP274" s="91"/>
      <c r="AQ274" s="91"/>
      <c r="AR274" s="13">
        <f t="shared" si="16"/>
        <v>7</v>
      </c>
      <c r="AT274" s="13">
        <f t="shared" si="17"/>
        <v>700000</v>
      </c>
      <c r="AU274" s="14"/>
      <c r="AV274" s="14"/>
      <c r="AW274" s="14"/>
      <c r="AX274" s="35"/>
      <c r="AY274" s="30"/>
      <c r="AZ274" s="14"/>
      <c r="BA274" s="14"/>
      <c r="BB274" s="14"/>
      <c r="BC274" s="14"/>
    </row>
    <row r="275" spans="1:55" ht="26.25" customHeight="1" x14ac:dyDescent="0.35">
      <c r="A275" s="87"/>
      <c r="B275" s="87" t="s">
        <v>221</v>
      </c>
      <c r="C275" s="22" t="str">
        <f>VLOOKUP(B275,Tabel!$A$6:$E$78,2,FALSE)</f>
        <v>Rosario tali bercorak</v>
      </c>
      <c r="D275" s="14">
        <f>VLOOKUP(B275,Tabel!$A$6:$E$78,4,FALSE)</f>
        <v>50000</v>
      </c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>
        <v>4</v>
      </c>
      <c r="P275" s="91"/>
      <c r="Q275" s="91">
        <v>4</v>
      </c>
      <c r="R275" s="91"/>
      <c r="S275" s="91">
        <v>6</v>
      </c>
      <c r="T275" s="91"/>
      <c r="U275" s="91"/>
      <c r="V275" s="91"/>
      <c r="W275" s="91"/>
      <c r="X275" s="91"/>
      <c r="Y275" s="91"/>
      <c r="Z275" s="91"/>
      <c r="AA275" s="91"/>
      <c r="AB275" s="91"/>
      <c r="AC275" s="91"/>
      <c r="AD275" s="91"/>
      <c r="AE275" s="91"/>
      <c r="AF275" s="91"/>
      <c r="AG275" s="91"/>
      <c r="AH275" s="91"/>
      <c r="AI275" s="91"/>
      <c r="AJ275" s="91"/>
      <c r="AK275" s="91"/>
      <c r="AL275" s="91"/>
      <c r="AM275" s="91"/>
      <c r="AN275" s="91"/>
      <c r="AO275" s="91"/>
      <c r="AP275" s="91"/>
      <c r="AQ275" s="91"/>
      <c r="AR275" s="13">
        <f t="shared" si="16"/>
        <v>14</v>
      </c>
      <c r="AT275" s="13">
        <f t="shared" si="17"/>
        <v>700000</v>
      </c>
      <c r="AU275" s="14"/>
      <c r="AV275" s="14"/>
      <c r="AW275" s="14"/>
      <c r="AX275" s="35"/>
      <c r="AY275" s="30"/>
      <c r="AZ275" s="14"/>
      <c r="BA275" s="14"/>
      <c r="BB275" s="14"/>
      <c r="BC275" s="14"/>
    </row>
    <row r="276" spans="1:55" ht="26.25" customHeight="1" x14ac:dyDescent="0.35">
      <c r="A276" s="87"/>
      <c r="B276" s="87" t="s">
        <v>133</v>
      </c>
      <c r="C276" s="22" t="str">
        <f>VLOOKUP(B276,Tabel!$A$6:$E$78,2,FALSE)</f>
        <v>Gelang rosario kristal</v>
      </c>
      <c r="D276" s="14">
        <f>VLOOKUP(B276,Tabel!$A$6:$E$78,4,FALSE)</f>
        <v>50000</v>
      </c>
      <c r="E276" s="91"/>
      <c r="F276" s="91">
        <v>1</v>
      </c>
      <c r="G276" s="91"/>
      <c r="H276" s="91">
        <v>1</v>
      </c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  <c r="AC276" s="91"/>
      <c r="AD276" s="91"/>
      <c r="AE276" s="91"/>
      <c r="AF276" s="91"/>
      <c r="AG276" s="91"/>
      <c r="AH276" s="91"/>
      <c r="AI276" s="91"/>
      <c r="AJ276" s="91"/>
      <c r="AK276" s="91"/>
      <c r="AL276" s="91"/>
      <c r="AM276" s="91"/>
      <c r="AN276" s="91"/>
      <c r="AO276" s="91"/>
      <c r="AP276" s="91"/>
      <c r="AQ276" s="91"/>
      <c r="AR276" s="13">
        <f t="shared" si="16"/>
        <v>2</v>
      </c>
      <c r="AT276" s="13">
        <f t="shared" si="17"/>
        <v>100000</v>
      </c>
      <c r="AU276" s="14"/>
      <c r="AV276" s="14"/>
      <c r="AW276" s="14"/>
      <c r="AX276" s="35"/>
      <c r="AY276" s="30"/>
      <c r="AZ276" s="14"/>
      <c r="BA276" s="14"/>
      <c r="BB276" s="14"/>
      <c r="BC276" s="14"/>
    </row>
    <row r="277" spans="1:55" ht="26.25" customHeight="1" x14ac:dyDescent="0.35">
      <c r="A277" s="87"/>
      <c r="B277" s="87" t="s">
        <v>140</v>
      </c>
      <c r="C277" s="22" t="str">
        <f>VLOOKUP(B277,Tabel!$A$6:$E$78,2,FALSE)</f>
        <v>Kalung bandul</v>
      </c>
      <c r="D277" s="14">
        <f>VLOOKUP(B277,Tabel!$A$6:$E$78,4,FALSE)</f>
        <v>23000</v>
      </c>
      <c r="E277" s="91">
        <v>1</v>
      </c>
      <c r="F277" s="91"/>
      <c r="G277" s="91"/>
      <c r="H277" s="91"/>
      <c r="I277" s="91"/>
      <c r="J277" s="91"/>
      <c r="K277" s="91"/>
      <c r="L277" s="91"/>
      <c r="M277" s="91"/>
      <c r="N277" s="91"/>
      <c r="O277" s="91">
        <v>3</v>
      </c>
      <c r="P277" s="91"/>
      <c r="Q277" s="91"/>
      <c r="R277" s="91"/>
      <c r="S277" s="91"/>
      <c r="T277" s="91">
        <v>2</v>
      </c>
      <c r="U277" s="91"/>
      <c r="V277" s="91"/>
      <c r="W277" s="91"/>
      <c r="X277" s="91"/>
      <c r="Y277" s="91"/>
      <c r="Z277" s="91"/>
      <c r="AA277" s="91"/>
      <c r="AB277" s="91"/>
      <c r="AC277" s="91"/>
      <c r="AD277" s="91"/>
      <c r="AE277" s="91"/>
      <c r="AF277" s="91"/>
      <c r="AG277" s="91"/>
      <c r="AH277" s="91"/>
      <c r="AI277" s="91"/>
      <c r="AJ277" s="91"/>
      <c r="AK277" s="91"/>
      <c r="AL277" s="91"/>
      <c r="AM277" s="91"/>
      <c r="AN277" s="91"/>
      <c r="AO277" s="91"/>
      <c r="AP277" s="91"/>
      <c r="AQ277" s="91"/>
      <c r="AR277" s="13">
        <f t="shared" si="16"/>
        <v>6</v>
      </c>
      <c r="AT277" s="13">
        <f t="shared" si="17"/>
        <v>138000</v>
      </c>
      <c r="AU277" s="14"/>
      <c r="AV277" s="14"/>
      <c r="AW277" s="14"/>
      <c r="AX277" s="35"/>
      <c r="AY277" s="30"/>
      <c r="AZ277" s="14"/>
      <c r="BA277" s="14"/>
      <c r="BB277" s="14"/>
      <c r="BC277" s="14"/>
    </row>
    <row r="278" spans="1:55" ht="26.25" customHeight="1" x14ac:dyDescent="0.35">
      <c r="A278" s="87"/>
      <c r="B278" s="87" t="s">
        <v>40</v>
      </c>
      <c r="C278" s="22" t="str">
        <f>VLOOKUP(B278,Tabel!$A$6:$E$78,2,FALSE)</f>
        <v>Kalung huruf</v>
      </c>
      <c r="D278" s="14">
        <f>VLOOKUP(B278,Tabel!$A$6:$E$78,4,FALSE)</f>
        <v>15000</v>
      </c>
      <c r="E278" s="91"/>
      <c r="F278" s="91"/>
      <c r="G278" s="91"/>
      <c r="H278" s="91"/>
      <c r="I278" s="91"/>
      <c r="J278" s="91"/>
      <c r="K278" s="91"/>
      <c r="L278" s="91"/>
      <c r="M278" s="91"/>
      <c r="N278" s="91">
        <v>2</v>
      </c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  <c r="AC278" s="91"/>
      <c r="AD278" s="91"/>
      <c r="AE278" s="91"/>
      <c r="AF278" s="91"/>
      <c r="AG278" s="91"/>
      <c r="AH278" s="91"/>
      <c r="AI278" s="91"/>
      <c r="AJ278" s="91"/>
      <c r="AK278" s="91"/>
      <c r="AL278" s="91"/>
      <c r="AM278" s="91"/>
      <c r="AN278" s="91"/>
      <c r="AO278" s="91"/>
      <c r="AP278" s="91"/>
      <c r="AQ278" s="91"/>
      <c r="AR278" s="13">
        <f t="shared" si="16"/>
        <v>2</v>
      </c>
      <c r="AT278" s="13">
        <f t="shared" si="17"/>
        <v>30000</v>
      </c>
      <c r="AU278" s="14"/>
      <c r="AV278" s="14"/>
      <c r="AW278" s="14"/>
      <c r="AX278" s="35"/>
      <c r="AY278" s="30"/>
      <c r="AZ278" s="14"/>
      <c r="BA278" s="14"/>
      <c r="BB278" s="14"/>
      <c r="BC278" s="14"/>
    </row>
    <row r="279" spans="1:55" ht="26.25" customHeight="1" x14ac:dyDescent="0.35">
      <c r="A279" s="87"/>
      <c r="B279" s="87" t="s">
        <v>129</v>
      </c>
      <c r="C279" s="22" t="str">
        <f>VLOOKUP(B279,Tabel!$A$6:$E$78,2,FALSE)</f>
        <v>Lain2</v>
      </c>
      <c r="D279" s="35">
        <f>3506000-SUM(AT271:AT278)</f>
        <v>384000</v>
      </c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  <c r="AC279" s="91"/>
      <c r="AD279" s="91"/>
      <c r="AE279" s="91"/>
      <c r="AF279" s="91"/>
      <c r="AG279" s="91"/>
      <c r="AH279" s="91"/>
      <c r="AI279" s="91"/>
      <c r="AJ279" s="91"/>
      <c r="AK279" s="91"/>
      <c r="AL279" s="91"/>
      <c r="AM279" s="91"/>
      <c r="AN279" s="91"/>
      <c r="AO279" s="91"/>
      <c r="AP279" s="91"/>
      <c r="AQ279" s="91">
        <v>1</v>
      </c>
      <c r="AR279" s="13">
        <f t="shared" si="16"/>
        <v>1</v>
      </c>
      <c r="AT279" s="29">
        <f t="shared" si="17"/>
        <v>384000</v>
      </c>
      <c r="AU279" s="14"/>
      <c r="AV279" s="14"/>
      <c r="AW279" s="14"/>
      <c r="AX279" s="35">
        <f>AT279</f>
        <v>384000</v>
      </c>
      <c r="AY279" s="30"/>
      <c r="AZ279" s="14"/>
      <c r="BA279" s="14"/>
      <c r="BB279" s="14"/>
      <c r="BC279" s="14"/>
    </row>
    <row r="280" spans="1:55" ht="26.25" customHeight="1" x14ac:dyDescent="0.35">
      <c r="A280" s="55">
        <v>42211</v>
      </c>
      <c r="B280" s="87" t="s">
        <v>32</v>
      </c>
      <c r="C280" s="22" t="str">
        <f>VLOOKUP(B280,Tabel!$A$6:$E$78,2,FALSE)</f>
        <v>Rosario kayu</v>
      </c>
      <c r="D280" s="14">
        <f>VLOOKUP(B280,Tabel!$A$6:$E$78,4,FALSE)</f>
        <v>40000</v>
      </c>
      <c r="E280" s="91"/>
      <c r="F280" s="91"/>
      <c r="G280" s="91"/>
      <c r="H280" s="91">
        <v>2</v>
      </c>
      <c r="I280" s="91"/>
      <c r="J280" s="91">
        <v>1</v>
      </c>
      <c r="K280" s="91"/>
      <c r="L280" s="91"/>
      <c r="M280" s="91"/>
      <c r="N280" s="91"/>
      <c r="O280" s="91">
        <v>4</v>
      </c>
      <c r="P280" s="91"/>
      <c r="Q280" s="91">
        <v>1</v>
      </c>
      <c r="R280" s="91"/>
      <c r="S280" s="91">
        <v>4</v>
      </c>
      <c r="T280" s="91"/>
      <c r="U280" s="91"/>
      <c r="V280" s="91"/>
      <c r="W280" s="91"/>
      <c r="X280" s="91"/>
      <c r="Y280" s="91"/>
      <c r="Z280" s="91"/>
      <c r="AA280" s="91"/>
      <c r="AB280" s="91"/>
      <c r="AC280" s="91"/>
      <c r="AD280" s="91"/>
      <c r="AE280" s="91"/>
      <c r="AF280" s="91"/>
      <c r="AG280" s="91"/>
      <c r="AH280" s="91"/>
      <c r="AI280" s="91"/>
      <c r="AJ280" s="91"/>
      <c r="AK280" s="91"/>
      <c r="AL280" s="91"/>
      <c r="AM280" s="91"/>
      <c r="AN280" s="91"/>
      <c r="AO280" s="91"/>
      <c r="AP280" s="91"/>
      <c r="AQ280" s="91"/>
      <c r="AR280" s="13">
        <f t="shared" si="16"/>
        <v>12</v>
      </c>
      <c r="AT280" s="13">
        <f t="shared" si="17"/>
        <v>480000</v>
      </c>
      <c r="AU280" s="14"/>
      <c r="AV280" s="14"/>
      <c r="AW280" s="14"/>
      <c r="AX280" s="35"/>
      <c r="AY280" s="30"/>
      <c r="AZ280" s="14"/>
      <c r="BA280" s="14"/>
      <c r="BB280" s="14"/>
      <c r="BC280" s="14"/>
    </row>
    <row r="281" spans="1:55" ht="26.25" customHeight="1" x14ac:dyDescent="0.35">
      <c r="A281" s="87" t="s">
        <v>238</v>
      </c>
      <c r="B281" s="87" t="s">
        <v>135</v>
      </c>
      <c r="C281" s="22" t="str">
        <f>VLOOKUP(B281,Tabel!$A$6:$E$78,2,FALSE)</f>
        <v xml:space="preserve">Gelang plat </v>
      </c>
      <c r="D281" s="14">
        <f>VLOOKUP(B281,Tabel!$A$6:$E$78,4,FALSE)</f>
        <v>17000</v>
      </c>
      <c r="E281" s="91"/>
      <c r="F281" s="91">
        <v>3</v>
      </c>
      <c r="G281" s="91"/>
      <c r="H281" s="91">
        <v>4</v>
      </c>
      <c r="I281" s="91"/>
      <c r="J281" s="91"/>
      <c r="K281" s="91"/>
      <c r="L281" s="91">
        <v>1</v>
      </c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  <c r="AC281" s="91"/>
      <c r="AD281" s="91"/>
      <c r="AE281" s="91"/>
      <c r="AF281" s="91"/>
      <c r="AG281" s="91"/>
      <c r="AH281" s="91"/>
      <c r="AI281" s="91"/>
      <c r="AJ281" s="91"/>
      <c r="AK281" s="91"/>
      <c r="AL281" s="91"/>
      <c r="AM281" s="91"/>
      <c r="AN281" s="91"/>
      <c r="AO281" s="91"/>
      <c r="AP281" s="91"/>
      <c r="AQ281" s="91"/>
      <c r="AR281" s="13">
        <f t="shared" si="16"/>
        <v>8</v>
      </c>
      <c r="AT281" s="13">
        <f t="shared" si="17"/>
        <v>136000</v>
      </c>
      <c r="AU281" s="14"/>
      <c r="AV281" s="14"/>
      <c r="AW281" s="14"/>
      <c r="AX281" s="35"/>
      <c r="AY281" s="30"/>
      <c r="AZ281" s="14"/>
      <c r="BA281" s="14"/>
      <c r="BB281" s="14"/>
      <c r="BC281" s="14"/>
    </row>
    <row r="282" spans="1:55" ht="26.25" customHeight="1" x14ac:dyDescent="0.35">
      <c r="A282" s="87"/>
      <c r="B282" s="87" t="s">
        <v>221</v>
      </c>
      <c r="C282" s="22" t="str">
        <f>VLOOKUP(B282,Tabel!$A$6:$E$78,2,FALSE)</f>
        <v>Rosario tali bercorak</v>
      </c>
      <c r="D282" s="14">
        <f>VLOOKUP(B282,Tabel!$A$6:$E$78,3,FALSE)</f>
        <v>60000</v>
      </c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>
        <v>1</v>
      </c>
      <c r="P282" s="91"/>
      <c r="Q282" s="91">
        <v>1</v>
      </c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  <c r="AC282" s="91"/>
      <c r="AD282" s="91"/>
      <c r="AE282" s="91"/>
      <c r="AF282" s="91"/>
      <c r="AG282" s="91"/>
      <c r="AH282" s="91"/>
      <c r="AI282" s="91"/>
      <c r="AJ282" s="91"/>
      <c r="AK282" s="91"/>
      <c r="AL282" s="91"/>
      <c r="AM282" s="91"/>
      <c r="AN282" s="91"/>
      <c r="AO282" s="91"/>
      <c r="AP282" s="91"/>
      <c r="AQ282" s="91"/>
      <c r="AR282" s="13">
        <f t="shared" si="16"/>
        <v>2</v>
      </c>
      <c r="AT282" s="13">
        <f t="shared" si="17"/>
        <v>120000</v>
      </c>
      <c r="AU282" s="14"/>
      <c r="AV282" s="14"/>
      <c r="AW282" s="14"/>
      <c r="AX282" s="35"/>
      <c r="AY282" s="30"/>
      <c r="AZ282" s="14"/>
      <c r="BA282" s="14"/>
      <c r="BB282" s="14"/>
      <c r="BC282" s="14"/>
    </row>
    <row r="283" spans="1:55" ht="26.25" customHeight="1" x14ac:dyDescent="0.35">
      <c r="A283" s="87"/>
      <c r="B283" s="87" t="s">
        <v>40</v>
      </c>
      <c r="C283" s="22" t="str">
        <f>VLOOKUP(B283,Tabel!$A$6:$E$78,2,FALSE)</f>
        <v>Kalung huruf</v>
      </c>
      <c r="D283" s="14">
        <f>VLOOKUP(B283,Tabel!$A$6:$E$78,4,FALSE)</f>
        <v>15000</v>
      </c>
      <c r="E283" s="91"/>
      <c r="F283" s="91"/>
      <c r="G283" s="91"/>
      <c r="H283" s="91"/>
      <c r="I283" s="91"/>
      <c r="J283" s="91"/>
      <c r="K283" s="91"/>
      <c r="L283" s="91"/>
      <c r="M283" s="91"/>
      <c r="N283" s="91">
        <v>3</v>
      </c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  <c r="AC283" s="91"/>
      <c r="AD283" s="91"/>
      <c r="AE283" s="91"/>
      <c r="AF283" s="91"/>
      <c r="AG283" s="91"/>
      <c r="AH283" s="91"/>
      <c r="AI283" s="91"/>
      <c r="AJ283" s="91"/>
      <c r="AK283" s="91"/>
      <c r="AL283" s="91"/>
      <c r="AM283" s="91"/>
      <c r="AN283" s="91"/>
      <c r="AO283" s="91"/>
      <c r="AP283" s="91"/>
      <c r="AQ283" s="91"/>
      <c r="AR283" s="13">
        <f t="shared" si="16"/>
        <v>3</v>
      </c>
      <c r="AT283" s="13">
        <f t="shared" si="17"/>
        <v>45000</v>
      </c>
      <c r="AU283" s="14"/>
      <c r="AV283" s="14"/>
      <c r="AW283" s="14"/>
      <c r="AX283" s="35"/>
      <c r="AY283" s="30"/>
      <c r="AZ283" s="14"/>
      <c r="BA283" s="14"/>
      <c r="BB283" s="14"/>
      <c r="BC283" s="14"/>
    </row>
    <row r="284" spans="1:55" ht="26.25" customHeight="1" x14ac:dyDescent="0.35">
      <c r="A284" s="87"/>
      <c r="B284" s="87" t="s">
        <v>33</v>
      </c>
      <c r="C284" s="22" t="str">
        <f>VLOOKUP(B284,Tabel!$A$6:$E$78,2,FALSE)</f>
        <v>Rosario batu</v>
      </c>
      <c r="D284" s="14">
        <f>VLOOKUP(B284,Tabel!$A$6:$E$78,4,FALSE)</f>
        <v>100000</v>
      </c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>
        <v>1</v>
      </c>
      <c r="T284" s="91"/>
      <c r="U284" s="91"/>
      <c r="V284" s="91"/>
      <c r="W284" s="91"/>
      <c r="X284" s="91"/>
      <c r="Y284" s="91"/>
      <c r="Z284" s="91"/>
      <c r="AA284" s="91"/>
      <c r="AB284" s="91"/>
      <c r="AC284" s="91"/>
      <c r="AD284" s="91"/>
      <c r="AE284" s="91"/>
      <c r="AF284" s="91"/>
      <c r="AG284" s="91"/>
      <c r="AH284" s="91"/>
      <c r="AI284" s="91"/>
      <c r="AJ284" s="91"/>
      <c r="AK284" s="91"/>
      <c r="AL284" s="91"/>
      <c r="AM284" s="91"/>
      <c r="AN284" s="91"/>
      <c r="AO284" s="91"/>
      <c r="AP284" s="91"/>
      <c r="AQ284" s="91"/>
      <c r="AR284" s="13">
        <f t="shared" si="16"/>
        <v>1</v>
      </c>
      <c r="AT284" s="13">
        <f t="shared" si="17"/>
        <v>100000</v>
      </c>
      <c r="AU284" s="14"/>
      <c r="AV284" s="14"/>
      <c r="AW284" s="14"/>
      <c r="AX284" s="35"/>
      <c r="AY284" s="30"/>
      <c r="AZ284" s="14"/>
      <c r="BA284" s="14"/>
      <c r="BB284" s="14"/>
      <c r="BC284" s="14"/>
    </row>
    <row r="285" spans="1:55" ht="26.25" customHeight="1" x14ac:dyDescent="0.35">
      <c r="A285" s="87"/>
      <c r="B285" s="87" t="s">
        <v>140</v>
      </c>
      <c r="C285" s="22" t="str">
        <f>VLOOKUP(B285,Tabel!$A$6:$E$78,2,FALSE)</f>
        <v>Kalung bandul</v>
      </c>
      <c r="D285" s="14">
        <f>VLOOKUP(B285,Tabel!$A$6:$E$78,4,FALSE)</f>
        <v>23000</v>
      </c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>
        <v>1</v>
      </c>
      <c r="U285" s="91"/>
      <c r="V285" s="91"/>
      <c r="W285" s="91"/>
      <c r="X285" s="91"/>
      <c r="Y285" s="91"/>
      <c r="Z285" s="91"/>
      <c r="AA285" s="91"/>
      <c r="AB285" s="91"/>
      <c r="AC285" s="91"/>
      <c r="AD285" s="91"/>
      <c r="AE285" s="91"/>
      <c r="AF285" s="91"/>
      <c r="AG285" s="91"/>
      <c r="AH285" s="91"/>
      <c r="AI285" s="91"/>
      <c r="AJ285" s="91"/>
      <c r="AK285" s="91"/>
      <c r="AL285" s="91"/>
      <c r="AM285" s="91"/>
      <c r="AN285" s="91"/>
      <c r="AO285" s="91"/>
      <c r="AP285" s="91"/>
      <c r="AQ285" s="91"/>
      <c r="AR285" s="13">
        <f t="shared" si="16"/>
        <v>1</v>
      </c>
      <c r="AT285" s="13">
        <f t="shared" si="17"/>
        <v>23000</v>
      </c>
      <c r="AU285" s="14"/>
      <c r="AV285" s="14"/>
      <c r="AW285" s="14"/>
      <c r="AX285" s="35"/>
      <c r="AY285" s="30"/>
      <c r="AZ285" s="14"/>
      <c r="BA285" s="14"/>
      <c r="BB285" s="14"/>
      <c r="BC285" s="14"/>
    </row>
    <row r="286" spans="1:55" ht="26.25" customHeight="1" x14ac:dyDescent="0.35">
      <c r="A286" s="87"/>
      <c r="B286" s="87" t="s">
        <v>49</v>
      </c>
      <c r="C286" s="22" t="str">
        <f>VLOOKUP(B286,Tabel!$A$6:$E$78,2,FALSE)</f>
        <v>G.tali warna warni</v>
      </c>
      <c r="D286" s="14">
        <f>VLOOKUP(B286,Tabel!$A$6:$E$78,4,FALSE)</f>
        <v>17000</v>
      </c>
      <c r="E286" s="91"/>
      <c r="F286" s="91"/>
      <c r="G286" s="91"/>
      <c r="H286" s="91"/>
      <c r="I286" s="91"/>
      <c r="J286" s="91"/>
      <c r="K286" s="91"/>
      <c r="L286" s="91">
        <v>1</v>
      </c>
      <c r="M286" s="91"/>
      <c r="N286" s="91"/>
      <c r="O286" s="91">
        <v>1</v>
      </c>
      <c r="P286" s="91"/>
      <c r="Q286" s="91"/>
      <c r="R286" s="91"/>
      <c r="S286" s="91"/>
      <c r="T286" s="91"/>
      <c r="U286" s="91">
        <v>1</v>
      </c>
      <c r="V286" s="91"/>
      <c r="W286" s="91"/>
      <c r="X286" s="91"/>
      <c r="Y286" s="91"/>
      <c r="Z286" s="91"/>
      <c r="AA286" s="91"/>
      <c r="AB286" s="91"/>
      <c r="AC286" s="91"/>
      <c r="AD286" s="91"/>
      <c r="AE286" s="91"/>
      <c r="AF286" s="91"/>
      <c r="AG286" s="91"/>
      <c r="AH286" s="91"/>
      <c r="AI286" s="91"/>
      <c r="AJ286" s="91"/>
      <c r="AK286" s="91"/>
      <c r="AL286" s="91"/>
      <c r="AM286" s="91"/>
      <c r="AN286" s="91"/>
      <c r="AO286" s="91"/>
      <c r="AP286" s="91"/>
      <c r="AQ286" s="91"/>
      <c r="AR286" s="13">
        <f t="shared" si="16"/>
        <v>3</v>
      </c>
      <c r="AT286" s="13">
        <f t="shared" si="17"/>
        <v>51000</v>
      </c>
      <c r="AU286" s="14"/>
      <c r="AV286" s="14"/>
      <c r="AW286" s="14"/>
      <c r="AX286" s="35"/>
      <c r="AY286" s="30"/>
      <c r="AZ286" s="14"/>
      <c r="BA286" s="14"/>
      <c r="BB286" s="14"/>
      <c r="BC286" s="14"/>
    </row>
    <row r="287" spans="1:55" ht="26.25" customHeight="1" x14ac:dyDescent="0.35">
      <c r="A287" s="87"/>
      <c r="B287" s="87" t="s">
        <v>137</v>
      </c>
      <c r="C287" s="22" t="str">
        <f>VLOOKUP(B287,Tabel!$A$6:$E$78,2,FALSE)</f>
        <v>Gelang kayu (baru)</v>
      </c>
      <c r="D287" s="14">
        <f>VLOOKUP(B287,Tabel!$A$6:$E$78,4,FALSE)</f>
        <v>25000</v>
      </c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>
        <v>1</v>
      </c>
      <c r="T287" s="91"/>
      <c r="U287" s="91"/>
      <c r="V287" s="91"/>
      <c r="W287" s="91"/>
      <c r="X287" s="91"/>
      <c r="Y287" s="91"/>
      <c r="Z287" s="91"/>
      <c r="AA287" s="91"/>
      <c r="AB287" s="91"/>
      <c r="AC287" s="91"/>
      <c r="AD287" s="91"/>
      <c r="AE287" s="91"/>
      <c r="AF287" s="91"/>
      <c r="AG287" s="91"/>
      <c r="AH287" s="91"/>
      <c r="AI287" s="91"/>
      <c r="AJ287" s="91"/>
      <c r="AK287" s="91"/>
      <c r="AL287" s="91"/>
      <c r="AM287" s="91"/>
      <c r="AN287" s="91"/>
      <c r="AO287" s="91"/>
      <c r="AP287" s="91"/>
      <c r="AQ287" s="91"/>
      <c r="AR287" s="13">
        <f t="shared" si="16"/>
        <v>1</v>
      </c>
      <c r="AT287" s="13">
        <f t="shared" si="17"/>
        <v>25000</v>
      </c>
      <c r="AU287" s="14"/>
      <c r="AV287" s="14"/>
      <c r="AW287" s="14"/>
      <c r="AX287" s="35"/>
      <c r="AY287" s="30"/>
      <c r="AZ287" s="14"/>
      <c r="BA287" s="14"/>
      <c r="BB287" s="14"/>
      <c r="BC287" s="14"/>
    </row>
    <row r="288" spans="1:55" ht="26.25" customHeight="1" x14ac:dyDescent="0.35">
      <c r="A288" s="87"/>
      <c r="B288" s="87" t="s">
        <v>35</v>
      </c>
      <c r="C288" s="22" t="str">
        <f>VLOOKUP(B288,Tabel!$A$6:$E$78,2,FALSE)</f>
        <v>Rosario kristal</v>
      </c>
      <c r="D288" s="14">
        <f>VLOOKUP(B288,Tabel!$A$6:$E$78,4,FALSE)</f>
        <v>150000</v>
      </c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>
        <v>1</v>
      </c>
      <c r="T288" s="91"/>
      <c r="U288" s="91"/>
      <c r="V288" s="91"/>
      <c r="W288" s="91"/>
      <c r="X288" s="91"/>
      <c r="Y288" s="91"/>
      <c r="Z288" s="91"/>
      <c r="AA288" s="91"/>
      <c r="AB288" s="91"/>
      <c r="AC288" s="91"/>
      <c r="AD288" s="91"/>
      <c r="AE288" s="91"/>
      <c r="AF288" s="91"/>
      <c r="AG288" s="91"/>
      <c r="AH288" s="91"/>
      <c r="AI288" s="91"/>
      <c r="AJ288" s="91"/>
      <c r="AK288" s="91"/>
      <c r="AL288" s="91"/>
      <c r="AM288" s="91"/>
      <c r="AN288" s="91"/>
      <c r="AO288" s="91"/>
      <c r="AP288" s="91"/>
      <c r="AQ288" s="91"/>
      <c r="AR288" s="13">
        <f t="shared" si="16"/>
        <v>1</v>
      </c>
      <c r="AT288" s="13">
        <f t="shared" si="17"/>
        <v>150000</v>
      </c>
      <c r="AU288" s="14"/>
      <c r="AV288" s="14"/>
      <c r="AW288" s="14"/>
      <c r="AX288" s="35"/>
      <c r="AY288" s="30"/>
      <c r="AZ288" s="14"/>
      <c r="BA288" s="14"/>
      <c r="BB288" s="14"/>
      <c r="BC288" s="14"/>
    </row>
    <row r="289" spans="1:55" ht="26.25" customHeight="1" x14ac:dyDescent="0.35">
      <c r="A289" s="2" t="s">
        <v>239</v>
      </c>
      <c r="B289" s="87" t="s">
        <v>32</v>
      </c>
      <c r="C289" s="22" t="str">
        <f>VLOOKUP(B289,Tabel!$A$6:$E$78,2,FALSE)</f>
        <v>Rosario kayu</v>
      </c>
      <c r="D289" s="14">
        <f>VLOOKUP(B289,Tabel!$A$6:$E$78,4,FALSE)</f>
        <v>40000</v>
      </c>
      <c r="E289" s="91"/>
      <c r="F289" s="91"/>
      <c r="G289" s="91"/>
      <c r="H289" s="91">
        <v>2</v>
      </c>
      <c r="I289" s="91"/>
      <c r="J289" s="91">
        <v>2</v>
      </c>
      <c r="K289" s="91"/>
      <c r="L289" s="91"/>
      <c r="M289" s="91">
        <v>1</v>
      </c>
      <c r="N289" s="91"/>
      <c r="O289" s="91">
        <v>3</v>
      </c>
      <c r="P289" s="91"/>
      <c r="Q289" s="91">
        <v>1</v>
      </c>
      <c r="R289" s="91"/>
      <c r="S289" s="91">
        <v>4</v>
      </c>
      <c r="T289" s="91"/>
      <c r="U289" s="91"/>
      <c r="V289" s="91"/>
      <c r="W289" s="91">
        <v>1</v>
      </c>
      <c r="X289" s="91"/>
      <c r="Y289" s="91"/>
      <c r="Z289" s="91"/>
      <c r="AA289" s="91"/>
      <c r="AB289" s="91"/>
      <c r="AC289" s="91"/>
      <c r="AD289" s="91"/>
      <c r="AE289" s="91"/>
      <c r="AF289" s="91"/>
      <c r="AG289" s="91"/>
      <c r="AH289" s="91"/>
      <c r="AI289" s="91"/>
      <c r="AJ289" s="91"/>
      <c r="AK289" s="91"/>
      <c r="AL289" s="91"/>
      <c r="AM289" s="91"/>
      <c r="AN289" s="91"/>
      <c r="AO289" s="91"/>
      <c r="AP289" s="91"/>
      <c r="AQ289" s="91"/>
      <c r="AR289" s="13">
        <f t="shared" ref="AR289:AR326" si="18">SUM(E289:AQ289)</f>
        <v>14</v>
      </c>
      <c r="AT289" s="13">
        <f t="shared" si="17"/>
        <v>560000</v>
      </c>
      <c r="AU289" s="14"/>
      <c r="AV289" s="14"/>
      <c r="AW289" s="14"/>
      <c r="AX289" s="35"/>
      <c r="AY289" s="30"/>
      <c r="AZ289" s="14"/>
      <c r="BA289" s="14"/>
      <c r="BB289" s="14"/>
      <c r="BC289" s="14"/>
    </row>
    <row r="290" spans="1:55" ht="26.25" customHeight="1" x14ac:dyDescent="0.35">
      <c r="B290" s="87" t="s">
        <v>135</v>
      </c>
      <c r="C290" s="22" t="str">
        <f>VLOOKUP(B290,Tabel!$A$6:$E$78,2,FALSE)</f>
        <v xml:space="preserve">Gelang plat </v>
      </c>
      <c r="D290" s="14">
        <f>VLOOKUP(B290,Tabel!$A$6:$E$78,4,FALSE)</f>
        <v>17000</v>
      </c>
      <c r="E290" s="91"/>
      <c r="F290" s="91">
        <f>3+2</f>
        <v>5</v>
      </c>
      <c r="G290" s="91"/>
      <c r="H290" s="91">
        <v>7</v>
      </c>
      <c r="I290" s="91"/>
      <c r="J290" s="91"/>
      <c r="K290" s="91"/>
      <c r="L290" s="91"/>
      <c r="M290" s="91"/>
      <c r="N290" s="91">
        <v>3</v>
      </c>
      <c r="O290" s="91"/>
      <c r="P290" s="91">
        <v>5</v>
      </c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  <c r="AC290" s="91"/>
      <c r="AD290" s="91"/>
      <c r="AE290" s="91"/>
      <c r="AF290" s="91"/>
      <c r="AG290" s="91"/>
      <c r="AH290" s="91"/>
      <c r="AI290" s="91"/>
      <c r="AJ290" s="91"/>
      <c r="AK290" s="91"/>
      <c r="AL290" s="91"/>
      <c r="AM290" s="91"/>
      <c r="AN290" s="91"/>
      <c r="AO290" s="91"/>
      <c r="AP290" s="91"/>
      <c r="AQ290" s="91"/>
      <c r="AR290" s="13">
        <f t="shared" si="18"/>
        <v>20</v>
      </c>
      <c r="AT290" s="13">
        <f t="shared" si="17"/>
        <v>340000</v>
      </c>
      <c r="AU290" s="14"/>
      <c r="AV290" s="14"/>
      <c r="AW290" s="14"/>
      <c r="AX290" s="35"/>
      <c r="AY290" s="30"/>
      <c r="AZ290" s="14"/>
      <c r="BA290" s="14"/>
      <c r="BB290" s="14"/>
      <c r="BC290" s="14"/>
    </row>
    <row r="291" spans="1:55" ht="26.25" customHeight="1" x14ac:dyDescent="0.35">
      <c r="A291" s="87"/>
      <c r="B291" s="87" t="s">
        <v>33</v>
      </c>
      <c r="C291" s="22" t="str">
        <f>VLOOKUP(B291,Tabel!$A$6:$E$78,2,FALSE)</f>
        <v>Rosario batu</v>
      </c>
      <c r="D291" s="14">
        <f>VLOOKUP(B291,Tabel!$A$6:$E$78,4,FALSE)</f>
        <v>100000</v>
      </c>
      <c r="E291" s="91"/>
      <c r="F291" s="91"/>
      <c r="G291" s="91"/>
      <c r="H291" s="91"/>
      <c r="I291" s="91"/>
      <c r="J291" s="91"/>
      <c r="K291" s="91"/>
      <c r="L291" s="91"/>
      <c r="M291" s="91">
        <v>1</v>
      </c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  <c r="AC291" s="91"/>
      <c r="AD291" s="91"/>
      <c r="AE291" s="91"/>
      <c r="AF291" s="91"/>
      <c r="AG291" s="91"/>
      <c r="AH291" s="91"/>
      <c r="AI291" s="91"/>
      <c r="AJ291" s="91"/>
      <c r="AK291" s="91"/>
      <c r="AL291" s="91"/>
      <c r="AM291" s="91"/>
      <c r="AN291" s="91"/>
      <c r="AO291" s="91"/>
      <c r="AP291" s="91"/>
      <c r="AQ291" s="91"/>
      <c r="AR291" s="13">
        <f t="shared" si="18"/>
        <v>1</v>
      </c>
      <c r="AT291" s="13">
        <f t="shared" si="17"/>
        <v>100000</v>
      </c>
      <c r="AU291" s="14"/>
      <c r="AV291" s="14"/>
      <c r="AW291" s="14"/>
      <c r="AX291" s="35"/>
      <c r="AY291" s="30"/>
      <c r="AZ291" s="14"/>
      <c r="BA291" s="14"/>
      <c r="BB291" s="14"/>
      <c r="BC291" s="14"/>
    </row>
    <row r="292" spans="1:55" ht="26.25" customHeight="1" x14ac:dyDescent="0.35">
      <c r="A292" s="87"/>
      <c r="B292" s="87" t="s">
        <v>49</v>
      </c>
      <c r="C292" s="22" t="str">
        <f>VLOOKUP(B292,Tabel!$A$6:$E$78,2,FALSE)</f>
        <v>G.tali warna warni</v>
      </c>
      <c r="D292" s="14">
        <f>VLOOKUP(B292,Tabel!$A$6:$E$78,4,FALSE)</f>
        <v>17000</v>
      </c>
      <c r="E292" s="91"/>
      <c r="F292" s="91"/>
      <c r="G292" s="91"/>
      <c r="H292" s="91"/>
      <c r="I292" s="91">
        <v>1</v>
      </c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>
        <v>1</v>
      </c>
      <c r="U292" s="91"/>
      <c r="V292" s="91"/>
      <c r="W292" s="91"/>
      <c r="X292" s="91"/>
      <c r="Y292" s="91"/>
      <c r="Z292" s="91"/>
      <c r="AA292" s="91"/>
      <c r="AB292" s="91"/>
      <c r="AC292" s="91"/>
      <c r="AD292" s="91"/>
      <c r="AE292" s="91"/>
      <c r="AF292" s="91"/>
      <c r="AG292" s="91"/>
      <c r="AH292" s="91"/>
      <c r="AI292" s="91"/>
      <c r="AJ292" s="91"/>
      <c r="AK292" s="91"/>
      <c r="AL292" s="91"/>
      <c r="AM292" s="91"/>
      <c r="AN292" s="91"/>
      <c r="AO292" s="91"/>
      <c r="AP292" s="91"/>
      <c r="AQ292" s="91"/>
      <c r="AR292" s="13">
        <f t="shared" si="18"/>
        <v>2</v>
      </c>
      <c r="AT292" s="13">
        <f t="shared" si="17"/>
        <v>34000</v>
      </c>
      <c r="AU292" s="14"/>
      <c r="AV292" s="14"/>
      <c r="AW292" s="14"/>
      <c r="AX292" s="35"/>
      <c r="AY292" s="30"/>
      <c r="AZ292" s="14"/>
      <c r="BA292" s="14"/>
      <c r="BB292" s="14"/>
      <c r="BC292" s="14"/>
    </row>
    <row r="293" spans="1:55" ht="26.25" customHeight="1" x14ac:dyDescent="0.35">
      <c r="A293" s="87"/>
      <c r="B293" s="87" t="s">
        <v>133</v>
      </c>
      <c r="C293" s="22" t="str">
        <f>VLOOKUP(B293,Tabel!$A$6:$E$78,2,FALSE)</f>
        <v>Gelang rosario kristal</v>
      </c>
      <c r="D293" s="14">
        <f>VLOOKUP(B293,Tabel!$A$6:$E$78,4,FALSE)</f>
        <v>50000</v>
      </c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>
        <v>1</v>
      </c>
      <c r="T293" s="91"/>
      <c r="U293" s="91"/>
      <c r="V293" s="91"/>
      <c r="W293" s="91"/>
      <c r="X293" s="91"/>
      <c r="Y293" s="91"/>
      <c r="Z293" s="91"/>
      <c r="AA293" s="91"/>
      <c r="AB293" s="91"/>
      <c r="AC293" s="91"/>
      <c r="AD293" s="91"/>
      <c r="AE293" s="91"/>
      <c r="AF293" s="91"/>
      <c r="AG293" s="91"/>
      <c r="AH293" s="91"/>
      <c r="AI293" s="91"/>
      <c r="AJ293" s="91"/>
      <c r="AK293" s="91"/>
      <c r="AL293" s="91"/>
      <c r="AM293" s="91"/>
      <c r="AN293" s="91"/>
      <c r="AO293" s="91"/>
      <c r="AP293" s="91"/>
      <c r="AQ293" s="91"/>
      <c r="AR293" s="13">
        <f t="shared" si="18"/>
        <v>1</v>
      </c>
      <c r="AT293" s="13">
        <f t="shared" si="17"/>
        <v>50000</v>
      </c>
      <c r="AU293" s="14"/>
      <c r="AV293" s="14"/>
      <c r="AW293" s="14"/>
      <c r="AX293" s="35"/>
      <c r="AY293" s="30"/>
      <c r="AZ293" s="14"/>
      <c r="BA293" s="14"/>
      <c r="BB293" s="14"/>
      <c r="BC293" s="14"/>
    </row>
    <row r="294" spans="1:55" ht="26.25" customHeight="1" x14ac:dyDescent="0.35">
      <c r="A294" s="87"/>
      <c r="B294" s="87" t="s">
        <v>140</v>
      </c>
      <c r="C294" s="22" t="str">
        <f>VLOOKUP(B294,Tabel!$A$6:$E$78,2,FALSE)</f>
        <v>Kalung bandul</v>
      </c>
      <c r="D294" s="14">
        <f>VLOOKUP(B294,Tabel!$A$6:$E$78,4,FALSE)</f>
        <v>23000</v>
      </c>
      <c r="E294" s="91">
        <v>1</v>
      </c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  <c r="AC294" s="91"/>
      <c r="AD294" s="91"/>
      <c r="AE294" s="91"/>
      <c r="AF294" s="91"/>
      <c r="AG294" s="91"/>
      <c r="AH294" s="91"/>
      <c r="AI294" s="91"/>
      <c r="AJ294" s="91"/>
      <c r="AK294" s="91"/>
      <c r="AL294" s="91"/>
      <c r="AM294" s="91"/>
      <c r="AN294" s="91"/>
      <c r="AO294" s="91"/>
      <c r="AP294" s="91"/>
      <c r="AQ294" s="91"/>
      <c r="AR294" s="13">
        <f t="shared" si="18"/>
        <v>1</v>
      </c>
      <c r="AT294" s="13">
        <f t="shared" si="17"/>
        <v>23000</v>
      </c>
      <c r="AU294" s="14"/>
      <c r="AV294" s="14"/>
      <c r="AW294" s="14"/>
      <c r="AX294" s="35"/>
      <c r="AY294" s="30"/>
      <c r="AZ294" s="14"/>
      <c r="BA294" s="14"/>
      <c r="BB294" s="14"/>
      <c r="BC294" s="14"/>
    </row>
    <row r="295" spans="1:55" ht="26.25" customHeight="1" x14ac:dyDescent="0.35">
      <c r="A295" s="87"/>
      <c r="B295" s="87" t="s">
        <v>137</v>
      </c>
      <c r="C295" s="22" t="str">
        <f>VLOOKUP(B295,Tabel!$A$6:$E$78,2,FALSE)</f>
        <v>Gelang kayu (baru)</v>
      </c>
      <c r="D295" s="14">
        <f>VLOOKUP(B295,Tabel!$A$6:$E$78,4,FALSE)</f>
        <v>25000</v>
      </c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>
        <v>1</v>
      </c>
      <c r="T295" s="91"/>
      <c r="U295" s="91"/>
      <c r="V295" s="91"/>
      <c r="W295" s="91"/>
      <c r="X295" s="91"/>
      <c r="Y295" s="91"/>
      <c r="Z295" s="91"/>
      <c r="AA295" s="91"/>
      <c r="AB295" s="91"/>
      <c r="AC295" s="91"/>
      <c r="AD295" s="91"/>
      <c r="AE295" s="91"/>
      <c r="AF295" s="91"/>
      <c r="AG295" s="91"/>
      <c r="AH295" s="91"/>
      <c r="AI295" s="91"/>
      <c r="AJ295" s="91"/>
      <c r="AK295" s="91"/>
      <c r="AL295" s="91"/>
      <c r="AM295" s="91"/>
      <c r="AN295" s="91"/>
      <c r="AO295" s="91"/>
      <c r="AP295" s="91"/>
      <c r="AQ295" s="91"/>
      <c r="AR295" s="13">
        <f t="shared" si="18"/>
        <v>1</v>
      </c>
      <c r="AT295" s="13">
        <f t="shared" si="17"/>
        <v>25000</v>
      </c>
      <c r="AU295" s="14"/>
      <c r="AV295" s="14"/>
      <c r="AW295" s="14"/>
      <c r="AX295" s="35"/>
      <c r="AY295" s="30"/>
      <c r="AZ295" s="14"/>
      <c r="BA295" s="14"/>
      <c r="BB295" s="14"/>
      <c r="BC295" s="14"/>
    </row>
    <row r="296" spans="1:55" ht="26.25" customHeight="1" x14ac:dyDescent="0.35">
      <c r="A296" s="87"/>
      <c r="B296" s="87" t="s">
        <v>171</v>
      </c>
      <c r="C296" s="22" t="str">
        <f>VLOOKUP(B296,Tabel!$A$6:$E$78,2,FALSE)</f>
        <v>Kalung mutiara</v>
      </c>
      <c r="D296" s="35">
        <v>50000</v>
      </c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>
        <v>1</v>
      </c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  <c r="AC296" s="91"/>
      <c r="AD296" s="91"/>
      <c r="AE296" s="91"/>
      <c r="AF296" s="91"/>
      <c r="AG296" s="91"/>
      <c r="AH296" s="91"/>
      <c r="AI296" s="91"/>
      <c r="AJ296" s="91"/>
      <c r="AK296" s="91"/>
      <c r="AL296" s="91"/>
      <c r="AM296" s="91"/>
      <c r="AN296" s="91"/>
      <c r="AO296" s="91"/>
      <c r="AP296" s="91"/>
      <c r="AQ296" s="91"/>
      <c r="AR296" s="13">
        <f t="shared" si="18"/>
        <v>1</v>
      </c>
      <c r="AT296" s="13">
        <f t="shared" si="17"/>
        <v>50000</v>
      </c>
      <c r="AU296" s="14"/>
      <c r="AV296" s="14"/>
      <c r="AW296" s="14"/>
      <c r="AX296" s="35">
        <v>10000</v>
      </c>
      <c r="AY296" s="30"/>
      <c r="AZ296" s="14"/>
      <c r="BA296" s="14"/>
      <c r="BB296" s="14"/>
      <c r="BC296" s="14"/>
    </row>
    <row r="297" spans="1:55" ht="26.25" customHeight="1" x14ac:dyDescent="0.35">
      <c r="A297" s="2" t="s">
        <v>240</v>
      </c>
      <c r="B297" s="87" t="s">
        <v>32</v>
      </c>
      <c r="C297" s="22" t="str">
        <f>VLOOKUP(B297,Tabel!$A$6:$E$78,2,FALSE)</f>
        <v>Rosario kayu</v>
      </c>
      <c r="D297" s="14">
        <f>VLOOKUP(B297,Tabel!$A$6:$E$78,4,FALSE)</f>
        <v>40000</v>
      </c>
      <c r="E297" s="91"/>
      <c r="F297" s="91"/>
      <c r="G297" s="91"/>
      <c r="H297" s="91"/>
      <c r="I297" s="91"/>
      <c r="J297" s="91">
        <v>1</v>
      </c>
      <c r="K297" s="91"/>
      <c r="L297" s="91"/>
      <c r="M297" s="91"/>
      <c r="N297" s="91"/>
      <c r="O297" s="91">
        <v>2</v>
      </c>
      <c r="P297" s="91"/>
      <c r="Q297" s="91"/>
      <c r="R297" s="91"/>
      <c r="S297" s="91">
        <v>1</v>
      </c>
      <c r="T297" s="91"/>
      <c r="U297" s="91"/>
      <c r="V297" s="91"/>
      <c r="W297" s="91"/>
      <c r="X297" s="91"/>
      <c r="Y297" s="91"/>
      <c r="Z297" s="91"/>
      <c r="AA297" s="91"/>
      <c r="AB297" s="91"/>
      <c r="AC297" s="91"/>
      <c r="AD297" s="91"/>
      <c r="AE297" s="91"/>
      <c r="AF297" s="91"/>
      <c r="AG297" s="91"/>
      <c r="AH297" s="91"/>
      <c r="AI297" s="91"/>
      <c r="AJ297" s="91"/>
      <c r="AK297" s="91"/>
      <c r="AL297" s="91"/>
      <c r="AM297" s="91"/>
      <c r="AN297" s="91"/>
      <c r="AO297" s="91"/>
      <c r="AP297" s="91"/>
      <c r="AQ297" s="91"/>
      <c r="AR297" s="13">
        <f t="shared" si="18"/>
        <v>4</v>
      </c>
      <c r="AT297" s="13">
        <f t="shared" si="17"/>
        <v>160000</v>
      </c>
      <c r="AU297" s="14"/>
      <c r="AV297" s="14"/>
      <c r="AW297" s="14"/>
      <c r="AX297" s="35"/>
      <c r="AY297" s="30"/>
      <c r="AZ297" s="14"/>
      <c r="BA297" s="14"/>
      <c r="BB297" s="14"/>
      <c r="BC297" s="14"/>
    </row>
    <row r="298" spans="1:55" ht="26.25" customHeight="1" x14ac:dyDescent="0.35">
      <c r="B298" s="87" t="s">
        <v>135</v>
      </c>
      <c r="C298" s="22" t="str">
        <f>VLOOKUP(B298,Tabel!$A$6:$E$78,2,FALSE)</f>
        <v xml:space="preserve">Gelang plat </v>
      </c>
      <c r="D298" s="14">
        <f>VLOOKUP(B298,Tabel!$A$6:$E$78,4,FALSE)</f>
        <v>17000</v>
      </c>
      <c r="E298" s="91"/>
      <c r="F298" s="91"/>
      <c r="G298" s="91"/>
      <c r="H298" s="91">
        <v>1</v>
      </c>
      <c r="I298" s="91"/>
      <c r="J298" s="91"/>
      <c r="K298" s="91"/>
      <c r="L298" s="91">
        <v>1</v>
      </c>
      <c r="M298" s="91"/>
      <c r="N298" s="91"/>
      <c r="O298" s="91"/>
      <c r="P298" s="91"/>
      <c r="Q298" s="91">
        <v>4</v>
      </c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  <c r="AC298" s="91"/>
      <c r="AD298" s="91"/>
      <c r="AE298" s="91"/>
      <c r="AF298" s="91"/>
      <c r="AG298" s="91"/>
      <c r="AH298" s="91"/>
      <c r="AI298" s="91"/>
      <c r="AJ298" s="91"/>
      <c r="AK298" s="91"/>
      <c r="AL298" s="91"/>
      <c r="AM298" s="91"/>
      <c r="AN298" s="91"/>
      <c r="AO298" s="91"/>
      <c r="AP298" s="91"/>
      <c r="AQ298" s="91"/>
      <c r="AR298" s="13">
        <f t="shared" si="18"/>
        <v>6</v>
      </c>
      <c r="AT298" s="13">
        <f t="shared" si="17"/>
        <v>102000</v>
      </c>
      <c r="AU298" s="14"/>
      <c r="AV298" s="14"/>
      <c r="AW298" s="14"/>
      <c r="AX298" s="35"/>
      <c r="AY298" s="30"/>
      <c r="AZ298" s="14"/>
      <c r="BA298" s="14"/>
      <c r="BB298" s="14"/>
      <c r="BC298" s="14"/>
    </row>
    <row r="299" spans="1:55" ht="26.25" customHeight="1" x14ac:dyDescent="0.35">
      <c r="A299" s="87"/>
      <c r="B299" s="87" t="s">
        <v>49</v>
      </c>
      <c r="C299" s="22" t="str">
        <f>VLOOKUP(B299,Tabel!$A$6:$E$78,2,FALSE)</f>
        <v>G.tali warna warni</v>
      </c>
      <c r="D299" s="14">
        <f>VLOOKUP(B299,Tabel!$A$6:$E$78,4,FALSE)</f>
        <v>17000</v>
      </c>
      <c r="E299" s="91"/>
      <c r="F299" s="91">
        <v>1</v>
      </c>
      <c r="G299" s="91"/>
      <c r="H299" s="91"/>
      <c r="I299" s="91"/>
      <c r="J299" s="91"/>
      <c r="K299" s="91"/>
      <c r="L299" s="91">
        <v>2</v>
      </c>
      <c r="M299" s="91"/>
      <c r="N299" s="91"/>
      <c r="O299" s="91">
        <v>1</v>
      </c>
      <c r="P299" s="91"/>
      <c r="Q299" s="91"/>
      <c r="R299" s="91"/>
      <c r="S299" s="91"/>
      <c r="T299" s="91">
        <v>2</v>
      </c>
      <c r="U299" s="91"/>
      <c r="V299" s="91"/>
      <c r="W299" s="91"/>
      <c r="X299" s="91"/>
      <c r="Y299" s="91"/>
      <c r="Z299" s="91"/>
      <c r="AA299" s="91"/>
      <c r="AB299" s="91"/>
      <c r="AC299" s="91"/>
      <c r="AD299" s="91"/>
      <c r="AE299" s="91"/>
      <c r="AF299" s="91"/>
      <c r="AG299" s="91"/>
      <c r="AH299" s="91"/>
      <c r="AI299" s="91"/>
      <c r="AJ299" s="91"/>
      <c r="AK299" s="91"/>
      <c r="AL299" s="91"/>
      <c r="AM299" s="91"/>
      <c r="AN299" s="91"/>
      <c r="AO299" s="91"/>
      <c r="AP299" s="91"/>
      <c r="AQ299" s="91">
        <v>1</v>
      </c>
      <c r="AR299" s="13">
        <f t="shared" si="18"/>
        <v>7</v>
      </c>
      <c r="AT299" s="13">
        <f t="shared" si="17"/>
        <v>119000</v>
      </c>
      <c r="AU299" s="14"/>
      <c r="AV299" s="14"/>
      <c r="AW299" s="14"/>
      <c r="AX299" s="35"/>
      <c r="AY299" s="30"/>
      <c r="AZ299" s="14"/>
      <c r="BA299" s="14"/>
      <c r="BB299" s="14"/>
      <c r="BC299" s="14"/>
    </row>
    <row r="300" spans="1:55" ht="26.25" customHeight="1" x14ac:dyDescent="0.35">
      <c r="A300" s="87"/>
      <c r="B300" s="87" t="s">
        <v>137</v>
      </c>
      <c r="C300" s="22" t="str">
        <f>VLOOKUP(B300,Tabel!$A$6:$E$78,2,FALSE)</f>
        <v>Gelang kayu (baru)</v>
      </c>
      <c r="D300" s="14">
        <f>VLOOKUP(B300,Tabel!$A$6:$E$78,4,FALSE)</f>
        <v>25000</v>
      </c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>
        <v>1</v>
      </c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  <c r="AC300" s="91"/>
      <c r="AD300" s="91"/>
      <c r="AE300" s="91"/>
      <c r="AF300" s="91"/>
      <c r="AG300" s="91"/>
      <c r="AH300" s="91"/>
      <c r="AI300" s="91"/>
      <c r="AJ300" s="91"/>
      <c r="AK300" s="91"/>
      <c r="AL300" s="91"/>
      <c r="AM300" s="91"/>
      <c r="AN300" s="91"/>
      <c r="AO300" s="91"/>
      <c r="AP300" s="91"/>
      <c r="AQ300" s="91"/>
      <c r="AR300" s="13">
        <f t="shared" si="18"/>
        <v>1</v>
      </c>
      <c r="AT300" s="13">
        <f t="shared" si="17"/>
        <v>25000</v>
      </c>
      <c r="AU300" s="14"/>
      <c r="AV300" s="14"/>
      <c r="AW300" s="14"/>
      <c r="AX300" s="35"/>
      <c r="AY300" s="30"/>
      <c r="AZ300" s="14"/>
      <c r="BA300" s="14"/>
      <c r="BB300" s="14"/>
      <c r="BC300" s="14"/>
    </row>
    <row r="301" spans="1:55" ht="26.25" customHeight="1" x14ac:dyDescent="0.35">
      <c r="A301" s="87"/>
      <c r="B301" s="87" t="s">
        <v>140</v>
      </c>
      <c r="C301" s="22" t="str">
        <f>VLOOKUP(B301,Tabel!$A$6:$E$78,2,FALSE)</f>
        <v>Kalung bandul</v>
      </c>
      <c r="D301" s="14">
        <f>VLOOKUP(B301,Tabel!$A$6:$E$78,4,FALSE)</f>
        <v>23000</v>
      </c>
      <c r="E301" s="91"/>
      <c r="F301" s="91"/>
      <c r="G301" s="91"/>
      <c r="H301" s="91"/>
      <c r="I301" s="91"/>
      <c r="J301" s="91"/>
      <c r="K301" s="91"/>
      <c r="L301" s="91"/>
      <c r="M301" s="91"/>
      <c r="N301" s="91">
        <v>2</v>
      </c>
      <c r="O301" s="91">
        <v>2</v>
      </c>
      <c r="P301" s="91"/>
      <c r="Q301" s="91">
        <v>1</v>
      </c>
      <c r="R301" s="91"/>
      <c r="S301" s="91"/>
      <c r="T301" s="91">
        <v>2</v>
      </c>
      <c r="U301" s="91"/>
      <c r="V301" s="91"/>
      <c r="W301" s="91"/>
      <c r="X301" s="91"/>
      <c r="Y301" s="91"/>
      <c r="Z301" s="91"/>
      <c r="AA301" s="91"/>
      <c r="AB301" s="91"/>
      <c r="AC301" s="91"/>
      <c r="AD301" s="91"/>
      <c r="AE301" s="91"/>
      <c r="AF301" s="91"/>
      <c r="AG301" s="91"/>
      <c r="AH301" s="91"/>
      <c r="AI301" s="91"/>
      <c r="AJ301" s="91"/>
      <c r="AK301" s="91"/>
      <c r="AL301" s="91"/>
      <c r="AM301" s="91"/>
      <c r="AN301" s="91"/>
      <c r="AO301" s="91"/>
      <c r="AP301" s="91"/>
      <c r="AQ301" s="91"/>
      <c r="AR301" s="13">
        <f t="shared" si="18"/>
        <v>7</v>
      </c>
      <c r="AT301" s="13">
        <f t="shared" si="17"/>
        <v>161000</v>
      </c>
      <c r="AU301" s="14"/>
      <c r="AV301" s="14"/>
      <c r="AW301" s="14"/>
      <c r="AX301" s="35"/>
      <c r="AY301" s="30"/>
      <c r="AZ301" s="14"/>
      <c r="BA301" s="14"/>
      <c r="BB301" s="14"/>
      <c r="BC301" s="14"/>
    </row>
    <row r="302" spans="1:55" ht="26.25" customHeight="1" x14ac:dyDescent="0.35">
      <c r="A302" s="87"/>
      <c r="B302" s="87" t="s">
        <v>40</v>
      </c>
      <c r="C302" s="22" t="str">
        <f>VLOOKUP(B302,Tabel!$A$6:$E$78,2,FALSE)</f>
        <v>Kalung huruf</v>
      </c>
      <c r="D302" s="14">
        <f>VLOOKUP(B302,Tabel!$A$6:$E$78,4,FALSE)</f>
        <v>15000</v>
      </c>
      <c r="E302" s="91"/>
      <c r="F302" s="91"/>
      <c r="G302" s="91"/>
      <c r="H302" s="91"/>
      <c r="I302" s="91"/>
      <c r="J302" s="91"/>
      <c r="K302" s="91"/>
      <c r="L302" s="91"/>
      <c r="M302" s="91"/>
      <c r="N302" s="91">
        <v>2</v>
      </c>
      <c r="O302" s="91"/>
      <c r="P302" s="91">
        <v>1</v>
      </c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  <c r="AC302" s="91"/>
      <c r="AD302" s="91"/>
      <c r="AE302" s="91"/>
      <c r="AF302" s="91"/>
      <c r="AG302" s="91"/>
      <c r="AH302" s="91"/>
      <c r="AI302" s="91"/>
      <c r="AJ302" s="91"/>
      <c r="AK302" s="91"/>
      <c r="AL302" s="91"/>
      <c r="AM302" s="91"/>
      <c r="AN302" s="91"/>
      <c r="AO302" s="91"/>
      <c r="AP302" s="91"/>
      <c r="AQ302" s="91"/>
      <c r="AR302" s="13">
        <f t="shared" si="18"/>
        <v>3</v>
      </c>
      <c r="AT302" s="13">
        <f t="shared" si="17"/>
        <v>45000</v>
      </c>
      <c r="AU302" s="14"/>
      <c r="AV302" s="14"/>
      <c r="AW302" s="14"/>
      <c r="AX302" s="35"/>
      <c r="AY302" s="30"/>
      <c r="AZ302" s="14"/>
      <c r="BA302" s="14"/>
      <c r="BB302" s="14"/>
      <c r="BC302" s="14"/>
    </row>
    <row r="303" spans="1:55" ht="26.25" customHeight="1" x14ac:dyDescent="0.35">
      <c r="A303" s="87"/>
      <c r="B303" s="87" t="s">
        <v>140</v>
      </c>
      <c r="C303" s="22" t="str">
        <f>VLOOKUP(B303,Tabel!$A$6:$E$78,2,FALSE)</f>
        <v>Kalung bandul</v>
      </c>
      <c r="D303" s="30">
        <v>17000</v>
      </c>
      <c r="E303" s="91">
        <v>1</v>
      </c>
      <c r="F303" s="91"/>
      <c r="G303" s="91"/>
      <c r="H303" s="91"/>
      <c r="I303" s="91"/>
      <c r="J303" s="91"/>
      <c r="K303" s="91"/>
      <c r="L303" s="91"/>
      <c r="M303" s="91">
        <v>1</v>
      </c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  <c r="AC303" s="91"/>
      <c r="AD303" s="91"/>
      <c r="AE303" s="91"/>
      <c r="AF303" s="91"/>
      <c r="AG303" s="91"/>
      <c r="AH303" s="91"/>
      <c r="AI303" s="91"/>
      <c r="AJ303" s="91"/>
      <c r="AK303" s="91"/>
      <c r="AL303" s="91"/>
      <c r="AM303" s="91"/>
      <c r="AN303" s="91"/>
      <c r="AO303" s="91"/>
      <c r="AP303" s="91"/>
      <c r="AQ303" s="91"/>
      <c r="AR303" s="13">
        <f t="shared" si="18"/>
        <v>2</v>
      </c>
      <c r="AT303" s="26">
        <f t="shared" si="17"/>
        <v>34000</v>
      </c>
      <c r="AU303" s="14" t="s">
        <v>228</v>
      </c>
      <c r="AV303" s="14"/>
      <c r="AW303" s="14"/>
      <c r="AX303" s="35"/>
      <c r="AY303" s="30">
        <v>12000</v>
      </c>
      <c r="AZ303" s="14"/>
      <c r="BA303" s="14"/>
      <c r="BB303" s="14"/>
      <c r="BC303" s="14"/>
    </row>
    <row r="304" spans="1:55" ht="26.25" customHeight="1" x14ac:dyDescent="0.35">
      <c r="A304" s="87"/>
      <c r="B304" s="87" t="s">
        <v>33</v>
      </c>
      <c r="C304" s="22" t="str">
        <f>VLOOKUP(B304,Tabel!$A$6:$E$78,2,FALSE)</f>
        <v>Rosario batu</v>
      </c>
      <c r="D304" s="14">
        <f>VLOOKUP(B304,Tabel!$A$6:$E$78,4,FALSE)</f>
        <v>100000</v>
      </c>
      <c r="E304" s="91"/>
      <c r="F304" s="91"/>
      <c r="G304" s="91"/>
      <c r="H304" s="91">
        <v>1</v>
      </c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  <c r="AC304" s="91"/>
      <c r="AD304" s="91"/>
      <c r="AE304" s="91"/>
      <c r="AF304" s="91"/>
      <c r="AG304" s="91"/>
      <c r="AH304" s="91"/>
      <c r="AI304" s="91"/>
      <c r="AJ304" s="91"/>
      <c r="AK304" s="91"/>
      <c r="AL304" s="91"/>
      <c r="AM304" s="91"/>
      <c r="AN304" s="91"/>
      <c r="AO304" s="91"/>
      <c r="AP304" s="91"/>
      <c r="AQ304" s="91"/>
      <c r="AR304" s="13">
        <f t="shared" si="18"/>
        <v>1</v>
      </c>
      <c r="AT304" s="13">
        <f t="shared" si="17"/>
        <v>100000</v>
      </c>
      <c r="AU304" s="14"/>
      <c r="AV304" s="14"/>
      <c r="AW304" s="14"/>
      <c r="AX304" s="35"/>
      <c r="AY304" s="30"/>
      <c r="AZ304" s="14"/>
      <c r="BA304" s="14"/>
      <c r="BB304" s="14"/>
      <c r="BC304" s="14"/>
    </row>
    <row r="305" spans="1:55" ht="26.25" customHeight="1" x14ac:dyDescent="0.35">
      <c r="A305" s="87"/>
      <c r="B305" s="87" t="s">
        <v>137</v>
      </c>
      <c r="C305" s="22" t="str">
        <f>VLOOKUP(B305,Tabel!$A$6:$E$78,2,FALSE)</f>
        <v>Gelang kayu (baru)</v>
      </c>
      <c r="D305" s="35">
        <v>28000</v>
      </c>
      <c r="E305" s="91"/>
      <c r="F305" s="91"/>
      <c r="G305" s="91"/>
      <c r="H305" s="91"/>
      <c r="I305" s="91"/>
      <c r="J305" s="91"/>
      <c r="K305" s="91"/>
      <c r="L305" s="91">
        <v>1</v>
      </c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  <c r="AC305" s="91"/>
      <c r="AD305" s="91"/>
      <c r="AE305" s="91"/>
      <c r="AF305" s="91"/>
      <c r="AG305" s="91"/>
      <c r="AH305" s="91"/>
      <c r="AI305" s="91"/>
      <c r="AJ305" s="91"/>
      <c r="AK305" s="91"/>
      <c r="AL305" s="91"/>
      <c r="AM305" s="91"/>
      <c r="AN305" s="91"/>
      <c r="AO305" s="91"/>
      <c r="AP305" s="91"/>
      <c r="AQ305" s="91"/>
      <c r="AR305" s="13">
        <f t="shared" si="18"/>
        <v>1</v>
      </c>
      <c r="AT305" s="29">
        <f t="shared" si="17"/>
        <v>28000</v>
      </c>
      <c r="AU305" s="14"/>
      <c r="AV305" s="14"/>
      <c r="AW305" s="14"/>
      <c r="AX305" s="35">
        <v>3000</v>
      </c>
      <c r="AY305" s="30"/>
      <c r="AZ305" s="14"/>
      <c r="BA305" s="14"/>
      <c r="BB305" s="14"/>
      <c r="BC305" s="14"/>
    </row>
    <row r="306" spans="1:55" ht="26.25" customHeight="1" x14ac:dyDescent="0.35">
      <c r="A306" s="87"/>
      <c r="B306" s="87" t="s">
        <v>129</v>
      </c>
      <c r="C306" s="22" t="str">
        <f>VLOOKUP(B306,Tabel!$A$6:$E$78,2,FALSE)</f>
        <v>Lain2</v>
      </c>
      <c r="D306" s="35">
        <f>3415000+8000-SUM(AT280:AT305)</f>
        <v>337000</v>
      </c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  <c r="AC306" s="91"/>
      <c r="AD306" s="91"/>
      <c r="AE306" s="91"/>
      <c r="AF306" s="91"/>
      <c r="AG306" s="91"/>
      <c r="AH306" s="91"/>
      <c r="AI306" s="91"/>
      <c r="AJ306" s="91"/>
      <c r="AK306" s="91"/>
      <c r="AL306" s="91"/>
      <c r="AM306" s="91"/>
      <c r="AN306" s="91"/>
      <c r="AO306" s="91"/>
      <c r="AP306" s="91"/>
      <c r="AQ306" s="91">
        <v>1</v>
      </c>
      <c r="AR306" s="13">
        <f t="shared" si="18"/>
        <v>1</v>
      </c>
      <c r="AT306" s="29">
        <f t="shared" si="17"/>
        <v>337000</v>
      </c>
      <c r="AU306" s="14"/>
      <c r="AV306" s="14"/>
      <c r="AW306" s="14"/>
      <c r="AX306" s="35">
        <f>AT306</f>
        <v>337000</v>
      </c>
      <c r="AY306" s="30"/>
      <c r="AZ306" s="14"/>
      <c r="BA306" s="14"/>
      <c r="BB306" s="14"/>
      <c r="BC306" s="14"/>
    </row>
    <row r="307" spans="1:55" ht="26.25" customHeight="1" x14ac:dyDescent="0.35">
      <c r="A307" s="55">
        <v>42218</v>
      </c>
      <c r="B307" s="87" t="s">
        <v>224</v>
      </c>
      <c r="C307" s="22" t="str">
        <f>VLOOKUP(B307,Tabel!$A$6:$E$78,2,FALSE)</f>
        <v>Gelang rosario kristal</v>
      </c>
      <c r="D307" s="14">
        <f>VLOOKUP(B307,Tabel!$A$6:$E$78,4,FALSE)</f>
        <v>40000</v>
      </c>
      <c r="E307" s="91"/>
      <c r="F307" s="91"/>
      <c r="G307" s="91"/>
      <c r="H307" s="91">
        <v>1</v>
      </c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  <c r="AC307" s="91"/>
      <c r="AD307" s="91"/>
      <c r="AE307" s="91"/>
      <c r="AF307" s="91"/>
      <c r="AG307" s="91"/>
      <c r="AH307" s="91"/>
      <c r="AI307" s="91"/>
      <c r="AJ307" s="91"/>
      <c r="AK307" s="91"/>
      <c r="AL307" s="91"/>
      <c r="AM307" s="91"/>
      <c r="AN307" s="91"/>
      <c r="AO307" s="91"/>
      <c r="AP307" s="91"/>
      <c r="AQ307" s="91"/>
      <c r="AR307" s="13">
        <f t="shared" si="18"/>
        <v>1</v>
      </c>
      <c r="AT307" s="13">
        <f t="shared" si="17"/>
        <v>40000</v>
      </c>
      <c r="AU307" s="14"/>
      <c r="AV307" s="14"/>
      <c r="AW307" s="14"/>
      <c r="AX307" s="35"/>
      <c r="AY307" s="30"/>
      <c r="AZ307" s="14"/>
      <c r="BA307" s="14"/>
      <c r="BB307" s="14"/>
      <c r="BC307" s="14"/>
    </row>
    <row r="308" spans="1:55" ht="26.25" customHeight="1" x14ac:dyDescent="0.35">
      <c r="A308" s="55" t="s">
        <v>242</v>
      </c>
      <c r="B308" s="87" t="s">
        <v>32</v>
      </c>
      <c r="C308" s="22" t="str">
        <f>VLOOKUP(B308,Tabel!$A$6:$E$78,2,FALSE)</f>
        <v>Rosario kayu</v>
      </c>
      <c r="D308" s="14">
        <f>VLOOKUP(B308,Tabel!$A$6:$E$78,4,FALSE)</f>
        <v>40000</v>
      </c>
      <c r="E308" s="91"/>
      <c r="F308" s="91">
        <v>4</v>
      </c>
      <c r="G308" s="91"/>
      <c r="H308" s="91">
        <v>3</v>
      </c>
      <c r="I308" s="91"/>
      <c r="J308" s="91"/>
      <c r="K308" s="91"/>
      <c r="L308" s="91"/>
      <c r="M308" s="91"/>
      <c r="N308" s="91"/>
      <c r="O308" s="91">
        <v>11</v>
      </c>
      <c r="P308" s="91"/>
      <c r="Q308" s="91"/>
      <c r="R308" s="91"/>
      <c r="S308" s="91">
        <v>6</v>
      </c>
      <c r="T308" s="91">
        <v>14</v>
      </c>
      <c r="U308" s="91">
        <v>3</v>
      </c>
      <c r="V308" s="91"/>
      <c r="W308" s="91">
        <v>18</v>
      </c>
      <c r="X308" s="91"/>
      <c r="Y308" s="91"/>
      <c r="Z308" s="91"/>
      <c r="AA308" s="91">
        <v>3</v>
      </c>
      <c r="AB308" s="91"/>
      <c r="AC308" s="91"/>
      <c r="AD308" s="91"/>
      <c r="AE308" s="91"/>
      <c r="AF308" s="91"/>
      <c r="AG308" s="91"/>
      <c r="AH308" s="91"/>
      <c r="AI308" s="91"/>
      <c r="AJ308" s="91"/>
      <c r="AK308" s="91"/>
      <c r="AL308" s="91"/>
      <c r="AM308" s="91"/>
      <c r="AN308" s="91"/>
      <c r="AO308" s="91"/>
      <c r="AP308" s="91"/>
      <c r="AQ308" s="91"/>
      <c r="AR308" s="13">
        <f t="shared" si="18"/>
        <v>62</v>
      </c>
      <c r="AT308" s="13">
        <f t="shared" si="17"/>
        <v>2480000</v>
      </c>
      <c r="AU308" s="14"/>
      <c r="AV308" s="14"/>
      <c r="AW308" s="14"/>
      <c r="AX308" s="35"/>
      <c r="AY308" s="30"/>
      <c r="AZ308" s="14"/>
      <c r="BA308" s="14"/>
      <c r="BB308" s="14"/>
      <c r="BC308" s="14"/>
    </row>
    <row r="309" spans="1:55" ht="26.25" customHeight="1" x14ac:dyDescent="0.35">
      <c r="A309" s="55" t="s">
        <v>244</v>
      </c>
      <c r="B309" s="87" t="s">
        <v>221</v>
      </c>
      <c r="C309" s="22" t="str">
        <f>VLOOKUP(B309,Tabel!$A$6:$E$78,2,FALSE)</f>
        <v>Rosario tali bercorak</v>
      </c>
      <c r="D309" s="14">
        <f>VLOOKUP(B309,Tabel!$A$6:$E$78,4,FALSE)</f>
        <v>50000</v>
      </c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>
        <v>5</v>
      </c>
      <c r="U309" s="91"/>
      <c r="V309" s="91"/>
      <c r="W309" s="91"/>
      <c r="X309" s="91"/>
      <c r="Y309" s="91"/>
      <c r="Z309" s="91"/>
      <c r="AA309" s="91"/>
      <c r="AB309" s="91"/>
      <c r="AC309" s="91"/>
      <c r="AD309" s="91"/>
      <c r="AE309" s="91"/>
      <c r="AF309" s="91"/>
      <c r="AG309" s="91"/>
      <c r="AH309" s="91"/>
      <c r="AI309" s="91"/>
      <c r="AJ309" s="91"/>
      <c r="AK309" s="91"/>
      <c r="AL309" s="91"/>
      <c r="AM309" s="91"/>
      <c r="AN309" s="91"/>
      <c r="AO309" s="91"/>
      <c r="AP309" s="91"/>
      <c r="AQ309" s="91"/>
      <c r="AR309" s="13">
        <f t="shared" si="18"/>
        <v>5</v>
      </c>
      <c r="AT309" s="13">
        <f t="shared" si="17"/>
        <v>250000</v>
      </c>
      <c r="AU309" s="14"/>
      <c r="AV309" s="14"/>
      <c r="AW309" s="14"/>
      <c r="AX309" s="35"/>
      <c r="AY309" s="30"/>
      <c r="AZ309" s="14"/>
      <c r="BA309" s="14"/>
      <c r="BB309" s="14"/>
      <c r="BC309" s="14"/>
    </row>
    <row r="310" spans="1:55" ht="26.25" customHeight="1" x14ac:dyDescent="0.35">
      <c r="A310" s="55"/>
      <c r="B310" s="87" t="s">
        <v>35</v>
      </c>
      <c r="C310" s="22" t="str">
        <f>VLOOKUP(B310,Tabel!$A$6:$E$78,2,FALSE)</f>
        <v>Rosario kristal</v>
      </c>
      <c r="D310" s="14">
        <f>VLOOKUP(B310,Tabel!$A$6:$E$78,4,FALSE)</f>
        <v>150000</v>
      </c>
      <c r="E310" s="91"/>
      <c r="F310" s="91"/>
      <c r="G310" s="91"/>
      <c r="H310" s="91"/>
      <c r="I310" s="91"/>
      <c r="J310" s="91">
        <v>1</v>
      </c>
      <c r="K310" s="91"/>
      <c r="L310" s="91"/>
      <c r="M310" s="91">
        <v>4</v>
      </c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  <c r="AC310" s="91"/>
      <c r="AD310" s="91"/>
      <c r="AE310" s="91"/>
      <c r="AF310" s="91"/>
      <c r="AG310" s="91"/>
      <c r="AH310" s="91"/>
      <c r="AI310" s="91"/>
      <c r="AJ310" s="91"/>
      <c r="AK310" s="91"/>
      <c r="AL310" s="91"/>
      <c r="AM310" s="91"/>
      <c r="AN310" s="91"/>
      <c r="AO310" s="91"/>
      <c r="AP310" s="91"/>
      <c r="AQ310" s="91"/>
      <c r="AR310" s="13">
        <f t="shared" si="18"/>
        <v>5</v>
      </c>
      <c r="AT310" s="13">
        <f t="shared" si="17"/>
        <v>750000</v>
      </c>
      <c r="AU310" s="14"/>
      <c r="AV310" s="14"/>
      <c r="AW310" s="14"/>
      <c r="AX310" s="35"/>
      <c r="AY310" s="30"/>
      <c r="AZ310" s="14"/>
      <c r="BA310" s="14"/>
      <c r="BB310" s="14"/>
      <c r="BC310" s="14"/>
    </row>
    <row r="311" spans="1:55" ht="26.25" customHeight="1" x14ac:dyDescent="0.35">
      <c r="A311" s="55"/>
      <c r="B311" s="87" t="s">
        <v>33</v>
      </c>
      <c r="C311" s="22" t="str">
        <f>VLOOKUP(B311,Tabel!$A$6:$E$78,2,FALSE)</f>
        <v>Rosario batu</v>
      </c>
      <c r="D311" s="14">
        <f>VLOOKUP(B311,Tabel!$A$6:$E$78,4,FALSE)</f>
        <v>100000</v>
      </c>
      <c r="E311" s="91"/>
      <c r="F311" s="91"/>
      <c r="G311" s="91"/>
      <c r="H311" s="91"/>
      <c r="I311" s="91"/>
      <c r="J311" s="91">
        <v>1</v>
      </c>
      <c r="K311" s="91"/>
      <c r="L311" s="91"/>
      <c r="M311" s="91"/>
      <c r="N311" s="91"/>
      <c r="O311" s="91">
        <v>2</v>
      </c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  <c r="AC311" s="91"/>
      <c r="AD311" s="91"/>
      <c r="AE311" s="91"/>
      <c r="AF311" s="91"/>
      <c r="AG311" s="91"/>
      <c r="AH311" s="91"/>
      <c r="AI311" s="91"/>
      <c r="AJ311" s="91"/>
      <c r="AK311" s="91"/>
      <c r="AL311" s="91"/>
      <c r="AM311" s="91"/>
      <c r="AN311" s="91"/>
      <c r="AO311" s="91"/>
      <c r="AP311" s="91"/>
      <c r="AQ311" s="91"/>
      <c r="AR311" s="13">
        <f t="shared" si="18"/>
        <v>3</v>
      </c>
      <c r="AT311" s="13">
        <f t="shared" si="17"/>
        <v>300000</v>
      </c>
      <c r="AU311" s="14"/>
      <c r="AV311" s="14"/>
      <c r="AW311" s="14"/>
      <c r="AX311" s="35"/>
      <c r="AY311" s="30"/>
      <c r="AZ311" s="14"/>
      <c r="BA311" s="14"/>
      <c r="BB311" s="14"/>
      <c r="BC311" s="14"/>
    </row>
    <row r="312" spans="1:55" ht="26.25" customHeight="1" x14ac:dyDescent="0.35">
      <c r="A312" s="55"/>
      <c r="B312" s="87" t="s">
        <v>140</v>
      </c>
      <c r="C312" s="22" t="str">
        <f>VLOOKUP(B312,Tabel!$A$6:$E$78,2,FALSE)</f>
        <v>Kalung bandul</v>
      </c>
      <c r="D312" s="35">
        <v>24000</v>
      </c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>
        <v>1</v>
      </c>
      <c r="U312" s="91"/>
      <c r="V312" s="91"/>
      <c r="W312" s="91"/>
      <c r="X312" s="91"/>
      <c r="Y312" s="91"/>
      <c r="Z312" s="91"/>
      <c r="AA312" s="91"/>
      <c r="AB312" s="91"/>
      <c r="AC312" s="91"/>
      <c r="AD312" s="91"/>
      <c r="AE312" s="91"/>
      <c r="AF312" s="91"/>
      <c r="AG312" s="91"/>
      <c r="AH312" s="91"/>
      <c r="AI312" s="91"/>
      <c r="AJ312" s="91"/>
      <c r="AK312" s="91"/>
      <c r="AL312" s="91"/>
      <c r="AM312" s="91"/>
      <c r="AN312" s="91"/>
      <c r="AO312" s="91"/>
      <c r="AP312" s="91"/>
      <c r="AQ312" s="91"/>
      <c r="AR312" s="13">
        <f t="shared" si="18"/>
        <v>1</v>
      </c>
      <c r="AT312" s="29">
        <f t="shared" si="17"/>
        <v>24000</v>
      </c>
      <c r="AU312" s="14"/>
      <c r="AV312" s="14"/>
      <c r="AW312" s="14"/>
      <c r="AX312" s="35">
        <v>1000</v>
      </c>
      <c r="AY312" s="30"/>
      <c r="AZ312" s="14"/>
      <c r="BA312" s="14"/>
      <c r="BB312" s="14"/>
      <c r="BC312" s="14"/>
    </row>
    <row r="313" spans="1:55" ht="26.25" customHeight="1" x14ac:dyDescent="0.35">
      <c r="A313" s="55"/>
      <c r="B313" s="87" t="s">
        <v>56</v>
      </c>
      <c r="C313" s="22" t="str">
        <f>VLOOKUP(B313,Tabel!$A$6:$E$78,2,FALSE)</f>
        <v>Anting</v>
      </c>
      <c r="D313" s="14">
        <f>VLOOKUP(B313,Tabel!$A$6:$E$78,4,FALSE)</f>
        <v>50000</v>
      </c>
      <c r="E313" s="91"/>
      <c r="F313" s="91"/>
      <c r="G313" s="91"/>
      <c r="H313" s="91"/>
      <c r="I313" s="91"/>
      <c r="J313" s="91"/>
      <c r="K313" s="91"/>
      <c r="L313" s="91"/>
      <c r="M313" s="91">
        <v>6</v>
      </c>
      <c r="N313" s="91">
        <v>2</v>
      </c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  <c r="AC313" s="91"/>
      <c r="AD313" s="91"/>
      <c r="AE313" s="91"/>
      <c r="AF313" s="91"/>
      <c r="AG313" s="91"/>
      <c r="AH313" s="91"/>
      <c r="AI313" s="91"/>
      <c r="AJ313" s="91"/>
      <c r="AK313" s="91"/>
      <c r="AL313" s="91"/>
      <c r="AM313" s="91"/>
      <c r="AN313" s="91"/>
      <c r="AO313" s="91"/>
      <c r="AP313" s="91"/>
      <c r="AQ313" s="91"/>
      <c r="AR313" s="13">
        <f t="shared" si="18"/>
        <v>8</v>
      </c>
      <c r="AT313" s="13">
        <f t="shared" si="17"/>
        <v>400000</v>
      </c>
      <c r="AU313" s="14"/>
      <c r="AV313" s="14"/>
      <c r="AW313" s="14"/>
      <c r="AX313" s="35"/>
      <c r="AY313" s="30"/>
      <c r="AZ313" s="14"/>
      <c r="BA313" s="14"/>
      <c r="BB313" s="14"/>
      <c r="BC313" s="14"/>
    </row>
    <row r="314" spans="1:55" ht="26.25" customHeight="1" x14ac:dyDescent="0.35">
      <c r="A314" s="55"/>
      <c r="B314" s="87" t="s">
        <v>225</v>
      </c>
      <c r="C314" s="22" t="str">
        <f>VLOOKUP(B314,Tabel!$A$6:$E$78,2,FALSE)</f>
        <v>Anting</v>
      </c>
      <c r="D314" s="14">
        <f>VLOOKUP(B314,Tabel!$A$6:$E$78,4,FALSE)</f>
        <v>65000</v>
      </c>
      <c r="E314" s="91"/>
      <c r="F314" s="91"/>
      <c r="G314" s="91"/>
      <c r="H314" s="91"/>
      <c r="I314" s="91"/>
      <c r="J314" s="91"/>
      <c r="K314" s="91"/>
      <c r="L314" s="91"/>
      <c r="M314" s="91">
        <v>1</v>
      </c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  <c r="AC314" s="91"/>
      <c r="AD314" s="91"/>
      <c r="AE314" s="91"/>
      <c r="AF314" s="91"/>
      <c r="AG314" s="91"/>
      <c r="AH314" s="91"/>
      <c r="AI314" s="91"/>
      <c r="AJ314" s="91"/>
      <c r="AK314" s="91"/>
      <c r="AL314" s="91"/>
      <c r="AM314" s="91"/>
      <c r="AN314" s="91"/>
      <c r="AO314" s="91"/>
      <c r="AP314" s="91"/>
      <c r="AQ314" s="91"/>
      <c r="AR314" s="13">
        <f t="shared" si="18"/>
        <v>1</v>
      </c>
      <c r="AT314" s="13">
        <f t="shared" si="17"/>
        <v>65000</v>
      </c>
      <c r="AU314" s="14"/>
      <c r="AV314" s="14"/>
      <c r="AW314" s="14"/>
      <c r="AX314" s="35"/>
      <c r="AY314" s="30"/>
      <c r="AZ314" s="14"/>
      <c r="BA314" s="14"/>
      <c r="BB314" s="14"/>
      <c r="BC314" s="14"/>
    </row>
    <row r="315" spans="1:55" ht="26.25" customHeight="1" x14ac:dyDescent="0.35">
      <c r="A315" s="55"/>
      <c r="B315" s="87" t="s">
        <v>223</v>
      </c>
      <c r="C315" s="22" t="str">
        <f>VLOOKUP(B315,Tabel!$A$6:$E$78,2,FALSE)</f>
        <v>Gelang rosario kristal</v>
      </c>
      <c r="D315" s="14">
        <f>VLOOKUP(B315,Tabel!$A$6:$E$78,4,FALSE)</f>
        <v>75000</v>
      </c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>
        <v>1</v>
      </c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  <c r="AC315" s="91"/>
      <c r="AD315" s="91"/>
      <c r="AE315" s="91"/>
      <c r="AF315" s="91"/>
      <c r="AG315" s="91"/>
      <c r="AH315" s="91"/>
      <c r="AI315" s="91"/>
      <c r="AJ315" s="91"/>
      <c r="AK315" s="91"/>
      <c r="AL315" s="91"/>
      <c r="AM315" s="91"/>
      <c r="AN315" s="91"/>
      <c r="AO315" s="91"/>
      <c r="AP315" s="91"/>
      <c r="AQ315" s="91"/>
      <c r="AR315" s="13">
        <f t="shared" si="18"/>
        <v>1</v>
      </c>
      <c r="AT315" s="13">
        <f t="shared" si="17"/>
        <v>75000</v>
      </c>
      <c r="AU315" s="14"/>
      <c r="AV315" s="14"/>
      <c r="AW315" s="14"/>
      <c r="AX315" s="35"/>
      <c r="AY315" s="30"/>
      <c r="AZ315" s="14"/>
      <c r="BA315" s="14"/>
      <c r="BB315" s="14"/>
      <c r="BC315" s="14"/>
    </row>
    <row r="316" spans="1:55" ht="26.25" customHeight="1" x14ac:dyDescent="0.35">
      <c r="A316" s="55"/>
      <c r="B316" s="87" t="s">
        <v>135</v>
      </c>
      <c r="C316" s="22" t="str">
        <f>VLOOKUP(B316,Tabel!$A$6:$E$78,2,FALSE)</f>
        <v xml:space="preserve">Gelang plat </v>
      </c>
      <c r="D316" s="14">
        <f>VLOOKUP(B316,Tabel!$A$6:$E$78,4,FALSE)</f>
        <v>17000</v>
      </c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>
        <v>4</v>
      </c>
      <c r="P316" s="91">
        <v>6</v>
      </c>
      <c r="Q316" s="91">
        <v>10</v>
      </c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  <c r="AC316" s="91"/>
      <c r="AD316" s="91"/>
      <c r="AE316" s="91"/>
      <c r="AF316" s="91"/>
      <c r="AG316" s="91"/>
      <c r="AH316" s="91"/>
      <c r="AI316" s="91"/>
      <c r="AJ316" s="91"/>
      <c r="AK316" s="91"/>
      <c r="AL316" s="91"/>
      <c r="AM316" s="91"/>
      <c r="AN316" s="91"/>
      <c r="AO316" s="91"/>
      <c r="AP316" s="91"/>
      <c r="AQ316" s="91"/>
      <c r="AR316" s="13">
        <f t="shared" si="18"/>
        <v>20</v>
      </c>
      <c r="AT316" s="13">
        <f t="shared" si="17"/>
        <v>340000</v>
      </c>
      <c r="AU316" s="14"/>
      <c r="AV316" s="14"/>
      <c r="AW316" s="14"/>
      <c r="AX316" s="35"/>
      <c r="AY316" s="30"/>
      <c r="AZ316" s="14"/>
      <c r="BA316" s="14"/>
      <c r="BB316" s="14"/>
      <c r="BC316" s="14"/>
    </row>
    <row r="317" spans="1:55" ht="26.25" customHeight="1" x14ac:dyDescent="0.35">
      <c r="A317" s="55"/>
      <c r="B317" s="87" t="s">
        <v>133</v>
      </c>
      <c r="C317" s="22" t="str">
        <f>VLOOKUP(B317,Tabel!$A$6:$E$78,2,FALSE)</f>
        <v>Gelang rosario kristal</v>
      </c>
      <c r="D317" s="14">
        <f>VLOOKUP(B317,Tabel!$A$6:$E$78,4,FALSE)</f>
        <v>50000</v>
      </c>
      <c r="E317" s="91"/>
      <c r="F317" s="91"/>
      <c r="G317" s="91"/>
      <c r="H317" s="91"/>
      <c r="I317" s="91"/>
      <c r="J317" s="91"/>
      <c r="K317" s="91"/>
      <c r="L317" s="91"/>
      <c r="M317" s="91">
        <v>4</v>
      </c>
      <c r="N317" s="91">
        <v>3</v>
      </c>
      <c r="O317" s="91">
        <v>3</v>
      </c>
      <c r="P317" s="91">
        <v>4</v>
      </c>
      <c r="Q317" s="91">
        <v>3</v>
      </c>
      <c r="R317" s="91"/>
      <c r="S317" s="91"/>
      <c r="T317" s="91">
        <v>4</v>
      </c>
      <c r="U317" s="91"/>
      <c r="V317" s="91"/>
      <c r="W317" s="91"/>
      <c r="X317" s="91"/>
      <c r="Y317" s="91"/>
      <c r="Z317" s="91"/>
      <c r="AA317" s="91"/>
      <c r="AB317" s="91"/>
      <c r="AC317" s="91"/>
      <c r="AD317" s="91"/>
      <c r="AE317" s="91"/>
      <c r="AF317" s="91"/>
      <c r="AG317" s="91"/>
      <c r="AH317" s="91"/>
      <c r="AI317" s="91"/>
      <c r="AJ317" s="91"/>
      <c r="AK317" s="91"/>
      <c r="AL317" s="91"/>
      <c r="AM317" s="91"/>
      <c r="AN317" s="91"/>
      <c r="AO317" s="91"/>
      <c r="AP317" s="91"/>
      <c r="AQ317" s="91"/>
      <c r="AR317" s="13">
        <f t="shared" si="18"/>
        <v>21</v>
      </c>
      <c r="AT317" s="13">
        <f t="shared" si="17"/>
        <v>1050000</v>
      </c>
      <c r="AU317" s="14"/>
      <c r="AV317" s="14"/>
      <c r="AW317" s="14"/>
      <c r="AX317" s="35"/>
      <c r="AY317" s="30"/>
      <c r="AZ317" s="14"/>
      <c r="BA317" s="14"/>
      <c r="BB317" s="14"/>
      <c r="BC317" s="14"/>
    </row>
    <row r="318" spans="1:55" ht="26.25" customHeight="1" x14ac:dyDescent="0.35">
      <c r="A318" s="55"/>
      <c r="B318" s="87" t="s">
        <v>219</v>
      </c>
      <c r="C318" s="22" t="str">
        <f>VLOOKUP(B318,Tabel!$A$6:$E$78,2,FALSE)</f>
        <v xml:space="preserve">Rosario kristal </v>
      </c>
      <c r="D318" s="14">
        <f>VLOOKUP(B318,Tabel!$A$6:$E$78,4,FALSE)</f>
        <v>75000</v>
      </c>
      <c r="E318" s="91"/>
      <c r="F318" s="91"/>
      <c r="G318" s="91"/>
      <c r="H318" s="91"/>
      <c r="I318" s="91"/>
      <c r="J318" s="91">
        <v>1</v>
      </c>
      <c r="K318" s="91"/>
      <c r="L318" s="91"/>
      <c r="M318" s="91"/>
      <c r="N318" s="91"/>
      <c r="O318" s="91"/>
      <c r="P318" s="91">
        <v>3</v>
      </c>
      <c r="Q318" s="91"/>
      <c r="R318" s="91"/>
      <c r="S318" s="91"/>
      <c r="T318" s="91">
        <v>1</v>
      </c>
      <c r="U318" s="91"/>
      <c r="V318" s="91"/>
      <c r="W318" s="91"/>
      <c r="X318" s="91"/>
      <c r="Y318" s="91"/>
      <c r="Z318" s="91"/>
      <c r="AA318" s="91"/>
      <c r="AB318" s="91"/>
      <c r="AC318" s="91"/>
      <c r="AD318" s="91"/>
      <c r="AE318" s="91"/>
      <c r="AF318" s="91"/>
      <c r="AG318" s="91"/>
      <c r="AH318" s="91"/>
      <c r="AI318" s="91"/>
      <c r="AJ318" s="91"/>
      <c r="AK318" s="91"/>
      <c r="AL318" s="91"/>
      <c r="AM318" s="91"/>
      <c r="AN318" s="91"/>
      <c r="AO318" s="91"/>
      <c r="AP318" s="91"/>
      <c r="AQ318" s="91"/>
      <c r="AR318" s="13">
        <f t="shared" si="18"/>
        <v>5</v>
      </c>
      <c r="AT318" s="13">
        <f t="shared" si="17"/>
        <v>375000</v>
      </c>
      <c r="AU318" s="14"/>
      <c r="AV318" s="14"/>
      <c r="AW318" s="14"/>
      <c r="AX318" s="35"/>
      <c r="AY318" s="30"/>
      <c r="AZ318" s="14"/>
      <c r="BA318" s="14"/>
      <c r="BB318" s="14"/>
      <c r="BC318" s="14"/>
    </row>
    <row r="319" spans="1:55" ht="26.25" customHeight="1" x14ac:dyDescent="0.35">
      <c r="A319" s="55"/>
      <c r="B319" s="87" t="s">
        <v>137</v>
      </c>
      <c r="C319" s="22" t="str">
        <f>VLOOKUP(B319,Tabel!$A$6:$E$78,2,FALSE)</f>
        <v>Gelang kayu (baru)</v>
      </c>
      <c r="D319" s="14">
        <f>VLOOKUP(B319,Tabel!$A$6:$E$78,4,FALSE)</f>
        <v>25000</v>
      </c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>
        <v>2</v>
      </c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  <c r="AC319" s="91"/>
      <c r="AD319" s="91"/>
      <c r="AE319" s="91"/>
      <c r="AF319" s="91"/>
      <c r="AG319" s="91"/>
      <c r="AH319" s="91"/>
      <c r="AI319" s="91"/>
      <c r="AJ319" s="91"/>
      <c r="AK319" s="91"/>
      <c r="AL319" s="91"/>
      <c r="AM319" s="91"/>
      <c r="AN319" s="91"/>
      <c r="AO319" s="91"/>
      <c r="AP319" s="91"/>
      <c r="AQ319" s="91"/>
      <c r="AR319" s="13">
        <f t="shared" si="18"/>
        <v>2</v>
      </c>
      <c r="AT319" s="13">
        <f t="shared" si="17"/>
        <v>50000</v>
      </c>
      <c r="AU319" s="14"/>
      <c r="AV319" s="14"/>
      <c r="AW319" s="14"/>
      <c r="AX319" s="35"/>
      <c r="AY319" s="30"/>
      <c r="AZ319" s="14"/>
      <c r="BA319" s="14"/>
      <c r="BB319" s="14"/>
      <c r="BC319" s="14"/>
    </row>
    <row r="320" spans="1:55" ht="26.25" customHeight="1" x14ac:dyDescent="0.35">
      <c r="A320" s="55"/>
      <c r="B320" s="87" t="s">
        <v>140</v>
      </c>
      <c r="C320" s="22" t="str">
        <f>VLOOKUP(B320,Tabel!$A$6:$E$78,2,FALSE)</f>
        <v>Kalung bandul</v>
      </c>
      <c r="D320" s="14">
        <f>VLOOKUP(B320,Tabel!$A$6:$E$78,4,FALSE)</f>
        <v>23000</v>
      </c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>
        <v>8</v>
      </c>
      <c r="P320" s="91"/>
      <c r="Q320" s="91">
        <v>2</v>
      </c>
      <c r="R320" s="91"/>
      <c r="S320" s="91"/>
      <c r="T320" s="91">
        <v>12</v>
      </c>
      <c r="U320" s="91"/>
      <c r="V320" s="91"/>
      <c r="W320" s="91"/>
      <c r="X320" s="91"/>
      <c r="Y320" s="91"/>
      <c r="Z320" s="91"/>
      <c r="AA320" s="91"/>
      <c r="AB320" s="91"/>
      <c r="AC320" s="91"/>
      <c r="AD320" s="91"/>
      <c r="AE320" s="91"/>
      <c r="AF320" s="91"/>
      <c r="AG320" s="91"/>
      <c r="AH320" s="91"/>
      <c r="AI320" s="91"/>
      <c r="AJ320" s="91"/>
      <c r="AK320" s="91"/>
      <c r="AL320" s="91"/>
      <c r="AM320" s="91"/>
      <c r="AN320" s="91"/>
      <c r="AO320" s="91"/>
      <c r="AP320" s="91"/>
      <c r="AQ320" s="91"/>
      <c r="AR320" s="13">
        <f t="shared" si="18"/>
        <v>22</v>
      </c>
      <c r="AT320" s="13">
        <f t="shared" si="17"/>
        <v>506000</v>
      </c>
      <c r="AU320" s="14"/>
      <c r="AV320" s="14"/>
      <c r="AW320" s="14"/>
      <c r="AX320" s="35"/>
      <c r="AY320" s="30"/>
      <c r="AZ320" s="14"/>
      <c r="BA320" s="14"/>
      <c r="BB320" s="14"/>
      <c r="BC320" s="14"/>
    </row>
    <row r="321" spans="1:55" ht="26.25" customHeight="1" x14ac:dyDescent="0.35">
      <c r="A321" s="55"/>
      <c r="B321" s="87" t="s">
        <v>171</v>
      </c>
      <c r="C321" s="22" t="str">
        <f>VLOOKUP(B321,Tabel!$A$6:$E$78,2,FALSE)</f>
        <v>Kalung mutiara</v>
      </c>
      <c r="D321" s="14">
        <f>VLOOKUP(B321,Tabel!$A$6:$E$78,4,FALSE)</f>
        <v>40000</v>
      </c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>
        <v>2</v>
      </c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  <c r="AC321" s="91"/>
      <c r="AD321" s="91"/>
      <c r="AE321" s="91"/>
      <c r="AF321" s="91"/>
      <c r="AG321" s="91"/>
      <c r="AH321" s="91"/>
      <c r="AI321" s="91"/>
      <c r="AJ321" s="91"/>
      <c r="AK321" s="91"/>
      <c r="AL321" s="91"/>
      <c r="AM321" s="91"/>
      <c r="AN321" s="91"/>
      <c r="AO321" s="91"/>
      <c r="AP321" s="91"/>
      <c r="AQ321" s="91"/>
      <c r="AR321" s="13">
        <f t="shared" si="18"/>
        <v>2</v>
      </c>
      <c r="AT321" s="13">
        <f t="shared" si="17"/>
        <v>80000</v>
      </c>
      <c r="AU321" s="14"/>
      <c r="AV321" s="14"/>
      <c r="AW321" s="14"/>
      <c r="AX321" s="35"/>
      <c r="AY321" s="30"/>
      <c r="AZ321" s="14"/>
      <c r="BA321" s="14"/>
      <c r="BB321" s="14"/>
      <c r="BC321" s="14"/>
    </row>
    <row r="322" spans="1:55" ht="26.25" customHeight="1" x14ac:dyDescent="0.35">
      <c r="A322" s="55"/>
      <c r="B322" s="87" t="s">
        <v>43</v>
      </c>
      <c r="C322" s="22" t="str">
        <f>VLOOKUP(B322,Tabel!$A$6:$E$78,2,FALSE)</f>
        <v>G.batu magnet</v>
      </c>
      <c r="D322" s="14">
        <f>VLOOKUP(B322,Tabel!$A$6:$E$78,4,FALSE)</f>
        <v>28000</v>
      </c>
      <c r="E322" s="91"/>
      <c r="F322" s="91"/>
      <c r="G322" s="91"/>
      <c r="H322" s="91"/>
      <c r="I322" s="91"/>
      <c r="J322" s="91"/>
      <c r="K322" s="91"/>
      <c r="L322" s="91">
        <v>5</v>
      </c>
      <c r="M322" s="91"/>
      <c r="N322" s="91"/>
      <c r="O322" s="91">
        <v>1</v>
      </c>
      <c r="P322" s="91"/>
      <c r="Q322" s="91"/>
      <c r="R322" s="91"/>
      <c r="S322" s="91"/>
      <c r="T322" s="91"/>
      <c r="U322" s="91"/>
      <c r="V322" s="91"/>
      <c r="W322" s="91"/>
      <c r="X322" s="91"/>
      <c r="Y322" s="91">
        <v>2</v>
      </c>
      <c r="Z322" s="91"/>
      <c r="AA322" s="91">
        <v>1</v>
      </c>
      <c r="AB322" s="91"/>
      <c r="AC322" s="91"/>
      <c r="AD322" s="91"/>
      <c r="AE322" s="91"/>
      <c r="AF322" s="91"/>
      <c r="AG322" s="91"/>
      <c r="AH322" s="91"/>
      <c r="AI322" s="91"/>
      <c r="AJ322" s="91"/>
      <c r="AK322" s="91"/>
      <c r="AL322" s="91"/>
      <c r="AM322" s="91"/>
      <c r="AN322" s="91"/>
      <c r="AO322" s="91"/>
      <c r="AP322" s="91"/>
      <c r="AQ322" s="91"/>
      <c r="AR322" s="13">
        <f t="shared" si="18"/>
        <v>9</v>
      </c>
      <c r="AT322" s="13">
        <f t="shared" si="17"/>
        <v>252000</v>
      </c>
      <c r="AU322" s="14"/>
      <c r="AV322" s="14"/>
      <c r="AW322" s="14"/>
      <c r="AX322" s="35"/>
      <c r="AY322" s="30"/>
      <c r="AZ322" s="14"/>
      <c r="BA322" s="14"/>
      <c r="BB322" s="14"/>
      <c r="BC322" s="14"/>
    </row>
    <row r="323" spans="1:55" ht="26.25" customHeight="1" x14ac:dyDescent="0.35">
      <c r="A323" s="55"/>
      <c r="B323" s="87" t="s">
        <v>40</v>
      </c>
      <c r="C323" s="22" t="str">
        <f>VLOOKUP(B323,Tabel!$A$6:$E$78,2,FALSE)</f>
        <v>Kalung huruf</v>
      </c>
      <c r="D323" s="14">
        <f>VLOOKUP(B323,Tabel!$A$6:$E$78,4,FALSE)</f>
        <v>15000</v>
      </c>
      <c r="E323" s="91"/>
      <c r="F323" s="91"/>
      <c r="G323" s="91"/>
      <c r="H323" s="91"/>
      <c r="I323" s="91"/>
      <c r="J323" s="91"/>
      <c r="K323" s="91"/>
      <c r="L323" s="91"/>
      <c r="M323" s="91"/>
      <c r="N323" s="91">
        <v>3</v>
      </c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  <c r="AC323" s="91"/>
      <c r="AD323" s="91"/>
      <c r="AE323" s="91"/>
      <c r="AF323" s="91"/>
      <c r="AG323" s="91"/>
      <c r="AH323" s="91"/>
      <c r="AI323" s="91"/>
      <c r="AJ323" s="91"/>
      <c r="AK323" s="91"/>
      <c r="AL323" s="91"/>
      <c r="AM323" s="91"/>
      <c r="AN323" s="91"/>
      <c r="AO323" s="91"/>
      <c r="AP323" s="91"/>
      <c r="AQ323" s="91"/>
      <c r="AR323" s="13">
        <f t="shared" si="18"/>
        <v>3</v>
      </c>
      <c r="AT323" s="13">
        <f t="shared" si="17"/>
        <v>45000</v>
      </c>
      <c r="AU323" s="14"/>
      <c r="AV323" s="14"/>
      <c r="AW323" s="14"/>
      <c r="AX323" s="35"/>
      <c r="AY323" s="30"/>
      <c r="AZ323" s="14"/>
      <c r="BA323" s="14"/>
      <c r="BB323" s="14"/>
      <c r="BC323" s="14"/>
    </row>
    <row r="324" spans="1:55" ht="26.25" customHeight="1" x14ac:dyDescent="0.35">
      <c r="A324" s="55"/>
      <c r="B324" s="87" t="s">
        <v>243</v>
      </c>
      <c r="C324" s="22" t="str">
        <f>VLOOKUP(B324,Tabel!$A$6:$E$78,2,FALSE)</f>
        <v>Gelang macrame + plat</v>
      </c>
      <c r="D324" s="14">
        <f>VLOOKUP(B324,Tabel!$A$6:$E$78,4,FALSE)</f>
        <v>28000</v>
      </c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>
        <v>5</v>
      </c>
      <c r="Z324" s="91"/>
      <c r="AA324" s="91"/>
      <c r="AB324" s="91"/>
      <c r="AC324" s="91"/>
      <c r="AD324" s="91"/>
      <c r="AE324" s="91"/>
      <c r="AF324" s="91"/>
      <c r="AG324" s="91"/>
      <c r="AH324" s="91"/>
      <c r="AI324" s="91"/>
      <c r="AJ324" s="91"/>
      <c r="AK324" s="91"/>
      <c r="AL324" s="91"/>
      <c r="AM324" s="91"/>
      <c r="AN324" s="91"/>
      <c r="AO324" s="91"/>
      <c r="AP324" s="91"/>
      <c r="AQ324" s="91"/>
      <c r="AR324" s="13">
        <f t="shared" si="18"/>
        <v>5</v>
      </c>
      <c r="AT324" s="13">
        <f t="shared" si="17"/>
        <v>140000</v>
      </c>
      <c r="AU324" s="14"/>
      <c r="AV324" s="14"/>
      <c r="AW324" s="14"/>
      <c r="AX324" s="35"/>
      <c r="AY324" s="30"/>
      <c r="AZ324" s="14"/>
      <c r="BA324" s="14"/>
      <c r="BB324" s="14"/>
      <c r="BC324" s="14"/>
    </row>
    <row r="325" spans="1:55" ht="26.25" customHeight="1" x14ac:dyDescent="0.35">
      <c r="A325" s="55"/>
      <c r="B325" s="87" t="s">
        <v>129</v>
      </c>
      <c r="C325" s="22" t="str">
        <f>VLOOKUP(B325,Tabel!$A$6:$E$78,2,FALSE)</f>
        <v>Lain2</v>
      </c>
      <c r="D325" s="35">
        <f>7642000-SUM(AT307:AT324)</f>
        <v>420000</v>
      </c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  <c r="AC325" s="91"/>
      <c r="AD325" s="91"/>
      <c r="AE325" s="91"/>
      <c r="AF325" s="91"/>
      <c r="AG325" s="91"/>
      <c r="AH325" s="91"/>
      <c r="AI325" s="91"/>
      <c r="AJ325" s="91"/>
      <c r="AK325" s="91"/>
      <c r="AL325" s="91"/>
      <c r="AM325" s="91"/>
      <c r="AN325" s="91"/>
      <c r="AO325" s="91"/>
      <c r="AP325" s="91"/>
      <c r="AQ325" s="91">
        <v>1</v>
      </c>
      <c r="AR325" s="13">
        <f t="shared" si="18"/>
        <v>1</v>
      </c>
      <c r="AT325" s="29">
        <f t="shared" si="17"/>
        <v>420000</v>
      </c>
      <c r="AU325" s="14"/>
      <c r="AV325" s="14"/>
      <c r="AW325" s="14"/>
      <c r="AX325" s="35">
        <f>AT325</f>
        <v>420000</v>
      </c>
      <c r="AY325" s="30"/>
      <c r="AZ325" s="14"/>
      <c r="BA325" s="14"/>
      <c r="BB325" s="14"/>
      <c r="BC325" s="14"/>
    </row>
    <row r="326" spans="1:55" ht="26.25" customHeight="1" x14ac:dyDescent="0.35">
      <c r="A326" s="2" t="s">
        <v>129</v>
      </c>
      <c r="B326" s="2" t="s">
        <v>35</v>
      </c>
      <c r="C326" s="22" t="str">
        <f>VLOOKUP(B326,Tabel!$A$6:$E$78,2,FALSE)</f>
        <v>Rosario kristal</v>
      </c>
      <c r="D326" s="14">
        <f>VLOOKUP(B326,Tabel!$A$6:$E$78,4,FALSE)</f>
        <v>150000</v>
      </c>
      <c r="E326" s="13"/>
      <c r="F326" s="13"/>
      <c r="G326" s="13"/>
      <c r="H326" s="13"/>
      <c r="I326" s="13"/>
      <c r="J326" s="13">
        <v>1</v>
      </c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>
        <f t="shared" si="18"/>
        <v>1</v>
      </c>
      <c r="AT326" s="13">
        <f t="shared" ref="AT326:AT389" si="19">AR326*D326</f>
        <v>150000</v>
      </c>
      <c r="AU326" s="14"/>
      <c r="AV326" s="14"/>
      <c r="AW326" s="14"/>
      <c r="AX326" s="35"/>
      <c r="AY326" s="30"/>
      <c r="AZ326" s="14"/>
      <c r="BA326" s="14"/>
      <c r="BB326" s="14"/>
      <c r="BC326" s="14"/>
    </row>
    <row r="327" spans="1:55" ht="26.25" customHeight="1" x14ac:dyDescent="0.35">
      <c r="A327" s="2"/>
      <c r="B327" s="2" t="s">
        <v>129</v>
      </c>
      <c r="C327" s="22" t="str">
        <f>VLOOKUP(B327,Tabel!$A$6:$E$78,2,FALSE)</f>
        <v>Lain2</v>
      </c>
      <c r="D327" s="35">
        <v>50000</v>
      </c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>
        <v>1</v>
      </c>
      <c r="AR327" s="13">
        <f t="shared" ref="AR327:AR390" si="20">SUM(E327:AQ327)</f>
        <v>1</v>
      </c>
      <c r="AT327" s="29">
        <f t="shared" si="19"/>
        <v>50000</v>
      </c>
      <c r="AU327" s="14"/>
      <c r="AV327" s="14"/>
      <c r="AW327" s="14"/>
      <c r="AX327" s="35">
        <f>AT327</f>
        <v>50000</v>
      </c>
      <c r="AY327" s="30"/>
      <c r="AZ327" s="14"/>
      <c r="BA327" s="14"/>
      <c r="BB327" s="14"/>
      <c r="BC327" s="14"/>
    </row>
    <row r="328" spans="1:55" ht="26.25" customHeight="1" x14ac:dyDescent="0.35">
      <c r="A328" s="2"/>
      <c r="B328" s="2" t="s">
        <v>237</v>
      </c>
      <c r="C328" s="22" t="str">
        <f>VLOOKUP(B328,Tabel!$A$6:$E$78,2,FALSE)</f>
        <v>Rosario tali simpul</v>
      </c>
      <c r="D328" s="14">
        <f>VLOOKUP(B328,Tabel!$A$6:$E$78,3,FALSE)</f>
        <v>25000</v>
      </c>
      <c r="E328" s="13"/>
      <c r="F328" s="13"/>
      <c r="G328" s="13"/>
      <c r="H328" s="13"/>
      <c r="I328" s="13"/>
      <c r="J328" s="13"/>
      <c r="K328" s="13"/>
      <c r="L328" s="13"/>
      <c r="M328" s="13">
        <v>12</v>
      </c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>
        <f t="shared" si="20"/>
        <v>12</v>
      </c>
      <c r="AT328" s="13">
        <f t="shared" si="19"/>
        <v>300000</v>
      </c>
      <c r="AU328" s="14"/>
      <c r="AV328" s="14"/>
      <c r="AW328" s="14"/>
      <c r="AX328" s="35"/>
      <c r="AY328" s="30"/>
      <c r="AZ328" s="14"/>
      <c r="BA328" s="14"/>
      <c r="BB328" s="14"/>
      <c r="BC328" s="14"/>
    </row>
    <row r="329" spans="1:55" ht="26.25" customHeight="1" x14ac:dyDescent="0.35">
      <c r="A329" s="2"/>
      <c r="B329" s="2" t="s">
        <v>247</v>
      </c>
      <c r="C329" s="22" t="str">
        <f>VLOOKUP(B329,Tabel!$A$6:$E$78,2,FALSE)</f>
        <v>Gelang Bunda Maria Medugorje</v>
      </c>
      <c r="D329" s="14">
        <f>VLOOKUP(B329,Tabel!$A$6:$E$78,4,FALSE)</f>
        <v>150000</v>
      </c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>
        <v>1</v>
      </c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>
        <f t="shared" si="20"/>
        <v>1</v>
      </c>
      <c r="AT329" s="13">
        <f t="shared" si="19"/>
        <v>150000</v>
      </c>
      <c r="AU329" s="14"/>
      <c r="AV329" s="14"/>
      <c r="AW329" s="14"/>
      <c r="AX329" s="35"/>
      <c r="AY329" s="30"/>
      <c r="AZ329" s="14"/>
      <c r="BA329" s="14"/>
      <c r="BB329" s="14"/>
      <c r="BC329" s="14"/>
    </row>
    <row r="330" spans="1:55" ht="26.25" customHeight="1" x14ac:dyDescent="0.35">
      <c r="A330" s="17">
        <v>42224</v>
      </c>
      <c r="B330" s="2" t="s">
        <v>133</v>
      </c>
      <c r="C330" s="22" t="str">
        <f>VLOOKUP(B330,Tabel!$A$6:$E$78,2,FALSE)</f>
        <v>Gelang rosario kristal</v>
      </c>
      <c r="D330" s="14">
        <f>VLOOKUP(B330,Tabel!$A$6:$E$78,4,FALSE)</f>
        <v>50000</v>
      </c>
      <c r="E330" s="13"/>
      <c r="F330" s="13">
        <v>3</v>
      </c>
      <c r="G330" s="13"/>
      <c r="H330" s="13"/>
      <c r="I330" s="13"/>
      <c r="J330" s="13"/>
      <c r="K330" s="13"/>
      <c r="L330" s="13"/>
      <c r="M330" s="13"/>
      <c r="N330" s="13"/>
      <c r="O330" s="13"/>
      <c r="P330" s="13">
        <v>1</v>
      </c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>
        <f t="shared" si="20"/>
        <v>4</v>
      </c>
      <c r="AT330" s="13">
        <f t="shared" si="19"/>
        <v>200000</v>
      </c>
      <c r="AU330" s="14"/>
      <c r="AV330" s="14"/>
      <c r="AW330" s="14"/>
      <c r="AX330" s="35"/>
      <c r="AY330" s="30"/>
      <c r="AZ330" s="14"/>
      <c r="BA330" s="14"/>
      <c r="BB330" s="14"/>
      <c r="BC330" s="14"/>
    </row>
    <row r="331" spans="1:55" ht="26.25" customHeight="1" x14ac:dyDescent="0.35">
      <c r="A331" s="2"/>
      <c r="B331" s="2" t="s">
        <v>224</v>
      </c>
      <c r="C331" s="22" t="str">
        <f>VLOOKUP(B331,Tabel!$A$6:$E$78,2,FALSE)</f>
        <v>Gelang rosario kristal</v>
      </c>
      <c r="D331" s="14">
        <f>VLOOKUP(B331,Tabel!$A$6:$E$78,4,FALSE)</f>
        <v>40000</v>
      </c>
      <c r="E331" s="13"/>
      <c r="F331" s="13">
        <v>1</v>
      </c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>
        <v>1</v>
      </c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>
        <f t="shared" si="20"/>
        <v>2</v>
      </c>
      <c r="AT331" s="13">
        <f t="shared" si="19"/>
        <v>80000</v>
      </c>
      <c r="AU331" s="14"/>
      <c r="AV331" s="14"/>
      <c r="AW331" s="14"/>
      <c r="AX331" s="35"/>
      <c r="AY331" s="30"/>
      <c r="AZ331" s="14"/>
      <c r="BA331" s="14"/>
      <c r="BB331" s="14"/>
      <c r="BC331" s="14"/>
    </row>
    <row r="332" spans="1:55" ht="26.25" customHeight="1" x14ac:dyDescent="0.35">
      <c r="A332" s="2"/>
      <c r="B332" s="2" t="s">
        <v>135</v>
      </c>
      <c r="C332" s="22" t="str">
        <f>VLOOKUP(B332,Tabel!$A$6:$E$78,2,FALSE)</f>
        <v xml:space="preserve">Gelang plat </v>
      </c>
      <c r="D332" s="14">
        <f>VLOOKUP(B332,Tabel!$A$6:$E$78,4,FALSE)</f>
        <v>17000</v>
      </c>
      <c r="E332" s="13"/>
      <c r="F332" s="13">
        <v>2</v>
      </c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>
        <f t="shared" si="20"/>
        <v>2</v>
      </c>
      <c r="AT332" s="13">
        <f t="shared" si="19"/>
        <v>34000</v>
      </c>
      <c r="AU332" s="14"/>
      <c r="AV332" s="14"/>
      <c r="AW332" s="14"/>
      <c r="AX332" s="35"/>
      <c r="AY332" s="30"/>
      <c r="AZ332" s="14"/>
      <c r="BA332" s="14"/>
      <c r="BB332" s="14"/>
      <c r="BC332" s="14"/>
    </row>
    <row r="333" spans="1:55" ht="26.25" customHeight="1" x14ac:dyDescent="0.35">
      <c r="A333" s="2"/>
      <c r="B333" s="2" t="s">
        <v>140</v>
      </c>
      <c r="C333" s="22" t="str">
        <f>VLOOKUP(B333,Tabel!$A$6:$E$78,2,FALSE)</f>
        <v>Kalung bandul</v>
      </c>
      <c r="D333" s="14">
        <f>VLOOKUP(B333,Tabel!$A$6:$E$78,4,FALSE)</f>
        <v>23000</v>
      </c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>
        <v>1</v>
      </c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>
        <f t="shared" si="20"/>
        <v>1</v>
      </c>
      <c r="AT333" s="13">
        <f t="shared" si="19"/>
        <v>23000</v>
      </c>
      <c r="AU333" s="14"/>
      <c r="AV333" s="14"/>
      <c r="AW333" s="14"/>
      <c r="AX333" s="35"/>
      <c r="AY333" s="30"/>
      <c r="AZ333" s="14"/>
      <c r="BA333" s="14"/>
      <c r="BB333" s="14"/>
      <c r="BC333" s="14"/>
    </row>
    <row r="334" spans="1:55" ht="26.25" customHeight="1" x14ac:dyDescent="0.35">
      <c r="A334" s="2"/>
      <c r="B334" s="2" t="s">
        <v>129</v>
      </c>
      <c r="C334" s="22" t="str">
        <f>VLOOKUP(B334,Tabel!$A$6:$E$78,2,FALSE)</f>
        <v>Lain2</v>
      </c>
      <c r="D334" s="35">
        <f>344000-SUM(AT330:AT333)</f>
        <v>7000</v>
      </c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>
        <v>1</v>
      </c>
      <c r="AR334" s="13">
        <f t="shared" si="20"/>
        <v>1</v>
      </c>
      <c r="AT334" s="29">
        <f t="shared" si="19"/>
        <v>7000</v>
      </c>
      <c r="AU334" s="14"/>
      <c r="AV334" s="14"/>
      <c r="AW334" s="14"/>
      <c r="AX334" s="35">
        <v>7000</v>
      </c>
      <c r="AY334" s="30"/>
      <c r="AZ334" s="14"/>
      <c r="BA334" s="14"/>
      <c r="BB334" s="14"/>
      <c r="BC334" s="14"/>
    </row>
    <row r="335" spans="1:55" ht="26.25" customHeight="1" x14ac:dyDescent="0.35">
      <c r="A335" s="2"/>
      <c r="B335" s="2" t="s">
        <v>32</v>
      </c>
      <c r="C335" s="22" t="str">
        <f>VLOOKUP(B335,Tabel!$A$6:$E$78,2,FALSE)</f>
        <v>Rosario kayu</v>
      </c>
      <c r="D335" s="14">
        <f>VLOOKUP(B335,Tabel!$A$6:$E$78,4,FALSE)</f>
        <v>40000</v>
      </c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>
        <v>1</v>
      </c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>
        <f t="shared" si="20"/>
        <v>1</v>
      </c>
      <c r="AT335" s="13">
        <f t="shared" si="19"/>
        <v>40000</v>
      </c>
      <c r="AU335" s="14"/>
      <c r="AV335" s="14"/>
      <c r="AW335" s="14"/>
      <c r="AX335" s="35"/>
      <c r="AY335" s="30"/>
      <c r="AZ335" s="14"/>
      <c r="BA335" s="14"/>
      <c r="BB335" s="14"/>
      <c r="BC335" s="14"/>
    </row>
    <row r="336" spans="1:55" ht="26.25" customHeight="1" x14ac:dyDescent="0.35">
      <c r="A336" s="17">
        <v>42230</v>
      </c>
      <c r="B336" s="2" t="s">
        <v>137</v>
      </c>
      <c r="C336" s="22" t="str">
        <f>VLOOKUP(B336,Tabel!$A$6:$E$78,2,FALSE)</f>
        <v>Gelang kayu (baru)</v>
      </c>
      <c r="D336" s="14">
        <f>VLOOKUP(B336,Tabel!$A$6:$E$78,3,FALSE)</f>
        <v>23000</v>
      </c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>
        <v>1</v>
      </c>
      <c r="V336" s="13">
        <v>1</v>
      </c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>
        <f t="shared" si="20"/>
        <v>2</v>
      </c>
      <c r="AT336" s="13">
        <f t="shared" si="19"/>
        <v>46000</v>
      </c>
      <c r="AU336" s="14"/>
      <c r="AV336" s="14"/>
      <c r="AW336" s="14"/>
      <c r="AX336" s="35"/>
      <c r="AY336" s="30"/>
      <c r="AZ336" s="14"/>
      <c r="BA336" s="14"/>
      <c r="BB336" s="14"/>
      <c r="BC336" s="14"/>
    </row>
    <row r="337" spans="1:55" ht="26.25" customHeight="1" x14ac:dyDescent="0.35">
      <c r="A337" s="2" t="s">
        <v>288</v>
      </c>
      <c r="B337" s="2" t="s">
        <v>32</v>
      </c>
      <c r="C337" s="22" t="str">
        <f>VLOOKUP(B337,Tabel!$A$6:$E$78,2,FALSE)</f>
        <v>Rosario kayu</v>
      </c>
      <c r="D337" s="14">
        <f>VLOOKUP(B337,Tabel!$A$6:$E$78,4,FALSE)</f>
        <v>40000</v>
      </c>
      <c r="E337" s="13"/>
      <c r="F337" s="13"/>
      <c r="G337" s="13"/>
      <c r="H337" s="13">
        <v>1</v>
      </c>
      <c r="I337" s="13"/>
      <c r="J337" s="13"/>
      <c r="K337" s="13"/>
      <c r="L337" s="13"/>
      <c r="M337" s="13"/>
      <c r="N337" s="13"/>
      <c r="O337" s="13"/>
      <c r="P337" s="13">
        <v>1</v>
      </c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>
        <f t="shared" si="20"/>
        <v>2</v>
      </c>
      <c r="AT337" s="13">
        <f t="shared" si="19"/>
        <v>80000</v>
      </c>
      <c r="AU337" s="14"/>
      <c r="AV337" s="14"/>
      <c r="AW337" s="14"/>
      <c r="AX337" s="35"/>
      <c r="AY337" s="30"/>
      <c r="AZ337" s="14"/>
      <c r="BA337" s="14"/>
      <c r="BB337" s="14"/>
      <c r="BC337" s="14"/>
    </row>
    <row r="338" spans="1:55" ht="26.25" customHeight="1" x14ac:dyDescent="0.35">
      <c r="A338" s="2" t="s">
        <v>286</v>
      </c>
      <c r="B338" s="2" t="s">
        <v>247</v>
      </c>
      <c r="C338" s="22" t="str">
        <f>VLOOKUP(B338,Tabel!$A$6:$E$78,2,FALSE)</f>
        <v>Gelang Bunda Maria Medugorje</v>
      </c>
      <c r="D338" s="14">
        <f>VLOOKUP(B338,Tabel!$A$6:$E$78,4,FALSE)</f>
        <v>150000</v>
      </c>
      <c r="E338" s="13"/>
      <c r="F338" s="13">
        <v>1</v>
      </c>
      <c r="G338" s="13"/>
      <c r="H338" s="13">
        <v>2</v>
      </c>
      <c r="I338" s="13"/>
      <c r="J338" s="13"/>
      <c r="K338" s="13"/>
      <c r="L338" s="13"/>
      <c r="M338" s="13"/>
      <c r="N338" s="13"/>
      <c r="O338" s="13"/>
      <c r="P338" s="13"/>
      <c r="Q338" s="13">
        <v>3</v>
      </c>
      <c r="R338" s="13"/>
      <c r="S338" s="13"/>
      <c r="T338" s="13">
        <v>1</v>
      </c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>
        <f t="shared" si="20"/>
        <v>7</v>
      </c>
      <c r="AT338" s="13">
        <f t="shared" si="19"/>
        <v>1050000</v>
      </c>
      <c r="AU338" s="14"/>
      <c r="AV338" s="14"/>
      <c r="AW338" s="14"/>
      <c r="AX338" s="35"/>
      <c r="AY338" s="30"/>
      <c r="AZ338" s="14"/>
      <c r="BA338" s="14"/>
      <c r="BB338" s="14"/>
      <c r="BC338" s="14"/>
    </row>
    <row r="339" spans="1:55" ht="26.25" customHeight="1" x14ac:dyDescent="0.35">
      <c r="A339" s="2"/>
      <c r="B339" s="2" t="s">
        <v>133</v>
      </c>
      <c r="C339" s="22" t="str">
        <f>VLOOKUP(B339,Tabel!$A$6:$E$78,2,FALSE)</f>
        <v>Gelang rosario kristal</v>
      </c>
      <c r="D339" s="14">
        <f>VLOOKUP(B339,Tabel!$A$6:$E$78,4,FALSE)</f>
        <v>50000</v>
      </c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>
        <v>1</v>
      </c>
      <c r="Q339" s="13">
        <v>1</v>
      </c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>
        <f t="shared" si="20"/>
        <v>2</v>
      </c>
      <c r="AT339" s="13">
        <f t="shared" si="19"/>
        <v>100000</v>
      </c>
      <c r="AU339" s="14"/>
      <c r="AV339" s="14"/>
      <c r="AW339" s="14"/>
      <c r="AX339" s="35"/>
      <c r="AY339" s="30"/>
      <c r="AZ339" s="14"/>
      <c r="BA339" s="14"/>
      <c r="BB339" s="14"/>
      <c r="BC339" s="14"/>
    </row>
    <row r="340" spans="1:55" ht="26.25" customHeight="1" x14ac:dyDescent="0.35">
      <c r="A340" s="2"/>
      <c r="B340" s="2" t="s">
        <v>35</v>
      </c>
      <c r="C340" s="22" t="str">
        <f>VLOOKUP(B340,Tabel!$A$6:$E$78,2,FALSE)</f>
        <v>Rosario kristal</v>
      </c>
      <c r="D340" s="14">
        <f>VLOOKUP(B340,Tabel!$A$6:$E$78,4,FALSE)</f>
        <v>150000</v>
      </c>
      <c r="E340" s="13"/>
      <c r="F340" s="13"/>
      <c r="G340" s="13"/>
      <c r="H340" s="13"/>
      <c r="I340" s="13"/>
      <c r="J340" s="13">
        <v>1</v>
      </c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>
        <f t="shared" si="20"/>
        <v>1</v>
      </c>
      <c r="AT340" s="13">
        <f t="shared" si="19"/>
        <v>150000</v>
      </c>
      <c r="AU340" s="14"/>
      <c r="AV340" s="14"/>
      <c r="AW340" s="14"/>
      <c r="AX340" s="35"/>
      <c r="AY340" s="30"/>
      <c r="AZ340" s="14"/>
      <c r="BA340" s="14"/>
      <c r="BB340" s="14"/>
      <c r="BC340" s="14"/>
    </row>
    <row r="341" spans="1:55" ht="26.25" customHeight="1" x14ac:dyDescent="0.35">
      <c r="A341" s="2"/>
      <c r="B341" s="2" t="s">
        <v>247</v>
      </c>
      <c r="C341" s="22" t="str">
        <f>VLOOKUP(B341,Tabel!$A$6:$E$78,2,FALSE)</f>
        <v>Gelang Bunda Maria Medugorje</v>
      </c>
      <c r="D341" s="30">
        <v>0</v>
      </c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>
        <v>1</v>
      </c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>
        <f t="shared" si="20"/>
        <v>1</v>
      </c>
      <c r="AT341" s="26">
        <f t="shared" si="19"/>
        <v>0</v>
      </c>
      <c r="AU341" s="14" t="s">
        <v>287</v>
      </c>
      <c r="AV341" s="14"/>
      <c r="AW341" s="14"/>
      <c r="AX341" s="35"/>
      <c r="AY341" s="30"/>
      <c r="AZ341" s="14"/>
      <c r="BA341" s="14"/>
      <c r="BB341" s="14"/>
      <c r="BC341" s="14"/>
    </row>
    <row r="342" spans="1:55" ht="26.25" customHeight="1" x14ac:dyDescent="0.35">
      <c r="A342" s="17">
        <v>42230</v>
      </c>
      <c r="B342" s="2" t="s">
        <v>137</v>
      </c>
      <c r="C342" s="22" t="str">
        <f>VLOOKUP(B342,Tabel!$A$6:$E$78,2,FALSE)</f>
        <v>Gelang kayu (baru)</v>
      </c>
      <c r="D342" s="14">
        <f>VLOOKUP(B342,Tabel!$A$6:$E$78,3,FALSE)</f>
        <v>23000</v>
      </c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>
        <v>1</v>
      </c>
      <c r="V342" s="13">
        <v>1</v>
      </c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>
        <f t="shared" si="20"/>
        <v>2</v>
      </c>
      <c r="AT342" s="13">
        <f t="shared" si="19"/>
        <v>46000</v>
      </c>
      <c r="AU342" s="14"/>
      <c r="AV342" s="14"/>
      <c r="AW342" s="14"/>
      <c r="AX342" s="35"/>
      <c r="AY342" s="30"/>
      <c r="AZ342" s="14"/>
      <c r="BA342" s="14"/>
      <c r="BB342" s="14"/>
      <c r="BC342" s="14"/>
    </row>
    <row r="343" spans="1:55" ht="26.25" customHeight="1" x14ac:dyDescent="0.35">
      <c r="A343" s="2"/>
      <c r="B343" s="2" t="s">
        <v>129</v>
      </c>
      <c r="C343" s="22" t="str">
        <f>VLOOKUP(B343,Tabel!$A$6:$E$78,2,FALSE)</f>
        <v>Lain2</v>
      </c>
      <c r="D343" s="35">
        <f>2000+10000</f>
        <v>12000</v>
      </c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>
        <v>1</v>
      </c>
      <c r="AR343" s="13">
        <f t="shared" si="20"/>
        <v>1</v>
      </c>
      <c r="AT343" s="29">
        <f t="shared" si="19"/>
        <v>12000</v>
      </c>
      <c r="AU343" s="14"/>
      <c r="AV343" s="14"/>
      <c r="AW343" s="14"/>
      <c r="AX343" s="35">
        <f>AT343</f>
        <v>12000</v>
      </c>
      <c r="AY343" s="30"/>
      <c r="AZ343" s="14"/>
      <c r="BA343" s="14"/>
      <c r="BB343" s="14"/>
      <c r="BC343" s="14"/>
    </row>
    <row r="344" spans="1:55" ht="26.25" customHeight="1" x14ac:dyDescent="0.35">
      <c r="A344" s="2"/>
      <c r="B344" s="2" t="s">
        <v>56</v>
      </c>
      <c r="C344" s="22" t="str">
        <f>VLOOKUP(B344,Tabel!$A$6:$E$78,2,FALSE)</f>
        <v>Anting</v>
      </c>
      <c r="D344" s="14">
        <f>VLOOKUP(B344,Tabel!$A$6:$E$78,4,FALSE)</f>
        <v>50000</v>
      </c>
      <c r="E344" s="13"/>
      <c r="F344" s="13"/>
      <c r="G344" s="13"/>
      <c r="H344" s="13"/>
      <c r="I344" s="13"/>
      <c r="J344" s="13"/>
      <c r="K344" s="13"/>
      <c r="L344" s="13">
        <v>1</v>
      </c>
      <c r="M344" s="13">
        <v>1</v>
      </c>
      <c r="N344" s="13"/>
      <c r="O344" s="13"/>
      <c r="P344" s="13"/>
      <c r="Q344" s="13">
        <v>1</v>
      </c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>
        <f t="shared" si="20"/>
        <v>3</v>
      </c>
      <c r="AT344" s="13">
        <f t="shared" si="19"/>
        <v>150000</v>
      </c>
      <c r="AU344" s="14"/>
      <c r="AV344" s="14"/>
      <c r="AW344" s="14"/>
      <c r="AX344" s="35"/>
      <c r="AY344" s="30"/>
      <c r="AZ344" s="14"/>
      <c r="BA344" s="14"/>
      <c r="BB344" s="14"/>
      <c r="BC344" s="14"/>
    </row>
    <row r="345" spans="1:55" ht="26.25" customHeight="1" x14ac:dyDescent="0.35">
      <c r="A345" s="2"/>
      <c r="B345" s="2" t="s">
        <v>140</v>
      </c>
      <c r="C345" s="22" t="str">
        <f>VLOOKUP(B345,Tabel!$A$6:$E$78,2,FALSE)</f>
        <v>Kalung bandul</v>
      </c>
      <c r="D345" s="14">
        <f>VLOOKUP(B345,Tabel!$A$6:$E$78,4,FALSE)</f>
        <v>23000</v>
      </c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>
        <v>1</v>
      </c>
      <c r="R345" s="13"/>
      <c r="S345" s="13"/>
      <c r="T345" s="13">
        <v>2</v>
      </c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>
        <f t="shared" si="20"/>
        <v>3</v>
      </c>
      <c r="AT345" s="13">
        <f t="shared" si="19"/>
        <v>69000</v>
      </c>
      <c r="AU345" s="14"/>
      <c r="AV345" s="14"/>
      <c r="AW345" s="14"/>
      <c r="AX345" s="35"/>
      <c r="AY345" s="30"/>
      <c r="AZ345" s="14"/>
      <c r="BA345" s="14"/>
      <c r="BB345" s="14"/>
      <c r="BC345" s="14"/>
    </row>
    <row r="346" spans="1:55" ht="26.25" customHeight="1" x14ac:dyDescent="0.35">
      <c r="A346" s="2"/>
      <c r="B346" s="2" t="s">
        <v>135</v>
      </c>
      <c r="C346" s="22" t="str">
        <f>VLOOKUP(B346,Tabel!$A$6:$E$78,2,FALSE)</f>
        <v xml:space="preserve">Gelang plat </v>
      </c>
      <c r="D346" s="14">
        <f>VLOOKUP(B346,Tabel!$A$6:$E$78,4,FALSE)</f>
        <v>17000</v>
      </c>
      <c r="E346" s="13"/>
      <c r="F346" s="13">
        <v>1</v>
      </c>
      <c r="G346" s="13"/>
      <c r="H346" s="13"/>
      <c r="I346" s="13"/>
      <c r="J346" s="13"/>
      <c r="K346" s="13"/>
      <c r="L346" s="13"/>
      <c r="M346" s="13"/>
      <c r="N346" s="13">
        <v>6</v>
      </c>
      <c r="O346" s="13"/>
      <c r="P346" s="13">
        <v>4</v>
      </c>
      <c r="Q346" s="13"/>
      <c r="R346" s="13"/>
      <c r="S346" s="13"/>
      <c r="T346" s="13"/>
      <c r="U346" s="13"/>
      <c r="V346" s="13"/>
      <c r="W346" s="13">
        <v>3</v>
      </c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>
        <f t="shared" si="20"/>
        <v>14</v>
      </c>
      <c r="AT346" s="13">
        <f t="shared" si="19"/>
        <v>238000</v>
      </c>
      <c r="AU346" s="14"/>
      <c r="AV346" s="14"/>
      <c r="AW346" s="14"/>
      <c r="AX346" s="35"/>
      <c r="AY346" s="30"/>
      <c r="AZ346" s="14"/>
      <c r="BA346" s="14"/>
      <c r="BB346" s="14"/>
      <c r="BC346" s="14"/>
    </row>
    <row r="347" spans="1:55" ht="26.25" customHeight="1" x14ac:dyDescent="0.35">
      <c r="A347" s="2"/>
      <c r="B347" s="2" t="s">
        <v>215</v>
      </c>
      <c r="C347" s="22" t="str">
        <f>VLOOKUP(B347,Tabel!$A$6:$E$78,2,FALSE)</f>
        <v>G. Mutiara</v>
      </c>
      <c r="D347" s="14">
        <f>VLOOKUP(B347,Tabel!$A$6:$E$78,4,FALSE)</f>
        <v>30000</v>
      </c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>
        <v>1</v>
      </c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>
        <f t="shared" si="20"/>
        <v>1</v>
      </c>
      <c r="AT347" s="13">
        <f t="shared" si="19"/>
        <v>30000</v>
      </c>
      <c r="AU347" s="14"/>
      <c r="AV347" s="14"/>
      <c r="AW347" s="14"/>
      <c r="AX347" s="35"/>
      <c r="AY347" s="30"/>
      <c r="AZ347" s="14"/>
      <c r="BA347" s="14"/>
      <c r="BB347" s="14"/>
      <c r="BC347" s="14"/>
    </row>
    <row r="348" spans="1:55" ht="26.25" customHeight="1" x14ac:dyDescent="0.35">
      <c r="A348" s="2"/>
      <c r="B348" s="2" t="s">
        <v>225</v>
      </c>
      <c r="C348" s="22" t="str">
        <f>VLOOKUP(B348,Tabel!$A$6:$E$78,2,FALSE)</f>
        <v>Anting</v>
      </c>
      <c r="D348" s="14">
        <f>VLOOKUP(B348,Tabel!$A$6:$E$78,4,FALSE)</f>
        <v>65000</v>
      </c>
      <c r="E348" s="13"/>
      <c r="F348" s="13"/>
      <c r="G348" s="13"/>
      <c r="H348" s="13"/>
      <c r="I348" s="13"/>
      <c r="J348" s="13"/>
      <c r="K348" s="13"/>
      <c r="L348" s="13"/>
      <c r="M348" s="13">
        <v>1</v>
      </c>
      <c r="N348" s="13"/>
      <c r="O348" s="13"/>
      <c r="P348" s="13"/>
      <c r="Q348" s="13">
        <v>1</v>
      </c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>
        <f t="shared" si="20"/>
        <v>2</v>
      </c>
      <c r="AT348" s="13">
        <f t="shared" si="19"/>
        <v>130000</v>
      </c>
      <c r="AU348" s="14"/>
      <c r="AV348" s="14"/>
      <c r="AW348" s="14"/>
      <c r="AX348" s="35"/>
      <c r="AY348" s="30"/>
      <c r="AZ348" s="14"/>
      <c r="BA348" s="14"/>
      <c r="BB348" s="14"/>
      <c r="BC348" s="14"/>
    </row>
    <row r="349" spans="1:55" ht="26.25" customHeight="1" x14ac:dyDescent="0.35">
      <c r="A349" s="2"/>
      <c r="B349" s="2" t="s">
        <v>247</v>
      </c>
      <c r="C349" s="22" t="str">
        <f>VLOOKUP(B349,Tabel!$A$6:$E$78,2,FALSE)</f>
        <v>Gelang Bunda Maria Medugorje</v>
      </c>
      <c r="D349" s="14">
        <f>VLOOKUP(B349,Tabel!$A$6:$E$78,4,FALSE)</f>
        <v>150000</v>
      </c>
      <c r="E349" s="13"/>
      <c r="F349" s="13"/>
      <c r="G349" s="13"/>
      <c r="H349" s="13"/>
      <c r="I349" s="13"/>
      <c r="J349" s="13"/>
      <c r="K349" s="13"/>
      <c r="L349" s="13">
        <v>1</v>
      </c>
      <c r="M349" s="13"/>
      <c r="N349" s="13">
        <v>1</v>
      </c>
      <c r="O349" s="13"/>
      <c r="P349" s="13"/>
      <c r="Q349" s="13">
        <v>1</v>
      </c>
      <c r="R349" s="13"/>
      <c r="S349" s="13"/>
      <c r="T349" s="13">
        <v>1</v>
      </c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>
        <f t="shared" si="20"/>
        <v>4</v>
      </c>
      <c r="AT349" s="13">
        <f t="shared" si="19"/>
        <v>600000</v>
      </c>
      <c r="AU349" s="14"/>
      <c r="AV349" s="14"/>
      <c r="AW349" s="14"/>
      <c r="AX349" s="35"/>
      <c r="AY349" s="30"/>
      <c r="AZ349" s="14"/>
      <c r="BA349" s="14"/>
      <c r="BB349" s="14"/>
      <c r="BC349" s="14"/>
    </row>
    <row r="350" spans="1:55" ht="26.25" customHeight="1" x14ac:dyDescent="0.35">
      <c r="A350" s="2"/>
      <c r="B350" s="2" t="s">
        <v>49</v>
      </c>
      <c r="C350" s="22" t="str">
        <f>VLOOKUP(B350,Tabel!$A$6:$E$78,2,FALSE)</f>
        <v>G.tali warna warni</v>
      </c>
      <c r="D350" s="14">
        <f>VLOOKUP(B350,Tabel!$A$6:$E$78,4,FALSE)</f>
        <v>17000</v>
      </c>
      <c r="E350" s="13"/>
      <c r="F350" s="13"/>
      <c r="G350" s="13"/>
      <c r="H350" s="13"/>
      <c r="I350" s="13">
        <v>1</v>
      </c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>
        <v>5</v>
      </c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>
        <f t="shared" si="20"/>
        <v>6</v>
      </c>
      <c r="AT350" s="13">
        <f t="shared" si="19"/>
        <v>102000</v>
      </c>
      <c r="AU350" s="14"/>
      <c r="AV350" s="14"/>
      <c r="AW350" s="14"/>
      <c r="AX350" s="35"/>
      <c r="AY350" s="30"/>
      <c r="AZ350" s="14"/>
      <c r="BA350" s="14"/>
      <c r="BB350" s="14"/>
      <c r="BC350" s="14"/>
    </row>
    <row r="351" spans="1:55" ht="26.25" customHeight="1" x14ac:dyDescent="0.35">
      <c r="A351" s="2"/>
      <c r="B351" s="2" t="s">
        <v>43</v>
      </c>
      <c r="C351" s="22" t="str">
        <f>VLOOKUP(B351,Tabel!$A$6:$E$78,2,FALSE)</f>
        <v>G.batu magnet</v>
      </c>
      <c r="D351" s="14">
        <f>VLOOKUP(B351,Tabel!$A$6:$E$78,4,FALSE)</f>
        <v>28000</v>
      </c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>
        <v>5</v>
      </c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>
        <f t="shared" si="20"/>
        <v>5</v>
      </c>
      <c r="AT351" s="13">
        <f t="shared" si="19"/>
        <v>140000</v>
      </c>
      <c r="AU351" s="14"/>
      <c r="AV351" s="14"/>
      <c r="AW351" s="14"/>
      <c r="AX351" s="35"/>
      <c r="AY351" s="30"/>
      <c r="AZ351" s="14"/>
      <c r="BA351" s="14"/>
      <c r="BB351" s="14"/>
      <c r="BC351" s="14"/>
    </row>
    <row r="352" spans="1:55" ht="26.25" customHeight="1" x14ac:dyDescent="0.35">
      <c r="A352" s="2"/>
      <c r="B352" s="2" t="s">
        <v>237</v>
      </c>
      <c r="C352" s="22" t="str">
        <f>VLOOKUP(B352,Tabel!$A$6:$E$78,2,FALSE)</f>
        <v>Rosario tali simpul</v>
      </c>
      <c r="D352" s="14">
        <f>VLOOKUP(B352,Tabel!$A$6:$E$78,4,FALSE)</f>
        <v>30000</v>
      </c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>
        <v>1</v>
      </c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>
        <f t="shared" si="20"/>
        <v>1</v>
      </c>
      <c r="AT352" s="13">
        <f t="shared" si="19"/>
        <v>30000</v>
      </c>
      <c r="AU352" s="14"/>
      <c r="AV352" s="14"/>
      <c r="AW352" s="14"/>
      <c r="AX352" s="35"/>
      <c r="AY352" s="30"/>
      <c r="AZ352" s="14"/>
      <c r="BA352" s="14"/>
      <c r="BB352" s="14"/>
      <c r="BC352" s="14"/>
    </row>
    <row r="353" spans="1:55" ht="26.25" customHeight="1" x14ac:dyDescent="0.35">
      <c r="A353" s="2"/>
      <c r="B353" s="2" t="s">
        <v>130</v>
      </c>
      <c r="C353" s="22" t="str">
        <f>VLOOKUP(B353,Tabel!$A$6:$E$78,2,FALSE)</f>
        <v>G.makrame besar</v>
      </c>
      <c r="D353" s="14">
        <f>VLOOKUP(B353,Tabel!$A$6:$E$78,4,FALSE)</f>
        <v>23000</v>
      </c>
      <c r="E353" s="13"/>
      <c r="F353" s="13">
        <v>1</v>
      </c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>
        <f t="shared" si="20"/>
        <v>1</v>
      </c>
      <c r="AT353" s="13">
        <f t="shared" si="19"/>
        <v>23000</v>
      </c>
      <c r="AU353" s="14"/>
      <c r="AV353" s="14"/>
      <c r="AW353" s="14"/>
      <c r="AX353" s="35"/>
      <c r="AY353" s="30"/>
      <c r="AZ353" s="14"/>
      <c r="BA353" s="14"/>
      <c r="BB353" s="14"/>
      <c r="BC353" s="14"/>
    </row>
    <row r="354" spans="1:55" ht="26.25" customHeight="1" x14ac:dyDescent="0.35">
      <c r="A354" s="2"/>
      <c r="B354" s="2" t="s">
        <v>243</v>
      </c>
      <c r="C354" s="22" t="str">
        <f>VLOOKUP(B354,Tabel!$A$6:$E$78,2,FALSE)</f>
        <v>Gelang macrame + plat</v>
      </c>
      <c r="D354" s="14">
        <f>VLOOKUP(B354,Tabel!$A$6:$E$78,4,FALSE)</f>
        <v>28000</v>
      </c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>
        <v>1</v>
      </c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>
        <f t="shared" si="20"/>
        <v>1</v>
      </c>
      <c r="AT354" s="13">
        <f t="shared" si="19"/>
        <v>28000</v>
      </c>
      <c r="AU354" s="14"/>
      <c r="AV354" s="14"/>
      <c r="AW354" s="14"/>
      <c r="AX354" s="35"/>
      <c r="AY354" s="30"/>
      <c r="AZ354" s="14"/>
      <c r="BA354" s="14"/>
      <c r="BB354" s="14"/>
      <c r="BC354" s="14"/>
    </row>
    <row r="355" spans="1:55" ht="26.25" customHeight="1" x14ac:dyDescent="0.35">
      <c r="A355" s="2"/>
      <c r="B355" s="2" t="s">
        <v>40</v>
      </c>
      <c r="C355" s="22" t="str">
        <f>VLOOKUP(B355,Tabel!$A$6:$E$78,2,FALSE)</f>
        <v>Kalung huruf</v>
      </c>
      <c r="D355" s="14">
        <f>VLOOKUP(B355,Tabel!$A$6:$E$78,4,FALSE)</f>
        <v>15000</v>
      </c>
      <c r="E355" s="13"/>
      <c r="F355" s="13">
        <v>1</v>
      </c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>
        <f t="shared" si="20"/>
        <v>1</v>
      </c>
      <c r="AT355" s="13">
        <f t="shared" si="19"/>
        <v>15000</v>
      </c>
      <c r="AU355" s="14"/>
      <c r="AV355" s="14"/>
      <c r="AW355" s="14"/>
      <c r="AX355" s="35"/>
      <c r="AY355" s="30"/>
      <c r="AZ355" s="14"/>
      <c r="BA355" s="14"/>
      <c r="BB355" s="14"/>
      <c r="BC355" s="14"/>
    </row>
    <row r="356" spans="1:55" ht="26.25" customHeight="1" x14ac:dyDescent="0.35">
      <c r="A356" s="2"/>
      <c r="B356" s="2" t="s">
        <v>35</v>
      </c>
      <c r="C356" s="22" t="str">
        <f>VLOOKUP(B356,Tabel!$A$6:$E$78,2,FALSE)</f>
        <v>Rosario kristal</v>
      </c>
      <c r="D356" s="14">
        <f>VLOOKUP(B356,Tabel!$A$6:$E$78,4,FALSE)</f>
        <v>150000</v>
      </c>
      <c r="E356" s="13"/>
      <c r="F356" s="13"/>
      <c r="G356" s="13"/>
      <c r="H356" s="13"/>
      <c r="I356" s="13"/>
      <c r="J356" s="13">
        <v>1</v>
      </c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>
        <f t="shared" si="20"/>
        <v>1</v>
      </c>
      <c r="AT356" s="13">
        <f t="shared" si="19"/>
        <v>150000</v>
      </c>
      <c r="AU356" s="14"/>
      <c r="AV356" s="14"/>
      <c r="AW356" s="14"/>
      <c r="AX356" s="35"/>
      <c r="AY356" s="30"/>
      <c r="AZ356" s="14"/>
      <c r="BA356" s="14"/>
      <c r="BB356" s="14"/>
      <c r="BC356" s="14"/>
    </row>
    <row r="357" spans="1:55" ht="26.25" customHeight="1" x14ac:dyDescent="0.35">
      <c r="A357" s="2"/>
      <c r="B357" s="2" t="s">
        <v>223</v>
      </c>
      <c r="C357" s="22" t="str">
        <f>VLOOKUP(B357,Tabel!$A$6:$E$78,2,FALSE)</f>
        <v>Gelang rosario kristal</v>
      </c>
      <c r="D357" s="14">
        <f>VLOOKUP(B357,Tabel!$A$6:$E$78,4,FALSE)</f>
        <v>75000</v>
      </c>
      <c r="E357" s="13"/>
      <c r="F357" s="13"/>
      <c r="G357" s="13"/>
      <c r="H357" s="13"/>
      <c r="I357" s="13"/>
      <c r="J357" s="13"/>
      <c r="K357" s="13"/>
      <c r="L357" s="13"/>
      <c r="M357" s="13">
        <v>1</v>
      </c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>
        <f t="shared" si="20"/>
        <v>1</v>
      </c>
      <c r="AT357" s="13">
        <f t="shared" si="19"/>
        <v>75000</v>
      </c>
      <c r="AU357" s="14"/>
      <c r="AV357" s="14"/>
      <c r="AW357" s="14"/>
      <c r="AX357" s="35"/>
      <c r="AY357" s="30"/>
      <c r="AZ357" s="14"/>
      <c r="BA357" s="14"/>
      <c r="BB357" s="14"/>
      <c r="BC357" s="14"/>
    </row>
    <row r="358" spans="1:55" ht="26.25" customHeight="1" x14ac:dyDescent="0.35">
      <c r="A358" s="2"/>
      <c r="B358" s="2" t="s">
        <v>289</v>
      </c>
      <c r="C358" s="22" t="str">
        <f>VLOOKUP(B358,Tabel!$A$6:$E$78,2,FALSE)</f>
        <v>Kalung Bunda Maria Medugorje</v>
      </c>
      <c r="D358" s="14">
        <f>VLOOKUP(B358,Tabel!$A$6:$E$78,4,FALSE)</f>
        <v>100000</v>
      </c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>
        <v>1</v>
      </c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>
        <f t="shared" si="20"/>
        <v>1</v>
      </c>
      <c r="AT358" s="13">
        <f t="shared" si="19"/>
        <v>100000</v>
      </c>
      <c r="AU358" s="14"/>
      <c r="AV358" s="14"/>
      <c r="AW358" s="14"/>
      <c r="AX358" s="35"/>
      <c r="AY358" s="30"/>
      <c r="AZ358" s="14"/>
      <c r="BA358" s="14"/>
      <c r="BB358" s="14"/>
      <c r="BC358" s="14"/>
    </row>
    <row r="359" spans="1:55" ht="26.25" customHeight="1" x14ac:dyDescent="0.35">
      <c r="A359" s="17">
        <v>42231</v>
      </c>
      <c r="B359" s="2" t="s">
        <v>247</v>
      </c>
      <c r="C359" s="22" t="str">
        <f>VLOOKUP(B359,Tabel!$A$6:$E$78,2,FALSE)</f>
        <v>Gelang Bunda Maria Medugorje</v>
      </c>
      <c r="D359" s="14">
        <f>VLOOKUP(B359,Tabel!$A$6:$E$78,4,FALSE)</f>
        <v>150000</v>
      </c>
      <c r="E359" s="13"/>
      <c r="F359" s="13"/>
      <c r="G359" s="13"/>
      <c r="H359" s="13"/>
      <c r="I359" s="13"/>
      <c r="J359" s="13"/>
      <c r="K359" s="13"/>
      <c r="L359" s="13">
        <v>1</v>
      </c>
      <c r="M359" s="13"/>
      <c r="N359" s="13">
        <v>1</v>
      </c>
      <c r="O359" s="13"/>
      <c r="P359" s="13">
        <v>1</v>
      </c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>
        <f t="shared" si="20"/>
        <v>3</v>
      </c>
      <c r="AT359" s="13">
        <f t="shared" si="19"/>
        <v>450000</v>
      </c>
      <c r="AU359" s="14"/>
      <c r="AV359" s="14"/>
      <c r="AW359" s="14"/>
      <c r="AX359" s="35"/>
      <c r="AY359" s="30"/>
      <c r="AZ359" s="14"/>
      <c r="BA359" s="14"/>
      <c r="BB359" s="14"/>
      <c r="BC359" s="14"/>
    </row>
    <row r="360" spans="1:55" ht="26.25" customHeight="1" x14ac:dyDescent="0.35">
      <c r="A360" s="2"/>
      <c r="B360" s="2" t="s">
        <v>135</v>
      </c>
      <c r="C360" s="22" t="str">
        <f>VLOOKUP(B360,Tabel!$A$6:$E$78,2,FALSE)</f>
        <v xml:space="preserve">Gelang plat </v>
      </c>
      <c r="D360" s="14">
        <f>VLOOKUP(B360,Tabel!$A$6:$E$78,4,FALSE)</f>
        <v>17000</v>
      </c>
      <c r="E360" s="13"/>
      <c r="F360" s="13"/>
      <c r="G360" s="13"/>
      <c r="H360" s="13"/>
      <c r="I360" s="13"/>
      <c r="J360" s="13"/>
      <c r="K360" s="13"/>
      <c r="L360" s="13">
        <v>3</v>
      </c>
      <c r="M360" s="13"/>
      <c r="N360" s="13">
        <v>1</v>
      </c>
      <c r="O360" s="13"/>
      <c r="P360" s="13">
        <v>1</v>
      </c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>
        <f t="shared" si="20"/>
        <v>5</v>
      </c>
      <c r="AT360" s="13">
        <f t="shared" si="19"/>
        <v>85000</v>
      </c>
      <c r="AU360" s="14"/>
      <c r="AV360" s="14"/>
      <c r="AW360" s="14"/>
      <c r="AX360" s="35"/>
      <c r="AY360" s="30"/>
      <c r="AZ360" s="14"/>
      <c r="BA360" s="14"/>
      <c r="BB360" s="14"/>
      <c r="BC360" s="14"/>
    </row>
    <row r="361" spans="1:55" ht="26.25" customHeight="1" x14ac:dyDescent="0.35">
      <c r="A361" s="2"/>
      <c r="B361" s="2" t="s">
        <v>133</v>
      </c>
      <c r="C361" s="22" t="str">
        <f>VLOOKUP(B361,Tabel!$A$6:$E$78,2,FALSE)</f>
        <v>Gelang rosario kristal</v>
      </c>
      <c r="D361" s="14">
        <f>VLOOKUP(B361,Tabel!$A$6:$E$78,4,FALSE)</f>
        <v>50000</v>
      </c>
      <c r="E361" s="13"/>
      <c r="F361" s="13">
        <v>1</v>
      </c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>
        <v>2</v>
      </c>
      <c r="R361" s="13"/>
      <c r="S361" s="13"/>
      <c r="T361" s="13">
        <v>1</v>
      </c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>
        <f t="shared" si="20"/>
        <v>4</v>
      </c>
      <c r="AT361" s="13">
        <f t="shared" si="19"/>
        <v>200000</v>
      </c>
      <c r="AU361" s="14"/>
      <c r="AV361" s="14"/>
      <c r="AW361" s="14"/>
      <c r="AX361" s="35"/>
      <c r="AY361" s="30"/>
      <c r="AZ361" s="14"/>
      <c r="BA361" s="14"/>
      <c r="BB361" s="14"/>
      <c r="BC361" s="14"/>
    </row>
    <row r="362" spans="1:55" ht="26.25" customHeight="1" x14ac:dyDescent="0.35">
      <c r="A362" s="2"/>
      <c r="B362" s="2" t="s">
        <v>32</v>
      </c>
      <c r="C362" s="22" t="str">
        <f>VLOOKUP(B362,Tabel!$A$6:$E$78,2,FALSE)</f>
        <v>Rosario kayu</v>
      </c>
      <c r="D362" s="14">
        <f>VLOOKUP(B362,Tabel!$A$6:$E$78,4,FALSE)</f>
        <v>40000</v>
      </c>
      <c r="E362" s="13"/>
      <c r="F362" s="13"/>
      <c r="G362" s="13"/>
      <c r="H362" s="13">
        <v>1</v>
      </c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>
        <f t="shared" si="20"/>
        <v>1</v>
      </c>
      <c r="AT362" s="13">
        <f t="shared" si="19"/>
        <v>40000</v>
      </c>
      <c r="AU362" s="14"/>
      <c r="AV362" s="14"/>
      <c r="AW362" s="14"/>
      <c r="AX362" s="35"/>
      <c r="AY362" s="30"/>
      <c r="AZ362" s="14"/>
      <c r="BA362" s="14"/>
      <c r="BB362" s="14"/>
      <c r="BC362" s="14"/>
    </row>
    <row r="363" spans="1:55" ht="26.25" customHeight="1" x14ac:dyDescent="0.35">
      <c r="A363" s="2"/>
      <c r="B363" s="2" t="s">
        <v>225</v>
      </c>
      <c r="C363" s="22" t="str">
        <f>VLOOKUP(B363,Tabel!$A$6:$E$78,2,FALSE)</f>
        <v>Anting</v>
      </c>
      <c r="D363" s="14">
        <f>VLOOKUP(B363,Tabel!$A$6:$E$78,4,FALSE)</f>
        <v>65000</v>
      </c>
      <c r="E363" s="13"/>
      <c r="F363" s="13"/>
      <c r="G363" s="13"/>
      <c r="H363" s="13"/>
      <c r="I363" s="13"/>
      <c r="J363" s="13"/>
      <c r="K363" s="13"/>
      <c r="L363" s="13"/>
      <c r="M363" s="13">
        <v>4</v>
      </c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>
        <f t="shared" si="20"/>
        <v>4</v>
      </c>
      <c r="AT363" s="13">
        <f t="shared" si="19"/>
        <v>260000</v>
      </c>
      <c r="AU363" s="14"/>
      <c r="AV363" s="14"/>
      <c r="AW363" s="14"/>
      <c r="AX363" s="35"/>
      <c r="AY363" s="30"/>
      <c r="AZ363" s="14"/>
      <c r="BA363" s="14"/>
      <c r="BB363" s="14"/>
      <c r="BC363" s="14"/>
    </row>
    <row r="364" spans="1:55" ht="26.25" customHeight="1" x14ac:dyDescent="0.35">
      <c r="A364" s="2"/>
      <c r="B364" s="2" t="s">
        <v>215</v>
      </c>
      <c r="C364" s="22" t="str">
        <f>VLOOKUP(B364,Tabel!$A$6:$E$78,2,FALSE)</f>
        <v>G. Mutiara</v>
      </c>
      <c r="D364" s="14">
        <f>VLOOKUP(B364,Tabel!$A$6:$E$78,4,FALSE)</f>
        <v>30000</v>
      </c>
      <c r="E364" s="13"/>
      <c r="F364" s="13"/>
      <c r="G364" s="13"/>
      <c r="H364" s="13"/>
      <c r="I364" s="13"/>
      <c r="J364" s="13"/>
      <c r="K364" s="13"/>
      <c r="L364" s="13"/>
      <c r="M364" s="13">
        <v>1</v>
      </c>
      <c r="N364" s="13"/>
      <c r="O364" s="13"/>
      <c r="P364" s="13">
        <v>2</v>
      </c>
      <c r="Q364" s="13">
        <v>2</v>
      </c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>
        <f t="shared" si="20"/>
        <v>5</v>
      </c>
      <c r="AT364" s="13">
        <f t="shared" si="19"/>
        <v>150000</v>
      </c>
      <c r="AU364" s="14"/>
      <c r="AV364" s="14"/>
      <c r="AW364" s="14"/>
      <c r="AX364" s="35"/>
      <c r="AY364" s="30"/>
      <c r="AZ364" s="14"/>
      <c r="BA364" s="14"/>
      <c r="BB364" s="14"/>
      <c r="BC364" s="14"/>
    </row>
    <row r="365" spans="1:55" ht="26.25" customHeight="1" x14ac:dyDescent="0.35">
      <c r="A365" s="2"/>
      <c r="B365" s="2" t="s">
        <v>224</v>
      </c>
      <c r="C365" s="22" t="str">
        <f>VLOOKUP(B365,Tabel!$A$6:$E$78,2,FALSE)</f>
        <v>Gelang rosario kristal</v>
      </c>
      <c r="D365" s="14">
        <f>VLOOKUP(B365,Tabel!$A$6:$E$78,4,FALSE)</f>
        <v>40000</v>
      </c>
      <c r="E365" s="13"/>
      <c r="F365" s="13"/>
      <c r="G365" s="13"/>
      <c r="H365" s="13">
        <v>1</v>
      </c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>
        <f t="shared" si="20"/>
        <v>1</v>
      </c>
      <c r="AT365" s="13">
        <f t="shared" si="19"/>
        <v>40000</v>
      </c>
      <c r="AU365" s="14"/>
      <c r="AV365" s="14"/>
      <c r="AW365" s="14"/>
      <c r="AX365" s="35"/>
      <c r="AY365" s="30"/>
      <c r="AZ365" s="14"/>
      <c r="BA365" s="14"/>
      <c r="BB365" s="14"/>
      <c r="BC365" s="14"/>
    </row>
    <row r="366" spans="1:55" ht="26.25" customHeight="1" x14ac:dyDescent="0.35">
      <c r="A366" s="2"/>
      <c r="B366" s="2" t="s">
        <v>129</v>
      </c>
      <c r="C366" s="22" t="str">
        <f>VLOOKUP(B366,Tabel!$A$6:$E$78,2,FALSE)</f>
        <v>Lain2</v>
      </c>
      <c r="D366" s="14">
        <f>8000+2000+3000+1000+1000</f>
        <v>15000</v>
      </c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>
        <v>1</v>
      </c>
      <c r="AR366" s="13">
        <f t="shared" si="20"/>
        <v>1</v>
      </c>
      <c r="AT366" s="13">
        <f t="shared" si="19"/>
        <v>15000</v>
      </c>
      <c r="AU366" s="14"/>
      <c r="AV366" s="14"/>
      <c r="AW366" s="14"/>
      <c r="AX366" s="35"/>
      <c r="AY366" s="30"/>
      <c r="AZ366" s="14"/>
      <c r="BA366" s="14"/>
      <c r="BB366" s="14"/>
      <c r="BC366" s="14"/>
    </row>
    <row r="367" spans="1:55" ht="26.25" customHeight="1" x14ac:dyDescent="0.35">
      <c r="A367" s="2"/>
      <c r="B367" s="2" t="s">
        <v>56</v>
      </c>
      <c r="C367" s="22" t="str">
        <f>VLOOKUP(B367,Tabel!$A$6:$E$78,2,FALSE)</f>
        <v>Anting</v>
      </c>
      <c r="D367" s="14">
        <f>VLOOKUP(B367,Tabel!$A$6:$E$78,4,FALSE)</f>
        <v>50000</v>
      </c>
      <c r="E367" s="13"/>
      <c r="F367" s="13"/>
      <c r="G367" s="13"/>
      <c r="H367" s="13"/>
      <c r="I367" s="13"/>
      <c r="J367" s="13"/>
      <c r="K367" s="13"/>
      <c r="L367" s="13"/>
      <c r="M367" s="13">
        <v>2</v>
      </c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>
        <f t="shared" si="20"/>
        <v>2</v>
      </c>
      <c r="AT367" s="13">
        <f t="shared" si="19"/>
        <v>100000</v>
      </c>
      <c r="AU367" s="14"/>
      <c r="AV367" s="14"/>
      <c r="AW367" s="14"/>
      <c r="AX367" s="35"/>
      <c r="AY367" s="30"/>
      <c r="AZ367" s="14"/>
      <c r="BA367" s="14"/>
      <c r="BB367" s="14"/>
      <c r="BC367" s="14"/>
    </row>
    <row r="368" spans="1:55" ht="26.25" customHeight="1" x14ac:dyDescent="0.35">
      <c r="A368" s="2"/>
      <c r="B368" s="2" t="s">
        <v>35</v>
      </c>
      <c r="C368" s="22" t="str">
        <f>VLOOKUP(B368,Tabel!$A$6:$E$78,2,FALSE)</f>
        <v>Rosario kristal</v>
      </c>
      <c r="D368" s="14">
        <f>VLOOKUP(B368,Tabel!$A$6:$E$78,4,FALSE)</f>
        <v>150000</v>
      </c>
      <c r="E368" s="13"/>
      <c r="F368" s="13"/>
      <c r="G368" s="13"/>
      <c r="H368" s="13"/>
      <c r="I368" s="13"/>
      <c r="J368" s="13">
        <v>2</v>
      </c>
      <c r="K368" s="13"/>
      <c r="L368" s="13"/>
      <c r="M368" s="13">
        <v>1</v>
      </c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>
        <f t="shared" si="20"/>
        <v>3</v>
      </c>
      <c r="AT368" s="13">
        <f t="shared" si="19"/>
        <v>450000</v>
      </c>
      <c r="AU368" s="14"/>
      <c r="AV368" s="14"/>
      <c r="AW368" s="14"/>
      <c r="AX368" s="35"/>
      <c r="AY368" s="30"/>
      <c r="AZ368" s="14"/>
      <c r="BA368" s="14"/>
      <c r="BB368" s="14"/>
      <c r="BC368" s="14"/>
    </row>
    <row r="369" spans="1:55" ht="26.25" customHeight="1" x14ac:dyDescent="0.35">
      <c r="A369" s="2"/>
      <c r="B369" s="2" t="s">
        <v>289</v>
      </c>
      <c r="C369" s="22" t="str">
        <f>VLOOKUP(B369,Tabel!$A$6:$E$78,2,FALSE)</f>
        <v>Kalung Bunda Maria Medugorje</v>
      </c>
      <c r="D369" s="14">
        <f>VLOOKUP(B369,Tabel!$A$6:$E$78,4,FALSE)</f>
        <v>100000</v>
      </c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>
        <v>2</v>
      </c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>
        <f t="shared" si="20"/>
        <v>2</v>
      </c>
      <c r="AT369" s="13">
        <f t="shared" si="19"/>
        <v>200000</v>
      </c>
      <c r="AU369" s="14"/>
      <c r="AV369" s="14"/>
      <c r="AW369" s="14"/>
      <c r="AX369" s="35"/>
      <c r="AY369" s="30"/>
      <c r="AZ369" s="14"/>
      <c r="BA369" s="14"/>
      <c r="BB369" s="14"/>
      <c r="BC369" s="14"/>
    </row>
    <row r="370" spans="1:55" ht="26.25" customHeight="1" x14ac:dyDescent="0.35">
      <c r="A370" s="2"/>
      <c r="B370" s="2" t="s">
        <v>137</v>
      </c>
      <c r="C370" s="22" t="str">
        <f>VLOOKUP(B370,Tabel!$A$6:$E$78,2,FALSE)</f>
        <v>Gelang kayu (baru)</v>
      </c>
      <c r="D370" s="14">
        <f>VLOOKUP(B370,Tabel!$A$6:$E$78,3,FALSE)</f>
        <v>23000</v>
      </c>
      <c r="E370" s="13"/>
      <c r="F370" s="13">
        <v>1</v>
      </c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>
        <v>1</v>
      </c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>
        <f t="shared" si="20"/>
        <v>2</v>
      </c>
      <c r="AT370" s="13">
        <f t="shared" si="19"/>
        <v>46000</v>
      </c>
      <c r="AU370" s="14"/>
      <c r="AV370" s="14"/>
      <c r="AW370" s="14"/>
      <c r="AX370" s="35"/>
      <c r="AY370" s="30"/>
      <c r="AZ370" s="14"/>
      <c r="BA370" s="14"/>
      <c r="BB370" s="14"/>
      <c r="BC370" s="14"/>
    </row>
    <row r="371" spans="1:55" ht="26.25" customHeight="1" x14ac:dyDescent="0.35">
      <c r="A371" s="2"/>
      <c r="B371" s="2" t="s">
        <v>223</v>
      </c>
      <c r="C371" s="22" t="str">
        <f>VLOOKUP(B371,Tabel!$A$6:$E$78,2,FALSE)</f>
        <v>Gelang rosario kristal</v>
      </c>
      <c r="D371" s="14">
        <f>VLOOKUP(B371,Tabel!$A$6:$E$78,4,FALSE)</f>
        <v>75000</v>
      </c>
      <c r="E371" s="13"/>
      <c r="F371" s="13"/>
      <c r="G371" s="13"/>
      <c r="H371" s="13"/>
      <c r="I371" s="13"/>
      <c r="J371" s="13"/>
      <c r="K371" s="13"/>
      <c r="L371" s="13"/>
      <c r="M371" s="13">
        <v>1</v>
      </c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>
        <f t="shared" si="20"/>
        <v>1</v>
      </c>
      <c r="AT371" s="13">
        <f t="shared" si="19"/>
        <v>75000</v>
      </c>
      <c r="AU371" s="14"/>
      <c r="AV371" s="14"/>
      <c r="AW371" s="14"/>
      <c r="AX371" s="35"/>
      <c r="AY371" s="30"/>
      <c r="AZ371" s="14"/>
      <c r="BA371" s="14"/>
      <c r="BB371" s="14"/>
      <c r="BC371" s="14"/>
    </row>
    <row r="372" spans="1:55" ht="26.25" customHeight="1" x14ac:dyDescent="0.35">
      <c r="A372" s="2"/>
      <c r="B372" s="2" t="s">
        <v>291</v>
      </c>
      <c r="C372" s="22" t="str">
        <f>VLOOKUP(B372,Tabel!$A$6:$E$78,2,FALSE)</f>
        <v>Sumbangan pita</v>
      </c>
      <c r="D372" s="35">
        <f>VLOOKUP(B372,Tabel!$A$6:$E$78,4,FALSE)</f>
        <v>15000</v>
      </c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>
        <v>2</v>
      </c>
      <c r="AR372" s="13">
        <f t="shared" si="20"/>
        <v>2</v>
      </c>
      <c r="AT372" s="29">
        <f t="shared" si="19"/>
        <v>30000</v>
      </c>
      <c r="AU372" s="14"/>
      <c r="AV372" s="14"/>
      <c r="AW372" s="14"/>
      <c r="AX372" s="35">
        <f>AT372</f>
        <v>30000</v>
      </c>
      <c r="AY372" s="30"/>
      <c r="AZ372" s="14"/>
      <c r="BA372" s="14"/>
      <c r="BB372" s="14"/>
      <c r="BC372" s="14"/>
    </row>
    <row r="373" spans="1:55" ht="26.25" customHeight="1" x14ac:dyDescent="0.35">
      <c r="A373" s="2"/>
      <c r="B373" s="2" t="s">
        <v>292</v>
      </c>
      <c r="C373" s="22" t="str">
        <f>VLOOKUP(B373,Tabel!$A$6:$E$78,2,FALSE)</f>
        <v>Sumbangan pita</v>
      </c>
      <c r="D373" s="35">
        <f>VLOOKUP(B373,Tabel!$A$6:$E$78,4,FALSE)</f>
        <v>20000</v>
      </c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>
        <v>2</v>
      </c>
      <c r="AR373" s="13">
        <f t="shared" si="20"/>
        <v>2</v>
      </c>
      <c r="AT373" s="29">
        <f t="shared" si="19"/>
        <v>40000</v>
      </c>
      <c r="AU373" s="14"/>
      <c r="AV373" s="14"/>
      <c r="AW373" s="14"/>
      <c r="AX373" s="35">
        <f>AT373</f>
        <v>40000</v>
      </c>
      <c r="AY373" s="30"/>
      <c r="AZ373" s="14"/>
      <c r="BA373" s="14"/>
      <c r="BB373" s="14"/>
      <c r="BC373" s="14"/>
    </row>
    <row r="374" spans="1:55" ht="26.25" customHeight="1" x14ac:dyDescent="0.35">
      <c r="A374" s="2"/>
      <c r="B374" s="2" t="s">
        <v>33</v>
      </c>
      <c r="C374" s="22" t="str">
        <f>VLOOKUP(B374,Tabel!$A$6:$E$78,2,FALSE)</f>
        <v>Rosario batu</v>
      </c>
      <c r="D374" s="14">
        <f>VLOOKUP(B374,Tabel!$A$6:$E$78,4,FALSE)</f>
        <v>100000</v>
      </c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>
        <v>1</v>
      </c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>
        <f t="shared" si="20"/>
        <v>1</v>
      </c>
      <c r="AT374" s="13">
        <f t="shared" si="19"/>
        <v>100000</v>
      </c>
      <c r="AU374" s="14"/>
      <c r="AV374" s="14"/>
      <c r="AW374" s="14"/>
      <c r="AX374" s="35"/>
      <c r="AY374" s="30"/>
      <c r="AZ374" s="14"/>
      <c r="BA374" s="14"/>
      <c r="BB374" s="14"/>
      <c r="BC374" s="14"/>
    </row>
    <row r="375" spans="1:55" ht="26.25" customHeight="1" x14ac:dyDescent="0.35">
      <c r="A375" s="2"/>
      <c r="B375" s="2" t="s">
        <v>43</v>
      </c>
      <c r="C375" s="22" t="str">
        <f>VLOOKUP(B375,Tabel!$A$6:$E$78,2,FALSE)</f>
        <v>G.batu magnet</v>
      </c>
      <c r="D375" s="14">
        <f>VLOOKUP(B375,Tabel!$A$6:$E$78,4,FALSE)</f>
        <v>28000</v>
      </c>
      <c r="E375" s="13"/>
      <c r="F375" s="13">
        <v>1</v>
      </c>
      <c r="G375" s="13"/>
      <c r="H375" s="13"/>
      <c r="I375" s="13"/>
      <c r="J375" s="13"/>
      <c r="K375" s="13"/>
      <c r="L375" s="13"/>
      <c r="M375" s="13"/>
      <c r="N375" s="13"/>
      <c r="O375" s="13"/>
      <c r="P375" s="13">
        <v>3</v>
      </c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>
        <f t="shared" si="20"/>
        <v>4</v>
      </c>
      <c r="AT375" s="13">
        <f t="shared" si="19"/>
        <v>112000</v>
      </c>
      <c r="AU375" s="14"/>
      <c r="AV375" s="14"/>
      <c r="AW375" s="14"/>
      <c r="AX375" s="35"/>
      <c r="AY375" s="30"/>
      <c r="AZ375" s="14"/>
      <c r="BA375" s="14"/>
      <c r="BB375" s="14"/>
      <c r="BC375" s="14"/>
    </row>
    <row r="376" spans="1:55" ht="26.25" customHeight="1" x14ac:dyDescent="0.35">
      <c r="A376" s="2"/>
      <c r="B376" s="2" t="s">
        <v>135</v>
      </c>
      <c r="C376" s="22" t="str">
        <f>VLOOKUP(B376,Tabel!$A$6:$E$78,2,FALSE)</f>
        <v xml:space="preserve">Gelang plat </v>
      </c>
      <c r="D376" s="14">
        <f>VLOOKUP(B376,Tabel!$A$6:$E$78,4,FALSE)</f>
        <v>17000</v>
      </c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>
        <v>1</v>
      </c>
      <c r="Q376" s="13"/>
      <c r="R376" s="13"/>
      <c r="S376" s="13"/>
      <c r="T376" s="13"/>
      <c r="U376" s="13"/>
      <c r="V376" s="13"/>
      <c r="W376" s="13">
        <v>3</v>
      </c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>
        <f t="shared" si="20"/>
        <v>4</v>
      </c>
      <c r="AT376" s="13">
        <f t="shared" si="19"/>
        <v>68000</v>
      </c>
      <c r="AU376" s="14"/>
      <c r="AV376" s="14"/>
      <c r="AW376" s="14"/>
      <c r="AX376" s="35"/>
      <c r="AY376" s="30"/>
      <c r="AZ376" s="14"/>
      <c r="BA376" s="14"/>
      <c r="BB376" s="14"/>
      <c r="BC376" s="14"/>
    </row>
    <row r="377" spans="1:55" ht="26.25" customHeight="1" x14ac:dyDescent="0.35">
      <c r="A377" s="2"/>
      <c r="B377" s="2" t="s">
        <v>49</v>
      </c>
      <c r="C377" s="22" t="str">
        <f>VLOOKUP(B377,Tabel!$A$6:$E$78,2,FALSE)</f>
        <v>G.tali warna warni</v>
      </c>
      <c r="D377" s="14">
        <f>VLOOKUP(B377,Tabel!$A$6:$E$78,4,FALSE)</f>
        <v>17000</v>
      </c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>
        <v>1</v>
      </c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>
        <f t="shared" si="20"/>
        <v>1</v>
      </c>
      <c r="AT377" s="13">
        <f t="shared" si="19"/>
        <v>17000</v>
      </c>
      <c r="AU377" s="14"/>
      <c r="AV377" s="14"/>
      <c r="AW377" s="14"/>
      <c r="AX377" s="35"/>
      <c r="AY377" s="30"/>
      <c r="AZ377" s="14"/>
      <c r="BA377" s="14"/>
      <c r="BB377" s="14"/>
      <c r="BC377" s="14"/>
    </row>
    <row r="378" spans="1:55" ht="26.25" customHeight="1" x14ac:dyDescent="0.35">
      <c r="A378" s="2"/>
      <c r="B378" s="2" t="s">
        <v>35</v>
      </c>
      <c r="C378" s="22" t="str">
        <f>VLOOKUP(B378,Tabel!$A$6:$E$78,2,FALSE)</f>
        <v>Rosario kristal</v>
      </c>
      <c r="D378" s="14">
        <f>VLOOKUP(B378,Tabel!$A$6:$E$78,4,FALSE)</f>
        <v>150000</v>
      </c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>
        <v>1</v>
      </c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>
        <f t="shared" si="20"/>
        <v>1</v>
      </c>
      <c r="AT378" s="13">
        <f t="shared" si="19"/>
        <v>150000</v>
      </c>
      <c r="AU378" s="14"/>
      <c r="AV378" s="14"/>
      <c r="AW378" s="14"/>
      <c r="AX378" s="35"/>
      <c r="AY378" s="30"/>
      <c r="AZ378" s="14"/>
      <c r="BA378" s="14"/>
      <c r="BB378" s="14"/>
      <c r="BC378" s="14"/>
    </row>
    <row r="379" spans="1:55" ht="26.25" customHeight="1" x14ac:dyDescent="0.35">
      <c r="A379" s="2"/>
      <c r="B379" s="2" t="s">
        <v>140</v>
      </c>
      <c r="C379" s="22" t="str">
        <f>VLOOKUP(B379,Tabel!$A$6:$E$78,2,FALSE)</f>
        <v>Kalung bandul</v>
      </c>
      <c r="D379" s="14">
        <f>VLOOKUP(B379,Tabel!$A$6:$E$78,4,FALSE)</f>
        <v>23000</v>
      </c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>
        <v>1</v>
      </c>
      <c r="R379" s="13"/>
      <c r="S379" s="13"/>
      <c r="T379" s="13">
        <v>1</v>
      </c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>
        <f t="shared" si="20"/>
        <v>2</v>
      </c>
      <c r="AT379" s="13">
        <f t="shared" si="19"/>
        <v>46000</v>
      </c>
      <c r="AU379" s="14"/>
      <c r="AV379" s="14"/>
      <c r="AW379" s="14"/>
      <c r="AX379" s="35"/>
      <c r="AY379" s="30"/>
      <c r="AZ379" s="14"/>
      <c r="BA379" s="14"/>
      <c r="BB379" s="14"/>
      <c r="BC379" s="14"/>
    </row>
    <row r="380" spans="1:55" ht="26.25" customHeight="1" x14ac:dyDescent="0.35">
      <c r="A380" s="2"/>
      <c r="B380" s="2" t="s">
        <v>237</v>
      </c>
      <c r="C380" s="22" t="str">
        <f>VLOOKUP(B380,Tabel!$A$6:$E$78,2,FALSE)</f>
        <v>Rosario tali simpul</v>
      </c>
      <c r="D380" s="14">
        <f>VLOOKUP(B380,Tabel!$A$6:$E$78,4,FALSE)</f>
        <v>30000</v>
      </c>
      <c r="E380" s="13"/>
      <c r="F380" s="13"/>
      <c r="G380" s="13"/>
      <c r="H380" s="13"/>
      <c r="I380" s="13"/>
      <c r="J380" s="13"/>
      <c r="K380" s="13"/>
      <c r="L380" s="13"/>
      <c r="M380" s="13">
        <v>1</v>
      </c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>
        <f t="shared" si="20"/>
        <v>1</v>
      </c>
      <c r="AT380" s="13">
        <f t="shared" si="19"/>
        <v>30000</v>
      </c>
      <c r="AU380" s="14"/>
      <c r="AV380" s="14"/>
      <c r="AW380" s="14"/>
      <c r="AX380" s="35"/>
      <c r="AY380" s="30"/>
      <c r="AZ380" s="14"/>
      <c r="BA380" s="14"/>
      <c r="BB380" s="14"/>
      <c r="BC380" s="14"/>
    </row>
    <row r="381" spans="1:55" ht="26.25" customHeight="1" x14ac:dyDescent="0.35">
      <c r="A381" s="2"/>
      <c r="B381" s="2" t="s">
        <v>40</v>
      </c>
      <c r="C381" s="22" t="str">
        <f>VLOOKUP(B381,Tabel!$A$6:$E$78,2,FALSE)</f>
        <v>Kalung huruf</v>
      </c>
      <c r="D381" s="14">
        <f>VLOOKUP(B381,Tabel!$A$6:$E$78,4,FALSE)</f>
        <v>15000</v>
      </c>
      <c r="E381" s="13"/>
      <c r="F381" s="13"/>
      <c r="G381" s="13"/>
      <c r="H381" s="13"/>
      <c r="I381" s="13"/>
      <c r="J381" s="13"/>
      <c r="K381" s="13"/>
      <c r="L381" s="13"/>
      <c r="M381" s="13"/>
      <c r="N381" s="13">
        <v>1</v>
      </c>
      <c r="O381" s="13">
        <v>1</v>
      </c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>
        <f t="shared" si="20"/>
        <v>2</v>
      </c>
      <c r="AT381" s="13">
        <f t="shared" si="19"/>
        <v>30000</v>
      </c>
      <c r="AU381" s="14"/>
      <c r="AV381" s="14"/>
      <c r="AW381" s="14"/>
      <c r="AX381" s="35"/>
      <c r="AY381" s="30"/>
      <c r="AZ381" s="14"/>
      <c r="BA381" s="14"/>
      <c r="BB381" s="14"/>
      <c r="BC381" s="14"/>
    </row>
    <row r="382" spans="1:55" ht="26.25" customHeight="1" x14ac:dyDescent="0.35">
      <c r="A382" s="17">
        <v>42238</v>
      </c>
      <c r="B382" s="2" t="s">
        <v>224</v>
      </c>
      <c r="C382" s="22" t="str">
        <f>VLOOKUP(B382,Tabel!$A$6:$E$78,2,FALSE)</f>
        <v>Gelang rosario kristal</v>
      </c>
      <c r="D382" s="14">
        <f>VLOOKUP(B382,Tabel!$A$6:$E$78,4,FALSE)</f>
        <v>40000</v>
      </c>
      <c r="E382" s="13"/>
      <c r="F382" s="13"/>
      <c r="G382" s="13"/>
      <c r="H382" s="13">
        <v>1</v>
      </c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>
        <f t="shared" si="20"/>
        <v>1</v>
      </c>
      <c r="AT382" s="13">
        <f t="shared" si="19"/>
        <v>40000</v>
      </c>
      <c r="AU382" s="14"/>
      <c r="AV382" s="14"/>
      <c r="AW382" s="14"/>
      <c r="AX382" s="35"/>
      <c r="AY382" s="30"/>
      <c r="AZ382" s="14"/>
      <c r="BA382" s="14"/>
      <c r="BB382" s="14"/>
      <c r="BC382" s="14"/>
    </row>
    <row r="383" spans="1:55" ht="26.25" customHeight="1" x14ac:dyDescent="0.35">
      <c r="A383" s="2" t="s">
        <v>273</v>
      </c>
      <c r="B383" s="2" t="s">
        <v>33</v>
      </c>
      <c r="C383" s="22" t="str">
        <f>VLOOKUP(B383,Tabel!$A$6:$E$78,2,FALSE)</f>
        <v>Rosario batu</v>
      </c>
      <c r="D383" s="14">
        <f>VLOOKUP(B383,Tabel!$A$6:$E$78,4,FALSE)</f>
        <v>100000</v>
      </c>
      <c r="E383" s="13"/>
      <c r="F383" s="13"/>
      <c r="G383" s="13"/>
      <c r="H383" s="13"/>
      <c r="I383" s="13"/>
      <c r="J383" s="13">
        <v>3</v>
      </c>
      <c r="K383" s="13"/>
      <c r="L383" s="13"/>
      <c r="M383" s="13">
        <v>3</v>
      </c>
      <c r="N383" s="13"/>
      <c r="O383" s="13"/>
      <c r="P383" s="13">
        <v>1</v>
      </c>
      <c r="Q383" s="13"/>
      <c r="R383" s="13"/>
      <c r="S383" s="13"/>
      <c r="T383" s="13">
        <v>1</v>
      </c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>
        <f t="shared" si="20"/>
        <v>8</v>
      </c>
      <c r="AT383" s="13">
        <f t="shared" si="19"/>
        <v>800000</v>
      </c>
      <c r="AU383" s="14"/>
      <c r="AV383" s="14"/>
      <c r="AW383" s="14"/>
      <c r="AX383" s="35"/>
      <c r="AY383" s="30"/>
      <c r="AZ383" s="14"/>
      <c r="BA383" s="14"/>
      <c r="BB383" s="14"/>
      <c r="BC383" s="14"/>
    </row>
    <row r="384" spans="1:55" ht="26.25" customHeight="1" x14ac:dyDescent="0.35">
      <c r="A384" s="2"/>
      <c r="B384" s="2" t="s">
        <v>225</v>
      </c>
      <c r="C384" s="22" t="str">
        <f>VLOOKUP(B384,Tabel!$A$6:$E$78,2,FALSE)</f>
        <v>Anting</v>
      </c>
      <c r="D384" s="14">
        <f>VLOOKUP(B384,Tabel!$A$6:$E$78,4,FALSE)</f>
        <v>65000</v>
      </c>
      <c r="E384" s="13"/>
      <c r="F384" s="13"/>
      <c r="G384" s="13"/>
      <c r="H384" s="13"/>
      <c r="I384" s="13"/>
      <c r="J384" s="13"/>
      <c r="K384" s="13"/>
      <c r="L384" s="13"/>
      <c r="M384" s="13">
        <v>3</v>
      </c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>
        <f t="shared" si="20"/>
        <v>3</v>
      </c>
      <c r="AT384" s="13">
        <f t="shared" si="19"/>
        <v>195000</v>
      </c>
      <c r="AU384" s="14"/>
      <c r="AV384" s="14"/>
      <c r="AW384" s="14"/>
      <c r="AX384" s="35"/>
      <c r="AY384" s="30"/>
      <c r="AZ384" s="14"/>
      <c r="BA384" s="14"/>
      <c r="BB384" s="14"/>
      <c r="BC384" s="14"/>
    </row>
    <row r="385" spans="1:55" ht="26.25" customHeight="1" x14ac:dyDescent="0.35">
      <c r="A385" s="2"/>
      <c r="B385" s="2" t="s">
        <v>32</v>
      </c>
      <c r="C385" s="22" t="str">
        <f>VLOOKUP(B385,Tabel!$A$6:$E$78,2,FALSE)</f>
        <v>Rosario kayu</v>
      </c>
      <c r="D385" s="14">
        <f>VLOOKUP(B385,Tabel!$A$6:$E$78,4,FALSE)</f>
        <v>40000</v>
      </c>
      <c r="E385" s="13"/>
      <c r="F385" s="13"/>
      <c r="G385" s="13"/>
      <c r="H385" s="13">
        <v>2</v>
      </c>
      <c r="I385" s="13"/>
      <c r="J385" s="13">
        <v>2</v>
      </c>
      <c r="K385" s="13"/>
      <c r="L385" s="13"/>
      <c r="M385" s="13"/>
      <c r="N385" s="13"/>
      <c r="O385" s="13"/>
      <c r="P385" s="13">
        <v>2</v>
      </c>
      <c r="Q385" s="13"/>
      <c r="R385" s="13"/>
      <c r="S385" s="13"/>
      <c r="T385" s="13"/>
      <c r="U385" s="13">
        <v>1</v>
      </c>
      <c r="V385" s="13"/>
      <c r="W385" s="13">
        <v>1</v>
      </c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>
        <f t="shared" si="20"/>
        <v>8</v>
      </c>
      <c r="AT385" s="13">
        <f t="shared" si="19"/>
        <v>320000</v>
      </c>
      <c r="AU385" s="14"/>
      <c r="AV385" s="14"/>
      <c r="AW385" s="14"/>
      <c r="AX385" s="35"/>
      <c r="AY385" s="30"/>
      <c r="AZ385" s="14"/>
      <c r="BA385" s="14"/>
      <c r="BB385" s="14"/>
      <c r="BC385" s="14"/>
    </row>
    <row r="386" spans="1:55" ht="26.25" customHeight="1" x14ac:dyDescent="0.35">
      <c r="A386" s="2"/>
      <c r="B386" s="2" t="s">
        <v>40</v>
      </c>
      <c r="C386" s="22" t="str">
        <f>VLOOKUP(B386,Tabel!$A$6:$E$78,2,FALSE)</f>
        <v>Kalung huruf</v>
      </c>
      <c r="D386" s="14">
        <f>VLOOKUP(B386,Tabel!$A$6:$E$78,4,FALSE)</f>
        <v>15000</v>
      </c>
      <c r="E386" s="13"/>
      <c r="F386" s="13">
        <v>1</v>
      </c>
      <c r="G386" s="13"/>
      <c r="H386" s="13"/>
      <c r="I386" s="13"/>
      <c r="J386" s="13"/>
      <c r="K386" s="13"/>
      <c r="L386" s="13"/>
      <c r="M386" s="13"/>
      <c r="N386" s="13">
        <v>1</v>
      </c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>
        <f t="shared" si="20"/>
        <v>2</v>
      </c>
      <c r="AT386" s="13">
        <f t="shared" si="19"/>
        <v>30000</v>
      </c>
      <c r="AU386" s="14"/>
      <c r="AV386" s="14"/>
      <c r="AW386" s="14"/>
      <c r="AX386" s="35"/>
      <c r="AY386" s="30"/>
      <c r="AZ386" s="14"/>
      <c r="BA386" s="14"/>
      <c r="BB386" s="14"/>
      <c r="BC386" s="14"/>
    </row>
    <row r="387" spans="1:55" ht="26.25" customHeight="1" x14ac:dyDescent="0.35">
      <c r="A387" s="2"/>
      <c r="B387" s="2" t="s">
        <v>223</v>
      </c>
      <c r="C387" s="22" t="str">
        <f>VLOOKUP(B387,Tabel!$A$6:$E$78,2,FALSE)</f>
        <v>Gelang rosario kristal</v>
      </c>
      <c r="D387" s="14">
        <f>VLOOKUP(B387,Tabel!$A$6:$E$78,4,FALSE)</f>
        <v>75000</v>
      </c>
      <c r="E387" s="13"/>
      <c r="F387" s="13"/>
      <c r="G387" s="13"/>
      <c r="H387" s="13"/>
      <c r="I387" s="13"/>
      <c r="J387" s="13">
        <v>3</v>
      </c>
      <c r="K387" s="13"/>
      <c r="L387" s="13"/>
      <c r="M387" s="13">
        <v>2</v>
      </c>
      <c r="N387" s="13"/>
      <c r="O387" s="13">
        <v>1</v>
      </c>
      <c r="P387" s="13">
        <v>2</v>
      </c>
      <c r="Q387" s="13"/>
      <c r="R387" s="13"/>
      <c r="S387" s="13"/>
      <c r="T387" s="13">
        <v>2</v>
      </c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>
        <f t="shared" si="20"/>
        <v>10</v>
      </c>
      <c r="AT387" s="13">
        <f t="shared" si="19"/>
        <v>750000</v>
      </c>
      <c r="AU387" s="14"/>
      <c r="AV387" s="14"/>
      <c r="AW387" s="14"/>
      <c r="AX387" s="35"/>
      <c r="AY387" s="30"/>
      <c r="AZ387" s="14"/>
      <c r="BA387" s="14"/>
      <c r="BB387" s="14"/>
      <c r="BC387" s="14"/>
    </row>
    <row r="388" spans="1:55" ht="26.25" customHeight="1" x14ac:dyDescent="0.35">
      <c r="A388" s="2"/>
      <c r="B388" s="2" t="s">
        <v>35</v>
      </c>
      <c r="C388" s="22" t="str">
        <f>VLOOKUP(B388,Tabel!$A$6:$E$78,2,FALSE)</f>
        <v>Rosario kristal</v>
      </c>
      <c r="D388" s="14">
        <f>VLOOKUP(B388,Tabel!$A$6:$E$78,4,FALSE)</f>
        <v>150000</v>
      </c>
      <c r="E388" s="13"/>
      <c r="F388" s="13"/>
      <c r="G388" s="13"/>
      <c r="H388" s="13">
        <v>1</v>
      </c>
      <c r="I388" s="13"/>
      <c r="J388" s="13">
        <v>1</v>
      </c>
      <c r="K388" s="13"/>
      <c r="L388" s="13">
        <v>1</v>
      </c>
      <c r="M388" s="13"/>
      <c r="N388" s="13"/>
      <c r="O388" s="13">
        <v>1</v>
      </c>
      <c r="P388" s="13"/>
      <c r="Q388" s="13"/>
      <c r="R388" s="13"/>
      <c r="S388" s="13"/>
      <c r="T388" s="13">
        <v>1</v>
      </c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>
        <f t="shared" si="20"/>
        <v>5</v>
      </c>
      <c r="AT388" s="13">
        <f t="shared" si="19"/>
        <v>750000</v>
      </c>
      <c r="AU388" s="14"/>
      <c r="AV388" s="14"/>
      <c r="AW388" s="14"/>
      <c r="AX388" s="35"/>
      <c r="AY388" s="30"/>
      <c r="AZ388" s="14"/>
      <c r="BA388" s="14"/>
      <c r="BB388" s="14"/>
      <c r="BC388" s="14"/>
    </row>
    <row r="389" spans="1:55" ht="26.25" customHeight="1" x14ac:dyDescent="0.35">
      <c r="A389" s="2"/>
      <c r="B389" s="2" t="s">
        <v>247</v>
      </c>
      <c r="C389" s="22" t="str">
        <f>VLOOKUP(B389,Tabel!$A$6:$E$78,2,FALSE)</f>
        <v>Gelang Bunda Maria Medugorje</v>
      </c>
      <c r="D389" s="14">
        <f>VLOOKUP(B389,Tabel!$A$6:$E$78,4,FALSE)</f>
        <v>150000</v>
      </c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>
        <v>1</v>
      </c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>
        <f t="shared" si="20"/>
        <v>1</v>
      </c>
      <c r="AT389" s="13">
        <f t="shared" si="19"/>
        <v>150000</v>
      </c>
      <c r="AU389" s="14"/>
      <c r="AV389" s="14"/>
      <c r="AW389" s="14"/>
      <c r="AX389" s="35"/>
      <c r="AY389" s="30"/>
      <c r="AZ389" s="14"/>
      <c r="BA389" s="14"/>
      <c r="BB389" s="14"/>
      <c r="BC389" s="14"/>
    </row>
    <row r="390" spans="1:55" ht="26.25" customHeight="1" x14ac:dyDescent="0.35">
      <c r="A390" s="2"/>
      <c r="B390" s="2" t="s">
        <v>215</v>
      </c>
      <c r="C390" s="22" t="str">
        <f>VLOOKUP(B390,Tabel!$A$6:$E$78,2,FALSE)</f>
        <v>G. Mutiara</v>
      </c>
      <c r="D390" s="14">
        <f>VLOOKUP(B390,Tabel!$A$6:$E$78,4,FALSE)</f>
        <v>30000</v>
      </c>
      <c r="E390" s="13"/>
      <c r="F390" s="13"/>
      <c r="G390" s="13"/>
      <c r="H390" s="13"/>
      <c r="I390" s="13"/>
      <c r="J390" s="13"/>
      <c r="K390" s="13"/>
      <c r="L390" s="13"/>
      <c r="M390" s="13">
        <v>2</v>
      </c>
      <c r="N390" s="13"/>
      <c r="O390" s="13"/>
      <c r="P390" s="13">
        <v>1</v>
      </c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>
        <f t="shared" si="20"/>
        <v>3</v>
      </c>
      <c r="AT390" s="13">
        <f t="shared" ref="AT390:AT453" si="21">AR390*D390</f>
        <v>90000</v>
      </c>
      <c r="AU390" s="14"/>
      <c r="AV390" s="14"/>
      <c r="AW390" s="14"/>
      <c r="AX390" s="35"/>
      <c r="AY390" s="30"/>
      <c r="AZ390" s="14"/>
      <c r="BA390" s="14"/>
      <c r="BB390" s="14"/>
      <c r="BC390" s="14"/>
    </row>
    <row r="391" spans="1:55" ht="26.25" customHeight="1" x14ac:dyDescent="0.35">
      <c r="A391" s="2"/>
      <c r="B391" s="2" t="s">
        <v>140</v>
      </c>
      <c r="C391" s="22" t="str">
        <f>VLOOKUP(B391,Tabel!$A$6:$E$78,2,FALSE)</f>
        <v>Kalung bandul</v>
      </c>
      <c r="D391" s="14">
        <f>VLOOKUP(B391,Tabel!$A$6:$E$78,4,FALSE)</f>
        <v>23000</v>
      </c>
      <c r="E391" s="13"/>
      <c r="F391" s="13"/>
      <c r="G391" s="13"/>
      <c r="H391" s="13"/>
      <c r="I391" s="13"/>
      <c r="J391" s="13">
        <v>1</v>
      </c>
      <c r="K391" s="13"/>
      <c r="L391" s="13"/>
      <c r="M391" s="13"/>
      <c r="N391" s="13"/>
      <c r="O391" s="13">
        <v>2</v>
      </c>
      <c r="P391" s="13"/>
      <c r="Q391" s="13"/>
      <c r="R391" s="13"/>
      <c r="S391" s="13"/>
      <c r="T391" s="13">
        <v>2</v>
      </c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>
        <f t="shared" ref="AR391:AR454" si="22">SUM(E391:AQ391)</f>
        <v>5</v>
      </c>
      <c r="AT391" s="13">
        <f t="shared" si="21"/>
        <v>115000</v>
      </c>
      <c r="AU391" s="14"/>
      <c r="AV391" s="14"/>
      <c r="AW391" s="14"/>
      <c r="AX391" s="35"/>
      <c r="AY391" s="30"/>
      <c r="AZ391" s="14"/>
      <c r="BA391" s="14"/>
      <c r="BB391" s="14"/>
      <c r="BC391" s="14"/>
    </row>
    <row r="392" spans="1:55" ht="26.25" customHeight="1" x14ac:dyDescent="0.35">
      <c r="A392" s="2"/>
      <c r="B392" s="2" t="s">
        <v>135</v>
      </c>
      <c r="C392" s="22" t="str">
        <f>VLOOKUP(B392,Tabel!$A$6:$E$78,2,FALSE)</f>
        <v xml:space="preserve">Gelang plat </v>
      </c>
      <c r="D392" s="14">
        <f>VLOOKUP(B392,Tabel!$A$6:$E$78,4,FALSE)</f>
        <v>17000</v>
      </c>
      <c r="E392" s="13"/>
      <c r="F392" s="13"/>
      <c r="G392" s="13"/>
      <c r="H392" s="13"/>
      <c r="I392" s="13"/>
      <c r="J392" s="13"/>
      <c r="K392" s="13"/>
      <c r="L392" s="13">
        <v>2</v>
      </c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>
        <v>1</v>
      </c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>
        <f t="shared" si="22"/>
        <v>3</v>
      </c>
      <c r="AT392" s="13">
        <f t="shared" si="21"/>
        <v>51000</v>
      </c>
      <c r="AU392" s="14"/>
      <c r="AV392" s="14"/>
      <c r="AW392" s="14"/>
      <c r="AX392" s="35"/>
      <c r="AY392" s="30"/>
      <c r="AZ392" s="14"/>
      <c r="BA392" s="14"/>
      <c r="BB392" s="14"/>
      <c r="BC392" s="14"/>
    </row>
    <row r="393" spans="1:55" ht="26.25" customHeight="1" x14ac:dyDescent="0.35">
      <c r="A393" s="2"/>
      <c r="B393" s="2" t="s">
        <v>49</v>
      </c>
      <c r="C393" s="22" t="str">
        <f>VLOOKUP(B393,Tabel!$A$6:$E$78,2,FALSE)</f>
        <v>G.tali warna warni</v>
      </c>
      <c r="D393" s="14">
        <f>VLOOKUP(B393,Tabel!$A$6:$E$78,4,FALSE)</f>
        <v>17000</v>
      </c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>
        <v>1</v>
      </c>
      <c r="R393" s="13"/>
      <c r="S393" s="13"/>
      <c r="T393" s="13"/>
      <c r="U393" s="13"/>
      <c r="V393" s="13"/>
      <c r="W393" s="13"/>
      <c r="X393" s="13"/>
      <c r="Y393" s="13">
        <v>2</v>
      </c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>
        <f t="shared" si="22"/>
        <v>3</v>
      </c>
      <c r="AT393" s="13">
        <f t="shared" si="21"/>
        <v>51000</v>
      </c>
      <c r="AU393" s="14"/>
      <c r="AV393" s="14"/>
      <c r="AW393" s="14"/>
      <c r="AX393" s="35"/>
      <c r="AY393" s="30"/>
      <c r="AZ393" s="14"/>
      <c r="BA393" s="14"/>
      <c r="BB393" s="14"/>
      <c r="BC393" s="14"/>
    </row>
    <row r="394" spans="1:55" ht="26.25" customHeight="1" x14ac:dyDescent="0.35">
      <c r="A394" s="2"/>
      <c r="B394" s="2" t="s">
        <v>56</v>
      </c>
      <c r="C394" s="22" t="str">
        <f>VLOOKUP(B394,Tabel!$A$6:$E$78,2,FALSE)</f>
        <v>Anting</v>
      </c>
      <c r="D394" s="14">
        <f>VLOOKUP(B394,Tabel!$A$6:$E$78,4,FALSE)</f>
        <v>50000</v>
      </c>
      <c r="E394" s="13"/>
      <c r="F394" s="13"/>
      <c r="G394" s="13"/>
      <c r="H394" s="13"/>
      <c r="I394" s="13"/>
      <c r="J394" s="13"/>
      <c r="K394" s="13"/>
      <c r="L394" s="13"/>
      <c r="M394" s="13">
        <v>2</v>
      </c>
      <c r="N394" s="13">
        <v>1</v>
      </c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>
        <f t="shared" si="22"/>
        <v>3</v>
      </c>
      <c r="AT394" s="13">
        <f t="shared" si="21"/>
        <v>150000</v>
      </c>
      <c r="AU394" s="14"/>
      <c r="AV394" s="14"/>
      <c r="AW394" s="14"/>
      <c r="AX394" s="35"/>
      <c r="AY394" s="30"/>
      <c r="AZ394" s="14"/>
      <c r="BA394" s="14"/>
      <c r="BB394" s="14"/>
      <c r="BC394" s="14"/>
    </row>
    <row r="395" spans="1:55" ht="26.25" customHeight="1" x14ac:dyDescent="0.35">
      <c r="A395" s="2"/>
      <c r="B395" s="2" t="s">
        <v>243</v>
      </c>
      <c r="C395" s="22" t="str">
        <f>VLOOKUP(B395,Tabel!$A$6:$E$78,2,FALSE)</f>
        <v>Gelang macrame + plat</v>
      </c>
      <c r="D395" s="14">
        <f>VLOOKUP(B395,Tabel!$A$6:$E$78,4,FALSE)</f>
        <v>28000</v>
      </c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>
        <v>1</v>
      </c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>
        <f t="shared" si="22"/>
        <v>1</v>
      </c>
      <c r="AT395" s="13">
        <f t="shared" si="21"/>
        <v>28000</v>
      </c>
      <c r="AU395" s="14"/>
      <c r="AV395" s="14"/>
      <c r="AW395" s="14"/>
      <c r="AX395" s="35"/>
      <c r="AY395" s="30"/>
      <c r="AZ395" s="14"/>
      <c r="BA395" s="14"/>
      <c r="BB395" s="14"/>
      <c r="BC395" s="14"/>
    </row>
    <row r="396" spans="1:55" ht="26.25" customHeight="1" x14ac:dyDescent="0.35">
      <c r="A396" s="2"/>
      <c r="B396" s="2" t="s">
        <v>43</v>
      </c>
      <c r="C396" s="22" t="str">
        <f>VLOOKUP(B396,Tabel!$A$6:$E$78,2,FALSE)</f>
        <v>G.batu magnet</v>
      </c>
      <c r="D396" s="14">
        <f>VLOOKUP(B396,Tabel!$A$6:$E$78,4,FALSE)</f>
        <v>28000</v>
      </c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>
        <v>1</v>
      </c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>
        <f t="shared" si="22"/>
        <v>1</v>
      </c>
      <c r="AT396" s="13">
        <f t="shared" si="21"/>
        <v>28000</v>
      </c>
      <c r="AU396" s="14"/>
      <c r="AV396" s="14"/>
      <c r="AW396" s="14"/>
      <c r="AX396" s="35"/>
      <c r="AY396" s="30"/>
      <c r="AZ396" s="14"/>
      <c r="BA396" s="14"/>
      <c r="BB396" s="14"/>
      <c r="BC396" s="14"/>
    </row>
    <row r="397" spans="1:55" ht="26.25" customHeight="1" x14ac:dyDescent="0.35">
      <c r="A397" s="2"/>
      <c r="B397" s="2" t="s">
        <v>129</v>
      </c>
      <c r="C397" s="22" t="str">
        <f>VLOOKUP(B397,Tabel!$A$6:$E$78,2,FALSE)</f>
        <v>Lain2</v>
      </c>
      <c r="D397" s="35">
        <f>3585000-SUM(AT382:AT396)</f>
        <v>37000</v>
      </c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>
        <v>1</v>
      </c>
      <c r="AR397" s="13">
        <f t="shared" si="22"/>
        <v>1</v>
      </c>
      <c r="AT397" s="29">
        <f t="shared" si="21"/>
        <v>37000</v>
      </c>
      <c r="AU397" s="14"/>
      <c r="AV397" s="14"/>
      <c r="AW397" s="14"/>
      <c r="AX397" s="35">
        <f>AT397</f>
        <v>37000</v>
      </c>
      <c r="AY397" s="30"/>
      <c r="AZ397" s="14"/>
      <c r="BA397" s="14"/>
      <c r="BB397" s="14"/>
      <c r="BC397" s="14"/>
    </row>
    <row r="398" spans="1:55" ht="26.25" customHeight="1" x14ac:dyDescent="0.35">
      <c r="A398" s="17">
        <v>42239</v>
      </c>
      <c r="B398" s="2" t="s">
        <v>133</v>
      </c>
      <c r="C398" s="22" t="str">
        <f>VLOOKUP(B398,Tabel!$A$6:$E$78,2,FALSE)</f>
        <v>Gelang rosario kristal</v>
      </c>
      <c r="D398" s="14">
        <f>VLOOKUP(B398,Tabel!$A$6:$E$78,4,FALSE)</f>
        <v>50000</v>
      </c>
      <c r="E398" s="13"/>
      <c r="F398" s="13"/>
      <c r="G398" s="13"/>
      <c r="H398" s="13">
        <v>2</v>
      </c>
      <c r="I398" s="13"/>
      <c r="J398" s="13"/>
      <c r="K398" s="13"/>
      <c r="L398" s="13"/>
      <c r="M398" s="13">
        <v>2</v>
      </c>
      <c r="N398" s="13"/>
      <c r="O398" s="13">
        <v>8</v>
      </c>
      <c r="P398" s="13">
        <v>2</v>
      </c>
      <c r="Q398" s="13">
        <v>2</v>
      </c>
      <c r="R398" s="13"/>
      <c r="S398" s="13"/>
      <c r="T398" s="13">
        <v>1</v>
      </c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>
        <f t="shared" si="22"/>
        <v>17</v>
      </c>
      <c r="AT398" s="13">
        <f t="shared" si="21"/>
        <v>850000</v>
      </c>
      <c r="AU398" s="14"/>
      <c r="AV398" s="14"/>
      <c r="AW398" s="14"/>
      <c r="AX398" s="35"/>
      <c r="AY398" s="30"/>
      <c r="AZ398" s="14"/>
      <c r="BA398" s="14"/>
      <c r="BB398" s="14"/>
      <c r="BC398" s="14"/>
    </row>
    <row r="399" spans="1:55" ht="26.25" customHeight="1" x14ac:dyDescent="0.35">
      <c r="A399" s="2"/>
      <c r="B399" s="2" t="s">
        <v>56</v>
      </c>
      <c r="C399" s="22" t="str">
        <f>VLOOKUP(B399,Tabel!$A$6:$E$78,2,FALSE)</f>
        <v>Anting</v>
      </c>
      <c r="D399" s="14">
        <f>VLOOKUP(B399,Tabel!$A$6:$E$78,4,FALSE)</f>
        <v>50000</v>
      </c>
      <c r="E399" s="13"/>
      <c r="F399" s="13"/>
      <c r="G399" s="13"/>
      <c r="H399" s="13"/>
      <c r="I399" s="13"/>
      <c r="J399" s="13"/>
      <c r="K399" s="13"/>
      <c r="L399" s="13">
        <v>2</v>
      </c>
      <c r="M399" s="13">
        <v>2</v>
      </c>
      <c r="N399" s="13"/>
      <c r="O399" s="13"/>
      <c r="P399" s="13">
        <v>5</v>
      </c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>
        <f t="shared" si="22"/>
        <v>9</v>
      </c>
      <c r="AT399" s="13">
        <f t="shared" si="21"/>
        <v>450000</v>
      </c>
      <c r="AU399" s="14"/>
      <c r="AV399" s="14"/>
      <c r="AW399" s="14"/>
      <c r="AX399" s="35"/>
      <c r="AY399" s="30"/>
      <c r="AZ399" s="14"/>
      <c r="BA399" s="14"/>
      <c r="BB399" s="14"/>
      <c r="BC399" s="14"/>
    </row>
    <row r="400" spans="1:55" ht="26.25" customHeight="1" x14ac:dyDescent="0.35">
      <c r="A400" s="2"/>
      <c r="B400" s="2" t="s">
        <v>33</v>
      </c>
      <c r="C400" s="22" t="str">
        <f>VLOOKUP(B400,Tabel!$A$6:$E$78,2,FALSE)</f>
        <v>Rosario batu</v>
      </c>
      <c r="D400" s="14">
        <f>VLOOKUP(B400,Tabel!$A$6:$E$78,4,FALSE)</f>
        <v>100000</v>
      </c>
      <c r="E400" s="13"/>
      <c r="F400" s="13">
        <v>1</v>
      </c>
      <c r="G400" s="13"/>
      <c r="H400" s="13">
        <v>1</v>
      </c>
      <c r="I400" s="13"/>
      <c r="J400" s="13">
        <v>1</v>
      </c>
      <c r="K400" s="13"/>
      <c r="L400" s="13"/>
      <c r="M400" s="13">
        <v>2</v>
      </c>
      <c r="N400" s="13"/>
      <c r="O400" s="13"/>
      <c r="P400" s="13">
        <v>3</v>
      </c>
      <c r="Q400" s="13"/>
      <c r="R400" s="13"/>
      <c r="S400" s="13"/>
      <c r="T400" s="13">
        <v>4</v>
      </c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>
        <f t="shared" si="22"/>
        <v>12</v>
      </c>
      <c r="AT400" s="13">
        <f t="shared" si="21"/>
        <v>1200000</v>
      </c>
      <c r="AU400" s="14"/>
      <c r="AV400" s="14"/>
      <c r="AW400" s="14"/>
      <c r="AX400" s="35"/>
      <c r="AY400" s="30"/>
      <c r="AZ400" s="14"/>
      <c r="BA400" s="14"/>
      <c r="BB400" s="14"/>
      <c r="BC400" s="14"/>
    </row>
    <row r="401" spans="1:55" ht="26.25" customHeight="1" x14ac:dyDescent="0.35">
      <c r="A401" s="2"/>
      <c r="B401" s="2" t="s">
        <v>35</v>
      </c>
      <c r="C401" s="22" t="str">
        <f>VLOOKUP(B401,Tabel!$A$6:$E$78,2,FALSE)</f>
        <v>Rosario kristal</v>
      </c>
      <c r="D401" s="14">
        <f>VLOOKUP(B401,Tabel!$A$6:$E$78,4,FALSE)</f>
        <v>150000</v>
      </c>
      <c r="E401" s="13"/>
      <c r="F401" s="13">
        <v>3</v>
      </c>
      <c r="G401" s="13"/>
      <c r="H401" s="13">
        <v>1</v>
      </c>
      <c r="I401" s="13"/>
      <c r="J401" s="13">
        <v>5</v>
      </c>
      <c r="K401" s="13"/>
      <c r="L401" s="13"/>
      <c r="M401" s="13">
        <v>2</v>
      </c>
      <c r="N401" s="13"/>
      <c r="O401" s="13"/>
      <c r="P401" s="13">
        <v>1</v>
      </c>
      <c r="Q401" s="13"/>
      <c r="R401" s="13"/>
      <c r="S401" s="13"/>
      <c r="T401" s="13">
        <v>2</v>
      </c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>
        <f t="shared" si="22"/>
        <v>14</v>
      </c>
      <c r="AT401" s="13">
        <f t="shared" si="21"/>
        <v>2100000</v>
      </c>
      <c r="AU401" s="14"/>
      <c r="AV401" s="14"/>
      <c r="AW401" s="14"/>
      <c r="AX401" s="35"/>
      <c r="AY401" s="30"/>
      <c r="AZ401" s="14"/>
      <c r="BA401" s="14"/>
      <c r="BB401" s="14"/>
      <c r="BC401" s="14"/>
    </row>
    <row r="402" spans="1:55" ht="26.25" customHeight="1" x14ac:dyDescent="0.35">
      <c r="A402" s="2"/>
      <c r="B402" s="2" t="s">
        <v>223</v>
      </c>
      <c r="C402" s="22" t="str">
        <f>VLOOKUP(B402,Tabel!$A$6:$E$78,2,FALSE)</f>
        <v>Gelang rosario kristal</v>
      </c>
      <c r="D402" s="14">
        <f>VLOOKUP(B402,Tabel!$A$6:$E$78,4,FALSE)</f>
        <v>75000</v>
      </c>
      <c r="E402" s="13"/>
      <c r="F402" s="13"/>
      <c r="G402" s="13"/>
      <c r="H402" s="13">
        <v>1</v>
      </c>
      <c r="I402" s="13"/>
      <c r="J402" s="13">
        <v>1</v>
      </c>
      <c r="K402" s="13"/>
      <c r="L402" s="13"/>
      <c r="M402" s="13"/>
      <c r="N402" s="13"/>
      <c r="O402" s="13"/>
      <c r="P402" s="13">
        <v>2</v>
      </c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>
        <f t="shared" si="22"/>
        <v>4</v>
      </c>
      <c r="AT402" s="13">
        <f t="shared" si="21"/>
        <v>300000</v>
      </c>
      <c r="AU402" s="14"/>
      <c r="AV402" s="14"/>
      <c r="AW402" s="14"/>
      <c r="AX402" s="35"/>
      <c r="AY402" s="30"/>
      <c r="AZ402" s="14"/>
      <c r="BA402" s="14"/>
      <c r="BB402" s="14"/>
      <c r="BC402" s="14"/>
    </row>
    <row r="403" spans="1:55" ht="26.25" customHeight="1" x14ac:dyDescent="0.35">
      <c r="A403" s="2"/>
      <c r="B403" s="2" t="s">
        <v>247</v>
      </c>
      <c r="C403" s="22" t="str">
        <f>VLOOKUP(B403,Tabel!$A$6:$E$78,2,FALSE)</f>
        <v>Gelang Bunda Maria Medugorje</v>
      </c>
      <c r="D403" s="14">
        <f>VLOOKUP(B403,Tabel!$A$6:$E$78,4,FALSE)</f>
        <v>150000</v>
      </c>
      <c r="E403" s="13"/>
      <c r="F403" s="13"/>
      <c r="G403" s="13"/>
      <c r="H403" s="13"/>
      <c r="I403" s="13"/>
      <c r="J403" s="13"/>
      <c r="K403" s="13"/>
      <c r="L403" s="13"/>
      <c r="M403" s="13"/>
      <c r="N403" s="13">
        <v>5</v>
      </c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>
        <f t="shared" si="22"/>
        <v>5</v>
      </c>
      <c r="AT403" s="13">
        <f t="shared" si="21"/>
        <v>750000</v>
      </c>
      <c r="AU403" s="14"/>
      <c r="AV403" s="14"/>
      <c r="AW403" s="14"/>
      <c r="AX403" s="35"/>
      <c r="AY403" s="30"/>
      <c r="AZ403" s="14"/>
      <c r="BA403" s="14"/>
      <c r="BB403" s="14"/>
      <c r="BC403" s="14"/>
    </row>
    <row r="404" spans="1:55" ht="26.25" customHeight="1" x14ac:dyDescent="0.35">
      <c r="A404" s="2"/>
      <c r="B404" s="2" t="s">
        <v>225</v>
      </c>
      <c r="C404" s="22" t="str">
        <f>VLOOKUP(B404,Tabel!$A$6:$E$78,2,FALSE)</f>
        <v>Anting</v>
      </c>
      <c r="D404" s="14">
        <f>VLOOKUP(B404,Tabel!$A$6:$E$78,4,FALSE)</f>
        <v>65000</v>
      </c>
      <c r="E404" s="13"/>
      <c r="F404" s="13"/>
      <c r="G404" s="13"/>
      <c r="H404" s="13"/>
      <c r="I404" s="13"/>
      <c r="J404" s="13"/>
      <c r="K404" s="13"/>
      <c r="L404" s="13">
        <v>1</v>
      </c>
      <c r="M404" s="13"/>
      <c r="N404" s="13"/>
      <c r="O404" s="13"/>
      <c r="P404" s="13"/>
      <c r="Q404" s="13"/>
      <c r="R404" s="13"/>
      <c r="S404" s="13"/>
      <c r="T404" s="13">
        <v>1</v>
      </c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>
        <f t="shared" si="22"/>
        <v>2</v>
      </c>
      <c r="AT404" s="13">
        <f t="shared" si="21"/>
        <v>130000</v>
      </c>
      <c r="AU404" s="14"/>
      <c r="AV404" s="14"/>
      <c r="AW404" s="14"/>
      <c r="AX404" s="35"/>
      <c r="AY404" s="30"/>
      <c r="AZ404" s="14"/>
      <c r="BA404" s="14"/>
      <c r="BB404" s="14"/>
      <c r="BC404" s="14"/>
    </row>
    <row r="405" spans="1:55" ht="26.25" customHeight="1" x14ac:dyDescent="0.35">
      <c r="A405" s="2"/>
      <c r="B405" s="2" t="s">
        <v>49</v>
      </c>
      <c r="C405" s="22" t="str">
        <f>VLOOKUP(B405,Tabel!$A$6:$E$78,2,FALSE)</f>
        <v>G.tali warna warni</v>
      </c>
      <c r="D405" s="14">
        <f>VLOOKUP(B405,Tabel!$A$6:$E$78,4,FALSE)</f>
        <v>17000</v>
      </c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>
        <v>1</v>
      </c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>
        <f t="shared" si="22"/>
        <v>1</v>
      </c>
      <c r="AT405" s="13">
        <f t="shared" si="21"/>
        <v>17000</v>
      </c>
      <c r="AU405" s="14"/>
      <c r="AV405" s="14"/>
      <c r="AW405" s="14"/>
      <c r="AX405" s="35"/>
      <c r="AY405" s="30"/>
      <c r="AZ405" s="14"/>
      <c r="BA405" s="14"/>
      <c r="BB405" s="14"/>
      <c r="BC405" s="14"/>
    </row>
    <row r="406" spans="1:55" ht="26.25" customHeight="1" x14ac:dyDescent="0.35">
      <c r="A406" s="2"/>
      <c r="B406" s="2" t="s">
        <v>135</v>
      </c>
      <c r="C406" s="22" t="str">
        <f>VLOOKUP(B406,Tabel!$A$6:$E$78,2,FALSE)</f>
        <v xml:space="preserve">Gelang plat </v>
      </c>
      <c r="D406" s="14">
        <f>VLOOKUP(B406,Tabel!$A$6:$E$78,4,FALSE)</f>
        <v>17000</v>
      </c>
      <c r="E406" s="13"/>
      <c r="F406" s="13"/>
      <c r="G406" s="13"/>
      <c r="H406" s="13"/>
      <c r="I406" s="13"/>
      <c r="J406" s="13"/>
      <c r="K406" s="13"/>
      <c r="L406" s="13">
        <v>14</v>
      </c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>
        <v>23</v>
      </c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>
        <f t="shared" si="22"/>
        <v>37</v>
      </c>
      <c r="AT406" s="13">
        <f t="shared" si="21"/>
        <v>629000</v>
      </c>
      <c r="AU406" s="14"/>
      <c r="AV406" s="14"/>
      <c r="AW406" s="14"/>
      <c r="AX406" s="35"/>
      <c r="AY406" s="30"/>
      <c r="AZ406" s="14"/>
      <c r="BA406" s="14"/>
      <c r="BB406" s="14"/>
      <c r="BC406" s="14"/>
    </row>
    <row r="407" spans="1:55" ht="26.25" customHeight="1" x14ac:dyDescent="0.35">
      <c r="A407" s="2"/>
      <c r="B407" s="2" t="s">
        <v>32</v>
      </c>
      <c r="C407" s="22" t="str">
        <f>VLOOKUP(B407,Tabel!$A$6:$E$78,2,FALSE)</f>
        <v>Rosario kayu</v>
      </c>
      <c r="D407" s="14">
        <f>VLOOKUP(B407,Tabel!$A$6:$E$78,4,FALSE)</f>
        <v>40000</v>
      </c>
      <c r="E407" s="13"/>
      <c r="F407" s="13"/>
      <c r="G407" s="13"/>
      <c r="H407" s="13">
        <v>8</v>
      </c>
      <c r="I407" s="13"/>
      <c r="J407" s="13">
        <v>2</v>
      </c>
      <c r="K407" s="13"/>
      <c r="L407" s="13"/>
      <c r="M407" s="13"/>
      <c r="N407" s="13"/>
      <c r="O407" s="13"/>
      <c r="P407" s="13">
        <v>12</v>
      </c>
      <c r="Q407" s="13"/>
      <c r="R407" s="13"/>
      <c r="S407" s="13"/>
      <c r="T407" s="13"/>
      <c r="U407" s="13"/>
      <c r="V407" s="13">
        <v>2</v>
      </c>
      <c r="W407" s="13">
        <v>13</v>
      </c>
      <c r="X407" s="13"/>
      <c r="Y407" s="13"/>
      <c r="Z407" s="13"/>
      <c r="AA407" s="13">
        <v>4</v>
      </c>
      <c r="AB407" s="13">
        <v>5</v>
      </c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>
        <f t="shared" si="22"/>
        <v>46</v>
      </c>
      <c r="AT407" s="13">
        <f t="shared" si="21"/>
        <v>1840000</v>
      </c>
      <c r="AU407" s="14"/>
      <c r="AV407" s="14"/>
      <c r="AW407" s="14"/>
      <c r="AX407" s="35"/>
      <c r="AY407" s="30"/>
      <c r="AZ407" s="14"/>
      <c r="BA407" s="14"/>
      <c r="BB407" s="14"/>
      <c r="BC407" s="14"/>
    </row>
    <row r="408" spans="1:55" ht="26.25" customHeight="1" x14ac:dyDescent="0.35">
      <c r="A408" s="2"/>
      <c r="B408" s="2" t="s">
        <v>215</v>
      </c>
      <c r="C408" s="22" t="str">
        <f>VLOOKUP(B408,Tabel!$A$6:$E$78,2,FALSE)</f>
        <v>G. Mutiara</v>
      </c>
      <c r="D408" s="14">
        <f>VLOOKUP(B408,Tabel!$A$6:$E$78,4,FALSE)</f>
        <v>30000</v>
      </c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>
        <v>1</v>
      </c>
      <c r="Q408" s="13">
        <v>2</v>
      </c>
      <c r="R408" s="13"/>
      <c r="S408" s="13"/>
      <c r="T408" s="13">
        <v>1</v>
      </c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>
        <f t="shared" si="22"/>
        <v>4</v>
      </c>
      <c r="AT408" s="13">
        <f t="shared" si="21"/>
        <v>120000</v>
      </c>
      <c r="AU408" s="14"/>
      <c r="AV408" s="14"/>
      <c r="AW408" s="14"/>
      <c r="AX408" s="35"/>
      <c r="AY408" s="30"/>
      <c r="AZ408" s="14"/>
      <c r="BA408" s="14"/>
      <c r="BB408" s="14"/>
      <c r="BC408" s="14"/>
    </row>
    <row r="409" spans="1:55" ht="26.25" customHeight="1" x14ac:dyDescent="0.35">
      <c r="A409" s="2"/>
      <c r="B409" s="2" t="s">
        <v>237</v>
      </c>
      <c r="C409" s="22" t="str">
        <f>VLOOKUP(B409,Tabel!$A$6:$E$78,2,FALSE)</f>
        <v>Rosario tali simpul</v>
      </c>
      <c r="D409" s="14">
        <f>VLOOKUP(B409,Tabel!$A$6:$E$78,4,FALSE)</f>
        <v>30000</v>
      </c>
      <c r="E409" s="13"/>
      <c r="F409" s="13"/>
      <c r="G409" s="13"/>
      <c r="H409" s="13"/>
      <c r="I409" s="13"/>
      <c r="J409" s="13"/>
      <c r="K409" s="13"/>
      <c r="L409" s="13"/>
      <c r="M409" s="13">
        <v>4</v>
      </c>
      <c r="N409" s="13"/>
      <c r="O409" s="13"/>
      <c r="P409" s="13"/>
      <c r="Q409" s="13">
        <v>2</v>
      </c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>
        <f t="shared" si="22"/>
        <v>6</v>
      </c>
      <c r="AT409" s="13">
        <f t="shared" si="21"/>
        <v>180000</v>
      </c>
      <c r="AU409" s="14"/>
      <c r="AV409" s="14"/>
      <c r="AW409" s="14"/>
      <c r="AX409" s="35"/>
      <c r="AY409" s="30"/>
      <c r="AZ409" s="14"/>
      <c r="BA409" s="14"/>
      <c r="BB409" s="14"/>
      <c r="BC409" s="14"/>
    </row>
    <row r="410" spans="1:55" ht="26.25" customHeight="1" x14ac:dyDescent="0.35">
      <c r="A410" s="2"/>
      <c r="B410" s="2" t="s">
        <v>40</v>
      </c>
      <c r="C410" s="22" t="str">
        <f>VLOOKUP(B410,Tabel!$A$6:$E$78,2,FALSE)</f>
        <v>Kalung huruf</v>
      </c>
      <c r="D410" s="14">
        <f>VLOOKUP(B410,Tabel!$A$6:$E$78,4,FALSE)</f>
        <v>15000</v>
      </c>
      <c r="E410" s="13"/>
      <c r="F410" s="13"/>
      <c r="G410" s="13"/>
      <c r="H410" s="13"/>
      <c r="I410" s="13"/>
      <c r="J410" s="13"/>
      <c r="K410" s="13"/>
      <c r="L410" s="13"/>
      <c r="M410" s="13"/>
      <c r="N410" s="13">
        <v>3</v>
      </c>
      <c r="O410" s="13"/>
      <c r="P410" s="13">
        <v>1</v>
      </c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>
        <f t="shared" si="22"/>
        <v>4</v>
      </c>
      <c r="AT410" s="13">
        <f t="shared" si="21"/>
        <v>60000</v>
      </c>
      <c r="AU410" s="14"/>
      <c r="AV410" s="14"/>
      <c r="AW410" s="14"/>
      <c r="AX410" s="35"/>
      <c r="AY410" s="30"/>
      <c r="AZ410" s="14"/>
      <c r="BA410" s="14"/>
      <c r="BB410" s="14"/>
      <c r="BC410" s="14"/>
    </row>
    <row r="411" spans="1:55" ht="26.25" customHeight="1" x14ac:dyDescent="0.35">
      <c r="A411" s="2"/>
      <c r="B411" s="2" t="s">
        <v>140</v>
      </c>
      <c r="C411" s="22" t="str">
        <f>VLOOKUP(B411,Tabel!$A$6:$E$78,2,FALSE)</f>
        <v>Kalung bandul</v>
      </c>
      <c r="D411" s="14">
        <f>VLOOKUP(B411,Tabel!$A$6:$E$78,4,FALSE)</f>
        <v>23000</v>
      </c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>
        <v>2</v>
      </c>
      <c r="P411" s="13"/>
      <c r="Q411" s="13"/>
      <c r="R411" s="13"/>
      <c r="S411" s="13">
        <v>3</v>
      </c>
      <c r="T411" s="13">
        <v>6</v>
      </c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>
        <f t="shared" si="22"/>
        <v>11</v>
      </c>
      <c r="AT411" s="13">
        <f t="shared" si="21"/>
        <v>253000</v>
      </c>
      <c r="AU411" s="14"/>
      <c r="AV411" s="14"/>
      <c r="AW411" s="14"/>
      <c r="AX411" s="35"/>
      <c r="AY411" s="30"/>
      <c r="AZ411" s="14"/>
      <c r="BA411" s="14"/>
      <c r="BB411" s="14"/>
      <c r="BC411" s="14"/>
    </row>
    <row r="412" spans="1:55" ht="26.25" customHeight="1" x14ac:dyDescent="0.35">
      <c r="A412" s="2"/>
      <c r="B412" s="2" t="s">
        <v>243</v>
      </c>
      <c r="C412" s="22" t="str">
        <f>VLOOKUP(B412,Tabel!$A$6:$E$78,2,FALSE)</f>
        <v>Gelang macrame + plat</v>
      </c>
      <c r="D412" s="14">
        <f>VLOOKUP(B412,Tabel!$A$6:$E$78,4,FALSE)</f>
        <v>28000</v>
      </c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>
        <v>2</v>
      </c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>
        <f t="shared" si="22"/>
        <v>2</v>
      </c>
      <c r="AT412" s="13">
        <f t="shared" si="21"/>
        <v>56000</v>
      </c>
      <c r="AU412" s="14"/>
      <c r="AV412" s="14"/>
      <c r="AW412" s="14"/>
      <c r="AX412" s="35"/>
      <c r="AY412" s="30"/>
      <c r="AZ412" s="14"/>
      <c r="BA412" s="14"/>
      <c r="BB412" s="14"/>
      <c r="BC412" s="14"/>
    </row>
    <row r="413" spans="1:55" ht="26.25" customHeight="1" x14ac:dyDescent="0.35">
      <c r="A413" s="2"/>
      <c r="B413" s="2" t="s">
        <v>219</v>
      </c>
      <c r="C413" s="22" t="str">
        <f>VLOOKUP(B413,Tabel!$A$6:$E$78,2,FALSE)</f>
        <v xml:space="preserve">Rosario kristal </v>
      </c>
      <c r="D413" s="14">
        <f>VLOOKUP(B413,Tabel!$A$6:$E$78,4,FALSE)</f>
        <v>75000</v>
      </c>
      <c r="E413" s="13"/>
      <c r="F413" s="13"/>
      <c r="G413" s="13"/>
      <c r="H413" s="13">
        <v>2</v>
      </c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>
        <v>2</v>
      </c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>
        <f t="shared" si="22"/>
        <v>4</v>
      </c>
      <c r="AT413" s="13">
        <f t="shared" si="21"/>
        <v>300000</v>
      </c>
      <c r="AU413" s="14"/>
      <c r="AV413" s="14"/>
      <c r="AW413" s="14"/>
      <c r="AX413" s="35"/>
      <c r="AY413" s="30"/>
      <c r="AZ413" s="14"/>
      <c r="BA413" s="14"/>
      <c r="BB413" s="14"/>
      <c r="BC413" s="14"/>
    </row>
    <row r="414" spans="1:55" ht="26.25" customHeight="1" x14ac:dyDescent="0.35">
      <c r="A414" s="2"/>
      <c r="B414" s="2" t="s">
        <v>221</v>
      </c>
      <c r="C414" s="22" t="str">
        <f>VLOOKUP(B414,Tabel!$A$6:$E$78,2,FALSE)</f>
        <v>Rosario tali bercorak</v>
      </c>
      <c r="D414" s="14">
        <f>VLOOKUP(B414,Tabel!$A$6:$E$78,4,FALSE)</f>
        <v>50000</v>
      </c>
      <c r="E414" s="13"/>
      <c r="F414" s="13"/>
      <c r="G414" s="13"/>
      <c r="H414" s="13">
        <v>1</v>
      </c>
      <c r="I414" s="13"/>
      <c r="J414" s="13"/>
      <c r="K414" s="13"/>
      <c r="L414" s="13"/>
      <c r="M414" s="13"/>
      <c r="N414" s="13"/>
      <c r="O414" s="13"/>
      <c r="P414" s="13">
        <v>2</v>
      </c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>
        <f t="shared" si="22"/>
        <v>3</v>
      </c>
      <c r="AT414" s="13">
        <f t="shared" si="21"/>
        <v>150000</v>
      </c>
      <c r="AU414" s="14"/>
      <c r="AV414" s="14"/>
      <c r="AW414" s="14"/>
      <c r="AX414" s="35"/>
      <c r="AY414" s="30"/>
      <c r="AZ414" s="14"/>
      <c r="BA414" s="14"/>
      <c r="BB414" s="14"/>
      <c r="BC414" s="14"/>
    </row>
    <row r="415" spans="1:55" ht="26.25" customHeight="1" x14ac:dyDescent="0.35">
      <c r="A415" s="2"/>
      <c r="B415" s="2" t="s">
        <v>43</v>
      </c>
      <c r="C415" s="22" t="str">
        <f>VLOOKUP(B415,Tabel!$A$6:$E$78,2,FALSE)</f>
        <v>G.batu magnet</v>
      </c>
      <c r="D415" s="14">
        <f>VLOOKUP(B415,Tabel!$A$6:$E$78,4,FALSE)</f>
        <v>28000</v>
      </c>
      <c r="E415" s="13"/>
      <c r="F415" s="13">
        <v>1</v>
      </c>
      <c r="G415" s="13"/>
      <c r="H415" s="13"/>
      <c r="I415" s="13"/>
      <c r="J415" s="13"/>
      <c r="K415" s="13"/>
      <c r="L415" s="13"/>
      <c r="M415" s="13"/>
      <c r="N415" s="13"/>
      <c r="O415" s="13"/>
      <c r="P415" s="13">
        <v>2</v>
      </c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>
        <f t="shared" si="22"/>
        <v>3</v>
      </c>
      <c r="AT415" s="13">
        <f t="shared" si="21"/>
        <v>84000</v>
      </c>
      <c r="AU415" s="14"/>
      <c r="AV415" s="14"/>
      <c r="AW415" s="14"/>
      <c r="AX415" s="35"/>
      <c r="AY415" s="30"/>
      <c r="AZ415" s="14"/>
      <c r="BA415" s="14"/>
      <c r="BB415" s="14"/>
      <c r="BC415" s="14"/>
    </row>
    <row r="416" spans="1:55" ht="26.25" customHeight="1" x14ac:dyDescent="0.35">
      <c r="A416" s="2"/>
      <c r="B416" s="2" t="s">
        <v>289</v>
      </c>
      <c r="C416" s="22" t="str">
        <f>VLOOKUP(B416,Tabel!$A$6:$E$78,2,FALSE)</f>
        <v>Kalung Bunda Maria Medugorje</v>
      </c>
      <c r="D416" s="14">
        <f>VLOOKUP(B416,Tabel!$A$6:$E$78,4,FALSE)</f>
        <v>100000</v>
      </c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>
        <v>1</v>
      </c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>
        <f t="shared" si="22"/>
        <v>1</v>
      </c>
      <c r="AT416" s="13">
        <f t="shared" si="21"/>
        <v>100000</v>
      </c>
      <c r="AU416" s="14"/>
      <c r="AV416" s="14"/>
      <c r="AW416" s="14"/>
      <c r="AX416" s="35"/>
      <c r="AY416" s="30"/>
      <c r="AZ416" s="14"/>
      <c r="BA416" s="14"/>
      <c r="BB416" s="14"/>
      <c r="BC416" s="14"/>
    </row>
    <row r="417" spans="1:55" ht="26.25" customHeight="1" x14ac:dyDescent="0.35">
      <c r="A417" s="2"/>
      <c r="B417" s="2" t="s">
        <v>224</v>
      </c>
      <c r="C417" s="22" t="str">
        <f>VLOOKUP(B417,Tabel!$A$6:$E$78,2,FALSE)</f>
        <v>Gelang rosario kristal</v>
      </c>
      <c r="D417" s="14">
        <f>VLOOKUP(B417,Tabel!$A$6:$E$78,4,FALSE)</f>
        <v>40000</v>
      </c>
      <c r="E417" s="13"/>
      <c r="F417" s="13"/>
      <c r="G417" s="13"/>
      <c r="H417" s="13"/>
      <c r="I417" s="13"/>
      <c r="J417" s="13"/>
      <c r="K417" s="13"/>
      <c r="L417" s="13"/>
      <c r="M417" s="13">
        <v>1</v>
      </c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>
        <f t="shared" si="22"/>
        <v>1</v>
      </c>
      <c r="AT417" s="13">
        <f t="shared" si="21"/>
        <v>40000</v>
      </c>
      <c r="AU417" s="14"/>
      <c r="AV417" s="14"/>
      <c r="AW417" s="14"/>
      <c r="AX417" s="35"/>
      <c r="AY417" s="30"/>
      <c r="AZ417" s="14"/>
      <c r="BA417" s="14"/>
      <c r="BB417" s="14"/>
      <c r="BC417" s="14"/>
    </row>
    <row r="418" spans="1:55" ht="26.25" customHeight="1" x14ac:dyDescent="0.35">
      <c r="A418" s="2"/>
      <c r="B418" s="2" t="s">
        <v>171</v>
      </c>
      <c r="C418" s="22" t="str">
        <f>VLOOKUP(B418,Tabel!$A$6:$E$78,2,FALSE)</f>
        <v>Kalung mutiara</v>
      </c>
      <c r="D418" s="14">
        <f>VLOOKUP(B418,Tabel!$A$6:$E$78,4,FALSE)</f>
        <v>40000</v>
      </c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>
        <v>1</v>
      </c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>
        <f t="shared" si="22"/>
        <v>1</v>
      </c>
      <c r="AT418" s="13">
        <f t="shared" si="21"/>
        <v>40000</v>
      </c>
      <c r="AU418" s="14"/>
      <c r="AV418" s="14"/>
      <c r="AW418" s="14"/>
      <c r="AX418" s="35"/>
      <c r="AY418" s="30"/>
      <c r="AZ418" s="14"/>
      <c r="BA418" s="14"/>
      <c r="BB418" s="14"/>
      <c r="BC418" s="14"/>
    </row>
    <row r="419" spans="1:55" ht="26.25" customHeight="1" x14ac:dyDescent="0.35">
      <c r="A419" s="2"/>
      <c r="B419" s="2" t="s">
        <v>129</v>
      </c>
      <c r="C419" s="22" t="str">
        <f>VLOOKUP(B419,Tabel!$A$6:$E$78,2,FALSE)</f>
        <v>Lain2</v>
      </c>
      <c r="D419" s="35">
        <f>8562000+1855000-SUM(AT398:AT418)</f>
        <v>768000</v>
      </c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>
        <v>1</v>
      </c>
      <c r="AR419" s="13">
        <f t="shared" si="22"/>
        <v>1</v>
      </c>
      <c r="AT419" s="29">
        <f t="shared" si="21"/>
        <v>768000</v>
      </c>
      <c r="AU419" s="14"/>
      <c r="AV419" s="14"/>
      <c r="AW419" s="14"/>
      <c r="AX419" s="35">
        <f>AT419</f>
        <v>768000</v>
      </c>
      <c r="AY419" s="30"/>
      <c r="AZ419" s="14"/>
      <c r="BA419" s="14"/>
      <c r="BB419" s="14"/>
      <c r="BC419" s="14"/>
    </row>
    <row r="420" spans="1:55" ht="26.25" customHeight="1" x14ac:dyDescent="0.35">
      <c r="A420" s="108" t="s">
        <v>319</v>
      </c>
      <c r="B420" s="2" t="s">
        <v>219</v>
      </c>
      <c r="C420" s="22" t="str">
        <f>VLOOKUP(B420,[2]Tabel!$A$6:$E$56,2,FALSE)</f>
        <v xml:space="preserve">Rosario kristal </v>
      </c>
      <c r="D420" s="14">
        <f>VLOOKUP(B420,Tabel!$A$6:$E$78,4,FALSE)</f>
        <v>75000</v>
      </c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>
        <v>1</v>
      </c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>
        <f t="shared" si="22"/>
        <v>1</v>
      </c>
      <c r="AT420" s="84">
        <f t="shared" si="21"/>
        <v>75000</v>
      </c>
      <c r="AU420" s="14"/>
      <c r="AV420" s="14"/>
      <c r="AW420" s="14"/>
      <c r="AX420" s="35"/>
      <c r="AY420" s="30"/>
      <c r="AZ420" s="14"/>
      <c r="BA420" s="14"/>
      <c r="BB420" s="14"/>
      <c r="BC420" s="14"/>
    </row>
    <row r="421" spans="1:55" ht="26.25" customHeight="1" x14ac:dyDescent="0.35">
      <c r="A421" s="2"/>
      <c r="B421" s="2" t="s">
        <v>129</v>
      </c>
      <c r="C421" s="22" t="str">
        <f>VLOOKUP(B421,Tabel!$A$6:$E$78,2,FALSE)</f>
        <v>Lain2</v>
      </c>
      <c r="D421" s="35">
        <v>25000</v>
      </c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>
        <v>1</v>
      </c>
      <c r="AR421" s="13">
        <f t="shared" ref="AR421:AR423" si="23">SUM(E421:AQ421)</f>
        <v>1</v>
      </c>
      <c r="AT421" s="29">
        <f t="shared" si="21"/>
        <v>25000</v>
      </c>
      <c r="AU421" s="14"/>
      <c r="AV421" s="14"/>
      <c r="AW421" s="14"/>
      <c r="AX421" s="35">
        <f>AT421</f>
        <v>25000</v>
      </c>
      <c r="AY421" s="30"/>
      <c r="AZ421" s="14"/>
      <c r="BA421" s="14"/>
      <c r="BB421" s="14"/>
      <c r="BC421" s="14"/>
    </row>
    <row r="422" spans="1:55" ht="26.25" customHeight="1" x14ac:dyDescent="0.35">
      <c r="A422" s="36"/>
      <c r="B422" s="2" t="s">
        <v>35</v>
      </c>
      <c r="C422" s="22" t="str">
        <f>VLOOKUP(B422,[2]Tabel!$A$6:$E$56,2,FALSE)</f>
        <v>Rosario kristal</v>
      </c>
      <c r="D422" s="14">
        <f>VLOOKUP(B422,[2]Tabel!$A$6:$E$56,4,FALSE)</f>
        <v>150000</v>
      </c>
      <c r="E422" s="13"/>
      <c r="F422" s="13"/>
      <c r="G422" s="13"/>
      <c r="H422" s="13"/>
      <c r="I422" s="13"/>
      <c r="J422" s="13"/>
      <c r="K422" s="13"/>
      <c r="L422" s="13"/>
      <c r="M422" s="13"/>
      <c r="N422" s="13">
        <v>2</v>
      </c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>
        <f t="shared" si="23"/>
        <v>2</v>
      </c>
      <c r="AT422" s="13">
        <f t="shared" si="21"/>
        <v>300000</v>
      </c>
      <c r="AU422" s="14"/>
      <c r="AV422" s="14"/>
      <c r="AW422" s="14"/>
      <c r="AX422" s="35"/>
      <c r="AY422" s="30"/>
      <c r="AZ422" s="14"/>
      <c r="BA422" s="14"/>
      <c r="BB422" s="14"/>
      <c r="BC422" s="14"/>
    </row>
    <row r="423" spans="1:55" ht="26.25" customHeight="1" x14ac:dyDescent="0.35">
      <c r="A423" s="36"/>
      <c r="B423" s="2" t="s">
        <v>237</v>
      </c>
      <c r="C423" s="22" t="str">
        <f>VLOOKUP(B423,[2]Tabel!$A$6:$E$56,2,FALSE)</f>
        <v>Rosario tali simpul</v>
      </c>
      <c r="D423" s="14">
        <f>VLOOKUP(B423,[2]Tabel!$A$6:$E$56,4,FALSE)</f>
        <v>30000</v>
      </c>
      <c r="E423" s="13"/>
      <c r="F423" s="13"/>
      <c r="G423" s="13"/>
      <c r="H423" s="13"/>
      <c r="I423" s="13"/>
      <c r="J423" s="13"/>
      <c r="K423" s="13"/>
      <c r="L423" s="13"/>
      <c r="M423" s="13">
        <v>10</v>
      </c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>
        <f t="shared" si="23"/>
        <v>10</v>
      </c>
      <c r="AT423" s="13">
        <f t="shared" si="21"/>
        <v>300000</v>
      </c>
      <c r="AU423" s="14"/>
      <c r="AV423" s="14"/>
      <c r="AW423" s="14"/>
      <c r="AX423" s="35"/>
      <c r="AY423" s="30"/>
      <c r="AZ423" s="14"/>
      <c r="BA423" s="14"/>
      <c r="BB423" s="14"/>
      <c r="BC423" s="14"/>
    </row>
    <row r="424" spans="1:55" ht="26.25" customHeight="1" x14ac:dyDescent="0.35">
      <c r="A424" s="17">
        <v>42266</v>
      </c>
      <c r="B424" s="2" t="s">
        <v>32</v>
      </c>
      <c r="C424" s="22" t="str">
        <f>VLOOKUP(B424,Tabel!$A$6:$E$78,2,FALSE)</f>
        <v>Rosario kayu</v>
      </c>
      <c r="D424" s="14">
        <f>VLOOKUP(B424,Tabel!$A$6:$E$78,4,FALSE)</f>
        <v>40000</v>
      </c>
      <c r="E424" s="13"/>
      <c r="F424" s="13">
        <v>1</v>
      </c>
      <c r="G424" s="13"/>
      <c r="H424" s="13"/>
      <c r="I424" s="13"/>
      <c r="J424" s="13">
        <v>3</v>
      </c>
      <c r="K424" s="13"/>
      <c r="L424" s="13"/>
      <c r="M424" s="13"/>
      <c r="N424" s="13"/>
      <c r="O424" s="13">
        <v>1</v>
      </c>
      <c r="P424" s="13"/>
      <c r="Q424" s="13"/>
      <c r="R424" s="13"/>
      <c r="S424" s="13">
        <v>1</v>
      </c>
      <c r="T424" s="13">
        <v>1</v>
      </c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>
        <f t="shared" si="22"/>
        <v>7</v>
      </c>
      <c r="AT424" s="13">
        <f t="shared" si="21"/>
        <v>280000</v>
      </c>
      <c r="AU424" s="14"/>
      <c r="AV424" s="14"/>
      <c r="AW424" s="14"/>
      <c r="AX424" s="35"/>
      <c r="AY424" s="30"/>
      <c r="AZ424" s="14"/>
      <c r="BA424" s="14"/>
      <c r="BB424" s="14"/>
      <c r="BC424" s="14"/>
    </row>
    <row r="425" spans="1:55" ht="26.25" customHeight="1" x14ac:dyDescent="0.35">
      <c r="A425" t="s">
        <v>327</v>
      </c>
      <c r="B425" s="2" t="s">
        <v>32</v>
      </c>
      <c r="C425" s="22" t="str">
        <f>VLOOKUP(B425,Tabel!$A$6:$E$78,2,FALSE)</f>
        <v>Rosario kayu</v>
      </c>
      <c r="D425" s="35">
        <v>50000</v>
      </c>
      <c r="E425" s="13"/>
      <c r="F425" s="13"/>
      <c r="G425" s="13"/>
      <c r="H425" s="13"/>
      <c r="I425" s="13"/>
      <c r="J425" s="13">
        <v>1</v>
      </c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>
        <f t="shared" si="22"/>
        <v>1</v>
      </c>
      <c r="AT425" s="29">
        <f t="shared" si="21"/>
        <v>50000</v>
      </c>
      <c r="AU425" s="14"/>
      <c r="AV425" s="14"/>
      <c r="AW425" s="14"/>
      <c r="AX425" s="35">
        <v>10000</v>
      </c>
      <c r="AY425" s="30"/>
      <c r="AZ425" s="14"/>
      <c r="BA425" s="14"/>
      <c r="BB425" s="14"/>
      <c r="BC425" s="14"/>
    </row>
    <row r="426" spans="1:55" ht="26.25" customHeight="1" x14ac:dyDescent="0.35">
      <c r="A426" s="2"/>
      <c r="B426" s="2" t="s">
        <v>33</v>
      </c>
      <c r="C426" s="22" t="str">
        <f>VLOOKUP(B426,Tabel!$A$6:$E$78,2,FALSE)</f>
        <v>Rosario batu</v>
      </c>
      <c r="D426" s="14">
        <f>VLOOKUP(B426,Tabel!$A$6:$E$78,4,FALSE)</f>
        <v>100000</v>
      </c>
      <c r="E426" s="13"/>
      <c r="F426" s="13"/>
      <c r="G426" s="13"/>
      <c r="H426" s="13"/>
      <c r="I426" s="13"/>
      <c r="J426" s="13"/>
      <c r="K426" s="13"/>
      <c r="L426" s="13"/>
      <c r="M426" s="13">
        <v>3</v>
      </c>
      <c r="N426" s="13"/>
      <c r="O426" s="13">
        <v>1</v>
      </c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>
        <f t="shared" si="22"/>
        <v>4</v>
      </c>
      <c r="AT426" s="13">
        <f t="shared" si="21"/>
        <v>400000</v>
      </c>
      <c r="AU426" s="14"/>
      <c r="AV426" s="14"/>
      <c r="AW426" s="14"/>
      <c r="AX426" s="35"/>
      <c r="AY426" s="30"/>
      <c r="AZ426" s="14"/>
      <c r="BA426" s="14"/>
      <c r="BB426" s="14"/>
      <c r="BC426" s="14"/>
    </row>
    <row r="427" spans="1:55" ht="26.25" customHeight="1" x14ac:dyDescent="0.35">
      <c r="B427" s="2" t="s">
        <v>43</v>
      </c>
      <c r="C427" s="22" t="str">
        <f>VLOOKUP(B427,Tabel!$A$6:$E$78,2,FALSE)</f>
        <v>G.batu magnet</v>
      </c>
      <c r="D427" s="14">
        <f>VLOOKUP(B427,Tabel!$A$6:$E$78,4,FALSE)</f>
        <v>28000</v>
      </c>
      <c r="E427" s="13"/>
      <c r="F427" s="13"/>
      <c r="G427" s="13"/>
      <c r="H427" s="13">
        <v>1</v>
      </c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>
        <f t="shared" si="22"/>
        <v>1</v>
      </c>
      <c r="AT427" s="13">
        <f t="shared" si="21"/>
        <v>28000</v>
      </c>
      <c r="AU427" s="14"/>
      <c r="AV427" s="14"/>
      <c r="AW427" s="14"/>
      <c r="AX427" s="35"/>
      <c r="AY427" s="30"/>
      <c r="AZ427" s="14"/>
      <c r="BA427" s="14"/>
      <c r="BB427" s="14"/>
      <c r="BC427" s="14"/>
    </row>
    <row r="428" spans="1:55" ht="26.25" customHeight="1" x14ac:dyDescent="0.35">
      <c r="A428" s="2"/>
      <c r="B428" s="2" t="s">
        <v>40</v>
      </c>
      <c r="C428" s="22" t="str">
        <f>VLOOKUP(B428,Tabel!$A$6:$E$78,2,FALSE)</f>
        <v>Kalung huruf</v>
      </c>
      <c r="D428" s="14">
        <f>VLOOKUP(B428,Tabel!$A$6:$E$78,4,FALSE)</f>
        <v>15000</v>
      </c>
      <c r="E428" s="13"/>
      <c r="F428" s="13"/>
      <c r="G428" s="13"/>
      <c r="H428" s="13"/>
      <c r="I428" s="13"/>
      <c r="J428" s="13"/>
      <c r="K428" s="13"/>
      <c r="L428" s="13"/>
      <c r="M428" s="13"/>
      <c r="N428" s="13">
        <v>1</v>
      </c>
      <c r="O428" s="13">
        <v>1</v>
      </c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>
        <f t="shared" si="22"/>
        <v>2</v>
      </c>
      <c r="AT428" s="13">
        <f t="shared" si="21"/>
        <v>30000</v>
      </c>
      <c r="AU428" s="14"/>
      <c r="AV428" s="14"/>
      <c r="AW428" s="14"/>
      <c r="AX428" s="35"/>
      <c r="AY428" s="30"/>
      <c r="AZ428" s="14"/>
      <c r="BA428" s="14"/>
      <c r="BB428" s="14"/>
      <c r="BC428" s="14"/>
    </row>
    <row r="429" spans="1:55" ht="26.25" customHeight="1" x14ac:dyDescent="0.35">
      <c r="A429" s="2"/>
      <c r="B429" s="2" t="s">
        <v>135</v>
      </c>
      <c r="C429" s="22" t="str">
        <f>VLOOKUP(B429,Tabel!$A$6:$E$78,2,FALSE)</f>
        <v xml:space="preserve">Gelang plat </v>
      </c>
      <c r="D429" s="35">
        <v>20000</v>
      </c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>
        <v>2</v>
      </c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>
        <f t="shared" si="22"/>
        <v>2</v>
      </c>
      <c r="AT429" s="29">
        <f t="shared" si="21"/>
        <v>40000</v>
      </c>
      <c r="AU429" s="14"/>
      <c r="AV429" s="14"/>
      <c r="AW429" s="14"/>
      <c r="AX429" s="35">
        <v>6000</v>
      </c>
      <c r="AY429" s="30"/>
      <c r="AZ429" s="14"/>
      <c r="BA429" s="14"/>
      <c r="BB429" s="14"/>
      <c r="BC429" s="14"/>
    </row>
    <row r="430" spans="1:55" ht="26.25" customHeight="1" x14ac:dyDescent="0.35">
      <c r="A430" s="2"/>
      <c r="B430" s="2" t="s">
        <v>135</v>
      </c>
      <c r="C430" s="22" t="str">
        <f>VLOOKUP(B430,Tabel!$A$6:$E$78,2,FALSE)</f>
        <v xml:space="preserve">Gelang plat </v>
      </c>
      <c r="D430" s="14">
        <f>VLOOKUP(B430,Tabel!$A$6:$E$78,4,FALSE)</f>
        <v>17000</v>
      </c>
      <c r="E430" s="13"/>
      <c r="F430" s="13">
        <v>1</v>
      </c>
      <c r="G430" s="13"/>
      <c r="H430" s="13"/>
      <c r="I430" s="13"/>
      <c r="J430" s="13"/>
      <c r="K430" s="13"/>
      <c r="L430" s="13"/>
      <c r="M430" s="13"/>
      <c r="N430" s="13">
        <v>2</v>
      </c>
      <c r="O430" s="13"/>
      <c r="P430" s="13">
        <v>7</v>
      </c>
      <c r="Q430" s="13">
        <v>2</v>
      </c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>
        <f t="shared" si="22"/>
        <v>12</v>
      </c>
      <c r="AT430" s="13">
        <f t="shared" si="21"/>
        <v>204000</v>
      </c>
      <c r="AU430" s="14"/>
      <c r="AV430" s="14"/>
      <c r="AW430" s="14"/>
      <c r="AX430" s="35"/>
      <c r="AY430" s="30"/>
      <c r="AZ430" s="14"/>
      <c r="BA430" s="14"/>
      <c r="BB430" s="14"/>
      <c r="BC430" s="14"/>
    </row>
    <row r="431" spans="1:55" ht="26.25" customHeight="1" x14ac:dyDescent="0.35">
      <c r="A431" s="2"/>
      <c r="B431" s="2" t="s">
        <v>219</v>
      </c>
      <c r="C431" s="22" t="str">
        <f>VLOOKUP(B431,Tabel!$A$6:$E$78,2,FALSE)</f>
        <v xml:space="preserve">Rosario kristal </v>
      </c>
      <c r="D431" s="14">
        <f>VLOOKUP(B431,Tabel!$A$6:$E$78,4,FALSE)</f>
        <v>75000</v>
      </c>
      <c r="E431" s="13"/>
      <c r="F431" s="13"/>
      <c r="G431" s="13"/>
      <c r="H431" s="13"/>
      <c r="I431" s="13"/>
      <c r="J431" s="13"/>
      <c r="K431" s="13"/>
      <c r="L431" s="13"/>
      <c r="M431" s="13">
        <v>1</v>
      </c>
      <c r="N431" s="13"/>
      <c r="O431" s="13"/>
      <c r="P431" s="13"/>
      <c r="Q431" s="13"/>
      <c r="R431" s="13"/>
      <c r="S431" s="13"/>
      <c r="T431" s="13">
        <v>1</v>
      </c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>
        <f t="shared" si="22"/>
        <v>2</v>
      </c>
      <c r="AT431" s="13">
        <f t="shared" si="21"/>
        <v>150000</v>
      </c>
      <c r="AU431" s="14"/>
      <c r="AV431" s="14"/>
      <c r="AW431" s="14"/>
      <c r="AX431" s="35"/>
      <c r="AY431" s="30"/>
      <c r="AZ431" s="14"/>
      <c r="BA431" s="14"/>
      <c r="BB431" s="14"/>
      <c r="BC431" s="14"/>
    </row>
    <row r="432" spans="1:55" ht="26.25" customHeight="1" x14ac:dyDescent="0.35">
      <c r="A432" s="2"/>
      <c r="B432" s="2" t="s">
        <v>133</v>
      </c>
      <c r="C432" s="22" t="str">
        <f>VLOOKUP(B432,Tabel!$A$6:$E$78,2,FALSE)</f>
        <v>Gelang rosario kristal</v>
      </c>
      <c r="D432" s="14">
        <f>VLOOKUP(B432,Tabel!$A$6:$E$78,4,FALSE)</f>
        <v>50000</v>
      </c>
      <c r="E432" s="13"/>
      <c r="F432" s="13"/>
      <c r="G432" s="13"/>
      <c r="H432" s="13"/>
      <c r="I432" s="13"/>
      <c r="J432" s="13"/>
      <c r="K432" s="13"/>
      <c r="L432" s="13"/>
      <c r="M432" s="13">
        <v>1</v>
      </c>
      <c r="N432" s="13"/>
      <c r="O432" s="13">
        <v>1</v>
      </c>
      <c r="P432" s="13">
        <v>1</v>
      </c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>
        <f t="shared" si="22"/>
        <v>3</v>
      </c>
      <c r="AT432" s="13">
        <f t="shared" si="21"/>
        <v>150000</v>
      </c>
      <c r="AU432" s="14"/>
      <c r="AV432" s="14"/>
      <c r="AW432" s="14"/>
      <c r="AX432" s="35"/>
      <c r="AY432" s="30"/>
      <c r="AZ432" s="14"/>
      <c r="BA432" s="14"/>
      <c r="BB432" s="14"/>
      <c r="BC432" s="14"/>
    </row>
    <row r="433" spans="1:55" ht="26.25" customHeight="1" x14ac:dyDescent="0.35">
      <c r="A433" s="2"/>
      <c r="B433" s="2" t="s">
        <v>35</v>
      </c>
      <c r="C433" s="22" t="str">
        <f>VLOOKUP(B433,Tabel!$A$6:$E$78,2,FALSE)</f>
        <v>Rosario kristal</v>
      </c>
      <c r="D433" s="14">
        <f>VLOOKUP(B433,Tabel!$A$6:$E$78,4,FALSE)</f>
        <v>150000</v>
      </c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>
        <v>1</v>
      </c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>
        <f t="shared" si="22"/>
        <v>1</v>
      </c>
      <c r="AT433" s="13">
        <f t="shared" si="21"/>
        <v>150000</v>
      </c>
      <c r="AU433" s="14"/>
      <c r="AV433" s="14"/>
      <c r="AW433" s="14"/>
      <c r="AX433" s="35"/>
      <c r="AY433" s="30"/>
      <c r="AZ433" s="14"/>
      <c r="BA433" s="14"/>
      <c r="BB433" s="14"/>
      <c r="BC433" s="14"/>
    </row>
    <row r="434" spans="1:55" ht="26.25" customHeight="1" x14ac:dyDescent="0.35">
      <c r="A434" s="2"/>
      <c r="B434" s="2" t="s">
        <v>49</v>
      </c>
      <c r="C434" s="22" t="str">
        <f>VLOOKUP(B434,Tabel!$A$6:$E$78,2,FALSE)</f>
        <v>G.tali warna warni</v>
      </c>
      <c r="D434" s="14">
        <f>VLOOKUP(B434,Tabel!$A$6:$E$78,4,FALSE)</f>
        <v>17000</v>
      </c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>
        <v>1</v>
      </c>
      <c r="V434" s="13"/>
      <c r="W434" s="13"/>
      <c r="X434" s="13"/>
      <c r="Y434" s="13">
        <v>1</v>
      </c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>
        <f t="shared" si="22"/>
        <v>2</v>
      </c>
      <c r="AT434" s="13">
        <f t="shared" si="21"/>
        <v>34000</v>
      </c>
      <c r="AU434" s="14"/>
      <c r="AV434" s="14"/>
      <c r="AW434" s="14"/>
      <c r="AX434" s="35"/>
      <c r="AY434" s="30"/>
      <c r="AZ434" s="14"/>
      <c r="BA434" s="14"/>
      <c r="BB434" s="14"/>
      <c r="BC434" s="14"/>
    </row>
    <row r="435" spans="1:55" ht="26.25" customHeight="1" x14ac:dyDescent="0.35">
      <c r="A435" s="2"/>
      <c r="B435" s="2" t="s">
        <v>292</v>
      </c>
      <c r="C435" s="22" t="str">
        <f>VLOOKUP(B435,Tabel!$A$6:$E$78,2,FALSE)</f>
        <v>Sumbangan pita</v>
      </c>
      <c r="D435" s="14">
        <f>VLOOKUP(B435,Tabel!$A$6:$E$78,4,FALSE)</f>
        <v>20000</v>
      </c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>
        <v>3</v>
      </c>
      <c r="AR435" s="13">
        <f t="shared" si="22"/>
        <v>3</v>
      </c>
      <c r="AT435" s="13">
        <f t="shared" si="21"/>
        <v>60000</v>
      </c>
      <c r="AU435" s="14"/>
      <c r="AV435" s="14"/>
      <c r="AW435" s="14"/>
      <c r="AX435" s="35"/>
      <c r="AY435" s="30"/>
      <c r="AZ435" s="14"/>
      <c r="BA435" s="14"/>
      <c r="BB435" s="14"/>
      <c r="BC435" s="14"/>
    </row>
    <row r="436" spans="1:55" ht="26.25" customHeight="1" x14ac:dyDescent="0.35">
      <c r="A436" s="2"/>
      <c r="B436" s="2" t="s">
        <v>137</v>
      </c>
      <c r="C436" s="22" t="str">
        <f>VLOOKUP(B436,Tabel!$A$6:$E$78,2,FALSE)</f>
        <v>Gelang kayu (baru)</v>
      </c>
      <c r="D436" s="14">
        <f>VLOOKUP(B436,Tabel!$A$6:$E$78,4,FALSE)</f>
        <v>25000</v>
      </c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>
        <v>1</v>
      </c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>
        <f t="shared" si="22"/>
        <v>1</v>
      </c>
      <c r="AT436" s="13">
        <f t="shared" si="21"/>
        <v>25000</v>
      </c>
      <c r="AU436" s="14"/>
      <c r="AV436" s="14"/>
      <c r="AW436" s="14"/>
      <c r="AX436" s="35"/>
      <c r="AY436" s="30"/>
      <c r="AZ436" s="14"/>
      <c r="BA436" s="14"/>
      <c r="BB436" s="14"/>
      <c r="BC436" s="14"/>
    </row>
    <row r="437" spans="1:55" ht="26.25" customHeight="1" x14ac:dyDescent="0.35">
      <c r="A437" s="2"/>
      <c r="B437" s="2" t="s">
        <v>291</v>
      </c>
      <c r="C437" s="22" t="str">
        <f>VLOOKUP(B437,Tabel!$A$6:$E$78,2,FALSE)</f>
        <v>Sumbangan pita</v>
      </c>
      <c r="D437" s="14">
        <f>VLOOKUP(B437,Tabel!$A$6:$E$78,4,FALSE)</f>
        <v>15000</v>
      </c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>
        <v>1</v>
      </c>
      <c r="AR437" s="13">
        <f t="shared" si="22"/>
        <v>1</v>
      </c>
      <c r="AT437" s="13">
        <f t="shared" si="21"/>
        <v>15000</v>
      </c>
      <c r="AU437" s="14"/>
      <c r="AV437" s="14"/>
      <c r="AW437" s="14"/>
      <c r="AX437" s="35"/>
      <c r="AY437" s="30"/>
      <c r="AZ437" s="14"/>
      <c r="BA437" s="14"/>
      <c r="BB437" s="14"/>
      <c r="BC437" s="14"/>
    </row>
    <row r="438" spans="1:55" ht="26.25" customHeight="1" x14ac:dyDescent="0.35">
      <c r="A438" s="2"/>
      <c r="B438" s="2" t="s">
        <v>129</v>
      </c>
      <c r="C438" s="22" t="str">
        <f>VLOOKUP(B438,Tabel!$A$6:$E$78,2,FALSE)</f>
        <v>Lain2</v>
      </c>
      <c r="D438" s="35">
        <v>321000</v>
      </c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>
        <v>1</v>
      </c>
      <c r="AR438" s="13">
        <f t="shared" si="22"/>
        <v>1</v>
      </c>
      <c r="AT438" s="29">
        <f t="shared" si="21"/>
        <v>321000</v>
      </c>
      <c r="AU438" s="14"/>
      <c r="AV438" s="14"/>
      <c r="AW438" s="14"/>
      <c r="AX438" s="35">
        <v>321000</v>
      </c>
      <c r="AY438" s="30"/>
      <c r="AZ438" s="14"/>
      <c r="BA438" s="14"/>
      <c r="BB438" s="14"/>
      <c r="BC438" s="14"/>
    </row>
    <row r="439" spans="1:55" ht="26.25" customHeight="1" x14ac:dyDescent="0.35">
      <c r="A439" s="2"/>
      <c r="B439" s="2" t="s">
        <v>133</v>
      </c>
      <c r="C439" s="22" t="str">
        <f>VLOOKUP(B439,[3]Tabel!$A$6:$E$56,2,FALSE)</f>
        <v>Gelang rosario kristal</v>
      </c>
      <c r="D439" s="14">
        <f>VLOOKUP(B439,Tabel!$A$6:$E$78,4,FALSE)</f>
        <v>50000</v>
      </c>
      <c r="E439" s="13"/>
      <c r="F439" s="13"/>
      <c r="G439" s="13"/>
      <c r="H439" s="13"/>
      <c r="I439" s="13"/>
      <c r="J439" s="13"/>
      <c r="K439" s="13"/>
      <c r="L439" s="13"/>
      <c r="M439" s="13">
        <v>2</v>
      </c>
      <c r="N439" s="13">
        <v>1</v>
      </c>
      <c r="O439" s="13">
        <v>2</v>
      </c>
      <c r="P439" s="13">
        <v>2</v>
      </c>
      <c r="Q439" s="13">
        <v>1</v>
      </c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>
        <f t="shared" si="22"/>
        <v>8</v>
      </c>
      <c r="AT439" s="13">
        <f t="shared" si="21"/>
        <v>400000</v>
      </c>
      <c r="AU439" s="14"/>
      <c r="AV439" s="14"/>
      <c r="AW439" s="14"/>
      <c r="AX439" s="35"/>
      <c r="AY439" s="30"/>
      <c r="AZ439" s="14"/>
      <c r="BA439" s="14"/>
      <c r="BB439" s="14"/>
      <c r="BC439" s="14"/>
    </row>
    <row r="440" spans="1:55" ht="26.25" customHeight="1" x14ac:dyDescent="0.35">
      <c r="A440" s="2"/>
      <c r="B440" s="2" t="s">
        <v>32</v>
      </c>
      <c r="C440" s="22" t="str">
        <f>VLOOKUP(B440,[3]Tabel!$A$6:$E$56,2,FALSE)</f>
        <v>Rosario kayu</v>
      </c>
      <c r="D440" s="14">
        <f>VLOOKUP(B440,Tabel!$A$6:$E$78,4,FALSE)</f>
        <v>40000</v>
      </c>
      <c r="E440" s="13"/>
      <c r="F440" s="13">
        <v>1</v>
      </c>
      <c r="G440" s="13"/>
      <c r="H440" s="13">
        <v>2</v>
      </c>
      <c r="I440" s="13"/>
      <c r="J440" s="13">
        <v>4</v>
      </c>
      <c r="K440" s="13"/>
      <c r="L440" s="13"/>
      <c r="M440" s="13"/>
      <c r="N440" s="13"/>
      <c r="O440" s="13">
        <v>1</v>
      </c>
      <c r="P440" s="13"/>
      <c r="Q440" s="13"/>
      <c r="R440" s="13"/>
      <c r="S440" s="13">
        <v>4</v>
      </c>
      <c r="T440" s="13"/>
      <c r="U440" s="13"/>
      <c r="V440" s="13"/>
      <c r="W440" s="13"/>
      <c r="X440" s="13"/>
      <c r="Y440" s="13"/>
      <c r="Z440" s="13"/>
      <c r="AA440" s="13">
        <v>2</v>
      </c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>
        <f t="shared" si="22"/>
        <v>14</v>
      </c>
      <c r="AT440" s="13">
        <f t="shared" si="21"/>
        <v>560000</v>
      </c>
      <c r="AU440" s="14"/>
      <c r="AV440" s="14"/>
      <c r="AW440" s="14"/>
      <c r="AX440" s="35"/>
      <c r="AY440" s="30"/>
      <c r="AZ440" s="14"/>
      <c r="BA440" s="14"/>
      <c r="BB440" s="14"/>
      <c r="BC440" s="14"/>
    </row>
    <row r="441" spans="1:55" ht="26.25" customHeight="1" x14ac:dyDescent="0.35">
      <c r="A441" s="2"/>
      <c r="B441" s="2" t="s">
        <v>43</v>
      </c>
      <c r="C441" s="22" t="str">
        <f>VLOOKUP(B441,[3]Tabel!$A$6:$E$56,2,FALSE)</f>
        <v>G.batu magnet</v>
      </c>
      <c r="D441" s="14">
        <f>VLOOKUP(B441,Tabel!$A$6:$E$78,4,FALSE)</f>
        <v>28000</v>
      </c>
      <c r="E441" s="13"/>
      <c r="F441" s="13">
        <v>1</v>
      </c>
      <c r="G441" s="13"/>
      <c r="H441" s="13"/>
      <c r="I441" s="13"/>
      <c r="J441" s="13">
        <v>1</v>
      </c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>
        <f t="shared" si="22"/>
        <v>2</v>
      </c>
      <c r="AT441" s="13">
        <f t="shared" si="21"/>
        <v>56000</v>
      </c>
      <c r="AU441" s="14"/>
      <c r="AV441" s="14"/>
      <c r="AW441" s="14"/>
      <c r="AX441" s="35"/>
      <c r="AY441" s="30"/>
      <c r="AZ441" s="14"/>
      <c r="BA441" s="14"/>
      <c r="BB441" s="14"/>
      <c r="BC441" s="14"/>
    </row>
    <row r="442" spans="1:55" ht="26.25" customHeight="1" x14ac:dyDescent="0.35">
      <c r="A442" s="2"/>
      <c r="B442" s="2" t="s">
        <v>135</v>
      </c>
      <c r="C442" s="22" t="str">
        <f>VLOOKUP(B442,[3]Tabel!$A$6:$E$56,2,FALSE)</f>
        <v xml:space="preserve">Gelang plat </v>
      </c>
      <c r="D442" s="14">
        <f>VLOOKUP(B442,Tabel!$A$6:$E$78,4,FALSE)</f>
        <v>17000</v>
      </c>
      <c r="E442" s="13"/>
      <c r="F442" s="13">
        <v>1</v>
      </c>
      <c r="G442" s="13"/>
      <c r="H442" s="13">
        <v>6</v>
      </c>
      <c r="I442" s="13"/>
      <c r="J442" s="13"/>
      <c r="K442" s="13"/>
      <c r="L442" s="13"/>
      <c r="M442" s="13"/>
      <c r="N442" s="13"/>
      <c r="O442" s="13"/>
      <c r="P442" s="13">
        <v>2</v>
      </c>
      <c r="Q442" s="13"/>
      <c r="R442" s="13"/>
      <c r="S442" s="13"/>
      <c r="T442" s="13"/>
      <c r="U442" s="13"/>
      <c r="V442" s="13">
        <v>1</v>
      </c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>
        <f t="shared" si="22"/>
        <v>10</v>
      </c>
      <c r="AT442" s="13">
        <f t="shared" si="21"/>
        <v>170000</v>
      </c>
      <c r="AU442" s="14"/>
      <c r="AV442" s="14"/>
      <c r="AW442" s="14"/>
      <c r="AX442" s="35"/>
      <c r="AY442" s="30"/>
      <c r="AZ442" s="14"/>
      <c r="BA442" s="14"/>
      <c r="BB442" s="14"/>
      <c r="BC442" s="14"/>
    </row>
    <row r="443" spans="1:55" ht="26.25" customHeight="1" x14ac:dyDescent="0.35">
      <c r="A443" s="2"/>
      <c r="B443" s="2" t="s">
        <v>40</v>
      </c>
      <c r="C443" s="22" t="str">
        <f>VLOOKUP(B443,[3]Tabel!$A$6:$E$56,2,FALSE)</f>
        <v>Kalung huruf</v>
      </c>
      <c r="D443" s="14">
        <f>VLOOKUP(B443,Tabel!$A$6:$E$78,4,FALSE)</f>
        <v>15000</v>
      </c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>
        <v>1</v>
      </c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>
        <v>1</v>
      </c>
      <c r="AR443" s="13">
        <f t="shared" si="22"/>
        <v>2</v>
      </c>
      <c r="AT443" s="13">
        <f t="shared" si="21"/>
        <v>30000</v>
      </c>
      <c r="AU443" s="14"/>
      <c r="AV443" s="14"/>
      <c r="AW443" s="14"/>
      <c r="AX443" s="35"/>
      <c r="AY443" s="30"/>
      <c r="AZ443" s="14"/>
      <c r="BA443" s="14"/>
      <c r="BB443" s="14"/>
      <c r="BC443" s="14"/>
    </row>
    <row r="444" spans="1:55" ht="26.25" customHeight="1" x14ac:dyDescent="0.35">
      <c r="A444" s="2"/>
      <c r="B444" s="2" t="s">
        <v>366</v>
      </c>
      <c r="C444" s="22" t="str">
        <f>VLOOKUP(B444,[3]Tabel!$A$6:$E$56,2,FALSE)</f>
        <v>Gelang Franiskus</v>
      </c>
      <c r="D444" s="14">
        <f>VLOOKUP(B444,Tabel!$A$6:$E$78,4,FALSE)</f>
        <v>100000</v>
      </c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>
        <v>1</v>
      </c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>
        <f t="shared" si="22"/>
        <v>1</v>
      </c>
      <c r="AT444" s="13">
        <f t="shared" si="21"/>
        <v>100000</v>
      </c>
      <c r="AU444" s="14"/>
      <c r="AV444" s="14"/>
      <c r="AW444" s="14"/>
      <c r="AX444" s="35"/>
      <c r="AY444" s="30"/>
      <c r="AZ444" s="14"/>
      <c r="BA444" s="14"/>
      <c r="BB444" s="14"/>
      <c r="BC444" s="14"/>
    </row>
    <row r="445" spans="1:55" ht="26.25" customHeight="1" x14ac:dyDescent="0.35">
      <c r="A445" s="2"/>
      <c r="B445" s="2" t="s">
        <v>247</v>
      </c>
      <c r="C445" s="22" t="str">
        <f>VLOOKUP(B445,[3]Tabel!$A$6:$E$56,2,FALSE)</f>
        <v>Gelang Bunda Maria Medugorje</v>
      </c>
      <c r="D445" s="14">
        <f>VLOOKUP(B445,Tabel!$A$6:$E$78,4,FALSE)</f>
        <v>150000</v>
      </c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>
        <v>1</v>
      </c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>
        <f t="shared" si="22"/>
        <v>1</v>
      </c>
      <c r="AT445" s="13">
        <f t="shared" si="21"/>
        <v>150000</v>
      </c>
      <c r="AU445" s="14"/>
      <c r="AV445" s="14"/>
      <c r="AW445" s="14"/>
      <c r="AX445" s="35"/>
      <c r="AY445" s="30"/>
      <c r="AZ445" s="14"/>
      <c r="BA445" s="14"/>
      <c r="BB445" s="14"/>
      <c r="BC445" s="14"/>
    </row>
    <row r="446" spans="1:55" ht="26.25" customHeight="1" x14ac:dyDescent="0.35">
      <c r="A446" s="2"/>
      <c r="B446" s="2" t="s">
        <v>140</v>
      </c>
      <c r="C446" s="22" t="str">
        <f>VLOOKUP(B446,[3]Tabel!$A$6:$E$56,2,FALSE)</f>
        <v>Kalung bandul</v>
      </c>
      <c r="D446" s="14">
        <f>VLOOKUP(B446,Tabel!$A$6:$E$78,4,FALSE)</f>
        <v>23000</v>
      </c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>
        <v>1</v>
      </c>
      <c r="R446" s="13"/>
      <c r="S446" s="13"/>
      <c r="T446" s="13">
        <v>2</v>
      </c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>
        <f t="shared" si="22"/>
        <v>3</v>
      </c>
      <c r="AT446" s="13">
        <f t="shared" si="21"/>
        <v>69000</v>
      </c>
      <c r="AU446" s="14"/>
      <c r="AV446" s="14"/>
      <c r="AW446" s="14"/>
      <c r="AX446" s="35"/>
      <c r="AY446" s="30"/>
      <c r="AZ446" s="14"/>
      <c r="BA446" s="14"/>
      <c r="BB446" s="14"/>
      <c r="BC446" s="14"/>
    </row>
    <row r="447" spans="1:55" ht="26.25" customHeight="1" x14ac:dyDescent="0.35">
      <c r="A447" s="2"/>
      <c r="B447" s="2" t="s">
        <v>224</v>
      </c>
      <c r="C447" s="22" t="str">
        <f>VLOOKUP(B447,[3]Tabel!$A$6:$E$56,2,FALSE)</f>
        <v>Gelang rosario kristal</v>
      </c>
      <c r="D447" s="14">
        <f>VLOOKUP(B447,Tabel!$A$6:$E$78,4,FALSE)</f>
        <v>40000</v>
      </c>
      <c r="E447" s="13"/>
      <c r="F447" s="13">
        <v>1</v>
      </c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>
        <f t="shared" si="22"/>
        <v>1</v>
      </c>
      <c r="AT447" s="13">
        <f t="shared" si="21"/>
        <v>40000</v>
      </c>
      <c r="AU447" s="14"/>
      <c r="AV447" s="14"/>
      <c r="AW447" s="14"/>
      <c r="AX447" s="35"/>
      <c r="AY447" s="30"/>
      <c r="AZ447" s="14"/>
      <c r="BA447" s="14"/>
      <c r="BB447" s="14"/>
      <c r="BC447" s="14"/>
    </row>
    <row r="448" spans="1:55" ht="26.25" customHeight="1" x14ac:dyDescent="0.35">
      <c r="A448" s="2"/>
      <c r="B448" s="2" t="s">
        <v>237</v>
      </c>
      <c r="C448" s="22" t="str">
        <f>VLOOKUP(B448,[3]Tabel!$A$6:$E$56,2,FALSE)</f>
        <v>Rosario tali simpul</v>
      </c>
      <c r="D448" s="14">
        <f>VLOOKUP(B448,Tabel!$A$6:$E$78,4,FALSE)</f>
        <v>30000</v>
      </c>
      <c r="E448" s="13"/>
      <c r="F448" s="13"/>
      <c r="G448" s="13"/>
      <c r="H448" s="13"/>
      <c r="I448" s="13"/>
      <c r="J448" s="13"/>
      <c r="K448" s="13"/>
      <c r="L448" s="13"/>
      <c r="M448" s="13">
        <v>1</v>
      </c>
      <c r="N448" s="13"/>
      <c r="O448" s="13"/>
      <c r="P448" s="13"/>
      <c r="Q448" s="13">
        <v>2</v>
      </c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>
        <f t="shared" si="22"/>
        <v>3</v>
      </c>
      <c r="AT448" s="13">
        <f t="shared" si="21"/>
        <v>90000</v>
      </c>
      <c r="AU448" s="14"/>
      <c r="AV448" s="14"/>
      <c r="AW448" s="14"/>
      <c r="AX448" s="35"/>
      <c r="AY448" s="30"/>
      <c r="AZ448" s="14"/>
      <c r="BA448" s="14"/>
      <c r="BB448" s="14"/>
      <c r="BC448" s="14"/>
    </row>
    <row r="449" spans="1:55" ht="26.25" customHeight="1" x14ac:dyDescent="0.35">
      <c r="A449" s="2"/>
      <c r="B449" s="2" t="s">
        <v>225</v>
      </c>
      <c r="C449" s="22" t="str">
        <f>VLOOKUP(B449,[3]Tabel!$A$6:$E$56,2,FALSE)</f>
        <v>Anting</v>
      </c>
      <c r="D449" s="14">
        <f>VLOOKUP(B449,Tabel!$A$6:$E$78,4,FALSE)</f>
        <v>65000</v>
      </c>
      <c r="E449" s="13"/>
      <c r="F449" s="13"/>
      <c r="G449" s="13"/>
      <c r="H449" s="13"/>
      <c r="I449" s="13"/>
      <c r="J449" s="13"/>
      <c r="K449" s="13"/>
      <c r="L449" s="13"/>
      <c r="M449" s="13">
        <v>1</v>
      </c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>
        <f t="shared" si="22"/>
        <v>1</v>
      </c>
      <c r="AT449" s="13">
        <f t="shared" si="21"/>
        <v>65000</v>
      </c>
      <c r="AU449" s="14"/>
      <c r="AV449" s="14"/>
      <c r="AW449" s="14"/>
      <c r="AX449" s="35"/>
      <c r="AY449" s="30"/>
      <c r="AZ449" s="14"/>
      <c r="BA449" s="14"/>
      <c r="BB449" s="14"/>
      <c r="BC449" s="14"/>
    </row>
    <row r="450" spans="1:55" ht="26.25" customHeight="1" x14ac:dyDescent="0.35">
      <c r="A450" s="2"/>
      <c r="B450" s="2" t="s">
        <v>225</v>
      </c>
      <c r="C450" s="22" t="str">
        <f>VLOOKUP(B450,[3]Tabel!$A$6:$E$56,2,FALSE)</f>
        <v>Anting</v>
      </c>
      <c r="D450" s="30">
        <v>50000</v>
      </c>
      <c r="E450" s="13"/>
      <c r="F450" s="13"/>
      <c r="G450" s="13"/>
      <c r="H450" s="13"/>
      <c r="I450" s="13"/>
      <c r="J450" s="13"/>
      <c r="K450" s="13"/>
      <c r="L450" s="13"/>
      <c r="M450" s="13">
        <v>1</v>
      </c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>
        <f t="shared" si="22"/>
        <v>1</v>
      </c>
      <c r="AT450" s="26">
        <f t="shared" si="21"/>
        <v>50000</v>
      </c>
      <c r="AU450" s="14"/>
      <c r="AV450" s="14"/>
      <c r="AW450" s="14"/>
      <c r="AX450" s="35"/>
      <c r="AY450" s="30">
        <v>15000</v>
      </c>
      <c r="AZ450" s="14"/>
      <c r="BA450" s="14"/>
      <c r="BB450" s="14"/>
      <c r="BC450" s="14"/>
    </row>
    <row r="451" spans="1:55" ht="26.25" customHeight="1" x14ac:dyDescent="0.35">
      <c r="A451" s="2"/>
      <c r="B451" s="2" t="s">
        <v>215</v>
      </c>
      <c r="C451" s="22" t="str">
        <f>VLOOKUP(B451,[3]Tabel!$A$6:$E$56,2,FALSE)</f>
        <v>G. Mutiara</v>
      </c>
      <c r="D451" s="14">
        <f>VLOOKUP(B451,Tabel!$A$6:$E$78,4,FALSE)</f>
        <v>30000</v>
      </c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>
        <v>1</v>
      </c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>
        <f t="shared" si="22"/>
        <v>1</v>
      </c>
      <c r="AT451" s="13">
        <f t="shared" si="21"/>
        <v>30000</v>
      </c>
      <c r="AU451" s="14"/>
      <c r="AV451" s="14"/>
      <c r="AW451" s="14"/>
      <c r="AX451" s="35"/>
      <c r="AY451" s="30"/>
      <c r="AZ451" s="14"/>
      <c r="BA451" s="14"/>
      <c r="BB451" s="14"/>
      <c r="BC451" s="14"/>
    </row>
    <row r="452" spans="1:55" ht="26.25" customHeight="1" x14ac:dyDescent="0.35">
      <c r="A452" s="2"/>
      <c r="B452" s="2" t="s">
        <v>32</v>
      </c>
      <c r="C452" s="22" t="str">
        <f>VLOOKUP(B452,[3]Tabel!$A$6:$E$56,2,FALSE)</f>
        <v>Rosario kayu</v>
      </c>
      <c r="D452" s="14">
        <f>VLOOKUP(B452,Tabel!$A$6:$E$78,4,FALSE)</f>
        <v>40000</v>
      </c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>
        <v>1</v>
      </c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>
        <f t="shared" si="22"/>
        <v>1</v>
      </c>
      <c r="AT452" s="13">
        <f t="shared" si="21"/>
        <v>40000</v>
      </c>
      <c r="AU452" s="14"/>
      <c r="AV452" s="14"/>
      <c r="AW452" s="14"/>
      <c r="AX452" s="35"/>
      <c r="AY452" s="30"/>
      <c r="AZ452" s="14"/>
      <c r="BA452" s="14"/>
      <c r="BB452" s="14"/>
      <c r="BC452" s="14"/>
    </row>
    <row r="453" spans="1:55" ht="26.25" customHeight="1" x14ac:dyDescent="0.35">
      <c r="A453" s="2"/>
      <c r="B453" s="2" t="s">
        <v>129</v>
      </c>
      <c r="C453" s="22" t="str">
        <f>VLOOKUP(B453,[3]Tabel!$A$6:$E$56,2,FALSE)</f>
        <v>Lain2</v>
      </c>
      <c r="D453" s="35">
        <f>2038000-SUM(AT439:AT452)</f>
        <v>188000</v>
      </c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>
        <v>1</v>
      </c>
      <c r="AR453" s="13">
        <f t="shared" si="22"/>
        <v>1</v>
      </c>
      <c r="AT453" s="29">
        <f t="shared" si="21"/>
        <v>188000</v>
      </c>
      <c r="AU453" s="14"/>
      <c r="AV453" s="14"/>
      <c r="AW453" s="14"/>
      <c r="AX453" s="35">
        <v>188000</v>
      </c>
      <c r="AY453" s="30"/>
      <c r="AZ453" s="14"/>
      <c r="BA453" s="14"/>
      <c r="BB453" s="14"/>
      <c r="BC453" s="14"/>
    </row>
    <row r="454" spans="1:55" ht="26.25" customHeight="1" x14ac:dyDescent="0.35">
      <c r="A454" s="17">
        <v>42267</v>
      </c>
      <c r="B454" s="2" t="s">
        <v>32</v>
      </c>
      <c r="C454" s="22" t="str">
        <f>VLOOKUP(B454,[3]Tabel!$A$6:$E$56,2,FALSE)</f>
        <v>Rosario kayu</v>
      </c>
      <c r="D454" s="14">
        <f>VLOOKUP(B454,Tabel!$A$6:$E$78,4,FALSE)</f>
        <v>40000</v>
      </c>
      <c r="E454" s="13"/>
      <c r="F454" s="13">
        <v>1</v>
      </c>
      <c r="G454" s="13"/>
      <c r="H454" s="13">
        <v>3</v>
      </c>
      <c r="I454" s="13"/>
      <c r="J454" s="13">
        <v>2</v>
      </c>
      <c r="K454" s="13"/>
      <c r="L454" s="13"/>
      <c r="M454" s="13"/>
      <c r="N454" s="13"/>
      <c r="O454" s="13"/>
      <c r="P454" s="13">
        <v>1</v>
      </c>
      <c r="Q454" s="13"/>
      <c r="R454" s="13"/>
      <c r="S454" s="13">
        <v>2</v>
      </c>
      <c r="T454" s="13"/>
      <c r="U454" s="13">
        <v>1</v>
      </c>
      <c r="V454" s="13"/>
      <c r="W454" s="13">
        <v>2</v>
      </c>
      <c r="X454" s="13"/>
      <c r="Y454" s="13"/>
      <c r="Z454" s="13"/>
      <c r="AA454" s="13">
        <v>2</v>
      </c>
      <c r="AB454" s="13">
        <v>1</v>
      </c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>
        <f t="shared" si="22"/>
        <v>15</v>
      </c>
      <c r="AT454" s="13">
        <f t="shared" ref="AT454:AT517" si="24">AR454*D454</f>
        <v>600000</v>
      </c>
      <c r="AU454" s="14"/>
      <c r="AV454" s="14"/>
      <c r="AW454" s="14"/>
      <c r="AX454" s="35"/>
      <c r="AY454" s="30"/>
      <c r="AZ454" s="14"/>
      <c r="BA454" s="14"/>
      <c r="BB454" s="14"/>
      <c r="BC454" s="14"/>
    </row>
    <row r="455" spans="1:55" ht="26.25" customHeight="1" x14ac:dyDescent="0.35">
      <c r="A455" s="2" t="s">
        <v>374</v>
      </c>
      <c r="B455" s="2" t="s">
        <v>133</v>
      </c>
      <c r="C455" s="22" t="str">
        <f>VLOOKUP(B455,[3]Tabel!$A$6:$E$56,2,FALSE)</f>
        <v>Gelang rosario kristal</v>
      </c>
      <c r="D455" s="14">
        <f>VLOOKUP(B455,Tabel!$A$6:$E$78,4,FALSE)</f>
        <v>50000</v>
      </c>
      <c r="E455" s="13"/>
      <c r="F455" s="13">
        <v>1</v>
      </c>
      <c r="G455" s="13"/>
      <c r="H455" s="13"/>
      <c r="I455" s="13"/>
      <c r="J455" s="13">
        <v>2</v>
      </c>
      <c r="K455" s="13"/>
      <c r="L455" s="13"/>
      <c r="M455" s="13">
        <v>5</v>
      </c>
      <c r="N455" s="13"/>
      <c r="O455" s="13">
        <v>1</v>
      </c>
      <c r="P455" s="13"/>
      <c r="Q455" s="13"/>
      <c r="R455" s="13"/>
      <c r="S455" s="13"/>
      <c r="T455" s="13">
        <v>1</v>
      </c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>
        <f t="shared" ref="AR455:AR921" si="25">SUM(E455:AQ455)</f>
        <v>10</v>
      </c>
      <c r="AT455" s="13">
        <f t="shared" si="24"/>
        <v>500000</v>
      </c>
      <c r="AU455" s="14"/>
      <c r="AV455" s="14"/>
      <c r="AW455" s="14"/>
      <c r="AX455" s="35"/>
      <c r="AY455" s="30"/>
      <c r="AZ455" s="14"/>
      <c r="BA455" s="14"/>
      <c r="BB455" s="14"/>
      <c r="BC455" s="14"/>
    </row>
    <row r="456" spans="1:55" ht="26.25" customHeight="1" x14ac:dyDescent="0.35">
      <c r="A456" s="2"/>
      <c r="B456" s="2" t="s">
        <v>56</v>
      </c>
      <c r="C456" s="22" t="str">
        <f>VLOOKUP(B456,[3]Tabel!$A$6:$E$56,2,FALSE)</f>
        <v>Anting</v>
      </c>
      <c r="D456" s="14">
        <f>VLOOKUP(B456,Tabel!$A$6:$E$78,4,FALSE)</f>
        <v>50000</v>
      </c>
      <c r="E456" s="13"/>
      <c r="F456" s="13"/>
      <c r="G456" s="13"/>
      <c r="H456" s="13"/>
      <c r="I456" s="13"/>
      <c r="J456" s="13"/>
      <c r="K456" s="13"/>
      <c r="L456" s="13"/>
      <c r="M456" s="13">
        <v>1</v>
      </c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>
        <f t="shared" si="25"/>
        <v>1</v>
      </c>
      <c r="AT456" s="13">
        <f t="shared" si="24"/>
        <v>50000</v>
      </c>
      <c r="AU456" s="14"/>
      <c r="AV456" s="14"/>
      <c r="AW456" s="14"/>
      <c r="AX456" s="35"/>
      <c r="AY456" s="30"/>
      <c r="AZ456" s="14"/>
      <c r="BA456" s="14"/>
      <c r="BB456" s="14"/>
      <c r="BC456" s="14"/>
    </row>
    <row r="457" spans="1:55" ht="26.25" customHeight="1" x14ac:dyDescent="0.35">
      <c r="A457" s="2"/>
      <c r="B457" s="2" t="s">
        <v>43</v>
      </c>
      <c r="C457" s="22" t="str">
        <f>VLOOKUP(B457,[3]Tabel!$A$6:$E$56,2,FALSE)</f>
        <v>G.batu magnet</v>
      </c>
      <c r="D457" s="14">
        <f>VLOOKUP(B457,Tabel!$A$6:$E$78,4,FALSE)</f>
        <v>28000</v>
      </c>
      <c r="E457" s="13"/>
      <c r="F457" s="13"/>
      <c r="G457" s="13"/>
      <c r="H457" s="13"/>
      <c r="I457" s="13"/>
      <c r="J457" s="13">
        <v>1</v>
      </c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>
        <f t="shared" si="25"/>
        <v>1</v>
      </c>
      <c r="AT457" s="13">
        <f t="shared" si="24"/>
        <v>28000</v>
      </c>
      <c r="AU457" s="14"/>
      <c r="AV457" s="14"/>
      <c r="AW457" s="14"/>
      <c r="AX457" s="35"/>
      <c r="AY457" s="30"/>
      <c r="AZ457" s="14"/>
      <c r="BA457" s="14"/>
      <c r="BB457" s="14"/>
      <c r="BC457" s="14"/>
    </row>
    <row r="458" spans="1:55" ht="26.25" customHeight="1" x14ac:dyDescent="0.35">
      <c r="A458" s="2"/>
      <c r="B458" s="2" t="s">
        <v>49</v>
      </c>
      <c r="C458" s="22" t="str">
        <f>VLOOKUP(B458,[3]Tabel!$A$6:$E$56,2,FALSE)</f>
        <v>G.tali warna warni</v>
      </c>
      <c r="D458" s="14">
        <f>VLOOKUP(B458,Tabel!$A$6:$E$78,4,FALSE)</f>
        <v>17000</v>
      </c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>
        <v>1</v>
      </c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>
        <f t="shared" si="25"/>
        <v>1</v>
      </c>
      <c r="AT458" s="13">
        <f t="shared" si="24"/>
        <v>17000</v>
      </c>
      <c r="AU458" s="14"/>
      <c r="AV458" s="14"/>
      <c r="AW458" s="14"/>
      <c r="AX458" s="35"/>
      <c r="AY458" s="30"/>
      <c r="AZ458" s="14"/>
      <c r="BA458" s="14"/>
      <c r="BB458" s="14"/>
      <c r="BC458" s="14"/>
    </row>
    <row r="459" spans="1:55" ht="26.25" customHeight="1" x14ac:dyDescent="0.35">
      <c r="A459" s="2"/>
      <c r="B459" s="2" t="s">
        <v>35</v>
      </c>
      <c r="C459" s="22" t="str">
        <f>VLOOKUP(B459,[3]Tabel!$A$6:$E$56,2,FALSE)</f>
        <v>Rosario kristal</v>
      </c>
      <c r="D459" s="14">
        <f>VLOOKUP(B459,Tabel!$A$6:$E$78,4,FALSE)</f>
        <v>150000</v>
      </c>
      <c r="E459" s="13"/>
      <c r="F459" s="13"/>
      <c r="G459" s="13"/>
      <c r="H459" s="13"/>
      <c r="I459" s="13"/>
      <c r="J459" s="13">
        <v>3</v>
      </c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>
        <f t="shared" si="25"/>
        <v>3</v>
      </c>
      <c r="AT459" s="13">
        <f t="shared" si="24"/>
        <v>450000</v>
      </c>
      <c r="AU459" s="14"/>
      <c r="AV459" s="14"/>
      <c r="AW459" s="14"/>
      <c r="AX459" s="35"/>
      <c r="AY459" s="30"/>
      <c r="AZ459" s="14"/>
      <c r="BA459" s="14"/>
      <c r="BB459" s="14"/>
      <c r="BC459" s="14"/>
    </row>
    <row r="460" spans="1:55" ht="26.25" customHeight="1" x14ac:dyDescent="0.35">
      <c r="A460" s="2"/>
      <c r="B460" s="2" t="s">
        <v>40</v>
      </c>
      <c r="C460" s="22" t="str">
        <f>VLOOKUP(B460,[3]Tabel!$A$6:$E$56,2,FALSE)</f>
        <v>Kalung huruf</v>
      </c>
      <c r="D460" s="14">
        <f>VLOOKUP(B460,Tabel!$A$6:$E$78,4,FALSE)</f>
        <v>15000</v>
      </c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>
        <v>1</v>
      </c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>
        <f t="shared" si="25"/>
        <v>1</v>
      </c>
      <c r="AT460" s="13">
        <f t="shared" si="24"/>
        <v>15000</v>
      </c>
      <c r="AU460" s="14"/>
      <c r="AV460" s="14"/>
      <c r="AW460" s="14"/>
      <c r="AX460" s="35"/>
      <c r="AY460" s="30"/>
      <c r="AZ460" s="14"/>
      <c r="BA460" s="14"/>
      <c r="BB460" s="14"/>
      <c r="BC460" s="14"/>
    </row>
    <row r="461" spans="1:55" ht="26.25" customHeight="1" x14ac:dyDescent="0.35">
      <c r="A461" s="2"/>
      <c r="B461" s="2" t="s">
        <v>223</v>
      </c>
      <c r="C461" s="22" t="str">
        <f>VLOOKUP(B461,[3]Tabel!$A$6:$E$56,2,FALSE)</f>
        <v>Gelang rosario kristal</v>
      </c>
      <c r="D461" s="14">
        <f>VLOOKUP(B461,Tabel!$A$6:$E$78,4,FALSE)</f>
        <v>75000</v>
      </c>
      <c r="E461" s="13"/>
      <c r="F461" s="13"/>
      <c r="G461" s="13"/>
      <c r="H461" s="13"/>
      <c r="I461" s="13"/>
      <c r="J461" s="13"/>
      <c r="K461" s="13"/>
      <c r="L461" s="13">
        <v>1</v>
      </c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>
        <f t="shared" si="25"/>
        <v>1</v>
      </c>
      <c r="AT461" s="13">
        <f t="shared" si="24"/>
        <v>75000</v>
      </c>
      <c r="AU461" s="14"/>
      <c r="AV461" s="14"/>
      <c r="AW461" s="14"/>
      <c r="AX461" s="35"/>
      <c r="AY461" s="30"/>
      <c r="AZ461" s="14"/>
      <c r="BA461" s="14"/>
      <c r="BB461" s="14"/>
      <c r="BC461" s="14"/>
    </row>
    <row r="462" spans="1:55" ht="26.25" customHeight="1" x14ac:dyDescent="0.35">
      <c r="A462" s="2"/>
      <c r="B462" s="2" t="s">
        <v>135</v>
      </c>
      <c r="C462" s="22" t="str">
        <f>VLOOKUP(B462,[3]Tabel!$A$6:$E$56,2,FALSE)</f>
        <v xml:space="preserve">Gelang plat </v>
      </c>
      <c r="D462" s="14">
        <f>VLOOKUP(B462,Tabel!$A$6:$E$78,4,FALSE)</f>
        <v>17000</v>
      </c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>
        <v>1</v>
      </c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>
        <f t="shared" si="25"/>
        <v>1</v>
      </c>
      <c r="AT462" s="13">
        <f t="shared" si="24"/>
        <v>17000</v>
      </c>
      <c r="AU462" s="14"/>
      <c r="AV462" s="14"/>
      <c r="AW462" s="14"/>
      <c r="AX462" s="35"/>
      <c r="AY462" s="30"/>
      <c r="AZ462" s="14"/>
      <c r="BA462" s="14"/>
      <c r="BB462" s="14"/>
      <c r="BC462" s="14"/>
    </row>
    <row r="463" spans="1:55" ht="26.25" customHeight="1" x14ac:dyDescent="0.35">
      <c r="A463" s="2" t="s">
        <v>375</v>
      </c>
      <c r="B463" s="2" t="s">
        <v>32</v>
      </c>
      <c r="C463" s="22" t="str">
        <f>VLOOKUP(B463,Tabel!$A$6:$E$78,2,FALSE)</f>
        <v>Rosario kayu</v>
      </c>
      <c r="D463" s="14">
        <f>VLOOKUP(B463,Tabel!$A$6:$E$78,4,FALSE)</f>
        <v>40000</v>
      </c>
      <c r="E463" s="13"/>
      <c r="F463" s="13"/>
      <c r="G463" s="13"/>
      <c r="H463" s="13">
        <v>3</v>
      </c>
      <c r="I463" s="13"/>
      <c r="J463" s="13"/>
      <c r="K463" s="13"/>
      <c r="L463" s="13"/>
      <c r="M463" s="13"/>
      <c r="N463" s="13"/>
      <c r="O463" s="13">
        <v>1</v>
      </c>
      <c r="P463" s="13"/>
      <c r="Q463" s="13"/>
      <c r="R463" s="13"/>
      <c r="S463" s="13">
        <v>1</v>
      </c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>
        <f t="shared" si="25"/>
        <v>5</v>
      </c>
      <c r="AT463" s="13">
        <f t="shared" si="24"/>
        <v>200000</v>
      </c>
      <c r="AU463" s="14"/>
      <c r="AV463" s="14"/>
      <c r="AW463" s="14"/>
      <c r="AX463" s="35"/>
      <c r="AY463" s="30"/>
      <c r="AZ463" s="14"/>
      <c r="BA463" s="14"/>
      <c r="BB463" s="14"/>
      <c r="BC463" s="14"/>
    </row>
    <row r="464" spans="1:55" ht="26.25" customHeight="1" x14ac:dyDescent="0.35">
      <c r="A464" s="2"/>
      <c r="B464" s="2" t="s">
        <v>289</v>
      </c>
      <c r="C464" s="22" t="str">
        <f>VLOOKUP(B464,Tabel!$A$6:$E$78,2,FALSE)</f>
        <v>Kalung Bunda Maria Medugorje</v>
      </c>
      <c r="D464" s="14">
        <f>VLOOKUP(B464,Tabel!$A$6:$E$78,4,FALSE)</f>
        <v>100000</v>
      </c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>
        <v>2</v>
      </c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>
        <f t="shared" si="25"/>
        <v>2</v>
      </c>
      <c r="AT464" s="13">
        <f t="shared" si="24"/>
        <v>200000</v>
      </c>
      <c r="AU464" s="14"/>
      <c r="AV464" s="14"/>
      <c r="AW464" s="14"/>
      <c r="AX464" s="35"/>
      <c r="AY464" s="30"/>
      <c r="AZ464" s="14"/>
      <c r="BA464" s="14"/>
      <c r="BB464" s="14"/>
      <c r="BC464" s="14"/>
    </row>
    <row r="465" spans="1:55" ht="26.25" customHeight="1" x14ac:dyDescent="0.35">
      <c r="A465" s="2"/>
      <c r="B465" s="2" t="s">
        <v>247</v>
      </c>
      <c r="C465" s="22" t="str">
        <f>VLOOKUP(B465,Tabel!$A$6:$E$78,2,FALSE)</f>
        <v>Gelang Bunda Maria Medugorje</v>
      </c>
      <c r="D465" s="14">
        <f>VLOOKUP(B465,Tabel!$A$6:$E$78,4,FALSE)</f>
        <v>150000</v>
      </c>
      <c r="E465" s="13"/>
      <c r="F465" s="13"/>
      <c r="G465" s="13"/>
      <c r="H465" s="13"/>
      <c r="I465" s="13"/>
      <c r="J465" s="13"/>
      <c r="K465" s="13"/>
      <c r="L465" s="13"/>
      <c r="M465" s="13"/>
      <c r="N465" s="13">
        <v>1</v>
      </c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>
        <f t="shared" si="25"/>
        <v>1</v>
      </c>
      <c r="AT465" s="13">
        <f t="shared" si="24"/>
        <v>150000</v>
      </c>
      <c r="AU465" s="14"/>
      <c r="AV465" s="14"/>
      <c r="AW465" s="14"/>
      <c r="AX465" s="35"/>
      <c r="AY465" s="30"/>
      <c r="AZ465" s="14"/>
      <c r="BA465" s="14"/>
      <c r="BB465" s="14"/>
      <c r="BC465" s="14"/>
    </row>
    <row r="466" spans="1:55" ht="26.25" customHeight="1" x14ac:dyDescent="0.35">
      <c r="A466" s="2"/>
      <c r="B466" s="2" t="s">
        <v>215</v>
      </c>
      <c r="C466" s="22" t="str">
        <f>VLOOKUP(B466,Tabel!$A$6:$E$78,2,FALSE)</f>
        <v>G. Mutiara</v>
      </c>
      <c r="D466" s="14">
        <f>VLOOKUP(B466,Tabel!$A$6:$E$78,4,FALSE)</f>
        <v>30000</v>
      </c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>
        <v>1</v>
      </c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>
        <f t="shared" si="25"/>
        <v>1</v>
      </c>
      <c r="AT466" s="13">
        <f t="shared" si="24"/>
        <v>30000</v>
      </c>
      <c r="AU466" s="14"/>
      <c r="AV466" s="14"/>
      <c r="AW466" s="14"/>
      <c r="AX466" s="35"/>
      <c r="AY466" s="30"/>
      <c r="AZ466" s="14"/>
      <c r="BA466" s="14"/>
      <c r="BB466" s="14"/>
      <c r="BC466" s="14"/>
    </row>
    <row r="467" spans="1:55" ht="26.25" customHeight="1" x14ac:dyDescent="0.35">
      <c r="A467" s="2"/>
      <c r="B467" s="2" t="s">
        <v>35</v>
      </c>
      <c r="C467" s="22" t="str">
        <f>VLOOKUP(B467,Tabel!$A$6:$E$78,2,FALSE)</f>
        <v>Rosario kristal</v>
      </c>
      <c r="D467" s="14">
        <f>VLOOKUP(B467,Tabel!$A$6:$E$78,4,FALSE)</f>
        <v>150000</v>
      </c>
      <c r="E467" s="13"/>
      <c r="F467" s="13"/>
      <c r="G467" s="13"/>
      <c r="H467" s="13">
        <v>1</v>
      </c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>
        <f t="shared" si="25"/>
        <v>1</v>
      </c>
      <c r="AT467" s="13">
        <f t="shared" si="24"/>
        <v>150000</v>
      </c>
      <c r="AU467" s="14"/>
      <c r="AV467" s="14"/>
      <c r="AW467" s="14"/>
      <c r="AX467" s="35"/>
      <c r="AY467" s="30"/>
      <c r="AZ467" s="14"/>
      <c r="BA467" s="14"/>
      <c r="BB467" s="14"/>
      <c r="BC467" s="14"/>
    </row>
    <row r="468" spans="1:55" ht="26.25" customHeight="1" x14ac:dyDescent="0.35">
      <c r="A468" s="2"/>
      <c r="B468" s="2" t="s">
        <v>223</v>
      </c>
      <c r="C468" s="22" t="str">
        <f>VLOOKUP(B468,Tabel!$A$6:$E$78,2,FALSE)</f>
        <v>Gelang rosario kristal</v>
      </c>
      <c r="D468" s="14">
        <f>VLOOKUP(B468,Tabel!$A$6:$E$78,4,FALSE)</f>
        <v>75000</v>
      </c>
      <c r="E468" s="13"/>
      <c r="F468" s="13"/>
      <c r="G468" s="13"/>
      <c r="H468" s="13">
        <v>1</v>
      </c>
      <c r="I468" s="13"/>
      <c r="J468" s="13">
        <v>2</v>
      </c>
      <c r="K468" s="13"/>
      <c r="L468" s="13"/>
      <c r="M468" s="13">
        <v>1</v>
      </c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>
        <f t="shared" si="25"/>
        <v>4</v>
      </c>
      <c r="AT468" s="13">
        <f t="shared" si="24"/>
        <v>300000</v>
      </c>
      <c r="AU468" s="14"/>
      <c r="AV468" s="14"/>
      <c r="AW468" s="14"/>
      <c r="AX468" s="35"/>
      <c r="AY468" s="30"/>
      <c r="AZ468" s="14"/>
      <c r="BA468" s="14"/>
      <c r="BB468" s="14"/>
      <c r="BC468" s="14"/>
    </row>
    <row r="469" spans="1:55" ht="26.25" customHeight="1" x14ac:dyDescent="0.35">
      <c r="A469" s="2"/>
      <c r="B469" s="2" t="s">
        <v>40</v>
      </c>
      <c r="C469" s="22" t="str">
        <f>VLOOKUP(B469,Tabel!$A$6:$E$78,2,FALSE)</f>
        <v>Kalung huruf</v>
      </c>
      <c r="D469" s="14">
        <f>VLOOKUP(B469,Tabel!$A$6:$E$78,4,FALSE)</f>
        <v>15000</v>
      </c>
      <c r="E469" s="13"/>
      <c r="F469" s="13"/>
      <c r="G469" s="13"/>
      <c r="H469" s="13"/>
      <c r="I469" s="13"/>
      <c r="J469" s="13"/>
      <c r="K469" s="13"/>
      <c r="L469" s="13"/>
      <c r="M469" s="13"/>
      <c r="N469" s="13">
        <v>2</v>
      </c>
      <c r="O469" s="13"/>
      <c r="P469" s="13"/>
      <c r="Q469" s="13"/>
      <c r="R469" s="13"/>
      <c r="S469" s="13">
        <v>1</v>
      </c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>
        <f t="shared" si="25"/>
        <v>3</v>
      </c>
      <c r="AT469" s="13">
        <f t="shared" si="24"/>
        <v>45000</v>
      </c>
      <c r="AU469" s="14"/>
      <c r="AV469" s="14"/>
      <c r="AW469" s="14"/>
      <c r="AX469" s="35"/>
      <c r="AY469" s="30"/>
      <c r="AZ469" s="14"/>
      <c r="BA469" s="14"/>
      <c r="BB469" s="14"/>
      <c r="BC469" s="14"/>
    </row>
    <row r="470" spans="1:55" ht="26.25" customHeight="1" x14ac:dyDescent="0.35">
      <c r="A470" s="2"/>
      <c r="B470" s="2" t="s">
        <v>140</v>
      </c>
      <c r="C470" s="22" t="str">
        <f>VLOOKUP(B470,Tabel!$A$6:$E$78,2,FALSE)</f>
        <v>Kalung bandul</v>
      </c>
      <c r="D470" s="14">
        <f>VLOOKUP(B470,Tabel!$A$6:$E$78,4,FALSE)</f>
        <v>23000</v>
      </c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>
        <v>1</v>
      </c>
      <c r="R470" s="13"/>
      <c r="S470" s="13"/>
      <c r="T470" s="13">
        <v>2</v>
      </c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>
        <f t="shared" si="25"/>
        <v>3</v>
      </c>
      <c r="AT470" s="13">
        <f t="shared" si="24"/>
        <v>69000</v>
      </c>
      <c r="AU470" s="14"/>
      <c r="AV470" s="14"/>
      <c r="AW470" s="14"/>
      <c r="AX470" s="35"/>
      <c r="AY470" s="30"/>
      <c r="AZ470" s="14"/>
      <c r="BA470" s="14"/>
      <c r="BB470" s="14"/>
      <c r="BC470" s="14"/>
    </row>
    <row r="471" spans="1:55" ht="26.25" customHeight="1" x14ac:dyDescent="0.35">
      <c r="A471" s="2"/>
      <c r="B471" s="2" t="s">
        <v>237</v>
      </c>
      <c r="C471" s="22" t="str">
        <f>VLOOKUP(B471,Tabel!$A$6:$E$78,2,FALSE)</f>
        <v>Rosario tali simpul</v>
      </c>
      <c r="D471" s="14">
        <f>VLOOKUP(B471,Tabel!$A$6:$E$78,4,FALSE)</f>
        <v>30000</v>
      </c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>
        <v>1</v>
      </c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>
        <f t="shared" si="25"/>
        <v>1</v>
      </c>
      <c r="AT471" s="13">
        <f t="shared" si="24"/>
        <v>30000</v>
      </c>
      <c r="AU471" s="14"/>
      <c r="AV471" s="14"/>
      <c r="AW471" s="14"/>
      <c r="AX471" s="35"/>
      <c r="AY471" s="30"/>
      <c r="AZ471" s="14"/>
      <c r="BA471" s="14"/>
      <c r="BB471" s="14"/>
      <c r="BC471" s="14"/>
    </row>
    <row r="472" spans="1:55" ht="26.25" customHeight="1" x14ac:dyDescent="0.35">
      <c r="A472" s="2"/>
      <c r="B472" s="2" t="s">
        <v>43</v>
      </c>
      <c r="C472" s="22" t="str">
        <f>VLOOKUP(B472,Tabel!$A$6:$E$78,2,FALSE)</f>
        <v>G.batu magnet</v>
      </c>
      <c r="D472" s="14">
        <f>VLOOKUP(B472,Tabel!$A$6:$E$78,4,FALSE)</f>
        <v>28000</v>
      </c>
      <c r="E472" s="13"/>
      <c r="F472" s="13"/>
      <c r="G472" s="13"/>
      <c r="H472" s="13"/>
      <c r="I472" s="13"/>
      <c r="J472" s="13"/>
      <c r="K472" s="13"/>
      <c r="L472" s="13"/>
      <c r="M472" s="13"/>
      <c r="N472" s="13">
        <v>1</v>
      </c>
      <c r="O472" s="13"/>
      <c r="P472" s="13">
        <v>1</v>
      </c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>
        <f t="shared" si="25"/>
        <v>2</v>
      </c>
      <c r="AT472" s="13">
        <f t="shared" si="24"/>
        <v>56000</v>
      </c>
      <c r="AU472" s="14"/>
      <c r="AV472" s="14"/>
      <c r="AW472" s="14"/>
      <c r="AX472" s="35"/>
      <c r="AY472" s="30"/>
      <c r="AZ472" s="14"/>
      <c r="BA472" s="14"/>
      <c r="BB472" s="14"/>
      <c r="BC472" s="14"/>
    </row>
    <row r="473" spans="1:55" ht="26.25" customHeight="1" x14ac:dyDescent="0.35">
      <c r="A473" s="2"/>
      <c r="B473" s="2" t="s">
        <v>135</v>
      </c>
      <c r="C473" s="22" t="str">
        <f>VLOOKUP(B473,Tabel!$A$6:$E$78,2,FALSE)</f>
        <v xml:space="preserve">Gelang plat </v>
      </c>
      <c r="D473" s="35">
        <v>20000</v>
      </c>
      <c r="E473" s="13"/>
      <c r="F473" s="13"/>
      <c r="G473" s="13"/>
      <c r="H473" s="13">
        <v>1</v>
      </c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>
        <f t="shared" si="25"/>
        <v>1</v>
      </c>
      <c r="AT473" s="13">
        <f t="shared" si="24"/>
        <v>20000</v>
      </c>
      <c r="AU473" s="14"/>
      <c r="AV473" s="14"/>
      <c r="AW473" s="14"/>
      <c r="AX473" s="35">
        <v>3000</v>
      </c>
      <c r="AY473" s="30"/>
      <c r="AZ473" s="14"/>
      <c r="BA473" s="14"/>
      <c r="BB473" s="14"/>
      <c r="BC473" s="14"/>
    </row>
    <row r="474" spans="1:55" ht="26.25" customHeight="1" x14ac:dyDescent="0.35">
      <c r="A474" s="2"/>
      <c r="B474" s="2" t="s">
        <v>56</v>
      </c>
      <c r="C474" s="22" t="str">
        <f>VLOOKUP(B474,Tabel!$A$6:$E$78,2,FALSE)</f>
        <v>Anting</v>
      </c>
      <c r="D474" s="14">
        <f>VLOOKUP(B474,Tabel!$A$6:$E$78,4,FALSE)</f>
        <v>50000</v>
      </c>
      <c r="E474" s="13"/>
      <c r="F474" s="13"/>
      <c r="G474" s="13"/>
      <c r="H474" s="13"/>
      <c r="I474" s="13"/>
      <c r="J474" s="13"/>
      <c r="K474" s="13"/>
      <c r="L474" s="13">
        <v>1</v>
      </c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>
        <f t="shared" si="25"/>
        <v>1</v>
      </c>
      <c r="AT474" s="13">
        <f t="shared" si="24"/>
        <v>50000</v>
      </c>
      <c r="AU474" s="14"/>
      <c r="AV474" s="14"/>
      <c r="AW474" s="14"/>
      <c r="AX474" s="35"/>
      <c r="AY474" s="30"/>
      <c r="AZ474" s="14"/>
      <c r="BA474" s="14"/>
      <c r="BB474" s="14"/>
      <c r="BC474" s="14"/>
    </row>
    <row r="475" spans="1:55" ht="26.25" customHeight="1" x14ac:dyDescent="0.35">
      <c r="A475" s="2"/>
      <c r="B475" s="2" t="s">
        <v>135</v>
      </c>
      <c r="C475" s="22" t="str">
        <f>VLOOKUP(B475,Tabel!$A$6:$E$78,2,FALSE)</f>
        <v xml:space="preserve">Gelang plat </v>
      </c>
      <c r="D475" s="14">
        <f>VLOOKUP(B475,Tabel!$A$6:$E$78,4,FALSE)</f>
        <v>17000</v>
      </c>
      <c r="E475" s="13"/>
      <c r="F475" s="13"/>
      <c r="G475" s="13"/>
      <c r="H475" s="13">
        <v>1</v>
      </c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>
        <f t="shared" si="25"/>
        <v>1</v>
      </c>
      <c r="AT475" s="13">
        <f t="shared" si="24"/>
        <v>17000</v>
      </c>
      <c r="AU475" s="14"/>
      <c r="AV475" s="14"/>
      <c r="AW475" s="14"/>
      <c r="AX475" s="35"/>
      <c r="AY475" s="30"/>
      <c r="AZ475" s="14"/>
      <c r="BA475" s="14"/>
      <c r="BB475" s="14"/>
      <c r="BC475" s="14"/>
    </row>
    <row r="476" spans="1:55" ht="26.25" customHeight="1" x14ac:dyDescent="0.35">
      <c r="A476" s="2"/>
      <c r="B476" s="2" t="s">
        <v>129</v>
      </c>
      <c r="C476" s="22" t="str">
        <f>VLOOKUP(B476,Tabel!$A$6:$E$78,2,FALSE)</f>
        <v>Lain2</v>
      </c>
      <c r="D476" s="35">
        <f>1348000-SUM(AT463:AT475)</f>
        <v>31000</v>
      </c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>
        <v>1</v>
      </c>
      <c r="AR476" s="13">
        <f t="shared" si="25"/>
        <v>1</v>
      </c>
      <c r="AT476" s="29">
        <f t="shared" si="24"/>
        <v>31000</v>
      </c>
      <c r="AU476" s="14"/>
      <c r="AV476" s="14"/>
      <c r="AW476" s="14"/>
      <c r="AX476" s="35">
        <v>31000</v>
      </c>
      <c r="AY476" s="30"/>
      <c r="AZ476" s="14"/>
      <c r="BA476" s="14"/>
      <c r="BB476" s="14"/>
      <c r="BC476" s="14"/>
    </row>
    <row r="477" spans="1:55" ht="26.25" customHeight="1" x14ac:dyDescent="0.35">
      <c r="A477" s="2" t="s">
        <v>376</v>
      </c>
      <c r="B477" s="2" t="s">
        <v>133</v>
      </c>
      <c r="C477" s="22" t="str">
        <f>VLOOKUP(B477,Tabel!$A$6:$E$78,2,FALSE)</f>
        <v>Gelang rosario kristal</v>
      </c>
      <c r="D477" s="14">
        <f>VLOOKUP(B477,Tabel!$A$6:$E$78,4,FALSE)</f>
        <v>50000</v>
      </c>
      <c r="E477" s="13"/>
      <c r="F477" s="13">
        <v>2</v>
      </c>
      <c r="G477" s="13"/>
      <c r="H477" s="13"/>
      <c r="I477" s="13"/>
      <c r="J477" s="13">
        <v>3</v>
      </c>
      <c r="K477" s="13"/>
      <c r="L477" s="13"/>
      <c r="M477" s="13">
        <v>2</v>
      </c>
      <c r="N477" s="13"/>
      <c r="O477" s="13">
        <v>2</v>
      </c>
      <c r="P477" s="13"/>
      <c r="Q477" s="13"/>
      <c r="R477" s="13"/>
      <c r="S477" s="13"/>
      <c r="T477" s="13">
        <v>3</v>
      </c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>
        <f t="shared" si="25"/>
        <v>12</v>
      </c>
      <c r="AT477" s="13">
        <f t="shared" si="24"/>
        <v>600000</v>
      </c>
      <c r="AU477" s="14"/>
      <c r="AV477" s="14"/>
      <c r="AW477" s="14"/>
      <c r="AX477" s="35"/>
      <c r="AY477" s="30"/>
      <c r="AZ477" s="14"/>
      <c r="BA477" s="14"/>
      <c r="BB477" s="14"/>
      <c r="BC477" s="14"/>
    </row>
    <row r="478" spans="1:55" ht="26.25" customHeight="1" x14ac:dyDescent="0.35">
      <c r="A478" s="2"/>
      <c r="B478" s="2" t="s">
        <v>32</v>
      </c>
      <c r="C478" s="22" t="str">
        <f>VLOOKUP(B478,Tabel!$A$6:$E$78,2,FALSE)</f>
        <v>Rosario kayu</v>
      </c>
      <c r="D478" s="14">
        <f>VLOOKUP(B478,Tabel!$A$6:$E$78,4,FALSE)</f>
        <v>40000</v>
      </c>
      <c r="E478" s="13"/>
      <c r="F478" s="13">
        <v>1</v>
      </c>
      <c r="G478" s="13"/>
      <c r="H478" s="13"/>
      <c r="I478" s="13"/>
      <c r="J478" s="13">
        <v>2</v>
      </c>
      <c r="K478" s="13"/>
      <c r="L478" s="13"/>
      <c r="M478" s="13"/>
      <c r="N478" s="13"/>
      <c r="O478" s="13"/>
      <c r="P478" s="13"/>
      <c r="Q478" s="13"/>
      <c r="R478" s="13"/>
      <c r="S478" s="13">
        <v>2</v>
      </c>
      <c r="T478" s="13"/>
      <c r="U478" s="13"/>
      <c r="V478" s="13">
        <v>1</v>
      </c>
      <c r="W478" s="13"/>
      <c r="X478" s="13"/>
      <c r="Y478" s="13"/>
      <c r="Z478" s="13"/>
      <c r="AA478" s="13">
        <v>1</v>
      </c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>
        <f t="shared" si="25"/>
        <v>7</v>
      </c>
      <c r="AT478" s="13">
        <f t="shared" si="24"/>
        <v>280000</v>
      </c>
      <c r="AU478" s="14"/>
      <c r="AV478" s="14"/>
      <c r="AW478" s="14"/>
      <c r="AX478" s="35"/>
      <c r="AY478" s="30"/>
      <c r="AZ478" s="14"/>
      <c r="BA478" s="14"/>
      <c r="BB478" s="14"/>
      <c r="BC478" s="14"/>
    </row>
    <row r="479" spans="1:55" ht="26.25" customHeight="1" x14ac:dyDescent="0.35">
      <c r="A479" s="2"/>
      <c r="B479" s="2" t="s">
        <v>43</v>
      </c>
      <c r="C479" s="22" t="str">
        <f>VLOOKUP(B479,Tabel!$A$6:$E$78,2,FALSE)</f>
        <v>G.batu magnet</v>
      </c>
      <c r="D479" s="14">
        <f>VLOOKUP(B479,Tabel!$A$6:$E$78,4,FALSE)</f>
        <v>28000</v>
      </c>
      <c r="E479" s="13"/>
      <c r="F479" s="13"/>
      <c r="G479" s="13"/>
      <c r="H479" s="13"/>
      <c r="I479" s="13"/>
      <c r="J479" s="13">
        <v>1</v>
      </c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>
        <f t="shared" si="25"/>
        <v>1</v>
      </c>
      <c r="AT479" s="13">
        <f t="shared" si="24"/>
        <v>28000</v>
      </c>
      <c r="AU479" s="14"/>
      <c r="AV479" s="14"/>
      <c r="AW479" s="14"/>
      <c r="AX479" s="35"/>
      <c r="AY479" s="30"/>
      <c r="AZ479" s="14"/>
      <c r="BA479" s="14"/>
      <c r="BB479" s="14"/>
      <c r="BC479" s="14"/>
    </row>
    <row r="480" spans="1:55" ht="26.25" customHeight="1" x14ac:dyDescent="0.35">
      <c r="A480" s="2"/>
      <c r="B480" s="2" t="s">
        <v>56</v>
      </c>
      <c r="C480" s="22" t="str">
        <f>VLOOKUP(B480,Tabel!$A$6:$E$78,2,FALSE)</f>
        <v>Anting</v>
      </c>
      <c r="D480" s="14">
        <f>VLOOKUP(B480,Tabel!$A$6:$E$78,4,FALSE)</f>
        <v>50000</v>
      </c>
      <c r="E480" s="13"/>
      <c r="F480" s="13"/>
      <c r="G480" s="13"/>
      <c r="H480" s="13"/>
      <c r="I480" s="13"/>
      <c r="J480" s="13">
        <v>1</v>
      </c>
      <c r="K480" s="13"/>
      <c r="L480" s="13"/>
      <c r="M480" s="13">
        <v>1</v>
      </c>
      <c r="N480" s="13"/>
      <c r="O480" s="13"/>
      <c r="P480" s="13"/>
      <c r="Q480" s="13"/>
      <c r="R480" s="13"/>
      <c r="S480" s="13"/>
      <c r="T480" s="13">
        <v>2</v>
      </c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>
        <f t="shared" si="25"/>
        <v>4</v>
      </c>
      <c r="AT480" s="13">
        <f t="shared" si="24"/>
        <v>200000</v>
      </c>
      <c r="AU480" s="14"/>
      <c r="AV480" s="14"/>
      <c r="AW480" s="14"/>
      <c r="AX480" s="35"/>
      <c r="AY480" s="30"/>
      <c r="AZ480" s="14"/>
      <c r="BA480" s="14"/>
      <c r="BB480" s="14"/>
      <c r="BC480" s="14"/>
    </row>
    <row r="481" spans="1:55" ht="26.25" customHeight="1" x14ac:dyDescent="0.35">
      <c r="A481" s="2"/>
      <c r="B481" s="2" t="s">
        <v>137</v>
      </c>
      <c r="C481" s="22" t="str">
        <f>VLOOKUP(B481,Tabel!$A$6:$E$78,2,FALSE)</f>
        <v>Gelang kayu (baru)</v>
      </c>
      <c r="D481" s="14">
        <f>VLOOKUP(B481,Tabel!$A$6:$E$78,4,FALSE)</f>
        <v>25000</v>
      </c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>
        <v>2</v>
      </c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>
        <f t="shared" si="25"/>
        <v>2</v>
      </c>
      <c r="AT481" s="13">
        <f t="shared" si="24"/>
        <v>50000</v>
      </c>
      <c r="AU481" s="14"/>
      <c r="AV481" s="14"/>
      <c r="AW481" s="14"/>
      <c r="AX481" s="35"/>
      <c r="AY481" s="30"/>
      <c r="AZ481" s="14"/>
      <c r="BA481" s="14"/>
      <c r="BB481" s="14"/>
      <c r="BC481" s="14"/>
    </row>
    <row r="482" spans="1:55" ht="26.25" customHeight="1" x14ac:dyDescent="0.35">
      <c r="A482" s="2"/>
      <c r="B482" s="2" t="s">
        <v>49</v>
      </c>
      <c r="C482" s="22" t="str">
        <f>VLOOKUP(B482,Tabel!$A$6:$E$78,2,FALSE)</f>
        <v>G.tali warna warni</v>
      </c>
      <c r="D482" s="14">
        <f>VLOOKUP(B482,Tabel!$A$6:$E$78,4,FALSE)</f>
        <v>17000</v>
      </c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>
        <v>1</v>
      </c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>
        <f t="shared" si="25"/>
        <v>1</v>
      </c>
      <c r="AT482" s="13">
        <f t="shared" si="24"/>
        <v>17000</v>
      </c>
      <c r="AU482" s="14"/>
      <c r="AV482" s="14"/>
      <c r="AW482" s="14"/>
      <c r="AX482" s="35"/>
      <c r="AY482" s="30"/>
      <c r="AZ482" s="14"/>
      <c r="BA482" s="14"/>
      <c r="BB482" s="14"/>
      <c r="BC482" s="14"/>
    </row>
    <row r="483" spans="1:55" ht="26.25" customHeight="1" x14ac:dyDescent="0.35">
      <c r="A483" s="2"/>
      <c r="B483" s="2" t="s">
        <v>40</v>
      </c>
      <c r="C483" s="22" t="str">
        <f>VLOOKUP(B483,Tabel!$A$6:$E$78,2,FALSE)</f>
        <v>Kalung huruf</v>
      </c>
      <c r="D483" s="14">
        <f>VLOOKUP(B483,Tabel!$A$6:$E$78,4,FALSE)</f>
        <v>15000</v>
      </c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>
        <v>1</v>
      </c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>
        <f t="shared" si="25"/>
        <v>1</v>
      </c>
      <c r="AT483" s="13">
        <f t="shared" si="24"/>
        <v>15000</v>
      </c>
      <c r="AU483" s="14"/>
      <c r="AV483" s="14"/>
      <c r="AW483" s="14"/>
      <c r="AX483" s="35"/>
      <c r="AY483" s="30"/>
      <c r="AZ483" s="14"/>
      <c r="BA483" s="14"/>
      <c r="BB483" s="14"/>
      <c r="BC483" s="14"/>
    </row>
    <row r="484" spans="1:55" ht="26.25" customHeight="1" x14ac:dyDescent="0.35">
      <c r="A484" s="2"/>
      <c r="B484" s="2" t="s">
        <v>135</v>
      </c>
      <c r="C484" s="22" t="str">
        <f>VLOOKUP(B484,Tabel!$A$6:$E$78,2,FALSE)</f>
        <v xml:space="preserve">Gelang plat </v>
      </c>
      <c r="D484" s="14">
        <f>VLOOKUP(B484,Tabel!$A$6:$E$78,4,FALSE)</f>
        <v>17000</v>
      </c>
      <c r="E484" s="13"/>
      <c r="F484" s="13"/>
      <c r="G484" s="13"/>
      <c r="H484" s="13"/>
      <c r="I484" s="13"/>
      <c r="J484" s="13"/>
      <c r="K484" s="13"/>
      <c r="L484" s="13"/>
      <c r="M484" s="13"/>
      <c r="N484" s="13">
        <v>2</v>
      </c>
      <c r="O484" s="13"/>
      <c r="P484" s="13">
        <v>3</v>
      </c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>
        <f t="shared" si="25"/>
        <v>5</v>
      </c>
      <c r="AT484" s="13">
        <f t="shared" si="24"/>
        <v>85000</v>
      </c>
      <c r="AU484" s="14"/>
      <c r="AV484" s="14"/>
      <c r="AW484" s="14"/>
      <c r="AX484" s="35"/>
      <c r="AY484" s="30"/>
      <c r="AZ484" s="14"/>
      <c r="BA484" s="14"/>
      <c r="BB484" s="14"/>
      <c r="BC484" s="14"/>
    </row>
    <row r="485" spans="1:55" ht="26.25" customHeight="1" x14ac:dyDescent="0.35">
      <c r="A485" s="2"/>
      <c r="B485" s="2" t="s">
        <v>224</v>
      </c>
      <c r="C485" s="22" t="str">
        <f>VLOOKUP(B485,Tabel!$A$6:$E$78,2,FALSE)</f>
        <v>Gelang rosario kristal</v>
      </c>
      <c r="D485" s="14">
        <f>VLOOKUP(B485,Tabel!$A$6:$E$78,4,FALSE)</f>
        <v>40000</v>
      </c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>
        <v>1</v>
      </c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>
        <f t="shared" si="25"/>
        <v>1</v>
      </c>
      <c r="AT485" s="13">
        <f t="shared" si="24"/>
        <v>40000</v>
      </c>
      <c r="AU485" s="14"/>
      <c r="AV485" s="14"/>
      <c r="AW485" s="14"/>
      <c r="AX485" s="35"/>
      <c r="AY485" s="30"/>
      <c r="AZ485" s="14"/>
      <c r="BA485" s="14"/>
      <c r="BB485" s="14"/>
      <c r="BC485" s="14"/>
    </row>
    <row r="486" spans="1:55" ht="26.25" customHeight="1" x14ac:dyDescent="0.35">
      <c r="A486" s="2"/>
      <c r="B486" s="2" t="s">
        <v>33</v>
      </c>
      <c r="C486" s="22" t="str">
        <f>VLOOKUP(B486,Tabel!$A$6:$E$78,2,FALSE)</f>
        <v>Rosario batu</v>
      </c>
      <c r="D486" s="14">
        <f>VLOOKUP(B486,Tabel!$A$6:$E$78,4,FALSE)</f>
        <v>100000</v>
      </c>
      <c r="E486" s="13"/>
      <c r="F486" s="13"/>
      <c r="G486" s="13"/>
      <c r="H486" s="13"/>
      <c r="I486" s="13"/>
      <c r="J486" s="13"/>
      <c r="K486" s="13"/>
      <c r="L486" s="13"/>
      <c r="M486" s="13">
        <v>2</v>
      </c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>
        <f t="shared" si="25"/>
        <v>2</v>
      </c>
      <c r="AT486" s="13">
        <f t="shared" si="24"/>
        <v>200000</v>
      </c>
      <c r="AU486" s="14"/>
      <c r="AV486" s="14"/>
      <c r="AW486" s="14"/>
      <c r="AX486" s="35"/>
      <c r="AY486" s="30"/>
      <c r="AZ486" s="14"/>
      <c r="BA486" s="14"/>
      <c r="BB486" s="14"/>
      <c r="BC486" s="14"/>
    </row>
    <row r="487" spans="1:55" ht="26.25" customHeight="1" x14ac:dyDescent="0.35">
      <c r="A487" s="2"/>
      <c r="B487" s="2" t="s">
        <v>140</v>
      </c>
      <c r="C487" s="22" t="str">
        <f>VLOOKUP(B487,Tabel!$A$6:$E$78,2,FALSE)</f>
        <v>Kalung bandul</v>
      </c>
      <c r="D487" s="14">
        <f>VLOOKUP(B487,Tabel!$A$6:$E$78,4,FALSE)</f>
        <v>23000</v>
      </c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>
        <v>1</v>
      </c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>
        <f t="shared" si="25"/>
        <v>1</v>
      </c>
      <c r="AT487" s="13">
        <f t="shared" si="24"/>
        <v>23000</v>
      </c>
      <c r="AU487" s="14"/>
      <c r="AV487" s="14"/>
      <c r="AW487" s="14"/>
      <c r="AX487" s="35"/>
      <c r="AY487" s="30"/>
      <c r="AZ487" s="14"/>
      <c r="BA487" s="14"/>
      <c r="BB487" s="14"/>
      <c r="BC487" s="14"/>
    </row>
    <row r="488" spans="1:55" ht="26.25" customHeight="1" x14ac:dyDescent="0.35">
      <c r="A488" s="2"/>
      <c r="B488" s="2" t="s">
        <v>129</v>
      </c>
      <c r="C488" s="22" t="str">
        <f>VLOOKUP(B488,Tabel!$A$6:$E$78,2,FALSE)</f>
        <v>Lain2</v>
      </c>
      <c r="D488" s="35">
        <f>1633000-SUM(AT477:AT487)</f>
        <v>95000</v>
      </c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>
        <v>1</v>
      </c>
      <c r="AR488" s="13">
        <f t="shared" si="25"/>
        <v>1</v>
      </c>
      <c r="AT488" s="29">
        <f t="shared" si="24"/>
        <v>95000</v>
      </c>
      <c r="AU488" s="14"/>
      <c r="AV488" s="14"/>
      <c r="AW488" s="14"/>
      <c r="AX488" s="35">
        <v>95000</v>
      </c>
      <c r="AY488" s="30"/>
      <c r="AZ488" s="14"/>
      <c r="BA488" s="14"/>
      <c r="BB488" s="14"/>
      <c r="BC488" s="14"/>
    </row>
    <row r="489" spans="1:55" ht="26.25" customHeight="1" x14ac:dyDescent="0.35">
      <c r="A489" s="2" t="s">
        <v>375</v>
      </c>
      <c r="B489" s="2" t="s">
        <v>135</v>
      </c>
      <c r="C489" s="22" t="str">
        <f>VLOOKUP(B489,Tabel!$A$6:$E$78,2,FALSE)</f>
        <v xml:space="preserve">Gelang plat </v>
      </c>
      <c r="D489" s="14">
        <f>VLOOKUP(B489,Tabel!$A$6:$E$78,4,FALSE)</f>
        <v>17000</v>
      </c>
      <c r="E489" s="13"/>
      <c r="F489" s="13"/>
      <c r="G489" s="13"/>
      <c r="H489" s="13">
        <v>11</v>
      </c>
      <c r="I489" s="13"/>
      <c r="J489" s="13"/>
      <c r="K489" s="13"/>
      <c r="L489" s="13"/>
      <c r="M489" s="13"/>
      <c r="N489" s="13"/>
      <c r="O489" s="13"/>
      <c r="P489" s="13">
        <v>5</v>
      </c>
      <c r="Q489" s="13"/>
      <c r="R489" s="13"/>
      <c r="S489" s="13"/>
      <c r="T489" s="13"/>
      <c r="U489" s="13"/>
      <c r="V489" s="13">
        <v>6</v>
      </c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>
        <f t="shared" ref="AR489:AR499" si="26">SUM(E489:AQ489)</f>
        <v>22</v>
      </c>
      <c r="AT489" s="13">
        <f t="shared" si="24"/>
        <v>374000</v>
      </c>
      <c r="AU489" s="14"/>
      <c r="AV489" s="14"/>
      <c r="AW489" s="14"/>
      <c r="AX489" s="35"/>
      <c r="AY489" s="30"/>
      <c r="AZ489" s="14"/>
      <c r="BA489" s="14"/>
      <c r="BB489" s="14"/>
      <c r="BC489" s="14"/>
    </row>
    <row r="490" spans="1:55" ht="26.25" customHeight="1" x14ac:dyDescent="0.35">
      <c r="A490" s="2"/>
      <c r="B490" s="2" t="s">
        <v>133</v>
      </c>
      <c r="C490" s="22" t="str">
        <f>VLOOKUP(B490,Tabel!$A$6:$E$78,2,FALSE)</f>
        <v>Gelang rosario kristal</v>
      </c>
      <c r="D490" s="14">
        <f>VLOOKUP(B490,Tabel!$A$6:$E$78,4,FALSE)</f>
        <v>50000</v>
      </c>
      <c r="E490" s="13"/>
      <c r="F490" s="13"/>
      <c r="G490" s="13"/>
      <c r="H490" s="13"/>
      <c r="I490" s="13"/>
      <c r="J490" s="13">
        <v>2</v>
      </c>
      <c r="K490" s="13"/>
      <c r="L490" s="13"/>
      <c r="M490" s="13">
        <v>2</v>
      </c>
      <c r="N490" s="13"/>
      <c r="O490" s="13">
        <v>2</v>
      </c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>
        <f t="shared" si="26"/>
        <v>6</v>
      </c>
      <c r="AT490" s="13">
        <f t="shared" si="24"/>
        <v>300000</v>
      </c>
      <c r="AU490" s="14"/>
      <c r="AV490" s="14"/>
      <c r="AW490" s="14"/>
      <c r="AX490" s="35"/>
      <c r="AY490" s="30"/>
      <c r="AZ490" s="14"/>
      <c r="BA490" s="14"/>
      <c r="BB490" s="14"/>
      <c r="BC490" s="14"/>
    </row>
    <row r="491" spans="1:55" ht="26.25" customHeight="1" x14ac:dyDescent="0.35">
      <c r="A491" s="2"/>
      <c r="B491" s="2" t="s">
        <v>140</v>
      </c>
      <c r="C491" s="22" t="str">
        <f>VLOOKUP(B491,Tabel!$A$6:$E$78,2,FALSE)</f>
        <v>Kalung bandul</v>
      </c>
      <c r="D491" s="14">
        <f>VLOOKUP(B491,Tabel!$A$6:$E$78,4,FALSE)</f>
        <v>23000</v>
      </c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>
        <v>6</v>
      </c>
      <c r="R491" s="13"/>
      <c r="S491" s="13"/>
      <c r="T491" s="13">
        <v>5</v>
      </c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>
        <f t="shared" si="26"/>
        <v>11</v>
      </c>
      <c r="AT491" s="13">
        <f t="shared" si="24"/>
        <v>253000</v>
      </c>
      <c r="AU491" s="14"/>
      <c r="AV491" s="14"/>
      <c r="AW491" s="14"/>
      <c r="AX491" s="35"/>
      <c r="AY491" s="30"/>
      <c r="AZ491" s="14"/>
      <c r="BA491" s="14"/>
      <c r="BB491" s="14"/>
      <c r="BC491" s="14"/>
    </row>
    <row r="492" spans="1:55" ht="26.25" customHeight="1" x14ac:dyDescent="0.35">
      <c r="A492" s="2"/>
      <c r="B492" s="2" t="s">
        <v>292</v>
      </c>
      <c r="C492" s="22" t="str">
        <f>VLOOKUP(B492,Tabel!$A$6:$E$78,2,FALSE)</f>
        <v>Sumbangan pita</v>
      </c>
      <c r="D492" s="14">
        <f>VLOOKUP(B492,Tabel!$A$6:$E$78,4,FALSE)</f>
        <v>20000</v>
      </c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>
        <v>1</v>
      </c>
      <c r="AR492" s="13">
        <f t="shared" si="26"/>
        <v>1</v>
      </c>
      <c r="AT492" s="13">
        <f t="shared" si="24"/>
        <v>20000</v>
      </c>
      <c r="AU492" s="14"/>
      <c r="AV492" s="14"/>
      <c r="AW492" s="14"/>
      <c r="AX492" s="35"/>
      <c r="AY492" s="30"/>
      <c r="AZ492" s="14"/>
      <c r="BA492" s="14"/>
      <c r="BB492" s="14"/>
      <c r="BC492" s="14"/>
    </row>
    <row r="493" spans="1:55" ht="26.25" customHeight="1" x14ac:dyDescent="0.35">
      <c r="A493" s="2"/>
      <c r="B493" s="2" t="s">
        <v>32</v>
      </c>
      <c r="C493" s="22" t="str">
        <f>VLOOKUP(B493,Tabel!$A$6:$E$78,2,FALSE)</f>
        <v>Rosario kayu</v>
      </c>
      <c r="D493" s="14">
        <f>VLOOKUP(B493,Tabel!$A$6:$E$78,4,FALSE)</f>
        <v>40000</v>
      </c>
      <c r="E493" s="13"/>
      <c r="F493" s="13"/>
      <c r="G493" s="13"/>
      <c r="H493" s="13">
        <v>3</v>
      </c>
      <c r="I493" s="13"/>
      <c r="J493" s="13">
        <v>4</v>
      </c>
      <c r="K493" s="13"/>
      <c r="L493" s="13"/>
      <c r="M493" s="13"/>
      <c r="N493" s="13"/>
      <c r="O493" s="13">
        <v>3</v>
      </c>
      <c r="P493" s="13"/>
      <c r="Q493" s="13"/>
      <c r="R493" s="13"/>
      <c r="S493" s="13">
        <v>5</v>
      </c>
      <c r="T493" s="13"/>
      <c r="U493" s="13"/>
      <c r="V493" s="13"/>
      <c r="W493" s="13">
        <v>1</v>
      </c>
      <c r="X493" s="13">
        <v>1</v>
      </c>
      <c r="Y493" s="13"/>
      <c r="Z493" s="13"/>
      <c r="AA493" s="13">
        <v>2</v>
      </c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>
        <f t="shared" si="26"/>
        <v>19</v>
      </c>
      <c r="AT493" s="13">
        <f t="shared" si="24"/>
        <v>760000</v>
      </c>
      <c r="AU493" s="14"/>
      <c r="AV493" s="14"/>
      <c r="AW493" s="14"/>
      <c r="AX493" s="35"/>
      <c r="AY493" s="30"/>
      <c r="AZ493" s="14"/>
      <c r="BA493" s="14"/>
      <c r="BB493" s="14"/>
      <c r="BC493" s="14"/>
    </row>
    <row r="494" spans="1:55" ht="26.25" customHeight="1" x14ac:dyDescent="0.35">
      <c r="A494" s="2"/>
      <c r="B494" s="2" t="s">
        <v>43</v>
      </c>
      <c r="C494" s="22" t="str">
        <f>VLOOKUP(B494,Tabel!$A$6:$E$78,2,FALSE)</f>
        <v>G.batu magnet</v>
      </c>
      <c r="D494" s="14">
        <f>VLOOKUP(B494,Tabel!$A$6:$E$78,4,FALSE)</f>
        <v>28000</v>
      </c>
      <c r="E494" s="13"/>
      <c r="F494" s="13"/>
      <c r="G494" s="13"/>
      <c r="H494" s="13"/>
      <c r="I494" s="13"/>
      <c r="J494" s="13">
        <v>1</v>
      </c>
      <c r="K494" s="13"/>
      <c r="L494" s="13"/>
      <c r="M494" s="13"/>
      <c r="N494" s="13"/>
      <c r="O494" s="13"/>
      <c r="P494" s="13">
        <v>1</v>
      </c>
      <c r="Q494" s="13"/>
      <c r="R494" s="13"/>
      <c r="S494" s="13"/>
      <c r="T494" s="13"/>
      <c r="U494" s="13"/>
      <c r="V494" s="13"/>
      <c r="W494" s="13"/>
      <c r="X494" s="13"/>
      <c r="Y494" s="13">
        <v>1</v>
      </c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>
        <f t="shared" si="26"/>
        <v>3</v>
      </c>
      <c r="AT494" s="13">
        <f t="shared" si="24"/>
        <v>84000</v>
      </c>
      <c r="AU494" s="14"/>
      <c r="AV494" s="14"/>
      <c r="AW494" s="14"/>
      <c r="AX494" s="35"/>
      <c r="AY494" s="30"/>
      <c r="AZ494" s="14"/>
      <c r="BA494" s="14"/>
      <c r="BB494" s="14"/>
      <c r="BC494" s="14"/>
    </row>
    <row r="495" spans="1:55" ht="26.25" customHeight="1" x14ac:dyDescent="0.35">
      <c r="A495" s="2"/>
      <c r="B495" s="2" t="s">
        <v>33</v>
      </c>
      <c r="C495" s="22" t="str">
        <f>VLOOKUP(B495,Tabel!$A$6:$E$78,2,FALSE)</f>
        <v>Rosario batu</v>
      </c>
      <c r="D495" s="14">
        <f>VLOOKUP(B495,Tabel!$A$6:$E$78,4,FALSE)</f>
        <v>100000</v>
      </c>
      <c r="E495" s="13"/>
      <c r="F495" s="13"/>
      <c r="G495" s="13"/>
      <c r="H495" s="13"/>
      <c r="I495" s="13"/>
      <c r="J495" s="13"/>
      <c r="K495" s="13"/>
      <c r="L495" s="13"/>
      <c r="M495" s="13">
        <v>1</v>
      </c>
      <c r="N495" s="13"/>
      <c r="O495" s="13"/>
      <c r="P495" s="13"/>
      <c r="Q495" s="13">
        <v>1</v>
      </c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>
        <f t="shared" si="26"/>
        <v>2</v>
      </c>
      <c r="AT495" s="13">
        <f t="shared" si="24"/>
        <v>200000</v>
      </c>
      <c r="AU495" s="14"/>
      <c r="AV495" s="14"/>
      <c r="AW495" s="14"/>
      <c r="AX495" s="35"/>
      <c r="AY495" s="30"/>
      <c r="AZ495" s="14"/>
      <c r="BA495" s="14"/>
      <c r="BB495" s="14"/>
      <c r="BC495" s="14"/>
    </row>
    <row r="496" spans="1:55" ht="26.25" customHeight="1" x14ac:dyDescent="0.35">
      <c r="A496" s="2"/>
      <c r="B496" s="2" t="s">
        <v>137</v>
      </c>
      <c r="C496" s="22" t="str">
        <f>VLOOKUP(B496,Tabel!$A$6:$E$78,2,FALSE)</f>
        <v>Gelang kayu (baru)</v>
      </c>
      <c r="D496" s="14">
        <f>VLOOKUP(B496,Tabel!$A$6:$E$78,4,FALSE)</f>
        <v>25000</v>
      </c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>
        <v>1</v>
      </c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>
        <f t="shared" si="26"/>
        <v>1</v>
      </c>
      <c r="AT496" s="13">
        <f t="shared" si="24"/>
        <v>25000</v>
      </c>
      <c r="AU496" s="14"/>
      <c r="AV496" s="14"/>
      <c r="AW496" s="14"/>
      <c r="AX496" s="35"/>
      <c r="AY496" s="30"/>
      <c r="AZ496" s="14"/>
      <c r="BA496" s="14"/>
      <c r="BB496" s="14"/>
      <c r="BC496" s="14"/>
    </row>
    <row r="497" spans="1:55" ht="26.25" customHeight="1" x14ac:dyDescent="0.35">
      <c r="A497" s="2"/>
      <c r="B497" s="2" t="s">
        <v>49</v>
      </c>
      <c r="C497" s="22" t="str">
        <f>VLOOKUP(B497,Tabel!$A$6:$E$78,2,FALSE)</f>
        <v>G.tali warna warni</v>
      </c>
      <c r="D497" s="14">
        <f>VLOOKUP(B497,Tabel!$A$6:$E$78,4,FALSE)</f>
        <v>17000</v>
      </c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>
        <v>1</v>
      </c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>
        <f t="shared" si="26"/>
        <v>1</v>
      </c>
      <c r="AT497" s="13">
        <f t="shared" si="24"/>
        <v>17000</v>
      </c>
      <c r="AU497" s="14"/>
      <c r="AV497" s="14"/>
      <c r="AW497" s="14"/>
      <c r="AX497" s="35"/>
      <c r="AY497" s="30"/>
      <c r="AZ497" s="14"/>
      <c r="BA497" s="14"/>
      <c r="BB497" s="14"/>
      <c r="BC497" s="14"/>
    </row>
    <row r="498" spans="1:55" ht="26.25" customHeight="1" x14ac:dyDescent="0.35">
      <c r="A498" s="2"/>
      <c r="B498" s="2" t="s">
        <v>35</v>
      </c>
      <c r="C498" s="22" t="str">
        <f>VLOOKUP(B498,Tabel!$A$6:$E$78,2,FALSE)</f>
        <v>Rosario kristal</v>
      </c>
      <c r="D498" s="14">
        <f>VLOOKUP(B498,Tabel!$A$6:$E$78,4,FALSE)</f>
        <v>150000</v>
      </c>
      <c r="E498" s="13"/>
      <c r="F498" s="13"/>
      <c r="G498" s="13"/>
      <c r="H498" s="13"/>
      <c r="I498" s="13"/>
      <c r="J498" s="13">
        <v>1</v>
      </c>
      <c r="K498" s="13"/>
      <c r="L498" s="13"/>
      <c r="M498" s="13"/>
      <c r="N498" s="13"/>
      <c r="O498" s="13"/>
      <c r="P498" s="13"/>
      <c r="Q498" s="13"/>
      <c r="R498" s="13"/>
      <c r="S498" s="13"/>
      <c r="T498" s="13">
        <v>1</v>
      </c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>
        <f t="shared" si="26"/>
        <v>2</v>
      </c>
      <c r="AT498" s="13">
        <f t="shared" si="24"/>
        <v>300000</v>
      </c>
      <c r="AU498" s="14"/>
      <c r="AV498" s="14"/>
      <c r="AW498" s="14"/>
      <c r="AX498" s="35"/>
      <c r="AY498" s="30"/>
      <c r="AZ498" s="14"/>
      <c r="BA498" s="14"/>
      <c r="BB498" s="14"/>
      <c r="BC498" s="14"/>
    </row>
    <row r="499" spans="1:55" ht="26.25" customHeight="1" x14ac:dyDescent="0.35">
      <c r="A499" s="2"/>
      <c r="B499" s="2" t="s">
        <v>40</v>
      </c>
      <c r="C499" s="22" t="str">
        <f>VLOOKUP(B499,Tabel!$A$6:$E$78,2,FALSE)</f>
        <v>Kalung huruf</v>
      </c>
      <c r="D499" s="14">
        <f>VLOOKUP(B499,Tabel!$A$6:$E$78,4,FALSE)</f>
        <v>15000</v>
      </c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>
        <v>1</v>
      </c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>
        <f t="shared" si="26"/>
        <v>1</v>
      </c>
      <c r="AT499" s="13">
        <f t="shared" si="24"/>
        <v>15000</v>
      </c>
      <c r="AU499" s="14"/>
      <c r="AV499" s="14"/>
      <c r="AW499" s="14"/>
      <c r="AX499" s="35"/>
      <c r="AY499" s="30"/>
      <c r="AZ499" s="14"/>
      <c r="BA499" s="14"/>
      <c r="BB499" s="14"/>
      <c r="BC499" s="14"/>
    </row>
    <row r="500" spans="1:55" ht="26.25" customHeight="1" x14ac:dyDescent="0.35">
      <c r="A500" s="2"/>
      <c r="B500" s="2" t="s">
        <v>223</v>
      </c>
      <c r="C500" s="22" t="str">
        <f>VLOOKUP(B500,Tabel!$A$6:$E$78,2,FALSE)</f>
        <v>Gelang rosario kristal</v>
      </c>
      <c r="D500" s="14">
        <f>VLOOKUP(B500,Tabel!$A$6:$E$78,4,FALSE)</f>
        <v>75000</v>
      </c>
      <c r="E500" s="13"/>
      <c r="F500" s="13">
        <v>1</v>
      </c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>
        <f t="shared" si="25"/>
        <v>1</v>
      </c>
      <c r="AT500" s="13">
        <f t="shared" si="24"/>
        <v>75000</v>
      </c>
      <c r="AU500" s="14"/>
      <c r="AV500" s="14"/>
      <c r="AW500" s="14"/>
      <c r="AX500" s="35"/>
      <c r="AY500" s="30"/>
      <c r="AZ500" s="14"/>
      <c r="BA500" s="14"/>
      <c r="BB500" s="14"/>
      <c r="BC500" s="14"/>
    </row>
    <row r="501" spans="1:55" ht="26.25" customHeight="1" x14ac:dyDescent="0.35">
      <c r="A501" s="2"/>
      <c r="B501" s="2" t="s">
        <v>49</v>
      </c>
      <c r="C501" s="22" t="str">
        <f>VLOOKUP(B501,Tabel!$A$6:$E$78,2,FALSE)</f>
        <v>G.tali warna warni</v>
      </c>
      <c r="D501" s="14">
        <f>VLOOKUP(B501,Tabel!$A$6:$E$78,4,FALSE)</f>
        <v>17000</v>
      </c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>
        <v>1</v>
      </c>
      <c r="P501" s="13"/>
      <c r="Q501" s="13"/>
      <c r="R501" s="13"/>
      <c r="S501" s="13"/>
      <c r="T501" s="13"/>
      <c r="U501" s="13"/>
      <c r="V501" s="13"/>
      <c r="W501" s="13"/>
      <c r="X501" s="13"/>
      <c r="Y501" s="13">
        <v>1</v>
      </c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>
        <f t="shared" si="25"/>
        <v>2</v>
      </c>
      <c r="AT501" s="13">
        <f t="shared" si="24"/>
        <v>34000</v>
      </c>
      <c r="AU501" s="14"/>
      <c r="AV501" s="14"/>
      <c r="AW501" s="14"/>
      <c r="AX501" s="35"/>
      <c r="AY501" s="30"/>
      <c r="AZ501" s="14"/>
      <c r="BA501" s="14"/>
      <c r="BB501" s="14"/>
      <c r="BC501" s="14"/>
    </row>
    <row r="502" spans="1:55" ht="26.25" customHeight="1" x14ac:dyDescent="0.35">
      <c r="A502" s="2"/>
      <c r="B502" s="2" t="s">
        <v>32</v>
      </c>
      <c r="C502" s="22" t="str">
        <f>VLOOKUP(B502,Tabel!$A$6:$E$78,2,FALSE)</f>
        <v>Rosario kayu</v>
      </c>
      <c r="D502" s="14">
        <f>VLOOKUP(B502,Tabel!$A$6:$E$78,4,FALSE)</f>
        <v>40000</v>
      </c>
      <c r="E502" s="13"/>
      <c r="F502" s="13"/>
      <c r="G502" s="13"/>
      <c r="H502" s="13">
        <v>2</v>
      </c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>
        <v>1</v>
      </c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>
        <f t="shared" si="25"/>
        <v>3</v>
      </c>
      <c r="AT502" s="13">
        <f t="shared" si="24"/>
        <v>120000</v>
      </c>
      <c r="AU502" s="14"/>
      <c r="AV502" s="14"/>
      <c r="AW502" s="14"/>
      <c r="AX502" s="35"/>
      <c r="AY502" s="30"/>
      <c r="AZ502" s="14"/>
      <c r="BA502" s="14"/>
      <c r="BB502" s="14"/>
      <c r="BC502" s="14"/>
    </row>
    <row r="503" spans="1:55" ht="26.25" customHeight="1" x14ac:dyDescent="0.35">
      <c r="A503" s="2"/>
      <c r="B503" s="2" t="s">
        <v>32</v>
      </c>
      <c r="C503" s="22" t="str">
        <f>VLOOKUP(B503,Tabel!$A$6:$E$78,2,FALSE)</f>
        <v>Rosario kayu</v>
      </c>
      <c r="D503" s="14">
        <f>VLOOKUP(B503,Tabel!$A$6:$E$78,4,FALSE)</f>
        <v>40000</v>
      </c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>
        <v>1</v>
      </c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>
        <f t="shared" si="25"/>
        <v>1</v>
      </c>
      <c r="AT503" s="13">
        <f t="shared" si="24"/>
        <v>40000</v>
      </c>
      <c r="AU503" s="14"/>
      <c r="AV503" s="14"/>
      <c r="AW503" s="14"/>
      <c r="AX503" s="35"/>
      <c r="AY503" s="30"/>
      <c r="AZ503" s="14"/>
      <c r="BA503" s="14"/>
      <c r="BB503" s="14"/>
      <c r="BC503" s="14"/>
    </row>
    <row r="504" spans="1:55" ht="26.25" customHeight="1" x14ac:dyDescent="0.35">
      <c r="A504" s="2"/>
      <c r="B504" s="2" t="s">
        <v>129</v>
      </c>
      <c r="C504" s="22" t="str">
        <f>VLOOKUP(B504,Tabel!$A$6:$E$78,2,FALSE)</f>
        <v>Lain2</v>
      </c>
      <c r="D504" s="35">
        <f>2966000-SUM(AT489:AT503)</f>
        <v>349000</v>
      </c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>
        <v>1</v>
      </c>
      <c r="AR504" s="13">
        <f t="shared" si="25"/>
        <v>1</v>
      </c>
      <c r="AT504" s="29">
        <f t="shared" si="24"/>
        <v>349000</v>
      </c>
      <c r="AU504" s="14"/>
      <c r="AV504" s="14"/>
      <c r="AW504" s="14"/>
      <c r="AX504" s="35">
        <v>349000</v>
      </c>
      <c r="AY504" s="30"/>
      <c r="AZ504" s="14"/>
      <c r="BA504" s="14"/>
      <c r="BB504" s="14"/>
      <c r="BC504" s="14"/>
    </row>
    <row r="505" spans="1:55" ht="26.25" customHeight="1" x14ac:dyDescent="0.35">
      <c r="A505" s="2" t="s">
        <v>377</v>
      </c>
      <c r="B505" s="2" t="s">
        <v>133</v>
      </c>
      <c r="C505" s="22" t="str">
        <f>VLOOKUP(B505,Tabel!$A$6:$E$78,2,FALSE)</f>
        <v>Gelang rosario kristal</v>
      </c>
      <c r="D505" s="14">
        <f>VLOOKUP(B505,Tabel!$A$6:$E$78,4,FALSE)</f>
        <v>50000</v>
      </c>
      <c r="E505" s="13"/>
      <c r="F505" s="13"/>
      <c r="G505" s="13"/>
      <c r="H505" s="13"/>
      <c r="I505" s="13"/>
      <c r="J505" s="13">
        <v>1</v>
      </c>
      <c r="K505" s="13"/>
      <c r="L505" s="13"/>
      <c r="M505" s="13"/>
      <c r="N505" s="13"/>
      <c r="O505" s="13"/>
      <c r="P505" s="13">
        <v>1</v>
      </c>
      <c r="Q505" s="13"/>
      <c r="R505" s="13"/>
      <c r="S505" s="13"/>
      <c r="T505" s="13">
        <v>1</v>
      </c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>
        <f t="shared" si="25"/>
        <v>3</v>
      </c>
      <c r="AT505" s="13">
        <f t="shared" si="24"/>
        <v>150000</v>
      </c>
      <c r="AU505" s="14"/>
      <c r="AV505" s="14"/>
      <c r="AW505" s="14"/>
      <c r="AX505" s="35"/>
      <c r="AY505" s="30"/>
      <c r="AZ505" s="14"/>
      <c r="BA505" s="14"/>
      <c r="BB505" s="14"/>
      <c r="BC505" s="14"/>
    </row>
    <row r="506" spans="1:55" ht="26.25" customHeight="1" x14ac:dyDescent="0.35">
      <c r="A506" s="2"/>
      <c r="B506" s="2" t="s">
        <v>32</v>
      </c>
      <c r="C506" s="22" t="str">
        <f>VLOOKUP(B506,Tabel!$A$6:$E$78,2,FALSE)</f>
        <v>Rosario kayu</v>
      </c>
      <c r="D506" s="14">
        <f>VLOOKUP(B506,Tabel!$A$6:$E$78,4,FALSE)</f>
        <v>40000</v>
      </c>
      <c r="E506" s="13"/>
      <c r="F506" s="13"/>
      <c r="G506" s="13"/>
      <c r="H506" s="13">
        <v>1</v>
      </c>
      <c r="I506" s="13"/>
      <c r="J506" s="13">
        <v>2</v>
      </c>
      <c r="K506" s="13"/>
      <c r="L506" s="13"/>
      <c r="M506" s="13"/>
      <c r="N506" s="13"/>
      <c r="O506" s="13">
        <v>2</v>
      </c>
      <c r="P506" s="13">
        <v>1</v>
      </c>
      <c r="Q506" s="13"/>
      <c r="R506" s="13"/>
      <c r="S506" s="13">
        <v>3</v>
      </c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>
        <f t="shared" si="25"/>
        <v>9</v>
      </c>
      <c r="AT506" s="13">
        <f t="shared" si="24"/>
        <v>360000</v>
      </c>
      <c r="AU506" s="14"/>
      <c r="AV506" s="14"/>
      <c r="AW506" s="14"/>
      <c r="AX506" s="35"/>
      <c r="AY506" s="30"/>
      <c r="AZ506" s="14"/>
      <c r="BA506" s="14"/>
      <c r="BB506" s="14"/>
      <c r="BC506" s="14"/>
    </row>
    <row r="507" spans="1:55" ht="26.25" customHeight="1" x14ac:dyDescent="0.35">
      <c r="A507" s="2"/>
      <c r="B507" s="2" t="s">
        <v>33</v>
      </c>
      <c r="C507" s="22" t="str">
        <f>VLOOKUP(B507,Tabel!$A$6:$E$78,2,FALSE)</f>
        <v>Rosario batu</v>
      </c>
      <c r="D507" s="14">
        <f>VLOOKUP(B507,Tabel!$A$6:$E$78,4,FALSE)</f>
        <v>100000</v>
      </c>
      <c r="E507" s="13"/>
      <c r="F507" s="13"/>
      <c r="G507" s="13"/>
      <c r="H507" s="13"/>
      <c r="I507" s="13"/>
      <c r="J507" s="13"/>
      <c r="K507" s="13"/>
      <c r="L507" s="13"/>
      <c r="M507" s="13">
        <v>3</v>
      </c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>
        <f t="shared" si="25"/>
        <v>3</v>
      </c>
      <c r="AT507" s="13">
        <f t="shared" si="24"/>
        <v>300000</v>
      </c>
      <c r="AU507" s="14"/>
      <c r="AV507" s="14"/>
      <c r="AW507" s="14"/>
      <c r="AX507" s="35"/>
      <c r="AY507" s="30"/>
      <c r="AZ507" s="14"/>
      <c r="BA507" s="14"/>
      <c r="BB507" s="14"/>
      <c r="BC507" s="14"/>
    </row>
    <row r="508" spans="1:55" ht="26.25" customHeight="1" x14ac:dyDescent="0.35">
      <c r="A508" s="2"/>
      <c r="B508" s="2" t="s">
        <v>140</v>
      </c>
      <c r="C508" s="22" t="str">
        <f>VLOOKUP(B508,Tabel!$A$6:$E$78,2,FALSE)</f>
        <v>Kalung bandul</v>
      </c>
      <c r="D508" s="14">
        <f>VLOOKUP(B508,Tabel!$A$6:$E$78,4,FALSE)</f>
        <v>23000</v>
      </c>
      <c r="E508" s="13"/>
      <c r="F508" s="13"/>
      <c r="G508" s="13"/>
      <c r="H508" s="13"/>
      <c r="I508" s="13"/>
      <c r="J508" s="13">
        <v>2</v>
      </c>
      <c r="K508" s="13"/>
      <c r="L508" s="13"/>
      <c r="M508" s="13"/>
      <c r="N508" s="13"/>
      <c r="O508" s="13">
        <v>1</v>
      </c>
      <c r="P508" s="13"/>
      <c r="Q508" s="13">
        <v>1</v>
      </c>
      <c r="R508" s="13"/>
      <c r="S508" s="13"/>
      <c r="T508" s="13">
        <v>2</v>
      </c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>
        <f t="shared" si="25"/>
        <v>6</v>
      </c>
      <c r="AT508" s="13">
        <f t="shared" si="24"/>
        <v>138000</v>
      </c>
      <c r="AU508" s="14"/>
      <c r="AV508" s="14"/>
      <c r="AW508" s="14"/>
      <c r="AX508" s="35"/>
      <c r="AY508" s="30"/>
      <c r="AZ508" s="14"/>
      <c r="BA508" s="14"/>
      <c r="BB508" s="14"/>
      <c r="BC508" s="14"/>
    </row>
    <row r="509" spans="1:55" ht="26.25" customHeight="1" x14ac:dyDescent="0.35">
      <c r="A509" s="2"/>
      <c r="B509" s="2" t="s">
        <v>135</v>
      </c>
      <c r="C509" s="22" t="str">
        <f>VLOOKUP(B509,Tabel!$A$6:$E$78,2,FALSE)</f>
        <v xml:space="preserve">Gelang plat </v>
      </c>
      <c r="D509" s="14">
        <f>VLOOKUP(B509,Tabel!$A$6:$E$78,4,FALSE)</f>
        <v>17000</v>
      </c>
      <c r="E509" s="13"/>
      <c r="F509" s="13">
        <v>6</v>
      </c>
      <c r="G509" s="13"/>
      <c r="H509" s="13"/>
      <c r="I509" s="13"/>
      <c r="J509" s="13"/>
      <c r="K509" s="13"/>
      <c r="L509" s="13"/>
      <c r="M509" s="13"/>
      <c r="N509" s="13"/>
      <c r="O509" s="13"/>
      <c r="P509" s="13">
        <v>9</v>
      </c>
      <c r="Q509" s="13"/>
      <c r="R509" s="13"/>
      <c r="S509" s="13"/>
      <c r="T509" s="13"/>
      <c r="U509" s="13"/>
      <c r="V509" s="13"/>
      <c r="W509" s="13">
        <v>1</v>
      </c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>
        <f t="shared" si="25"/>
        <v>16</v>
      </c>
      <c r="AT509" s="13">
        <f t="shared" si="24"/>
        <v>272000</v>
      </c>
      <c r="AU509" s="14"/>
      <c r="AV509" s="14"/>
      <c r="AW509" s="14"/>
      <c r="AX509" s="35"/>
      <c r="AY509" s="30"/>
      <c r="AZ509" s="14"/>
      <c r="BA509" s="14"/>
      <c r="BB509" s="14"/>
      <c r="BC509" s="14"/>
    </row>
    <row r="510" spans="1:55" ht="26.25" customHeight="1" x14ac:dyDescent="0.35">
      <c r="A510" s="2"/>
      <c r="B510" s="2" t="s">
        <v>137</v>
      </c>
      <c r="C510" s="22" t="str">
        <f>VLOOKUP(B510,Tabel!$A$6:$E$78,2,FALSE)</f>
        <v>Gelang kayu (baru)</v>
      </c>
      <c r="D510" s="14">
        <f>VLOOKUP(B510,Tabel!$A$6:$E$78,4,FALSE)</f>
        <v>25000</v>
      </c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>
        <v>1</v>
      </c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>
        <f t="shared" si="25"/>
        <v>1</v>
      </c>
      <c r="AT510" s="13">
        <f t="shared" si="24"/>
        <v>25000</v>
      </c>
      <c r="AU510" s="14"/>
      <c r="AV510" s="14"/>
      <c r="AW510" s="14"/>
      <c r="AX510" s="35"/>
      <c r="AY510" s="30"/>
      <c r="AZ510" s="14"/>
      <c r="BA510" s="14"/>
      <c r="BB510" s="14"/>
      <c r="BC510" s="14"/>
    </row>
    <row r="511" spans="1:55" ht="26.25" customHeight="1" x14ac:dyDescent="0.35">
      <c r="A511" s="2"/>
      <c r="B511" s="2" t="s">
        <v>43</v>
      </c>
      <c r="C511" s="22" t="str">
        <f>VLOOKUP(B511,Tabel!$A$6:$E$78,2,FALSE)</f>
        <v>G.batu magnet</v>
      </c>
      <c r="D511" s="14">
        <f>VLOOKUP(B511,Tabel!$A$6:$E$78,4,FALSE)</f>
        <v>28000</v>
      </c>
      <c r="E511" s="13"/>
      <c r="F511" s="13"/>
      <c r="G511" s="13"/>
      <c r="H511" s="13"/>
      <c r="I511" s="13"/>
      <c r="J511" s="13">
        <v>1</v>
      </c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>
        <f t="shared" si="25"/>
        <v>1</v>
      </c>
      <c r="AT511" s="13">
        <f t="shared" si="24"/>
        <v>28000</v>
      </c>
      <c r="AU511" s="14"/>
      <c r="AV511" s="14"/>
      <c r="AW511" s="14"/>
      <c r="AX511" s="35"/>
      <c r="AY511" s="30"/>
      <c r="AZ511" s="14"/>
      <c r="BA511" s="14"/>
      <c r="BB511" s="14"/>
      <c r="BC511" s="14"/>
    </row>
    <row r="512" spans="1:55" ht="26.25" customHeight="1" x14ac:dyDescent="0.35">
      <c r="A512" s="2"/>
      <c r="B512" s="2" t="s">
        <v>243</v>
      </c>
      <c r="C512" s="22" t="str">
        <f>VLOOKUP(B512,Tabel!$A$6:$E$78,2,FALSE)</f>
        <v>Gelang macrame + plat</v>
      </c>
      <c r="D512" s="14">
        <f>VLOOKUP(B512,Tabel!$A$6:$E$78,4,FALSE)</f>
        <v>28000</v>
      </c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>
        <v>2</v>
      </c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>
        <f t="shared" si="25"/>
        <v>2</v>
      </c>
      <c r="AT512" s="13">
        <f t="shared" si="24"/>
        <v>56000</v>
      </c>
      <c r="AU512" s="14"/>
      <c r="AV512" s="14"/>
      <c r="AW512" s="14"/>
      <c r="AX512" s="35"/>
      <c r="AY512" s="30"/>
      <c r="AZ512" s="14"/>
      <c r="BA512" s="14"/>
      <c r="BB512" s="14"/>
      <c r="BC512" s="14"/>
    </row>
    <row r="513" spans="1:55" ht="26.25" customHeight="1" x14ac:dyDescent="0.35">
      <c r="A513" s="2"/>
      <c r="B513" s="2" t="s">
        <v>40</v>
      </c>
      <c r="C513" s="22" t="str">
        <f>VLOOKUP(B513,Tabel!$A$6:$E$78,2,FALSE)</f>
        <v>Kalung huruf</v>
      </c>
      <c r="D513" s="14">
        <f>VLOOKUP(B513,Tabel!$A$6:$E$78,4,FALSE)</f>
        <v>15000</v>
      </c>
      <c r="E513" s="13"/>
      <c r="F513" s="13"/>
      <c r="G513" s="13"/>
      <c r="H513" s="13"/>
      <c r="I513" s="13"/>
      <c r="J513" s="13"/>
      <c r="K513" s="13"/>
      <c r="L513" s="13"/>
      <c r="M513" s="13"/>
      <c r="N513" s="13">
        <v>2</v>
      </c>
      <c r="O513" s="13">
        <v>5</v>
      </c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>
        <f t="shared" si="25"/>
        <v>7</v>
      </c>
      <c r="AT513" s="13">
        <f t="shared" si="24"/>
        <v>105000</v>
      </c>
      <c r="AU513" s="14"/>
      <c r="AV513" s="14"/>
      <c r="AW513" s="14"/>
      <c r="AX513" s="35"/>
      <c r="AY513" s="30"/>
      <c r="AZ513" s="14"/>
      <c r="BA513" s="14"/>
      <c r="BB513" s="14"/>
      <c r="BC513" s="14"/>
    </row>
    <row r="514" spans="1:55" ht="26.25" customHeight="1" x14ac:dyDescent="0.35">
      <c r="A514" s="2"/>
      <c r="B514" s="2" t="s">
        <v>223</v>
      </c>
      <c r="C514" s="22" t="str">
        <f>VLOOKUP(B514,Tabel!$A$6:$E$78,2,FALSE)</f>
        <v>Gelang rosario kristal</v>
      </c>
      <c r="D514" s="14">
        <f>VLOOKUP(B514,Tabel!$A$6:$E$78,4,FALSE)</f>
        <v>75000</v>
      </c>
      <c r="E514" s="13"/>
      <c r="F514" s="13"/>
      <c r="G514" s="13"/>
      <c r="H514" s="13"/>
      <c r="I514" s="13"/>
      <c r="J514" s="13">
        <v>1</v>
      </c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>
        <f t="shared" si="25"/>
        <v>1</v>
      </c>
      <c r="AT514" s="13">
        <f t="shared" si="24"/>
        <v>75000</v>
      </c>
      <c r="AU514" s="14"/>
      <c r="AV514" s="14"/>
      <c r="AW514" s="14"/>
      <c r="AX514" s="35"/>
      <c r="AY514" s="30"/>
      <c r="AZ514" s="14"/>
      <c r="BA514" s="14"/>
      <c r="BB514" s="14"/>
      <c r="BC514" s="14"/>
    </row>
    <row r="515" spans="1:55" ht="26.25" customHeight="1" x14ac:dyDescent="0.35">
      <c r="A515" s="2"/>
      <c r="B515" s="2" t="s">
        <v>129</v>
      </c>
      <c r="C515" s="22" t="str">
        <f>VLOOKUP(B515,Tabel!$A$6:$E$78,2,FALSE)</f>
        <v>Lain2</v>
      </c>
      <c r="D515" s="35">
        <f>1534000-SUM(AT505:AT514)</f>
        <v>25000</v>
      </c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>
        <v>1</v>
      </c>
      <c r="AR515" s="13">
        <f t="shared" si="25"/>
        <v>1</v>
      </c>
      <c r="AT515" s="29">
        <f t="shared" si="24"/>
        <v>25000</v>
      </c>
      <c r="AU515" s="14"/>
      <c r="AV515" s="14"/>
      <c r="AW515" s="14"/>
      <c r="AX515" s="35">
        <v>25000</v>
      </c>
      <c r="AY515" s="30"/>
      <c r="AZ515" s="14"/>
      <c r="BA515" s="14"/>
      <c r="BB515" s="14"/>
      <c r="BC515" s="14"/>
    </row>
    <row r="516" spans="1:55" ht="26.25" customHeight="1" x14ac:dyDescent="0.35">
      <c r="A516" s="2" t="s">
        <v>375</v>
      </c>
      <c r="B516" s="2" t="s">
        <v>140</v>
      </c>
      <c r="C516" s="22" t="str">
        <f>VLOOKUP(B516,Tabel!$A$6:$E$78,2,FALSE)</f>
        <v>Kalung bandul</v>
      </c>
      <c r="D516" s="14">
        <f>VLOOKUP(B516,Tabel!$A$6:$E$78,4,FALSE)</f>
        <v>23000</v>
      </c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>
        <v>1</v>
      </c>
      <c r="T516" s="13">
        <v>1</v>
      </c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>
        <f t="shared" si="25"/>
        <v>2</v>
      </c>
      <c r="AT516" s="13">
        <f t="shared" si="24"/>
        <v>46000</v>
      </c>
      <c r="AU516" s="14"/>
      <c r="AV516" s="14"/>
      <c r="AW516" s="14"/>
      <c r="AX516" s="35"/>
      <c r="AY516" s="30"/>
      <c r="AZ516" s="14"/>
      <c r="BA516" s="14"/>
      <c r="BB516" s="14"/>
      <c r="BC516" s="14"/>
    </row>
    <row r="517" spans="1:55" ht="26.25" customHeight="1" x14ac:dyDescent="0.35">
      <c r="A517" s="2"/>
      <c r="B517" s="2" t="s">
        <v>56</v>
      </c>
      <c r="C517" s="22" t="str">
        <f>VLOOKUP(B517,Tabel!$A$6:$E$78,2,FALSE)</f>
        <v>Anting</v>
      </c>
      <c r="D517" s="14">
        <f>VLOOKUP(B517,Tabel!$A$6:$E$78,4,FALSE)</f>
        <v>50000</v>
      </c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>
        <v>1</v>
      </c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>
        <f t="shared" si="25"/>
        <v>1</v>
      </c>
      <c r="AT517" s="13">
        <f t="shared" si="24"/>
        <v>50000</v>
      </c>
      <c r="AU517" s="14"/>
      <c r="AV517" s="14"/>
      <c r="AW517" s="14"/>
      <c r="AX517" s="35"/>
      <c r="AY517" s="30"/>
      <c r="AZ517" s="14"/>
      <c r="BA517" s="14"/>
      <c r="BB517" s="14"/>
      <c r="BC517" s="14"/>
    </row>
    <row r="518" spans="1:55" ht="26.25" customHeight="1" x14ac:dyDescent="0.35">
      <c r="A518" s="2"/>
      <c r="B518" s="2" t="s">
        <v>292</v>
      </c>
      <c r="C518" s="22" t="str">
        <f>VLOOKUP(B518,Tabel!$A$6:$E$78,2,FALSE)</f>
        <v>Sumbangan pita</v>
      </c>
      <c r="D518" s="14">
        <f>VLOOKUP(B518,Tabel!$A$6:$E$78,4,FALSE)</f>
        <v>20000</v>
      </c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>
        <v>2</v>
      </c>
      <c r="AR518" s="13">
        <f t="shared" si="25"/>
        <v>2</v>
      </c>
      <c r="AT518" s="13">
        <f t="shared" ref="AT518:AT581" si="27">AR518*D518</f>
        <v>40000</v>
      </c>
      <c r="AU518" s="14"/>
      <c r="AV518" s="14"/>
      <c r="AW518" s="14"/>
      <c r="AX518" s="35"/>
      <c r="AY518" s="30"/>
      <c r="AZ518" s="14"/>
      <c r="BA518" s="14"/>
      <c r="BB518" s="14"/>
      <c r="BC518" s="14"/>
    </row>
    <row r="519" spans="1:55" ht="26.25" customHeight="1" x14ac:dyDescent="0.35">
      <c r="A519" s="2"/>
      <c r="B519" s="2" t="s">
        <v>43</v>
      </c>
      <c r="C519" s="22" t="str">
        <f>VLOOKUP(B519,Tabel!$A$6:$E$78,2,FALSE)</f>
        <v>G.batu magnet</v>
      </c>
      <c r="D519" s="14">
        <f>VLOOKUP(B519,Tabel!$A$6:$E$78,4,FALSE)</f>
        <v>28000</v>
      </c>
      <c r="E519" s="13"/>
      <c r="F519" s="13"/>
      <c r="G519" s="13"/>
      <c r="H519" s="13"/>
      <c r="I519" s="13"/>
      <c r="J519" s="13">
        <v>2</v>
      </c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>
        <f t="shared" si="25"/>
        <v>2</v>
      </c>
      <c r="AT519" s="13">
        <f t="shared" si="27"/>
        <v>56000</v>
      </c>
      <c r="AU519" s="14"/>
      <c r="AV519" s="14"/>
      <c r="AW519" s="14"/>
      <c r="AX519" s="35"/>
      <c r="AY519" s="30"/>
      <c r="AZ519" s="14"/>
      <c r="BA519" s="14"/>
      <c r="BB519" s="14"/>
      <c r="BC519" s="14"/>
    </row>
    <row r="520" spans="1:55" ht="26.25" customHeight="1" x14ac:dyDescent="0.35">
      <c r="A520" s="2"/>
      <c r="B520" s="2" t="s">
        <v>135</v>
      </c>
      <c r="C520" s="22" t="str">
        <f>VLOOKUP(B520,Tabel!$A$6:$E$78,2,FALSE)</f>
        <v xml:space="preserve">Gelang plat </v>
      </c>
      <c r="D520" s="14">
        <f>VLOOKUP(B520,Tabel!$A$6:$E$78,4,FALSE)</f>
        <v>17000</v>
      </c>
      <c r="E520" s="13"/>
      <c r="F520" s="13">
        <v>4</v>
      </c>
      <c r="G520" s="13"/>
      <c r="H520" s="13">
        <v>11</v>
      </c>
      <c r="I520" s="13"/>
      <c r="J520" s="13"/>
      <c r="K520" s="13"/>
      <c r="L520" s="13"/>
      <c r="M520" s="13"/>
      <c r="N520" s="13"/>
      <c r="O520" s="13"/>
      <c r="P520" s="13">
        <v>6</v>
      </c>
      <c r="Q520" s="13"/>
      <c r="R520" s="13"/>
      <c r="S520" s="13"/>
      <c r="T520" s="13"/>
      <c r="U520" s="13"/>
      <c r="V520" s="13">
        <v>3</v>
      </c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>
        <f t="shared" si="25"/>
        <v>24</v>
      </c>
      <c r="AT520" s="13">
        <f t="shared" si="27"/>
        <v>408000</v>
      </c>
      <c r="AU520" s="14"/>
      <c r="AV520" s="14"/>
      <c r="AW520" s="14"/>
      <c r="AX520" s="35"/>
      <c r="AY520" s="30"/>
      <c r="AZ520" s="14"/>
      <c r="BA520" s="14"/>
      <c r="BB520" s="14"/>
      <c r="BC520" s="14"/>
    </row>
    <row r="521" spans="1:55" ht="26.25" customHeight="1" x14ac:dyDescent="0.35">
      <c r="A521" s="2"/>
      <c r="B521" s="2" t="s">
        <v>32</v>
      </c>
      <c r="C521" s="22" t="str">
        <f>VLOOKUP(B521,Tabel!$A$6:$E$78,2,FALSE)</f>
        <v>Rosario kayu</v>
      </c>
      <c r="D521" s="14">
        <f>VLOOKUP(B521,Tabel!$A$6:$E$78,4,FALSE)</f>
        <v>40000</v>
      </c>
      <c r="E521" s="13"/>
      <c r="F521" s="13">
        <v>1</v>
      </c>
      <c r="G521" s="13"/>
      <c r="H521" s="13">
        <v>3</v>
      </c>
      <c r="I521" s="13"/>
      <c r="J521" s="13">
        <v>4</v>
      </c>
      <c r="K521" s="13"/>
      <c r="L521" s="13"/>
      <c r="M521" s="13"/>
      <c r="N521" s="13"/>
      <c r="O521" s="13">
        <v>3</v>
      </c>
      <c r="P521" s="13"/>
      <c r="Q521" s="13"/>
      <c r="R521" s="13"/>
      <c r="S521" s="13">
        <v>10</v>
      </c>
      <c r="T521" s="13"/>
      <c r="U521" s="13">
        <v>4</v>
      </c>
      <c r="V521" s="13"/>
      <c r="W521" s="13"/>
      <c r="X521" s="13">
        <v>1</v>
      </c>
      <c r="Y521" s="13"/>
      <c r="Z521" s="13"/>
      <c r="AA521" s="13"/>
      <c r="AB521" s="13">
        <v>1</v>
      </c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>
        <f t="shared" si="25"/>
        <v>27</v>
      </c>
      <c r="AT521" s="13">
        <f t="shared" si="27"/>
        <v>1080000</v>
      </c>
      <c r="AU521" s="14"/>
      <c r="AV521" s="14"/>
      <c r="AW521" s="14"/>
      <c r="AX521" s="35"/>
      <c r="AY521" s="30"/>
      <c r="AZ521" s="14"/>
      <c r="BA521" s="14"/>
      <c r="BB521" s="14"/>
      <c r="BC521" s="14"/>
    </row>
    <row r="522" spans="1:55" ht="26.25" customHeight="1" x14ac:dyDescent="0.35">
      <c r="A522" s="2"/>
      <c r="B522" s="2" t="s">
        <v>289</v>
      </c>
      <c r="C522" s="22" t="str">
        <f>VLOOKUP(B522,Tabel!$A$6:$E$78,2,FALSE)</f>
        <v>Kalung Bunda Maria Medugorje</v>
      </c>
      <c r="D522" s="14">
        <f>VLOOKUP(B522,Tabel!$A$6:$E$78,4,FALSE)</f>
        <v>100000</v>
      </c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>
        <v>1</v>
      </c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>
        <f t="shared" si="25"/>
        <v>1</v>
      </c>
      <c r="AT522" s="13">
        <f t="shared" si="27"/>
        <v>100000</v>
      </c>
      <c r="AU522" s="14"/>
      <c r="AV522" s="14"/>
      <c r="AW522" s="14"/>
      <c r="AX522" s="35"/>
      <c r="AY522" s="30"/>
      <c r="AZ522" s="14"/>
      <c r="BA522" s="14"/>
      <c r="BB522" s="14"/>
      <c r="BC522" s="14"/>
    </row>
    <row r="523" spans="1:55" ht="26.25" customHeight="1" x14ac:dyDescent="0.35">
      <c r="A523" s="2"/>
      <c r="B523" s="2" t="s">
        <v>135</v>
      </c>
      <c r="C523" s="22" t="str">
        <f>VLOOKUP(B523,Tabel!$A$6:$E$78,2,FALSE)</f>
        <v xml:space="preserve">Gelang plat </v>
      </c>
      <c r="D523" s="14">
        <f>VLOOKUP(B523,Tabel!$A$6:$E$78,4,FALSE)</f>
        <v>17000</v>
      </c>
      <c r="E523" s="13"/>
      <c r="F523" s="13"/>
      <c r="G523" s="13"/>
      <c r="H523" s="13">
        <v>2</v>
      </c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>
        <f t="shared" si="25"/>
        <v>2</v>
      </c>
      <c r="AT523" s="13">
        <f t="shared" si="27"/>
        <v>34000</v>
      </c>
      <c r="AU523" s="14"/>
      <c r="AV523" s="14"/>
      <c r="AW523" s="14"/>
      <c r="AX523" s="35"/>
      <c r="AY523" s="30"/>
      <c r="AZ523" s="14"/>
      <c r="BA523" s="14"/>
      <c r="BB523" s="14"/>
      <c r="BC523" s="14"/>
    </row>
    <row r="524" spans="1:55" ht="26.25" customHeight="1" x14ac:dyDescent="0.35">
      <c r="A524" s="2"/>
      <c r="B524" s="2" t="s">
        <v>135</v>
      </c>
      <c r="C524" s="22" t="str">
        <f>VLOOKUP(B524,Tabel!$A$6:$E$78,2,FALSE)</f>
        <v xml:space="preserve">Gelang plat </v>
      </c>
      <c r="D524" s="14">
        <f>VLOOKUP(B524,Tabel!$A$6:$E$78,4,FALSE)</f>
        <v>17000</v>
      </c>
      <c r="E524" s="13"/>
      <c r="F524" s="13"/>
      <c r="G524" s="13"/>
      <c r="H524" s="13">
        <v>1</v>
      </c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>
        <f t="shared" si="25"/>
        <v>1</v>
      </c>
      <c r="AT524" s="13">
        <f t="shared" si="27"/>
        <v>17000</v>
      </c>
      <c r="AU524" s="14"/>
      <c r="AV524" s="14"/>
      <c r="AW524" s="14"/>
      <c r="AX524" s="35"/>
      <c r="AY524" s="30"/>
      <c r="AZ524" s="14"/>
      <c r="BA524" s="14"/>
      <c r="BB524" s="14"/>
      <c r="BC524" s="14"/>
    </row>
    <row r="525" spans="1:55" ht="26.25" customHeight="1" x14ac:dyDescent="0.35">
      <c r="A525" s="2"/>
      <c r="B525" s="2" t="s">
        <v>135</v>
      </c>
      <c r="C525" s="22" t="str">
        <f>VLOOKUP(B525,Tabel!$A$6:$E$78,2,FALSE)</f>
        <v xml:space="preserve">Gelang plat </v>
      </c>
      <c r="D525" s="14">
        <f>VLOOKUP(B525,Tabel!$A$6:$E$78,4,FALSE)</f>
        <v>17000</v>
      </c>
      <c r="E525" s="13"/>
      <c r="F525" s="13"/>
      <c r="G525" s="13"/>
      <c r="H525" s="13">
        <v>1</v>
      </c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>
        <f t="shared" si="25"/>
        <v>1</v>
      </c>
      <c r="AT525" s="13">
        <f t="shared" si="27"/>
        <v>17000</v>
      </c>
      <c r="AU525" s="14"/>
      <c r="AV525" s="14"/>
      <c r="AW525" s="14"/>
      <c r="AX525" s="35"/>
      <c r="AY525" s="30"/>
      <c r="AZ525" s="14"/>
      <c r="BA525" s="14"/>
      <c r="BB525" s="14"/>
      <c r="BC525" s="14"/>
    </row>
    <row r="526" spans="1:55" ht="26.25" customHeight="1" x14ac:dyDescent="0.35">
      <c r="A526" s="2"/>
      <c r="B526" s="2" t="s">
        <v>35</v>
      </c>
      <c r="C526" s="22" t="str">
        <f>VLOOKUP(B526,Tabel!$A$6:$E$78,2,FALSE)</f>
        <v>Rosario kristal</v>
      </c>
      <c r="D526" s="14">
        <f>VLOOKUP(B526,Tabel!$A$6:$E$78,4,FALSE)</f>
        <v>150000</v>
      </c>
      <c r="E526" s="13"/>
      <c r="F526" s="13"/>
      <c r="G526" s="13"/>
      <c r="H526" s="13"/>
      <c r="I526" s="13"/>
      <c r="J526" s="13">
        <v>1</v>
      </c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>
        <f t="shared" si="25"/>
        <v>1</v>
      </c>
      <c r="AT526" s="13">
        <f t="shared" si="27"/>
        <v>150000</v>
      </c>
      <c r="AU526" s="14"/>
      <c r="AV526" s="14"/>
      <c r="AW526" s="14"/>
      <c r="AX526" s="35"/>
      <c r="AY526" s="30"/>
      <c r="AZ526" s="14"/>
      <c r="BA526" s="14"/>
      <c r="BB526" s="14"/>
      <c r="BC526" s="14"/>
    </row>
    <row r="527" spans="1:55" ht="26.25" customHeight="1" x14ac:dyDescent="0.35">
      <c r="A527" s="2"/>
      <c r="B527" s="2" t="s">
        <v>223</v>
      </c>
      <c r="C527" s="22" t="str">
        <f>VLOOKUP(B527,Tabel!$A$6:$E$78,2,FALSE)</f>
        <v>Gelang rosario kristal</v>
      </c>
      <c r="D527" s="14">
        <f>VLOOKUP(B527,Tabel!$A$6:$E$78,4,FALSE)</f>
        <v>75000</v>
      </c>
      <c r="E527" s="13"/>
      <c r="F527" s="13"/>
      <c r="G527" s="13"/>
      <c r="H527" s="13"/>
      <c r="I527" s="13"/>
      <c r="J527" s="13"/>
      <c r="K527" s="13"/>
      <c r="L527" s="13"/>
      <c r="M527" s="13">
        <v>1</v>
      </c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>
        <f t="shared" si="25"/>
        <v>1</v>
      </c>
      <c r="AT527" s="13">
        <f t="shared" si="27"/>
        <v>75000</v>
      </c>
      <c r="AU527" s="14"/>
      <c r="AV527" s="14"/>
      <c r="AW527" s="14"/>
      <c r="AX527" s="35"/>
      <c r="AY527" s="30"/>
      <c r="AZ527" s="14"/>
      <c r="BA527" s="14"/>
      <c r="BB527" s="14"/>
      <c r="BC527" s="14"/>
    </row>
    <row r="528" spans="1:55" ht="26.25" customHeight="1" x14ac:dyDescent="0.35">
      <c r="A528" s="2"/>
      <c r="B528" s="2" t="s">
        <v>40</v>
      </c>
      <c r="C528" s="22" t="str">
        <f>VLOOKUP(B528,Tabel!$A$6:$E$78,2,FALSE)</f>
        <v>Kalung huruf</v>
      </c>
      <c r="D528" s="14">
        <f>VLOOKUP(B528,Tabel!$A$6:$E$78,4,FALSE)</f>
        <v>15000</v>
      </c>
      <c r="E528" s="13"/>
      <c r="F528" s="13"/>
      <c r="G528" s="13"/>
      <c r="H528" s="13"/>
      <c r="I528" s="13"/>
      <c r="J528" s="13"/>
      <c r="K528" s="13"/>
      <c r="L528" s="13"/>
      <c r="M528" s="13"/>
      <c r="N528" s="13">
        <v>2</v>
      </c>
      <c r="O528" s="13"/>
      <c r="P528" s="13"/>
      <c r="Q528" s="13"/>
      <c r="R528" s="13"/>
      <c r="S528" s="13">
        <v>1</v>
      </c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>
        <f t="shared" si="25"/>
        <v>3</v>
      </c>
      <c r="AT528" s="13">
        <f t="shared" si="27"/>
        <v>45000</v>
      </c>
      <c r="AU528" s="14"/>
      <c r="AV528" s="14"/>
      <c r="AW528" s="14"/>
      <c r="AX528" s="35"/>
      <c r="AY528" s="30"/>
      <c r="AZ528" s="14"/>
      <c r="BA528" s="14"/>
      <c r="BB528" s="14"/>
      <c r="BC528" s="14"/>
    </row>
    <row r="529" spans="1:55" ht="26.25" customHeight="1" x14ac:dyDescent="0.35">
      <c r="A529" s="2"/>
      <c r="B529" s="2" t="s">
        <v>43</v>
      </c>
      <c r="C529" s="22" t="str">
        <f>VLOOKUP(B529,Tabel!$A$6:$E$78,2,FALSE)</f>
        <v>G.batu magnet</v>
      </c>
      <c r="D529" s="14">
        <f>VLOOKUP(B529,Tabel!$A$6:$E$78,4,FALSE)</f>
        <v>28000</v>
      </c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>
        <v>1</v>
      </c>
      <c r="AR529" s="13">
        <f t="shared" ref="AR529:AR552" si="28">SUM(E529:AQ529)</f>
        <v>1</v>
      </c>
      <c r="AT529" s="13">
        <f t="shared" si="27"/>
        <v>28000</v>
      </c>
      <c r="AU529" s="14"/>
      <c r="AV529" s="14"/>
      <c r="AW529" s="14"/>
      <c r="AX529" s="35"/>
      <c r="AY529" s="30"/>
      <c r="AZ529" s="14"/>
      <c r="BA529" s="14"/>
      <c r="BB529" s="14"/>
      <c r="BC529" s="14"/>
    </row>
    <row r="530" spans="1:55" ht="26.25" customHeight="1" x14ac:dyDescent="0.35">
      <c r="A530" s="2"/>
      <c r="B530" s="2" t="s">
        <v>133</v>
      </c>
      <c r="C530" s="22" t="str">
        <f>VLOOKUP(B530,Tabel!$A$6:$E$78,2,FALSE)</f>
        <v>Gelang rosario kristal</v>
      </c>
      <c r="D530" s="14">
        <f>VLOOKUP(B530,Tabel!$A$6:$E$78,4,FALSE)</f>
        <v>50000</v>
      </c>
      <c r="E530" s="13"/>
      <c r="F530" s="13"/>
      <c r="G530" s="13"/>
      <c r="H530" s="13"/>
      <c r="I530" s="13"/>
      <c r="J530" s="13"/>
      <c r="K530" s="13"/>
      <c r="L530" s="13"/>
      <c r="M530" s="13">
        <v>1</v>
      </c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>
        <f t="shared" si="28"/>
        <v>1</v>
      </c>
      <c r="AT530" s="13">
        <f t="shared" si="27"/>
        <v>50000</v>
      </c>
      <c r="AU530" s="14"/>
      <c r="AV530" s="14"/>
      <c r="AW530" s="14"/>
      <c r="AX530" s="35"/>
      <c r="AY530" s="30"/>
      <c r="AZ530" s="14"/>
      <c r="BA530" s="14"/>
      <c r="BB530" s="14"/>
      <c r="BC530" s="14"/>
    </row>
    <row r="531" spans="1:55" ht="26.25" customHeight="1" x14ac:dyDescent="0.35">
      <c r="A531" s="2"/>
      <c r="B531" s="2" t="s">
        <v>40</v>
      </c>
      <c r="C531" s="22" t="str">
        <f>VLOOKUP(B531,Tabel!$A$6:$E$78,2,FALSE)</f>
        <v>Kalung huruf</v>
      </c>
      <c r="D531" s="14">
        <f>VLOOKUP(B531,Tabel!$A$6:$E$78,4,FALSE)</f>
        <v>15000</v>
      </c>
      <c r="E531" s="13"/>
      <c r="F531" s="13"/>
      <c r="G531" s="13"/>
      <c r="H531" s="13"/>
      <c r="I531" s="13"/>
      <c r="J531" s="13"/>
      <c r="K531" s="13"/>
      <c r="L531" s="13"/>
      <c r="M531" s="13"/>
      <c r="N531" s="13">
        <v>1</v>
      </c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>
        <f t="shared" si="28"/>
        <v>1</v>
      </c>
      <c r="AT531" s="13">
        <f t="shared" si="27"/>
        <v>15000</v>
      </c>
      <c r="AU531" s="14"/>
      <c r="AV531" s="14"/>
      <c r="AW531" s="14"/>
      <c r="AX531" s="35"/>
      <c r="AY531" s="30"/>
      <c r="AZ531" s="14"/>
      <c r="BA531" s="14"/>
      <c r="BB531" s="14"/>
      <c r="BC531" s="14"/>
    </row>
    <row r="532" spans="1:55" ht="26.25" customHeight="1" x14ac:dyDescent="0.35">
      <c r="A532" s="2"/>
      <c r="B532" s="2" t="s">
        <v>32</v>
      </c>
      <c r="C532" s="22" t="str">
        <f>VLOOKUP(B532,Tabel!$A$6:$E$78,2,FALSE)</f>
        <v>Rosario kayu</v>
      </c>
      <c r="D532" s="14">
        <f>VLOOKUP(B532,Tabel!$A$6:$E$78,4,FALSE)</f>
        <v>40000</v>
      </c>
      <c r="E532" s="13"/>
      <c r="F532" s="13"/>
      <c r="G532" s="13"/>
      <c r="H532" s="13"/>
      <c r="I532" s="13"/>
      <c r="J532" s="13">
        <v>1</v>
      </c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>
        <f t="shared" si="28"/>
        <v>1</v>
      </c>
      <c r="AT532" s="13">
        <f t="shared" si="27"/>
        <v>40000</v>
      </c>
      <c r="AU532" s="14"/>
      <c r="AV532" s="14"/>
      <c r="AW532" s="14"/>
      <c r="AX532" s="35"/>
      <c r="AY532" s="30"/>
      <c r="AZ532" s="14"/>
      <c r="BA532" s="14"/>
      <c r="BB532" s="14"/>
      <c r="BC532" s="14"/>
    </row>
    <row r="533" spans="1:55" ht="26.25" customHeight="1" x14ac:dyDescent="0.35">
      <c r="A533" s="2"/>
      <c r="B533" s="2" t="s">
        <v>225</v>
      </c>
      <c r="C533" s="22" t="str">
        <f>VLOOKUP(B533,Tabel!$A$6:$E$78,2,FALSE)</f>
        <v>Anting</v>
      </c>
      <c r="D533" s="14">
        <f>VLOOKUP(B533,Tabel!$A$6:$E$78,4,FALSE)</f>
        <v>65000</v>
      </c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>
        <v>1</v>
      </c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>
        <f t="shared" si="28"/>
        <v>1</v>
      </c>
      <c r="AT533" s="13">
        <f t="shared" si="27"/>
        <v>65000</v>
      </c>
      <c r="AU533" s="14"/>
      <c r="AV533" s="14"/>
      <c r="AW533" s="14"/>
      <c r="AX533" s="35"/>
      <c r="AY533" s="30"/>
      <c r="AZ533" s="14"/>
      <c r="BA533" s="14"/>
      <c r="BB533" s="14"/>
      <c r="BC533" s="14"/>
    </row>
    <row r="534" spans="1:55" ht="26.25" customHeight="1" x14ac:dyDescent="0.35">
      <c r="A534" s="2"/>
      <c r="B534" s="2" t="s">
        <v>135</v>
      </c>
      <c r="C534" s="22" t="str">
        <f>VLOOKUP(B534,Tabel!$A$6:$E$78,2,FALSE)</f>
        <v xml:space="preserve">Gelang plat </v>
      </c>
      <c r="D534" s="14">
        <f>VLOOKUP(B534,Tabel!$A$6:$E$78,4,FALSE)</f>
        <v>17000</v>
      </c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>
        <v>1</v>
      </c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>
        <f t="shared" si="28"/>
        <v>1</v>
      </c>
      <c r="AT534" s="13">
        <f t="shared" si="27"/>
        <v>17000</v>
      </c>
      <c r="AU534" s="14"/>
      <c r="AV534" s="14"/>
      <c r="AW534" s="14"/>
      <c r="AX534" s="35"/>
      <c r="AY534" s="30"/>
      <c r="AZ534" s="14"/>
      <c r="BA534" s="14"/>
      <c r="BB534" s="14"/>
      <c r="BC534" s="14"/>
    </row>
    <row r="535" spans="1:55" ht="26.25" customHeight="1" x14ac:dyDescent="0.35">
      <c r="A535" s="2"/>
      <c r="B535" s="2" t="s">
        <v>135</v>
      </c>
      <c r="C535" s="22" t="str">
        <f>VLOOKUP(B535,Tabel!$A$6:$E$78,2,FALSE)</f>
        <v xml:space="preserve">Gelang plat </v>
      </c>
      <c r="D535" s="14">
        <f>VLOOKUP(B535,Tabel!$A$6:$E$78,4,FALSE)</f>
        <v>17000</v>
      </c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>
        <v>1</v>
      </c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>
        <f t="shared" si="28"/>
        <v>1</v>
      </c>
      <c r="AT535" s="13">
        <f t="shared" si="27"/>
        <v>17000</v>
      </c>
      <c r="AU535" s="14"/>
      <c r="AV535" s="14"/>
      <c r="AW535" s="14"/>
      <c r="AX535" s="35"/>
      <c r="AY535" s="30"/>
      <c r="AZ535" s="14"/>
      <c r="BA535" s="14"/>
      <c r="BB535" s="14"/>
      <c r="BC535" s="14"/>
    </row>
    <row r="536" spans="1:55" ht="26.25" customHeight="1" x14ac:dyDescent="0.35">
      <c r="A536" s="2"/>
      <c r="B536" s="2" t="s">
        <v>32</v>
      </c>
      <c r="C536" s="22" t="str">
        <f>VLOOKUP(B536,Tabel!$A$6:$E$78,2,FALSE)</f>
        <v>Rosario kayu</v>
      </c>
      <c r="D536" s="14">
        <f>VLOOKUP(B536,Tabel!$A$6:$E$78,4,FALSE)</f>
        <v>40000</v>
      </c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>
        <v>1</v>
      </c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>
        <f t="shared" si="28"/>
        <v>1</v>
      </c>
      <c r="AT536" s="13">
        <f t="shared" si="27"/>
        <v>40000</v>
      </c>
      <c r="AU536" s="14"/>
      <c r="AV536" s="14"/>
      <c r="AW536" s="14"/>
      <c r="AX536" s="35"/>
      <c r="AY536" s="30"/>
      <c r="AZ536" s="14"/>
      <c r="BA536" s="14"/>
      <c r="BB536" s="14"/>
      <c r="BC536" s="14"/>
    </row>
    <row r="537" spans="1:55" ht="26.25" customHeight="1" x14ac:dyDescent="0.35">
      <c r="A537" s="2"/>
      <c r="B537" s="2" t="s">
        <v>129</v>
      </c>
      <c r="C537" s="22" t="str">
        <f>VLOOKUP(B537,Tabel!$A$6:$E$78,2,FALSE)</f>
        <v>Lain2</v>
      </c>
      <c r="D537" s="35">
        <f>2761000-SUM(AT516:AT536)</f>
        <v>371000</v>
      </c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>
        <v>1</v>
      </c>
      <c r="AR537" s="13">
        <f t="shared" si="28"/>
        <v>1</v>
      </c>
      <c r="AT537" s="29">
        <f t="shared" si="27"/>
        <v>371000</v>
      </c>
      <c r="AU537" s="14"/>
      <c r="AV537" s="14"/>
      <c r="AW537" s="14"/>
      <c r="AX537" s="35">
        <f>AT537</f>
        <v>371000</v>
      </c>
      <c r="AY537" s="30"/>
      <c r="AZ537" s="14"/>
      <c r="BA537" s="14"/>
      <c r="BB537" s="14"/>
      <c r="BC537" s="14"/>
    </row>
    <row r="538" spans="1:55" ht="26.25" customHeight="1" x14ac:dyDescent="0.35">
      <c r="A538" s="2" t="s">
        <v>378</v>
      </c>
      <c r="B538" s="2" t="s">
        <v>135</v>
      </c>
      <c r="C538" s="22" t="str">
        <f>VLOOKUP(B538,Tabel!$A$6:$E$78,2,FALSE)</f>
        <v xml:space="preserve">Gelang plat </v>
      </c>
      <c r="D538" s="14">
        <f>VLOOKUP(B538,Tabel!$A$6:$E$78,4,FALSE)</f>
        <v>17000</v>
      </c>
      <c r="E538" s="13"/>
      <c r="F538" s="13">
        <v>4</v>
      </c>
      <c r="G538" s="13"/>
      <c r="H538" s="13"/>
      <c r="I538" s="13"/>
      <c r="J538" s="13"/>
      <c r="K538" s="13"/>
      <c r="L538" s="13"/>
      <c r="M538" s="13"/>
      <c r="N538" s="13">
        <v>4</v>
      </c>
      <c r="O538" s="13"/>
      <c r="P538" s="13">
        <v>4</v>
      </c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>
        <f t="shared" si="28"/>
        <v>12</v>
      </c>
      <c r="AT538" s="13">
        <f t="shared" si="27"/>
        <v>204000</v>
      </c>
      <c r="AU538" s="14"/>
      <c r="AV538" s="14"/>
      <c r="AW538" s="14"/>
      <c r="AX538" s="35"/>
      <c r="AY538" s="30"/>
      <c r="AZ538" s="14"/>
      <c r="BA538" s="14"/>
      <c r="BB538" s="14"/>
      <c r="BC538" s="14"/>
    </row>
    <row r="539" spans="1:55" ht="26.25" customHeight="1" x14ac:dyDescent="0.35">
      <c r="A539" s="2"/>
      <c r="B539" s="2" t="s">
        <v>32</v>
      </c>
      <c r="C539" s="22" t="str">
        <f>VLOOKUP(B539,Tabel!$A$6:$E$78,2,FALSE)</f>
        <v>Rosario kayu</v>
      </c>
      <c r="D539" s="14">
        <f>VLOOKUP(B539,Tabel!$A$6:$E$78,4,FALSE)</f>
        <v>40000</v>
      </c>
      <c r="E539" s="13"/>
      <c r="F539" s="13"/>
      <c r="G539" s="13"/>
      <c r="H539" s="13">
        <v>1</v>
      </c>
      <c r="I539" s="13"/>
      <c r="J539" s="13">
        <v>3</v>
      </c>
      <c r="K539" s="13"/>
      <c r="L539" s="13"/>
      <c r="M539" s="13"/>
      <c r="N539" s="13"/>
      <c r="O539" s="13">
        <v>2</v>
      </c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>
        <f t="shared" si="28"/>
        <v>6</v>
      </c>
      <c r="AT539" s="13">
        <f t="shared" si="27"/>
        <v>240000</v>
      </c>
      <c r="AU539" s="14"/>
      <c r="AV539" s="14"/>
      <c r="AW539" s="14"/>
      <c r="AX539" s="35"/>
      <c r="AY539" s="30"/>
      <c r="AZ539" s="14"/>
      <c r="BA539" s="14"/>
      <c r="BB539" s="14"/>
      <c r="BC539" s="14"/>
    </row>
    <row r="540" spans="1:55" ht="26.25" customHeight="1" x14ac:dyDescent="0.35">
      <c r="A540" s="2"/>
      <c r="B540" s="2" t="s">
        <v>43</v>
      </c>
      <c r="C540" s="22" t="str">
        <f>VLOOKUP(B540,Tabel!$A$6:$E$78,2,FALSE)</f>
        <v>G.batu magnet</v>
      </c>
      <c r="D540" s="35">
        <v>38000</v>
      </c>
      <c r="E540" s="13"/>
      <c r="F540" s="13"/>
      <c r="G540" s="13"/>
      <c r="H540" s="13"/>
      <c r="I540" s="13"/>
      <c r="J540" s="13">
        <v>1</v>
      </c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>
        <f t="shared" si="28"/>
        <v>1</v>
      </c>
      <c r="AT540" s="29">
        <f t="shared" si="27"/>
        <v>38000</v>
      </c>
      <c r="AU540" s="14"/>
      <c r="AV540" s="14"/>
      <c r="AW540" s="14"/>
      <c r="AX540" s="35">
        <v>10000</v>
      </c>
      <c r="AY540" s="30"/>
      <c r="AZ540" s="14"/>
      <c r="BA540" s="14"/>
      <c r="BB540" s="14"/>
      <c r="BC540" s="14"/>
    </row>
    <row r="541" spans="1:55" ht="26.25" customHeight="1" x14ac:dyDescent="0.35">
      <c r="A541" s="2"/>
      <c r="B541" s="2" t="s">
        <v>140</v>
      </c>
      <c r="C541" s="22" t="str">
        <f>VLOOKUP(B541,Tabel!$A$6:$E$78,2,FALSE)</f>
        <v>Kalung bandul</v>
      </c>
      <c r="D541" s="35">
        <v>35000</v>
      </c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>
        <v>1</v>
      </c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>
        <f t="shared" si="28"/>
        <v>1</v>
      </c>
      <c r="AT541" s="29">
        <f t="shared" si="27"/>
        <v>35000</v>
      </c>
      <c r="AU541" s="14"/>
      <c r="AV541" s="14"/>
      <c r="AW541" s="14"/>
      <c r="AX541" s="35">
        <v>12000</v>
      </c>
      <c r="AY541" s="30"/>
      <c r="AZ541" s="14"/>
      <c r="BA541" s="14"/>
      <c r="BB541" s="14"/>
      <c r="BC541" s="14"/>
    </row>
    <row r="542" spans="1:55" ht="26.25" customHeight="1" x14ac:dyDescent="0.35">
      <c r="A542" s="2"/>
      <c r="B542" s="2" t="s">
        <v>133</v>
      </c>
      <c r="C542" s="22" t="str">
        <f>VLOOKUP(B542,Tabel!$A$6:$E$78,2,FALSE)</f>
        <v>Gelang rosario kristal</v>
      </c>
      <c r="D542" s="14">
        <f>VLOOKUP(B542,Tabel!$A$6:$E$78,4,FALSE)</f>
        <v>50000</v>
      </c>
      <c r="E542" s="13"/>
      <c r="F542" s="13"/>
      <c r="G542" s="13"/>
      <c r="H542" s="13"/>
      <c r="I542" s="13"/>
      <c r="J542" s="13"/>
      <c r="K542" s="13"/>
      <c r="L542" s="13"/>
      <c r="M542" s="13">
        <v>1</v>
      </c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>
        <f t="shared" si="28"/>
        <v>1</v>
      </c>
      <c r="AT542" s="13">
        <f t="shared" si="27"/>
        <v>50000</v>
      </c>
      <c r="AU542" s="14"/>
      <c r="AV542" s="14"/>
      <c r="AW542" s="14"/>
      <c r="AX542" s="35"/>
      <c r="AY542" s="30"/>
      <c r="AZ542" s="14"/>
      <c r="BA542" s="14"/>
      <c r="BB542" s="14"/>
      <c r="BC542" s="14"/>
    </row>
    <row r="543" spans="1:55" ht="26.25" customHeight="1" x14ac:dyDescent="0.35">
      <c r="A543" s="2"/>
      <c r="B543" s="2" t="s">
        <v>223</v>
      </c>
      <c r="C543" s="22" t="str">
        <f>VLOOKUP(B543,Tabel!$A$6:$E$78,2,FALSE)</f>
        <v>Gelang rosario kristal</v>
      </c>
      <c r="D543" s="35">
        <v>100000</v>
      </c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>
        <v>1</v>
      </c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>
        <f t="shared" si="28"/>
        <v>1</v>
      </c>
      <c r="AT543" s="29">
        <f t="shared" si="27"/>
        <v>100000</v>
      </c>
      <c r="AU543" s="14"/>
      <c r="AV543" s="14"/>
      <c r="AW543" s="14"/>
      <c r="AX543" s="35">
        <v>25000</v>
      </c>
      <c r="AY543" s="30"/>
      <c r="AZ543" s="14"/>
      <c r="BA543" s="14"/>
      <c r="BB543" s="14"/>
      <c r="BC543" s="14"/>
    </row>
    <row r="544" spans="1:55" ht="26.25" customHeight="1" x14ac:dyDescent="0.35">
      <c r="A544" s="2"/>
      <c r="B544" s="2" t="s">
        <v>40</v>
      </c>
      <c r="C544" s="22" t="str">
        <f>VLOOKUP(B544,Tabel!$A$6:$E$78,2,FALSE)</f>
        <v>Kalung huruf</v>
      </c>
      <c r="D544" s="14">
        <f>VLOOKUP(B544,Tabel!$A$6:$E$78,4,FALSE)</f>
        <v>15000</v>
      </c>
      <c r="E544" s="13"/>
      <c r="F544" s="13"/>
      <c r="G544" s="13"/>
      <c r="H544" s="13"/>
      <c r="I544" s="13"/>
      <c r="J544" s="13"/>
      <c r="K544" s="13"/>
      <c r="L544" s="13"/>
      <c r="M544" s="13"/>
      <c r="N544" s="13">
        <v>1</v>
      </c>
      <c r="O544" s="13"/>
      <c r="P544" s="13">
        <v>1</v>
      </c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>
        <f t="shared" si="28"/>
        <v>2</v>
      </c>
      <c r="AT544" s="13">
        <f t="shared" si="27"/>
        <v>30000</v>
      </c>
      <c r="AU544" s="14"/>
      <c r="AV544" s="14"/>
      <c r="AW544" s="14"/>
      <c r="AX544" s="35"/>
      <c r="AY544" s="30"/>
      <c r="AZ544" s="14"/>
      <c r="BA544" s="14"/>
      <c r="BB544" s="14"/>
      <c r="BC544" s="14"/>
    </row>
    <row r="545" spans="1:55" ht="26.25" customHeight="1" x14ac:dyDescent="0.35">
      <c r="A545" s="2"/>
      <c r="B545" s="2" t="s">
        <v>43</v>
      </c>
      <c r="C545" s="22" t="str">
        <f>VLOOKUP(B545,Tabel!$A$6:$E$78,2,FALSE)</f>
        <v>G.batu magnet</v>
      </c>
      <c r="D545" s="30">
        <v>20000</v>
      </c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>
        <v>1</v>
      </c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>
        <f t="shared" si="28"/>
        <v>1</v>
      </c>
      <c r="AT545" s="26">
        <f t="shared" si="27"/>
        <v>20000</v>
      </c>
      <c r="AU545" s="14"/>
      <c r="AV545" s="14"/>
      <c r="AW545" s="14"/>
      <c r="AX545" s="35"/>
      <c r="AY545" s="30">
        <v>8000</v>
      </c>
      <c r="AZ545" s="14"/>
      <c r="BA545" s="14"/>
      <c r="BB545" s="14"/>
      <c r="BC545" s="14"/>
    </row>
    <row r="546" spans="1:55" ht="26.25" customHeight="1" x14ac:dyDescent="0.35">
      <c r="A546" s="2"/>
      <c r="B546" s="2" t="s">
        <v>291</v>
      </c>
      <c r="C546" s="22" t="str">
        <f>VLOOKUP(B546,Tabel!$A$6:$E$78,2,FALSE)</f>
        <v>Sumbangan pita</v>
      </c>
      <c r="D546" s="14">
        <f>VLOOKUP(B546,Tabel!$A$6:$E$78,4,FALSE)</f>
        <v>15000</v>
      </c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>
        <v>1</v>
      </c>
      <c r="AR546" s="13">
        <f t="shared" si="28"/>
        <v>1</v>
      </c>
      <c r="AT546" s="13">
        <f t="shared" si="27"/>
        <v>15000</v>
      </c>
      <c r="AU546" s="14"/>
      <c r="AV546" s="14"/>
      <c r="AW546" s="14"/>
      <c r="AX546" s="35"/>
      <c r="AY546" s="30"/>
      <c r="AZ546" s="14"/>
      <c r="BA546" s="14"/>
      <c r="BB546" s="14"/>
      <c r="BC546" s="14"/>
    </row>
    <row r="547" spans="1:55" ht="26.25" customHeight="1" x14ac:dyDescent="0.35">
      <c r="A547" s="2"/>
      <c r="B547" s="2" t="s">
        <v>32</v>
      </c>
      <c r="C547" s="22" t="str">
        <f>VLOOKUP(B547,Tabel!$A$6:$E$78,2,FALSE)</f>
        <v>Rosario kayu</v>
      </c>
      <c r="D547" s="35">
        <v>50000</v>
      </c>
      <c r="E547" s="13"/>
      <c r="F547" s="13"/>
      <c r="G547" s="13"/>
      <c r="H547" s="13">
        <v>2</v>
      </c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>
        <f t="shared" si="28"/>
        <v>2</v>
      </c>
      <c r="AT547" s="29">
        <f t="shared" si="27"/>
        <v>100000</v>
      </c>
      <c r="AU547" s="14"/>
      <c r="AV547" s="14"/>
      <c r="AW547" s="14"/>
      <c r="AX547" s="35">
        <v>20000</v>
      </c>
      <c r="AY547" s="30"/>
      <c r="AZ547" s="14"/>
      <c r="BA547" s="14"/>
      <c r="BB547" s="14"/>
      <c r="BC547" s="14"/>
    </row>
    <row r="548" spans="1:55" ht="26.25" customHeight="1" x14ac:dyDescent="0.35">
      <c r="A548" s="2"/>
      <c r="B548" s="2" t="s">
        <v>40</v>
      </c>
      <c r="C548" s="22" t="str">
        <f>VLOOKUP(B548,Tabel!$A$6:$E$78,2,FALSE)</f>
        <v>Kalung huruf</v>
      </c>
      <c r="D548" s="35">
        <v>27000</v>
      </c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>
        <v>1</v>
      </c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>
        <f t="shared" si="28"/>
        <v>1</v>
      </c>
      <c r="AT548" s="29">
        <f t="shared" si="27"/>
        <v>27000</v>
      </c>
      <c r="AU548" s="14"/>
      <c r="AV548" s="14"/>
      <c r="AW548" s="14"/>
      <c r="AX548" s="35">
        <v>12000</v>
      </c>
      <c r="AY548" s="30"/>
      <c r="AZ548" s="14"/>
      <c r="BA548" s="14"/>
      <c r="BB548" s="14"/>
      <c r="BC548" s="14"/>
    </row>
    <row r="549" spans="1:55" ht="26.25" customHeight="1" x14ac:dyDescent="0.35">
      <c r="A549" s="2"/>
      <c r="B549" s="2" t="s">
        <v>32</v>
      </c>
      <c r="C549" s="22" t="str">
        <f>VLOOKUP(B549,Tabel!$A$6:$E$78,2,FALSE)</f>
        <v>Rosario kayu</v>
      </c>
      <c r="D549" s="14">
        <f>VLOOKUP(B549,Tabel!$A$6:$E$78,4,FALSE)</f>
        <v>40000</v>
      </c>
      <c r="E549" s="13"/>
      <c r="F549" s="13">
        <v>2</v>
      </c>
      <c r="G549" s="13"/>
      <c r="H549" s="13">
        <v>3</v>
      </c>
      <c r="I549" s="13"/>
      <c r="J549" s="13">
        <v>14</v>
      </c>
      <c r="K549" s="13"/>
      <c r="L549" s="13"/>
      <c r="M549" s="13"/>
      <c r="N549" s="13"/>
      <c r="O549" s="13">
        <v>2</v>
      </c>
      <c r="P549" s="13">
        <v>1</v>
      </c>
      <c r="Q549" s="13"/>
      <c r="R549" s="13"/>
      <c r="S549" s="13">
        <v>2</v>
      </c>
      <c r="T549" s="13"/>
      <c r="U549" s="13"/>
      <c r="V549" s="13"/>
      <c r="W549" s="13">
        <v>2</v>
      </c>
      <c r="X549" s="13"/>
      <c r="Y549" s="13"/>
      <c r="Z549" s="13"/>
      <c r="AA549" s="13">
        <v>1</v>
      </c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>
        <v>1</v>
      </c>
      <c r="AR549" s="13">
        <f t="shared" si="28"/>
        <v>28</v>
      </c>
      <c r="AT549" s="13">
        <f t="shared" si="27"/>
        <v>1120000</v>
      </c>
      <c r="AU549" s="14"/>
      <c r="AV549" s="14"/>
      <c r="AW549" s="14"/>
      <c r="AX549" s="35"/>
      <c r="AY549" s="30"/>
      <c r="AZ549" s="14"/>
      <c r="BA549" s="14"/>
      <c r="BB549" s="14"/>
      <c r="BC549" s="14"/>
    </row>
    <row r="550" spans="1:55" ht="26.25" customHeight="1" x14ac:dyDescent="0.35">
      <c r="A550" s="2"/>
      <c r="B550" s="2" t="s">
        <v>135</v>
      </c>
      <c r="C550" s="22" t="str">
        <f>VLOOKUP(B550,Tabel!$A$6:$E$78,2,FALSE)</f>
        <v xml:space="preserve">Gelang plat </v>
      </c>
      <c r="D550" s="14">
        <f>VLOOKUP(B550,Tabel!$A$6:$E$78,4,FALSE)</f>
        <v>17000</v>
      </c>
      <c r="E550" s="13"/>
      <c r="F550" s="13">
        <v>1</v>
      </c>
      <c r="G550" s="13"/>
      <c r="H550" s="13"/>
      <c r="I550" s="13"/>
      <c r="J550" s="13"/>
      <c r="K550" s="13"/>
      <c r="L550" s="13">
        <v>1</v>
      </c>
      <c r="M550" s="13"/>
      <c r="N550" s="13">
        <v>2</v>
      </c>
      <c r="O550" s="13"/>
      <c r="P550" s="13">
        <v>7</v>
      </c>
      <c r="Q550" s="13"/>
      <c r="R550" s="13"/>
      <c r="S550" s="13"/>
      <c r="T550" s="13"/>
      <c r="U550" s="13"/>
      <c r="V550" s="13"/>
      <c r="W550" s="13">
        <v>2</v>
      </c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>
        <f t="shared" si="28"/>
        <v>13</v>
      </c>
      <c r="AT550" s="13">
        <f t="shared" si="27"/>
        <v>221000</v>
      </c>
      <c r="AU550" s="14"/>
      <c r="AV550" s="14"/>
      <c r="AW550" s="14"/>
      <c r="AX550" s="35"/>
      <c r="AY550" s="30"/>
      <c r="AZ550" s="14"/>
      <c r="BA550" s="14"/>
      <c r="BB550" s="14"/>
      <c r="BC550" s="14"/>
    </row>
    <row r="551" spans="1:55" ht="26.25" customHeight="1" x14ac:dyDescent="0.35">
      <c r="A551" s="2"/>
      <c r="B551" s="2" t="s">
        <v>137</v>
      </c>
      <c r="C551" s="22" t="str">
        <f>VLOOKUP(B551,Tabel!$A$6:$E$78,2,FALSE)</f>
        <v>Gelang kayu (baru)</v>
      </c>
      <c r="D551" s="14">
        <f>VLOOKUP(B551,Tabel!$A$6:$E$78,4,FALSE)</f>
        <v>25000</v>
      </c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>
        <v>1</v>
      </c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>
        <f t="shared" si="28"/>
        <v>1</v>
      </c>
      <c r="AT551" s="13">
        <f t="shared" si="27"/>
        <v>25000</v>
      </c>
      <c r="AU551" s="14"/>
      <c r="AV551" s="14"/>
      <c r="AW551" s="14"/>
      <c r="AX551" s="35"/>
      <c r="AY551" s="30"/>
      <c r="AZ551" s="14"/>
      <c r="BA551" s="14"/>
      <c r="BB551" s="14"/>
      <c r="BC551" s="14"/>
    </row>
    <row r="552" spans="1:55" ht="26.25" customHeight="1" x14ac:dyDescent="0.35">
      <c r="A552" s="2"/>
      <c r="B552" s="2" t="s">
        <v>40</v>
      </c>
      <c r="C552" s="22" t="str">
        <f>VLOOKUP(B552,Tabel!$A$6:$E$78,2,FALSE)</f>
        <v>Kalung huruf</v>
      </c>
      <c r="D552" s="14">
        <f>VLOOKUP(B552,Tabel!$A$6:$E$78,4,FALSE)</f>
        <v>15000</v>
      </c>
      <c r="E552" s="13"/>
      <c r="F552" s="13"/>
      <c r="G552" s="13"/>
      <c r="H552" s="13"/>
      <c r="I552" s="13"/>
      <c r="J552" s="13"/>
      <c r="K552" s="13"/>
      <c r="L552" s="13"/>
      <c r="M552" s="13"/>
      <c r="N552" s="13">
        <v>3</v>
      </c>
      <c r="O552" s="13">
        <v>1</v>
      </c>
      <c r="P552" s="13">
        <v>1</v>
      </c>
      <c r="Q552" s="13"/>
      <c r="R552" s="13"/>
      <c r="S552" s="13">
        <v>1</v>
      </c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>
        <f t="shared" si="28"/>
        <v>6</v>
      </c>
      <c r="AT552" s="13">
        <f t="shared" si="27"/>
        <v>90000</v>
      </c>
      <c r="AU552" s="14"/>
      <c r="AV552" s="14"/>
      <c r="AW552" s="14"/>
      <c r="AX552" s="35"/>
      <c r="AY552" s="30"/>
      <c r="AZ552" s="14"/>
      <c r="BA552" s="14"/>
      <c r="BB552" s="14"/>
      <c r="BC552" s="14"/>
    </row>
    <row r="553" spans="1:55" ht="26.25" customHeight="1" x14ac:dyDescent="0.35">
      <c r="A553" s="2"/>
      <c r="B553" s="2" t="s">
        <v>140</v>
      </c>
      <c r="C553" s="22" t="str">
        <f>VLOOKUP(B553,Tabel!$A$6:$E$78,2,FALSE)</f>
        <v>Kalung bandul</v>
      </c>
      <c r="D553" s="14">
        <f>VLOOKUP(B553,Tabel!$A$6:$E$78,4,FALSE)</f>
        <v>23000</v>
      </c>
      <c r="E553" s="13"/>
      <c r="F553" s="13"/>
      <c r="G553" s="13"/>
      <c r="H553" s="13"/>
      <c r="I553" s="13"/>
      <c r="J553" s="13"/>
      <c r="K553" s="13"/>
      <c r="L553" s="13"/>
      <c r="M553" s="13">
        <v>1</v>
      </c>
      <c r="N553" s="13"/>
      <c r="O553" s="13">
        <v>3</v>
      </c>
      <c r="P553" s="13"/>
      <c r="Q553" s="13">
        <v>2</v>
      </c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>
        <v>2</v>
      </c>
      <c r="AR553" s="13">
        <f t="shared" ref="AR553:AR576" si="29">SUM(E553:AQ553)</f>
        <v>8</v>
      </c>
      <c r="AT553" s="13">
        <f t="shared" si="27"/>
        <v>184000</v>
      </c>
      <c r="AU553" s="14"/>
      <c r="AV553" s="14"/>
      <c r="AW553" s="14"/>
      <c r="AX553" s="35"/>
      <c r="AY553" s="30"/>
      <c r="AZ553" s="14"/>
      <c r="BA553" s="14"/>
      <c r="BB553" s="14"/>
      <c r="BC553" s="14"/>
    </row>
    <row r="554" spans="1:55" ht="26.25" customHeight="1" x14ac:dyDescent="0.35">
      <c r="A554" s="2"/>
      <c r="B554" s="2" t="s">
        <v>43</v>
      </c>
      <c r="C554" s="22" t="str">
        <f>VLOOKUP(B554,Tabel!$A$6:$E$78,2,FALSE)</f>
        <v>G.batu magnet</v>
      </c>
      <c r="D554" s="14">
        <f>VLOOKUP(B554,Tabel!$A$6:$E$78,4,FALSE)</f>
        <v>28000</v>
      </c>
      <c r="E554" s="13"/>
      <c r="F554" s="13"/>
      <c r="G554" s="13"/>
      <c r="H554" s="13"/>
      <c r="I554" s="13"/>
      <c r="J554" s="13">
        <v>2</v>
      </c>
      <c r="K554" s="13"/>
      <c r="L554" s="13"/>
      <c r="M554" s="13"/>
      <c r="N554" s="13"/>
      <c r="O554" s="13"/>
      <c r="P554" s="13">
        <v>1</v>
      </c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>
        <f t="shared" si="29"/>
        <v>3</v>
      </c>
      <c r="AT554" s="13">
        <f t="shared" si="27"/>
        <v>84000</v>
      </c>
      <c r="AU554" s="14"/>
      <c r="AV554" s="14"/>
      <c r="AW554" s="14"/>
      <c r="AX554" s="35"/>
      <c r="AY554" s="30"/>
      <c r="AZ554" s="14"/>
      <c r="BA554" s="14"/>
      <c r="BB554" s="14"/>
      <c r="BC554" s="14"/>
    </row>
    <row r="555" spans="1:55" ht="26.25" customHeight="1" x14ac:dyDescent="0.35">
      <c r="A555" s="2"/>
      <c r="B555" s="2" t="s">
        <v>140</v>
      </c>
      <c r="C555" s="22" t="str">
        <f>VLOOKUP(B555,Tabel!$A$6:$E$78,2,FALSE)</f>
        <v>Kalung bandul</v>
      </c>
      <c r="D555" s="14">
        <f>VLOOKUP(B555,Tabel!$A$6:$E$78,4,FALSE)</f>
        <v>23000</v>
      </c>
      <c r="E555" s="13"/>
      <c r="F555" s="13"/>
      <c r="G555" s="13"/>
      <c r="H555" s="13"/>
      <c r="I555" s="13"/>
      <c r="J555" s="13">
        <v>1</v>
      </c>
      <c r="K555" s="13"/>
      <c r="L555" s="13"/>
      <c r="M555" s="13"/>
      <c r="N555" s="13"/>
      <c r="O555" s="13"/>
      <c r="P555" s="13"/>
      <c r="Q555" s="13">
        <v>1</v>
      </c>
      <c r="R555" s="13"/>
      <c r="S555" s="13"/>
      <c r="T555" s="13">
        <v>1</v>
      </c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>
        <f t="shared" si="29"/>
        <v>3</v>
      </c>
      <c r="AT555" s="13">
        <f t="shared" si="27"/>
        <v>69000</v>
      </c>
      <c r="AU555" s="14"/>
      <c r="AV555" s="14"/>
      <c r="AW555" s="14"/>
      <c r="AX555" s="35"/>
      <c r="AY555" s="30"/>
      <c r="AZ555" s="14"/>
      <c r="BA555" s="14"/>
      <c r="BB555" s="14"/>
      <c r="BC555" s="14"/>
    </row>
    <row r="556" spans="1:55" ht="26.25" customHeight="1" x14ac:dyDescent="0.35">
      <c r="A556" s="2"/>
      <c r="B556" s="2" t="s">
        <v>40</v>
      </c>
      <c r="C556" s="22" t="str">
        <f>VLOOKUP(B556,Tabel!$A$6:$E$78,2,FALSE)</f>
        <v>Kalung huruf</v>
      </c>
      <c r="D556" s="35">
        <v>20000</v>
      </c>
      <c r="E556" s="13"/>
      <c r="F556" s="13"/>
      <c r="G556" s="13"/>
      <c r="H556" s="13"/>
      <c r="I556" s="13"/>
      <c r="J556" s="13"/>
      <c r="K556" s="13"/>
      <c r="L556" s="13"/>
      <c r="M556" s="13"/>
      <c r="N556" s="13">
        <v>1</v>
      </c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>
        <f t="shared" si="29"/>
        <v>1</v>
      </c>
      <c r="AT556" s="29">
        <f t="shared" si="27"/>
        <v>20000</v>
      </c>
      <c r="AU556" s="14"/>
      <c r="AV556" s="14"/>
      <c r="AW556" s="14"/>
      <c r="AX556" s="35">
        <v>5000</v>
      </c>
      <c r="AY556" s="30"/>
      <c r="AZ556" s="14"/>
      <c r="BA556" s="14"/>
      <c r="BB556" s="14"/>
      <c r="BC556" s="14"/>
    </row>
    <row r="557" spans="1:55" ht="26.25" customHeight="1" x14ac:dyDescent="0.35">
      <c r="A557" s="2"/>
      <c r="B557" s="2" t="s">
        <v>291</v>
      </c>
      <c r="C557" s="22" t="str">
        <f>VLOOKUP(B557,Tabel!$A$6:$E$78,2,FALSE)</f>
        <v>Sumbangan pita</v>
      </c>
      <c r="D557" s="14">
        <f>VLOOKUP(B557,Tabel!$A$6:$E$78,4,FALSE)</f>
        <v>15000</v>
      </c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>
        <v>1</v>
      </c>
      <c r="AR557" s="13">
        <f t="shared" si="29"/>
        <v>1</v>
      </c>
      <c r="AT557" s="13">
        <f t="shared" si="27"/>
        <v>15000</v>
      </c>
      <c r="AU557" s="14"/>
      <c r="AV557" s="14"/>
      <c r="AW557" s="14"/>
      <c r="AX557" s="35"/>
      <c r="AY557" s="30"/>
      <c r="AZ557" s="14"/>
      <c r="BA557" s="14"/>
      <c r="BB557" s="14"/>
      <c r="BC557" s="14"/>
    </row>
    <row r="558" spans="1:55" ht="26.25" customHeight="1" x14ac:dyDescent="0.35">
      <c r="A558" s="2"/>
      <c r="B558" s="2" t="s">
        <v>49</v>
      </c>
      <c r="C558" s="22" t="str">
        <f>VLOOKUP(B558,Tabel!$A$6:$E$78,2,FALSE)</f>
        <v>G.tali warna warni</v>
      </c>
      <c r="D558" s="14">
        <f>VLOOKUP(B558,Tabel!$A$6:$E$78,4,FALSE)</f>
        <v>17000</v>
      </c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>
        <v>1</v>
      </c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>
        <f t="shared" si="29"/>
        <v>1</v>
      </c>
      <c r="AT558" s="13">
        <f t="shared" si="27"/>
        <v>17000</v>
      </c>
      <c r="AU558" s="14"/>
      <c r="AV558" s="14"/>
      <c r="AW558" s="14"/>
      <c r="AX558" s="35"/>
      <c r="AY558" s="30"/>
      <c r="AZ558" s="14"/>
      <c r="BA558" s="14"/>
      <c r="BB558" s="14"/>
      <c r="BC558" s="14"/>
    </row>
    <row r="559" spans="1:55" ht="26.25" customHeight="1" x14ac:dyDescent="0.35">
      <c r="A559" s="2"/>
      <c r="B559" s="2" t="s">
        <v>32</v>
      </c>
      <c r="C559" s="22" t="str">
        <f>VLOOKUP(B559,Tabel!$A$6:$E$78,2,FALSE)</f>
        <v>Rosario kayu</v>
      </c>
      <c r="D559" s="14">
        <f>VLOOKUP(B559,Tabel!$A$6:$E$78,4,FALSE)</f>
        <v>40000</v>
      </c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>
        <v>1</v>
      </c>
      <c r="P559" s="13"/>
      <c r="Q559" s="13"/>
      <c r="R559" s="13"/>
      <c r="S559" s="13">
        <v>1</v>
      </c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>
        <f t="shared" si="29"/>
        <v>2</v>
      </c>
      <c r="AT559" s="13">
        <f t="shared" si="27"/>
        <v>80000</v>
      </c>
      <c r="AU559" s="14"/>
      <c r="AV559" s="14"/>
      <c r="AW559" s="14"/>
      <c r="AX559" s="35"/>
      <c r="AY559" s="30"/>
      <c r="AZ559" s="14"/>
      <c r="BA559" s="14"/>
      <c r="BB559" s="14"/>
      <c r="BC559" s="14"/>
    </row>
    <row r="560" spans="1:55" ht="26.25" customHeight="1" x14ac:dyDescent="0.35">
      <c r="A560" s="2"/>
      <c r="B560" s="2" t="s">
        <v>40</v>
      </c>
      <c r="C560" s="22" t="str">
        <f>VLOOKUP(B560,Tabel!$A$6:$E$78,2,FALSE)</f>
        <v>Kalung huruf</v>
      </c>
      <c r="D560" s="14">
        <f>VLOOKUP(B560,Tabel!$A$6:$E$78,4,FALSE)</f>
        <v>15000</v>
      </c>
      <c r="E560" s="13"/>
      <c r="F560" s="13"/>
      <c r="G560" s="13"/>
      <c r="H560" s="13"/>
      <c r="I560" s="13"/>
      <c r="J560" s="13"/>
      <c r="K560" s="13"/>
      <c r="L560" s="13"/>
      <c r="M560" s="13"/>
      <c r="N560" s="13">
        <v>1</v>
      </c>
      <c r="O560" s="13">
        <v>1</v>
      </c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>
        <f t="shared" si="29"/>
        <v>2</v>
      </c>
      <c r="AT560" s="13">
        <f t="shared" si="27"/>
        <v>30000</v>
      </c>
      <c r="AU560" s="14"/>
      <c r="AV560" s="14"/>
      <c r="AW560" s="14"/>
      <c r="AX560" s="35"/>
      <c r="AY560" s="30"/>
      <c r="AZ560" s="14"/>
      <c r="BA560" s="14"/>
      <c r="BB560" s="14"/>
      <c r="BC560" s="14"/>
    </row>
    <row r="561" spans="1:55" ht="26.25" customHeight="1" x14ac:dyDescent="0.35">
      <c r="A561" s="2"/>
      <c r="B561" s="2" t="s">
        <v>129</v>
      </c>
      <c r="C561" s="22" t="str">
        <f>VLOOKUP(B561,Tabel!$A$6:$E$78,2,FALSE)</f>
        <v>Lain2</v>
      </c>
      <c r="D561" s="35">
        <f>20976000-SUM(AT424:AT560)</f>
        <v>2193000</v>
      </c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>
        <v>1</v>
      </c>
      <c r="AR561" s="13">
        <f t="shared" si="29"/>
        <v>1</v>
      </c>
      <c r="AT561" s="29">
        <f t="shared" si="27"/>
        <v>2193000</v>
      </c>
      <c r="AU561" s="14"/>
      <c r="AV561" s="14"/>
      <c r="AW561" s="14"/>
      <c r="AX561" s="35">
        <v>2193000</v>
      </c>
      <c r="AY561" s="30"/>
      <c r="AZ561" s="14"/>
      <c r="BA561" s="14"/>
      <c r="BB561" s="14"/>
      <c r="BC561" s="14"/>
    </row>
    <row r="562" spans="1:55" s="38" customFormat="1" ht="26.25" customHeight="1" x14ac:dyDescent="0.35">
      <c r="A562" s="55">
        <v>42273</v>
      </c>
      <c r="B562" s="36" t="s">
        <v>32</v>
      </c>
      <c r="C562" s="22" t="str">
        <f>VLOOKUP(B562,Tabel!$A$6:$E$78,2,FALSE)</f>
        <v>Rosario kayu</v>
      </c>
      <c r="D562" s="21">
        <f>VLOOKUP(B562,Tabel!$A$6:$E$78,4,FALSE)</f>
        <v>40000</v>
      </c>
      <c r="E562" s="22"/>
      <c r="F562" s="22"/>
      <c r="G562" s="22"/>
      <c r="H562" s="22"/>
      <c r="I562" s="22"/>
      <c r="J562" s="22">
        <v>1</v>
      </c>
      <c r="K562" s="22"/>
      <c r="L562" s="22"/>
      <c r="M562" s="22"/>
      <c r="N562" s="22">
        <v>1</v>
      </c>
      <c r="O562" s="22">
        <v>1</v>
      </c>
      <c r="P562" s="22"/>
      <c r="Q562" s="22"/>
      <c r="R562" s="22"/>
      <c r="S562" s="22">
        <v>1</v>
      </c>
      <c r="T562" s="22"/>
      <c r="U562" s="22">
        <v>1</v>
      </c>
      <c r="V562" s="22"/>
      <c r="W562" s="22"/>
      <c r="X562" s="22"/>
      <c r="Y562" s="22"/>
      <c r="Z562" s="22"/>
      <c r="AA562" s="22"/>
      <c r="AB562" s="22"/>
      <c r="AC562" s="22"/>
      <c r="AD562" s="22"/>
      <c r="AE562" s="22"/>
      <c r="AF562" s="22"/>
      <c r="AG562" s="22"/>
      <c r="AH562" s="22"/>
      <c r="AI562" s="22"/>
      <c r="AJ562" s="22"/>
      <c r="AK562" s="22"/>
      <c r="AL562" s="22"/>
      <c r="AM562" s="22"/>
      <c r="AN562" s="22"/>
      <c r="AO562" s="22"/>
      <c r="AP562" s="22"/>
      <c r="AQ562" s="22"/>
      <c r="AR562" s="22">
        <f t="shared" si="29"/>
        <v>5</v>
      </c>
      <c r="AT562" s="22">
        <f t="shared" si="27"/>
        <v>200000</v>
      </c>
      <c r="AU562" s="21"/>
      <c r="AV562" s="21"/>
      <c r="AW562" s="21"/>
      <c r="AX562" s="41"/>
      <c r="AY562" s="42"/>
      <c r="AZ562" s="21"/>
      <c r="BA562" s="21"/>
      <c r="BB562" s="21"/>
      <c r="BC562" s="21"/>
    </row>
    <row r="563" spans="1:55" s="38" customFormat="1" ht="26.25" customHeight="1" x14ac:dyDescent="0.35">
      <c r="A563" s="36" t="s">
        <v>389</v>
      </c>
      <c r="B563" s="36" t="s">
        <v>49</v>
      </c>
      <c r="C563" s="22" t="str">
        <f>VLOOKUP(B563,Tabel!$A$6:$E$78,2,FALSE)</f>
        <v>G.tali warna warni</v>
      </c>
      <c r="D563" s="21">
        <f>VLOOKUP(B563,Tabel!$A$6:$E$78,4,FALSE)</f>
        <v>17000</v>
      </c>
      <c r="E563" s="22"/>
      <c r="F563" s="22"/>
      <c r="G563" s="22"/>
      <c r="H563" s="22"/>
      <c r="I563" s="22"/>
      <c r="J563" s="22"/>
      <c r="K563" s="22"/>
      <c r="L563" s="22">
        <v>2</v>
      </c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>
        <v>1</v>
      </c>
      <c r="X563" s="22"/>
      <c r="Y563" s="22">
        <v>1</v>
      </c>
      <c r="Z563" s="22"/>
      <c r="AA563" s="22"/>
      <c r="AB563" s="22"/>
      <c r="AC563" s="22"/>
      <c r="AD563" s="22"/>
      <c r="AE563" s="22"/>
      <c r="AF563" s="22"/>
      <c r="AG563" s="22"/>
      <c r="AH563" s="22"/>
      <c r="AI563" s="22"/>
      <c r="AJ563" s="22"/>
      <c r="AK563" s="22"/>
      <c r="AL563" s="22"/>
      <c r="AM563" s="22"/>
      <c r="AN563" s="22"/>
      <c r="AO563" s="22"/>
      <c r="AP563" s="22"/>
      <c r="AQ563" s="22"/>
      <c r="AR563" s="22">
        <f t="shared" si="29"/>
        <v>4</v>
      </c>
      <c r="AT563" s="22">
        <f t="shared" si="27"/>
        <v>68000</v>
      </c>
      <c r="AU563" s="21"/>
      <c r="AV563" s="21"/>
      <c r="AW563" s="21"/>
      <c r="AX563" s="41"/>
      <c r="AY563" s="42"/>
      <c r="AZ563" s="21"/>
      <c r="BA563" s="21"/>
      <c r="BB563" s="21"/>
      <c r="BC563" s="21"/>
    </row>
    <row r="564" spans="1:55" s="38" customFormat="1" ht="26.25" customHeight="1" x14ac:dyDescent="0.35">
      <c r="A564" s="36"/>
      <c r="B564" s="36" t="s">
        <v>135</v>
      </c>
      <c r="C564" s="22" t="str">
        <f>VLOOKUP(B564,Tabel!$A$6:$E$78,2,FALSE)</f>
        <v xml:space="preserve">Gelang plat </v>
      </c>
      <c r="D564" s="21">
        <f>VLOOKUP(B564,Tabel!$A$6:$E$78,4,FALSE)</f>
        <v>17000</v>
      </c>
      <c r="E564" s="22"/>
      <c r="F564" s="22"/>
      <c r="G564" s="22"/>
      <c r="H564" s="22"/>
      <c r="I564" s="22"/>
      <c r="J564" s="22"/>
      <c r="K564" s="22"/>
      <c r="L564" s="22"/>
      <c r="M564" s="22"/>
      <c r="N564" s="22">
        <v>3</v>
      </c>
      <c r="O564" s="22"/>
      <c r="P564" s="22">
        <v>5</v>
      </c>
      <c r="Q564" s="22">
        <v>2</v>
      </c>
      <c r="R564" s="22"/>
      <c r="S564" s="22"/>
      <c r="T564" s="22"/>
      <c r="U564" s="22"/>
      <c r="V564" s="22"/>
      <c r="W564" s="22">
        <v>1</v>
      </c>
      <c r="X564" s="22"/>
      <c r="Y564" s="22"/>
      <c r="Z564" s="22"/>
      <c r="AA564" s="22"/>
      <c r="AB564" s="22">
        <v>1</v>
      </c>
      <c r="AC564" s="22"/>
      <c r="AD564" s="22"/>
      <c r="AE564" s="22"/>
      <c r="AF564" s="22"/>
      <c r="AG564" s="22"/>
      <c r="AH564" s="22"/>
      <c r="AI564" s="22"/>
      <c r="AJ564" s="22"/>
      <c r="AK564" s="22"/>
      <c r="AL564" s="22"/>
      <c r="AM564" s="22"/>
      <c r="AN564" s="22"/>
      <c r="AO564" s="22"/>
      <c r="AP564" s="22"/>
      <c r="AQ564" s="22"/>
      <c r="AR564" s="22">
        <f t="shared" si="29"/>
        <v>12</v>
      </c>
      <c r="AT564" s="22">
        <f t="shared" si="27"/>
        <v>204000</v>
      </c>
      <c r="AU564" s="21"/>
      <c r="AV564" s="21"/>
      <c r="AW564" s="21"/>
      <c r="AX564" s="41"/>
      <c r="AY564" s="42"/>
      <c r="AZ564" s="21"/>
      <c r="BA564" s="21"/>
      <c r="BB564" s="21"/>
      <c r="BC564" s="21"/>
    </row>
    <row r="565" spans="1:55" s="38" customFormat="1" ht="26.25" customHeight="1" x14ac:dyDescent="0.35">
      <c r="A565" s="36"/>
      <c r="B565" s="36" t="s">
        <v>135</v>
      </c>
      <c r="C565" s="22" t="str">
        <f>VLOOKUP(B565,Tabel!$A$6:$E$78,2,FALSE)</f>
        <v xml:space="preserve">Gelang plat </v>
      </c>
      <c r="D565" s="21">
        <f>VLOOKUP(B565,Tabel!$A$6:$E$78,4,FALSE)</f>
        <v>17000</v>
      </c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>
        <v>1</v>
      </c>
      <c r="R565" s="22"/>
      <c r="S565" s="22"/>
      <c r="T565" s="22"/>
      <c r="U565" s="22"/>
      <c r="V565" s="22"/>
      <c r="W565" s="22"/>
      <c r="X565" s="22"/>
      <c r="Y565" s="22"/>
      <c r="Z565" s="22"/>
      <c r="AA565" s="22"/>
      <c r="AB565" s="22"/>
      <c r="AC565" s="22"/>
      <c r="AD565" s="22"/>
      <c r="AE565" s="22"/>
      <c r="AF565" s="22"/>
      <c r="AG565" s="22"/>
      <c r="AH565" s="22"/>
      <c r="AI565" s="22"/>
      <c r="AJ565" s="22"/>
      <c r="AK565" s="22"/>
      <c r="AL565" s="22"/>
      <c r="AM565" s="22"/>
      <c r="AN565" s="22"/>
      <c r="AO565" s="22"/>
      <c r="AP565" s="22"/>
      <c r="AQ565" s="22"/>
      <c r="AR565" s="22">
        <f t="shared" si="29"/>
        <v>1</v>
      </c>
      <c r="AT565" s="22">
        <f t="shared" si="27"/>
        <v>17000</v>
      </c>
      <c r="AU565" s="21"/>
      <c r="AV565" s="21"/>
      <c r="AW565" s="21"/>
      <c r="AX565" s="41"/>
      <c r="AY565" s="42"/>
      <c r="AZ565" s="21"/>
      <c r="BA565" s="21"/>
      <c r="BB565" s="21"/>
      <c r="BC565" s="21"/>
    </row>
    <row r="566" spans="1:55" s="38" customFormat="1" ht="26.25" customHeight="1" x14ac:dyDescent="0.35">
      <c r="A566" s="36"/>
      <c r="B566" s="36" t="s">
        <v>135</v>
      </c>
      <c r="C566" s="22" t="str">
        <f>VLOOKUP(B566,Tabel!$A$6:$E$78,2,FALSE)</f>
        <v xml:space="preserve">Gelang plat </v>
      </c>
      <c r="D566" s="21">
        <f>VLOOKUP(B566,Tabel!$A$6:$E$78,4,FALSE)</f>
        <v>17000</v>
      </c>
      <c r="E566" s="22"/>
      <c r="F566" s="22"/>
      <c r="G566" s="22"/>
      <c r="H566" s="22"/>
      <c r="I566" s="22"/>
      <c r="J566" s="22"/>
      <c r="K566" s="22"/>
      <c r="L566" s="22"/>
      <c r="M566" s="22"/>
      <c r="N566" s="22">
        <v>3</v>
      </c>
      <c r="O566" s="22"/>
      <c r="P566" s="22">
        <v>2</v>
      </c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  <c r="AN566" s="22"/>
      <c r="AO566" s="22"/>
      <c r="AP566" s="22"/>
      <c r="AQ566" s="22"/>
      <c r="AR566" s="22">
        <f t="shared" si="29"/>
        <v>5</v>
      </c>
      <c r="AT566" s="22">
        <f t="shared" si="27"/>
        <v>85000</v>
      </c>
      <c r="AU566" s="21"/>
      <c r="AV566" s="21"/>
      <c r="AW566" s="21"/>
      <c r="AX566" s="41"/>
      <c r="AY566" s="42"/>
      <c r="AZ566" s="21"/>
      <c r="BA566" s="21"/>
      <c r="BB566" s="21"/>
      <c r="BC566" s="21"/>
    </row>
    <row r="567" spans="1:55" s="38" customFormat="1" ht="26.25" customHeight="1" x14ac:dyDescent="0.35">
      <c r="A567" s="36"/>
      <c r="B567" s="36" t="s">
        <v>33</v>
      </c>
      <c r="C567" s="22" t="str">
        <f>VLOOKUP(B567,Tabel!$A$6:$E$78,2,FALSE)</f>
        <v>Rosario batu</v>
      </c>
      <c r="D567" s="21">
        <f>VLOOKUP(B567,Tabel!$A$6:$E$78,4,FALSE)</f>
        <v>100000</v>
      </c>
      <c r="E567" s="22"/>
      <c r="F567" s="22"/>
      <c r="G567" s="22"/>
      <c r="H567" s="22"/>
      <c r="I567" s="22"/>
      <c r="J567" s="22"/>
      <c r="K567" s="22"/>
      <c r="L567" s="22"/>
      <c r="M567" s="22">
        <v>1</v>
      </c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22">
        <f t="shared" si="29"/>
        <v>1</v>
      </c>
      <c r="AT567" s="22">
        <f t="shared" si="27"/>
        <v>100000</v>
      </c>
      <c r="AU567" s="21"/>
      <c r="AV567" s="21"/>
      <c r="AW567" s="21"/>
      <c r="AX567" s="41"/>
      <c r="AY567" s="42"/>
      <c r="AZ567" s="21"/>
      <c r="BA567" s="21"/>
      <c r="BB567" s="21"/>
      <c r="BC567" s="21"/>
    </row>
    <row r="568" spans="1:55" s="38" customFormat="1" ht="26.25" customHeight="1" x14ac:dyDescent="0.35">
      <c r="A568" s="36"/>
      <c r="B568" s="36" t="s">
        <v>32</v>
      </c>
      <c r="C568" s="22" t="str">
        <f>VLOOKUP(B568,Tabel!$A$6:$E$78,2,FALSE)</f>
        <v>Rosario kayu</v>
      </c>
      <c r="D568" s="21">
        <f>VLOOKUP(B568,Tabel!$A$6:$E$78,4,FALSE)</f>
        <v>40000</v>
      </c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>
        <v>1</v>
      </c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  <c r="AN568" s="22"/>
      <c r="AO568" s="22"/>
      <c r="AP568" s="22"/>
      <c r="AQ568" s="22"/>
      <c r="AR568" s="22">
        <f t="shared" si="29"/>
        <v>1</v>
      </c>
      <c r="AT568" s="22">
        <f t="shared" si="27"/>
        <v>40000</v>
      </c>
      <c r="AU568" s="21"/>
      <c r="AV568" s="21"/>
      <c r="AW568" s="21"/>
      <c r="AX568" s="41"/>
      <c r="AY568" s="42"/>
      <c r="AZ568" s="21"/>
      <c r="BA568" s="21"/>
      <c r="BB568" s="21"/>
      <c r="BC568" s="21"/>
    </row>
    <row r="569" spans="1:55" s="38" customFormat="1" ht="26.25" customHeight="1" x14ac:dyDescent="0.35">
      <c r="A569" s="36"/>
      <c r="B569" s="36" t="s">
        <v>43</v>
      </c>
      <c r="C569" s="22" t="str">
        <f>VLOOKUP(B569,Tabel!$A$6:$E$78,2,FALSE)</f>
        <v>G.batu magnet</v>
      </c>
      <c r="D569" s="21">
        <f>VLOOKUP(B569,Tabel!$A$6:$E$78,4,FALSE)</f>
        <v>28000</v>
      </c>
      <c r="E569" s="22"/>
      <c r="F569" s="22">
        <v>1</v>
      </c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  <c r="AB569" s="22"/>
      <c r="AC569" s="22"/>
      <c r="AD569" s="22"/>
      <c r="AE569" s="22"/>
      <c r="AF569" s="22"/>
      <c r="AG569" s="22"/>
      <c r="AH569" s="22"/>
      <c r="AI569" s="22"/>
      <c r="AJ569" s="22"/>
      <c r="AK569" s="22"/>
      <c r="AL569" s="22"/>
      <c r="AM569" s="22"/>
      <c r="AN569" s="22"/>
      <c r="AO569" s="22"/>
      <c r="AP569" s="22"/>
      <c r="AQ569" s="22"/>
      <c r="AR569" s="22">
        <f t="shared" si="29"/>
        <v>1</v>
      </c>
      <c r="AT569" s="22">
        <f t="shared" si="27"/>
        <v>28000</v>
      </c>
      <c r="AU569" s="21"/>
      <c r="AV569" s="21"/>
      <c r="AW569" s="21"/>
      <c r="AX569" s="41"/>
      <c r="AY569" s="42"/>
      <c r="AZ569" s="21"/>
      <c r="BA569" s="21"/>
      <c r="BB569" s="21"/>
      <c r="BC569" s="21"/>
    </row>
    <row r="570" spans="1:55" s="38" customFormat="1" ht="26.25" customHeight="1" x14ac:dyDescent="0.35">
      <c r="A570" s="36"/>
      <c r="B570" s="36" t="s">
        <v>129</v>
      </c>
      <c r="C570" s="22" t="str">
        <f>VLOOKUP(B570,Tabel!$A$6:$E$78,2,FALSE)</f>
        <v>Lain2</v>
      </c>
      <c r="D570" s="21">
        <f>VLOOKUP(B570,Tabel!$A$6:$E$78,4,FALSE)</f>
        <v>0</v>
      </c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  <c r="AN570" s="22"/>
      <c r="AO570" s="22"/>
      <c r="AP570" s="22"/>
      <c r="AQ570" s="22">
        <v>1</v>
      </c>
      <c r="AR570" s="22">
        <f t="shared" si="29"/>
        <v>1</v>
      </c>
      <c r="AT570" s="22">
        <f t="shared" si="27"/>
        <v>0</v>
      </c>
      <c r="AU570" s="21"/>
      <c r="AV570" s="21"/>
      <c r="AW570" s="21"/>
      <c r="AX570" s="41"/>
      <c r="AY570" s="42"/>
      <c r="AZ570" s="21"/>
      <c r="BA570" s="21"/>
      <c r="BB570" s="21"/>
      <c r="BC570" s="21"/>
    </row>
    <row r="571" spans="1:55" s="38" customFormat="1" ht="26.25" customHeight="1" x14ac:dyDescent="0.35">
      <c r="A571" s="36"/>
      <c r="B571" s="36" t="s">
        <v>33</v>
      </c>
      <c r="C571" s="22" t="str">
        <f>VLOOKUP(B571,Tabel!$A$6:$E$78,2,FALSE)</f>
        <v>Rosario batu</v>
      </c>
      <c r="D571" s="21">
        <f>VLOOKUP(B571,Tabel!$A$6:$E$78,4,FALSE)</f>
        <v>100000</v>
      </c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>
        <v>1</v>
      </c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  <c r="AA571" s="22"/>
      <c r="AB571" s="22"/>
      <c r="AC571" s="22"/>
      <c r="AD571" s="22"/>
      <c r="AE571" s="22"/>
      <c r="AF571" s="22"/>
      <c r="AG571" s="22"/>
      <c r="AH571" s="22"/>
      <c r="AI571" s="22"/>
      <c r="AJ571" s="22"/>
      <c r="AK571" s="22"/>
      <c r="AL571" s="22"/>
      <c r="AM571" s="22"/>
      <c r="AN571" s="22"/>
      <c r="AO571" s="22"/>
      <c r="AP571" s="22"/>
      <c r="AQ571" s="22"/>
      <c r="AR571" s="22">
        <f t="shared" si="29"/>
        <v>1</v>
      </c>
      <c r="AT571" s="22">
        <f t="shared" si="27"/>
        <v>100000</v>
      </c>
      <c r="AU571" s="21"/>
      <c r="AV571" s="21"/>
      <c r="AW571" s="21"/>
      <c r="AX571" s="41"/>
      <c r="AY571" s="42"/>
      <c r="AZ571" s="21"/>
      <c r="BA571" s="21"/>
      <c r="BB571" s="21"/>
      <c r="BC571" s="21"/>
    </row>
    <row r="572" spans="1:55" s="38" customFormat="1" ht="26.25" customHeight="1" x14ac:dyDescent="0.35">
      <c r="A572" s="36"/>
      <c r="B572" s="36" t="s">
        <v>35</v>
      </c>
      <c r="C572" s="22" t="str">
        <f>VLOOKUP(B572,Tabel!$A$6:$E$78,2,FALSE)</f>
        <v>Rosario kristal</v>
      </c>
      <c r="D572" s="21">
        <f>VLOOKUP(B572,Tabel!$A$6:$E$78,4,FALSE)</f>
        <v>150000</v>
      </c>
      <c r="E572" s="22"/>
      <c r="F572" s="22"/>
      <c r="G572" s="22"/>
      <c r="H572" s="22"/>
      <c r="I572" s="22"/>
      <c r="J572" s="22">
        <v>1</v>
      </c>
      <c r="K572" s="22"/>
      <c r="L572" s="22"/>
      <c r="M572" s="22"/>
      <c r="N572" s="22"/>
      <c r="O572" s="22">
        <v>1</v>
      </c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  <c r="AA572" s="22"/>
      <c r="AB572" s="22"/>
      <c r="AC572" s="22"/>
      <c r="AD572" s="22"/>
      <c r="AE572" s="22"/>
      <c r="AF572" s="22"/>
      <c r="AG572" s="22"/>
      <c r="AH572" s="22"/>
      <c r="AI572" s="22"/>
      <c r="AJ572" s="22"/>
      <c r="AK572" s="22"/>
      <c r="AL572" s="22"/>
      <c r="AM572" s="22"/>
      <c r="AN572" s="22"/>
      <c r="AO572" s="22"/>
      <c r="AP572" s="22"/>
      <c r="AQ572" s="22"/>
      <c r="AR572" s="22">
        <f t="shared" si="29"/>
        <v>2</v>
      </c>
      <c r="AT572" s="22">
        <f t="shared" si="27"/>
        <v>300000</v>
      </c>
      <c r="AU572" s="21"/>
      <c r="AV572" s="21"/>
      <c r="AW572" s="21"/>
      <c r="AX572" s="41"/>
      <c r="AY572" s="42"/>
      <c r="AZ572" s="21"/>
      <c r="BA572" s="21"/>
      <c r="BB572" s="21"/>
      <c r="BC572" s="21"/>
    </row>
    <row r="573" spans="1:55" s="38" customFormat="1" ht="26.25" customHeight="1" x14ac:dyDescent="0.35">
      <c r="A573" s="36"/>
      <c r="B573" s="36" t="s">
        <v>43</v>
      </c>
      <c r="C573" s="22" t="str">
        <f>VLOOKUP(B573,Tabel!$A$6:$E$78,2,FALSE)</f>
        <v>G.batu magnet</v>
      </c>
      <c r="D573" s="21">
        <f>VLOOKUP(B573,Tabel!$A$6:$E$78,4,FALSE)</f>
        <v>28000</v>
      </c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>
        <v>1</v>
      </c>
      <c r="Z573" s="22"/>
      <c r="AA573" s="22"/>
      <c r="AB573" s="22">
        <v>2</v>
      </c>
      <c r="AC573" s="22"/>
      <c r="AD573" s="22"/>
      <c r="AE573" s="22"/>
      <c r="AF573" s="22"/>
      <c r="AG573" s="22"/>
      <c r="AH573" s="22"/>
      <c r="AI573" s="22"/>
      <c r="AJ573" s="22"/>
      <c r="AK573" s="22"/>
      <c r="AL573" s="22"/>
      <c r="AM573" s="22"/>
      <c r="AN573" s="22"/>
      <c r="AO573" s="22"/>
      <c r="AP573" s="22"/>
      <c r="AQ573" s="22"/>
      <c r="AR573" s="22">
        <f t="shared" si="29"/>
        <v>3</v>
      </c>
      <c r="AT573" s="22">
        <f t="shared" si="27"/>
        <v>84000</v>
      </c>
      <c r="AU573" s="21"/>
      <c r="AV573" s="21"/>
      <c r="AW573" s="21"/>
      <c r="AX573" s="41"/>
      <c r="AY573" s="42"/>
      <c r="AZ573" s="21"/>
      <c r="BA573" s="21"/>
      <c r="BB573" s="21"/>
      <c r="BC573" s="21"/>
    </row>
    <row r="574" spans="1:55" s="38" customFormat="1" ht="26.25" customHeight="1" x14ac:dyDescent="0.35">
      <c r="A574" s="36"/>
      <c r="B574" s="36" t="s">
        <v>40</v>
      </c>
      <c r="C574" s="22" t="str">
        <f>VLOOKUP(B574,Tabel!$A$6:$E$78,2,FALSE)</f>
        <v>Kalung huruf</v>
      </c>
      <c r="D574" s="21">
        <f>VLOOKUP(B574,Tabel!$A$6:$E$78,4,FALSE)</f>
        <v>15000</v>
      </c>
      <c r="E574" s="22"/>
      <c r="F574" s="22"/>
      <c r="G574" s="22"/>
      <c r="H574" s="22"/>
      <c r="I574" s="22"/>
      <c r="J574" s="22"/>
      <c r="K574" s="22"/>
      <c r="L574" s="22"/>
      <c r="M574" s="22"/>
      <c r="N574" s="22">
        <v>2</v>
      </c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  <c r="AA574" s="22"/>
      <c r="AB574" s="22"/>
      <c r="AC574" s="22"/>
      <c r="AD574" s="22"/>
      <c r="AE574" s="22"/>
      <c r="AF574" s="22"/>
      <c r="AG574" s="22"/>
      <c r="AH574" s="22"/>
      <c r="AI574" s="22"/>
      <c r="AJ574" s="22"/>
      <c r="AK574" s="22"/>
      <c r="AL574" s="22"/>
      <c r="AM574" s="22"/>
      <c r="AN574" s="22"/>
      <c r="AO574" s="22"/>
      <c r="AP574" s="22"/>
      <c r="AQ574" s="22"/>
      <c r="AR574" s="22">
        <f t="shared" si="29"/>
        <v>2</v>
      </c>
      <c r="AT574" s="22">
        <f t="shared" si="27"/>
        <v>30000</v>
      </c>
      <c r="AU574" s="21"/>
      <c r="AV574" s="21"/>
      <c r="AW574" s="21"/>
      <c r="AX574" s="41"/>
      <c r="AY574" s="42"/>
      <c r="AZ574" s="21"/>
      <c r="BA574" s="21"/>
      <c r="BB574" s="21"/>
      <c r="BC574" s="21"/>
    </row>
    <row r="575" spans="1:55" s="38" customFormat="1" ht="26.25" customHeight="1" x14ac:dyDescent="0.35">
      <c r="A575" s="36"/>
      <c r="B575" s="36" t="s">
        <v>137</v>
      </c>
      <c r="C575" s="22" t="str">
        <f>VLOOKUP(B575,Tabel!$A$6:$E$78,2,FALSE)</f>
        <v>Gelang kayu (baru)</v>
      </c>
      <c r="D575" s="21">
        <f>VLOOKUP(B575,Tabel!$A$6:$E$78,4,FALSE)</f>
        <v>25000</v>
      </c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>
        <v>4</v>
      </c>
      <c r="AC575" s="22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  <c r="AN575" s="22"/>
      <c r="AO575" s="22"/>
      <c r="AP575" s="22"/>
      <c r="AQ575" s="22"/>
      <c r="AR575" s="22">
        <f t="shared" si="29"/>
        <v>4</v>
      </c>
      <c r="AT575" s="22">
        <f t="shared" si="27"/>
        <v>100000</v>
      </c>
      <c r="AU575" s="21"/>
      <c r="AV575" s="21"/>
      <c r="AW575" s="21"/>
      <c r="AX575" s="41"/>
      <c r="AY575" s="42"/>
      <c r="AZ575" s="21"/>
      <c r="BA575" s="21"/>
      <c r="BB575" s="21"/>
      <c r="BC575" s="21"/>
    </row>
    <row r="576" spans="1:55" s="38" customFormat="1" ht="26.25" customHeight="1" x14ac:dyDescent="0.35">
      <c r="A576" s="36"/>
      <c r="B576" s="36" t="s">
        <v>35</v>
      </c>
      <c r="C576" s="22" t="str">
        <f>VLOOKUP(B576,Tabel!$A$6:$E$78,2,FALSE)</f>
        <v>Rosario kristal</v>
      </c>
      <c r="D576" s="21">
        <f>VLOOKUP(B576,Tabel!$A$6:$E$78,4,FALSE)</f>
        <v>150000</v>
      </c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>
        <v>1</v>
      </c>
      <c r="X576" s="22"/>
      <c r="Y576" s="22"/>
      <c r="Z576" s="22"/>
      <c r="AA576" s="22"/>
      <c r="AB576" s="22"/>
      <c r="AC576" s="22"/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  <c r="AN576" s="22"/>
      <c r="AO576" s="22"/>
      <c r="AP576" s="22"/>
      <c r="AQ576" s="22"/>
      <c r="AR576" s="22">
        <f t="shared" si="29"/>
        <v>1</v>
      </c>
      <c r="AT576" s="22">
        <f t="shared" si="27"/>
        <v>150000</v>
      </c>
      <c r="AU576" s="21"/>
      <c r="AV576" s="21"/>
      <c r="AW576" s="21"/>
      <c r="AX576" s="41"/>
      <c r="AY576" s="42"/>
      <c r="AZ576" s="21"/>
      <c r="BA576" s="21"/>
      <c r="BB576" s="21"/>
      <c r="BC576" s="21"/>
    </row>
    <row r="577" spans="1:55" s="38" customFormat="1" ht="26.25" customHeight="1" x14ac:dyDescent="0.35">
      <c r="A577" s="36"/>
      <c r="B577" s="36" t="s">
        <v>32</v>
      </c>
      <c r="C577" s="22" t="str">
        <f>VLOOKUP(B577,Tabel!$A$6:$E$78,2,FALSE)</f>
        <v>Rosario kayu</v>
      </c>
      <c r="D577" s="21">
        <f>VLOOKUP(B577,Tabel!$A$6:$E$78,4,FALSE)</f>
        <v>40000</v>
      </c>
      <c r="E577" s="22"/>
      <c r="F577" s="22">
        <v>1</v>
      </c>
      <c r="G577" s="22"/>
      <c r="H577" s="22">
        <v>1</v>
      </c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  <c r="AF577" s="22"/>
      <c r="AG577" s="22"/>
      <c r="AH577" s="22"/>
      <c r="AI577" s="22"/>
      <c r="AJ577" s="22"/>
      <c r="AK577" s="22"/>
      <c r="AL577" s="22"/>
      <c r="AM577" s="22"/>
      <c r="AN577" s="22"/>
      <c r="AO577" s="22"/>
      <c r="AP577" s="22"/>
      <c r="AQ577" s="22"/>
      <c r="AR577" s="22">
        <f t="shared" si="25"/>
        <v>2</v>
      </c>
      <c r="AT577" s="22">
        <f t="shared" si="27"/>
        <v>80000</v>
      </c>
      <c r="AU577" s="21"/>
      <c r="AV577" s="21"/>
      <c r="AW577" s="21"/>
      <c r="AX577" s="41"/>
      <c r="AY577" s="42"/>
      <c r="AZ577" s="21"/>
      <c r="BA577" s="21"/>
      <c r="BB577" s="21"/>
      <c r="BC577" s="21"/>
    </row>
    <row r="578" spans="1:55" s="38" customFormat="1" ht="26.25" customHeight="1" x14ac:dyDescent="0.35">
      <c r="A578" s="36"/>
      <c r="B578" s="36" t="s">
        <v>135</v>
      </c>
      <c r="C578" s="22" t="str">
        <f>VLOOKUP(B578,Tabel!$A$6:$E$78,2,FALSE)</f>
        <v xml:space="preserve">Gelang plat </v>
      </c>
      <c r="D578" s="21">
        <f>VLOOKUP(B578,Tabel!$A$6:$E$78,4,FALSE)</f>
        <v>17000</v>
      </c>
      <c r="E578" s="22"/>
      <c r="F578" s="22"/>
      <c r="G578" s="22"/>
      <c r="H578" s="22"/>
      <c r="I578" s="22"/>
      <c r="J578" s="22"/>
      <c r="K578" s="22"/>
      <c r="L578" s="22"/>
      <c r="M578" s="22"/>
      <c r="N578" s="22">
        <v>3</v>
      </c>
      <c r="O578" s="22"/>
      <c r="P578" s="22">
        <v>8</v>
      </c>
      <c r="Q578" s="22"/>
      <c r="R578" s="22"/>
      <c r="S578" s="22"/>
      <c r="T578" s="22"/>
      <c r="U578" s="22"/>
      <c r="V578" s="22"/>
      <c r="W578" s="22">
        <v>5</v>
      </c>
      <c r="X578" s="22"/>
      <c r="Y578" s="22"/>
      <c r="Z578" s="22"/>
      <c r="AA578" s="22"/>
      <c r="AB578" s="22"/>
      <c r="AC578" s="22"/>
      <c r="AD578" s="22"/>
      <c r="AE578" s="22"/>
      <c r="AF578" s="22"/>
      <c r="AG578" s="22"/>
      <c r="AH578" s="22"/>
      <c r="AI578" s="22"/>
      <c r="AJ578" s="22"/>
      <c r="AK578" s="22"/>
      <c r="AL578" s="22"/>
      <c r="AM578" s="22"/>
      <c r="AN578" s="22"/>
      <c r="AO578" s="22"/>
      <c r="AP578" s="22"/>
      <c r="AQ578" s="22"/>
      <c r="AR578" s="22">
        <f t="shared" si="25"/>
        <v>16</v>
      </c>
      <c r="AT578" s="22">
        <f t="shared" si="27"/>
        <v>272000</v>
      </c>
      <c r="AU578" s="21"/>
      <c r="AV578" s="21"/>
      <c r="AW578" s="21"/>
      <c r="AX578" s="41"/>
      <c r="AY578" s="42"/>
      <c r="AZ578" s="21"/>
      <c r="BA578" s="21"/>
      <c r="BB578" s="21"/>
      <c r="BC578" s="21"/>
    </row>
    <row r="579" spans="1:55" s="38" customFormat="1" ht="26.25" customHeight="1" x14ac:dyDescent="0.35">
      <c r="A579" s="36"/>
      <c r="B579" s="36" t="s">
        <v>140</v>
      </c>
      <c r="C579" s="22" t="str">
        <f>VLOOKUP(B579,Tabel!$A$6:$E$78,2,FALSE)</f>
        <v>Kalung bandul</v>
      </c>
      <c r="D579" s="21">
        <f>VLOOKUP(B579,Tabel!$A$6:$E$78,4,FALSE)</f>
        <v>23000</v>
      </c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>
        <v>1</v>
      </c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  <c r="AF579" s="22"/>
      <c r="AG579" s="22"/>
      <c r="AH579" s="22"/>
      <c r="AI579" s="22"/>
      <c r="AJ579" s="22"/>
      <c r="AK579" s="22"/>
      <c r="AL579" s="22"/>
      <c r="AM579" s="22"/>
      <c r="AN579" s="22"/>
      <c r="AO579" s="22"/>
      <c r="AP579" s="22"/>
      <c r="AQ579" s="22"/>
      <c r="AR579" s="22">
        <f t="shared" si="25"/>
        <v>1</v>
      </c>
      <c r="AT579" s="22">
        <f t="shared" si="27"/>
        <v>23000</v>
      </c>
      <c r="AU579" s="21"/>
      <c r="AV579" s="21"/>
      <c r="AW579" s="21"/>
      <c r="AX579" s="41"/>
      <c r="AY579" s="42"/>
      <c r="AZ579" s="21"/>
      <c r="BA579" s="21"/>
      <c r="BB579" s="21"/>
      <c r="BC579" s="21"/>
    </row>
    <row r="580" spans="1:55" s="38" customFormat="1" ht="26.25" customHeight="1" x14ac:dyDescent="0.35">
      <c r="A580" s="36"/>
      <c r="B580" s="36" t="s">
        <v>46</v>
      </c>
      <c r="C580" s="22" t="str">
        <f>VLOOKUP(B580,Tabel!$A$6:$E$78,2,FALSE)</f>
        <v>G.tali single bandul silver</v>
      </c>
      <c r="D580" s="21">
        <f>VLOOKUP(B580,Tabel!$A$6:$E$78,4,FALSE)</f>
        <v>25000</v>
      </c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>
        <v>1</v>
      </c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  <c r="AF580" s="22"/>
      <c r="AG580" s="22"/>
      <c r="AH580" s="22"/>
      <c r="AI580" s="22"/>
      <c r="AJ580" s="22"/>
      <c r="AK580" s="22"/>
      <c r="AL580" s="22"/>
      <c r="AM580" s="22"/>
      <c r="AN580" s="22"/>
      <c r="AO580" s="22"/>
      <c r="AP580" s="22"/>
      <c r="AQ580" s="22"/>
      <c r="AR580" s="22">
        <f t="shared" si="25"/>
        <v>1</v>
      </c>
      <c r="AT580" s="22">
        <f t="shared" si="27"/>
        <v>25000</v>
      </c>
      <c r="AU580" s="21"/>
      <c r="AV580" s="21"/>
      <c r="AW580" s="21"/>
      <c r="AX580" s="41"/>
      <c r="AY580" s="42"/>
      <c r="AZ580" s="21"/>
      <c r="BA580" s="21"/>
      <c r="BB580" s="21"/>
      <c r="BC580" s="21"/>
    </row>
    <row r="581" spans="1:55" s="38" customFormat="1" ht="26.25" customHeight="1" x14ac:dyDescent="0.35">
      <c r="A581" s="36"/>
      <c r="B581" s="36" t="s">
        <v>56</v>
      </c>
      <c r="C581" s="22" t="str">
        <f>VLOOKUP(B581,Tabel!$A$6:$E$78,2,FALSE)</f>
        <v>Anting</v>
      </c>
      <c r="D581" s="21">
        <f>VLOOKUP(B581,Tabel!$A$6:$E$78,4,FALSE)</f>
        <v>50000</v>
      </c>
      <c r="E581" s="22"/>
      <c r="F581" s="22"/>
      <c r="G581" s="22"/>
      <c r="H581" s="22"/>
      <c r="I581" s="22"/>
      <c r="J581" s="22"/>
      <c r="K581" s="22"/>
      <c r="L581" s="22"/>
      <c r="M581" s="22"/>
      <c r="N581" s="22">
        <v>1</v>
      </c>
      <c r="O581" s="22">
        <v>1</v>
      </c>
      <c r="P581" s="22">
        <v>2</v>
      </c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  <c r="AF581" s="22"/>
      <c r="AG581" s="22"/>
      <c r="AH581" s="22"/>
      <c r="AI581" s="22"/>
      <c r="AJ581" s="22"/>
      <c r="AK581" s="22"/>
      <c r="AL581" s="22"/>
      <c r="AM581" s="22"/>
      <c r="AN581" s="22"/>
      <c r="AO581" s="22"/>
      <c r="AP581" s="22"/>
      <c r="AQ581" s="22"/>
      <c r="AR581" s="22">
        <f t="shared" si="25"/>
        <v>4</v>
      </c>
      <c r="AT581" s="22">
        <f t="shared" si="27"/>
        <v>200000</v>
      </c>
      <c r="AU581" s="21"/>
      <c r="AV581" s="21"/>
      <c r="AW581" s="21"/>
      <c r="AX581" s="41"/>
      <c r="AY581" s="42"/>
      <c r="AZ581" s="21"/>
      <c r="BA581" s="21"/>
      <c r="BB581" s="21"/>
      <c r="BC581" s="21"/>
    </row>
    <row r="582" spans="1:55" s="38" customFormat="1" ht="26.25" customHeight="1" x14ac:dyDescent="0.35">
      <c r="A582" s="36"/>
      <c r="B582" s="36" t="s">
        <v>43</v>
      </c>
      <c r="C582" s="22" t="str">
        <f>VLOOKUP(B582,Tabel!$A$6:$E$78,2,FALSE)</f>
        <v>G.batu magnet</v>
      </c>
      <c r="D582" s="21">
        <f>VLOOKUP(B582,Tabel!$A$6:$E$78,4,FALSE)</f>
        <v>28000</v>
      </c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>
        <v>1</v>
      </c>
      <c r="Z582" s="22"/>
      <c r="AA582" s="22"/>
      <c r="AB582" s="22"/>
      <c r="AC582" s="22"/>
      <c r="AD582" s="22"/>
      <c r="AE582" s="22"/>
      <c r="AF582" s="22"/>
      <c r="AG582" s="22"/>
      <c r="AH582" s="22"/>
      <c r="AI582" s="22"/>
      <c r="AJ582" s="22"/>
      <c r="AK582" s="22"/>
      <c r="AL582" s="22"/>
      <c r="AM582" s="22"/>
      <c r="AN582" s="22"/>
      <c r="AO582" s="22"/>
      <c r="AP582" s="22"/>
      <c r="AQ582" s="22"/>
      <c r="AR582" s="22">
        <f t="shared" si="25"/>
        <v>1</v>
      </c>
      <c r="AT582" s="22">
        <f t="shared" ref="AT582:AT645" si="30">AR582*D582</f>
        <v>28000</v>
      </c>
      <c r="AU582" s="21"/>
      <c r="AV582" s="21"/>
      <c r="AW582" s="21"/>
      <c r="AX582" s="41"/>
      <c r="AY582" s="42"/>
      <c r="AZ582" s="21"/>
      <c r="BA582" s="21"/>
      <c r="BB582" s="21"/>
      <c r="BC582" s="21"/>
    </row>
    <row r="583" spans="1:55" s="38" customFormat="1" ht="26.25" customHeight="1" x14ac:dyDescent="0.35">
      <c r="A583" s="36"/>
      <c r="B583" s="36" t="s">
        <v>32</v>
      </c>
      <c r="C583" s="22" t="str">
        <f>VLOOKUP(B583,Tabel!$A$6:$E$78,2,FALSE)</f>
        <v>Rosario kayu</v>
      </c>
      <c r="D583" s="21">
        <f>VLOOKUP(B583,Tabel!$A$6:$E$78,4,FALSE)</f>
        <v>40000</v>
      </c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>
        <v>2</v>
      </c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  <c r="AA583" s="22"/>
      <c r="AB583" s="22"/>
      <c r="AC583" s="22"/>
      <c r="AD583" s="22"/>
      <c r="AE583" s="22"/>
      <c r="AF583" s="22"/>
      <c r="AG583" s="22"/>
      <c r="AH583" s="22"/>
      <c r="AI583" s="22"/>
      <c r="AJ583" s="22"/>
      <c r="AK583" s="22"/>
      <c r="AL583" s="22"/>
      <c r="AM583" s="22"/>
      <c r="AN583" s="22"/>
      <c r="AO583" s="22"/>
      <c r="AP583" s="22"/>
      <c r="AQ583" s="22"/>
      <c r="AR583" s="22">
        <f t="shared" ref="AR583:AR588" si="31">SUM(E583:AQ583)</f>
        <v>2</v>
      </c>
      <c r="AT583" s="22">
        <f t="shared" si="30"/>
        <v>80000</v>
      </c>
      <c r="AU583" s="21"/>
      <c r="AV583" s="21"/>
      <c r="AW583" s="21"/>
      <c r="AX583" s="41"/>
      <c r="AY583" s="42"/>
      <c r="AZ583" s="21"/>
      <c r="BA583" s="21"/>
      <c r="BB583" s="21"/>
      <c r="BC583" s="21"/>
    </row>
    <row r="584" spans="1:55" s="38" customFormat="1" ht="26.25" customHeight="1" x14ac:dyDescent="0.35">
      <c r="A584" s="36"/>
      <c r="B584" s="36" t="s">
        <v>223</v>
      </c>
      <c r="C584" s="22" t="str">
        <f>VLOOKUP(B584,Tabel!$A$6:$E$78,2,FALSE)</f>
        <v>Gelang rosario kristal</v>
      </c>
      <c r="D584" s="21">
        <f>VLOOKUP(B584,Tabel!$A$6:$E$78,4,FALSE)</f>
        <v>75000</v>
      </c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>
        <v>1</v>
      </c>
      <c r="R584" s="22"/>
      <c r="S584" s="22"/>
      <c r="T584" s="22"/>
      <c r="U584" s="22"/>
      <c r="V584" s="22"/>
      <c r="W584" s="22"/>
      <c r="X584" s="22"/>
      <c r="Y584" s="22"/>
      <c r="Z584" s="22"/>
      <c r="AA584" s="22"/>
      <c r="AB584" s="22"/>
      <c r="AC584" s="22"/>
      <c r="AD584" s="22"/>
      <c r="AE584" s="22"/>
      <c r="AF584" s="22"/>
      <c r="AG584" s="22"/>
      <c r="AH584" s="22"/>
      <c r="AI584" s="22"/>
      <c r="AJ584" s="22"/>
      <c r="AK584" s="22"/>
      <c r="AL584" s="22"/>
      <c r="AM584" s="22"/>
      <c r="AN584" s="22"/>
      <c r="AO584" s="22"/>
      <c r="AP584" s="22"/>
      <c r="AQ584" s="22"/>
      <c r="AR584" s="22">
        <f t="shared" si="31"/>
        <v>1</v>
      </c>
      <c r="AT584" s="22">
        <f t="shared" si="30"/>
        <v>75000</v>
      </c>
      <c r="AU584" s="21"/>
      <c r="AV584" s="21"/>
      <c r="AW584" s="21"/>
      <c r="AX584" s="41"/>
      <c r="AY584" s="42"/>
      <c r="AZ584" s="21"/>
      <c r="BA584" s="21"/>
      <c r="BB584" s="21"/>
      <c r="BC584" s="21"/>
    </row>
    <row r="585" spans="1:55" s="38" customFormat="1" ht="26.25" customHeight="1" x14ac:dyDescent="0.35">
      <c r="A585" s="36"/>
      <c r="B585" s="36" t="s">
        <v>129</v>
      </c>
      <c r="C585" s="22" t="str">
        <f>VLOOKUP(B585,Tabel!$A$6:$E$78,2,FALSE)</f>
        <v>Lain2</v>
      </c>
      <c r="D585" s="21">
        <f>VLOOKUP(B585,Tabel!$A$6:$E$78,4,FALSE)</f>
        <v>0</v>
      </c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  <c r="AF585" s="22"/>
      <c r="AG585" s="22"/>
      <c r="AH585" s="22"/>
      <c r="AI585" s="22"/>
      <c r="AJ585" s="22"/>
      <c r="AK585" s="22"/>
      <c r="AL585" s="22"/>
      <c r="AM585" s="22"/>
      <c r="AN585" s="22"/>
      <c r="AO585" s="22"/>
      <c r="AP585" s="22"/>
      <c r="AQ585" s="22">
        <v>1</v>
      </c>
      <c r="AR585" s="22">
        <f t="shared" si="31"/>
        <v>1</v>
      </c>
      <c r="AT585" s="22">
        <f t="shared" si="30"/>
        <v>0</v>
      </c>
      <c r="AU585" s="21"/>
      <c r="AV585" s="21"/>
      <c r="AW585" s="21"/>
      <c r="AX585" s="41"/>
      <c r="AY585" s="42"/>
      <c r="AZ585" s="21"/>
      <c r="BA585" s="21"/>
      <c r="BB585" s="21"/>
      <c r="BC585" s="21"/>
    </row>
    <row r="586" spans="1:55" s="38" customFormat="1" ht="26.25" customHeight="1" x14ac:dyDescent="0.35">
      <c r="A586" s="36"/>
      <c r="B586" s="36" t="s">
        <v>133</v>
      </c>
      <c r="C586" s="22" t="str">
        <f>VLOOKUP(B586,Tabel!$A$6:$E$78,2,FALSE)</f>
        <v>Gelang rosario kristal</v>
      </c>
      <c r="D586" s="21">
        <f>VLOOKUP(B586,Tabel!$A$6:$E$78,4,FALSE)</f>
        <v>50000</v>
      </c>
      <c r="E586" s="22"/>
      <c r="F586" s="22">
        <v>1</v>
      </c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  <c r="AF586" s="22"/>
      <c r="AG586" s="22"/>
      <c r="AH586" s="22"/>
      <c r="AI586" s="22"/>
      <c r="AJ586" s="22"/>
      <c r="AK586" s="22"/>
      <c r="AL586" s="22"/>
      <c r="AM586" s="22"/>
      <c r="AN586" s="22"/>
      <c r="AO586" s="22"/>
      <c r="AP586" s="22"/>
      <c r="AQ586" s="22"/>
      <c r="AR586" s="22">
        <f t="shared" si="31"/>
        <v>1</v>
      </c>
      <c r="AT586" s="22">
        <f t="shared" si="30"/>
        <v>50000</v>
      </c>
      <c r="AU586" s="21"/>
      <c r="AV586" s="21"/>
      <c r="AW586" s="21"/>
      <c r="AX586" s="41"/>
      <c r="AY586" s="42"/>
      <c r="AZ586" s="21"/>
      <c r="BA586" s="21"/>
      <c r="BB586" s="21"/>
      <c r="BC586" s="21"/>
    </row>
    <row r="587" spans="1:55" s="38" customFormat="1" ht="26.25" customHeight="1" x14ac:dyDescent="0.35">
      <c r="A587" s="36"/>
      <c r="B587" s="36" t="s">
        <v>32</v>
      </c>
      <c r="C587" s="22" t="str">
        <f>VLOOKUP(B587,Tabel!$A$6:$E$78,2,FALSE)</f>
        <v>Rosario kayu</v>
      </c>
      <c r="D587" s="21">
        <f>VLOOKUP(B587,Tabel!$A$6:$E$78,4,FALSE)</f>
        <v>40000</v>
      </c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>
        <v>1</v>
      </c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  <c r="AF587" s="22"/>
      <c r="AG587" s="22"/>
      <c r="AH587" s="22"/>
      <c r="AI587" s="22"/>
      <c r="AJ587" s="22"/>
      <c r="AK587" s="22"/>
      <c r="AL587" s="22"/>
      <c r="AM587" s="22"/>
      <c r="AN587" s="22"/>
      <c r="AO587" s="22"/>
      <c r="AP587" s="22"/>
      <c r="AQ587" s="22"/>
      <c r="AR587" s="22">
        <f t="shared" si="31"/>
        <v>1</v>
      </c>
      <c r="AT587" s="22">
        <f t="shared" si="30"/>
        <v>40000</v>
      </c>
      <c r="AU587" s="21"/>
      <c r="AV587" s="21"/>
      <c r="AW587" s="21"/>
      <c r="AX587" s="41"/>
      <c r="AY587" s="42"/>
      <c r="AZ587" s="21"/>
      <c r="BA587" s="21"/>
      <c r="BB587" s="21"/>
      <c r="BC587" s="21"/>
    </row>
    <row r="588" spans="1:55" s="38" customFormat="1" ht="26.25" customHeight="1" x14ac:dyDescent="0.35">
      <c r="A588" s="55">
        <v>42274</v>
      </c>
      <c r="B588" s="36" t="s">
        <v>223</v>
      </c>
      <c r="C588" s="22" t="str">
        <f>VLOOKUP(B588,Tabel!$A$6:$E$78,2,FALSE)</f>
        <v>Gelang rosario kristal</v>
      </c>
      <c r="D588" s="21">
        <f>VLOOKUP(B588,Tabel!$A$6:$E$78,4,FALSE)</f>
        <v>75000</v>
      </c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>
        <v>1</v>
      </c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  <c r="AF588" s="22"/>
      <c r="AG588" s="22"/>
      <c r="AH588" s="22"/>
      <c r="AI588" s="22"/>
      <c r="AJ588" s="22"/>
      <c r="AK588" s="22"/>
      <c r="AL588" s="22"/>
      <c r="AM588" s="22"/>
      <c r="AN588" s="22"/>
      <c r="AO588" s="22"/>
      <c r="AP588" s="22"/>
      <c r="AQ588" s="22"/>
      <c r="AR588" s="22">
        <f t="shared" si="31"/>
        <v>1</v>
      </c>
      <c r="AT588" s="22">
        <f t="shared" si="30"/>
        <v>75000</v>
      </c>
      <c r="AU588" s="21"/>
      <c r="AV588" s="21"/>
      <c r="AW588" s="21"/>
      <c r="AX588" s="41"/>
      <c r="AY588" s="42"/>
      <c r="AZ588" s="21"/>
      <c r="BA588" s="21"/>
      <c r="BB588" s="21"/>
      <c r="BC588" s="21"/>
    </row>
    <row r="589" spans="1:55" s="38" customFormat="1" ht="26.25" customHeight="1" x14ac:dyDescent="0.35">
      <c r="A589" s="36"/>
      <c r="B589" s="36" t="s">
        <v>237</v>
      </c>
      <c r="C589" s="22" t="str">
        <f>VLOOKUP(B589,Tabel!$A$6:$E$78,2,FALSE)</f>
        <v>Rosario tali simpul</v>
      </c>
      <c r="D589" s="21">
        <f>VLOOKUP(B589,Tabel!$A$6:$E$78,4,FALSE)</f>
        <v>30000</v>
      </c>
      <c r="E589" s="22"/>
      <c r="F589" s="22"/>
      <c r="G589" s="22"/>
      <c r="H589" s="22"/>
      <c r="I589" s="22"/>
      <c r="J589" s="22">
        <v>1</v>
      </c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  <c r="AA589" s="22"/>
      <c r="AB589" s="22"/>
      <c r="AC589" s="22"/>
      <c r="AD589" s="22"/>
      <c r="AE589" s="22"/>
      <c r="AF589" s="22"/>
      <c r="AG589" s="22"/>
      <c r="AH589" s="22"/>
      <c r="AI589" s="22"/>
      <c r="AJ589" s="22"/>
      <c r="AK589" s="22"/>
      <c r="AL589" s="22"/>
      <c r="AM589" s="22"/>
      <c r="AN589" s="22"/>
      <c r="AO589" s="22"/>
      <c r="AP589" s="22"/>
      <c r="AQ589" s="22"/>
      <c r="AR589" s="22">
        <f t="shared" ref="AR589:AR594" si="32">SUM(E589:AQ589)</f>
        <v>1</v>
      </c>
      <c r="AT589" s="22">
        <f t="shared" si="30"/>
        <v>30000</v>
      </c>
      <c r="AU589" s="21"/>
      <c r="AV589" s="21"/>
      <c r="AW589" s="21"/>
      <c r="AX589" s="41"/>
      <c r="AY589" s="42"/>
      <c r="AZ589" s="21"/>
      <c r="BA589" s="21"/>
      <c r="BB589" s="21"/>
      <c r="BC589" s="21"/>
    </row>
    <row r="590" spans="1:55" s="38" customFormat="1" ht="26.25" customHeight="1" x14ac:dyDescent="0.35">
      <c r="A590" s="36"/>
      <c r="B590" s="36" t="s">
        <v>32</v>
      </c>
      <c r="C590" s="22" t="str">
        <f>VLOOKUP(B590,Tabel!$A$6:$E$78,2,FALSE)</f>
        <v>Rosario kayu</v>
      </c>
      <c r="D590" s="21">
        <f>VLOOKUP(B590,Tabel!$A$6:$E$78,4,FALSE)</f>
        <v>40000</v>
      </c>
      <c r="E590" s="22"/>
      <c r="F590" s="22"/>
      <c r="G590" s="22"/>
      <c r="H590" s="22"/>
      <c r="I590" s="22"/>
      <c r="J590" s="22">
        <v>1</v>
      </c>
      <c r="K590" s="22"/>
      <c r="L590" s="22"/>
      <c r="M590" s="22"/>
      <c r="N590" s="22"/>
      <c r="O590" s="22">
        <v>1</v>
      </c>
      <c r="P590" s="22"/>
      <c r="Q590" s="22"/>
      <c r="R590" s="22"/>
      <c r="S590" s="22"/>
      <c r="T590" s="22"/>
      <c r="U590" s="22">
        <v>1</v>
      </c>
      <c r="V590" s="22"/>
      <c r="W590" s="22"/>
      <c r="X590" s="22"/>
      <c r="Y590" s="22"/>
      <c r="Z590" s="22"/>
      <c r="AA590" s="22"/>
      <c r="AB590" s="22"/>
      <c r="AC590" s="22"/>
      <c r="AD590" s="22"/>
      <c r="AE590" s="22"/>
      <c r="AF590" s="22"/>
      <c r="AG590" s="22"/>
      <c r="AH590" s="22"/>
      <c r="AI590" s="22"/>
      <c r="AJ590" s="22"/>
      <c r="AK590" s="22"/>
      <c r="AL590" s="22"/>
      <c r="AM590" s="22"/>
      <c r="AN590" s="22"/>
      <c r="AO590" s="22"/>
      <c r="AP590" s="22"/>
      <c r="AQ590" s="22"/>
      <c r="AR590" s="22">
        <f t="shared" si="32"/>
        <v>3</v>
      </c>
      <c r="AT590" s="22">
        <f t="shared" si="30"/>
        <v>120000</v>
      </c>
      <c r="AU590" s="21"/>
      <c r="AV590" s="21"/>
      <c r="AW590" s="21"/>
      <c r="AX590" s="41"/>
      <c r="AY590" s="42"/>
      <c r="AZ590" s="21"/>
      <c r="BA590" s="21"/>
      <c r="BB590" s="21"/>
      <c r="BC590" s="21"/>
    </row>
    <row r="591" spans="1:55" s="38" customFormat="1" ht="26.25" customHeight="1" x14ac:dyDescent="0.35">
      <c r="A591" s="36"/>
      <c r="B591" s="36" t="s">
        <v>135</v>
      </c>
      <c r="C591" s="22" t="str">
        <f>VLOOKUP(B591,Tabel!$A$6:$E$78,2,FALSE)</f>
        <v xml:space="preserve">Gelang plat </v>
      </c>
      <c r="D591" s="21">
        <f>VLOOKUP(B591,Tabel!$A$6:$E$78,4,FALSE)</f>
        <v>17000</v>
      </c>
      <c r="E591" s="22"/>
      <c r="F591" s="22"/>
      <c r="G591" s="22"/>
      <c r="H591" s="22"/>
      <c r="I591" s="22"/>
      <c r="J591" s="22"/>
      <c r="K591" s="22"/>
      <c r="L591" s="22"/>
      <c r="M591" s="22"/>
      <c r="N591" s="22">
        <v>1</v>
      </c>
      <c r="O591" s="22"/>
      <c r="P591" s="22">
        <v>2</v>
      </c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  <c r="AN591" s="22"/>
      <c r="AO591" s="22"/>
      <c r="AP591" s="22"/>
      <c r="AQ591" s="22"/>
      <c r="AR591" s="22">
        <f t="shared" si="32"/>
        <v>3</v>
      </c>
      <c r="AT591" s="22">
        <f t="shared" si="30"/>
        <v>51000</v>
      </c>
      <c r="AU591" s="21"/>
      <c r="AV591" s="21"/>
      <c r="AW591" s="21"/>
      <c r="AX591" s="41"/>
      <c r="AY591" s="42"/>
      <c r="AZ591" s="21"/>
      <c r="BA591" s="21"/>
      <c r="BB591" s="21"/>
      <c r="BC591" s="21"/>
    </row>
    <row r="592" spans="1:55" s="38" customFormat="1" ht="26.25" customHeight="1" x14ac:dyDescent="0.35">
      <c r="A592" s="36"/>
      <c r="B592" s="36" t="s">
        <v>40</v>
      </c>
      <c r="C592" s="22" t="str">
        <f>VLOOKUP(B592,Tabel!$A$6:$E$78,2,FALSE)</f>
        <v>Kalung huruf</v>
      </c>
      <c r="D592" s="21">
        <f>VLOOKUP(B592,Tabel!$A$6:$E$78,4,FALSE)</f>
        <v>15000</v>
      </c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>
        <v>1</v>
      </c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  <c r="AA592" s="22"/>
      <c r="AB592" s="22"/>
      <c r="AC592" s="22"/>
      <c r="AD592" s="22"/>
      <c r="AE592" s="22"/>
      <c r="AF592" s="22"/>
      <c r="AG592" s="22"/>
      <c r="AH592" s="22"/>
      <c r="AI592" s="22"/>
      <c r="AJ592" s="22"/>
      <c r="AK592" s="22"/>
      <c r="AL592" s="22"/>
      <c r="AM592" s="22"/>
      <c r="AN592" s="22"/>
      <c r="AO592" s="22"/>
      <c r="AP592" s="22"/>
      <c r="AQ592" s="22"/>
      <c r="AR592" s="22">
        <f t="shared" si="32"/>
        <v>1</v>
      </c>
      <c r="AT592" s="22">
        <f t="shared" si="30"/>
        <v>15000</v>
      </c>
      <c r="AU592" s="21"/>
      <c r="AV592" s="21"/>
      <c r="AW592" s="21"/>
      <c r="AX592" s="41"/>
      <c r="AY592" s="42"/>
      <c r="AZ592" s="21"/>
      <c r="BA592" s="21"/>
      <c r="BB592" s="21"/>
      <c r="BC592" s="21"/>
    </row>
    <row r="593" spans="1:55" s="38" customFormat="1" ht="26.25" customHeight="1" x14ac:dyDescent="0.35">
      <c r="A593" s="36"/>
      <c r="B593" s="36" t="s">
        <v>292</v>
      </c>
      <c r="C593" s="22" t="str">
        <f>VLOOKUP(B593,Tabel!$A$6:$E$78,2,FALSE)</f>
        <v>Sumbangan pita</v>
      </c>
      <c r="D593" s="21">
        <f>VLOOKUP(B593,Tabel!$A$6:$E$78,4,FALSE)</f>
        <v>20000</v>
      </c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  <c r="AA593" s="22"/>
      <c r="AB593" s="22"/>
      <c r="AC593" s="22"/>
      <c r="AD593" s="22"/>
      <c r="AE593" s="22"/>
      <c r="AF593" s="22"/>
      <c r="AG593" s="22"/>
      <c r="AH593" s="22"/>
      <c r="AI593" s="22"/>
      <c r="AJ593" s="22"/>
      <c r="AK593" s="22"/>
      <c r="AL593" s="22"/>
      <c r="AM593" s="22"/>
      <c r="AN593" s="22"/>
      <c r="AO593" s="22"/>
      <c r="AP593" s="22"/>
      <c r="AQ593" s="22">
        <v>1</v>
      </c>
      <c r="AR593" s="22">
        <f t="shared" si="32"/>
        <v>1</v>
      </c>
      <c r="AT593" s="22">
        <f t="shared" si="30"/>
        <v>20000</v>
      </c>
      <c r="AU593" s="21"/>
      <c r="AV593" s="21"/>
      <c r="AW593" s="21"/>
      <c r="AX593" s="41"/>
      <c r="AY593" s="42"/>
      <c r="AZ593" s="21"/>
      <c r="BA593" s="21"/>
      <c r="BB593" s="21"/>
      <c r="BC593" s="21"/>
    </row>
    <row r="594" spans="1:55" s="38" customFormat="1" ht="26.25" customHeight="1" x14ac:dyDescent="0.35">
      <c r="A594" s="36"/>
      <c r="B594" s="36" t="s">
        <v>135</v>
      </c>
      <c r="C594" s="22" t="str">
        <f>VLOOKUP(B594,Tabel!$A$6:$E$78,2,FALSE)</f>
        <v xml:space="preserve">Gelang plat </v>
      </c>
      <c r="D594" s="21">
        <f>VLOOKUP(B594,Tabel!$A$6:$E$78,4,FALSE)</f>
        <v>17000</v>
      </c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>
        <v>2</v>
      </c>
      <c r="Q594" s="22"/>
      <c r="R594" s="22"/>
      <c r="S594" s="22"/>
      <c r="T594" s="22"/>
      <c r="U594" s="22"/>
      <c r="V594" s="22"/>
      <c r="W594" s="22"/>
      <c r="X594" s="22"/>
      <c r="Y594" s="22"/>
      <c r="Z594" s="22"/>
      <c r="AA594" s="22"/>
      <c r="AB594" s="22"/>
      <c r="AC594" s="22"/>
      <c r="AD594" s="22"/>
      <c r="AE594" s="22"/>
      <c r="AF594" s="22"/>
      <c r="AG594" s="22"/>
      <c r="AH594" s="22"/>
      <c r="AI594" s="22"/>
      <c r="AJ594" s="22"/>
      <c r="AK594" s="22"/>
      <c r="AL594" s="22"/>
      <c r="AM594" s="22"/>
      <c r="AN594" s="22"/>
      <c r="AO594" s="22"/>
      <c r="AP594" s="22"/>
      <c r="AQ594" s="22"/>
      <c r="AR594" s="22">
        <f t="shared" si="32"/>
        <v>2</v>
      </c>
      <c r="AT594" s="22">
        <f t="shared" si="30"/>
        <v>34000</v>
      </c>
      <c r="AU594" s="21"/>
      <c r="AV594" s="21"/>
      <c r="AW594" s="21"/>
      <c r="AX594" s="41"/>
      <c r="AY594" s="42"/>
      <c r="AZ594" s="21"/>
      <c r="BA594" s="21"/>
      <c r="BB594" s="21"/>
      <c r="BC594" s="21"/>
    </row>
    <row r="595" spans="1:55" s="38" customFormat="1" ht="26.25" customHeight="1" x14ac:dyDescent="0.35">
      <c r="A595" s="36"/>
      <c r="B595" s="36" t="s">
        <v>43</v>
      </c>
      <c r="C595" s="22" t="str">
        <f>VLOOKUP(B595,Tabel!$A$6:$E$78,2,FALSE)</f>
        <v>G.batu magnet</v>
      </c>
      <c r="D595" s="21">
        <f>VLOOKUP(B595,Tabel!$A$6:$E$78,4,FALSE)</f>
        <v>28000</v>
      </c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  <c r="AA595" s="22"/>
      <c r="AB595" s="22">
        <v>1</v>
      </c>
      <c r="AC595" s="22"/>
      <c r="AD595" s="22"/>
      <c r="AE595" s="22"/>
      <c r="AF595" s="22"/>
      <c r="AG595" s="22"/>
      <c r="AH595" s="22"/>
      <c r="AI595" s="22"/>
      <c r="AJ595" s="22"/>
      <c r="AK595" s="22"/>
      <c r="AL595" s="22"/>
      <c r="AM595" s="22"/>
      <c r="AN595" s="22"/>
      <c r="AO595" s="22"/>
      <c r="AP595" s="22"/>
      <c r="AQ595" s="22"/>
      <c r="AR595" s="22">
        <f t="shared" si="25"/>
        <v>1</v>
      </c>
      <c r="AT595" s="22">
        <f t="shared" si="30"/>
        <v>28000</v>
      </c>
      <c r="AU595" s="21"/>
      <c r="AV595" s="21"/>
      <c r="AW595" s="21"/>
      <c r="AX595" s="41"/>
      <c r="AY595" s="42"/>
      <c r="AZ595" s="21"/>
      <c r="BA595" s="21"/>
      <c r="BB595" s="21"/>
      <c r="BC595" s="21"/>
    </row>
    <row r="596" spans="1:55" s="38" customFormat="1" ht="26.25" customHeight="1" x14ac:dyDescent="0.35">
      <c r="A596" s="36"/>
      <c r="B596" s="36" t="s">
        <v>135</v>
      </c>
      <c r="C596" s="22" t="str">
        <f>VLOOKUP(B596,Tabel!$A$6:$E$78,2,FALSE)</f>
        <v xml:space="preserve">Gelang plat </v>
      </c>
      <c r="D596" s="21">
        <f>VLOOKUP(B596,Tabel!$A$6:$E$78,4,FALSE)</f>
        <v>17000</v>
      </c>
      <c r="E596" s="22"/>
      <c r="F596" s="22">
        <v>1</v>
      </c>
      <c r="G596" s="22"/>
      <c r="H596" s="22">
        <v>1</v>
      </c>
      <c r="I596" s="22"/>
      <c r="J596" s="22">
        <v>1</v>
      </c>
      <c r="K596" s="22"/>
      <c r="L596" s="22"/>
      <c r="M596" s="22"/>
      <c r="N596" s="22">
        <v>11</v>
      </c>
      <c r="O596" s="22"/>
      <c r="P596" s="22">
        <v>22</v>
      </c>
      <c r="Q596" s="22">
        <v>1</v>
      </c>
      <c r="R596" s="22"/>
      <c r="S596" s="22"/>
      <c r="T596" s="22"/>
      <c r="U596" s="22"/>
      <c r="V596" s="22"/>
      <c r="W596" s="22">
        <v>3</v>
      </c>
      <c r="X596" s="22"/>
      <c r="Y596" s="22"/>
      <c r="Z596" s="22"/>
      <c r="AA596" s="22">
        <v>1</v>
      </c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  <c r="AN596" s="22"/>
      <c r="AO596" s="22"/>
      <c r="AP596" s="22"/>
      <c r="AQ596" s="22"/>
      <c r="AR596" s="22">
        <f t="shared" si="25"/>
        <v>41</v>
      </c>
      <c r="AT596" s="22">
        <f t="shared" si="30"/>
        <v>697000</v>
      </c>
      <c r="AU596" s="21"/>
      <c r="AV596" s="21"/>
      <c r="AW596" s="21"/>
      <c r="AX596" s="41"/>
      <c r="AY596" s="42"/>
      <c r="AZ596" s="21"/>
      <c r="BA596" s="21"/>
      <c r="BB596" s="21"/>
      <c r="BC596" s="21"/>
    </row>
    <row r="597" spans="1:55" s="38" customFormat="1" ht="26.25" customHeight="1" x14ac:dyDescent="0.35">
      <c r="A597" s="36"/>
      <c r="B597" s="36" t="s">
        <v>56</v>
      </c>
      <c r="C597" s="22" t="str">
        <f>VLOOKUP(B597,Tabel!$A$6:$E$78,2,FALSE)</f>
        <v>Anting</v>
      </c>
      <c r="D597" s="21">
        <f>VLOOKUP(B597,Tabel!$A$6:$E$78,4,FALSE)</f>
        <v>50000</v>
      </c>
      <c r="E597" s="22"/>
      <c r="F597" s="22"/>
      <c r="G597" s="22"/>
      <c r="H597" s="22"/>
      <c r="I597" s="22"/>
      <c r="J597" s="22">
        <v>1</v>
      </c>
      <c r="K597" s="22"/>
      <c r="L597" s="22"/>
      <c r="M597" s="22"/>
      <c r="N597" s="22">
        <v>2</v>
      </c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  <c r="AA597" s="22"/>
      <c r="AB597" s="22"/>
      <c r="AC597" s="22"/>
      <c r="AD597" s="22"/>
      <c r="AE597" s="22"/>
      <c r="AF597" s="22"/>
      <c r="AG597" s="22"/>
      <c r="AH597" s="22"/>
      <c r="AI597" s="22"/>
      <c r="AJ597" s="22"/>
      <c r="AK597" s="22"/>
      <c r="AL597" s="22"/>
      <c r="AM597" s="22"/>
      <c r="AN597" s="22"/>
      <c r="AO597" s="22"/>
      <c r="AP597" s="22"/>
      <c r="AQ597" s="22"/>
      <c r="AR597" s="22">
        <f t="shared" si="25"/>
        <v>3</v>
      </c>
      <c r="AT597" s="22">
        <f t="shared" si="30"/>
        <v>150000</v>
      </c>
      <c r="AU597" s="21"/>
      <c r="AV597" s="21"/>
      <c r="AW597" s="21"/>
      <c r="AX597" s="41"/>
      <c r="AY597" s="42"/>
      <c r="AZ597" s="21"/>
      <c r="BA597" s="21"/>
      <c r="BB597" s="21"/>
      <c r="BC597" s="21"/>
    </row>
    <row r="598" spans="1:55" s="38" customFormat="1" ht="26.25" customHeight="1" x14ac:dyDescent="0.35">
      <c r="A598" s="36"/>
      <c r="B598" s="36" t="s">
        <v>32</v>
      </c>
      <c r="C598" s="22" t="str">
        <f>VLOOKUP(B598,Tabel!$A$6:$E$78,2,FALSE)</f>
        <v>Rosario kayu</v>
      </c>
      <c r="D598" s="21">
        <f>VLOOKUP(B598,Tabel!$A$6:$E$78,4,FALSE)</f>
        <v>40000</v>
      </c>
      <c r="E598" s="22"/>
      <c r="F598" s="22">
        <v>2</v>
      </c>
      <c r="G598" s="22"/>
      <c r="H598" s="22"/>
      <c r="I598" s="22"/>
      <c r="J598" s="22">
        <v>2</v>
      </c>
      <c r="K598" s="22"/>
      <c r="L598" s="22"/>
      <c r="M598" s="22"/>
      <c r="N598" s="22"/>
      <c r="O598" s="22">
        <v>2</v>
      </c>
      <c r="P598" s="22">
        <v>1</v>
      </c>
      <c r="Q598" s="22">
        <v>3</v>
      </c>
      <c r="R598" s="22"/>
      <c r="S598" s="22">
        <v>4</v>
      </c>
      <c r="T598" s="22"/>
      <c r="U598" s="22">
        <v>1</v>
      </c>
      <c r="V598" s="22">
        <v>1</v>
      </c>
      <c r="W598" s="22"/>
      <c r="X598" s="22"/>
      <c r="Y598" s="22"/>
      <c r="Z598" s="22"/>
      <c r="AA598" s="22"/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  <c r="AN598" s="22"/>
      <c r="AO598" s="22"/>
      <c r="AP598" s="22"/>
      <c r="AQ598" s="22">
        <v>1</v>
      </c>
      <c r="AR598" s="22">
        <f t="shared" si="25"/>
        <v>17</v>
      </c>
      <c r="AT598" s="22">
        <f t="shared" si="30"/>
        <v>680000</v>
      </c>
      <c r="AU598" s="21"/>
      <c r="AV598" s="21"/>
      <c r="AW598" s="21"/>
      <c r="AX598" s="41"/>
      <c r="AY598" s="42"/>
      <c r="AZ598" s="21"/>
      <c r="BA598" s="21"/>
      <c r="BB598" s="21"/>
      <c r="BC598" s="21"/>
    </row>
    <row r="599" spans="1:55" ht="26.25" customHeight="1" x14ac:dyDescent="0.35">
      <c r="A599" s="2"/>
      <c r="B599" s="2" t="s">
        <v>133</v>
      </c>
      <c r="C599" s="22" t="str">
        <f>VLOOKUP(B599,Tabel!$A$6:$E$78,2,FALSE)</f>
        <v>Gelang rosario kristal</v>
      </c>
      <c r="D599" s="14">
        <f>VLOOKUP(B599,Tabel!$A$6:$E$78,4,FALSE)</f>
        <v>50000</v>
      </c>
      <c r="E599" s="13"/>
      <c r="F599" s="13"/>
      <c r="G599" s="13"/>
      <c r="H599" s="13"/>
      <c r="I599" s="13"/>
      <c r="J599" s="13"/>
      <c r="K599" s="13"/>
      <c r="L599" s="13"/>
      <c r="M599" s="13">
        <v>1</v>
      </c>
      <c r="N599" s="13"/>
      <c r="O599" s="13">
        <v>2</v>
      </c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>
        <f t="shared" si="25"/>
        <v>3</v>
      </c>
      <c r="AT599" s="13">
        <f t="shared" si="30"/>
        <v>150000</v>
      </c>
      <c r="AU599" s="14"/>
      <c r="AV599" s="14"/>
      <c r="AW599" s="14"/>
      <c r="AX599" s="35"/>
      <c r="AY599" s="30"/>
      <c r="AZ599" s="14"/>
      <c r="BA599" s="14"/>
      <c r="BB599" s="14"/>
      <c r="BC599" s="14"/>
    </row>
    <row r="600" spans="1:55" ht="26.25" customHeight="1" x14ac:dyDescent="0.35">
      <c r="A600" s="2"/>
      <c r="B600" s="2" t="s">
        <v>43</v>
      </c>
      <c r="C600" s="22" t="str">
        <f>VLOOKUP(B600,Tabel!$A$6:$E$78,2,FALSE)</f>
        <v>G.batu magnet</v>
      </c>
      <c r="D600" s="14">
        <f>VLOOKUP(B600,Tabel!$A$6:$E$78,4,FALSE)</f>
        <v>28000</v>
      </c>
      <c r="E600" s="13"/>
      <c r="F600" s="13"/>
      <c r="G600" s="13"/>
      <c r="H600" s="13"/>
      <c r="I600" s="13"/>
      <c r="J600" s="13"/>
      <c r="K600" s="13"/>
      <c r="L600" s="13">
        <v>1</v>
      </c>
      <c r="M600" s="13">
        <v>1</v>
      </c>
      <c r="N600" s="13"/>
      <c r="O600" s="13"/>
      <c r="P600" s="13">
        <v>2</v>
      </c>
      <c r="Q600" s="13"/>
      <c r="R600" s="13"/>
      <c r="S600" s="13"/>
      <c r="T600" s="13"/>
      <c r="U600" s="13"/>
      <c r="V600" s="13"/>
      <c r="W600" s="13">
        <v>1</v>
      </c>
      <c r="X600" s="13"/>
      <c r="Y600" s="13">
        <v>2</v>
      </c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>
        <f t="shared" si="25"/>
        <v>7</v>
      </c>
      <c r="AT600" s="13">
        <f t="shared" si="30"/>
        <v>196000</v>
      </c>
      <c r="AU600" s="14"/>
      <c r="AV600" s="14"/>
      <c r="AW600" s="14"/>
      <c r="AX600" s="35"/>
      <c r="AY600" s="30"/>
      <c r="AZ600" s="14"/>
      <c r="BA600" s="14"/>
      <c r="BB600" s="14"/>
      <c r="BC600" s="14"/>
    </row>
    <row r="601" spans="1:55" ht="26.25" customHeight="1" x14ac:dyDescent="0.35">
      <c r="A601" s="2"/>
      <c r="B601" s="2" t="s">
        <v>237</v>
      </c>
      <c r="C601" s="22" t="str">
        <f>VLOOKUP(B601,Tabel!$A$6:$E$78,2,FALSE)</f>
        <v>Rosario tali simpul</v>
      </c>
      <c r="D601" s="14">
        <f>VLOOKUP(B601,Tabel!$A$6:$E$78,4,FALSE)</f>
        <v>30000</v>
      </c>
      <c r="E601" s="13"/>
      <c r="F601" s="13"/>
      <c r="G601" s="13"/>
      <c r="H601" s="13"/>
      <c r="I601" s="13"/>
      <c r="J601" s="13">
        <v>1</v>
      </c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>
        <f t="shared" si="25"/>
        <v>1</v>
      </c>
      <c r="AT601" s="13">
        <f t="shared" si="30"/>
        <v>30000</v>
      </c>
      <c r="AU601" s="14"/>
      <c r="AV601" s="14"/>
      <c r="AW601" s="14"/>
      <c r="AX601" s="35"/>
      <c r="AY601" s="30"/>
      <c r="AZ601" s="14"/>
      <c r="BA601" s="14"/>
      <c r="BB601" s="14"/>
      <c r="BC601" s="14"/>
    </row>
    <row r="602" spans="1:55" ht="26.25" customHeight="1" x14ac:dyDescent="0.35">
      <c r="A602" s="2"/>
      <c r="B602" s="2" t="s">
        <v>49</v>
      </c>
      <c r="C602" s="22" t="str">
        <f>VLOOKUP(B602,Tabel!$A$6:$E$78,2,FALSE)</f>
        <v>G.tali warna warni</v>
      </c>
      <c r="D602" s="14">
        <f>VLOOKUP(B602,Tabel!$A$6:$E$78,4,FALSE)</f>
        <v>17000</v>
      </c>
      <c r="E602" s="13"/>
      <c r="F602" s="13"/>
      <c r="G602" s="13"/>
      <c r="H602" s="13"/>
      <c r="I602" s="13"/>
      <c r="J602" s="13">
        <v>2</v>
      </c>
      <c r="K602" s="13"/>
      <c r="L602" s="13"/>
      <c r="M602" s="13">
        <v>2</v>
      </c>
      <c r="N602" s="13">
        <v>3</v>
      </c>
      <c r="O602" s="13"/>
      <c r="P602" s="13">
        <v>1</v>
      </c>
      <c r="Q602" s="13">
        <v>1</v>
      </c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>
        <f t="shared" si="25"/>
        <v>9</v>
      </c>
      <c r="AT602" s="13">
        <f t="shared" si="30"/>
        <v>153000</v>
      </c>
      <c r="AU602" s="14"/>
      <c r="AV602" s="14"/>
      <c r="AW602" s="14"/>
      <c r="AX602" s="35"/>
      <c r="AY602" s="30"/>
      <c r="AZ602" s="14"/>
      <c r="BA602" s="14"/>
      <c r="BB602" s="14"/>
      <c r="BC602" s="14"/>
    </row>
    <row r="603" spans="1:55" ht="26.25" customHeight="1" x14ac:dyDescent="0.35">
      <c r="A603" s="2"/>
      <c r="B603" s="2" t="s">
        <v>40</v>
      </c>
      <c r="C603" s="22" t="str">
        <f>VLOOKUP(B603,Tabel!$A$6:$E$78,2,FALSE)</f>
        <v>Kalung huruf</v>
      </c>
      <c r="D603" s="14">
        <f>VLOOKUP(B603,Tabel!$A$6:$E$78,4,FALSE)</f>
        <v>15000</v>
      </c>
      <c r="E603" s="13"/>
      <c r="F603" s="13"/>
      <c r="G603" s="13"/>
      <c r="H603" s="13"/>
      <c r="I603" s="13"/>
      <c r="J603" s="13"/>
      <c r="K603" s="13"/>
      <c r="L603" s="13"/>
      <c r="M603" s="13"/>
      <c r="N603" s="13">
        <v>3</v>
      </c>
      <c r="O603" s="13">
        <v>3</v>
      </c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>
        <f t="shared" si="25"/>
        <v>6</v>
      </c>
      <c r="AT603" s="13">
        <f t="shared" si="30"/>
        <v>90000</v>
      </c>
      <c r="AU603" s="14"/>
      <c r="AV603" s="14"/>
      <c r="AW603" s="14"/>
      <c r="AX603" s="35"/>
      <c r="AY603" s="30"/>
      <c r="AZ603" s="14"/>
      <c r="BA603" s="14"/>
      <c r="BB603" s="14"/>
      <c r="BC603" s="14"/>
    </row>
    <row r="604" spans="1:55" ht="26.25" customHeight="1" x14ac:dyDescent="0.35">
      <c r="A604" s="2"/>
      <c r="B604" s="2" t="s">
        <v>223</v>
      </c>
      <c r="C604" s="22" t="str">
        <f>VLOOKUP(B604,Tabel!$A$6:$E$78,2,FALSE)</f>
        <v>Gelang rosario kristal</v>
      </c>
      <c r="D604" s="14">
        <f>VLOOKUP(B604,Tabel!$A$6:$E$78,4,FALSE)</f>
        <v>75000</v>
      </c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>
        <v>1</v>
      </c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>
        <f t="shared" si="25"/>
        <v>1</v>
      </c>
      <c r="AT604" s="13">
        <f t="shared" si="30"/>
        <v>75000</v>
      </c>
      <c r="AU604" s="14"/>
      <c r="AV604" s="14"/>
      <c r="AW604" s="14"/>
      <c r="AX604" s="35"/>
      <c r="AY604" s="30"/>
      <c r="AZ604" s="14"/>
      <c r="BA604" s="14"/>
      <c r="BB604" s="14"/>
      <c r="BC604" s="14"/>
    </row>
    <row r="605" spans="1:55" ht="26.25" customHeight="1" x14ac:dyDescent="0.35">
      <c r="A605" s="2"/>
      <c r="B605" s="2" t="s">
        <v>140</v>
      </c>
      <c r="C605" s="22" t="str">
        <f>VLOOKUP(B605,Tabel!$A$6:$E$78,2,FALSE)</f>
        <v>Kalung bandul</v>
      </c>
      <c r="D605" s="14">
        <f>VLOOKUP(B605,Tabel!$A$6:$E$78,4,FALSE)</f>
        <v>23000</v>
      </c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>
        <v>4</v>
      </c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>
        <f t="shared" si="25"/>
        <v>4</v>
      </c>
      <c r="AT605" s="13">
        <f t="shared" si="30"/>
        <v>92000</v>
      </c>
      <c r="AU605" s="14"/>
      <c r="AV605" s="14"/>
      <c r="AW605" s="14"/>
      <c r="AX605" s="35"/>
      <c r="AY605" s="30"/>
      <c r="AZ605" s="14"/>
      <c r="BA605" s="14"/>
      <c r="BB605" s="14"/>
      <c r="BC605" s="14"/>
    </row>
    <row r="606" spans="1:55" ht="26.25" customHeight="1" x14ac:dyDescent="0.35">
      <c r="A606" s="2"/>
      <c r="B606" s="2" t="s">
        <v>237</v>
      </c>
      <c r="C606" s="22" t="str">
        <f>VLOOKUP(B606,Tabel!$A$6:$E$78,2,FALSE)</f>
        <v>Rosario tali simpul</v>
      </c>
      <c r="D606" s="14">
        <f>VLOOKUP(B606,Tabel!$A$6:$E$78,4,FALSE)</f>
        <v>30000</v>
      </c>
      <c r="E606" s="13"/>
      <c r="F606" s="13"/>
      <c r="G606" s="13"/>
      <c r="H606" s="13">
        <v>1</v>
      </c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>
        <f t="shared" si="25"/>
        <v>1</v>
      </c>
      <c r="AT606" s="13">
        <f t="shared" si="30"/>
        <v>30000</v>
      </c>
      <c r="AU606" s="14"/>
      <c r="AV606" s="14"/>
      <c r="AW606" s="14"/>
      <c r="AX606" s="35"/>
      <c r="AY606" s="30"/>
      <c r="AZ606" s="14"/>
      <c r="BA606" s="14"/>
      <c r="BB606" s="14"/>
      <c r="BC606" s="14"/>
    </row>
    <row r="607" spans="1:55" ht="26.25" customHeight="1" x14ac:dyDescent="0.35">
      <c r="A607" s="2"/>
      <c r="B607" s="108" t="s">
        <v>129</v>
      </c>
      <c r="C607" s="49" t="s">
        <v>161</v>
      </c>
      <c r="D607" s="114">
        <v>30000</v>
      </c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  <c r="AA607" s="49"/>
      <c r="AB607" s="49"/>
      <c r="AC607" s="49"/>
      <c r="AD607" s="49"/>
      <c r="AE607" s="49"/>
      <c r="AF607" s="49"/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>
        <v>1</v>
      </c>
      <c r="AR607" s="49">
        <f t="shared" si="25"/>
        <v>1</v>
      </c>
      <c r="AS607" s="115"/>
      <c r="AT607" s="49">
        <f t="shared" si="30"/>
        <v>30000</v>
      </c>
      <c r="AU607" s="14"/>
      <c r="AV607" s="14">
        <f>AT607</f>
        <v>30000</v>
      </c>
      <c r="AW607" s="14"/>
      <c r="AX607" s="35"/>
      <c r="AY607" s="30"/>
      <c r="AZ607" s="14"/>
      <c r="BA607" s="14"/>
      <c r="BB607" s="14"/>
      <c r="BC607" s="14"/>
    </row>
    <row r="608" spans="1:55" ht="26.25" customHeight="1" x14ac:dyDescent="0.35">
      <c r="A608" s="2"/>
      <c r="B608" s="2" t="s">
        <v>129</v>
      </c>
      <c r="C608" s="22" t="str">
        <f>VLOOKUP(B608,Tabel!$A$6:$E$78,2,FALSE)</f>
        <v>Lain2</v>
      </c>
      <c r="D608" s="30">
        <f>5072000+340000-SUM(AT562:AT607)</f>
        <v>287000</v>
      </c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>
        <v>1</v>
      </c>
      <c r="AR608" s="13">
        <f t="shared" si="25"/>
        <v>1</v>
      </c>
      <c r="AT608" s="26">
        <f t="shared" si="30"/>
        <v>287000</v>
      </c>
      <c r="AU608" s="30" t="s">
        <v>392</v>
      </c>
      <c r="AV608" s="14"/>
      <c r="AW608" s="14"/>
      <c r="AX608" s="35">
        <v>287000</v>
      </c>
      <c r="AY608" s="30"/>
      <c r="AZ608" s="14"/>
      <c r="BA608" s="14"/>
      <c r="BB608" s="14"/>
      <c r="BC608" s="14"/>
    </row>
    <row r="609" spans="1:55" ht="26.25" customHeight="1" x14ac:dyDescent="0.35">
      <c r="A609" s="2" t="s">
        <v>390</v>
      </c>
      <c r="B609" s="2" t="s">
        <v>135</v>
      </c>
      <c r="C609" s="22" t="str">
        <f>VLOOKUP(B609,Tabel!$A$6:$E$78,2,FALSE)</f>
        <v xml:space="preserve">Gelang plat </v>
      </c>
      <c r="D609" s="14">
        <v>0</v>
      </c>
      <c r="E609" s="13"/>
      <c r="F609" s="13">
        <v>1</v>
      </c>
      <c r="G609" s="13"/>
      <c r="H609" s="13"/>
      <c r="I609" s="13"/>
      <c r="J609" s="13"/>
      <c r="K609" s="13"/>
      <c r="L609" s="13"/>
      <c r="M609" s="13"/>
      <c r="N609" s="13"/>
      <c r="O609" s="13"/>
      <c r="P609" s="13">
        <v>1</v>
      </c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>
        <f t="shared" si="25"/>
        <v>2</v>
      </c>
      <c r="AT609" s="13">
        <f t="shared" si="30"/>
        <v>0</v>
      </c>
      <c r="AU609" s="14"/>
      <c r="AV609" s="14"/>
      <c r="AW609" s="14"/>
      <c r="AX609" s="35"/>
      <c r="AY609" s="30"/>
      <c r="AZ609" s="14"/>
      <c r="BA609" s="14"/>
      <c r="BB609" s="14"/>
      <c r="BC609" s="14"/>
    </row>
    <row r="610" spans="1:55" ht="26.25" customHeight="1" x14ac:dyDescent="0.35">
      <c r="A610" s="2" t="s">
        <v>391</v>
      </c>
      <c r="B610" s="2" t="s">
        <v>43</v>
      </c>
      <c r="C610" s="22" t="str">
        <f>VLOOKUP(B610,Tabel!$A$6:$E$78,2,FALSE)</f>
        <v>G.batu magnet</v>
      </c>
      <c r="D610" s="14">
        <v>0</v>
      </c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>
        <v>1</v>
      </c>
      <c r="X610" s="13"/>
      <c r="Y610" s="13"/>
      <c r="Z610" s="13"/>
      <c r="AA610" s="13"/>
      <c r="AB610" s="13">
        <v>1</v>
      </c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>
        <f t="shared" si="25"/>
        <v>2</v>
      </c>
      <c r="AT610" s="13">
        <f t="shared" si="30"/>
        <v>0</v>
      </c>
      <c r="AU610" s="14"/>
      <c r="AV610" s="14"/>
      <c r="AW610" s="14"/>
      <c r="AX610" s="35"/>
      <c r="AY610" s="30"/>
      <c r="AZ610" s="14"/>
      <c r="BA610" s="14"/>
      <c r="BB610" s="14"/>
      <c r="BC610" s="14"/>
    </row>
    <row r="611" spans="1:55" ht="26.25" customHeight="1" x14ac:dyDescent="0.35">
      <c r="A611" s="2"/>
      <c r="B611" s="2" t="s">
        <v>32</v>
      </c>
      <c r="C611" s="22" t="str">
        <f>VLOOKUP(B611,Tabel!$A$6:$E$78,2,FALSE)</f>
        <v>Rosario kayu</v>
      </c>
      <c r="D611" s="14">
        <v>0</v>
      </c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>
        <v>1</v>
      </c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>
        <f t="shared" si="25"/>
        <v>1</v>
      </c>
      <c r="AT611" s="13">
        <f t="shared" si="30"/>
        <v>0</v>
      </c>
      <c r="AU611" s="14"/>
      <c r="AV611" s="14"/>
      <c r="AW611" s="14"/>
      <c r="AX611" s="35"/>
      <c r="AY611" s="30"/>
      <c r="AZ611" s="14"/>
      <c r="BA611" s="14"/>
      <c r="BB611" s="14"/>
      <c r="BC611" s="14"/>
    </row>
    <row r="612" spans="1:55" ht="26.25" customHeight="1" x14ac:dyDescent="0.35">
      <c r="A612" s="2"/>
      <c r="B612" s="2" t="s">
        <v>40</v>
      </c>
      <c r="C612" s="22" t="str">
        <f>VLOOKUP(B612,Tabel!$A$6:$E$78,2,FALSE)</f>
        <v>Kalung huruf</v>
      </c>
      <c r="D612" s="14">
        <v>0</v>
      </c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>
        <v>1</v>
      </c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>
        <f t="shared" si="25"/>
        <v>1</v>
      </c>
      <c r="AT612" s="13">
        <f t="shared" si="30"/>
        <v>0</v>
      </c>
      <c r="AU612" s="14"/>
      <c r="AV612" s="14"/>
      <c r="AW612" s="14"/>
      <c r="AX612" s="35"/>
      <c r="AY612" s="30"/>
      <c r="AZ612" s="14"/>
      <c r="BA612" s="14"/>
      <c r="BB612" s="14"/>
      <c r="BC612" s="14"/>
    </row>
    <row r="613" spans="1:55" ht="26.25" customHeight="1" x14ac:dyDescent="0.35">
      <c r="A613" s="2"/>
      <c r="B613" s="2" t="s">
        <v>140</v>
      </c>
      <c r="C613" s="22" t="str">
        <f>VLOOKUP(B613,Tabel!$A$6:$E$78,2,FALSE)</f>
        <v>Kalung bandul</v>
      </c>
      <c r="D613" s="14">
        <v>0</v>
      </c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>
        <v>1</v>
      </c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>
        <f t="shared" si="25"/>
        <v>1</v>
      </c>
      <c r="AT613" s="13">
        <f t="shared" si="30"/>
        <v>0</v>
      </c>
      <c r="AU613" s="14"/>
      <c r="AV613" s="14"/>
      <c r="AW613" s="14"/>
      <c r="AX613" s="35"/>
      <c r="AY613" s="30"/>
      <c r="AZ613" s="14"/>
      <c r="BA613" s="14"/>
      <c r="BB613" s="14"/>
      <c r="BC613" s="14"/>
    </row>
    <row r="614" spans="1:55" ht="26.25" customHeight="1" x14ac:dyDescent="0.35">
      <c r="A614" s="2"/>
      <c r="B614" s="2" t="s">
        <v>366</v>
      </c>
      <c r="C614" s="22" t="str">
        <f>VLOOKUP(B614,Tabel!$A$6:$E$78,2,FALSE)</f>
        <v>Gelang Fransiskus</v>
      </c>
      <c r="D614" s="14">
        <v>0</v>
      </c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>
        <v>1</v>
      </c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>
        <f t="shared" si="25"/>
        <v>1</v>
      </c>
      <c r="AT614" s="13">
        <f t="shared" si="30"/>
        <v>0</v>
      </c>
      <c r="AU614" s="14"/>
      <c r="AV614" s="14"/>
      <c r="AW614" s="14"/>
      <c r="AX614" s="35"/>
      <c r="AY614" s="30"/>
      <c r="AZ614" s="14"/>
      <c r="BA614" s="14"/>
      <c r="BB614" s="14"/>
      <c r="BC614" s="14"/>
    </row>
    <row r="615" spans="1:55" ht="26.25" customHeight="1" x14ac:dyDescent="0.35">
      <c r="A615" s="2"/>
      <c r="B615" s="2" t="s">
        <v>56</v>
      </c>
      <c r="C615" s="22" t="str">
        <f>VLOOKUP(B615,Tabel!$A$6:$E$78,2,FALSE)</f>
        <v>Anting</v>
      </c>
      <c r="D615" s="14">
        <v>0</v>
      </c>
      <c r="E615" s="13"/>
      <c r="F615" s="13"/>
      <c r="G615" s="13"/>
      <c r="H615" s="13"/>
      <c r="I615" s="13"/>
      <c r="J615" s="13"/>
      <c r="K615" s="13"/>
      <c r="L615" s="13"/>
      <c r="M615" s="13"/>
      <c r="N615" s="13">
        <v>1</v>
      </c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>
        <f t="shared" si="25"/>
        <v>1</v>
      </c>
      <c r="AT615" s="13">
        <f t="shared" si="30"/>
        <v>0</v>
      </c>
      <c r="AU615" s="14"/>
      <c r="AV615" s="14"/>
      <c r="AW615" s="14"/>
      <c r="AX615" s="35"/>
      <c r="AY615" s="30"/>
      <c r="AZ615" s="14"/>
      <c r="BA615" s="14"/>
      <c r="BB615" s="14"/>
      <c r="BC615" s="14"/>
    </row>
    <row r="616" spans="1:55" s="124" customFormat="1" ht="26.25" customHeight="1" x14ac:dyDescent="0.35">
      <c r="A616" s="131" t="s">
        <v>418</v>
      </c>
      <c r="B616" s="131" t="s">
        <v>416</v>
      </c>
      <c r="C616" s="122" t="str">
        <f>VLOOKUP(B616,Tabel!$A$6:$E$78,2,FALSE)</f>
        <v>Tasbih</v>
      </c>
      <c r="D616" s="123">
        <f>VLOOKUP(B616,Tabel!$A$6:$E$78,4,FALSE)</f>
        <v>40000</v>
      </c>
      <c r="E616" s="122"/>
      <c r="F616" s="122"/>
      <c r="G616" s="122"/>
      <c r="H616" s="122"/>
      <c r="I616" s="122"/>
      <c r="J616" s="122"/>
      <c r="K616" s="122"/>
      <c r="L616" s="122"/>
      <c r="M616" s="122"/>
      <c r="N616" s="122"/>
      <c r="O616" s="122"/>
      <c r="P616" s="122"/>
      <c r="Q616" s="122"/>
      <c r="R616" s="122"/>
      <c r="S616" s="122"/>
      <c r="T616" s="122"/>
      <c r="U616" s="122"/>
      <c r="V616" s="122"/>
      <c r="W616" s="122"/>
      <c r="X616" s="122"/>
      <c r="Y616" s="122"/>
      <c r="Z616" s="122"/>
      <c r="AA616" s="122">
        <v>1</v>
      </c>
      <c r="AB616" s="122"/>
      <c r="AC616" s="122"/>
      <c r="AD616" s="122"/>
      <c r="AE616" s="122"/>
      <c r="AF616" s="122"/>
      <c r="AG616" s="122"/>
      <c r="AH616" s="122"/>
      <c r="AI616" s="122"/>
      <c r="AJ616" s="122"/>
      <c r="AK616" s="122"/>
      <c r="AL616" s="122"/>
      <c r="AM616" s="122"/>
      <c r="AN616" s="122"/>
      <c r="AO616" s="122"/>
      <c r="AP616" s="122"/>
      <c r="AQ616" s="122"/>
      <c r="AR616" s="122">
        <f t="shared" ref="AR616:AR617" si="33">SUM(E616:AQ616)</f>
        <v>1</v>
      </c>
      <c r="AT616" s="122">
        <f t="shared" si="30"/>
        <v>40000</v>
      </c>
      <c r="AU616" s="123"/>
      <c r="AV616" s="123"/>
      <c r="AW616" s="123"/>
      <c r="AX616" s="123"/>
      <c r="AY616" s="123"/>
      <c r="AZ616" s="123"/>
      <c r="BA616" s="123"/>
      <c r="BB616" s="123"/>
      <c r="BC616" s="123"/>
    </row>
    <row r="617" spans="1:55" s="124" customFormat="1" ht="26.25" customHeight="1" x14ac:dyDescent="0.35">
      <c r="A617" s="131" t="s">
        <v>481</v>
      </c>
      <c r="B617" s="131" t="s">
        <v>32</v>
      </c>
      <c r="C617" s="122" t="str">
        <f>VLOOKUP(B617,Tabel!$A$6:$E$78,2,FALSE)</f>
        <v>Rosario kayu</v>
      </c>
      <c r="D617" s="123">
        <f>VLOOKUP(B617,Tabel!$A$6:$E$78,3,FALSE)</f>
        <v>40000</v>
      </c>
      <c r="E617" s="122"/>
      <c r="F617" s="122">
        <v>7</v>
      </c>
      <c r="G617" s="122"/>
      <c r="H617" s="122"/>
      <c r="I617" s="122"/>
      <c r="J617" s="122">
        <v>5</v>
      </c>
      <c r="K617" s="122"/>
      <c r="L617" s="122">
        <v>1</v>
      </c>
      <c r="M617" s="122"/>
      <c r="N617" s="122"/>
      <c r="O617" s="122">
        <v>20</v>
      </c>
      <c r="P617" s="122">
        <v>11</v>
      </c>
      <c r="Q617" s="122"/>
      <c r="R617" s="122"/>
      <c r="S617" s="122"/>
      <c r="T617" s="122"/>
      <c r="U617" s="122"/>
      <c r="V617" s="122"/>
      <c r="W617" s="122">
        <v>3</v>
      </c>
      <c r="X617" s="122"/>
      <c r="Y617" s="122"/>
      <c r="Z617" s="122"/>
      <c r="AA617" s="122">
        <v>3</v>
      </c>
      <c r="AB617" s="122"/>
      <c r="AC617" s="122"/>
      <c r="AD617" s="122"/>
      <c r="AE617" s="122"/>
      <c r="AF617" s="122"/>
      <c r="AG617" s="122"/>
      <c r="AH617" s="122"/>
      <c r="AI617" s="122"/>
      <c r="AJ617" s="122"/>
      <c r="AK617" s="122"/>
      <c r="AL617" s="122"/>
      <c r="AM617" s="122"/>
      <c r="AN617" s="122"/>
      <c r="AO617" s="122"/>
      <c r="AP617" s="122"/>
      <c r="AQ617" s="122"/>
      <c r="AR617" s="122">
        <f t="shared" si="33"/>
        <v>50</v>
      </c>
      <c r="AT617" s="122">
        <f t="shared" si="30"/>
        <v>2000000</v>
      </c>
      <c r="AU617" s="123"/>
      <c r="AV617" s="123"/>
      <c r="AW617" s="123"/>
      <c r="AX617" s="123"/>
      <c r="AY617" s="123"/>
      <c r="AZ617" s="123"/>
      <c r="BA617" s="123"/>
      <c r="BB617" s="123"/>
      <c r="BC617" s="123"/>
    </row>
    <row r="618" spans="1:55" s="124" customFormat="1" ht="26.25" customHeight="1" x14ac:dyDescent="0.35">
      <c r="A618" s="131" t="s">
        <v>480</v>
      </c>
      <c r="B618" s="131" t="s">
        <v>368</v>
      </c>
      <c r="C618" s="122" t="str">
        <f>VLOOKUP(B618,Tabel!$A$6:$E$78,2,FALSE)</f>
        <v>Gelang Rosario Lilit</v>
      </c>
      <c r="D618" s="123">
        <f>VLOOKUP(B618,Tabel!$A$6:$E$78,3,FALSE)</f>
        <v>20000</v>
      </c>
      <c r="E618" s="122"/>
      <c r="F618" s="122">
        <v>4</v>
      </c>
      <c r="G618" s="122"/>
      <c r="H618" s="122">
        <v>7</v>
      </c>
      <c r="I618" s="122"/>
      <c r="J618" s="122">
        <v>22</v>
      </c>
      <c r="K618" s="122"/>
      <c r="L618" s="122">
        <v>2</v>
      </c>
      <c r="M618" s="122">
        <v>6</v>
      </c>
      <c r="N618" s="122">
        <v>20</v>
      </c>
      <c r="O618" s="122">
        <v>4</v>
      </c>
      <c r="P618" s="122"/>
      <c r="Q618" s="122">
        <v>15</v>
      </c>
      <c r="R618" s="122"/>
      <c r="S618" s="122">
        <v>8</v>
      </c>
      <c r="T618" s="122">
        <v>17</v>
      </c>
      <c r="U618" s="122">
        <v>13</v>
      </c>
      <c r="V618" s="122"/>
      <c r="W618" s="122"/>
      <c r="X618" s="122">
        <v>12</v>
      </c>
      <c r="Y618" s="122"/>
      <c r="Z618" s="122"/>
      <c r="AA618" s="122">
        <v>12</v>
      </c>
      <c r="AB618" s="122">
        <v>8</v>
      </c>
      <c r="AC618" s="122"/>
      <c r="AD618" s="122"/>
      <c r="AE618" s="122"/>
      <c r="AF618" s="122"/>
      <c r="AG618" s="122"/>
      <c r="AH618" s="122"/>
      <c r="AI618" s="122"/>
      <c r="AJ618" s="122"/>
      <c r="AK618" s="122"/>
      <c r="AL618" s="122"/>
      <c r="AM618" s="122"/>
      <c r="AN618" s="122"/>
      <c r="AO618" s="122"/>
      <c r="AP618" s="122"/>
      <c r="AQ618" s="122"/>
      <c r="AR618" s="122">
        <f t="shared" ref="AR618:AR619" si="34">SUM(E618:AQ618)</f>
        <v>150</v>
      </c>
      <c r="AT618" s="122">
        <f t="shared" si="30"/>
        <v>3000000</v>
      </c>
      <c r="AU618" s="123"/>
      <c r="AV618" s="123"/>
      <c r="AW618" s="123"/>
      <c r="AX618" s="123"/>
      <c r="AY618" s="123"/>
      <c r="AZ618" s="123"/>
      <c r="BA618" s="123"/>
      <c r="BB618" s="123"/>
      <c r="BC618" s="123"/>
    </row>
    <row r="619" spans="1:55" s="124" customFormat="1" ht="26.25" customHeight="1" x14ac:dyDescent="0.35">
      <c r="A619" s="131" t="s">
        <v>482</v>
      </c>
      <c r="B619" s="131" t="s">
        <v>237</v>
      </c>
      <c r="C619" s="122" t="str">
        <f>VLOOKUP(B619,Tabel!$A$6:$E$78,2,FALSE)</f>
        <v>Rosario tali simpul</v>
      </c>
      <c r="D619" s="123">
        <f>VLOOKUP(B619,Tabel!$A$6:$E$78,4,FALSE)</f>
        <v>30000</v>
      </c>
      <c r="E619" s="122"/>
      <c r="F619" s="122"/>
      <c r="G619" s="122"/>
      <c r="H619" s="122"/>
      <c r="I619" s="122"/>
      <c r="J619" s="122">
        <v>3</v>
      </c>
      <c r="K619" s="122"/>
      <c r="L619" s="122"/>
      <c r="M619" s="122">
        <v>5</v>
      </c>
      <c r="N619" s="122"/>
      <c r="O619" s="122"/>
      <c r="P619" s="122"/>
      <c r="Q619" s="122"/>
      <c r="R619" s="122"/>
      <c r="S619" s="122"/>
      <c r="T619" s="122"/>
      <c r="U619" s="122"/>
      <c r="V619" s="122"/>
      <c r="W619" s="122"/>
      <c r="X619" s="122"/>
      <c r="Y619" s="122"/>
      <c r="Z619" s="122"/>
      <c r="AA619" s="122"/>
      <c r="AB619" s="122"/>
      <c r="AC619" s="122"/>
      <c r="AD619" s="122"/>
      <c r="AE619" s="122"/>
      <c r="AF619" s="122"/>
      <c r="AG619" s="122"/>
      <c r="AH619" s="122"/>
      <c r="AI619" s="122"/>
      <c r="AJ619" s="122"/>
      <c r="AK619" s="122"/>
      <c r="AL619" s="122"/>
      <c r="AM619" s="122"/>
      <c r="AN619" s="122"/>
      <c r="AO619" s="122"/>
      <c r="AP619" s="122"/>
      <c r="AQ619" s="122"/>
      <c r="AR619" s="122">
        <f t="shared" si="34"/>
        <v>8</v>
      </c>
      <c r="AT619" s="122">
        <f t="shared" si="30"/>
        <v>240000</v>
      </c>
      <c r="AU619" s="123"/>
      <c r="AV619" s="123"/>
      <c r="AW619" s="123"/>
      <c r="AX619" s="123"/>
      <c r="AY619" s="123"/>
      <c r="AZ619" s="123"/>
      <c r="BA619" s="123"/>
      <c r="BB619" s="123"/>
      <c r="BC619" s="123"/>
    </row>
    <row r="620" spans="1:55" ht="26.25" customHeight="1" x14ac:dyDescent="0.35">
      <c r="A620" s="55">
        <v>42280</v>
      </c>
      <c r="B620" s="116" t="s">
        <v>129</v>
      </c>
      <c r="C620" s="101" t="str">
        <f>VLOOKUP(B620,Tabel!$A$6:$E$78,2,FALSE)</f>
        <v>Lain2</v>
      </c>
      <c r="D620" s="30">
        <v>543000</v>
      </c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  <c r="AQ620" s="26">
        <v>1</v>
      </c>
      <c r="AR620" s="26">
        <f t="shared" si="25"/>
        <v>1</v>
      </c>
      <c r="AS620" s="33"/>
      <c r="AT620" s="26">
        <f t="shared" si="30"/>
        <v>543000</v>
      </c>
      <c r="AU620" s="30" t="s">
        <v>332</v>
      </c>
      <c r="AV620" s="14"/>
      <c r="AW620" s="14"/>
      <c r="AX620" s="35"/>
      <c r="AY620" s="30"/>
      <c r="AZ620" s="14"/>
      <c r="BA620" s="14"/>
      <c r="BB620" s="14"/>
      <c r="BC620" s="14"/>
    </row>
    <row r="621" spans="1:55" ht="26.25" customHeight="1" x14ac:dyDescent="0.35">
      <c r="A621" s="94">
        <v>42284</v>
      </c>
      <c r="B621" s="2" t="s">
        <v>370</v>
      </c>
      <c r="C621" s="22" t="str">
        <f>VLOOKUP(B621,Tabel!$A$6:$E$78,2,FALSE)</f>
        <v>Gelang Rosario Putih</v>
      </c>
      <c r="D621" s="14">
        <f>VLOOKUP(B621,Tabel!$A$6:$E$78,4,FALSE)</f>
        <v>50000</v>
      </c>
      <c r="E621" s="13"/>
      <c r="F621" s="13"/>
      <c r="G621" s="13"/>
      <c r="H621" s="13"/>
      <c r="I621" s="13"/>
      <c r="J621" s="13">
        <v>1</v>
      </c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>
        <f t="shared" si="25"/>
        <v>1</v>
      </c>
      <c r="AT621" s="13">
        <f t="shared" si="30"/>
        <v>50000</v>
      </c>
      <c r="AU621" s="14"/>
      <c r="AV621" s="14"/>
      <c r="AW621" s="14"/>
      <c r="AX621" s="35"/>
      <c r="AY621" s="30"/>
      <c r="AZ621" s="14"/>
      <c r="BA621" s="14"/>
      <c r="BB621" s="14"/>
      <c r="BC621" s="14"/>
    </row>
    <row r="622" spans="1:55" ht="26.25" customHeight="1" x14ac:dyDescent="0.35">
      <c r="A622" s="94"/>
      <c r="B622" s="2" t="s">
        <v>133</v>
      </c>
      <c r="C622" s="22" t="str">
        <f>VLOOKUP(B622,Tabel!$A$6:$E$78,2,FALSE)</f>
        <v>Gelang rosario kristal</v>
      </c>
      <c r="D622" s="14">
        <f>VLOOKUP(B622,Tabel!$A$6:$E$78,4,FALSE)</f>
        <v>50000</v>
      </c>
      <c r="E622" s="13"/>
      <c r="F622" s="13"/>
      <c r="G622" s="13"/>
      <c r="H622" s="13"/>
      <c r="I622" s="13"/>
      <c r="J622" s="13">
        <v>1</v>
      </c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>
        <f t="shared" si="25"/>
        <v>1</v>
      </c>
      <c r="AT622" s="13">
        <f t="shared" si="30"/>
        <v>50000</v>
      </c>
      <c r="AU622" s="14"/>
      <c r="AV622" s="14"/>
      <c r="AW622" s="14"/>
      <c r="AX622" s="35"/>
      <c r="AY622" s="30"/>
      <c r="AZ622" s="14"/>
      <c r="BA622" s="14"/>
      <c r="BB622" s="14"/>
      <c r="BC622" s="14"/>
    </row>
    <row r="623" spans="1:55" ht="26.25" customHeight="1" x14ac:dyDescent="0.35">
      <c r="A623" s="2"/>
      <c r="B623" s="2" t="s">
        <v>237</v>
      </c>
      <c r="C623" s="22" t="str">
        <f>VLOOKUP(B623,Tabel!$A$6:$E$78,2,FALSE)</f>
        <v>Rosario tali simpul</v>
      </c>
      <c r="D623" s="14">
        <f>VLOOKUP(B623,Tabel!$A$6:$E$78,4,FALSE)</f>
        <v>30000</v>
      </c>
      <c r="E623" s="13"/>
      <c r="F623" s="13"/>
      <c r="G623" s="13"/>
      <c r="H623" s="13"/>
      <c r="I623" s="13"/>
      <c r="J623" s="13">
        <v>2</v>
      </c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>
        <f t="shared" si="25"/>
        <v>2</v>
      </c>
      <c r="AT623" s="13">
        <f t="shared" si="30"/>
        <v>60000</v>
      </c>
      <c r="AU623" s="14"/>
      <c r="AV623" s="14"/>
      <c r="AW623" s="14"/>
      <c r="AX623" s="35"/>
      <c r="AY623" s="30"/>
      <c r="AZ623" s="14"/>
      <c r="BA623" s="14"/>
      <c r="BB623" s="14"/>
      <c r="BC623" s="14"/>
    </row>
    <row r="624" spans="1:55" ht="26.25" customHeight="1" x14ac:dyDescent="0.35">
      <c r="A624" s="94">
        <v>42293</v>
      </c>
      <c r="B624" s="2" t="s">
        <v>56</v>
      </c>
      <c r="C624" s="22" t="str">
        <f>VLOOKUP(B624,Tabel!$A$6:$E$78,2,FALSE)</f>
        <v>Anting</v>
      </c>
      <c r="D624" s="14">
        <f>VLOOKUP(B624,Tabel!$A$6:$E$78,4,FALSE)</f>
        <v>50000</v>
      </c>
      <c r="E624" s="13"/>
      <c r="F624" s="13">
        <v>1</v>
      </c>
      <c r="G624" s="13"/>
      <c r="H624" s="13"/>
      <c r="I624" s="13"/>
      <c r="J624" s="13">
        <v>1</v>
      </c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>
        <f t="shared" si="25"/>
        <v>2</v>
      </c>
      <c r="AT624" s="13">
        <f t="shared" si="30"/>
        <v>100000</v>
      </c>
      <c r="AU624" s="14"/>
      <c r="AV624" s="14"/>
      <c r="AW624" s="14"/>
      <c r="AX624" s="35"/>
      <c r="AY624" s="30"/>
      <c r="AZ624" s="14"/>
      <c r="BA624" s="14"/>
      <c r="BB624" s="14"/>
      <c r="BC624" s="14"/>
    </row>
    <row r="625" spans="1:55" ht="26.25" customHeight="1" x14ac:dyDescent="0.35">
      <c r="A625" s="94"/>
      <c r="B625" s="2" t="s">
        <v>43</v>
      </c>
      <c r="C625" s="22" t="str">
        <f>VLOOKUP(B625,Tabel!$A$6:$E$78,2,FALSE)</f>
        <v>G.batu magnet</v>
      </c>
      <c r="D625" s="14">
        <f>VLOOKUP(B625,Tabel!$A$6:$E$78,4,FALSE)</f>
        <v>28000</v>
      </c>
      <c r="E625" s="13"/>
      <c r="F625" s="13">
        <v>1</v>
      </c>
      <c r="G625" s="13"/>
      <c r="H625" s="13"/>
      <c r="I625" s="13"/>
      <c r="J625" s="13"/>
      <c r="K625" s="13"/>
      <c r="L625" s="13"/>
      <c r="M625" s="13"/>
      <c r="N625" s="13"/>
      <c r="O625" s="13"/>
      <c r="P625" s="13">
        <v>1</v>
      </c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>
        <f t="shared" si="25"/>
        <v>2</v>
      </c>
      <c r="AT625" s="13">
        <f t="shared" si="30"/>
        <v>56000</v>
      </c>
      <c r="AU625" s="14"/>
      <c r="AV625" s="14"/>
      <c r="AW625" s="14"/>
      <c r="AX625" s="35"/>
      <c r="AY625" s="30"/>
      <c r="AZ625" s="14"/>
      <c r="BA625" s="14"/>
      <c r="BB625" s="14"/>
      <c r="BC625" s="14"/>
    </row>
    <row r="626" spans="1:55" ht="26.25" customHeight="1" x14ac:dyDescent="0.35">
      <c r="A626" s="94">
        <v>42300</v>
      </c>
      <c r="B626" s="2" t="s">
        <v>32</v>
      </c>
      <c r="C626" s="22" t="str">
        <f>VLOOKUP(B626,Tabel!$A$6:$E$78,2,FALSE)</f>
        <v>Rosario kayu</v>
      </c>
      <c r="D626" s="14">
        <f>VLOOKUP(B626,Tabel!$A$6:$E$78,4,FALSE)</f>
        <v>40000</v>
      </c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>
        <v>1</v>
      </c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>
        <f t="shared" si="25"/>
        <v>1</v>
      </c>
      <c r="AT626" s="13">
        <f t="shared" si="30"/>
        <v>40000</v>
      </c>
      <c r="AU626" s="14"/>
      <c r="AV626" s="14"/>
      <c r="AW626" s="14"/>
      <c r="AX626" s="35"/>
      <c r="AY626" s="30"/>
      <c r="AZ626" s="14"/>
      <c r="BA626" s="14"/>
      <c r="BB626" s="14"/>
      <c r="BC626" s="14"/>
    </row>
    <row r="627" spans="1:55" ht="26.25" customHeight="1" x14ac:dyDescent="0.35">
      <c r="A627" s="94">
        <v>42302</v>
      </c>
      <c r="B627" s="2" t="s">
        <v>32</v>
      </c>
      <c r="C627" s="22" t="str">
        <f>VLOOKUP(B627,Tabel!$A$6:$E$78,2,FALSE)</f>
        <v>Rosario kayu</v>
      </c>
      <c r="D627" s="14">
        <f>VLOOKUP(B627,Tabel!$A$6:$E$78,4,FALSE)</f>
        <v>40000</v>
      </c>
      <c r="E627" s="13"/>
      <c r="F627" s="13"/>
      <c r="G627" s="13"/>
      <c r="H627" s="13"/>
      <c r="I627" s="13"/>
      <c r="J627" s="13">
        <v>4</v>
      </c>
      <c r="K627" s="13"/>
      <c r="L627" s="13"/>
      <c r="M627" s="13">
        <v>4</v>
      </c>
      <c r="N627" s="13"/>
      <c r="O627" s="13"/>
      <c r="P627" s="13"/>
      <c r="Q627" s="13"/>
      <c r="R627" s="13"/>
      <c r="S627" s="13"/>
      <c r="T627" s="13"/>
      <c r="U627" s="13"/>
      <c r="V627" s="13"/>
      <c r="W627" s="13">
        <v>1</v>
      </c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>
        <f t="shared" si="25"/>
        <v>9</v>
      </c>
      <c r="AT627" s="13">
        <f t="shared" si="30"/>
        <v>360000</v>
      </c>
      <c r="AU627" s="14"/>
      <c r="AV627" s="14"/>
      <c r="AW627" s="14"/>
      <c r="AX627" s="35"/>
      <c r="AY627" s="30"/>
      <c r="AZ627" s="14"/>
      <c r="BA627" s="14"/>
      <c r="BB627" s="14"/>
      <c r="BC627" s="14"/>
    </row>
    <row r="628" spans="1:55" ht="26.25" customHeight="1" x14ac:dyDescent="0.35">
      <c r="A628" s="117" t="s">
        <v>393</v>
      </c>
      <c r="B628" s="2" t="s">
        <v>223</v>
      </c>
      <c r="C628" s="22" t="str">
        <f>VLOOKUP(B628,Tabel!$A$6:$E$78,2,FALSE)</f>
        <v>Gelang rosario kristal</v>
      </c>
      <c r="D628" s="14">
        <f>VLOOKUP(B628,Tabel!$A$6:$E$78,4,FALSE)</f>
        <v>75000</v>
      </c>
      <c r="E628" s="13"/>
      <c r="F628" s="13"/>
      <c r="G628" s="13"/>
      <c r="H628" s="13"/>
      <c r="I628" s="13"/>
      <c r="J628" s="13">
        <v>1</v>
      </c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>
        <v>1</v>
      </c>
      <c r="X628" s="13"/>
      <c r="Y628" s="13"/>
      <c r="Z628" s="13"/>
      <c r="AA628" s="13"/>
      <c r="AB628" s="13">
        <v>1</v>
      </c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>
        <f t="shared" si="25"/>
        <v>3</v>
      </c>
      <c r="AT628" s="13">
        <f t="shared" si="30"/>
        <v>225000</v>
      </c>
      <c r="AU628" s="14"/>
      <c r="AV628" s="14"/>
      <c r="AW628" s="14"/>
      <c r="AX628" s="35"/>
      <c r="AY628" s="30"/>
      <c r="AZ628" s="14"/>
      <c r="BA628" s="14"/>
      <c r="BB628" s="14"/>
      <c r="BC628" s="14"/>
    </row>
    <row r="629" spans="1:55" ht="26.25" customHeight="1" x14ac:dyDescent="0.35">
      <c r="A629" s="2" t="s">
        <v>374</v>
      </c>
      <c r="B629" s="2" t="s">
        <v>133</v>
      </c>
      <c r="C629" s="22" t="str">
        <f>VLOOKUP(B629,Tabel!$A$6:$E$78,2,FALSE)</f>
        <v>Gelang rosario kristal</v>
      </c>
      <c r="D629" s="14">
        <f>VLOOKUP(B629,Tabel!$A$6:$E$78,4,FALSE)</f>
        <v>50000</v>
      </c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>
        <v>1</v>
      </c>
      <c r="X629" s="13"/>
      <c r="Y629" s="13"/>
      <c r="Z629" s="13"/>
      <c r="AA629" s="13"/>
      <c r="AB629" s="13">
        <v>1</v>
      </c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>
        <f t="shared" si="25"/>
        <v>2</v>
      </c>
      <c r="AT629" s="13">
        <f t="shared" si="30"/>
        <v>100000</v>
      </c>
      <c r="AU629" s="14"/>
      <c r="AV629" s="14"/>
      <c r="AW629" s="14"/>
      <c r="AX629" s="35"/>
      <c r="AY629" s="30"/>
      <c r="AZ629" s="14"/>
      <c r="BA629" s="14"/>
      <c r="BB629" s="14"/>
      <c r="BC629" s="14"/>
    </row>
    <row r="630" spans="1:55" ht="26.25" customHeight="1" x14ac:dyDescent="0.35">
      <c r="A630" s="2"/>
      <c r="B630" s="2" t="s">
        <v>135</v>
      </c>
      <c r="C630" s="22" t="str">
        <f>VLOOKUP(B630,Tabel!$A$6:$E$78,2,FALSE)</f>
        <v xml:space="preserve">Gelang plat </v>
      </c>
      <c r="D630" s="14">
        <f>VLOOKUP(B630,Tabel!$A$6:$E$78,4,FALSE)</f>
        <v>17000</v>
      </c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>
        <v>8</v>
      </c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>
        <f t="shared" si="25"/>
        <v>8</v>
      </c>
      <c r="AT630" s="13">
        <f t="shared" si="30"/>
        <v>136000</v>
      </c>
      <c r="AU630" s="14"/>
      <c r="AV630" s="14"/>
      <c r="AW630" s="14"/>
      <c r="AX630" s="35"/>
      <c r="AY630" s="30"/>
      <c r="AZ630" s="14"/>
      <c r="BA630" s="14"/>
      <c r="BB630" s="14"/>
      <c r="BC630" s="14"/>
    </row>
    <row r="631" spans="1:55" ht="26.25" customHeight="1" x14ac:dyDescent="0.35">
      <c r="A631" s="2"/>
      <c r="B631" s="2" t="s">
        <v>35</v>
      </c>
      <c r="C631" s="22" t="str">
        <f>VLOOKUP(B631,Tabel!$A$6:$E$78,2,FALSE)</f>
        <v>Rosario kristal</v>
      </c>
      <c r="D631" s="14">
        <f>VLOOKUP(B631,Tabel!$A$6:$E$78,4,FALSE)</f>
        <v>150000</v>
      </c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>
        <v>1</v>
      </c>
      <c r="U631" s="13"/>
      <c r="V631" s="13"/>
      <c r="W631" s="13"/>
      <c r="X631" s="13"/>
      <c r="Y631" s="13"/>
      <c r="Z631" s="13"/>
      <c r="AA631" s="13"/>
      <c r="AB631" s="13">
        <v>1</v>
      </c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>
        <f t="shared" si="25"/>
        <v>2</v>
      </c>
      <c r="AT631" s="13">
        <f t="shared" si="30"/>
        <v>300000</v>
      </c>
      <c r="AU631" s="14"/>
      <c r="AV631" s="14"/>
      <c r="AW631" s="14"/>
      <c r="AX631" s="35"/>
      <c r="AY631" s="30"/>
      <c r="AZ631" s="14"/>
      <c r="BA631" s="14"/>
      <c r="BB631" s="14"/>
      <c r="BC631" s="14"/>
    </row>
    <row r="632" spans="1:55" ht="26.25" customHeight="1" x14ac:dyDescent="0.35">
      <c r="A632" s="2"/>
      <c r="B632" s="2" t="s">
        <v>237</v>
      </c>
      <c r="C632" s="22" t="str">
        <f>VLOOKUP(B632,Tabel!$A$6:$E$78,2,FALSE)</f>
        <v>Rosario tali simpul</v>
      </c>
      <c r="D632" s="14">
        <f>VLOOKUP(B632,Tabel!$A$6:$E$78,4,FALSE)</f>
        <v>30000</v>
      </c>
      <c r="E632" s="13"/>
      <c r="F632" s="13"/>
      <c r="G632" s="13"/>
      <c r="H632" s="13"/>
      <c r="I632" s="13"/>
      <c r="J632" s="13">
        <v>2</v>
      </c>
      <c r="K632" s="13"/>
      <c r="L632" s="13"/>
      <c r="M632" s="13">
        <v>1</v>
      </c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>
        <f t="shared" si="25"/>
        <v>3</v>
      </c>
      <c r="AT632" s="13">
        <f t="shared" si="30"/>
        <v>90000</v>
      </c>
      <c r="AU632" s="14"/>
      <c r="AV632" s="14"/>
      <c r="AW632" s="14"/>
      <c r="AX632" s="35"/>
      <c r="AY632" s="30"/>
      <c r="AZ632" s="14"/>
      <c r="BA632" s="14"/>
      <c r="BB632" s="14"/>
      <c r="BC632" s="14"/>
    </row>
    <row r="633" spans="1:55" ht="26.25" customHeight="1" x14ac:dyDescent="0.35">
      <c r="A633" s="2"/>
      <c r="B633" s="2" t="s">
        <v>225</v>
      </c>
      <c r="C633" s="22" t="str">
        <f>VLOOKUP(B633,Tabel!$A$6:$E$78,2,FALSE)</f>
        <v>Anting</v>
      </c>
      <c r="D633" s="14">
        <f>VLOOKUP(B633,Tabel!$A$6:$E$78,4,FALSE)</f>
        <v>65000</v>
      </c>
      <c r="E633" s="13"/>
      <c r="F633" s="13"/>
      <c r="G633" s="13"/>
      <c r="H633" s="13"/>
      <c r="I633" s="13"/>
      <c r="J633" s="13">
        <v>1</v>
      </c>
      <c r="K633" s="13"/>
      <c r="L633" s="13"/>
      <c r="M633" s="13">
        <v>1</v>
      </c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>
        <f t="shared" si="25"/>
        <v>2</v>
      </c>
      <c r="AT633" s="13">
        <f t="shared" si="30"/>
        <v>130000</v>
      </c>
      <c r="AU633" s="14"/>
      <c r="AV633" s="14"/>
      <c r="AW633" s="14"/>
      <c r="AX633" s="35"/>
      <c r="AY633" s="30"/>
      <c r="AZ633" s="14"/>
      <c r="BA633" s="14"/>
      <c r="BB633" s="14"/>
      <c r="BC633" s="14"/>
    </row>
    <row r="634" spans="1:55" ht="26.25" customHeight="1" x14ac:dyDescent="0.35">
      <c r="A634" s="2"/>
      <c r="B634" s="2" t="s">
        <v>394</v>
      </c>
      <c r="C634" s="22" t="str">
        <f>VLOOKUP(B634,Tabel!$A$6:$E$78,2,FALSE)</f>
        <v>Gelang batu warna/i</v>
      </c>
      <c r="D634" s="14">
        <f>VLOOKUP(B634,Tabel!$A$6:$E$78,4,FALSE)</f>
        <v>23000</v>
      </c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>
        <v>1</v>
      </c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>
        <f t="shared" si="25"/>
        <v>1</v>
      </c>
      <c r="AT634" s="13">
        <f t="shared" si="30"/>
        <v>23000</v>
      </c>
      <c r="AU634" s="14"/>
      <c r="AV634" s="14"/>
      <c r="AW634" s="14"/>
      <c r="AX634" s="35"/>
      <c r="AY634" s="30"/>
      <c r="AZ634" s="14"/>
      <c r="BA634" s="14"/>
      <c r="BB634" s="14"/>
      <c r="BC634" s="14"/>
    </row>
    <row r="635" spans="1:55" ht="26.25" customHeight="1" x14ac:dyDescent="0.35">
      <c r="A635" s="2"/>
      <c r="B635" s="2" t="s">
        <v>215</v>
      </c>
      <c r="C635" s="22" t="str">
        <f>VLOOKUP(B635,Tabel!$A$6:$E$78,2,FALSE)</f>
        <v>G. Mutiara</v>
      </c>
      <c r="D635" s="14">
        <f>VLOOKUP(B635,Tabel!$A$6:$E$78,4,FALSE)</f>
        <v>30000</v>
      </c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>
        <v>2</v>
      </c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>
        <f t="shared" si="25"/>
        <v>2</v>
      </c>
      <c r="AT635" s="13">
        <f t="shared" si="30"/>
        <v>60000</v>
      </c>
      <c r="AU635" s="14"/>
      <c r="AV635" s="14"/>
      <c r="AW635" s="14"/>
      <c r="AX635" s="35"/>
      <c r="AY635" s="30"/>
      <c r="AZ635" s="14"/>
      <c r="BA635" s="14"/>
      <c r="BB635" s="14"/>
      <c r="BC635" s="14"/>
    </row>
    <row r="636" spans="1:55" ht="26.25" customHeight="1" x14ac:dyDescent="0.35">
      <c r="A636" s="2"/>
      <c r="B636" s="2" t="s">
        <v>40</v>
      </c>
      <c r="C636" s="22" t="str">
        <f>VLOOKUP(B636,Tabel!$A$6:$E$78,2,FALSE)</f>
        <v>Kalung huruf</v>
      </c>
      <c r="D636" s="14">
        <f>VLOOKUP(B636,Tabel!$A$6:$E$78,4,FALSE)</f>
        <v>15000</v>
      </c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>
        <v>2</v>
      </c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>
        <f t="shared" si="25"/>
        <v>2</v>
      </c>
      <c r="AT636" s="13">
        <f t="shared" si="30"/>
        <v>30000</v>
      </c>
      <c r="AU636" s="14"/>
      <c r="AV636" s="14"/>
      <c r="AW636" s="14"/>
      <c r="AX636" s="35"/>
      <c r="AY636" s="30"/>
      <c r="AZ636" s="14"/>
      <c r="BA636" s="14"/>
      <c r="BB636" s="14"/>
      <c r="BC636" s="14"/>
    </row>
    <row r="637" spans="1:55" ht="26.25" customHeight="1" x14ac:dyDescent="0.35">
      <c r="A637" s="2"/>
      <c r="B637" s="2" t="s">
        <v>219</v>
      </c>
      <c r="C637" s="22" t="str">
        <f>VLOOKUP(B637,Tabel!$A$6:$E$78,2,FALSE)</f>
        <v xml:space="preserve">Rosario kristal </v>
      </c>
      <c r="D637" s="14">
        <f>VLOOKUP(B637,Tabel!$A$6:$E$78,4,FALSE)</f>
        <v>75000</v>
      </c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>
        <v>1</v>
      </c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>
        <f t="shared" si="25"/>
        <v>1</v>
      </c>
      <c r="AT637" s="13">
        <f t="shared" si="30"/>
        <v>75000</v>
      </c>
      <c r="AU637" s="14"/>
      <c r="AV637" s="14"/>
      <c r="AW637" s="14"/>
      <c r="AX637" s="35"/>
      <c r="AY637" s="30"/>
      <c r="AZ637" s="14"/>
      <c r="BA637" s="14"/>
      <c r="BB637" s="14"/>
      <c r="BC637" s="14"/>
    </row>
    <row r="638" spans="1:55" ht="26.25" customHeight="1" x14ac:dyDescent="0.35">
      <c r="A638" s="2"/>
      <c r="B638" s="2" t="s">
        <v>129</v>
      </c>
      <c r="C638" s="22" t="str">
        <f>VLOOKUP(B638,Tabel!$A$6:$E$78,2,FALSE)</f>
        <v>Lain2</v>
      </c>
      <c r="D638" s="35">
        <f>1696000-SUM(AT627:AT637)</f>
        <v>167000</v>
      </c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>
        <v>1</v>
      </c>
      <c r="AR638" s="13">
        <f t="shared" si="25"/>
        <v>1</v>
      </c>
      <c r="AT638" s="29">
        <f t="shared" si="30"/>
        <v>167000</v>
      </c>
      <c r="AU638" s="14"/>
      <c r="AV638" s="14"/>
      <c r="AW638" s="14"/>
      <c r="AX638" s="35">
        <v>167000</v>
      </c>
      <c r="AY638" s="30"/>
      <c r="AZ638" s="14"/>
      <c r="BA638" s="14"/>
      <c r="BB638" s="14"/>
      <c r="BC638" s="14"/>
    </row>
    <row r="639" spans="1:55" ht="26.25" customHeight="1" x14ac:dyDescent="0.35">
      <c r="A639" s="2" t="s">
        <v>376</v>
      </c>
      <c r="B639" s="2" t="s">
        <v>292</v>
      </c>
      <c r="C639" s="22" t="str">
        <f>VLOOKUP(B639,Tabel!$A$6:$E$78,2,FALSE)</f>
        <v>Sumbangan pita</v>
      </c>
      <c r="D639" s="14">
        <f>VLOOKUP(B639,Tabel!$A$6:$E$78,4,FALSE)</f>
        <v>20000</v>
      </c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>
        <v>2</v>
      </c>
      <c r="AR639" s="13">
        <f t="shared" si="25"/>
        <v>2</v>
      </c>
      <c r="AT639" s="13">
        <f t="shared" si="30"/>
        <v>40000</v>
      </c>
      <c r="AU639" s="14"/>
      <c r="AV639" s="14"/>
      <c r="AW639" s="14"/>
      <c r="AX639" s="35"/>
      <c r="AY639" s="30"/>
      <c r="AZ639" s="14"/>
      <c r="BA639" s="14"/>
      <c r="BB639" s="14"/>
      <c r="BC639" s="14"/>
    </row>
    <row r="640" spans="1:55" ht="26.25" customHeight="1" x14ac:dyDescent="0.35">
      <c r="A640" s="2"/>
      <c r="B640" s="2" t="s">
        <v>40</v>
      </c>
      <c r="C640" s="22" t="str">
        <f>VLOOKUP(B640,Tabel!$A$6:$E$78,2,FALSE)</f>
        <v>Kalung huruf</v>
      </c>
      <c r="D640" s="14">
        <f>VLOOKUP(B640,Tabel!$A$6:$E$78,4,FALSE)</f>
        <v>15000</v>
      </c>
      <c r="E640" s="13"/>
      <c r="F640" s="13"/>
      <c r="G640" s="13"/>
      <c r="H640" s="13"/>
      <c r="I640" s="13"/>
      <c r="J640" s="13"/>
      <c r="K640" s="13"/>
      <c r="L640" s="13"/>
      <c r="M640" s="13"/>
      <c r="N640" s="13">
        <v>1</v>
      </c>
      <c r="O640" s="13"/>
      <c r="P640" s="13"/>
      <c r="Q640" s="13"/>
      <c r="R640" s="13"/>
      <c r="S640" s="13">
        <v>1</v>
      </c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>
        <f t="shared" si="25"/>
        <v>2</v>
      </c>
      <c r="AT640" s="13">
        <f t="shared" si="30"/>
        <v>30000</v>
      </c>
      <c r="AU640" s="14"/>
      <c r="AV640" s="14"/>
      <c r="AW640" s="14"/>
      <c r="AX640" s="35"/>
      <c r="AY640" s="30"/>
      <c r="AZ640" s="14"/>
      <c r="BA640" s="14"/>
      <c r="BB640" s="14"/>
      <c r="BC640" s="14"/>
    </row>
    <row r="641" spans="1:55" ht="26.25" customHeight="1" x14ac:dyDescent="0.35">
      <c r="A641" s="2"/>
      <c r="B641" s="2" t="s">
        <v>394</v>
      </c>
      <c r="C641" s="22" t="str">
        <f>VLOOKUP(B641,Tabel!$A$6:$E$78,2,FALSE)</f>
        <v>Gelang batu warna/i</v>
      </c>
      <c r="D641" s="14">
        <f>VLOOKUP(B641,Tabel!$A$6:$E$78,4,FALSE)</f>
        <v>23000</v>
      </c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>
        <v>4</v>
      </c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>
        <f t="shared" si="25"/>
        <v>4</v>
      </c>
      <c r="AT641" s="13">
        <f t="shared" si="30"/>
        <v>92000</v>
      </c>
      <c r="AU641" s="14"/>
      <c r="AV641" s="14"/>
      <c r="AW641" s="14"/>
      <c r="AX641" s="35"/>
      <c r="AY641" s="30"/>
      <c r="AZ641" s="14"/>
      <c r="BA641" s="14"/>
      <c r="BB641" s="14"/>
      <c r="BC641" s="14"/>
    </row>
    <row r="642" spans="1:55" ht="26.25" customHeight="1" x14ac:dyDescent="0.35">
      <c r="A642" s="2"/>
      <c r="B642" s="2" t="s">
        <v>32</v>
      </c>
      <c r="C642" s="22" t="str">
        <f>VLOOKUP(B642,Tabel!$A$6:$E$78,2,FALSE)</f>
        <v>Rosario kayu</v>
      </c>
      <c r="D642" s="14">
        <f>VLOOKUP(B642,Tabel!$A$6:$E$78,4,FALSE)</f>
        <v>40000</v>
      </c>
      <c r="E642" s="13"/>
      <c r="F642" s="13">
        <v>1</v>
      </c>
      <c r="G642" s="13"/>
      <c r="H642" s="13"/>
      <c r="I642" s="13"/>
      <c r="J642" s="13">
        <v>1</v>
      </c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>
        <f t="shared" si="25"/>
        <v>2</v>
      </c>
      <c r="AT642" s="13">
        <f t="shared" si="30"/>
        <v>80000</v>
      </c>
      <c r="AU642" s="14"/>
      <c r="AV642" s="14"/>
      <c r="AW642" s="14"/>
      <c r="AX642" s="35"/>
      <c r="AY642" s="30"/>
      <c r="AZ642" s="14"/>
      <c r="BA642" s="14"/>
      <c r="BB642" s="14"/>
      <c r="BC642" s="14"/>
    </row>
    <row r="643" spans="1:55" ht="26.25" customHeight="1" x14ac:dyDescent="0.35">
      <c r="A643" s="2"/>
      <c r="B643" s="2" t="s">
        <v>140</v>
      </c>
      <c r="C643" s="22" t="str">
        <f>VLOOKUP(B643,Tabel!$A$6:$E$78,2,FALSE)</f>
        <v>Kalung bandul</v>
      </c>
      <c r="D643" s="14">
        <f>VLOOKUP(B643,Tabel!$A$6:$E$78,4,FALSE)</f>
        <v>23000</v>
      </c>
      <c r="E643" s="13"/>
      <c r="F643" s="13"/>
      <c r="G643" s="13"/>
      <c r="H643" s="13">
        <v>1</v>
      </c>
      <c r="I643" s="13"/>
      <c r="J643" s="13"/>
      <c r="K643" s="13"/>
      <c r="L643" s="13"/>
      <c r="M643" s="13"/>
      <c r="N643" s="13"/>
      <c r="O643" s="13">
        <v>1</v>
      </c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>
        <f t="shared" si="25"/>
        <v>2</v>
      </c>
      <c r="AT643" s="13">
        <f t="shared" si="30"/>
        <v>46000</v>
      </c>
      <c r="AU643" s="14"/>
      <c r="AV643" s="14"/>
      <c r="AW643" s="14"/>
      <c r="AX643" s="35"/>
      <c r="AY643" s="30"/>
      <c r="AZ643" s="14"/>
      <c r="BA643" s="14"/>
      <c r="BB643" s="14"/>
      <c r="BC643" s="14"/>
    </row>
    <row r="644" spans="1:55" ht="26.25" customHeight="1" x14ac:dyDescent="0.35">
      <c r="A644" s="2"/>
      <c r="B644" s="2" t="s">
        <v>43</v>
      </c>
      <c r="C644" s="22" t="str">
        <f>VLOOKUP(B644,Tabel!$A$6:$E$78,2,FALSE)</f>
        <v>G.batu magnet</v>
      </c>
      <c r="D644" s="14">
        <f>VLOOKUP(B644,Tabel!$A$6:$E$78,4,FALSE)</f>
        <v>28000</v>
      </c>
      <c r="E644" s="13"/>
      <c r="F644" s="13">
        <v>1</v>
      </c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>
        <f t="shared" si="25"/>
        <v>1</v>
      </c>
      <c r="AT644" s="13">
        <f t="shared" si="30"/>
        <v>28000</v>
      </c>
      <c r="AU644" s="14"/>
      <c r="AV644" s="14"/>
      <c r="AW644" s="14"/>
      <c r="AX644" s="35"/>
      <c r="AY644" s="30"/>
      <c r="AZ644" s="14"/>
      <c r="BA644" s="14"/>
      <c r="BB644" s="14"/>
      <c r="BC644" s="14"/>
    </row>
    <row r="645" spans="1:55" ht="26.25" customHeight="1" x14ac:dyDescent="0.35">
      <c r="A645" s="2"/>
      <c r="B645" s="2" t="s">
        <v>133</v>
      </c>
      <c r="C645" s="22" t="str">
        <f>VLOOKUP(B645,Tabel!$A$6:$E$78,2,FALSE)</f>
        <v>Gelang rosario kristal</v>
      </c>
      <c r="D645" s="14">
        <f>VLOOKUP(B645,Tabel!$A$6:$E$78,4,FALSE)</f>
        <v>50000</v>
      </c>
      <c r="E645" s="13"/>
      <c r="F645" s="13"/>
      <c r="G645" s="13"/>
      <c r="H645" s="13"/>
      <c r="I645" s="13"/>
      <c r="J645" s="13"/>
      <c r="K645" s="13"/>
      <c r="L645" s="13"/>
      <c r="M645" s="13">
        <v>1</v>
      </c>
      <c r="N645" s="13"/>
      <c r="O645" s="13"/>
      <c r="P645" s="13"/>
      <c r="Q645" s="13"/>
      <c r="R645" s="13"/>
      <c r="S645" s="13"/>
      <c r="T645" s="13">
        <v>1</v>
      </c>
      <c r="U645" s="13"/>
      <c r="V645" s="13"/>
      <c r="W645" s="13"/>
      <c r="X645" s="13"/>
      <c r="Y645" s="13"/>
      <c r="Z645" s="13"/>
      <c r="AA645" s="13"/>
      <c r="AB645" s="13">
        <v>2</v>
      </c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>
        <f t="shared" si="25"/>
        <v>4</v>
      </c>
      <c r="AT645" s="13">
        <f t="shared" si="30"/>
        <v>200000</v>
      </c>
      <c r="AU645" s="14"/>
      <c r="AV645" s="14"/>
      <c r="AW645" s="14"/>
      <c r="AX645" s="35"/>
      <c r="AY645" s="30"/>
      <c r="AZ645" s="14"/>
      <c r="BA645" s="14"/>
      <c r="BB645" s="14"/>
      <c r="BC645" s="14"/>
    </row>
    <row r="646" spans="1:55" ht="26.25" customHeight="1" x14ac:dyDescent="0.35">
      <c r="A646" s="2"/>
      <c r="B646" s="2" t="s">
        <v>237</v>
      </c>
      <c r="C646" s="22" t="str">
        <f>VLOOKUP(B646,Tabel!$A$6:$E$78,2,FALSE)</f>
        <v>Rosario tali simpul</v>
      </c>
      <c r="D646" s="14">
        <f>VLOOKUP(B646,Tabel!$A$6:$E$78,4,FALSE)</f>
        <v>30000</v>
      </c>
      <c r="E646" s="13"/>
      <c r="F646" s="13"/>
      <c r="G646" s="13"/>
      <c r="H646" s="13"/>
      <c r="I646" s="13"/>
      <c r="J646" s="13"/>
      <c r="K646" s="13"/>
      <c r="L646" s="13"/>
      <c r="M646" s="13">
        <v>1</v>
      </c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>
        <f t="shared" si="25"/>
        <v>1</v>
      </c>
      <c r="AT646" s="13">
        <f t="shared" ref="AT646:AT709" si="35">AR646*D646</f>
        <v>30000</v>
      </c>
      <c r="AU646" s="14"/>
      <c r="AV646" s="14"/>
      <c r="AW646" s="14"/>
      <c r="AX646" s="35"/>
      <c r="AY646" s="30"/>
      <c r="AZ646" s="14"/>
      <c r="BA646" s="14"/>
      <c r="BB646" s="14"/>
      <c r="BC646" s="14"/>
    </row>
    <row r="647" spans="1:55" ht="26.25" customHeight="1" x14ac:dyDescent="0.35">
      <c r="A647" s="2"/>
      <c r="B647" s="2" t="s">
        <v>223</v>
      </c>
      <c r="C647" s="22" t="str">
        <f>VLOOKUP(B647,Tabel!$A$6:$E$78,2,FALSE)</f>
        <v>Gelang rosario kristal</v>
      </c>
      <c r="D647" s="14">
        <f>VLOOKUP(B647,Tabel!$A$6:$E$78,4,FALSE)</f>
        <v>75000</v>
      </c>
      <c r="E647" s="13"/>
      <c r="F647" s="13"/>
      <c r="G647" s="13"/>
      <c r="H647" s="13"/>
      <c r="I647" s="13"/>
      <c r="J647" s="13"/>
      <c r="K647" s="13"/>
      <c r="L647" s="13"/>
      <c r="M647" s="13">
        <v>1</v>
      </c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>
        <f t="shared" si="25"/>
        <v>1</v>
      </c>
      <c r="AT647" s="13">
        <f t="shared" si="35"/>
        <v>75000</v>
      </c>
      <c r="AU647" s="14"/>
      <c r="AV647" s="14"/>
      <c r="AW647" s="14"/>
      <c r="AX647" s="35"/>
      <c r="AY647" s="30"/>
      <c r="AZ647" s="14"/>
      <c r="BA647" s="14"/>
      <c r="BB647" s="14"/>
      <c r="BC647" s="14"/>
    </row>
    <row r="648" spans="1:55" ht="26.25" customHeight="1" x14ac:dyDescent="0.35">
      <c r="A648" s="2"/>
      <c r="B648" s="2" t="s">
        <v>32</v>
      </c>
      <c r="C648" s="22" t="str">
        <f>VLOOKUP(B648,Tabel!$A$6:$E$78,2,FALSE)</f>
        <v>Rosario kayu</v>
      </c>
      <c r="D648" s="14">
        <f>VLOOKUP(B648,Tabel!$A$6:$E$78,4,FALSE)</f>
        <v>40000</v>
      </c>
      <c r="E648" s="13"/>
      <c r="F648" s="13"/>
      <c r="G648" s="13"/>
      <c r="H648" s="13"/>
      <c r="I648" s="13"/>
      <c r="J648" s="13">
        <v>5</v>
      </c>
      <c r="K648" s="13"/>
      <c r="L648" s="13"/>
      <c r="M648" s="13">
        <v>1</v>
      </c>
      <c r="N648" s="13"/>
      <c r="O648" s="13">
        <v>1</v>
      </c>
      <c r="P648" s="13">
        <v>3</v>
      </c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>
        <v>1</v>
      </c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>
        <f t="shared" si="25"/>
        <v>11</v>
      </c>
      <c r="AT648" s="13">
        <f t="shared" si="35"/>
        <v>440000</v>
      </c>
      <c r="AU648" s="14"/>
      <c r="AV648" s="14"/>
      <c r="AW648" s="14"/>
      <c r="AX648" s="35"/>
      <c r="AY648" s="30"/>
      <c r="AZ648" s="14"/>
      <c r="BA648" s="14"/>
      <c r="BB648" s="14"/>
      <c r="BC648" s="14"/>
    </row>
    <row r="649" spans="1:55" ht="26.25" customHeight="1" x14ac:dyDescent="0.35">
      <c r="A649" s="2"/>
      <c r="B649" s="2" t="s">
        <v>35</v>
      </c>
      <c r="C649" s="22" t="str">
        <f>VLOOKUP(B649,Tabel!$A$6:$E$78,2,FALSE)</f>
        <v>Rosario kristal</v>
      </c>
      <c r="D649" s="14">
        <f>VLOOKUP(B649,Tabel!$A$6:$E$78,4,FALSE)</f>
        <v>150000</v>
      </c>
      <c r="E649" s="13"/>
      <c r="F649" s="13"/>
      <c r="G649" s="13"/>
      <c r="H649" s="13"/>
      <c r="I649" s="13"/>
      <c r="J649" s="13">
        <v>1</v>
      </c>
      <c r="K649" s="13"/>
      <c r="L649" s="13"/>
      <c r="M649" s="13"/>
      <c r="N649" s="13"/>
      <c r="O649" s="13"/>
      <c r="P649" s="13"/>
      <c r="Q649" s="13"/>
      <c r="R649" s="13"/>
      <c r="S649" s="13"/>
      <c r="T649" s="13">
        <v>3</v>
      </c>
      <c r="U649" s="13"/>
      <c r="V649" s="13"/>
      <c r="W649" s="13"/>
      <c r="X649" s="13"/>
      <c r="Y649" s="13"/>
      <c r="Z649" s="13"/>
      <c r="AA649" s="13"/>
      <c r="AB649" s="13">
        <v>1</v>
      </c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>
        <f t="shared" si="25"/>
        <v>5</v>
      </c>
      <c r="AT649" s="13">
        <f t="shared" si="35"/>
        <v>750000</v>
      </c>
      <c r="AU649" s="14"/>
      <c r="AV649" s="14"/>
      <c r="AW649" s="14"/>
      <c r="AX649" s="35"/>
      <c r="AY649" s="30"/>
      <c r="AZ649" s="14"/>
      <c r="BA649" s="14"/>
      <c r="BB649" s="14"/>
      <c r="BC649" s="14"/>
    </row>
    <row r="650" spans="1:55" ht="26.25" customHeight="1" x14ac:dyDescent="0.35">
      <c r="A650" s="2"/>
      <c r="B650" s="2" t="s">
        <v>219</v>
      </c>
      <c r="C650" s="22" t="str">
        <f>VLOOKUP(B650,Tabel!$A$6:$E$78,2,FALSE)</f>
        <v xml:space="preserve">Rosario kristal </v>
      </c>
      <c r="D650" s="14">
        <f>VLOOKUP(B650,Tabel!$A$6:$E$78,4,FALSE)</f>
        <v>75000</v>
      </c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>
        <v>3</v>
      </c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>
        <f t="shared" si="25"/>
        <v>3</v>
      </c>
      <c r="AT650" s="13">
        <f t="shared" si="35"/>
        <v>225000</v>
      </c>
      <c r="AU650" s="14"/>
      <c r="AV650" s="14"/>
      <c r="AW650" s="14"/>
      <c r="AX650" s="35"/>
      <c r="AY650" s="30"/>
      <c r="AZ650" s="14"/>
      <c r="BA650" s="14"/>
      <c r="BB650" s="14"/>
      <c r="BC650" s="14"/>
    </row>
    <row r="651" spans="1:55" ht="26.25" customHeight="1" x14ac:dyDescent="0.35">
      <c r="A651" s="2"/>
      <c r="B651" s="2" t="s">
        <v>135</v>
      </c>
      <c r="C651" s="22" t="str">
        <f>VLOOKUP(B651,Tabel!$A$6:$E$78,2,FALSE)</f>
        <v xml:space="preserve">Gelang plat </v>
      </c>
      <c r="D651" s="14">
        <f>VLOOKUP(B651,Tabel!$A$6:$E$78,4,FALSE)</f>
        <v>17000</v>
      </c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>
        <v>5</v>
      </c>
      <c r="Q651" s="13"/>
      <c r="R651" s="13"/>
      <c r="S651" s="13"/>
      <c r="T651" s="13"/>
      <c r="U651" s="13"/>
      <c r="V651" s="13"/>
      <c r="W651" s="13">
        <v>9</v>
      </c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>
        <f t="shared" si="25"/>
        <v>14</v>
      </c>
      <c r="AT651" s="13">
        <f t="shared" si="35"/>
        <v>238000</v>
      </c>
      <c r="AU651" s="14"/>
      <c r="AV651" s="14"/>
      <c r="AW651" s="14"/>
      <c r="AX651" s="35"/>
      <c r="AY651" s="30"/>
      <c r="AZ651" s="14"/>
      <c r="BA651" s="14"/>
      <c r="BB651" s="14"/>
      <c r="BC651" s="14"/>
    </row>
    <row r="652" spans="1:55" ht="26.25" customHeight="1" x14ac:dyDescent="0.35">
      <c r="A652" s="2"/>
      <c r="B652" s="2" t="s">
        <v>56</v>
      </c>
      <c r="C652" s="22" t="str">
        <f>VLOOKUP(B652,Tabel!$A$6:$E$78,2,FALSE)</f>
        <v>Anting</v>
      </c>
      <c r="D652" s="14">
        <f>VLOOKUP(B652,Tabel!$A$6:$E$78,4,FALSE)</f>
        <v>50000</v>
      </c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>
        <v>1</v>
      </c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>
        <f t="shared" si="25"/>
        <v>1</v>
      </c>
      <c r="AT652" s="13">
        <f t="shared" si="35"/>
        <v>50000</v>
      </c>
      <c r="AU652" s="14"/>
      <c r="AV652" s="14"/>
      <c r="AW652" s="14"/>
      <c r="AX652" s="35"/>
      <c r="AY652" s="30"/>
      <c r="AZ652" s="14"/>
      <c r="BA652" s="14"/>
      <c r="BB652" s="14"/>
      <c r="BC652" s="14"/>
    </row>
    <row r="653" spans="1:55" ht="26.25" customHeight="1" x14ac:dyDescent="0.35">
      <c r="A653" s="2"/>
      <c r="B653" s="2" t="s">
        <v>33</v>
      </c>
      <c r="C653" s="22" t="str">
        <f>VLOOKUP(B653,Tabel!$A$6:$E$78,2,FALSE)</f>
        <v>Rosario batu</v>
      </c>
      <c r="D653" s="14">
        <f>VLOOKUP(B653,Tabel!$A$6:$E$78,4,FALSE)</f>
        <v>100000</v>
      </c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>
        <v>1</v>
      </c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>
        <f t="shared" si="25"/>
        <v>1</v>
      </c>
      <c r="AT653" s="13">
        <f t="shared" si="35"/>
        <v>100000</v>
      </c>
      <c r="AU653" s="14"/>
      <c r="AV653" s="14"/>
      <c r="AW653" s="14"/>
      <c r="AX653" s="35"/>
      <c r="AY653" s="30"/>
      <c r="AZ653" s="14"/>
      <c r="BA653" s="14"/>
      <c r="BB653" s="14"/>
      <c r="BC653" s="14"/>
    </row>
    <row r="654" spans="1:55" ht="26.25" customHeight="1" x14ac:dyDescent="0.35">
      <c r="A654" s="2"/>
      <c r="B654" s="2" t="s">
        <v>225</v>
      </c>
      <c r="C654" s="22" t="str">
        <f>VLOOKUP(B654,Tabel!$A$6:$E$78,2,FALSE)</f>
        <v>Anting</v>
      </c>
      <c r="D654" s="14">
        <f>VLOOKUP(B654,Tabel!$A$6:$E$78,4,FALSE)</f>
        <v>65000</v>
      </c>
      <c r="E654" s="13"/>
      <c r="F654" s="13"/>
      <c r="G654" s="13"/>
      <c r="H654" s="13"/>
      <c r="I654" s="13"/>
      <c r="J654" s="13"/>
      <c r="K654" s="13"/>
      <c r="L654" s="13"/>
      <c r="M654" s="13">
        <v>1</v>
      </c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>
        <f t="shared" si="25"/>
        <v>1</v>
      </c>
      <c r="AT654" s="13">
        <f t="shared" si="35"/>
        <v>65000</v>
      </c>
      <c r="AU654" s="14"/>
      <c r="AV654" s="14"/>
      <c r="AW654" s="14"/>
      <c r="AX654" s="35"/>
      <c r="AY654" s="30"/>
      <c r="AZ654" s="14"/>
      <c r="BA654" s="14"/>
      <c r="BB654" s="14"/>
      <c r="BC654" s="14"/>
    </row>
    <row r="655" spans="1:55" ht="26.25" customHeight="1" x14ac:dyDescent="0.35">
      <c r="A655" s="2"/>
      <c r="B655" s="2" t="s">
        <v>129</v>
      </c>
      <c r="C655" s="22" t="str">
        <f>VLOOKUP(B655,Tabel!$A$6:$E$78,2,FALSE)</f>
        <v>Lain2</v>
      </c>
      <c r="D655" s="35">
        <f>2715000-SUM(AT639:AT654)</f>
        <v>226000</v>
      </c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>
        <v>1</v>
      </c>
      <c r="AR655" s="13">
        <f t="shared" si="25"/>
        <v>1</v>
      </c>
      <c r="AT655" s="29">
        <f t="shared" si="35"/>
        <v>226000</v>
      </c>
      <c r="AU655" s="14"/>
      <c r="AV655" s="14"/>
      <c r="AW655" s="14"/>
      <c r="AX655" s="35">
        <v>226000</v>
      </c>
      <c r="AY655" s="30"/>
      <c r="AZ655" s="14"/>
      <c r="BA655" s="14"/>
      <c r="BB655" s="14"/>
      <c r="BC655" s="14"/>
    </row>
    <row r="656" spans="1:55" ht="26.25" customHeight="1" x14ac:dyDescent="0.35">
      <c r="A656" s="17">
        <v>42303</v>
      </c>
      <c r="B656" s="2" t="s">
        <v>129</v>
      </c>
      <c r="C656" s="22" t="str">
        <f>VLOOKUP(B656,Tabel!$A$6:$E$78,2,FALSE)</f>
        <v>Lain2</v>
      </c>
      <c r="D656" s="132">
        <v>2900000</v>
      </c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>
        <v>1</v>
      </c>
      <c r="AR656" s="13">
        <f t="shared" ref="AR656" si="36">SUM(E656:AQ656)</f>
        <v>1</v>
      </c>
      <c r="AT656" s="26">
        <f t="shared" si="35"/>
        <v>2900000</v>
      </c>
      <c r="AU656" s="30" t="s">
        <v>484</v>
      </c>
      <c r="AV656" s="14"/>
      <c r="AW656" s="14"/>
      <c r="AX656" s="35"/>
      <c r="AY656" s="30"/>
      <c r="AZ656" s="14"/>
      <c r="BA656" s="14"/>
      <c r="BB656" s="14"/>
      <c r="BC656" s="14"/>
    </row>
    <row r="657" spans="1:55" ht="26.25" customHeight="1" x14ac:dyDescent="0.35">
      <c r="A657" s="17">
        <v>42321</v>
      </c>
      <c r="B657" s="2" t="s">
        <v>32</v>
      </c>
      <c r="C657" s="22" t="str">
        <f>VLOOKUP(B657,Tabel!$A$6:$E$78,2,FALSE)</f>
        <v>Rosario kayu</v>
      </c>
      <c r="D657" s="14">
        <f>VLOOKUP(B657,Tabel!$A$6:$E$78,4,FALSE)</f>
        <v>40000</v>
      </c>
      <c r="E657" s="13"/>
      <c r="F657" s="13"/>
      <c r="G657" s="13"/>
      <c r="H657" s="13">
        <v>15</v>
      </c>
      <c r="I657" s="13"/>
      <c r="J657" s="13">
        <v>8</v>
      </c>
      <c r="K657" s="13"/>
      <c r="L657" s="13"/>
      <c r="M657" s="13">
        <v>3</v>
      </c>
      <c r="N657" s="13"/>
      <c r="O657" s="13">
        <v>3</v>
      </c>
      <c r="P657" s="13">
        <v>6</v>
      </c>
      <c r="Q657" s="13">
        <v>3</v>
      </c>
      <c r="R657" s="13"/>
      <c r="S657" s="13"/>
      <c r="T657" s="13"/>
      <c r="U657" s="13">
        <v>1</v>
      </c>
      <c r="V657" s="13"/>
      <c r="W657" s="13"/>
      <c r="X657" s="13"/>
      <c r="Y657" s="13"/>
      <c r="Z657" s="13"/>
      <c r="AA657" s="13">
        <v>2</v>
      </c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>
        <f t="shared" si="25"/>
        <v>41</v>
      </c>
      <c r="AT657" s="13">
        <f t="shared" si="35"/>
        <v>1640000</v>
      </c>
      <c r="AU657" s="14"/>
      <c r="AV657" s="14"/>
      <c r="AW657" s="14"/>
      <c r="AX657" s="35"/>
      <c r="AY657" s="30"/>
      <c r="AZ657" s="14"/>
      <c r="BA657" s="14"/>
      <c r="BB657" s="14"/>
      <c r="BC657" s="14"/>
    </row>
    <row r="658" spans="1:55" ht="26.25" customHeight="1" x14ac:dyDescent="0.35">
      <c r="A658" s="2" t="s">
        <v>397</v>
      </c>
      <c r="B658" s="2" t="s">
        <v>221</v>
      </c>
      <c r="C658" s="22" t="str">
        <f>VLOOKUP(B658,Tabel!$A$6:$E$78,2,FALSE)</f>
        <v>Rosario tali bercorak</v>
      </c>
      <c r="D658" s="14">
        <f>VLOOKUP(B658,Tabel!$A$6:$E$78,4,FALSE)</f>
        <v>50000</v>
      </c>
      <c r="E658" s="13"/>
      <c r="F658" s="13"/>
      <c r="G658" s="13"/>
      <c r="H658" s="13"/>
      <c r="I658" s="13"/>
      <c r="J658" s="13"/>
      <c r="K658" s="13"/>
      <c r="L658" s="13">
        <v>3</v>
      </c>
      <c r="M658" s="13"/>
      <c r="N658" s="13"/>
      <c r="O658" s="13"/>
      <c r="P658" s="13">
        <v>1</v>
      </c>
      <c r="Q658" s="13">
        <v>1</v>
      </c>
      <c r="R658" s="13"/>
      <c r="S658" s="13">
        <v>3</v>
      </c>
      <c r="T658" s="13"/>
      <c r="U658" s="13"/>
      <c r="V658" s="13"/>
      <c r="W658" s="13"/>
      <c r="X658" s="13"/>
      <c r="Y658" s="13"/>
      <c r="Z658" s="13"/>
      <c r="AA658" s="13">
        <v>1</v>
      </c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>
        <f t="shared" si="25"/>
        <v>9</v>
      </c>
      <c r="AT658" s="13">
        <f t="shared" si="35"/>
        <v>450000</v>
      </c>
      <c r="AU658" s="14"/>
      <c r="AV658" s="14"/>
      <c r="AW658" s="14"/>
      <c r="AX658" s="35"/>
      <c r="AY658" s="30"/>
      <c r="AZ658" s="14"/>
      <c r="BA658" s="14"/>
      <c r="BB658" s="14"/>
      <c r="BC658" s="14"/>
    </row>
    <row r="659" spans="1:55" ht="26.25" customHeight="1" x14ac:dyDescent="0.35">
      <c r="A659" s="2"/>
      <c r="B659" s="2" t="s">
        <v>129</v>
      </c>
      <c r="C659" s="22" t="str">
        <f>VLOOKUP(B659,Tabel!$A$6:$E$78,2,FALSE)</f>
        <v>Lain2</v>
      </c>
      <c r="D659" s="35">
        <v>10000</v>
      </c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>
        <v>1</v>
      </c>
      <c r="AR659" s="13">
        <f t="shared" si="25"/>
        <v>1</v>
      </c>
      <c r="AT659" s="29">
        <f t="shared" si="35"/>
        <v>10000</v>
      </c>
      <c r="AU659" s="14"/>
      <c r="AV659" s="14"/>
      <c r="AW659" s="14"/>
      <c r="AX659" s="35">
        <v>10000</v>
      </c>
      <c r="AY659" s="30"/>
      <c r="AZ659" s="14"/>
      <c r="BA659" s="14"/>
      <c r="BB659" s="14"/>
      <c r="BC659" s="14"/>
    </row>
    <row r="660" spans="1:55" ht="26.25" customHeight="1" x14ac:dyDescent="0.35">
      <c r="A660" s="94">
        <v>42323</v>
      </c>
      <c r="B660" s="2" t="s">
        <v>33</v>
      </c>
      <c r="C660" s="22" t="str">
        <f>VLOOKUP(B660,Tabel!$A$6:$E$78,2,FALSE)</f>
        <v>Rosario batu</v>
      </c>
      <c r="D660" s="14">
        <f>VLOOKUP(B660,Tabel!$A$6:$E$78,4,FALSE)</f>
        <v>100000</v>
      </c>
      <c r="E660" s="13"/>
      <c r="F660" s="13"/>
      <c r="G660" s="13"/>
      <c r="H660" s="13"/>
      <c r="I660" s="13"/>
      <c r="J660" s="13">
        <v>2</v>
      </c>
      <c r="K660" s="13"/>
      <c r="L660" s="13"/>
      <c r="M660" s="13">
        <v>5</v>
      </c>
      <c r="N660" s="13"/>
      <c r="O660" s="13"/>
      <c r="P660" s="13"/>
      <c r="Q660" s="13">
        <v>1</v>
      </c>
      <c r="R660" s="13"/>
      <c r="S660" s="13"/>
      <c r="T660" s="13"/>
      <c r="U660" s="13"/>
      <c r="V660" s="13"/>
      <c r="W660" s="13"/>
      <c r="X660" s="13"/>
      <c r="Y660" s="13"/>
      <c r="Z660" s="13"/>
      <c r="AA660" s="13">
        <v>1</v>
      </c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>
        <v>1</v>
      </c>
      <c r="AR660" s="13">
        <f t="shared" si="25"/>
        <v>10</v>
      </c>
      <c r="AT660" s="13">
        <f t="shared" si="35"/>
        <v>1000000</v>
      </c>
      <c r="AU660" s="14"/>
      <c r="AV660" s="14"/>
      <c r="AW660" s="14"/>
      <c r="AX660" s="35"/>
      <c r="AY660" s="30"/>
      <c r="AZ660" s="14"/>
      <c r="BA660" s="14"/>
      <c r="BB660" s="14"/>
      <c r="BC660" s="14"/>
    </row>
    <row r="661" spans="1:55" ht="26.25" customHeight="1" x14ac:dyDescent="0.35">
      <c r="A661" s="2" t="s">
        <v>398</v>
      </c>
      <c r="B661" s="2" t="s">
        <v>221</v>
      </c>
      <c r="C661" s="22" t="str">
        <f>VLOOKUP(B661,Tabel!$A$6:$E$78,2,FALSE)</f>
        <v>Rosario tali bercorak</v>
      </c>
      <c r="D661" s="14">
        <f>VLOOKUP(B661,Tabel!$A$6:$E$78,4,FALSE)</f>
        <v>50000</v>
      </c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>
        <v>3</v>
      </c>
      <c r="T661" s="13">
        <v>1</v>
      </c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>
        <f t="shared" si="25"/>
        <v>4</v>
      </c>
      <c r="AT661" s="13">
        <f t="shared" si="35"/>
        <v>200000</v>
      </c>
      <c r="AU661" s="14"/>
      <c r="AV661" s="14"/>
      <c r="AW661" s="14"/>
      <c r="AX661" s="35"/>
      <c r="AY661" s="30"/>
      <c r="AZ661" s="14"/>
      <c r="BA661" s="14"/>
      <c r="BB661" s="14"/>
      <c r="BC661" s="14"/>
    </row>
    <row r="662" spans="1:55" ht="26.25" customHeight="1" x14ac:dyDescent="0.35">
      <c r="A662" s="2" t="s">
        <v>342</v>
      </c>
      <c r="B662" s="2" t="s">
        <v>223</v>
      </c>
      <c r="C662" s="22" t="str">
        <f>VLOOKUP(B662,Tabel!$A$6:$E$78,2,FALSE)</f>
        <v>Gelang rosario kristal</v>
      </c>
      <c r="D662" s="14">
        <f>VLOOKUP(B662,Tabel!$A$6:$E$78,4,FALSE)</f>
        <v>75000</v>
      </c>
      <c r="E662" s="13"/>
      <c r="F662" s="13">
        <v>1</v>
      </c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>
        <v>2</v>
      </c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>
        <f t="shared" si="25"/>
        <v>3</v>
      </c>
      <c r="AT662" s="13">
        <f t="shared" si="35"/>
        <v>225000</v>
      </c>
      <c r="AU662" s="14"/>
      <c r="AV662" s="14"/>
      <c r="AW662" s="14"/>
      <c r="AX662" s="35"/>
      <c r="AY662" s="30"/>
      <c r="AZ662" s="14"/>
      <c r="BA662" s="14"/>
      <c r="BB662" s="14"/>
      <c r="BC662" s="14"/>
    </row>
    <row r="663" spans="1:55" ht="26.25" customHeight="1" x14ac:dyDescent="0.35">
      <c r="A663" s="2"/>
      <c r="B663" s="2" t="s">
        <v>137</v>
      </c>
      <c r="C663" s="22" t="str">
        <f>VLOOKUP(B663,Tabel!$A$6:$E$78,2,FALSE)</f>
        <v>Gelang kayu (baru)</v>
      </c>
      <c r="D663" s="14">
        <f>VLOOKUP(B663,Tabel!$A$6:$E$78,4,FALSE)</f>
        <v>25000</v>
      </c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>
        <v>2</v>
      </c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>
        <f t="shared" si="25"/>
        <v>2</v>
      </c>
      <c r="AT663" s="13">
        <f t="shared" si="35"/>
        <v>50000</v>
      </c>
      <c r="AU663" s="14"/>
      <c r="AV663" s="14"/>
      <c r="AW663" s="14"/>
      <c r="AX663" s="35"/>
      <c r="AY663" s="30"/>
      <c r="AZ663" s="14"/>
      <c r="BA663" s="14"/>
      <c r="BB663" s="14"/>
      <c r="BC663" s="14"/>
    </row>
    <row r="664" spans="1:55" ht="26.25" customHeight="1" x14ac:dyDescent="0.35">
      <c r="A664" s="2"/>
      <c r="B664" s="2" t="s">
        <v>35</v>
      </c>
      <c r="C664" s="22" t="str">
        <f>VLOOKUP(B664,Tabel!$A$6:$E$78,2,FALSE)</f>
        <v>Rosario kristal</v>
      </c>
      <c r="D664" s="14">
        <f>VLOOKUP(B664,Tabel!$A$6:$E$78,4,FALSE)</f>
        <v>150000</v>
      </c>
      <c r="E664" s="13"/>
      <c r="F664" s="13"/>
      <c r="G664" s="13"/>
      <c r="H664" s="13"/>
      <c r="I664" s="13"/>
      <c r="J664" s="13">
        <v>2</v>
      </c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>
        <f t="shared" si="25"/>
        <v>2</v>
      </c>
      <c r="AT664" s="13">
        <f t="shared" si="35"/>
        <v>300000</v>
      </c>
      <c r="AU664" s="14"/>
      <c r="AV664" s="14"/>
      <c r="AW664" s="14"/>
      <c r="AX664" s="35"/>
      <c r="AY664" s="30"/>
      <c r="AZ664" s="14"/>
      <c r="BA664" s="14"/>
      <c r="BB664" s="14"/>
      <c r="BC664" s="14"/>
    </row>
    <row r="665" spans="1:55" ht="26.25" customHeight="1" x14ac:dyDescent="0.35">
      <c r="A665" s="2"/>
      <c r="B665" s="2" t="s">
        <v>135</v>
      </c>
      <c r="C665" s="22" t="str">
        <f>VLOOKUP(B665,Tabel!$A$6:$E$78,2,FALSE)</f>
        <v xml:space="preserve">Gelang plat </v>
      </c>
      <c r="D665" s="14">
        <f>VLOOKUP(B665,Tabel!$A$6:$E$78,4,FALSE)</f>
        <v>17000</v>
      </c>
      <c r="E665" s="13"/>
      <c r="F665" s="13"/>
      <c r="G665" s="13"/>
      <c r="H665" s="13">
        <v>11</v>
      </c>
      <c r="I665" s="13"/>
      <c r="J665" s="13">
        <v>1</v>
      </c>
      <c r="K665" s="13"/>
      <c r="L665" s="13"/>
      <c r="M665" s="13"/>
      <c r="N665" s="13"/>
      <c r="O665" s="13"/>
      <c r="P665" s="13">
        <v>2</v>
      </c>
      <c r="Q665" s="13"/>
      <c r="R665" s="13"/>
      <c r="S665" s="13"/>
      <c r="T665" s="13"/>
      <c r="U665" s="13"/>
      <c r="V665" s="13"/>
      <c r="W665" s="13"/>
      <c r="X665" s="13"/>
      <c r="Y665" s="13">
        <v>3</v>
      </c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>
        <v>1</v>
      </c>
      <c r="AR665" s="13">
        <f t="shared" si="25"/>
        <v>18</v>
      </c>
      <c r="AT665" s="13">
        <f t="shared" si="35"/>
        <v>306000</v>
      </c>
      <c r="AU665" s="14"/>
      <c r="AV665" s="14"/>
      <c r="AW665" s="14"/>
      <c r="AX665" s="35"/>
      <c r="AY665" s="30"/>
      <c r="AZ665" s="14"/>
      <c r="BA665" s="14"/>
      <c r="BB665" s="14"/>
      <c r="BC665" s="14"/>
    </row>
    <row r="666" spans="1:55" ht="26.25" customHeight="1" x14ac:dyDescent="0.35">
      <c r="A666" s="2"/>
      <c r="B666" s="2" t="s">
        <v>133</v>
      </c>
      <c r="C666" s="22" t="str">
        <f>VLOOKUP(B666,Tabel!$A$6:$E$78,2,FALSE)</f>
        <v>Gelang rosario kristal</v>
      </c>
      <c r="D666" s="14">
        <f>VLOOKUP(B666,Tabel!$A$6:$E$78,4,FALSE)</f>
        <v>50000</v>
      </c>
      <c r="E666" s="13"/>
      <c r="F666" s="13"/>
      <c r="G666" s="13"/>
      <c r="H666" s="13">
        <v>1</v>
      </c>
      <c r="I666" s="13"/>
      <c r="J666" s="13"/>
      <c r="K666" s="13"/>
      <c r="L666" s="13"/>
      <c r="M666" s="13">
        <v>13</v>
      </c>
      <c r="N666" s="13"/>
      <c r="O666" s="13">
        <v>1</v>
      </c>
      <c r="P666" s="13">
        <v>1</v>
      </c>
      <c r="Q666" s="13"/>
      <c r="R666" s="13"/>
      <c r="S666" s="13"/>
      <c r="T666" s="13">
        <v>1</v>
      </c>
      <c r="U666" s="13"/>
      <c r="V666" s="13"/>
      <c r="W666" s="13"/>
      <c r="X666" s="13"/>
      <c r="Y666" s="13"/>
      <c r="Z666" s="13"/>
      <c r="AA666" s="13">
        <v>5</v>
      </c>
      <c r="AB666" s="13">
        <v>1</v>
      </c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>
        <f t="shared" si="25"/>
        <v>23</v>
      </c>
      <c r="AT666" s="13">
        <f t="shared" si="35"/>
        <v>1150000</v>
      </c>
      <c r="AU666" s="14"/>
      <c r="AV666" s="14"/>
      <c r="AW666" s="14"/>
      <c r="AX666" s="35"/>
      <c r="AY666" s="30"/>
      <c r="AZ666" s="14"/>
      <c r="BA666" s="14"/>
      <c r="BB666" s="14"/>
      <c r="BC666" s="14"/>
    </row>
    <row r="667" spans="1:55" ht="26.25" customHeight="1" x14ac:dyDescent="0.35">
      <c r="A667" s="2"/>
      <c r="B667" s="2" t="s">
        <v>140</v>
      </c>
      <c r="C667" s="22" t="str">
        <f>VLOOKUP(B667,Tabel!$A$6:$E$78,2,FALSE)</f>
        <v>Kalung bandul</v>
      </c>
      <c r="D667" s="14">
        <f>VLOOKUP(B667,Tabel!$A$6:$E$78,4,FALSE)</f>
        <v>23000</v>
      </c>
      <c r="E667" s="13"/>
      <c r="F667" s="13"/>
      <c r="G667" s="13"/>
      <c r="H667" s="13">
        <v>2</v>
      </c>
      <c r="I667" s="13"/>
      <c r="J667" s="13"/>
      <c r="K667" s="13"/>
      <c r="L667" s="13"/>
      <c r="M667" s="13"/>
      <c r="N667" s="13"/>
      <c r="O667" s="13">
        <v>1</v>
      </c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>
        <f t="shared" si="25"/>
        <v>3</v>
      </c>
      <c r="AT667" s="13">
        <f t="shared" si="35"/>
        <v>69000</v>
      </c>
      <c r="AU667" s="14"/>
      <c r="AV667" s="14"/>
      <c r="AW667" s="14"/>
      <c r="AX667" s="35"/>
      <c r="AY667" s="30"/>
      <c r="AZ667" s="14"/>
      <c r="BA667" s="14"/>
      <c r="BB667" s="14"/>
      <c r="BC667" s="14"/>
    </row>
    <row r="668" spans="1:55" ht="26.25" customHeight="1" x14ac:dyDescent="0.35">
      <c r="A668" s="2"/>
      <c r="B668" s="2" t="s">
        <v>225</v>
      </c>
      <c r="C668" s="22" t="str">
        <f>VLOOKUP(B668,Tabel!$A$6:$E$78,2,FALSE)</f>
        <v>Anting</v>
      </c>
      <c r="D668" s="14">
        <f>VLOOKUP(B668,Tabel!$A$6:$E$78,4,FALSE)</f>
        <v>65000</v>
      </c>
      <c r="E668" s="13"/>
      <c r="F668" s="13"/>
      <c r="G668" s="13"/>
      <c r="H668" s="13">
        <v>1</v>
      </c>
      <c r="I668" s="13"/>
      <c r="J668" s="13">
        <v>1</v>
      </c>
      <c r="K668" s="13"/>
      <c r="L668" s="13"/>
      <c r="M668" s="13">
        <v>1</v>
      </c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>
        <v>1</v>
      </c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>
        <f t="shared" si="25"/>
        <v>4</v>
      </c>
      <c r="AT668" s="13">
        <f t="shared" si="35"/>
        <v>260000</v>
      </c>
      <c r="AU668" s="14"/>
      <c r="AV668" s="14"/>
      <c r="AW668" s="14"/>
      <c r="AX668" s="35"/>
      <c r="AY668" s="30"/>
      <c r="AZ668" s="14"/>
      <c r="BA668" s="14"/>
      <c r="BB668" s="14"/>
      <c r="BC668" s="14"/>
    </row>
    <row r="669" spans="1:55" ht="26.25" customHeight="1" x14ac:dyDescent="0.35">
      <c r="A669" s="2"/>
      <c r="B669" s="2" t="s">
        <v>399</v>
      </c>
      <c r="C669" s="22" t="str">
        <f>VLOOKUP(B669,Tabel!$A$6:$E$78,2,FALSE)</f>
        <v>Rosario simpul diamond</v>
      </c>
      <c r="D669" s="14">
        <f>VLOOKUP(B669,Tabel!$A$6:$E$78,4,FALSE)</f>
        <v>80000</v>
      </c>
      <c r="E669" s="13"/>
      <c r="F669" s="13"/>
      <c r="G669" s="13"/>
      <c r="H669" s="13"/>
      <c r="I669" s="13"/>
      <c r="J669" s="13"/>
      <c r="K669" s="13"/>
      <c r="L669" s="13"/>
      <c r="M669" s="13"/>
      <c r="N669" s="13">
        <v>1</v>
      </c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>
        <f t="shared" si="25"/>
        <v>1</v>
      </c>
      <c r="AT669" s="13">
        <f t="shared" si="35"/>
        <v>80000</v>
      </c>
      <c r="AU669" s="14"/>
      <c r="AV669" s="14"/>
      <c r="AW669" s="14"/>
      <c r="AX669" s="35"/>
      <c r="AY669" s="30"/>
      <c r="AZ669" s="14"/>
      <c r="BA669" s="14"/>
      <c r="BB669" s="14"/>
      <c r="BC669" s="14"/>
    </row>
    <row r="670" spans="1:55" ht="26.25" customHeight="1" x14ac:dyDescent="0.35">
      <c r="A670" s="2"/>
      <c r="B670" s="2" t="s">
        <v>372</v>
      </c>
      <c r="C670" s="22" t="str">
        <f>VLOOKUP(B670,Tabel!$A$6:$E$78,2,FALSE)</f>
        <v>Gelang Rosario Corak Bunga</v>
      </c>
      <c r="D670" s="14">
        <f>VLOOKUP(B670,Tabel!$A$6:$E$78,4,FALSE)</f>
        <v>100000</v>
      </c>
      <c r="E670" s="13"/>
      <c r="F670" s="13"/>
      <c r="G670" s="13"/>
      <c r="H670" s="13">
        <v>1</v>
      </c>
      <c r="I670" s="13"/>
      <c r="J670" s="13">
        <v>2</v>
      </c>
      <c r="K670" s="13"/>
      <c r="L670" s="13"/>
      <c r="M670" s="13"/>
      <c r="N670" s="13"/>
      <c r="O670" s="13"/>
      <c r="P670" s="13"/>
      <c r="Q670" s="13">
        <v>1</v>
      </c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>
        <f t="shared" si="25"/>
        <v>4</v>
      </c>
      <c r="AT670" s="13">
        <f t="shared" si="35"/>
        <v>400000</v>
      </c>
      <c r="AU670" s="14"/>
      <c r="AV670" s="14"/>
      <c r="AW670" s="14"/>
      <c r="AX670" s="35"/>
      <c r="AY670" s="30"/>
      <c r="AZ670" s="14"/>
      <c r="BA670" s="14"/>
      <c r="BB670" s="14"/>
      <c r="BC670" s="14"/>
    </row>
    <row r="671" spans="1:55" ht="26.25" customHeight="1" x14ac:dyDescent="0.35">
      <c r="A671" s="2"/>
      <c r="B671" s="2" t="s">
        <v>135</v>
      </c>
      <c r="C671" s="22" t="str">
        <f>VLOOKUP(B671,Tabel!$A$6:$E$78,2,FALSE)</f>
        <v xml:space="preserve">Gelang plat </v>
      </c>
      <c r="D671" s="14">
        <f>VLOOKUP(B671,Tabel!$A$6:$E$78,4,FALSE)</f>
        <v>17000</v>
      </c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>
        <v>1</v>
      </c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>
        <f t="shared" si="25"/>
        <v>1</v>
      </c>
      <c r="AT671" s="13">
        <f t="shared" si="35"/>
        <v>17000</v>
      </c>
      <c r="AU671" s="14"/>
      <c r="AV671" s="14"/>
      <c r="AW671" s="14"/>
      <c r="AX671" s="35"/>
      <c r="AY671" s="30"/>
      <c r="AZ671" s="14"/>
      <c r="BA671" s="14"/>
      <c r="BB671" s="14"/>
      <c r="BC671" s="14"/>
    </row>
    <row r="672" spans="1:55" ht="26.25" customHeight="1" x14ac:dyDescent="0.35">
      <c r="A672" s="2"/>
      <c r="B672" s="2" t="s">
        <v>366</v>
      </c>
      <c r="C672" s="22" t="str">
        <f>VLOOKUP(B672,Tabel!$A$6:$E$78,2,FALSE)</f>
        <v>Gelang Fransiskus</v>
      </c>
      <c r="D672" s="14">
        <f>VLOOKUP(B672,Tabel!$A$6:$E$78,4,FALSE)</f>
        <v>100000</v>
      </c>
      <c r="E672" s="13"/>
      <c r="F672" s="13"/>
      <c r="G672" s="13"/>
      <c r="H672" s="13">
        <v>1</v>
      </c>
      <c r="I672" s="13"/>
      <c r="J672" s="13">
        <v>1</v>
      </c>
      <c r="K672" s="13"/>
      <c r="L672" s="13"/>
      <c r="M672" s="13"/>
      <c r="N672" s="13"/>
      <c r="O672" s="13"/>
      <c r="P672" s="13"/>
      <c r="Q672" s="13"/>
      <c r="R672" s="13"/>
      <c r="S672" s="13"/>
      <c r="T672" s="13">
        <v>1</v>
      </c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>
        <f t="shared" si="25"/>
        <v>3</v>
      </c>
      <c r="AT672" s="13">
        <f t="shared" si="35"/>
        <v>300000</v>
      </c>
      <c r="AU672" s="14"/>
      <c r="AV672" s="14"/>
      <c r="AW672" s="14"/>
      <c r="AX672" s="35"/>
      <c r="AY672" s="30"/>
      <c r="AZ672" s="14"/>
      <c r="BA672" s="14"/>
      <c r="BB672" s="14"/>
      <c r="BC672" s="14"/>
    </row>
    <row r="673" spans="1:55" ht="26.25" customHeight="1" x14ac:dyDescent="0.35">
      <c r="A673" s="2"/>
      <c r="B673" s="2" t="s">
        <v>370</v>
      </c>
      <c r="C673" s="22" t="str">
        <f>VLOOKUP(B673,Tabel!$A$6:$E$78,2,FALSE)</f>
        <v>Gelang Rosario Putih</v>
      </c>
      <c r="D673" s="14">
        <f>VLOOKUP(B673,Tabel!$A$6:$E$78,4,FALSE)</f>
        <v>50000</v>
      </c>
      <c r="E673" s="13"/>
      <c r="F673" s="13"/>
      <c r="G673" s="13"/>
      <c r="H673" s="13"/>
      <c r="I673" s="13"/>
      <c r="J673" s="13">
        <v>3</v>
      </c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>
        <f t="shared" si="25"/>
        <v>3</v>
      </c>
      <c r="AT673" s="13">
        <f t="shared" si="35"/>
        <v>150000</v>
      </c>
      <c r="AU673" s="14"/>
      <c r="AV673" s="14"/>
      <c r="AW673" s="14"/>
      <c r="AX673" s="35"/>
      <c r="AY673" s="30"/>
      <c r="AZ673" s="14"/>
      <c r="BA673" s="14"/>
      <c r="BB673" s="14"/>
      <c r="BC673" s="14"/>
    </row>
    <row r="674" spans="1:55" ht="26.25" customHeight="1" x14ac:dyDescent="0.35">
      <c r="A674" s="2"/>
      <c r="B674" s="2" t="s">
        <v>368</v>
      </c>
      <c r="C674" s="22" t="str">
        <f>VLOOKUP(B674,Tabel!$A$6:$E$78,2,FALSE)</f>
        <v>Gelang Rosario Lilit</v>
      </c>
      <c r="D674" s="14">
        <f>VLOOKUP(B674,Tabel!$A$6:$E$78,4,FALSE)</f>
        <v>40000</v>
      </c>
      <c r="E674" s="13"/>
      <c r="F674" s="13"/>
      <c r="G674" s="13"/>
      <c r="H674" s="13"/>
      <c r="I674" s="13"/>
      <c r="J674" s="13"/>
      <c r="K674" s="13"/>
      <c r="L674" s="13"/>
      <c r="M674" s="13"/>
      <c r="N674" s="13">
        <v>3</v>
      </c>
      <c r="O674" s="13"/>
      <c r="P674" s="13"/>
      <c r="Q674" s="13"/>
      <c r="R674" s="13"/>
      <c r="S674" s="13">
        <v>1</v>
      </c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>
        <v>1</v>
      </c>
      <c r="AR674" s="13">
        <f t="shared" si="25"/>
        <v>5</v>
      </c>
      <c r="AT674" s="13">
        <f t="shared" si="35"/>
        <v>200000</v>
      </c>
      <c r="AU674" s="14"/>
      <c r="AV674" s="14"/>
      <c r="AW674" s="14"/>
      <c r="AX674" s="35"/>
      <c r="AY674" s="30"/>
      <c r="AZ674" s="14"/>
      <c r="BA674" s="14"/>
      <c r="BB674" s="14"/>
      <c r="BC674" s="14"/>
    </row>
    <row r="675" spans="1:55" ht="26.25" customHeight="1" x14ac:dyDescent="0.35">
      <c r="A675" s="2"/>
      <c r="B675" s="2" t="s">
        <v>32</v>
      </c>
      <c r="C675" s="22" t="str">
        <f>VLOOKUP(B675,Tabel!$A$6:$E$78,2,FALSE)</f>
        <v>Rosario kayu</v>
      </c>
      <c r="D675" s="14">
        <f>VLOOKUP(B675,Tabel!$A$6:$E$78,4,FALSE)</f>
        <v>40000</v>
      </c>
      <c r="E675" s="13"/>
      <c r="F675" s="13">
        <v>1</v>
      </c>
      <c r="G675" s="13"/>
      <c r="H675" s="13">
        <v>2</v>
      </c>
      <c r="I675" s="13"/>
      <c r="J675" s="13"/>
      <c r="K675" s="13"/>
      <c r="L675" s="13"/>
      <c r="M675" s="13"/>
      <c r="N675" s="13"/>
      <c r="O675" s="13">
        <v>4</v>
      </c>
      <c r="P675" s="13">
        <v>4</v>
      </c>
      <c r="Q675" s="13"/>
      <c r="R675" s="13"/>
      <c r="S675" s="13">
        <v>7</v>
      </c>
      <c r="T675" s="13">
        <v>2</v>
      </c>
      <c r="U675" s="13">
        <v>1</v>
      </c>
      <c r="V675" s="13"/>
      <c r="W675" s="13">
        <v>1</v>
      </c>
      <c r="X675" s="13"/>
      <c r="Y675" s="13"/>
      <c r="Z675" s="13"/>
      <c r="AA675" s="13">
        <v>2</v>
      </c>
      <c r="AB675" s="13">
        <v>1</v>
      </c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>
        <f t="shared" si="25"/>
        <v>25</v>
      </c>
      <c r="AT675" s="13">
        <f t="shared" si="35"/>
        <v>1000000</v>
      </c>
      <c r="AU675" s="14"/>
      <c r="AV675" s="14"/>
      <c r="AW675" s="14"/>
      <c r="AX675" s="35"/>
      <c r="AY675" s="30"/>
      <c r="AZ675" s="14"/>
      <c r="BA675" s="14"/>
      <c r="BB675" s="14"/>
      <c r="BC675" s="14"/>
    </row>
    <row r="676" spans="1:55" ht="26.25" customHeight="1" x14ac:dyDescent="0.35">
      <c r="A676" s="2"/>
      <c r="B676" s="2" t="s">
        <v>56</v>
      </c>
      <c r="C676" s="22" t="str">
        <f>VLOOKUP(B676,Tabel!$A$6:$E$78,2,FALSE)</f>
        <v>Anting</v>
      </c>
      <c r="D676" s="14">
        <f>VLOOKUP(B676,Tabel!$A$6:$E$78,4,FALSE)</f>
        <v>50000</v>
      </c>
      <c r="E676" s="13"/>
      <c r="F676" s="13"/>
      <c r="G676" s="13"/>
      <c r="H676" s="13"/>
      <c r="I676" s="13"/>
      <c r="J676" s="13">
        <v>1</v>
      </c>
      <c r="K676" s="13"/>
      <c r="L676" s="13"/>
      <c r="M676" s="13"/>
      <c r="N676" s="13"/>
      <c r="O676" s="13"/>
      <c r="P676" s="13">
        <v>1</v>
      </c>
      <c r="Q676" s="13"/>
      <c r="R676" s="13"/>
      <c r="S676" s="13"/>
      <c r="T676" s="13"/>
      <c r="U676" s="13"/>
      <c r="V676" s="13"/>
      <c r="W676" s="13">
        <v>1</v>
      </c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>
        <f t="shared" si="25"/>
        <v>3</v>
      </c>
      <c r="AT676" s="13">
        <f t="shared" si="35"/>
        <v>150000</v>
      </c>
      <c r="AU676" s="14"/>
      <c r="AV676" s="14"/>
      <c r="AW676" s="14"/>
      <c r="AX676" s="35"/>
      <c r="AY676" s="30"/>
      <c r="AZ676" s="14"/>
      <c r="BA676" s="14"/>
      <c r="BB676" s="14"/>
      <c r="BC676" s="14"/>
    </row>
    <row r="677" spans="1:55" ht="26.25" customHeight="1" x14ac:dyDescent="0.35">
      <c r="A677" s="2"/>
      <c r="B677" s="2" t="s">
        <v>40</v>
      </c>
      <c r="C677" s="22" t="str">
        <f>VLOOKUP(B677,Tabel!$A$6:$E$78,2,FALSE)</f>
        <v>Kalung huruf</v>
      </c>
      <c r="D677" s="14">
        <f>VLOOKUP(B677,Tabel!$A$6:$E$78,4,FALSE)</f>
        <v>15000</v>
      </c>
      <c r="E677" s="13"/>
      <c r="F677" s="13"/>
      <c r="G677" s="13"/>
      <c r="H677" s="13"/>
      <c r="I677" s="13"/>
      <c r="J677" s="13"/>
      <c r="K677" s="13"/>
      <c r="L677" s="13"/>
      <c r="M677" s="13"/>
      <c r="N677" s="13">
        <v>3</v>
      </c>
      <c r="O677" s="13">
        <v>1</v>
      </c>
      <c r="P677" s="13">
        <v>1</v>
      </c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>
        <f t="shared" si="25"/>
        <v>5</v>
      </c>
      <c r="AT677" s="13">
        <f t="shared" si="35"/>
        <v>75000</v>
      </c>
      <c r="AU677" s="14"/>
      <c r="AV677" s="14"/>
      <c r="AW677" s="14"/>
      <c r="AX677" s="35"/>
      <c r="AY677" s="30"/>
      <c r="AZ677" s="14"/>
      <c r="BA677" s="14"/>
      <c r="BB677" s="14"/>
      <c r="BC677" s="14"/>
    </row>
    <row r="678" spans="1:55" ht="26.25" customHeight="1" x14ac:dyDescent="0.35">
      <c r="A678" s="2"/>
      <c r="B678" s="2" t="s">
        <v>133</v>
      </c>
      <c r="C678" s="22" t="str">
        <f>VLOOKUP(B678,Tabel!$A$6:$E$78,2,FALSE)</f>
        <v>Gelang rosario kristal</v>
      </c>
      <c r="D678" s="14">
        <f>VLOOKUP(B678,Tabel!$A$6:$E$78,4,FALSE)</f>
        <v>50000</v>
      </c>
      <c r="E678" s="13"/>
      <c r="F678" s="13"/>
      <c r="G678" s="13"/>
      <c r="H678" s="13"/>
      <c r="I678" s="13"/>
      <c r="J678" s="13"/>
      <c r="K678" s="13"/>
      <c r="L678" s="13"/>
      <c r="M678" s="13">
        <v>1</v>
      </c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>
        <f t="shared" si="25"/>
        <v>1</v>
      </c>
      <c r="AT678" s="13">
        <f t="shared" si="35"/>
        <v>50000</v>
      </c>
      <c r="AU678" s="14"/>
      <c r="AV678" s="14"/>
      <c r="AW678" s="14"/>
      <c r="AX678" s="35"/>
      <c r="AY678" s="30"/>
      <c r="AZ678" s="14"/>
      <c r="BA678" s="14"/>
      <c r="BB678" s="14"/>
      <c r="BC678" s="14"/>
    </row>
    <row r="679" spans="1:55" ht="26.25" customHeight="1" x14ac:dyDescent="0.35">
      <c r="A679" s="2"/>
      <c r="B679" s="2" t="s">
        <v>43</v>
      </c>
      <c r="C679" s="22" t="str">
        <f>VLOOKUP(B679,Tabel!$A$6:$E$78,2,FALSE)</f>
        <v>G.batu magnet</v>
      </c>
      <c r="D679" s="14">
        <f>VLOOKUP(B679,Tabel!$A$6:$E$78,4,FALSE)</f>
        <v>28000</v>
      </c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>
        <v>1</v>
      </c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>
        <f t="shared" si="25"/>
        <v>1</v>
      </c>
      <c r="AT679" s="13">
        <f t="shared" si="35"/>
        <v>28000</v>
      </c>
      <c r="AU679" s="14"/>
      <c r="AV679" s="14"/>
      <c r="AW679" s="14"/>
      <c r="AX679" s="35"/>
      <c r="AY679" s="30"/>
      <c r="AZ679" s="14"/>
      <c r="BA679" s="14"/>
      <c r="BB679" s="14"/>
      <c r="BC679" s="14"/>
    </row>
    <row r="680" spans="1:55" ht="26.25" customHeight="1" x14ac:dyDescent="0.35">
      <c r="A680" s="2"/>
      <c r="B680" s="2" t="s">
        <v>45</v>
      </c>
      <c r="C680" s="22" t="str">
        <f>VLOOKUP(B680,Tabel!$A$6:$E$78,2,FALSE)</f>
        <v>G.bandul kunci</v>
      </c>
      <c r="D680" s="14">
        <f>VLOOKUP(B680,Tabel!$A$6:$E$78,4,FALSE)</f>
        <v>28000</v>
      </c>
      <c r="E680" s="13"/>
      <c r="F680" s="13"/>
      <c r="G680" s="13"/>
      <c r="H680" s="13">
        <v>1</v>
      </c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>
        <f t="shared" si="25"/>
        <v>1</v>
      </c>
      <c r="AT680" s="13">
        <f t="shared" si="35"/>
        <v>28000</v>
      </c>
      <c r="AU680" s="14"/>
      <c r="AV680" s="14"/>
      <c r="AW680" s="14"/>
      <c r="AX680" s="35"/>
      <c r="AY680" s="30"/>
      <c r="AZ680" s="14"/>
      <c r="BA680" s="14"/>
      <c r="BB680" s="14"/>
      <c r="BC680" s="14"/>
    </row>
    <row r="681" spans="1:55" ht="26.25" customHeight="1" x14ac:dyDescent="0.35">
      <c r="A681" s="2"/>
      <c r="B681" s="2" t="s">
        <v>135</v>
      </c>
      <c r="C681" s="22" t="str">
        <f>VLOOKUP(B681,Tabel!$A$6:$E$78,2,FALSE)</f>
        <v xml:space="preserve">Gelang plat </v>
      </c>
      <c r="D681" s="14">
        <f>VLOOKUP(B681,Tabel!$A$6:$E$78,4,FALSE)</f>
        <v>17000</v>
      </c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>
        <v>1</v>
      </c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>
        <f t="shared" si="25"/>
        <v>1</v>
      </c>
      <c r="AT681" s="13">
        <f t="shared" si="35"/>
        <v>17000</v>
      </c>
      <c r="AU681" s="14"/>
      <c r="AV681" s="14"/>
      <c r="AW681" s="14"/>
      <c r="AX681" s="35"/>
      <c r="AY681" s="30"/>
      <c r="AZ681" s="14"/>
      <c r="BA681" s="14"/>
      <c r="BB681" s="14"/>
      <c r="BC681" s="14"/>
    </row>
    <row r="682" spans="1:55" ht="26.25" customHeight="1" x14ac:dyDescent="0.35">
      <c r="A682" s="2"/>
      <c r="B682" s="2" t="s">
        <v>247</v>
      </c>
      <c r="C682" s="22" t="str">
        <f>VLOOKUP(B682,Tabel!$A$6:$E$78,2,FALSE)</f>
        <v>Gelang Bunda Maria Medugorje</v>
      </c>
      <c r="D682" s="14">
        <f>VLOOKUP(B682,Tabel!$A$6:$E$78,4,FALSE)</f>
        <v>150000</v>
      </c>
      <c r="E682" s="13"/>
      <c r="F682" s="13"/>
      <c r="G682" s="13"/>
      <c r="H682" s="13"/>
      <c r="I682" s="13"/>
      <c r="J682" s="13"/>
      <c r="K682" s="13"/>
      <c r="L682" s="13"/>
      <c r="M682" s="13"/>
      <c r="N682" s="13">
        <v>1</v>
      </c>
      <c r="O682" s="13"/>
      <c r="P682" s="13"/>
      <c r="Q682" s="13"/>
      <c r="R682" s="13"/>
      <c r="S682" s="13"/>
      <c r="T682" s="13">
        <v>1</v>
      </c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>
        <f t="shared" ref="AR682:AR759" si="37">SUM(E682:AQ682)</f>
        <v>2</v>
      </c>
      <c r="AT682" s="13">
        <f t="shared" si="35"/>
        <v>300000</v>
      </c>
      <c r="AU682" s="14"/>
      <c r="AV682" s="14"/>
      <c r="AW682" s="14"/>
      <c r="AX682" s="35"/>
      <c r="AY682" s="30"/>
      <c r="AZ682" s="14"/>
      <c r="BA682" s="14"/>
      <c r="BB682" s="14"/>
      <c r="BC682" s="14"/>
    </row>
    <row r="683" spans="1:55" ht="26.25" customHeight="1" x14ac:dyDescent="0.35">
      <c r="A683" s="2"/>
      <c r="B683" s="2" t="s">
        <v>49</v>
      </c>
      <c r="C683" s="22" t="str">
        <f>VLOOKUP(B683,Tabel!$A$6:$E$78,2,FALSE)</f>
        <v>G.tali warna warni</v>
      </c>
      <c r="D683" s="14">
        <f>VLOOKUP(B683,Tabel!$A$6:$E$78,4,FALSE)</f>
        <v>17000</v>
      </c>
      <c r="E683" s="13"/>
      <c r="F683" s="13">
        <v>1</v>
      </c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>
        <f t="shared" si="37"/>
        <v>1</v>
      </c>
      <c r="AT683" s="13">
        <f t="shared" si="35"/>
        <v>17000</v>
      </c>
      <c r="AU683" s="14"/>
      <c r="AV683" s="14"/>
      <c r="AW683" s="14"/>
      <c r="AX683" s="35"/>
      <c r="AY683" s="30"/>
      <c r="AZ683" s="14"/>
      <c r="BA683" s="14"/>
      <c r="BB683" s="14"/>
      <c r="BC683" s="14"/>
    </row>
    <row r="684" spans="1:55" ht="26.25" customHeight="1" x14ac:dyDescent="0.35">
      <c r="A684" s="2" t="s">
        <v>400</v>
      </c>
      <c r="B684" s="2" t="s">
        <v>33</v>
      </c>
      <c r="C684" s="22" t="str">
        <f>VLOOKUP(B684,Tabel!$A$6:$E$78,2,FALSE)</f>
        <v>Rosario batu</v>
      </c>
      <c r="D684" s="14">
        <f>VLOOKUP(B684,Tabel!$A$6:$E$78,4,FALSE)</f>
        <v>100000</v>
      </c>
      <c r="E684" s="13"/>
      <c r="F684" s="13"/>
      <c r="G684" s="13"/>
      <c r="H684" s="13">
        <v>1</v>
      </c>
      <c r="I684" s="13"/>
      <c r="J684" s="13"/>
      <c r="K684" s="13"/>
      <c r="L684" s="13"/>
      <c r="M684" s="13">
        <v>6</v>
      </c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>
        <v>1</v>
      </c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>
        <f t="shared" si="37"/>
        <v>8</v>
      </c>
      <c r="AT684" s="13">
        <f t="shared" si="35"/>
        <v>800000</v>
      </c>
      <c r="AU684" s="14"/>
      <c r="AV684" s="14"/>
      <c r="AW684" s="14"/>
      <c r="AX684" s="35"/>
      <c r="AY684" s="30"/>
      <c r="AZ684" s="14"/>
      <c r="BA684" s="14"/>
      <c r="BB684" s="14"/>
      <c r="BC684" s="14"/>
    </row>
    <row r="685" spans="1:55" ht="26.25" customHeight="1" x14ac:dyDescent="0.35">
      <c r="A685" s="2"/>
      <c r="B685" s="2" t="s">
        <v>221</v>
      </c>
      <c r="C685" s="22" t="str">
        <f>VLOOKUP(B685,Tabel!$A$6:$E$78,2,FALSE)</f>
        <v>Rosario tali bercorak</v>
      </c>
      <c r="D685" s="14">
        <f>VLOOKUP(B685,Tabel!$A$6:$E$78,4,FALSE)</f>
        <v>50000</v>
      </c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>
        <v>3</v>
      </c>
      <c r="T685" s="13">
        <v>4</v>
      </c>
      <c r="U685" s="13">
        <v>1</v>
      </c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>
        <f t="shared" si="37"/>
        <v>8</v>
      </c>
      <c r="AT685" s="13">
        <f t="shared" si="35"/>
        <v>400000</v>
      </c>
      <c r="AU685" s="14"/>
      <c r="AV685" s="14"/>
      <c r="AW685" s="14"/>
      <c r="AX685" s="35"/>
      <c r="AY685" s="30"/>
      <c r="AZ685" s="14"/>
      <c r="BA685" s="14"/>
      <c r="BB685" s="14"/>
      <c r="BC685" s="14"/>
    </row>
    <row r="686" spans="1:55" ht="26.25" customHeight="1" x14ac:dyDescent="0.35">
      <c r="A686" s="2"/>
      <c r="B686" s="2" t="s">
        <v>40</v>
      </c>
      <c r="C686" s="22" t="str">
        <f>VLOOKUP(B686,Tabel!$A$6:$E$78,2,FALSE)</f>
        <v>Kalung huruf</v>
      </c>
      <c r="D686" s="14">
        <f>VLOOKUP(B686,Tabel!$A$6:$E$78,4,FALSE)</f>
        <v>15000</v>
      </c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>
        <v>1</v>
      </c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>
        <f t="shared" si="37"/>
        <v>1</v>
      </c>
      <c r="AT686" s="13">
        <f t="shared" si="35"/>
        <v>15000</v>
      </c>
      <c r="AU686" s="14"/>
      <c r="AV686" s="14"/>
      <c r="AW686" s="14"/>
      <c r="AX686" s="35"/>
      <c r="AY686" s="30"/>
      <c r="AZ686" s="14"/>
      <c r="BA686" s="14"/>
      <c r="BB686" s="14"/>
      <c r="BC686" s="14"/>
    </row>
    <row r="687" spans="1:55" ht="26.25" customHeight="1" x14ac:dyDescent="0.35">
      <c r="A687" s="2"/>
      <c r="B687" s="2" t="s">
        <v>32</v>
      </c>
      <c r="C687" s="22" t="str">
        <f>VLOOKUP(B687,Tabel!$A$6:$E$78,2,FALSE)</f>
        <v>Rosario kayu</v>
      </c>
      <c r="D687" s="14">
        <f>VLOOKUP(B687,Tabel!$A$6:$E$78,4,FALSE)</f>
        <v>40000</v>
      </c>
      <c r="E687" s="13"/>
      <c r="F687" s="13">
        <v>4</v>
      </c>
      <c r="G687" s="13"/>
      <c r="H687" s="13">
        <v>1</v>
      </c>
      <c r="I687" s="13"/>
      <c r="J687" s="13">
        <v>4</v>
      </c>
      <c r="K687" s="13"/>
      <c r="L687" s="13"/>
      <c r="M687" s="13"/>
      <c r="N687" s="13"/>
      <c r="O687" s="13"/>
      <c r="P687" s="13">
        <v>2</v>
      </c>
      <c r="Q687" s="13"/>
      <c r="R687" s="13"/>
      <c r="S687" s="13">
        <v>1</v>
      </c>
      <c r="T687" s="13"/>
      <c r="U687" s="13"/>
      <c r="V687" s="13"/>
      <c r="W687" s="13"/>
      <c r="X687" s="13"/>
      <c r="Y687" s="13"/>
      <c r="Z687" s="13"/>
      <c r="AA687" s="13">
        <v>4</v>
      </c>
      <c r="AB687" s="13">
        <v>1</v>
      </c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>
        <f t="shared" si="37"/>
        <v>17</v>
      </c>
      <c r="AT687" s="13">
        <f t="shared" si="35"/>
        <v>680000</v>
      </c>
      <c r="AU687" s="14"/>
      <c r="AV687" s="14"/>
      <c r="AW687" s="14"/>
      <c r="AX687" s="35"/>
      <c r="AY687" s="30"/>
      <c r="AZ687" s="14"/>
      <c r="BA687" s="14"/>
      <c r="BB687" s="14"/>
      <c r="BC687" s="14"/>
    </row>
    <row r="688" spans="1:55" ht="26.25" customHeight="1" x14ac:dyDescent="0.35">
      <c r="A688" s="2"/>
      <c r="B688" s="2" t="s">
        <v>291</v>
      </c>
      <c r="C688" s="22" t="str">
        <f>VLOOKUP(B688,Tabel!$A$6:$E$78,2,FALSE)</f>
        <v>Sumbangan pita</v>
      </c>
      <c r="D688" s="14">
        <f>VLOOKUP(B688,Tabel!$A$6:$E$78,4,FALSE)</f>
        <v>15000</v>
      </c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>
        <v>5</v>
      </c>
      <c r="AR688" s="13">
        <f t="shared" si="37"/>
        <v>5</v>
      </c>
      <c r="AT688" s="13">
        <f t="shared" si="35"/>
        <v>75000</v>
      </c>
      <c r="AU688" s="14"/>
      <c r="AV688" s="14"/>
      <c r="AW688" s="14"/>
      <c r="AX688" s="35"/>
      <c r="AY688" s="30"/>
      <c r="AZ688" s="14"/>
      <c r="BA688" s="14"/>
      <c r="BB688" s="14"/>
      <c r="BC688" s="14"/>
    </row>
    <row r="689" spans="1:55" ht="26.25" customHeight="1" x14ac:dyDescent="0.35">
      <c r="A689" s="2"/>
      <c r="B689" s="2" t="s">
        <v>225</v>
      </c>
      <c r="C689" s="22" t="str">
        <f>VLOOKUP(B689,Tabel!$A$6:$E$78,2,FALSE)</f>
        <v>Anting</v>
      </c>
      <c r="D689" s="14">
        <f>VLOOKUP(B689,Tabel!$A$6:$E$78,4,FALSE)</f>
        <v>65000</v>
      </c>
      <c r="E689" s="13"/>
      <c r="F689" s="13"/>
      <c r="G689" s="13"/>
      <c r="H689" s="13"/>
      <c r="I689" s="13"/>
      <c r="J689" s="13"/>
      <c r="K689" s="13"/>
      <c r="L689" s="13"/>
      <c r="M689" s="13">
        <v>2</v>
      </c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>
        <v>1</v>
      </c>
      <c r="AR689" s="13">
        <f t="shared" si="37"/>
        <v>3</v>
      </c>
      <c r="AT689" s="13">
        <f t="shared" si="35"/>
        <v>195000</v>
      </c>
      <c r="AU689" s="14"/>
      <c r="AV689" s="14"/>
      <c r="AW689" s="14"/>
      <c r="AX689" s="35"/>
      <c r="AY689" s="30"/>
      <c r="AZ689" s="14"/>
      <c r="BA689" s="14"/>
      <c r="BB689" s="14"/>
      <c r="BC689" s="14"/>
    </row>
    <row r="690" spans="1:55" ht="26.25" customHeight="1" x14ac:dyDescent="0.35">
      <c r="A690" s="2"/>
      <c r="B690" s="2" t="s">
        <v>292</v>
      </c>
      <c r="C690" s="22" t="str">
        <f>VLOOKUP(B690,Tabel!$A$6:$E$78,2,FALSE)</f>
        <v>Sumbangan pita</v>
      </c>
      <c r="D690" s="14">
        <f>VLOOKUP(B690,Tabel!$A$6:$E$78,4,FALSE)</f>
        <v>20000</v>
      </c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>
        <v>2</v>
      </c>
      <c r="AR690" s="13">
        <f t="shared" si="37"/>
        <v>2</v>
      </c>
      <c r="AT690" s="13">
        <f t="shared" si="35"/>
        <v>40000</v>
      </c>
      <c r="AU690" s="14"/>
      <c r="AV690" s="14"/>
      <c r="AW690" s="14"/>
      <c r="AX690" s="35"/>
      <c r="AY690" s="30"/>
      <c r="AZ690" s="14"/>
      <c r="BA690" s="14"/>
      <c r="BB690" s="14"/>
      <c r="BC690" s="14"/>
    </row>
    <row r="691" spans="1:55" ht="26.25" customHeight="1" x14ac:dyDescent="0.35">
      <c r="A691" s="2"/>
      <c r="B691" s="2" t="s">
        <v>56</v>
      </c>
      <c r="C691" s="22" t="str">
        <f>VLOOKUP(B691,Tabel!$A$6:$E$78,2,FALSE)</f>
        <v>Anting</v>
      </c>
      <c r="D691" s="14">
        <f>VLOOKUP(B691,Tabel!$A$6:$E$78,4,FALSE)</f>
        <v>50000</v>
      </c>
      <c r="E691" s="13"/>
      <c r="F691" s="13"/>
      <c r="G691" s="13"/>
      <c r="H691" s="13"/>
      <c r="I691" s="13"/>
      <c r="J691" s="13">
        <v>1</v>
      </c>
      <c r="K691" s="13"/>
      <c r="L691" s="13"/>
      <c r="M691" s="13"/>
      <c r="N691" s="13"/>
      <c r="O691" s="13"/>
      <c r="P691" s="13">
        <v>1</v>
      </c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>
        <f t="shared" si="37"/>
        <v>2</v>
      </c>
      <c r="AT691" s="13">
        <f t="shared" si="35"/>
        <v>100000</v>
      </c>
      <c r="AU691" s="14"/>
      <c r="AV691" s="14"/>
      <c r="AW691" s="14"/>
      <c r="AX691" s="35"/>
      <c r="AY691" s="30"/>
      <c r="AZ691" s="14"/>
      <c r="BA691" s="14"/>
      <c r="BB691" s="14"/>
      <c r="BC691" s="14"/>
    </row>
    <row r="692" spans="1:55" ht="26.25" customHeight="1" x14ac:dyDescent="0.35">
      <c r="A692" s="2"/>
      <c r="B692" s="2" t="s">
        <v>133</v>
      </c>
      <c r="C692" s="22" t="str">
        <f>VLOOKUP(B692,Tabel!$A$6:$E$78,2,FALSE)</f>
        <v>Gelang rosario kristal</v>
      </c>
      <c r="D692" s="14">
        <f>VLOOKUP(B692,Tabel!$A$6:$E$78,4,FALSE)</f>
        <v>50000</v>
      </c>
      <c r="E692" s="13"/>
      <c r="F692" s="13"/>
      <c r="G692" s="13"/>
      <c r="H692" s="13"/>
      <c r="I692" s="13"/>
      <c r="J692" s="13"/>
      <c r="K692" s="13"/>
      <c r="L692" s="13"/>
      <c r="M692" s="13">
        <v>4</v>
      </c>
      <c r="N692" s="13"/>
      <c r="O692" s="13"/>
      <c r="P692" s="13"/>
      <c r="Q692" s="13"/>
      <c r="R692" s="13"/>
      <c r="S692" s="13"/>
      <c r="T692" s="13">
        <v>3</v>
      </c>
      <c r="U692" s="13"/>
      <c r="V692" s="13"/>
      <c r="W692" s="13"/>
      <c r="X692" s="13"/>
      <c r="Y692" s="13"/>
      <c r="Z692" s="13"/>
      <c r="AA692" s="13"/>
      <c r="AB692" s="13">
        <v>1</v>
      </c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>
        <f t="shared" si="37"/>
        <v>8</v>
      </c>
      <c r="AT692" s="13">
        <f t="shared" si="35"/>
        <v>400000</v>
      </c>
      <c r="AU692" s="14"/>
      <c r="AV692" s="14"/>
      <c r="AW692" s="14"/>
      <c r="AX692" s="35"/>
      <c r="AY692" s="30"/>
      <c r="AZ692" s="14"/>
      <c r="BA692" s="14"/>
      <c r="BB692" s="14"/>
      <c r="BC692" s="14"/>
    </row>
    <row r="693" spans="1:55" ht="26.25" customHeight="1" x14ac:dyDescent="0.35">
      <c r="A693" s="2"/>
      <c r="B693" s="2" t="s">
        <v>135</v>
      </c>
      <c r="C693" s="22" t="str">
        <f>VLOOKUP(B693,Tabel!$A$6:$E$78,2,FALSE)</f>
        <v xml:space="preserve">Gelang plat </v>
      </c>
      <c r="D693" s="14">
        <f>VLOOKUP(B693,Tabel!$A$6:$E$78,4,FALSE)</f>
        <v>17000</v>
      </c>
      <c r="E693" s="13"/>
      <c r="F693" s="13"/>
      <c r="G693" s="13"/>
      <c r="H693" s="13">
        <v>10</v>
      </c>
      <c r="I693" s="13"/>
      <c r="J693" s="13"/>
      <c r="K693" s="13"/>
      <c r="L693" s="13"/>
      <c r="M693" s="13"/>
      <c r="N693" s="13">
        <v>2</v>
      </c>
      <c r="O693" s="13"/>
      <c r="P693" s="13">
        <v>5</v>
      </c>
      <c r="Q693" s="13"/>
      <c r="R693" s="13"/>
      <c r="S693" s="13"/>
      <c r="T693" s="13"/>
      <c r="U693" s="13"/>
      <c r="V693" s="13"/>
      <c r="W693" s="13">
        <v>1</v>
      </c>
      <c r="X693" s="13"/>
      <c r="Y693" s="13">
        <v>5</v>
      </c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>
        <f t="shared" si="37"/>
        <v>23</v>
      </c>
      <c r="AT693" s="13">
        <f t="shared" si="35"/>
        <v>391000</v>
      </c>
      <c r="AU693" s="14"/>
      <c r="AV693" s="14"/>
      <c r="AW693" s="14"/>
      <c r="AX693" s="35"/>
      <c r="AY693" s="30"/>
      <c r="AZ693" s="14"/>
      <c r="BA693" s="14"/>
      <c r="BB693" s="14"/>
      <c r="BC693" s="14"/>
    </row>
    <row r="694" spans="1:55" ht="26.25" customHeight="1" x14ac:dyDescent="0.35">
      <c r="A694" s="2"/>
      <c r="B694" s="2" t="s">
        <v>370</v>
      </c>
      <c r="C694" s="22" t="str">
        <f>VLOOKUP(B694,Tabel!$A$6:$E$78,2,FALSE)</f>
        <v>Gelang Rosario Putih</v>
      </c>
      <c r="D694" s="14">
        <f>VLOOKUP(B694,Tabel!$A$6:$E$78,4,FALSE)</f>
        <v>50000</v>
      </c>
      <c r="E694" s="13"/>
      <c r="F694" s="13"/>
      <c r="G694" s="13"/>
      <c r="H694" s="13"/>
      <c r="I694" s="13"/>
      <c r="J694" s="13">
        <v>1</v>
      </c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>
        <f t="shared" si="37"/>
        <v>1</v>
      </c>
      <c r="AT694" s="13">
        <f t="shared" si="35"/>
        <v>50000</v>
      </c>
      <c r="AU694" s="14"/>
      <c r="AV694" s="14"/>
      <c r="AW694" s="14"/>
      <c r="AX694" s="35"/>
      <c r="AY694" s="30"/>
      <c r="AZ694" s="14"/>
      <c r="BA694" s="14"/>
      <c r="BB694" s="14"/>
      <c r="BC694" s="14"/>
    </row>
    <row r="695" spans="1:55" ht="26.25" customHeight="1" x14ac:dyDescent="0.35">
      <c r="A695" s="2"/>
      <c r="B695" s="2" t="s">
        <v>223</v>
      </c>
      <c r="C695" s="22" t="str">
        <f>VLOOKUP(B695,Tabel!$A$6:$E$78,2,FALSE)</f>
        <v>Gelang rosario kristal</v>
      </c>
      <c r="D695" s="14">
        <f>VLOOKUP(B695,Tabel!$A$6:$E$78,4,FALSE)</f>
        <v>75000</v>
      </c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>
        <v>1</v>
      </c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>
        <f t="shared" si="37"/>
        <v>1</v>
      </c>
      <c r="AT695" s="13">
        <f t="shared" si="35"/>
        <v>75000</v>
      </c>
      <c r="AU695" s="14"/>
      <c r="AV695" s="14"/>
      <c r="AW695" s="14"/>
      <c r="AX695" s="35"/>
      <c r="AY695" s="30"/>
      <c r="AZ695" s="14"/>
      <c r="BA695" s="14"/>
      <c r="BB695" s="14"/>
      <c r="BC695" s="14"/>
    </row>
    <row r="696" spans="1:55" ht="26.25" customHeight="1" x14ac:dyDescent="0.35">
      <c r="A696" s="2"/>
      <c r="B696" s="2" t="s">
        <v>32</v>
      </c>
      <c r="C696" s="22" t="str">
        <f>VLOOKUP(B696,Tabel!$A$6:$E$78,2,FALSE)</f>
        <v>Rosario kayu</v>
      </c>
      <c r="D696" s="14">
        <f>VLOOKUP(B696,Tabel!$A$6:$E$78,4,FALSE)</f>
        <v>40000</v>
      </c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>
        <v>1</v>
      </c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>
        <f t="shared" si="37"/>
        <v>1</v>
      </c>
      <c r="AT696" s="13">
        <f t="shared" si="35"/>
        <v>40000</v>
      </c>
      <c r="AU696" s="14"/>
      <c r="AV696" s="14"/>
      <c r="AW696" s="14"/>
      <c r="AX696" s="35"/>
      <c r="AY696" s="30"/>
      <c r="AZ696" s="14"/>
      <c r="BA696" s="14"/>
      <c r="BB696" s="14"/>
      <c r="BC696" s="14"/>
    </row>
    <row r="697" spans="1:55" ht="26.25" customHeight="1" x14ac:dyDescent="0.35">
      <c r="A697" s="2"/>
      <c r="B697" s="2" t="s">
        <v>43</v>
      </c>
      <c r="C697" s="22" t="str">
        <f>VLOOKUP(B697,Tabel!$A$6:$E$78,2,FALSE)</f>
        <v>G.batu magnet</v>
      </c>
      <c r="D697" s="14">
        <f>VLOOKUP(B697,Tabel!$A$6:$E$78,4,FALSE)</f>
        <v>28000</v>
      </c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>
        <v>1</v>
      </c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>
        <f t="shared" si="37"/>
        <v>1</v>
      </c>
      <c r="AT697" s="13">
        <f t="shared" si="35"/>
        <v>28000</v>
      </c>
      <c r="AU697" s="14"/>
      <c r="AV697" s="14"/>
      <c r="AW697" s="14"/>
      <c r="AX697" s="35"/>
      <c r="AY697" s="30"/>
      <c r="AZ697" s="14"/>
      <c r="BA697" s="14"/>
      <c r="BB697" s="14"/>
      <c r="BC697" s="14"/>
    </row>
    <row r="698" spans="1:55" ht="26.25" customHeight="1" x14ac:dyDescent="0.35">
      <c r="A698" s="2"/>
      <c r="B698" s="2" t="s">
        <v>133</v>
      </c>
      <c r="C698" s="22" t="str">
        <f>VLOOKUP(B698,Tabel!$A$6:$E$78,2,FALSE)</f>
        <v>Gelang rosario kristal</v>
      </c>
      <c r="D698" s="14">
        <f>VLOOKUP(B698,Tabel!$A$6:$E$78,4,FALSE)</f>
        <v>50000</v>
      </c>
      <c r="E698" s="13"/>
      <c r="F698" s="13"/>
      <c r="G698" s="13"/>
      <c r="H698" s="13"/>
      <c r="I698" s="13"/>
      <c r="J698" s="13">
        <v>1</v>
      </c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>
        <f t="shared" si="37"/>
        <v>1</v>
      </c>
      <c r="AT698" s="13">
        <f t="shared" si="35"/>
        <v>50000</v>
      </c>
      <c r="AU698" s="14"/>
      <c r="AV698" s="14"/>
      <c r="AW698" s="14"/>
      <c r="AX698" s="35"/>
      <c r="AY698" s="30"/>
      <c r="AZ698" s="14"/>
      <c r="BA698" s="14"/>
      <c r="BB698" s="14"/>
      <c r="BC698" s="14"/>
    </row>
    <row r="699" spans="1:55" ht="26.25" customHeight="1" x14ac:dyDescent="0.35">
      <c r="A699" s="2"/>
      <c r="B699" s="2" t="s">
        <v>40</v>
      </c>
      <c r="C699" s="22" t="str">
        <f>VLOOKUP(B699,Tabel!$A$6:$E$78,2,FALSE)</f>
        <v>Kalung huruf</v>
      </c>
      <c r="D699" s="14">
        <f>VLOOKUP(B699,Tabel!$A$6:$E$78,4,FALSE)</f>
        <v>15000</v>
      </c>
      <c r="E699" s="13"/>
      <c r="F699" s="13"/>
      <c r="G699" s="13"/>
      <c r="H699" s="13"/>
      <c r="I699" s="13"/>
      <c r="J699" s="13"/>
      <c r="K699" s="13"/>
      <c r="L699" s="13"/>
      <c r="M699" s="13"/>
      <c r="N699" s="13">
        <v>2</v>
      </c>
      <c r="O699" s="13">
        <v>1</v>
      </c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>
        <f t="shared" si="37"/>
        <v>3</v>
      </c>
      <c r="AT699" s="13">
        <f t="shared" si="35"/>
        <v>45000</v>
      </c>
      <c r="AU699" s="14"/>
      <c r="AV699" s="14"/>
      <c r="AW699" s="14"/>
      <c r="AX699" s="35"/>
      <c r="AY699" s="30"/>
      <c r="AZ699" s="14"/>
      <c r="BA699" s="14"/>
      <c r="BB699" s="14"/>
      <c r="BC699" s="14"/>
    </row>
    <row r="700" spans="1:55" ht="26.25" customHeight="1" x14ac:dyDescent="0.35">
      <c r="A700" s="2"/>
      <c r="B700" s="2" t="s">
        <v>140</v>
      </c>
      <c r="C700" s="22" t="str">
        <f>VLOOKUP(B700,Tabel!$A$6:$E$78,2,FALSE)</f>
        <v>Kalung bandul</v>
      </c>
      <c r="D700" s="14">
        <f>VLOOKUP(B700,Tabel!$A$6:$E$78,4,FALSE)</f>
        <v>23000</v>
      </c>
      <c r="E700" s="13"/>
      <c r="F700" s="13"/>
      <c r="G700" s="13"/>
      <c r="H700" s="13">
        <v>1</v>
      </c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>
        <f t="shared" si="37"/>
        <v>1</v>
      </c>
      <c r="AT700" s="13">
        <f t="shared" si="35"/>
        <v>23000</v>
      </c>
      <c r="AU700" s="14"/>
      <c r="AV700" s="14"/>
      <c r="AW700" s="14"/>
      <c r="AX700" s="35"/>
      <c r="AY700" s="30"/>
      <c r="AZ700" s="14"/>
      <c r="BA700" s="14"/>
      <c r="BB700" s="14"/>
      <c r="BC700" s="14"/>
    </row>
    <row r="701" spans="1:55" ht="26.25" customHeight="1" x14ac:dyDescent="0.35">
      <c r="A701" s="2"/>
      <c r="B701" s="2" t="s">
        <v>237</v>
      </c>
      <c r="C701" s="22" t="str">
        <f>VLOOKUP(B701,Tabel!$A$6:$E$78,2,FALSE)</f>
        <v>Rosario tali simpul</v>
      </c>
      <c r="D701" s="14">
        <f>VLOOKUP(B701,Tabel!$A$6:$E$78,4,FALSE)</f>
        <v>30000</v>
      </c>
      <c r="E701" s="13"/>
      <c r="F701" s="13"/>
      <c r="G701" s="13"/>
      <c r="H701" s="13"/>
      <c r="I701" s="13"/>
      <c r="J701" s="13">
        <v>2</v>
      </c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>
        <f t="shared" si="37"/>
        <v>2</v>
      </c>
      <c r="AT701" s="13">
        <f t="shared" si="35"/>
        <v>60000</v>
      </c>
      <c r="AU701" s="14"/>
      <c r="AV701" s="14"/>
      <c r="AW701" s="14"/>
      <c r="AX701" s="35"/>
      <c r="AY701" s="30"/>
      <c r="AZ701" s="14"/>
      <c r="BA701" s="14"/>
      <c r="BB701" s="14"/>
      <c r="BC701" s="14"/>
    </row>
    <row r="702" spans="1:55" ht="26.25" customHeight="1" x14ac:dyDescent="0.35">
      <c r="A702" s="2" t="s">
        <v>401</v>
      </c>
      <c r="B702" s="2" t="s">
        <v>32</v>
      </c>
      <c r="C702" s="22" t="str">
        <f>VLOOKUP(B702,Tabel!$A$6:$E$78,2,FALSE)</f>
        <v>Rosario kayu</v>
      </c>
      <c r="D702" s="14">
        <f>VLOOKUP(B702,Tabel!$A$6:$E$78,4,FALSE)</f>
        <v>40000</v>
      </c>
      <c r="E702" s="13"/>
      <c r="F702" s="13">
        <v>2</v>
      </c>
      <c r="G702" s="13"/>
      <c r="H702" s="13">
        <v>5</v>
      </c>
      <c r="I702" s="13"/>
      <c r="J702" s="13">
        <v>4</v>
      </c>
      <c r="K702" s="13"/>
      <c r="L702" s="13"/>
      <c r="M702" s="13"/>
      <c r="N702" s="13"/>
      <c r="O702" s="13">
        <v>4</v>
      </c>
      <c r="P702" s="13">
        <v>5</v>
      </c>
      <c r="Q702" s="13">
        <v>4</v>
      </c>
      <c r="R702" s="13"/>
      <c r="S702" s="13">
        <v>8</v>
      </c>
      <c r="T702" s="13">
        <v>1</v>
      </c>
      <c r="U702" s="13">
        <v>2</v>
      </c>
      <c r="V702" s="13"/>
      <c r="W702" s="13"/>
      <c r="X702" s="13"/>
      <c r="Y702" s="13"/>
      <c r="Z702" s="13"/>
      <c r="AA702" s="13">
        <v>3</v>
      </c>
      <c r="AB702" s="13">
        <v>3</v>
      </c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>
        <v>2</v>
      </c>
      <c r="AR702" s="13">
        <f t="shared" si="37"/>
        <v>43</v>
      </c>
      <c r="AT702" s="13">
        <f t="shared" si="35"/>
        <v>1720000</v>
      </c>
      <c r="AU702" s="14"/>
      <c r="AV702" s="14"/>
      <c r="AW702" s="14"/>
      <c r="AX702" s="35"/>
      <c r="AY702" s="30"/>
      <c r="AZ702" s="14"/>
      <c r="BA702" s="14"/>
      <c r="BB702" s="14"/>
      <c r="BC702" s="14"/>
    </row>
    <row r="703" spans="1:55" ht="26.25" customHeight="1" x14ac:dyDescent="0.35">
      <c r="A703" s="2"/>
      <c r="B703" s="2" t="s">
        <v>223</v>
      </c>
      <c r="C703" s="22" t="str">
        <f>VLOOKUP(B703,Tabel!$A$6:$E$78,2,FALSE)</f>
        <v>Gelang rosario kristal</v>
      </c>
      <c r="D703" s="14">
        <f>VLOOKUP(B703,Tabel!$A$6:$E$78,4,FALSE)</f>
        <v>75000</v>
      </c>
      <c r="E703" s="13"/>
      <c r="F703" s="13"/>
      <c r="G703" s="13"/>
      <c r="H703" s="13"/>
      <c r="I703" s="13"/>
      <c r="J703" s="13">
        <v>1</v>
      </c>
      <c r="K703" s="13"/>
      <c r="L703" s="13"/>
      <c r="M703" s="13"/>
      <c r="N703" s="13">
        <v>3</v>
      </c>
      <c r="O703" s="13"/>
      <c r="P703" s="13"/>
      <c r="Q703" s="13">
        <v>1</v>
      </c>
      <c r="R703" s="13"/>
      <c r="S703" s="13"/>
      <c r="T703" s="13">
        <v>1</v>
      </c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>
        <f t="shared" si="37"/>
        <v>6</v>
      </c>
      <c r="AT703" s="13">
        <f t="shared" si="35"/>
        <v>450000</v>
      </c>
      <c r="AU703" s="14"/>
      <c r="AV703" s="14"/>
      <c r="AW703" s="14"/>
      <c r="AX703" s="35"/>
      <c r="AY703" s="30"/>
      <c r="AZ703" s="14"/>
      <c r="BA703" s="14"/>
      <c r="BB703" s="14"/>
      <c r="BC703" s="14"/>
    </row>
    <row r="704" spans="1:55" ht="26.25" customHeight="1" x14ac:dyDescent="0.35">
      <c r="A704" s="2"/>
      <c r="B704" s="2" t="s">
        <v>33</v>
      </c>
      <c r="C704" s="22" t="str">
        <f>VLOOKUP(B704,Tabel!$A$6:$E$78,2,FALSE)</f>
        <v>Rosario batu</v>
      </c>
      <c r="D704" s="14">
        <f>VLOOKUP(B704,Tabel!$A$6:$E$78,4,FALSE)</f>
        <v>100000</v>
      </c>
      <c r="E704" s="13"/>
      <c r="F704" s="13">
        <v>1</v>
      </c>
      <c r="G704" s="13"/>
      <c r="H704" s="13"/>
      <c r="I704" s="13"/>
      <c r="J704" s="13">
        <v>1</v>
      </c>
      <c r="K704" s="13"/>
      <c r="L704" s="13"/>
      <c r="M704" s="13">
        <v>4</v>
      </c>
      <c r="N704" s="13"/>
      <c r="O704" s="13"/>
      <c r="P704" s="13"/>
      <c r="Q704" s="13"/>
      <c r="R704" s="13"/>
      <c r="S704" s="13"/>
      <c r="T704" s="13">
        <v>1</v>
      </c>
      <c r="U704" s="13"/>
      <c r="V704" s="13"/>
      <c r="W704" s="13"/>
      <c r="X704" s="13"/>
      <c r="Y704" s="13"/>
      <c r="Z704" s="13"/>
      <c r="AA704" s="13">
        <v>1</v>
      </c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>
        <f t="shared" si="37"/>
        <v>8</v>
      </c>
      <c r="AT704" s="13">
        <f t="shared" si="35"/>
        <v>800000</v>
      </c>
      <c r="AU704" s="14"/>
      <c r="AV704" s="14"/>
      <c r="AW704" s="14"/>
      <c r="AX704" s="35"/>
      <c r="AY704" s="30"/>
      <c r="AZ704" s="14"/>
      <c r="BA704" s="14"/>
      <c r="BB704" s="14"/>
      <c r="BC704" s="14"/>
    </row>
    <row r="705" spans="1:55" ht="26.25" customHeight="1" x14ac:dyDescent="0.35">
      <c r="A705" s="2"/>
      <c r="B705" s="2" t="s">
        <v>140</v>
      </c>
      <c r="C705" s="22" t="str">
        <f>VLOOKUP(B705,Tabel!$A$6:$E$78,2,FALSE)</f>
        <v>Kalung bandul</v>
      </c>
      <c r="D705" s="14">
        <f>VLOOKUP(B705,Tabel!$A$6:$E$78,4,FALSE)</f>
        <v>23000</v>
      </c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>
        <v>1</v>
      </c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>
        <f t="shared" si="37"/>
        <v>1</v>
      </c>
      <c r="AT705" s="13">
        <f t="shared" si="35"/>
        <v>23000</v>
      </c>
      <c r="AU705" s="14"/>
      <c r="AV705" s="14"/>
      <c r="AW705" s="14"/>
      <c r="AX705" s="35"/>
      <c r="AY705" s="30"/>
      <c r="AZ705" s="14"/>
      <c r="BA705" s="14"/>
      <c r="BB705" s="14"/>
      <c r="BC705" s="14"/>
    </row>
    <row r="706" spans="1:55" ht="26.25" customHeight="1" x14ac:dyDescent="0.35">
      <c r="A706" s="2"/>
      <c r="B706" s="2" t="s">
        <v>135</v>
      </c>
      <c r="C706" s="22" t="str">
        <f>VLOOKUP(B706,Tabel!$A$6:$E$78,2,FALSE)</f>
        <v xml:space="preserve">Gelang plat </v>
      </c>
      <c r="D706" s="14">
        <f>VLOOKUP(B706,Tabel!$A$6:$E$78,4,FALSE)</f>
        <v>17000</v>
      </c>
      <c r="E706" s="13"/>
      <c r="F706" s="13"/>
      <c r="G706" s="13"/>
      <c r="H706" s="13">
        <v>8</v>
      </c>
      <c r="I706" s="13"/>
      <c r="J706" s="13"/>
      <c r="K706" s="13"/>
      <c r="L706" s="13"/>
      <c r="M706" s="13"/>
      <c r="N706" s="13"/>
      <c r="O706" s="13"/>
      <c r="P706" s="13">
        <v>2</v>
      </c>
      <c r="Q706" s="13">
        <v>1</v>
      </c>
      <c r="R706" s="13"/>
      <c r="S706" s="13"/>
      <c r="T706" s="13"/>
      <c r="U706" s="13"/>
      <c r="V706" s="13"/>
      <c r="W706" s="13">
        <v>1</v>
      </c>
      <c r="X706" s="13"/>
      <c r="Y706" s="13">
        <v>2</v>
      </c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>
        <f t="shared" si="37"/>
        <v>14</v>
      </c>
      <c r="AT706" s="13">
        <f t="shared" si="35"/>
        <v>238000</v>
      </c>
      <c r="AU706" s="14"/>
      <c r="AV706" s="14"/>
      <c r="AW706" s="14"/>
      <c r="AX706" s="35"/>
      <c r="AY706" s="30"/>
      <c r="AZ706" s="14"/>
      <c r="BA706" s="14"/>
      <c r="BB706" s="14"/>
      <c r="BC706" s="14"/>
    </row>
    <row r="707" spans="1:55" ht="26.25" customHeight="1" x14ac:dyDescent="0.35">
      <c r="A707" s="2"/>
      <c r="B707" s="2" t="s">
        <v>40</v>
      </c>
      <c r="C707" s="22" t="str">
        <f>VLOOKUP(B707,Tabel!$A$6:$E$78,2,FALSE)</f>
        <v>Kalung huruf</v>
      </c>
      <c r="D707" s="14">
        <f>VLOOKUP(B707,Tabel!$A$6:$E$78,4,FALSE)</f>
        <v>15000</v>
      </c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>
        <v>1</v>
      </c>
      <c r="AR707" s="13">
        <f t="shared" si="37"/>
        <v>1</v>
      </c>
      <c r="AT707" s="13">
        <f t="shared" si="35"/>
        <v>15000</v>
      </c>
      <c r="AU707" s="14"/>
      <c r="AV707" s="14"/>
      <c r="AW707" s="14"/>
      <c r="AX707" s="35"/>
      <c r="AY707" s="30"/>
      <c r="AZ707" s="14"/>
      <c r="BA707" s="14"/>
      <c r="BB707" s="14"/>
      <c r="BC707" s="14"/>
    </row>
    <row r="708" spans="1:55" ht="26.25" customHeight="1" x14ac:dyDescent="0.35">
      <c r="A708" s="2"/>
      <c r="B708" s="2" t="s">
        <v>33</v>
      </c>
      <c r="C708" s="22" t="str">
        <f>VLOOKUP(B708,Tabel!$A$6:$E$78,2,FALSE)</f>
        <v>Rosario batu</v>
      </c>
      <c r="D708" s="14">
        <f>VLOOKUP(B708,Tabel!$A$6:$E$78,4,FALSE)</f>
        <v>100000</v>
      </c>
      <c r="E708" s="13"/>
      <c r="F708" s="13"/>
      <c r="G708" s="13"/>
      <c r="H708" s="13"/>
      <c r="I708" s="13"/>
      <c r="J708" s="13"/>
      <c r="K708" s="13"/>
      <c r="L708" s="13"/>
      <c r="M708" s="13">
        <v>1</v>
      </c>
      <c r="N708" s="13"/>
      <c r="O708" s="13">
        <v>1</v>
      </c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>
        <f t="shared" si="37"/>
        <v>2</v>
      </c>
      <c r="AT708" s="13">
        <f t="shared" si="35"/>
        <v>200000</v>
      </c>
      <c r="AU708" s="14"/>
      <c r="AV708" s="14"/>
      <c r="AW708" s="14"/>
      <c r="AX708" s="35"/>
      <c r="AY708" s="30"/>
      <c r="AZ708" s="14"/>
      <c r="BA708" s="14"/>
      <c r="BB708" s="14"/>
      <c r="BC708" s="14"/>
    </row>
    <row r="709" spans="1:55" ht="26.25" customHeight="1" x14ac:dyDescent="0.35">
      <c r="A709" s="2"/>
      <c r="B709" s="2" t="s">
        <v>56</v>
      </c>
      <c r="C709" s="22" t="str">
        <f>VLOOKUP(B709,Tabel!$A$6:$E$78,2,FALSE)</f>
        <v>Anting</v>
      </c>
      <c r="D709" s="14">
        <f>VLOOKUP(B709,Tabel!$A$6:$E$78,4,FALSE)</f>
        <v>50000</v>
      </c>
      <c r="E709" s="13"/>
      <c r="F709" s="13"/>
      <c r="G709" s="13"/>
      <c r="H709" s="13"/>
      <c r="I709" s="13"/>
      <c r="J709" s="13">
        <v>1</v>
      </c>
      <c r="K709" s="13"/>
      <c r="L709" s="13"/>
      <c r="M709" s="13"/>
      <c r="N709" s="13">
        <v>2</v>
      </c>
      <c r="O709" s="13"/>
      <c r="P709" s="13">
        <v>1</v>
      </c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>
        <v>1</v>
      </c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>
        <f t="shared" si="37"/>
        <v>5</v>
      </c>
      <c r="AT709" s="13">
        <f t="shared" si="35"/>
        <v>250000</v>
      </c>
      <c r="AU709" s="14"/>
      <c r="AV709" s="14"/>
      <c r="AW709" s="14"/>
      <c r="AX709" s="35"/>
      <c r="AY709" s="30"/>
      <c r="AZ709" s="14"/>
      <c r="BA709" s="14"/>
      <c r="BB709" s="14"/>
      <c r="BC709" s="14"/>
    </row>
    <row r="710" spans="1:55" ht="26.25" customHeight="1" x14ac:dyDescent="0.35">
      <c r="A710" s="2"/>
      <c r="B710" s="2" t="s">
        <v>135</v>
      </c>
      <c r="C710" s="22" t="str">
        <f>VLOOKUP(B710,Tabel!$A$6:$E$78,2,FALSE)</f>
        <v xml:space="preserve">Gelang plat </v>
      </c>
      <c r="D710" s="14">
        <f>VLOOKUP(B710,Tabel!$A$6:$E$78,4,FALSE)</f>
        <v>17000</v>
      </c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>
        <v>1</v>
      </c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>
        <v>1</v>
      </c>
      <c r="AR710" s="13">
        <f t="shared" si="37"/>
        <v>2</v>
      </c>
      <c r="AT710" s="13">
        <f t="shared" ref="AT710:AT773" si="38">AR710*D710</f>
        <v>34000</v>
      </c>
      <c r="AU710" s="14"/>
      <c r="AV710" s="14"/>
      <c r="AW710" s="14"/>
      <c r="AX710" s="35"/>
      <c r="AY710" s="30"/>
      <c r="AZ710" s="14"/>
      <c r="BA710" s="14"/>
      <c r="BB710" s="14"/>
      <c r="BC710" s="14"/>
    </row>
    <row r="711" spans="1:55" ht="26.25" customHeight="1" x14ac:dyDescent="0.35">
      <c r="A711" s="2"/>
      <c r="B711" s="2" t="s">
        <v>237</v>
      </c>
      <c r="C711" s="22" t="str">
        <f>VLOOKUP(B711,Tabel!$A$6:$E$78,2,FALSE)</f>
        <v>Rosario tali simpul</v>
      </c>
      <c r="D711" s="14">
        <f>VLOOKUP(B711,Tabel!$A$6:$E$78,4,FALSE)</f>
        <v>30000</v>
      </c>
      <c r="E711" s="13"/>
      <c r="F711" s="13"/>
      <c r="G711" s="13"/>
      <c r="H711" s="13"/>
      <c r="I711" s="13"/>
      <c r="J711" s="13">
        <v>6</v>
      </c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>
        <f t="shared" si="37"/>
        <v>6</v>
      </c>
      <c r="AT711" s="13">
        <f t="shared" si="38"/>
        <v>180000</v>
      </c>
      <c r="AU711" s="14"/>
      <c r="AV711" s="14"/>
      <c r="AW711" s="14"/>
      <c r="AX711" s="35"/>
      <c r="AY711" s="30"/>
      <c r="AZ711" s="14"/>
      <c r="BA711" s="14"/>
      <c r="BB711" s="14"/>
      <c r="BC711" s="14"/>
    </row>
    <row r="712" spans="1:55" ht="26.25" customHeight="1" x14ac:dyDescent="0.35">
      <c r="A712" s="2"/>
      <c r="B712" s="2" t="s">
        <v>221</v>
      </c>
      <c r="C712" s="22" t="str">
        <f>VLOOKUP(B712,Tabel!$A$6:$E$78,2,FALSE)</f>
        <v>Rosario tali bercorak</v>
      </c>
      <c r="D712" s="14">
        <f>VLOOKUP(B712,Tabel!$A$6:$E$78,4,FALSE)</f>
        <v>50000</v>
      </c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>
        <v>3</v>
      </c>
      <c r="T712" s="13"/>
      <c r="U712" s="13">
        <v>1</v>
      </c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>
        <f t="shared" si="37"/>
        <v>4</v>
      </c>
      <c r="AT712" s="13">
        <f t="shared" si="38"/>
        <v>200000</v>
      </c>
      <c r="AU712" s="14"/>
      <c r="AV712" s="14"/>
      <c r="AW712" s="14"/>
      <c r="AX712" s="35"/>
      <c r="AY712" s="30"/>
      <c r="AZ712" s="14"/>
      <c r="BA712" s="14"/>
      <c r="BB712" s="14"/>
      <c r="BC712" s="14"/>
    </row>
    <row r="713" spans="1:55" ht="26.25" customHeight="1" x14ac:dyDescent="0.35">
      <c r="A713" s="2"/>
      <c r="B713" s="2" t="s">
        <v>137</v>
      </c>
      <c r="C713" s="22" t="str">
        <f>VLOOKUP(B713,Tabel!$A$6:$E$78,2,FALSE)</f>
        <v>Gelang kayu (baru)</v>
      </c>
      <c r="D713" s="14">
        <f>VLOOKUP(B713,Tabel!$A$6:$E$78,4,FALSE)</f>
        <v>25000</v>
      </c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>
        <v>2</v>
      </c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>
        <f t="shared" si="37"/>
        <v>2</v>
      </c>
      <c r="AT713" s="13">
        <f t="shared" si="38"/>
        <v>50000</v>
      </c>
      <c r="AU713" s="14"/>
      <c r="AV713" s="14"/>
      <c r="AW713" s="14"/>
      <c r="AX713" s="35"/>
      <c r="AY713" s="30"/>
      <c r="AZ713" s="14"/>
      <c r="BA713" s="14"/>
      <c r="BB713" s="14"/>
      <c r="BC713" s="14"/>
    </row>
    <row r="714" spans="1:55" ht="26.25" customHeight="1" x14ac:dyDescent="0.35">
      <c r="A714" s="2"/>
      <c r="B714" s="2" t="s">
        <v>292</v>
      </c>
      <c r="C714" s="22" t="str">
        <f>VLOOKUP(B714,Tabel!$A$6:$E$78,2,FALSE)</f>
        <v>Sumbangan pita</v>
      </c>
      <c r="D714" s="14">
        <f>VLOOKUP(B714,Tabel!$A$6:$E$78,4,FALSE)</f>
        <v>20000</v>
      </c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>
        <v>2</v>
      </c>
      <c r="AR714" s="13">
        <f t="shared" si="37"/>
        <v>2</v>
      </c>
      <c r="AT714" s="13">
        <f t="shared" si="38"/>
        <v>40000</v>
      </c>
      <c r="AU714" s="14"/>
      <c r="AV714" s="14"/>
      <c r="AW714" s="14"/>
      <c r="AX714" s="35"/>
      <c r="AY714" s="30"/>
      <c r="AZ714" s="14"/>
      <c r="BA714" s="14"/>
      <c r="BB714" s="14"/>
      <c r="BC714" s="14"/>
    </row>
    <row r="715" spans="1:55" ht="26.25" customHeight="1" x14ac:dyDescent="0.35">
      <c r="A715" s="2"/>
      <c r="B715" s="2" t="s">
        <v>135</v>
      </c>
      <c r="C715" s="22" t="str">
        <f>VLOOKUP(B715,Tabel!$A$6:$E$78,2,FALSE)</f>
        <v xml:space="preserve">Gelang plat </v>
      </c>
      <c r="D715" s="14">
        <f>VLOOKUP(B715,Tabel!$A$6:$E$78,4,FALSE)</f>
        <v>17000</v>
      </c>
      <c r="E715" s="13"/>
      <c r="F715" s="13"/>
      <c r="G715" s="13"/>
      <c r="H715" s="13">
        <v>1</v>
      </c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>
        <f t="shared" si="37"/>
        <v>1</v>
      </c>
      <c r="AT715" s="13">
        <f t="shared" si="38"/>
        <v>17000</v>
      </c>
      <c r="AU715" s="14"/>
      <c r="AV715" s="14"/>
      <c r="AW715" s="14"/>
      <c r="AX715" s="35"/>
      <c r="AY715" s="30"/>
      <c r="AZ715" s="14"/>
      <c r="BA715" s="14"/>
      <c r="BB715" s="14"/>
      <c r="BC715" s="14"/>
    </row>
    <row r="716" spans="1:55" ht="26.25" customHeight="1" x14ac:dyDescent="0.35">
      <c r="A716" s="2"/>
      <c r="B716" s="2" t="s">
        <v>135</v>
      </c>
      <c r="C716" s="22" t="str">
        <f>VLOOKUP(B716,Tabel!$A$6:$E$78,2,FALSE)</f>
        <v xml:space="preserve">Gelang plat </v>
      </c>
      <c r="D716" s="14">
        <f>VLOOKUP(B716,Tabel!$A$6:$E$78,4,FALSE)</f>
        <v>17000</v>
      </c>
      <c r="E716" s="13"/>
      <c r="F716" s="13"/>
      <c r="G716" s="13"/>
      <c r="H716" s="13">
        <v>1</v>
      </c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>
        <f t="shared" si="37"/>
        <v>1</v>
      </c>
      <c r="AT716" s="13">
        <f t="shared" si="38"/>
        <v>17000</v>
      </c>
      <c r="AU716" s="14"/>
      <c r="AV716" s="14"/>
      <c r="AW716" s="14"/>
      <c r="AX716" s="35"/>
      <c r="AY716" s="30"/>
      <c r="AZ716" s="14"/>
      <c r="BA716" s="14"/>
      <c r="BB716" s="14"/>
      <c r="BC716" s="14"/>
    </row>
    <row r="717" spans="1:55" ht="26.25" customHeight="1" x14ac:dyDescent="0.35">
      <c r="A717" s="2"/>
      <c r="B717" s="2" t="s">
        <v>171</v>
      </c>
      <c r="C717" s="22" t="str">
        <f>VLOOKUP(B717,Tabel!$A$6:$E$78,2,FALSE)</f>
        <v>Kalung mutiara</v>
      </c>
      <c r="D717" s="14">
        <f>VLOOKUP(B717,Tabel!$A$6:$E$78,4,FALSE)</f>
        <v>40000</v>
      </c>
      <c r="E717" s="13"/>
      <c r="F717" s="13"/>
      <c r="G717" s="13"/>
      <c r="H717" s="13"/>
      <c r="I717" s="13"/>
      <c r="J717" s="13"/>
      <c r="K717" s="13"/>
      <c r="L717" s="13"/>
      <c r="M717" s="13">
        <v>1</v>
      </c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>
        <f t="shared" si="37"/>
        <v>1</v>
      </c>
      <c r="AT717" s="13">
        <f t="shared" si="38"/>
        <v>40000</v>
      </c>
      <c r="AU717" s="14"/>
      <c r="AV717" s="14"/>
      <c r="AW717" s="14"/>
      <c r="AX717" s="35"/>
      <c r="AY717" s="30"/>
      <c r="AZ717" s="14"/>
      <c r="BA717" s="14"/>
      <c r="BB717" s="14"/>
      <c r="BC717" s="14"/>
    </row>
    <row r="718" spans="1:55" ht="26.25" customHeight="1" x14ac:dyDescent="0.35">
      <c r="A718" s="2"/>
      <c r="B718" s="2" t="s">
        <v>56</v>
      </c>
      <c r="C718" s="22" t="str">
        <f>VLOOKUP(B718,Tabel!$A$6:$E$78,2,FALSE)</f>
        <v>Anting</v>
      </c>
      <c r="D718" s="14">
        <f>VLOOKUP(B718,Tabel!$A$6:$E$78,4,FALSE)</f>
        <v>50000</v>
      </c>
      <c r="E718" s="13"/>
      <c r="F718" s="13"/>
      <c r="G718" s="13"/>
      <c r="H718" s="13"/>
      <c r="I718" s="13"/>
      <c r="J718" s="13"/>
      <c r="K718" s="13"/>
      <c r="L718" s="13"/>
      <c r="M718" s="13"/>
      <c r="N718" s="13">
        <v>2</v>
      </c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>
        <f t="shared" si="37"/>
        <v>2</v>
      </c>
      <c r="AT718" s="13">
        <f t="shared" si="38"/>
        <v>100000</v>
      </c>
      <c r="AU718" s="14"/>
      <c r="AV718" s="14"/>
      <c r="AW718" s="14"/>
      <c r="AX718" s="35"/>
      <c r="AY718" s="30"/>
      <c r="AZ718" s="14"/>
      <c r="BA718" s="14"/>
      <c r="BB718" s="14"/>
      <c r="BC718" s="14"/>
    </row>
    <row r="719" spans="1:55" ht="26.25" customHeight="1" x14ac:dyDescent="0.35">
      <c r="A719" s="2"/>
      <c r="B719" s="2" t="s">
        <v>399</v>
      </c>
      <c r="C719" s="22" t="str">
        <f>VLOOKUP(B719,Tabel!$A$6:$E$78,2,FALSE)</f>
        <v>Rosario simpul diamond</v>
      </c>
      <c r="D719" s="14">
        <f>VLOOKUP(B719,Tabel!$A$6:$E$78,4,FALSE)</f>
        <v>80000</v>
      </c>
      <c r="E719" s="13"/>
      <c r="F719" s="13"/>
      <c r="G719" s="13"/>
      <c r="H719" s="13"/>
      <c r="I719" s="13"/>
      <c r="J719" s="13"/>
      <c r="K719" s="13"/>
      <c r="L719" s="13"/>
      <c r="M719" s="13"/>
      <c r="N719" s="13">
        <v>1</v>
      </c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>
        <f t="shared" si="37"/>
        <v>1</v>
      </c>
      <c r="AT719" s="13">
        <f t="shared" si="38"/>
        <v>80000</v>
      </c>
      <c r="AU719" s="14"/>
      <c r="AV719" s="14"/>
      <c r="AW719" s="14"/>
      <c r="AX719" s="35"/>
      <c r="AY719" s="30"/>
      <c r="AZ719" s="14"/>
      <c r="BA719" s="14"/>
      <c r="BB719" s="14"/>
      <c r="BC719" s="14"/>
    </row>
    <row r="720" spans="1:55" ht="26.25" customHeight="1" x14ac:dyDescent="0.35">
      <c r="A720" s="2"/>
      <c r="B720" s="2" t="s">
        <v>133</v>
      </c>
      <c r="C720" s="22" t="str">
        <f>VLOOKUP(B720,Tabel!$A$6:$E$78,2,FALSE)</f>
        <v>Gelang rosario kristal</v>
      </c>
      <c r="D720" s="14">
        <f>VLOOKUP(B720,Tabel!$A$6:$E$78,4,FALSE)</f>
        <v>50000</v>
      </c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>
        <v>1</v>
      </c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>
        <f t="shared" si="37"/>
        <v>1</v>
      </c>
      <c r="AT720" s="13">
        <f t="shared" si="38"/>
        <v>50000</v>
      </c>
      <c r="AU720" s="14"/>
      <c r="AV720" s="14"/>
      <c r="AW720" s="14"/>
      <c r="AX720" s="35"/>
      <c r="AY720" s="30"/>
      <c r="AZ720" s="14"/>
      <c r="BA720" s="14"/>
      <c r="BB720" s="14"/>
      <c r="BC720" s="14"/>
    </row>
    <row r="721" spans="1:55" ht="26.25" customHeight="1" x14ac:dyDescent="0.35">
      <c r="A721" s="2"/>
      <c r="B721" s="2" t="s">
        <v>225</v>
      </c>
      <c r="C721" s="22" t="str">
        <f>VLOOKUP(B721,Tabel!$A$6:$E$78,2,FALSE)</f>
        <v>Anting</v>
      </c>
      <c r="D721" s="14">
        <f>VLOOKUP(B721,Tabel!$A$6:$E$78,4,FALSE)</f>
        <v>65000</v>
      </c>
      <c r="E721" s="13"/>
      <c r="F721" s="13"/>
      <c r="G721" s="13"/>
      <c r="H721" s="13">
        <v>1</v>
      </c>
      <c r="I721" s="13"/>
      <c r="J721" s="13"/>
      <c r="K721" s="13"/>
      <c r="L721" s="13"/>
      <c r="M721" s="13">
        <v>6</v>
      </c>
      <c r="N721" s="13"/>
      <c r="O721" s="13"/>
      <c r="P721" s="13"/>
      <c r="Q721" s="13"/>
      <c r="R721" s="13"/>
      <c r="S721" s="13"/>
      <c r="T721" s="13">
        <v>1</v>
      </c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>
        <f t="shared" si="37"/>
        <v>8</v>
      </c>
      <c r="AT721" s="13">
        <f t="shared" si="38"/>
        <v>520000</v>
      </c>
      <c r="AU721" s="14"/>
      <c r="AV721" s="14"/>
      <c r="AW721" s="14"/>
      <c r="AX721" s="35"/>
      <c r="AY721" s="30"/>
      <c r="AZ721" s="14"/>
      <c r="BA721" s="14"/>
      <c r="BB721" s="14"/>
      <c r="BC721" s="14"/>
    </row>
    <row r="722" spans="1:55" ht="26.25" customHeight="1" x14ac:dyDescent="0.35">
      <c r="A722" s="2"/>
      <c r="B722" s="2" t="s">
        <v>35</v>
      </c>
      <c r="C722" s="22" t="str">
        <f>VLOOKUP(B722,Tabel!$A$6:$E$78,2,FALSE)</f>
        <v>Rosario kristal</v>
      </c>
      <c r="D722" s="14">
        <f>VLOOKUP(B722,Tabel!$A$6:$E$78,4,FALSE)</f>
        <v>150000</v>
      </c>
      <c r="E722" s="13"/>
      <c r="F722" s="13"/>
      <c r="G722" s="13"/>
      <c r="H722" s="13">
        <v>1</v>
      </c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>
        <f t="shared" si="37"/>
        <v>1</v>
      </c>
      <c r="AT722" s="13">
        <f t="shared" si="38"/>
        <v>150000</v>
      </c>
      <c r="AU722" s="14"/>
      <c r="AV722" s="14"/>
      <c r="AW722" s="14"/>
      <c r="AX722" s="35"/>
      <c r="AY722" s="30"/>
      <c r="AZ722" s="14"/>
      <c r="BA722" s="14"/>
      <c r="BB722" s="14"/>
      <c r="BC722" s="14"/>
    </row>
    <row r="723" spans="1:55" ht="26.25" customHeight="1" x14ac:dyDescent="0.35">
      <c r="A723" s="2"/>
      <c r="B723" s="2" t="s">
        <v>140</v>
      </c>
      <c r="C723" s="22" t="str">
        <f>VLOOKUP(B723,Tabel!$A$6:$E$78,2,FALSE)</f>
        <v>Kalung bandul</v>
      </c>
      <c r="D723" s="14">
        <f>VLOOKUP(B723,Tabel!$A$6:$E$78,4,FALSE)</f>
        <v>23000</v>
      </c>
      <c r="E723" s="13"/>
      <c r="F723" s="13"/>
      <c r="G723" s="13"/>
      <c r="H723" s="13">
        <v>2</v>
      </c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>
        <f t="shared" si="37"/>
        <v>2</v>
      </c>
      <c r="AT723" s="13">
        <f t="shared" si="38"/>
        <v>46000</v>
      </c>
      <c r="AU723" s="14"/>
      <c r="AV723" s="14"/>
      <c r="AW723" s="14"/>
      <c r="AX723" s="35"/>
      <c r="AY723" s="30"/>
      <c r="AZ723" s="14"/>
      <c r="BA723" s="14"/>
      <c r="BB723" s="14"/>
      <c r="BC723" s="14"/>
    </row>
    <row r="724" spans="1:55" ht="26.25" customHeight="1" x14ac:dyDescent="0.35">
      <c r="A724" s="2"/>
      <c r="B724" s="2" t="s">
        <v>40</v>
      </c>
      <c r="C724" s="22" t="str">
        <f>VLOOKUP(B724,Tabel!$A$6:$E$78,2,FALSE)</f>
        <v>Kalung huruf</v>
      </c>
      <c r="D724" s="14">
        <f>VLOOKUP(B724,Tabel!$A$6:$E$78,4,FALSE)</f>
        <v>15000</v>
      </c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>
        <v>1</v>
      </c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>
        <f t="shared" si="37"/>
        <v>1</v>
      </c>
      <c r="AT724" s="13">
        <f t="shared" si="38"/>
        <v>15000</v>
      </c>
      <c r="AU724" s="14"/>
      <c r="AV724" s="14"/>
      <c r="AW724" s="14"/>
      <c r="AX724" s="35"/>
      <c r="AY724" s="30"/>
      <c r="AZ724" s="14"/>
      <c r="BA724" s="14"/>
      <c r="BB724" s="14"/>
      <c r="BC724" s="14"/>
    </row>
    <row r="725" spans="1:55" ht="26.25" customHeight="1" x14ac:dyDescent="0.35">
      <c r="A725" s="2"/>
      <c r="B725" s="2" t="s">
        <v>129</v>
      </c>
      <c r="C725" s="22" t="str">
        <f>VLOOKUP(B725,Tabel!$A$6:$E$78,2,FALSE)</f>
        <v>Lain2</v>
      </c>
      <c r="D725" s="35">
        <f>16872000-SUM(AT660:AT724)</f>
        <v>1798000</v>
      </c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>
        <v>1</v>
      </c>
      <c r="AR725" s="13">
        <f t="shared" si="37"/>
        <v>1</v>
      </c>
      <c r="AT725" s="29">
        <f t="shared" si="38"/>
        <v>1798000</v>
      </c>
      <c r="AU725" s="14"/>
      <c r="AV725" s="14"/>
      <c r="AW725" s="14"/>
      <c r="AX725" s="35">
        <v>1728000</v>
      </c>
      <c r="AY725" s="30"/>
      <c r="AZ725" s="14"/>
      <c r="BA725" s="14"/>
      <c r="BB725" s="14"/>
      <c r="BC725" s="14"/>
    </row>
    <row r="726" spans="1:55" ht="26.25" customHeight="1" x14ac:dyDescent="0.35">
      <c r="A726" s="94">
        <v>42324</v>
      </c>
      <c r="B726" s="2" t="s">
        <v>370</v>
      </c>
      <c r="C726" s="22" t="str">
        <f>VLOOKUP(B726,Tabel!$A$6:$E$78,2,FALSE)</f>
        <v>Gelang Rosario Putih</v>
      </c>
      <c r="D726" s="14">
        <f>VLOOKUP(B726,Tabel!$A$6:$E$78,4,FALSE)</f>
        <v>50000</v>
      </c>
      <c r="E726" s="13"/>
      <c r="F726" s="13"/>
      <c r="G726" s="13"/>
      <c r="H726" s="13"/>
      <c r="I726" s="13"/>
      <c r="J726" s="13">
        <v>1</v>
      </c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>
        <f t="shared" si="37"/>
        <v>1</v>
      </c>
      <c r="AT726" s="13">
        <f t="shared" si="38"/>
        <v>50000</v>
      </c>
      <c r="AU726" s="14"/>
      <c r="AV726" s="14"/>
      <c r="AW726" s="14"/>
      <c r="AX726" s="35"/>
      <c r="AY726" s="30"/>
      <c r="AZ726" s="14"/>
      <c r="BA726" s="14"/>
      <c r="BB726" s="14"/>
      <c r="BC726" s="14"/>
    </row>
    <row r="727" spans="1:55" ht="26.25" customHeight="1" x14ac:dyDescent="0.35">
      <c r="A727" s="2" t="s">
        <v>404</v>
      </c>
      <c r="B727" s="2" t="s">
        <v>368</v>
      </c>
      <c r="C727" s="22" t="str">
        <f>VLOOKUP(B727,Tabel!$A$6:$E$78,2,FALSE)</f>
        <v>Gelang Rosario Lilit</v>
      </c>
      <c r="D727" s="14">
        <f>VLOOKUP(B727,Tabel!$A$6:$E$78,4,FALSE)</f>
        <v>40000</v>
      </c>
      <c r="E727" s="13"/>
      <c r="F727" s="13"/>
      <c r="G727" s="13"/>
      <c r="H727" s="13"/>
      <c r="I727" s="13"/>
      <c r="J727" s="13">
        <v>1</v>
      </c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>
        <f t="shared" si="37"/>
        <v>1</v>
      </c>
      <c r="AT727" s="13">
        <f t="shared" si="38"/>
        <v>40000</v>
      </c>
      <c r="AU727" s="14"/>
      <c r="AV727" s="14"/>
      <c r="AW727" s="14"/>
      <c r="AX727" s="35"/>
      <c r="AY727" s="30"/>
      <c r="AZ727" s="14"/>
      <c r="BA727" s="14"/>
      <c r="BB727" s="14"/>
      <c r="BC727" s="14"/>
    </row>
    <row r="728" spans="1:55" ht="26.25" customHeight="1" x14ac:dyDescent="0.35">
      <c r="A728" s="17">
        <v>42330</v>
      </c>
      <c r="B728" s="2" t="s">
        <v>33</v>
      </c>
      <c r="C728" s="22" t="str">
        <f>VLOOKUP(B728,Tabel!$A$6:$E$78,2,FALSE)</f>
        <v>Rosario batu</v>
      </c>
      <c r="D728" s="14">
        <f>VLOOKUP(B728,Tabel!$A$6:$E$78,4,FALSE)</f>
        <v>100000</v>
      </c>
      <c r="E728" s="13"/>
      <c r="F728" s="13">
        <v>1</v>
      </c>
      <c r="G728" s="13"/>
      <c r="H728" s="13"/>
      <c r="I728" s="13"/>
      <c r="J728" s="13"/>
      <c r="K728" s="13"/>
      <c r="L728" s="13"/>
      <c r="M728" s="13">
        <v>2</v>
      </c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>
        <v>2</v>
      </c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>
        <f t="shared" si="37"/>
        <v>5</v>
      </c>
      <c r="AT728" s="13">
        <f t="shared" si="38"/>
        <v>500000</v>
      </c>
      <c r="AU728" s="14"/>
      <c r="AV728" s="14"/>
      <c r="AW728" s="14"/>
      <c r="AX728" s="35"/>
      <c r="AY728" s="30"/>
      <c r="AZ728" s="14"/>
      <c r="BA728" s="14"/>
      <c r="BB728" s="14"/>
      <c r="BC728" s="14"/>
    </row>
    <row r="729" spans="1:55" ht="26.25" customHeight="1" x14ac:dyDescent="0.35">
      <c r="A729" s="2" t="s">
        <v>407</v>
      </c>
      <c r="B729" s="2" t="s">
        <v>32</v>
      </c>
      <c r="C729" s="22" t="str">
        <f>VLOOKUP(B729,Tabel!$A$6:$E$78,2,FALSE)</f>
        <v>Rosario kayu</v>
      </c>
      <c r="D729" s="14">
        <f>VLOOKUP(B729,Tabel!$A$6:$E$78,4,FALSE)</f>
        <v>40000</v>
      </c>
      <c r="E729" s="13"/>
      <c r="F729" s="13">
        <v>1</v>
      </c>
      <c r="G729" s="13"/>
      <c r="H729" s="13">
        <v>1</v>
      </c>
      <c r="I729" s="13"/>
      <c r="J729" s="13">
        <v>1</v>
      </c>
      <c r="K729" s="13"/>
      <c r="L729" s="13"/>
      <c r="M729" s="13"/>
      <c r="N729" s="13"/>
      <c r="O729" s="13"/>
      <c r="P729" s="13">
        <v>4</v>
      </c>
      <c r="Q729" s="13">
        <v>5</v>
      </c>
      <c r="R729" s="13"/>
      <c r="S729" s="13"/>
      <c r="T729" s="13"/>
      <c r="U729" s="13">
        <v>1</v>
      </c>
      <c r="V729" s="13"/>
      <c r="W729" s="13"/>
      <c r="X729" s="13"/>
      <c r="Y729" s="13"/>
      <c r="Z729" s="13"/>
      <c r="AA729" s="13"/>
      <c r="AB729" s="13">
        <v>1</v>
      </c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>
        <f t="shared" si="37"/>
        <v>14</v>
      </c>
      <c r="AT729" s="13">
        <f t="shared" si="38"/>
        <v>560000</v>
      </c>
      <c r="AU729" s="14"/>
      <c r="AV729" s="14"/>
      <c r="AW729" s="14"/>
      <c r="AX729" s="35"/>
      <c r="AY729" s="30"/>
      <c r="AZ729" s="14"/>
      <c r="BA729" s="14"/>
      <c r="BB729" s="14"/>
      <c r="BC729" s="14"/>
    </row>
    <row r="730" spans="1:55" ht="26.25" customHeight="1" x14ac:dyDescent="0.35">
      <c r="A730" s="2" t="s">
        <v>398</v>
      </c>
      <c r="B730" s="2" t="s">
        <v>410</v>
      </c>
      <c r="C730" s="22" t="str">
        <f>VLOOKUP(B730,Tabel!$A$6:$E$78,2,FALSE)</f>
        <v>Lilin besar</v>
      </c>
      <c r="D730" s="14">
        <f>VLOOKUP(B730,Tabel!$A$6:$E$78,4,FALSE)</f>
        <v>65000</v>
      </c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>
        <v>1</v>
      </c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>
        <f t="shared" si="37"/>
        <v>1</v>
      </c>
      <c r="AT730" s="13">
        <f t="shared" si="38"/>
        <v>65000</v>
      </c>
      <c r="AU730" s="14"/>
      <c r="AV730" s="14"/>
      <c r="AW730" s="14"/>
      <c r="AX730" s="35"/>
      <c r="AY730" s="30"/>
      <c r="AZ730" s="14"/>
      <c r="BA730" s="14"/>
      <c r="BB730" s="14"/>
      <c r="BC730" s="14"/>
    </row>
    <row r="731" spans="1:55" ht="26.25" customHeight="1" x14ac:dyDescent="0.35">
      <c r="A731" s="2"/>
      <c r="B731" s="2" t="s">
        <v>140</v>
      </c>
      <c r="C731" s="22" t="str">
        <f>VLOOKUP(B731,Tabel!$A$6:$E$78,2,FALSE)</f>
        <v>Kalung bandul</v>
      </c>
      <c r="D731" s="14">
        <f>VLOOKUP(B731,Tabel!$A$6:$E$78,4,FALSE)</f>
        <v>23000</v>
      </c>
      <c r="E731" s="13"/>
      <c r="F731" s="13"/>
      <c r="G731" s="13"/>
      <c r="H731" s="13">
        <v>2</v>
      </c>
      <c r="I731" s="13"/>
      <c r="J731" s="13"/>
      <c r="K731" s="13"/>
      <c r="L731" s="13"/>
      <c r="M731" s="13"/>
      <c r="N731" s="13"/>
      <c r="O731" s="13">
        <v>1</v>
      </c>
      <c r="P731" s="13">
        <v>2</v>
      </c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>
        <f t="shared" si="37"/>
        <v>5</v>
      </c>
      <c r="AT731" s="13">
        <f t="shared" si="38"/>
        <v>115000</v>
      </c>
      <c r="AU731" s="14"/>
      <c r="AV731" s="14"/>
      <c r="AW731" s="14"/>
      <c r="AX731" s="35"/>
      <c r="AY731" s="30"/>
      <c r="AZ731" s="14"/>
      <c r="BA731" s="14"/>
      <c r="BB731" s="14"/>
      <c r="BC731" s="14"/>
    </row>
    <row r="732" spans="1:55" ht="26.25" customHeight="1" x14ac:dyDescent="0.35">
      <c r="A732" s="2"/>
      <c r="B732" s="2" t="s">
        <v>411</v>
      </c>
      <c r="C732" s="22" t="str">
        <f>VLOOKUP(B732,Tabel!$A$6:$E$78,2,FALSE)</f>
        <v>Lilin kecil</v>
      </c>
      <c r="D732" s="14">
        <f>VLOOKUP(B732,Tabel!$A$6:$E$78,4,FALSE)</f>
        <v>50000</v>
      </c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>
        <v>1</v>
      </c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>
        <f t="shared" si="37"/>
        <v>1</v>
      </c>
      <c r="AT732" s="13">
        <f t="shared" si="38"/>
        <v>50000</v>
      </c>
      <c r="AU732" s="14"/>
      <c r="AV732" s="14"/>
      <c r="AW732" s="14"/>
      <c r="AX732" s="35"/>
      <c r="AY732" s="30"/>
      <c r="AZ732" s="14"/>
      <c r="BA732" s="14"/>
      <c r="BB732" s="14"/>
      <c r="BC732" s="14"/>
    </row>
    <row r="733" spans="1:55" ht="26.25" customHeight="1" x14ac:dyDescent="0.35">
      <c r="A733" s="2"/>
      <c r="B733" s="2" t="s">
        <v>368</v>
      </c>
      <c r="C733" s="22" t="str">
        <f>VLOOKUP(B733,Tabel!$A$6:$E$78,2,FALSE)</f>
        <v>Gelang Rosario Lilit</v>
      </c>
      <c r="D733" s="14">
        <f>VLOOKUP(B733,Tabel!$A$6:$E$78,4,FALSE)</f>
        <v>40000</v>
      </c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>
        <v>1</v>
      </c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>
        <f t="shared" si="37"/>
        <v>1</v>
      </c>
      <c r="AT733" s="13">
        <f t="shared" si="38"/>
        <v>40000</v>
      </c>
      <c r="AU733" s="14"/>
      <c r="AV733" s="14"/>
      <c r="AW733" s="14"/>
      <c r="AX733" s="35"/>
      <c r="AY733" s="30"/>
      <c r="AZ733" s="14"/>
      <c r="BA733" s="14"/>
      <c r="BB733" s="14"/>
      <c r="BC733" s="14"/>
    </row>
    <row r="734" spans="1:55" ht="26.25" customHeight="1" x14ac:dyDescent="0.35">
      <c r="A734" s="2"/>
      <c r="B734" s="2" t="s">
        <v>129</v>
      </c>
      <c r="C734" s="22" t="s">
        <v>161</v>
      </c>
      <c r="D734" s="14">
        <v>15000</v>
      </c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>
        <v>2</v>
      </c>
      <c r="AR734" s="13">
        <f t="shared" si="37"/>
        <v>2</v>
      </c>
      <c r="AT734" s="13">
        <f t="shared" si="38"/>
        <v>30000</v>
      </c>
      <c r="AU734" s="14"/>
      <c r="AV734" s="14">
        <f>AT734</f>
        <v>30000</v>
      </c>
      <c r="AW734" s="14"/>
      <c r="AX734" s="35"/>
      <c r="AY734" s="30"/>
      <c r="AZ734" s="14"/>
      <c r="BA734" s="14"/>
      <c r="BB734" s="14"/>
      <c r="BC734" s="14"/>
    </row>
    <row r="735" spans="1:55" ht="26.25" customHeight="1" x14ac:dyDescent="0.35">
      <c r="A735" s="2"/>
      <c r="B735" s="2" t="s">
        <v>35</v>
      </c>
      <c r="C735" s="22" t="str">
        <f>VLOOKUP(B735,Tabel!$A$6:$E$78,2,FALSE)</f>
        <v>Rosario kristal</v>
      </c>
      <c r="D735" s="14">
        <f>VLOOKUP(B735,Tabel!$A$6:$E$78,4,FALSE)</f>
        <v>150000</v>
      </c>
      <c r="E735" s="13"/>
      <c r="F735" s="13">
        <v>1</v>
      </c>
      <c r="G735" s="13"/>
      <c r="H735" s="13">
        <v>1</v>
      </c>
      <c r="I735" s="13"/>
      <c r="J735" s="13"/>
      <c r="K735" s="13"/>
      <c r="L735" s="13"/>
      <c r="M735" s="13"/>
      <c r="N735" s="13"/>
      <c r="O735" s="13"/>
      <c r="P735" s="13">
        <v>2</v>
      </c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>
        <v>1</v>
      </c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>
        <f t="shared" si="37"/>
        <v>5</v>
      </c>
      <c r="AT735" s="13">
        <f t="shared" si="38"/>
        <v>750000</v>
      </c>
      <c r="AU735" s="14"/>
      <c r="AV735" s="14"/>
      <c r="AW735" s="14"/>
      <c r="AX735" s="35"/>
      <c r="AY735" s="30"/>
      <c r="AZ735" s="14"/>
      <c r="BA735" s="14"/>
      <c r="BB735" s="14"/>
      <c r="BC735" s="14"/>
    </row>
    <row r="736" spans="1:55" ht="26.25" customHeight="1" x14ac:dyDescent="0.35">
      <c r="A736" s="2"/>
      <c r="B736" s="2" t="s">
        <v>223</v>
      </c>
      <c r="C736" s="22" t="str">
        <f>VLOOKUP(B736,Tabel!$A$6:$E$78,2,FALSE)</f>
        <v>Gelang rosario kristal</v>
      </c>
      <c r="D736" s="14">
        <f>VLOOKUP(B736,Tabel!$A$6:$E$78,4,FALSE)</f>
        <v>75000</v>
      </c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>
        <v>2</v>
      </c>
      <c r="R736" s="13"/>
      <c r="S736" s="13"/>
      <c r="T736" s="13"/>
      <c r="U736" s="13"/>
      <c r="V736" s="13"/>
      <c r="W736" s="13"/>
      <c r="X736" s="13"/>
      <c r="Y736" s="13"/>
      <c r="Z736" s="13"/>
      <c r="AA736" s="13">
        <v>2</v>
      </c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>
        <f t="shared" si="37"/>
        <v>4</v>
      </c>
      <c r="AT736" s="13">
        <f t="shared" si="38"/>
        <v>300000</v>
      </c>
      <c r="AU736" s="14"/>
      <c r="AV736" s="14"/>
      <c r="AW736" s="14"/>
      <c r="AX736" s="35"/>
      <c r="AY736" s="30"/>
      <c r="AZ736" s="14"/>
      <c r="BA736" s="14"/>
      <c r="BB736" s="14"/>
      <c r="BC736" s="14"/>
    </row>
    <row r="737" spans="1:55" ht="26.25" customHeight="1" x14ac:dyDescent="0.35">
      <c r="A737" s="2"/>
      <c r="B737" s="2" t="s">
        <v>366</v>
      </c>
      <c r="C737" s="22" t="str">
        <f>VLOOKUP(B737,Tabel!$A$6:$E$78,2,FALSE)</f>
        <v>Gelang Fransiskus</v>
      </c>
      <c r="D737" s="14">
        <f>VLOOKUP(B737,Tabel!$A$6:$E$78,4,FALSE)</f>
        <v>100000</v>
      </c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>
        <v>1</v>
      </c>
      <c r="Q737" s="13">
        <v>4</v>
      </c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>
        <f t="shared" si="37"/>
        <v>5</v>
      </c>
      <c r="AT737" s="13">
        <f t="shared" si="38"/>
        <v>500000</v>
      </c>
      <c r="AU737" s="14"/>
      <c r="AV737" s="14"/>
      <c r="AW737" s="14"/>
      <c r="AX737" s="35"/>
      <c r="AY737" s="30"/>
      <c r="AZ737" s="14"/>
      <c r="BA737" s="14"/>
      <c r="BB737" s="14"/>
      <c r="BC737" s="14"/>
    </row>
    <row r="738" spans="1:55" ht="26.25" customHeight="1" x14ac:dyDescent="0.35">
      <c r="A738" s="2"/>
      <c r="B738" s="2" t="s">
        <v>372</v>
      </c>
      <c r="C738" s="22" t="str">
        <f>VLOOKUP(B738,Tabel!$A$6:$E$78,2,FALSE)</f>
        <v>Gelang Rosario Corak Bunga</v>
      </c>
      <c r="D738" s="14">
        <f>VLOOKUP(B738,Tabel!$A$6:$E$78,4,FALSE)</f>
        <v>100000</v>
      </c>
      <c r="E738" s="13"/>
      <c r="F738" s="13">
        <v>2</v>
      </c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>
        <v>1</v>
      </c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>
        <f t="shared" si="37"/>
        <v>3</v>
      </c>
      <c r="AT738" s="13">
        <f t="shared" si="38"/>
        <v>300000</v>
      </c>
      <c r="AU738" s="14"/>
      <c r="AV738" s="14"/>
      <c r="AW738" s="14"/>
      <c r="AX738" s="35"/>
      <c r="AY738" s="30"/>
      <c r="AZ738" s="14"/>
      <c r="BA738" s="14"/>
      <c r="BB738" s="14"/>
      <c r="BC738" s="14"/>
    </row>
    <row r="739" spans="1:55" ht="26.25" customHeight="1" x14ac:dyDescent="0.35">
      <c r="A739" s="2"/>
      <c r="B739" s="2" t="s">
        <v>135</v>
      </c>
      <c r="C739" s="22" t="str">
        <f>VLOOKUP(B739,Tabel!$A$6:$E$78,2,FALSE)</f>
        <v xml:space="preserve">Gelang plat </v>
      </c>
      <c r="D739" s="14">
        <f>VLOOKUP(B739,Tabel!$A$6:$E$78,4,FALSE)</f>
        <v>17000</v>
      </c>
      <c r="E739" s="13"/>
      <c r="F739" s="13"/>
      <c r="G739" s="13"/>
      <c r="H739" s="13">
        <v>3</v>
      </c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>
        <v>3</v>
      </c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>
        <f t="shared" si="37"/>
        <v>6</v>
      </c>
      <c r="AT739" s="13">
        <f t="shared" si="38"/>
        <v>102000</v>
      </c>
      <c r="AU739" s="14"/>
      <c r="AV739" s="14"/>
      <c r="AW739" s="14"/>
      <c r="AX739" s="35"/>
      <c r="AY739" s="30"/>
      <c r="AZ739" s="14"/>
      <c r="BA739" s="14"/>
      <c r="BB739" s="14"/>
      <c r="BC739" s="14"/>
    </row>
    <row r="740" spans="1:55" ht="26.25" customHeight="1" x14ac:dyDescent="0.35">
      <c r="A740" s="2"/>
      <c r="B740" s="2" t="s">
        <v>40</v>
      </c>
      <c r="C740" s="22" t="str">
        <f>VLOOKUP(B740,Tabel!$A$6:$E$78,2,FALSE)</f>
        <v>Kalung huruf</v>
      </c>
      <c r="D740" s="14">
        <f>VLOOKUP(B740,Tabel!$A$6:$E$78,4,FALSE)</f>
        <v>15000</v>
      </c>
      <c r="E740" s="13"/>
      <c r="F740" s="13"/>
      <c r="G740" s="13"/>
      <c r="H740" s="13"/>
      <c r="I740" s="13"/>
      <c r="J740" s="13"/>
      <c r="K740" s="13"/>
      <c r="L740" s="13"/>
      <c r="M740" s="13"/>
      <c r="N740" s="13">
        <v>1</v>
      </c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>
        <f t="shared" si="37"/>
        <v>1</v>
      </c>
      <c r="AT740" s="13">
        <f t="shared" si="38"/>
        <v>15000</v>
      </c>
      <c r="AU740" s="14"/>
      <c r="AV740" s="14"/>
      <c r="AW740" s="14"/>
      <c r="AX740" s="35"/>
      <c r="AY740" s="30"/>
      <c r="AZ740" s="14"/>
      <c r="BA740" s="14"/>
      <c r="BB740" s="14"/>
      <c r="BC740" s="14"/>
    </row>
    <row r="741" spans="1:55" ht="26.25" customHeight="1" x14ac:dyDescent="0.35">
      <c r="A741" s="2"/>
      <c r="B741" s="2" t="s">
        <v>225</v>
      </c>
      <c r="C741" s="22" t="str">
        <f>VLOOKUP(B741,Tabel!$A$6:$E$78,2,FALSE)</f>
        <v>Anting</v>
      </c>
      <c r="D741" s="14">
        <f>VLOOKUP(B741,Tabel!$A$6:$E$78,4,FALSE)</f>
        <v>65000</v>
      </c>
      <c r="E741" s="13"/>
      <c r="F741" s="13"/>
      <c r="G741" s="13"/>
      <c r="H741" s="13"/>
      <c r="I741" s="13"/>
      <c r="J741" s="13"/>
      <c r="K741" s="13"/>
      <c r="L741" s="13"/>
      <c r="M741" s="13">
        <v>2</v>
      </c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>
        <f t="shared" si="37"/>
        <v>2</v>
      </c>
      <c r="AT741" s="13">
        <f t="shared" si="38"/>
        <v>130000</v>
      </c>
      <c r="AU741" s="14"/>
      <c r="AV741" s="14"/>
      <c r="AW741" s="14"/>
      <c r="AX741" s="35"/>
      <c r="AY741" s="30"/>
      <c r="AZ741" s="14"/>
      <c r="BA741" s="14"/>
      <c r="BB741" s="14"/>
      <c r="BC741" s="14"/>
    </row>
    <row r="742" spans="1:55" ht="26.25" customHeight="1" x14ac:dyDescent="0.35">
      <c r="A742" s="2"/>
      <c r="B742" s="2" t="s">
        <v>56</v>
      </c>
      <c r="C742" s="22" t="str">
        <f>VLOOKUP(B742,Tabel!$A$6:$E$78,2,FALSE)</f>
        <v>Anting</v>
      </c>
      <c r="D742" s="14">
        <f>VLOOKUP(B742,Tabel!$A$6:$E$78,4,FALSE)</f>
        <v>50000</v>
      </c>
      <c r="E742" s="13"/>
      <c r="F742" s="13"/>
      <c r="G742" s="13"/>
      <c r="H742" s="13">
        <v>1</v>
      </c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>
        <f t="shared" si="37"/>
        <v>1</v>
      </c>
      <c r="AT742" s="13">
        <f t="shared" si="38"/>
        <v>50000</v>
      </c>
      <c r="AU742" s="14"/>
      <c r="AV742" s="14"/>
      <c r="AW742" s="14"/>
      <c r="AX742" s="35"/>
      <c r="AY742" s="30"/>
      <c r="AZ742" s="14"/>
      <c r="BA742" s="14"/>
      <c r="BB742" s="14"/>
      <c r="BC742" s="14"/>
    </row>
    <row r="743" spans="1:55" ht="26.25" customHeight="1" x14ac:dyDescent="0.35">
      <c r="A743" s="2"/>
      <c r="B743" s="2" t="s">
        <v>291</v>
      </c>
      <c r="C743" s="22" t="str">
        <f>VLOOKUP(B743,Tabel!$A$6:$E$78,2,FALSE)</f>
        <v>Sumbangan pita</v>
      </c>
      <c r="D743" s="14">
        <f>VLOOKUP(B743,Tabel!$A$6:$E$78,4,FALSE)</f>
        <v>15000</v>
      </c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>
        <v>1</v>
      </c>
      <c r="AR743" s="13">
        <f t="shared" si="37"/>
        <v>1</v>
      </c>
      <c r="AT743" s="13">
        <f t="shared" si="38"/>
        <v>15000</v>
      </c>
      <c r="AU743" s="14"/>
      <c r="AV743" s="14"/>
      <c r="AW743" s="14"/>
      <c r="AX743" s="35"/>
      <c r="AY743" s="30"/>
      <c r="AZ743" s="14"/>
      <c r="BA743" s="14"/>
      <c r="BB743" s="14"/>
      <c r="BC743" s="14"/>
    </row>
    <row r="744" spans="1:55" ht="26.25" customHeight="1" x14ac:dyDescent="0.35">
      <c r="A744" s="2"/>
      <c r="B744" s="2" t="s">
        <v>221</v>
      </c>
      <c r="C744" s="22" t="str">
        <f>VLOOKUP(B744,Tabel!$A$6:$E$78,2,FALSE)</f>
        <v>Rosario tali bercorak</v>
      </c>
      <c r="D744" s="14">
        <f>VLOOKUP(B744,Tabel!$A$6:$E$78,4,FALSE)</f>
        <v>50000</v>
      </c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>
        <v>1</v>
      </c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>
        <f t="shared" si="37"/>
        <v>1</v>
      </c>
      <c r="AT744" s="13">
        <f t="shared" si="38"/>
        <v>50000</v>
      </c>
      <c r="AU744" s="14"/>
      <c r="AV744" s="14"/>
      <c r="AW744" s="14"/>
      <c r="AX744" s="35"/>
      <c r="AY744" s="30"/>
      <c r="AZ744" s="14"/>
      <c r="BA744" s="14"/>
      <c r="BB744" s="14"/>
      <c r="BC744" s="14"/>
    </row>
    <row r="745" spans="1:55" ht="26.25" customHeight="1" x14ac:dyDescent="0.35">
      <c r="A745" s="2" t="s">
        <v>414</v>
      </c>
      <c r="B745" s="2" t="s">
        <v>32</v>
      </c>
      <c r="C745" s="22" t="str">
        <f>VLOOKUP(B745,Tabel!$A$6:$E$78,2,FALSE)</f>
        <v>Rosario kayu</v>
      </c>
      <c r="D745" s="14">
        <f>VLOOKUP(B745,Tabel!$A$6:$E$78,4,FALSE)</f>
        <v>40000</v>
      </c>
      <c r="E745" s="13"/>
      <c r="F745" s="13">
        <v>9</v>
      </c>
      <c r="G745" s="13"/>
      <c r="H745" s="13">
        <v>6</v>
      </c>
      <c r="I745" s="13"/>
      <c r="J745" s="13">
        <v>12</v>
      </c>
      <c r="K745" s="13"/>
      <c r="L745" s="13"/>
      <c r="M745" s="13"/>
      <c r="N745" s="13"/>
      <c r="O745" s="13">
        <v>12</v>
      </c>
      <c r="P745" s="13">
        <v>29</v>
      </c>
      <c r="Q745" s="13">
        <v>4</v>
      </c>
      <c r="R745" s="13"/>
      <c r="S745" s="13">
        <v>3</v>
      </c>
      <c r="T745" s="13">
        <v>3</v>
      </c>
      <c r="U745" s="13">
        <v>6</v>
      </c>
      <c r="V745" s="13"/>
      <c r="W745" s="13"/>
      <c r="X745" s="13"/>
      <c r="Y745" s="13"/>
      <c r="Z745" s="13"/>
      <c r="AA745" s="13">
        <v>16</v>
      </c>
      <c r="AB745" s="13">
        <v>10</v>
      </c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>
        <v>2</v>
      </c>
      <c r="AR745" s="13">
        <f t="shared" si="37"/>
        <v>112</v>
      </c>
      <c r="AT745" s="13">
        <f t="shared" si="38"/>
        <v>4480000</v>
      </c>
      <c r="AU745" s="14"/>
      <c r="AV745" s="14"/>
      <c r="AW745" s="14"/>
      <c r="AX745" s="35"/>
      <c r="AY745" s="30"/>
      <c r="AZ745" s="14"/>
      <c r="BA745" s="14"/>
      <c r="BB745" s="14"/>
      <c r="BC745" s="14"/>
    </row>
    <row r="746" spans="1:55" ht="26.25" customHeight="1" x14ac:dyDescent="0.35">
      <c r="A746" s="2"/>
      <c r="B746" s="2" t="s">
        <v>221</v>
      </c>
      <c r="C746" s="22" t="str">
        <f>VLOOKUP(B746,Tabel!$A$6:$E$78,2,FALSE)</f>
        <v>Rosario tali bercorak</v>
      </c>
      <c r="D746" s="14">
        <f>VLOOKUP(B746,Tabel!$A$6:$E$78,4,FALSE)</f>
        <v>50000</v>
      </c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>
        <v>2</v>
      </c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>
        <f t="shared" si="37"/>
        <v>2</v>
      </c>
      <c r="AT746" s="13">
        <f t="shared" si="38"/>
        <v>100000</v>
      </c>
      <c r="AU746" s="14"/>
      <c r="AV746" s="14"/>
      <c r="AW746" s="14"/>
      <c r="AX746" s="35"/>
      <c r="AY746" s="30"/>
      <c r="AZ746" s="14"/>
      <c r="BA746" s="14"/>
      <c r="BB746" s="14"/>
      <c r="BC746" s="14"/>
    </row>
    <row r="747" spans="1:55" ht="26.25" customHeight="1" x14ac:dyDescent="0.35">
      <c r="A747" s="2"/>
      <c r="B747" s="2" t="s">
        <v>223</v>
      </c>
      <c r="C747" s="22" t="str">
        <f>VLOOKUP(B747,Tabel!$A$6:$E$78,2,FALSE)</f>
        <v>Gelang rosario kristal</v>
      </c>
      <c r="D747" s="14">
        <f>VLOOKUP(B747,Tabel!$A$6:$E$78,4,FALSE)</f>
        <v>75000</v>
      </c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>
        <v>1</v>
      </c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>
        <f t="shared" si="37"/>
        <v>1</v>
      </c>
      <c r="AT747" s="13">
        <f t="shared" si="38"/>
        <v>75000</v>
      </c>
      <c r="AU747" s="14"/>
      <c r="AV747" s="14"/>
      <c r="AW747" s="14"/>
      <c r="AX747" s="35"/>
      <c r="AY747" s="30"/>
      <c r="AZ747" s="14"/>
      <c r="BA747" s="14"/>
      <c r="BB747" s="14"/>
      <c r="BC747" s="14"/>
    </row>
    <row r="748" spans="1:55" ht="26.25" customHeight="1" x14ac:dyDescent="0.35">
      <c r="A748" s="2"/>
      <c r="B748" s="2" t="s">
        <v>225</v>
      </c>
      <c r="C748" s="22" t="str">
        <f>VLOOKUP(B748,Tabel!$A$6:$E$78,2,FALSE)</f>
        <v>Anting</v>
      </c>
      <c r="D748" s="14">
        <f>VLOOKUP(B748,Tabel!$A$6:$E$78,4,FALSE)</f>
        <v>65000</v>
      </c>
      <c r="E748" s="13"/>
      <c r="F748" s="13"/>
      <c r="G748" s="13"/>
      <c r="H748" s="13"/>
      <c r="I748" s="13"/>
      <c r="J748" s="13">
        <v>1</v>
      </c>
      <c r="K748" s="13"/>
      <c r="L748" s="13"/>
      <c r="M748" s="13">
        <v>5</v>
      </c>
      <c r="N748" s="13"/>
      <c r="O748" s="13"/>
      <c r="P748" s="13"/>
      <c r="Q748" s="13"/>
      <c r="R748" s="13"/>
      <c r="S748" s="13"/>
      <c r="T748" s="13">
        <v>2</v>
      </c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>
        <f t="shared" si="37"/>
        <v>8</v>
      </c>
      <c r="AT748" s="13">
        <f t="shared" si="38"/>
        <v>520000</v>
      </c>
      <c r="AU748" s="14"/>
      <c r="AV748" s="14"/>
      <c r="AW748" s="14"/>
      <c r="AX748" s="35"/>
      <c r="AY748" s="30"/>
      <c r="AZ748" s="14"/>
      <c r="BA748" s="14"/>
      <c r="BB748" s="14"/>
      <c r="BC748" s="14"/>
    </row>
    <row r="749" spans="1:55" ht="26.25" customHeight="1" x14ac:dyDescent="0.35">
      <c r="A749" s="2"/>
      <c r="B749" s="2" t="s">
        <v>224</v>
      </c>
      <c r="C749" s="22" t="str">
        <f>VLOOKUP(B749,Tabel!$A$6:$E$78,2,FALSE)</f>
        <v>Gelang rosario kristal</v>
      </c>
      <c r="D749" s="14">
        <f>VLOOKUP(B749,Tabel!$A$6:$E$78,4,FALSE)</f>
        <v>40000</v>
      </c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>
        <v>1</v>
      </c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>
        <f t="shared" si="37"/>
        <v>1</v>
      </c>
      <c r="AT749" s="13">
        <f t="shared" si="38"/>
        <v>40000</v>
      </c>
      <c r="AU749" s="14"/>
      <c r="AV749" s="14"/>
      <c r="AW749" s="14"/>
      <c r="AX749" s="35"/>
      <c r="AY749" s="30"/>
      <c r="AZ749" s="14"/>
      <c r="BA749" s="14"/>
      <c r="BB749" s="14"/>
      <c r="BC749" s="14"/>
    </row>
    <row r="750" spans="1:55" ht="26.25" customHeight="1" x14ac:dyDescent="0.35">
      <c r="A750" s="2"/>
      <c r="B750" s="2" t="s">
        <v>135</v>
      </c>
      <c r="C750" s="22" t="str">
        <f>VLOOKUP(B750,Tabel!$A$6:$E$78,2,FALSE)</f>
        <v xml:space="preserve">Gelang plat </v>
      </c>
      <c r="D750" s="14">
        <f>VLOOKUP(B750,Tabel!$A$6:$E$78,4,FALSE)</f>
        <v>17000</v>
      </c>
      <c r="E750" s="13"/>
      <c r="F750" s="13">
        <v>1</v>
      </c>
      <c r="G750" s="13"/>
      <c r="H750" s="13">
        <v>21</v>
      </c>
      <c r="I750" s="13"/>
      <c r="J750" s="13"/>
      <c r="K750" s="13"/>
      <c r="L750" s="13"/>
      <c r="M750" s="13"/>
      <c r="N750" s="13">
        <v>1</v>
      </c>
      <c r="O750" s="13"/>
      <c r="P750" s="13">
        <v>4</v>
      </c>
      <c r="Q750" s="13"/>
      <c r="R750" s="13"/>
      <c r="S750" s="13"/>
      <c r="T750" s="13">
        <v>24</v>
      </c>
      <c r="U750" s="13"/>
      <c r="V750" s="13"/>
      <c r="W750" s="13">
        <v>3</v>
      </c>
      <c r="X750" s="13"/>
      <c r="Y750" s="13">
        <v>20</v>
      </c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>
        <v>1</v>
      </c>
      <c r="AR750" s="13">
        <f t="shared" si="37"/>
        <v>75</v>
      </c>
      <c r="AT750" s="13">
        <f t="shared" si="38"/>
        <v>1275000</v>
      </c>
      <c r="AU750" s="14"/>
      <c r="AV750" s="14"/>
      <c r="AW750" s="14"/>
      <c r="AX750" s="35"/>
      <c r="AY750" s="30"/>
      <c r="AZ750" s="14"/>
      <c r="BA750" s="14"/>
      <c r="BB750" s="14"/>
      <c r="BC750" s="14"/>
    </row>
    <row r="751" spans="1:55" ht="26.25" customHeight="1" x14ac:dyDescent="0.35">
      <c r="A751" s="2"/>
      <c r="B751" s="2" t="s">
        <v>140</v>
      </c>
      <c r="C751" s="22" t="str">
        <f>VLOOKUP(B751,Tabel!$A$6:$E$78,2,FALSE)</f>
        <v>Kalung bandul</v>
      </c>
      <c r="D751" s="14">
        <f>VLOOKUP(B751,Tabel!$A$6:$E$78,4,FALSE)</f>
        <v>23000</v>
      </c>
      <c r="E751" s="13"/>
      <c r="F751" s="13"/>
      <c r="G751" s="13"/>
      <c r="H751" s="13">
        <v>2</v>
      </c>
      <c r="I751" s="13"/>
      <c r="J751" s="13"/>
      <c r="K751" s="13"/>
      <c r="L751" s="13"/>
      <c r="M751" s="13"/>
      <c r="N751" s="13"/>
      <c r="O751" s="13">
        <v>1</v>
      </c>
      <c r="P751" s="13">
        <v>2</v>
      </c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>
        <f t="shared" si="37"/>
        <v>5</v>
      </c>
      <c r="AT751" s="13">
        <f t="shared" si="38"/>
        <v>115000</v>
      </c>
      <c r="AU751" s="14"/>
      <c r="AV751" s="14"/>
      <c r="AW751" s="14"/>
      <c r="AX751" s="35"/>
      <c r="AY751" s="30"/>
      <c r="AZ751" s="14"/>
      <c r="BA751" s="14"/>
      <c r="BB751" s="14"/>
      <c r="BC751" s="14"/>
    </row>
    <row r="752" spans="1:55" ht="26.25" customHeight="1" x14ac:dyDescent="0.35">
      <c r="A752" s="2"/>
      <c r="B752" s="2" t="s">
        <v>40</v>
      </c>
      <c r="C752" s="22" t="str">
        <f>VLOOKUP(B752,Tabel!$A$6:$E$78,2,FALSE)</f>
        <v>Kalung huruf</v>
      </c>
      <c r="D752" s="14">
        <f>VLOOKUP(B752,Tabel!$A$6:$E$78,4,FALSE)</f>
        <v>15000</v>
      </c>
      <c r="E752" s="13"/>
      <c r="F752" s="13">
        <v>1</v>
      </c>
      <c r="G752" s="13"/>
      <c r="H752" s="13"/>
      <c r="I752" s="13"/>
      <c r="J752" s="13"/>
      <c r="K752" s="13"/>
      <c r="L752" s="13"/>
      <c r="M752" s="13"/>
      <c r="N752" s="13">
        <v>4</v>
      </c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>
        <f t="shared" si="37"/>
        <v>5</v>
      </c>
      <c r="AT752" s="13">
        <f t="shared" si="38"/>
        <v>75000</v>
      </c>
      <c r="AU752" s="14"/>
      <c r="AV752" s="14"/>
      <c r="AW752" s="14"/>
      <c r="AX752" s="35"/>
      <c r="AY752" s="30"/>
      <c r="AZ752" s="14"/>
      <c r="BA752" s="14"/>
      <c r="BB752" s="14"/>
      <c r="BC752" s="14"/>
    </row>
    <row r="753" spans="1:55" ht="26.25" customHeight="1" x14ac:dyDescent="0.35">
      <c r="A753" s="2"/>
      <c r="B753" s="2" t="s">
        <v>56</v>
      </c>
      <c r="C753" s="22" t="str">
        <f>VLOOKUP(B753,Tabel!$A$6:$E$78,2,FALSE)</f>
        <v>Anting</v>
      </c>
      <c r="D753" s="14">
        <f>VLOOKUP(B753,Tabel!$A$6:$E$78,4,FALSE)</f>
        <v>50000</v>
      </c>
      <c r="E753" s="13"/>
      <c r="F753" s="13"/>
      <c r="G753" s="13"/>
      <c r="H753" s="13"/>
      <c r="I753" s="13"/>
      <c r="J753" s="13">
        <v>1</v>
      </c>
      <c r="K753" s="13"/>
      <c r="L753" s="13"/>
      <c r="M753" s="13"/>
      <c r="N753" s="13">
        <v>1</v>
      </c>
      <c r="O753" s="13"/>
      <c r="P753" s="13">
        <v>1</v>
      </c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>
        <f t="shared" si="37"/>
        <v>3</v>
      </c>
      <c r="AT753" s="13">
        <f t="shared" si="38"/>
        <v>150000</v>
      </c>
      <c r="AU753" s="14"/>
      <c r="AV753" s="14"/>
      <c r="AW753" s="14"/>
      <c r="AX753" s="35"/>
      <c r="AY753" s="30"/>
      <c r="AZ753" s="14"/>
      <c r="BA753" s="14"/>
      <c r="BB753" s="14"/>
      <c r="BC753" s="14"/>
    </row>
    <row r="754" spans="1:55" ht="26.25" customHeight="1" x14ac:dyDescent="0.35">
      <c r="A754" s="2"/>
      <c r="B754" s="2" t="s">
        <v>291</v>
      </c>
      <c r="C754" s="22" t="str">
        <f>VLOOKUP(B754,Tabel!$A$6:$E$78,2,FALSE)</f>
        <v>Sumbangan pita</v>
      </c>
      <c r="D754" s="14">
        <f>VLOOKUP(B754,Tabel!$A$6:$E$78,4,FALSE)</f>
        <v>15000</v>
      </c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>
        <v>1</v>
      </c>
      <c r="AR754" s="13">
        <f t="shared" si="37"/>
        <v>1</v>
      </c>
      <c r="AT754" s="13">
        <f t="shared" si="38"/>
        <v>15000</v>
      </c>
      <c r="AU754" s="14"/>
      <c r="AV754" s="14"/>
      <c r="AW754" s="14"/>
      <c r="AX754" s="35"/>
      <c r="AY754" s="30"/>
      <c r="AZ754" s="14"/>
      <c r="BA754" s="14"/>
      <c r="BB754" s="14"/>
      <c r="BC754" s="14"/>
    </row>
    <row r="755" spans="1:55" ht="26.25" customHeight="1" x14ac:dyDescent="0.35">
      <c r="A755" s="2"/>
      <c r="B755" s="2" t="s">
        <v>49</v>
      </c>
      <c r="C755" s="22" t="str">
        <f>VLOOKUP(B755,Tabel!$A$6:$E$78,2,FALSE)</f>
        <v>G.tali warna warni</v>
      </c>
      <c r="D755" s="14">
        <f>VLOOKUP(B755,Tabel!$A$6:$E$78,4,FALSE)</f>
        <v>17000</v>
      </c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>
        <v>3</v>
      </c>
      <c r="Q755" s="13"/>
      <c r="R755" s="13"/>
      <c r="S755" s="13"/>
      <c r="T755" s="13"/>
      <c r="U755" s="13"/>
      <c r="V755" s="13"/>
      <c r="W755" s="13"/>
      <c r="X755" s="13"/>
      <c r="Y755" s="13">
        <v>1</v>
      </c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>
        <f t="shared" si="37"/>
        <v>4</v>
      </c>
      <c r="AT755" s="13">
        <f t="shared" si="38"/>
        <v>68000</v>
      </c>
      <c r="AU755" s="14"/>
      <c r="AV755" s="14"/>
      <c r="AW755" s="14"/>
      <c r="AX755" s="35"/>
      <c r="AY755" s="30"/>
      <c r="AZ755" s="14"/>
      <c r="BA755" s="14"/>
      <c r="BB755" s="14"/>
      <c r="BC755" s="14"/>
    </row>
    <row r="756" spans="1:55" ht="26.25" customHeight="1" x14ac:dyDescent="0.35">
      <c r="A756" s="2" t="s">
        <v>415</v>
      </c>
      <c r="B756" s="2" t="s">
        <v>32</v>
      </c>
      <c r="C756" s="22" t="str">
        <f>VLOOKUP(B756,Tabel!$A$6:$E$78,2,FALSE)</f>
        <v>Rosario kayu</v>
      </c>
      <c r="D756" s="14">
        <f>VLOOKUP(B756,Tabel!$A$6:$E$78,4,FALSE)</f>
        <v>40000</v>
      </c>
      <c r="E756" s="13"/>
      <c r="F756" s="13">
        <v>3</v>
      </c>
      <c r="G756" s="13"/>
      <c r="H756" s="13"/>
      <c r="I756" s="13"/>
      <c r="J756" s="13">
        <v>1</v>
      </c>
      <c r="K756" s="13"/>
      <c r="L756" s="13"/>
      <c r="M756" s="13"/>
      <c r="N756" s="13"/>
      <c r="O756" s="13">
        <v>2</v>
      </c>
      <c r="P756" s="13">
        <v>28</v>
      </c>
      <c r="Q756" s="13"/>
      <c r="R756" s="13"/>
      <c r="S756" s="13"/>
      <c r="T756" s="13"/>
      <c r="U756" s="13"/>
      <c r="V756" s="13"/>
      <c r="W756" s="13">
        <v>1</v>
      </c>
      <c r="X756" s="13"/>
      <c r="Y756" s="13"/>
      <c r="Z756" s="13"/>
      <c r="AA756" s="13">
        <v>3</v>
      </c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>
        <v>7</v>
      </c>
      <c r="AR756" s="13">
        <f t="shared" si="37"/>
        <v>45</v>
      </c>
      <c r="AT756" s="13">
        <f t="shared" si="38"/>
        <v>1800000</v>
      </c>
      <c r="AU756" s="14"/>
      <c r="AV756" s="14"/>
      <c r="AW756" s="14"/>
      <c r="AX756" s="35"/>
      <c r="AY756" s="30"/>
      <c r="AZ756" s="14"/>
      <c r="BA756" s="14"/>
      <c r="BB756" s="14"/>
      <c r="BC756" s="14"/>
    </row>
    <row r="757" spans="1:55" ht="26.25" customHeight="1" x14ac:dyDescent="0.35">
      <c r="A757" s="2"/>
      <c r="B757" s="2" t="s">
        <v>135</v>
      </c>
      <c r="C757" s="22" t="str">
        <f>VLOOKUP(B757,Tabel!$A$6:$E$78,2,FALSE)</f>
        <v xml:space="preserve">Gelang plat </v>
      </c>
      <c r="D757" s="14">
        <f>VLOOKUP(B757,Tabel!$A$6:$E$78,4,FALSE)</f>
        <v>17000</v>
      </c>
      <c r="E757" s="13"/>
      <c r="F757" s="13"/>
      <c r="G757" s="13"/>
      <c r="H757" s="13">
        <v>7</v>
      </c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>
        <v>2</v>
      </c>
      <c r="U757" s="13"/>
      <c r="V757" s="13"/>
      <c r="W757" s="13"/>
      <c r="X757" s="13"/>
      <c r="Y757" s="13">
        <v>14</v>
      </c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>
        <f t="shared" si="37"/>
        <v>23</v>
      </c>
      <c r="AT757" s="13">
        <f t="shared" si="38"/>
        <v>391000</v>
      </c>
      <c r="AU757" s="14"/>
      <c r="AV757" s="14"/>
      <c r="AW757" s="14"/>
      <c r="AX757" s="35"/>
      <c r="AY757" s="30"/>
      <c r="AZ757" s="14"/>
      <c r="BA757" s="14"/>
      <c r="BB757" s="14"/>
      <c r="BC757" s="14"/>
    </row>
    <row r="758" spans="1:55" ht="26.25" customHeight="1" x14ac:dyDescent="0.35">
      <c r="A758" s="2"/>
      <c r="B758" s="2" t="s">
        <v>225</v>
      </c>
      <c r="C758" s="22" t="str">
        <f>VLOOKUP(B758,Tabel!$A$6:$E$78,2,FALSE)</f>
        <v>Anting</v>
      </c>
      <c r="D758" s="14">
        <f>VLOOKUP(B758,Tabel!$A$6:$E$78,4,FALSE)</f>
        <v>65000</v>
      </c>
      <c r="E758" s="13"/>
      <c r="F758" s="13"/>
      <c r="G758" s="13"/>
      <c r="H758" s="13"/>
      <c r="I758" s="13"/>
      <c r="J758" s="13">
        <v>1</v>
      </c>
      <c r="K758" s="13"/>
      <c r="L758" s="13"/>
      <c r="M758" s="13">
        <v>8</v>
      </c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>
        <f t="shared" si="37"/>
        <v>9</v>
      </c>
      <c r="AT758" s="13">
        <f t="shared" si="38"/>
        <v>585000</v>
      </c>
      <c r="AU758" s="14"/>
      <c r="AV758" s="14"/>
      <c r="AW758" s="14"/>
      <c r="AX758" s="35"/>
      <c r="AY758" s="30"/>
      <c r="AZ758" s="14"/>
      <c r="BA758" s="14"/>
      <c r="BB758" s="14"/>
      <c r="BC758" s="14"/>
    </row>
    <row r="759" spans="1:55" ht="26.25" customHeight="1" x14ac:dyDescent="0.35">
      <c r="A759" s="2"/>
      <c r="B759" s="2" t="s">
        <v>40</v>
      </c>
      <c r="C759" s="22" t="str">
        <f>VLOOKUP(B759,Tabel!$A$6:$E$78,2,FALSE)</f>
        <v>Kalung huruf</v>
      </c>
      <c r="D759" s="14">
        <f>VLOOKUP(B759,Tabel!$A$6:$E$78,4,FALSE)</f>
        <v>15000</v>
      </c>
      <c r="E759" s="13"/>
      <c r="F759" s="13"/>
      <c r="G759" s="13"/>
      <c r="H759" s="13"/>
      <c r="I759" s="13"/>
      <c r="J759" s="13"/>
      <c r="K759" s="13"/>
      <c r="L759" s="13"/>
      <c r="M759" s="13"/>
      <c r="N759" s="13">
        <v>6</v>
      </c>
      <c r="O759" s="13"/>
      <c r="P759" s="13">
        <v>2</v>
      </c>
      <c r="Q759" s="13"/>
      <c r="R759" s="13"/>
      <c r="S759" s="13">
        <v>1</v>
      </c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>
        <v>1</v>
      </c>
      <c r="AR759" s="13">
        <f t="shared" si="37"/>
        <v>10</v>
      </c>
      <c r="AT759" s="13">
        <f t="shared" si="38"/>
        <v>150000</v>
      </c>
      <c r="AU759" s="14"/>
      <c r="AV759" s="14"/>
      <c r="AW759" s="14"/>
      <c r="AX759" s="35"/>
      <c r="AY759" s="30"/>
      <c r="AZ759" s="14"/>
      <c r="BA759" s="14"/>
      <c r="BB759" s="14"/>
      <c r="BC759" s="14"/>
    </row>
    <row r="760" spans="1:55" ht="26.25" customHeight="1" x14ac:dyDescent="0.35">
      <c r="A760" s="2"/>
      <c r="B760" s="2" t="s">
        <v>291</v>
      </c>
      <c r="C760" s="22" t="str">
        <f>VLOOKUP(B760,Tabel!$A$6:$E$78,2,FALSE)</f>
        <v>Sumbangan pita</v>
      </c>
      <c r="D760" s="14">
        <f>VLOOKUP(B760,Tabel!$A$6:$E$78,4,FALSE)</f>
        <v>15000</v>
      </c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>
        <v>1</v>
      </c>
      <c r="AR760" s="13">
        <f t="shared" ref="AR760:AR841" si="39">SUM(E760:AQ760)</f>
        <v>1</v>
      </c>
      <c r="AT760" s="13">
        <f t="shared" si="38"/>
        <v>15000</v>
      </c>
      <c r="AU760" s="14"/>
      <c r="AV760" s="14"/>
      <c r="AW760" s="14"/>
      <c r="AX760" s="35"/>
      <c r="AY760" s="30"/>
      <c r="AZ760" s="14"/>
      <c r="BA760" s="14"/>
      <c r="BB760" s="14"/>
      <c r="BC760" s="14"/>
    </row>
    <row r="761" spans="1:55" ht="26.25" customHeight="1" x14ac:dyDescent="0.35">
      <c r="A761" s="2"/>
      <c r="B761" s="2" t="s">
        <v>56</v>
      </c>
      <c r="C761" s="22" t="str">
        <f>VLOOKUP(B761,Tabel!$A$6:$E$78,2,FALSE)</f>
        <v>Anting</v>
      </c>
      <c r="D761" s="14">
        <f>VLOOKUP(B761,Tabel!$A$6:$E$78,4,FALSE)</f>
        <v>50000</v>
      </c>
      <c r="E761" s="13"/>
      <c r="F761" s="13"/>
      <c r="G761" s="13"/>
      <c r="H761" s="13"/>
      <c r="I761" s="13"/>
      <c r="J761" s="13">
        <v>2</v>
      </c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>
        <f t="shared" si="39"/>
        <v>2</v>
      </c>
      <c r="AT761" s="13">
        <f t="shared" si="38"/>
        <v>100000</v>
      </c>
      <c r="AU761" s="14"/>
      <c r="AV761" s="14"/>
      <c r="AW761" s="14"/>
      <c r="AX761" s="35"/>
      <c r="AY761" s="30"/>
      <c r="AZ761" s="14"/>
      <c r="BA761" s="14"/>
      <c r="BB761" s="14"/>
      <c r="BC761" s="14"/>
    </row>
    <row r="762" spans="1:55" ht="26.25" customHeight="1" x14ac:dyDescent="0.35">
      <c r="A762" s="2" t="s">
        <v>401</v>
      </c>
      <c r="B762" s="2" t="s">
        <v>32</v>
      </c>
      <c r="C762" s="22" t="str">
        <f>VLOOKUP(B762,Tabel!$A$6:$E$78,2,FALSE)</f>
        <v>Rosario kayu</v>
      </c>
      <c r="D762" s="14">
        <f>VLOOKUP(B762,Tabel!$A$6:$E$78,4,FALSE)</f>
        <v>40000</v>
      </c>
      <c r="E762" s="13"/>
      <c r="F762" s="13">
        <v>1</v>
      </c>
      <c r="G762" s="13"/>
      <c r="H762" s="13">
        <v>3</v>
      </c>
      <c r="I762" s="13"/>
      <c r="J762" s="13">
        <v>2</v>
      </c>
      <c r="K762" s="13"/>
      <c r="L762" s="13">
        <v>3</v>
      </c>
      <c r="M762" s="13">
        <v>5</v>
      </c>
      <c r="N762" s="13"/>
      <c r="O762" s="13">
        <v>1</v>
      </c>
      <c r="P762" s="13">
        <v>2</v>
      </c>
      <c r="Q762" s="13"/>
      <c r="R762" s="13"/>
      <c r="S762" s="13">
        <v>1</v>
      </c>
      <c r="T762" s="13">
        <v>8</v>
      </c>
      <c r="U762" s="13">
        <v>1</v>
      </c>
      <c r="V762" s="13"/>
      <c r="W762" s="13">
        <v>2</v>
      </c>
      <c r="X762" s="13"/>
      <c r="Y762" s="13"/>
      <c r="Z762" s="13"/>
      <c r="AA762" s="13">
        <v>1</v>
      </c>
      <c r="AB762" s="13">
        <v>1</v>
      </c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>
        <v>1</v>
      </c>
      <c r="AR762" s="13">
        <f t="shared" si="39"/>
        <v>32</v>
      </c>
      <c r="AT762" s="84">
        <f t="shared" si="38"/>
        <v>1280000</v>
      </c>
      <c r="AU762" s="14"/>
      <c r="AV762" s="14"/>
      <c r="AW762" s="14"/>
      <c r="AX762" s="35"/>
      <c r="AY762" s="30"/>
      <c r="AZ762" s="14"/>
      <c r="BA762" s="14"/>
      <c r="BB762" s="14"/>
      <c r="BC762" s="14"/>
    </row>
    <row r="763" spans="1:55" ht="26.25" customHeight="1" x14ac:dyDescent="0.35">
      <c r="A763" s="2"/>
      <c r="B763" s="2" t="s">
        <v>135</v>
      </c>
      <c r="C763" s="22" t="str">
        <f>VLOOKUP(B763,Tabel!$A$6:$E$78,2,FALSE)</f>
        <v xml:space="preserve">Gelang plat </v>
      </c>
      <c r="D763" s="14">
        <f>VLOOKUP(B763,Tabel!$A$6:$E$78,4,FALSE)</f>
        <v>17000</v>
      </c>
      <c r="E763" s="13"/>
      <c r="F763" s="13">
        <v>10</v>
      </c>
      <c r="G763" s="13"/>
      <c r="H763" s="13">
        <v>1</v>
      </c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>
        <f t="shared" si="39"/>
        <v>11</v>
      </c>
      <c r="AT763" s="13">
        <f t="shared" si="38"/>
        <v>187000</v>
      </c>
      <c r="AU763" s="14"/>
      <c r="AV763" s="14"/>
      <c r="AW763" s="14"/>
      <c r="AX763" s="35"/>
      <c r="AY763" s="30"/>
      <c r="AZ763" s="14"/>
      <c r="BA763" s="14"/>
      <c r="BB763" s="14"/>
      <c r="BC763" s="14"/>
    </row>
    <row r="764" spans="1:55" ht="26.25" customHeight="1" x14ac:dyDescent="0.35">
      <c r="A764" s="2"/>
      <c r="B764" s="2" t="s">
        <v>372</v>
      </c>
      <c r="C764" s="22" t="str">
        <f>VLOOKUP(B764,Tabel!$A$6:$E$78,2,FALSE)</f>
        <v>Gelang Rosario Corak Bunga</v>
      </c>
      <c r="D764" s="14">
        <f>VLOOKUP(B764,Tabel!$A$6:$E$78,4,FALSE)</f>
        <v>100000</v>
      </c>
      <c r="E764" s="13"/>
      <c r="F764" s="13">
        <v>2</v>
      </c>
      <c r="G764" s="13"/>
      <c r="H764" s="13">
        <v>2</v>
      </c>
      <c r="I764" s="13"/>
      <c r="J764" s="13"/>
      <c r="K764" s="13"/>
      <c r="L764" s="13"/>
      <c r="M764" s="13"/>
      <c r="N764" s="13"/>
      <c r="O764" s="13"/>
      <c r="P764" s="13">
        <v>1</v>
      </c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>
        <v>1</v>
      </c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>
        <f t="shared" si="39"/>
        <v>6</v>
      </c>
      <c r="AT764" s="13">
        <f t="shared" si="38"/>
        <v>600000</v>
      </c>
      <c r="AU764" s="14"/>
      <c r="AV764" s="14"/>
      <c r="AW764" s="14"/>
      <c r="AX764" s="35"/>
      <c r="AY764" s="30"/>
      <c r="AZ764" s="14"/>
      <c r="BA764" s="14"/>
      <c r="BB764" s="14"/>
      <c r="BC764" s="14"/>
    </row>
    <row r="765" spans="1:55" ht="26.25" customHeight="1" x14ac:dyDescent="0.35">
      <c r="A765" s="2"/>
      <c r="B765" s="2" t="s">
        <v>133</v>
      </c>
      <c r="C765" s="22" t="str">
        <f>VLOOKUP(B765,Tabel!$A$6:$E$78,2,FALSE)</f>
        <v>Gelang rosario kristal</v>
      </c>
      <c r="D765" s="14">
        <f>VLOOKUP(B765,Tabel!$A$6:$E$78,4,FALSE)</f>
        <v>50000</v>
      </c>
      <c r="E765" s="13"/>
      <c r="F765" s="13">
        <v>1</v>
      </c>
      <c r="G765" s="13"/>
      <c r="H765" s="13">
        <v>1</v>
      </c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>
        <v>1</v>
      </c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>
        <f t="shared" si="39"/>
        <v>3</v>
      </c>
      <c r="AT765" s="13">
        <f t="shared" si="38"/>
        <v>150000</v>
      </c>
      <c r="AU765" s="14"/>
      <c r="AV765" s="14"/>
      <c r="AW765" s="14"/>
      <c r="AX765" s="35"/>
      <c r="AY765" s="30"/>
      <c r="AZ765" s="14"/>
      <c r="BA765" s="14"/>
      <c r="BB765" s="14"/>
      <c r="BC765" s="14"/>
    </row>
    <row r="766" spans="1:55" ht="26.25" customHeight="1" x14ac:dyDescent="0.35">
      <c r="A766" s="2"/>
      <c r="B766" s="2" t="s">
        <v>35</v>
      </c>
      <c r="C766" s="22" t="str">
        <f>VLOOKUP(B766,Tabel!$A$6:$E$78,2,FALSE)</f>
        <v>Rosario kristal</v>
      </c>
      <c r="D766" s="14">
        <f>VLOOKUP(B766,Tabel!$A$6:$E$78,4,FALSE)</f>
        <v>150000</v>
      </c>
      <c r="E766" s="13"/>
      <c r="F766" s="13">
        <v>1</v>
      </c>
      <c r="G766" s="13"/>
      <c r="H766" s="13">
        <v>1</v>
      </c>
      <c r="I766" s="13"/>
      <c r="J766" s="13">
        <v>1</v>
      </c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>
        <f t="shared" si="39"/>
        <v>3</v>
      </c>
      <c r="AT766" s="13">
        <f t="shared" si="38"/>
        <v>450000</v>
      </c>
      <c r="AU766" s="14"/>
      <c r="AV766" s="14"/>
      <c r="AW766" s="14"/>
      <c r="AX766" s="35"/>
      <c r="AY766" s="30"/>
      <c r="AZ766" s="14"/>
      <c r="BA766" s="14"/>
      <c r="BB766" s="14"/>
      <c r="BC766" s="14"/>
    </row>
    <row r="767" spans="1:55" ht="26.25" customHeight="1" x14ac:dyDescent="0.35">
      <c r="A767" s="2"/>
      <c r="B767" s="2" t="s">
        <v>140</v>
      </c>
      <c r="C767" s="22" t="str">
        <f>VLOOKUP(B767,Tabel!$A$6:$E$78,2,FALSE)</f>
        <v>Kalung bandul</v>
      </c>
      <c r="D767" s="14">
        <f>VLOOKUP(B767,Tabel!$A$6:$E$78,4,FALSE)</f>
        <v>23000</v>
      </c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>
        <v>3</v>
      </c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>
        <f t="shared" si="39"/>
        <v>3</v>
      </c>
      <c r="AT767" s="13">
        <f t="shared" si="38"/>
        <v>69000</v>
      </c>
      <c r="AU767" s="14"/>
      <c r="AV767" s="14"/>
      <c r="AW767" s="14"/>
      <c r="AX767" s="35"/>
      <c r="AY767" s="30"/>
      <c r="AZ767" s="14"/>
      <c r="BA767" s="14"/>
      <c r="BB767" s="14"/>
      <c r="BC767" s="14"/>
    </row>
    <row r="768" spans="1:55" ht="26.25" customHeight="1" x14ac:dyDescent="0.35">
      <c r="A768" s="2"/>
      <c r="B768" s="2" t="s">
        <v>368</v>
      </c>
      <c r="C768" s="22" t="str">
        <f>VLOOKUP(B768,Tabel!$A$6:$E$78,2,FALSE)</f>
        <v>Gelang Rosario Lilit</v>
      </c>
      <c r="D768" s="14">
        <f>VLOOKUP(B768,Tabel!$A$6:$E$78,4,FALSE)</f>
        <v>40000</v>
      </c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>
        <v>1</v>
      </c>
      <c r="T768" s="13"/>
      <c r="U768" s="13"/>
      <c r="V768" s="13"/>
      <c r="W768" s="13"/>
      <c r="X768" s="13"/>
      <c r="Y768" s="13">
        <v>3</v>
      </c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>
        <f t="shared" si="39"/>
        <v>4</v>
      </c>
      <c r="AT768" s="13">
        <f t="shared" si="38"/>
        <v>160000</v>
      </c>
      <c r="AU768" s="14"/>
      <c r="AV768" s="14"/>
      <c r="AW768" s="14"/>
      <c r="AX768" s="35"/>
      <c r="AY768" s="30"/>
      <c r="AZ768" s="14"/>
      <c r="BA768" s="14"/>
      <c r="BB768" s="14"/>
      <c r="BC768" s="14"/>
    </row>
    <row r="769" spans="1:55" ht="26.25" customHeight="1" x14ac:dyDescent="0.35">
      <c r="A769" s="2"/>
      <c r="B769" s="2" t="s">
        <v>215</v>
      </c>
      <c r="C769" s="22" t="str">
        <f>VLOOKUP(B769,Tabel!$A$6:$E$78,2,FALSE)</f>
        <v>G. Mutiara</v>
      </c>
      <c r="D769" s="14">
        <f>VLOOKUP(B769,Tabel!$A$6:$E$78,4,FALSE)</f>
        <v>30000</v>
      </c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>
        <v>1</v>
      </c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>
        <f t="shared" si="39"/>
        <v>1</v>
      </c>
      <c r="AT769" s="13">
        <f t="shared" si="38"/>
        <v>30000</v>
      </c>
      <c r="AU769" s="14"/>
      <c r="AV769" s="14"/>
      <c r="AW769" s="14"/>
      <c r="AX769" s="35"/>
      <c r="AY769" s="30"/>
      <c r="AZ769" s="14"/>
      <c r="BA769" s="14"/>
      <c r="BB769" s="14"/>
      <c r="BC769" s="14"/>
    </row>
    <row r="770" spans="1:55" ht="26.25" customHeight="1" x14ac:dyDescent="0.35">
      <c r="A770" s="2"/>
      <c r="B770" s="2" t="s">
        <v>137</v>
      </c>
      <c r="C770" s="22" t="str">
        <f>VLOOKUP(B770,Tabel!$A$6:$E$78,2,FALSE)</f>
        <v>Gelang kayu (baru)</v>
      </c>
      <c r="D770" s="14">
        <f>VLOOKUP(B770,Tabel!$A$6:$E$78,4,FALSE)</f>
        <v>25000</v>
      </c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>
        <v>1</v>
      </c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>
        <f t="shared" si="39"/>
        <v>1</v>
      </c>
      <c r="AT770" s="13">
        <f t="shared" si="38"/>
        <v>25000</v>
      </c>
      <c r="AU770" s="14"/>
      <c r="AV770" s="14"/>
      <c r="AW770" s="14"/>
      <c r="AX770" s="35"/>
      <c r="AY770" s="30"/>
      <c r="AZ770" s="14"/>
      <c r="BA770" s="14"/>
      <c r="BB770" s="14"/>
      <c r="BC770" s="14"/>
    </row>
    <row r="771" spans="1:55" ht="26.25" customHeight="1" x14ac:dyDescent="0.35">
      <c r="A771" s="2"/>
      <c r="B771" s="2" t="s">
        <v>223</v>
      </c>
      <c r="C771" s="22" t="str">
        <f>VLOOKUP(B771,Tabel!$A$6:$E$78,2,FALSE)</f>
        <v>Gelang rosario kristal</v>
      </c>
      <c r="D771" s="14">
        <f>VLOOKUP(B771,Tabel!$A$6:$E$78,4,FALSE)</f>
        <v>75000</v>
      </c>
      <c r="E771" s="13"/>
      <c r="F771" s="13">
        <v>1</v>
      </c>
      <c r="G771" s="13"/>
      <c r="H771" s="13">
        <v>1</v>
      </c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>
        <f t="shared" si="39"/>
        <v>2</v>
      </c>
      <c r="AT771" s="13">
        <f t="shared" si="38"/>
        <v>150000</v>
      </c>
      <c r="AU771" s="14"/>
      <c r="AV771" s="14"/>
      <c r="AW771" s="14"/>
      <c r="AX771" s="35"/>
      <c r="AY771" s="30"/>
      <c r="AZ771" s="14"/>
      <c r="BA771" s="14"/>
      <c r="BB771" s="14"/>
      <c r="BC771" s="14"/>
    </row>
    <row r="772" spans="1:55" ht="26.25" customHeight="1" x14ac:dyDescent="0.35">
      <c r="A772" s="2"/>
      <c r="B772" s="2" t="s">
        <v>49</v>
      </c>
      <c r="C772" s="22" t="str">
        <f>VLOOKUP(B772,Tabel!$A$6:$E$78,2,FALSE)</f>
        <v>G.tali warna warni</v>
      </c>
      <c r="D772" s="14">
        <f>VLOOKUP(B772,Tabel!$A$6:$E$78,4,FALSE)</f>
        <v>17000</v>
      </c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>
        <v>1</v>
      </c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>
        <v>4</v>
      </c>
      <c r="AR772" s="13">
        <f t="shared" si="39"/>
        <v>5</v>
      </c>
      <c r="AT772" s="13">
        <f t="shared" si="38"/>
        <v>85000</v>
      </c>
      <c r="AU772" s="14" t="s">
        <v>421</v>
      </c>
      <c r="AV772" s="14"/>
      <c r="AW772" s="14"/>
      <c r="AX772" s="35"/>
      <c r="AY772" s="30"/>
      <c r="AZ772" s="14"/>
      <c r="BA772" s="14"/>
      <c r="BB772" s="14"/>
      <c r="BC772" s="14"/>
    </row>
    <row r="773" spans="1:55" ht="26.25" customHeight="1" x14ac:dyDescent="0.35">
      <c r="A773" s="2"/>
      <c r="B773" s="2" t="s">
        <v>419</v>
      </c>
      <c r="C773" s="22" t="str">
        <f>VLOOKUP(B773,Tabel!$A$6:$E$78,2,FALSE)</f>
        <v>Ornamen tongkat natal</v>
      </c>
      <c r="D773" s="14">
        <f>VLOOKUP(B773,Tabel!$A$6:$E$78,4,FALSE)</f>
        <v>32500</v>
      </c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>
        <v>3</v>
      </c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>
        <f t="shared" si="39"/>
        <v>3</v>
      </c>
      <c r="AT773" s="13">
        <f t="shared" si="38"/>
        <v>97500</v>
      </c>
      <c r="AU773" s="14"/>
      <c r="AV773" s="14"/>
      <c r="AW773" s="14"/>
      <c r="AX773" s="35"/>
      <c r="AY773" s="30"/>
      <c r="AZ773" s="14"/>
      <c r="BA773" s="14"/>
      <c r="BB773" s="14"/>
      <c r="BC773" s="14"/>
    </row>
    <row r="774" spans="1:55" ht="26.25" customHeight="1" x14ac:dyDescent="0.35">
      <c r="A774" s="2"/>
      <c r="B774" s="2" t="s">
        <v>33</v>
      </c>
      <c r="C774" s="22" t="str">
        <f>VLOOKUP(B774,Tabel!$A$6:$E$78,2,FALSE)</f>
        <v>Rosario batu</v>
      </c>
      <c r="D774" s="14">
        <f>VLOOKUP(B774,Tabel!$A$6:$E$78,4,FALSE)</f>
        <v>100000</v>
      </c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>
        <v>1</v>
      </c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>
        <f t="shared" si="39"/>
        <v>1</v>
      </c>
      <c r="AT774" s="13">
        <f t="shared" ref="AT774:AT837" si="40">AR774*D774</f>
        <v>100000</v>
      </c>
      <c r="AU774" s="14"/>
      <c r="AV774" s="14"/>
      <c r="AW774" s="14"/>
      <c r="AX774" s="35"/>
      <c r="AY774" s="30"/>
      <c r="AZ774" s="14"/>
      <c r="BA774" s="14"/>
      <c r="BB774" s="14"/>
      <c r="BC774" s="14"/>
    </row>
    <row r="775" spans="1:55" ht="26.25" customHeight="1" x14ac:dyDescent="0.35">
      <c r="A775" s="2"/>
      <c r="B775" s="2" t="s">
        <v>129</v>
      </c>
      <c r="C775" s="22" t="str">
        <f>VLOOKUP(B775,Tabel!$A$6:$E$78,2,FALSE)</f>
        <v>Lain2</v>
      </c>
      <c r="D775" s="35">
        <f>18084000-120000-SUM(AT728:AT774)</f>
        <v>1054500</v>
      </c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>
        <v>1</v>
      </c>
      <c r="AR775" s="13">
        <f t="shared" si="39"/>
        <v>1</v>
      </c>
      <c r="AT775" s="29">
        <f t="shared" si="40"/>
        <v>1054500</v>
      </c>
      <c r="AU775" s="14"/>
      <c r="AV775" s="14"/>
      <c r="AW775" s="14"/>
      <c r="AX775" s="35">
        <f>AT775</f>
        <v>1054500</v>
      </c>
      <c r="AY775" s="30"/>
      <c r="AZ775" s="14"/>
      <c r="BA775" s="14"/>
      <c r="BB775" s="14"/>
      <c r="BC775" s="14"/>
    </row>
    <row r="776" spans="1:55" ht="26.25" customHeight="1" x14ac:dyDescent="0.35">
      <c r="A776" s="17">
        <v>42333</v>
      </c>
      <c r="B776" s="2" t="s">
        <v>422</v>
      </c>
      <c r="C776" s="22" t="str">
        <f>VLOOKUP(B776,Tabel!$A$6:$E$78,2,FALSE)</f>
        <v>Sumbangan kalung salib Tao</v>
      </c>
      <c r="D776" s="14">
        <f>VLOOKUP(B776,Tabel!$A$6:$E$78,4,FALSE)</f>
        <v>50000</v>
      </c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>
        <v>1</v>
      </c>
      <c r="AR776" s="13">
        <f t="shared" si="39"/>
        <v>1</v>
      </c>
      <c r="AT776" s="13">
        <f t="shared" si="40"/>
        <v>50000</v>
      </c>
      <c r="AU776" s="14"/>
      <c r="AV776" s="14"/>
      <c r="AW776" s="14"/>
      <c r="AX776" s="35"/>
      <c r="AY776" s="30"/>
      <c r="AZ776" s="14"/>
      <c r="BA776" s="14"/>
      <c r="BB776" s="14"/>
      <c r="BC776" s="14"/>
    </row>
    <row r="777" spans="1:55" ht="26.25" customHeight="1" x14ac:dyDescent="0.35">
      <c r="A777" s="17">
        <v>42336</v>
      </c>
      <c r="B777" s="2" t="s">
        <v>368</v>
      </c>
      <c r="C777" s="22" t="str">
        <f>VLOOKUP(B777,Tabel!$A$6:$E$78,2,FALSE)</f>
        <v>Gelang Rosario Lilit</v>
      </c>
      <c r="D777" s="14">
        <f>VLOOKUP(B777,Tabel!$A$6:$E$78,4,FALSE)</f>
        <v>40000</v>
      </c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>
        <v>1</v>
      </c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>
        <f t="shared" si="39"/>
        <v>1</v>
      </c>
      <c r="AT777" s="13">
        <f t="shared" si="40"/>
        <v>40000</v>
      </c>
      <c r="AU777" s="14"/>
      <c r="AV777" s="14"/>
      <c r="AW777" s="14"/>
      <c r="AX777" s="35"/>
      <c r="AY777" s="30"/>
      <c r="AZ777" s="14"/>
      <c r="BA777" s="14"/>
      <c r="BB777" s="14"/>
      <c r="BC777" s="14"/>
    </row>
    <row r="778" spans="1:55" ht="26.25" customHeight="1" x14ac:dyDescent="0.35">
      <c r="A778" s="2" t="s">
        <v>424</v>
      </c>
      <c r="B778" s="2" t="s">
        <v>140</v>
      </c>
      <c r="C778" s="22" t="str">
        <f>VLOOKUP(B778,Tabel!$A$6:$E$78,2,FALSE)</f>
        <v>Kalung bandul</v>
      </c>
      <c r="D778" s="14">
        <f>VLOOKUP(B778,Tabel!$A$6:$E$78,4,FALSE)</f>
        <v>23000</v>
      </c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>
        <v>2</v>
      </c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>
        <f t="shared" si="39"/>
        <v>2</v>
      </c>
      <c r="AT778" s="13">
        <f t="shared" si="40"/>
        <v>46000</v>
      </c>
      <c r="AU778" s="14"/>
      <c r="AV778" s="14"/>
      <c r="AW778" s="14"/>
      <c r="AX778" s="35"/>
      <c r="AY778" s="30"/>
      <c r="AZ778" s="14"/>
      <c r="BA778" s="14"/>
      <c r="BB778" s="14"/>
      <c r="BC778" s="14"/>
    </row>
    <row r="779" spans="1:55" ht="26.25" customHeight="1" x14ac:dyDescent="0.35">
      <c r="A779" s="2"/>
      <c r="B779" s="2" t="s">
        <v>32</v>
      </c>
      <c r="C779" s="22" t="str">
        <f>VLOOKUP(B779,Tabel!$A$6:$E$78,2,FALSE)</f>
        <v>Rosario kayu</v>
      </c>
      <c r="D779" s="14">
        <f>VLOOKUP(B779,Tabel!$A$6:$E$78,4,FALSE)</f>
        <v>40000</v>
      </c>
      <c r="E779" s="13"/>
      <c r="F779" s="13">
        <v>8</v>
      </c>
      <c r="G779" s="13"/>
      <c r="H779" s="13"/>
      <c r="I779" s="13"/>
      <c r="J779" s="13"/>
      <c r="K779" s="13"/>
      <c r="L779" s="13">
        <v>1</v>
      </c>
      <c r="M779" s="13"/>
      <c r="N779" s="13"/>
      <c r="O779" s="13">
        <v>6</v>
      </c>
      <c r="P779" s="13"/>
      <c r="Q779" s="13">
        <v>4</v>
      </c>
      <c r="R779" s="13"/>
      <c r="S779" s="13">
        <v>2</v>
      </c>
      <c r="T779" s="13"/>
      <c r="U779" s="13">
        <v>2</v>
      </c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>
        <f t="shared" si="39"/>
        <v>23</v>
      </c>
      <c r="AT779" s="13">
        <f t="shared" si="40"/>
        <v>920000</v>
      </c>
      <c r="AU779" s="14"/>
      <c r="AV779" s="14"/>
      <c r="AW779" s="14"/>
      <c r="AX779" s="35"/>
      <c r="AY779" s="30"/>
      <c r="AZ779" s="14"/>
      <c r="BA779" s="14"/>
      <c r="BB779" s="14"/>
      <c r="BC779" s="14"/>
    </row>
    <row r="780" spans="1:55" ht="26.25" customHeight="1" x14ac:dyDescent="0.35">
      <c r="A780" s="2"/>
      <c r="B780" s="2" t="s">
        <v>35</v>
      </c>
      <c r="C780" s="22" t="str">
        <f>VLOOKUP(B780,Tabel!$A$6:$E$78,2,FALSE)</f>
        <v>Rosario kristal</v>
      </c>
      <c r="D780" s="14">
        <f>VLOOKUP(B780,Tabel!$A$6:$E$78,4,FALSE)</f>
        <v>150000</v>
      </c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>
        <v>1</v>
      </c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>
        <f t="shared" si="39"/>
        <v>1</v>
      </c>
      <c r="AT780" s="13">
        <f t="shared" si="40"/>
        <v>150000</v>
      </c>
      <c r="AU780" s="14"/>
      <c r="AV780" s="14"/>
      <c r="AW780" s="14"/>
      <c r="AX780" s="35"/>
      <c r="AY780" s="30"/>
      <c r="AZ780" s="14"/>
      <c r="BA780" s="14"/>
      <c r="BB780" s="14"/>
      <c r="BC780" s="14"/>
    </row>
    <row r="781" spans="1:55" ht="26.25" customHeight="1" x14ac:dyDescent="0.35">
      <c r="A781" s="2"/>
      <c r="B781" s="2" t="s">
        <v>135</v>
      </c>
      <c r="C781" s="22" t="str">
        <f>VLOOKUP(B781,Tabel!$A$6:$E$78,2,FALSE)</f>
        <v xml:space="preserve">Gelang plat </v>
      </c>
      <c r="D781" s="14">
        <f>VLOOKUP(B781,Tabel!$A$6:$E$78,4,FALSE)</f>
        <v>17000</v>
      </c>
      <c r="E781" s="13"/>
      <c r="F781" s="13"/>
      <c r="G781" s="13"/>
      <c r="H781" s="13">
        <v>1</v>
      </c>
      <c r="I781" s="13"/>
      <c r="J781" s="13"/>
      <c r="K781" s="13"/>
      <c r="L781" s="13"/>
      <c r="M781" s="13"/>
      <c r="N781" s="13"/>
      <c r="O781" s="13">
        <v>1</v>
      </c>
      <c r="P781" s="13"/>
      <c r="Q781" s="13"/>
      <c r="R781" s="13"/>
      <c r="S781" s="13"/>
      <c r="T781" s="13"/>
      <c r="U781" s="13"/>
      <c r="V781" s="13"/>
      <c r="W781" s="13"/>
      <c r="X781" s="13"/>
      <c r="Y781" s="13">
        <v>6</v>
      </c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>
        <f t="shared" si="39"/>
        <v>8</v>
      </c>
      <c r="AT781" s="13">
        <f t="shared" si="40"/>
        <v>136000</v>
      </c>
      <c r="AU781" s="14"/>
      <c r="AV781" s="14"/>
      <c r="AW781" s="14"/>
      <c r="AX781" s="35"/>
      <c r="AY781" s="30"/>
      <c r="AZ781" s="14"/>
      <c r="BA781" s="14"/>
      <c r="BB781" s="14"/>
      <c r="BC781" s="14"/>
    </row>
    <row r="782" spans="1:55" ht="26.25" customHeight="1" x14ac:dyDescent="0.35">
      <c r="A782" s="2"/>
      <c r="B782" s="2" t="s">
        <v>223</v>
      </c>
      <c r="C782" s="22" t="str">
        <f>VLOOKUP(B782,Tabel!$A$6:$E$78,2,FALSE)</f>
        <v>Gelang rosario kristal</v>
      </c>
      <c r="D782" s="14">
        <f>VLOOKUP(B782,Tabel!$A$6:$E$78,4,FALSE)</f>
        <v>75000</v>
      </c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>
        <v>1</v>
      </c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>
        <f t="shared" si="39"/>
        <v>1</v>
      </c>
      <c r="AT782" s="13">
        <f t="shared" si="40"/>
        <v>75000</v>
      </c>
      <c r="AU782" s="14"/>
      <c r="AV782" s="14"/>
      <c r="AW782" s="14"/>
      <c r="AX782" s="35"/>
      <c r="AY782" s="30"/>
      <c r="AZ782" s="14"/>
      <c r="BA782" s="14"/>
      <c r="BB782" s="14"/>
      <c r="BC782" s="14"/>
    </row>
    <row r="783" spans="1:55" ht="26.25" customHeight="1" x14ac:dyDescent="0.35">
      <c r="A783" s="2"/>
      <c r="B783" s="2" t="s">
        <v>372</v>
      </c>
      <c r="C783" s="22" t="str">
        <f>VLOOKUP(B783,Tabel!$A$6:$E$78,2,FALSE)</f>
        <v>Gelang Rosario Corak Bunga</v>
      </c>
      <c r="D783" s="14">
        <f>VLOOKUP(B783,Tabel!$A$6:$E$78,4,FALSE)</f>
        <v>100000</v>
      </c>
      <c r="E783" s="13"/>
      <c r="F783" s="13"/>
      <c r="G783" s="13"/>
      <c r="H783" s="13"/>
      <c r="I783" s="13"/>
      <c r="J783" s="13"/>
      <c r="K783" s="13"/>
      <c r="L783" s="13"/>
      <c r="M783" s="13"/>
      <c r="N783" s="13">
        <v>2</v>
      </c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>
        <f t="shared" si="39"/>
        <v>2</v>
      </c>
      <c r="AT783" s="13">
        <f t="shared" si="40"/>
        <v>200000</v>
      </c>
      <c r="AU783" s="14"/>
      <c r="AV783" s="14"/>
      <c r="AW783" s="14"/>
      <c r="AX783" s="35"/>
      <c r="AY783" s="30"/>
      <c r="AZ783" s="14"/>
      <c r="BA783" s="14"/>
      <c r="BB783" s="14"/>
      <c r="BC783" s="14"/>
    </row>
    <row r="784" spans="1:55" ht="26.25" customHeight="1" x14ac:dyDescent="0.35">
      <c r="A784" s="2"/>
      <c r="B784" s="2" t="s">
        <v>225</v>
      </c>
      <c r="C784" s="22" t="str">
        <f>VLOOKUP(B784,Tabel!$A$6:$E$78,2,FALSE)</f>
        <v>Anting</v>
      </c>
      <c r="D784" s="14">
        <f>VLOOKUP(B784,Tabel!$A$6:$E$78,4,FALSE)</f>
        <v>65000</v>
      </c>
      <c r="E784" s="13"/>
      <c r="F784" s="13">
        <v>1</v>
      </c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>
        <f t="shared" si="39"/>
        <v>1</v>
      </c>
      <c r="AT784" s="13">
        <f t="shared" si="40"/>
        <v>65000</v>
      </c>
      <c r="AU784" s="14"/>
      <c r="AV784" s="14"/>
      <c r="AW784" s="14"/>
      <c r="AX784" s="35"/>
      <c r="AY784" s="30"/>
      <c r="AZ784" s="14"/>
      <c r="BA784" s="14"/>
      <c r="BB784" s="14"/>
      <c r="BC784" s="14"/>
    </row>
    <row r="785" spans="1:55" ht="26.25" customHeight="1" x14ac:dyDescent="0.35">
      <c r="A785" s="2"/>
      <c r="B785" s="2" t="s">
        <v>171</v>
      </c>
      <c r="C785" s="22" t="str">
        <f>VLOOKUP(B785,Tabel!$A$6:$E$78,2,FALSE)</f>
        <v>Kalung mutiara</v>
      </c>
      <c r="D785" s="14">
        <f>VLOOKUP(B785,Tabel!$A$6:$E$78,4,FALSE)</f>
        <v>40000</v>
      </c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>
        <v>1</v>
      </c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>
        <f t="shared" si="39"/>
        <v>1</v>
      </c>
      <c r="AT785" s="13">
        <f t="shared" si="40"/>
        <v>40000</v>
      </c>
      <c r="AU785" s="14"/>
      <c r="AV785" s="14"/>
      <c r="AW785" s="14"/>
      <c r="AX785" s="35"/>
      <c r="AY785" s="30"/>
      <c r="AZ785" s="14"/>
      <c r="BA785" s="14"/>
      <c r="BB785" s="14"/>
      <c r="BC785" s="14"/>
    </row>
    <row r="786" spans="1:55" ht="26.25" customHeight="1" x14ac:dyDescent="0.35">
      <c r="A786" s="17">
        <v>42337</v>
      </c>
      <c r="B786" s="2" t="s">
        <v>32</v>
      </c>
      <c r="C786" s="22" t="str">
        <f>VLOOKUP(B786,Tabel!$A$6:$E$78,2,FALSE)</f>
        <v>Rosario kayu</v>
      </c>
      <c r="D786" s="14">
        <f>VLOOKUP(B786,Tabel!$A$6:$E$78,4,FALSE)</f>
        <v>40000</v>
      </c>
      <c r="E786" s="13"/>
      <c r="F786" s="13">
        <v>5</v>
      </c>
      <c r="G786" s="13"/>
      <c r="H786" s="13"/>
      <c r="I786" s="13"/>
      <c r="J786" s="13"/>
      <c r="K786" s="13"/>
      <c r="L786" s="13">
        <v>1</v>
      </c>
      <c r="M786" s="13"/>
      <c r="N786" s="13"/>
      <c r="O786" s="13">
        <v>2</v>
      </c>
      <c r="P786" s="13"/>
      <c r="Q786" s="13">
        <v>4</v>
      </c>
      <c r="R786" s="13"/>
      <c r="S786" s="13">
        <v>2</v>
      </c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>
        <f t="shared" si="39"/>
        <v>14</v>
      </c>
      <c r="AT786" s="13">
        <f t="shared" si="40"/>
        <v>560000</v>
      </c>
      <c r="AU786" s="14"/>
      <c r="AV786" s="14"/>
      <c r="AW786" s="14"/>
      <c r="AX786" s="35"/>
      <c r="AY786" s="30"/>
      <c r="AZ786" s="14"/>
      <c r="BA786" s="14"/>
      <c r="BB786" s="14"/>
      <c r="BC786" s="14"/>
    </row>
    <row r="787" spans="1:55" ht="26.25" customHeight="1" x14ac:dyDescent="0.35">
      <c r="A787" s="2" t="s">
        <v>427</v>
      </c>
      <c r="B787" s="2" t="s">
        <v>368</v>
      </c>
      <c r="C787" s="22" t="str">
        <f>VLOOKUP(B787,Tabel!$A$6:$E$78,2,FALSE)</f>
        <v>Gelang Rosario Lilit</v>
      </c>
      <c r="D787" s="14">
        <f>VLOOKUP(B787,Tabel!$A$6:$E$78,4,FALSE)</f>
        <v>40000</v>
      </c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>
        <v>1</v>
      </c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>
        <f t="shared" si="39"/>
        <v>1</v>
      </c>
      <c r="AT787" s="13">
        <f t="shared" si="40"/>
        <v>40000</v>
      </c>
      <c r="AU787" s="14"/>
      <c r="AV787" s="14"/>
      <c r="AW787" s="14"/>
      <c r="AX787" s="35"/>
      <c r="AY787" s="30"/>
      <c r="AZ787" s="14"/>
      <c r="BA787" s="14"/>
      <c r="BB787" s="14"/>
      <c r="BC787" s="14"/>
    </row>
    <row r="788" spans="1:55" ht="26.25" customHeight="1" x14ac:dyDescent="0.35">
      <c r="A788" s="2"/>
      <c r="B788" s="2" t="s">
        <v>135</v>
      </c>
      <c r="C788" s="22" t="str">
        <f>VLOOKUP(B788,Tabel!$A$6:$E$78,2,FALSE)</f>
        <v xml:space="preserve">Gelang plat </v>
      </c>
      <c r="D788" s="14">
        <f>VLOOKUP(B788,Tabel!$A$6:$E$78,4,FALSE)</f>
        <v>17000</v>
      </c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>
        <v>1</v>
      </c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>
        <f t="shared" si="39"/>
        <v>1</v>
      </c>
      <c r="AT788" s="13">
        <f t="shared" si="40"/>
        <v>17000</v>
      </c>
      <c r="AU788" s="14"/>
      <c r="AV788" s="14"/>
      <c r="AW788" s="14"/>
      <c r="AX788" s="35"/>
      <c r="AY788" s="30"/>
      <c r="AZ788" s="14"/>
      <c r="BA788" s="14"/>
      <c r="BB788" s="14"/>
      <c r="BC788" s="14"/>
    </row>
    <row r="789" spans="1:55" ht="26.25" customHeight="1" x14ac:dyDescent="0.35">
      <c r="A789" s="2"/>
      <c r="B789" s="2" t="s">
        <v>223</v>
      </c>
      <c r="C789" s="22" t="str">
        <f>VLOOKUP(B789,Tabel!$A$6:$E$78,2,FALSE)</f>
        <v>Gelang rosario kristal</v>
      </c>
      <c r="D789" s="14">
        <f>VLOOKUP(B789,Tabel!$A$6:$E$78,4,FALSE)</f>
        <v>75000</v>
      </c>
      <c r="E789" s="13"/>
      <c r="F789" s="13"/>
      <c r="G789" s="13"/>
      <c r="H789" s="13"/>
      <c r="I789" s="13"/>
      <c r="J789" s="13"/>
      <c r="K789" s="13"/>
      <c r="L789" s="13"/>
      <c r="M789" s="13"/>
      <c r="N789" s="13">
        <v>1</v>
      </c>
      <c r="O789" s="13"/>
      <c r="P789" s="13"/>
      <c r="Q789" s="13">
        <v>2</v>
      </c>
      <c r="R789" s="13"/>
      <c r="S789" s="13"/>
      <c r="T789" s="13">
        <v>1</v>
      </c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>
        <f t="shared" si="39"/>
        <v>4</v>
      </c>
      <c r="AT789" s="13">
        <f t="shared" si="40"/>
        <v>300000</v>
      </c>
      <c r="AU789" s="14"/>
      <c r="AV789" s="14"/>
      <c r="AW789" s="14"/>
      <c r="AX789" s="35"/>
      <c r="AY789" s="30"/>
      <c r="AZ789" s="14"/>
      <c r="BA789" s="14"/>
      <c r="BB789" s="14"/>
      <c r="BC789" s="14"/>
    </row>
    <row r="790" spans="1:55" ht="26.25" customHeight="1" x14ac:dyDescent="0.35">
      <c r="A790" s="2"/>
      <c r="B790" s="2" t="s">
        <v>225</v>
      </c>
      <c r="C790" s="22" t="str">
        <f>VLOOKUP(B790,Tabel!$A$6:$E$78,2,FALSE)</f>
        <v>Anting</v>
      </c>
      <c r="D790" s="14">
        <f>VLOOKUP(B790,Tabel!$A$6:$E$78,4,FALSE)</f>
        <v>65000</v>
      </c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>
        <v>1</v>
      </c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>
        <f t="shared" si="39"/>
        <v>1</v>
      </c>
      <c r="AT790" s="13">
        <f t="shared" si="40"/>
        <v>65000</v>
      </c>
      <c r="AU790" s="14"/>
      <c r="AV790" s="14"/>
      <c r="AW790" s="14"/>
      <c r="AX790" s="35"/>
      <c r="AY790" s="30"/>
      <c r="AZ790" s="14"/>
      <c r="BA790" s="14"/>
      <c r="BB790" s="14"/>
      <c r="BC790" s="14"/>
    </row>
    <row r="791" spans="1:55" ht="26.25" customHeight="1" x14ac:dyDescent="0.35">
      <c r="A791" s="2"/>
      <c r="B791" s="2" t="s">
        <v>33</v>
      </c>
      <c r="C791" s="22" t="str">
        <f>VLOOKUP(B791,Tabel!$A$6:$E$78,2,FALSE)</f>
        <v>Rosario batu</v>
      </c>
      <c r="D791" s="14">
        <f>VLOOKUP(B791,Tabel!$A$6:$E$78,4,FALSE)</f>
        <v>100000</v>
      </c>
      <c r="E791" s="13"/>
      <c r="F791" s="13"/>
      <c r="G791" s="13"/>
      <c r="H791" s="13"/>
      <c r="I791" s="13"/>
      <c r="J791" s="13">
        <v>1</v>
      </c>
      <c r="K791" s="13"/>
      <c r="L791" s="13"/>
      <c r="M791" s="13"/>
      <c r="N791" s="13"/>
      <c r="O791" s="13"/>
      <c r="P791" s="13">
        <v>1</v>
      </c>
      <c r="Q791" s="13"/>
      <c r="R791" s="13"/>
      <c r="S791" s="13"/>
      <c r="T791" s="13">
        <v>1</v>
      </c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>
        <f t="shared" si="39"/>
        <v>3</v>
      </c>
      <c r="AT791" s="13">
        <f t="shared" si="40"/>
        <v>300000</v>
      </c>
      <c r="AU791" s="14"/>
      <c r="AV791" s="14"/>
      <c r="AW791" s="14"/>
      <c r="AX791" s="35"/>
      <c r="AY791" s="30"/>
      <c r="AZ791" s="14"/>
      <c r="BA791" s="14"/>
      <c r="BB791" s="14"/>
      <c r="BC791" s="14"/>
    </row>
    <row r="792" spans="1:55" ht="26.25" customHeight="1" x14ac:dyDescent="0.35">
      <c r="A792" s="2"/>
      <c r="B792" s="2" t="s">
        <v>243</v>
      </c>
      <c r="C792" s="22" t="str">
        <f>VLOOKUP(B792,Tabel!$A$6:$E$78,2,FALSE)</f>
        <v>Gelang macrame + plat</v>
      </c>
      <c r="D792" s="14">
        <f>VLOOKUP(B792,Tabel!$A$6:$E$78,4,FALSE)</f>
        <v>28000</v>
      </c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>
        <v>1</v>
      </c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>
        <f t="shared" si="39"/>
        <v>1</v>
      </c>
      <c r="AT792" s="13">
        <f t="shared" si="40"/>
        <v>28000</v>
      </c>
      <c r="AU792" s="14"/>
      <c r="AV792" s="14"/>
      <c r="AW792" s="14"/>
      <c r="AX792" s="35"/>
      <c r="AY792" s="30"/>
      <c r="AZ792" s="14"/>
      <c r="BA792" s="14"/>
      <c r="BB792" s="14"/>
      <c r="BC792" s="14"/>
    </row>
    <row r="793" spans="1:55" ht="26.25" customHeight="1" x14ac:dyDescent="0.35">
      <c r="A793" s="2"/>
      <c r="B793" s="2" t="s">
        <v>221</v>
      </c>
      <c r="C793" s="22" t="str">
        <f>VLOOKUP(B793,Tabel!$A$6:$E$78,2,FALSE)</f>
        <v>Rosario tali bercorak</v>
      </c>
      <c r="D793" s="14">
        <f>VLOOKUP(B793,Tabel!$A$6:$E$78,4,FALSE)</f>
        <v>50000</v>
      </c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>
        <v>2</v>
      </c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>
        <f t="shared" si="39"/>
        <v>2</v>
      </c>
      <c r="AT793" s="13">
        <f t="shared" si="40"/>
        <v>100000</v>
      </c>
      <c r="AU793" s="14"/>
      <c r="AV793" s="14"/>
      <c r="AW793" s="14"/>
      <c r="AX793" s="35"/>
      <c r="AY793" s="30"/>
      <c r="AZ793" s="14"/>
      <c r="BA793" s="14"/>
      <c r="BB793" s="14"/>
      <c r="BC793" s="14"/>
    </row>
    <row r="794" spans="1:55" ht="26.25" customHeight="1" x14ac:dyDescent="0.35">
      <c r="A794" s="2"/>
      <c r="B794" s="2" t="s">
        <v>140</v>
      </c>
      <c r="C794" s="22" t="str">
        <f>VLOOKUP(B794,Tabel!$A$6:$E$78,2,FALSE)</f>
        <v>Kalung bandul</v>
      </c>
      <c r="D794" s="14">
        <f>VLOOKUP(B794,Tabel!$A$6:$E$78,4,FALSE)</f>
        <v>23000</v>
      </c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>
        <v>3</v>
      </c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>
        <f t="shared" si="39"/>
        <v>3</v>
      </c>
      <c r="AT794" s="13">
        <f t="shared" si="40"/>
        <v>69000</v>
      </c>
      <c r="AU794" s="14"/>
      <c r="AV794" s="14"/>
      <c r="AW794" s="14"/>
      <c r="AX794" s="35"/>
      <c r="AY794" s="30"/>
      <c r="AZ794" s="14"/>
      <c r="BA794" s="14"/>
      <c r="BB794" s="14"/>
      <c r="BC794" s="14"/>
    </row>
    <row r="795" spans="1:55" ht="26.25" customHeight="1" x14ac:dyDescent="0.35">
      <c r="A795" s="2"/>
      <c r="B795" s="2" t="s">
        <v>426</v>
      </c>
      <c r="C795" s="22" t="str">
        <f>VLOOKUP(B795,Tabel!$A$6:$E$78,2,FALSE)</f>
        <v>Gelang lilit magnet</v>
      </c>
      <c r="D795" s="14">
        <f>VLOOKUP(B795,Tabel!$A$6:$E$78,4,FALSE)</f>
        <v>35000</v>
      </c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>
        <v>1</v>
      </c>
      <c r="R795" s="13"/>
      <c r="S795" s="13"/>
      <c r="T795" s="13"/>
      <c r="U795" s="13"/>
      <c r="V795" s="13"/>
      <c r="W795" s="13"/>
      <c r="X795" s="13"/>
      <c r="Y795" s="13">
        <v>1</v>
      </c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>
        <f t="shared" si="39"/>
        <v>2</v>
      </c>
      <c r="AT795" s="13">
        <f t="shared" si="40"/>
        <v>70000</v>
      </c>
      <c r="AU795" s="14"/>
      <c r="AV795" s="14"/>
      <c r="AW795" s="14"/>
      <c r="AX795" s="35"/>
      <c r="AY795" s="30"/>
      <c r="AZ795" s="14"/>
      <c r="BA795" s="14"/>
      <c r="BB795" s="14"/>
      <c r="BC795" s="14"/>
    </row>
    <row r="796" spans="1:55" ht="26.25" customHeight="1" x14ac:dyDescent="0.35">
      <c r="A796" s="2"/>
      <c r="B796" s="2" t="s">
        <v>133</v>
      </c>
      <c r="C796" s="22" t="str">
        <f>VLOOKUP(B796,Tabel!$A$6:$E$78,2,FALSE)</f>
        <v>Gelang rosario kristal</v>
      </c>
      <c r="D796" s="14">
        <f>VLOOKUP(B796,Tabel!$A$6:$E$78,4,FALSE)</f>
        <v>50000</v>
      </c>
      <c r="E796" s="13"/>
      <c r="F796" s="13"/>
      <c r="G796" s="13"/>
      <c r="H796" s="13">
        <v>1</v>
      </c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>
        <v>1</v>
      </c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>
        <f t="shared" si="39"/>
        <v>2</v>
      </c>
      <c r="AT796" s="13">
        <f t="shared" si="40"/>
        <v>100000</v>
      </c>
      <c r="AU796" s="14"/>
      <c r="AV796" s="14"/>
      <c r="AW796" s="14"/>
      <c r="AX796" s="35"/>
      <c r="AY796" s="30"/>
      <c r="AZ796" s="14"/>
      <c r="BA796" s="14"/>
      <c r="BB796" s="14"/>
      <c r="BC796" s="14"/>
    </row>
    <row r="797" spans="1:55" ht="26.25" customHeight="1" x14ac:dyDescent="0.35">
      <c r="A797" s="2" t="s">
        <v>428</v>
      </c>
      <c r="B797" s="2" t="s">
        <v>225</v>
      </c>
      <c r="C797" s="22" t="str">
        <f>VLOOKUP(B797,Tabel!$A$6:$E$78,2,FALSE)</f>
        <v>Anting</v>
      </c>
      <c r="D797" s="14">
        <f>VLOOKUP(B797,Tabel!$A$6:$E$78,4,FALSE)</f>
        <v>65000</v>
      </c>
      <c r="E797" s="13"/>
      <c r="F797" s="13">
        <v>1</v>
      </c>
      <c r="G797" s="13"/>
      <c r="H797" s="13"/>
      <c r="I797" s="13"/>
      <c r="J797" s="13"/>
      <c r="K797" s="13"/>
      <c r="L797" s="13"/>
      <c r="M797" s="13">
        <v>5</v>
      </c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>
        <f t="shared" si="39"/>
        <v>6</v>
      </c>
      <c r="AT797" s="13">
        <f t="shared" si="40"/>
        <v>390000</v>
      </c>
      <c r="AU797" s="14"/>
      <c r="AV797" s="14"/>
      <c r="AW797" s="14"/>
      <c r="AX797" s="35"/>
      <c r="AY797" s="30"/>
      <c r="AZ797" s="14"/>
      <c r="BA797" s="14"/>
      <c r="BB797" s="14"/>
      <c r="BC797" s="14"/>
    </row>
    <row r="798" spans="1:55" ht="26.25" customHeight="1" x14ac:dyDescent="0.35">
      <c r="A798" s="2"/>
      <c r="B798" s="2" t="s">
        <v>32</v>
      </c>
      <c r="C798" s="22" t="str">
        <f>VLOOKUP(B798,Tabel!$A$6:$E$78,2,FALSE)</f>
        <v>Rosario kayu</v>
      </c>
      <c r="D798" s="14">
        <f>VLOOKUP(B798,Tabel!$A$6:$E$78,4,FALSE)</f>
        <v>40000</v>
      </c>
      <c r="E798" s="13"/>
      <c r="F798" s="13">
        <v>2</v>
      </c>
      <c r="G798" s="13"/>
      <c r="H798" s="13">
        <v>1</v>
      </c>
      <c r="I798" s="13"/>
      <c r="J798" s="13">
        <v>1</v>
      </c>
      <c r="K798" s="13"/>
      <c r="L798" s="13"/>
      <c r="M798" s="13">
        <v>1</v>
      </c>
      <c r="N798" s="13"/>
      <c r="O798" s="13">
        <v>5</v>
      </c>
      <c r="P798" s="13"/>
      <c r="Q798" s="13">
        <v>1</v>
      </c>
      <c r="R798" s="13"/>
      <c r="S798" s="13">
        <v>2</v>
      </c>
      <c r="T798" s="13">
        <v>2</v>
      </c>
      <c r="U798" s="13"/>
      <c r="V798" s="13"/>
      <c r="W798" s="13"/>
      <c r="X798" s="13"/>
      <c r="Y798" s="13"/>
      <c r="Z798" s="13"/>
      <c r="AA798" s="13">
        <v>1</v>
      </c>
      <c r="AB798" s="13">
        <v>4</v>
      </c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>
        <f t="shared" si="39"/>
        <v>20</v>
      </c>
      <c r="AT798" s="13">
        <f t="shared" si="40"/>
        <v>800000</v>
      </c>
      <c r="AU798" s="14"/>
      <c r="AV798" s="14"/>
      <c r="AW798" s="14"/>
      <c r="AX798" s="35"/>
      <c r="AY798" s="30"/>
      <c r="AZ798" s="14"/>
      <c r="BA798" s="14"/>
      <c r="BB798" s="14"/>
      <c r="BC798" s="14"/>
    </row>
    <row r="799" spans="1:55" ht="26.25" customHeight="1" x14ac:dyDescent="0.35">
      <c r="A799" s="2"/>
      <c r="B799" s="2" t="s">
        <v>372</v>
      </c>
      <c r="C799" s="22" t="str">
        <f>VLOOKUP(B799,Tabel!$A$6:$E$78,2,FALSE)</f>
        <v>Gelang Rosario Corak Bunga</v>
      </c>
      <c r="D799" s="14">
        <f>VLOOKUP(B799,Tabel!$A$6:$E$78,4,FALSE)</f>
        <v>100000</v>
      </c>
      <c r="E799" s="13"/>
      <c r="F799" s="13"/>
      <c r="G799" s="13"/>
      <c r="H799" s="13"/>
      <c r="I799" s="13"/>
      <c r="J799" s="13"/>
      <c r="K799" s="13"/>
      <c r="L799" s="13"/>
      <c r="M799" s="13"/>
      <c r="N799" s="13">
        <v>1</v>
      </c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>
        <f t="shared" si="39"/>
        <v>1</v>
      </c>
      <c r="AT799" s="13">
        <f t="shared" si="40"/>
        <v>100000</v>
      </c>
      <c r="AU799" s="14"/>
      <c r="AV799" s="14"/>
      <c r="AW799" s="14"/>
      <c r="AX799" s="35"/>
      <c r="AY799" s="30"/>
      <c r="AZ799" s="14"/>
      <c r="BA799" s="14"/>
      <c r="BB799" s="14"/>
      <c r="BC799" s="14"/>
    </row>
    <row r="800" spans="1:55" ht="26.25" customHeight="1" x14ac:dyDescent="0.35">
      <c r="A800" s="2"/>
      <c r="B800" s="2" t="s">
        <v>135</v>
      </c>
      <c r="C800" s="22" t="str">
        <f>VLOOKUP(B800,Tabel!$A$6:$E$78,2,FALSE)</f>
        <v xml:space="preserve">Gelang plat </v>
      </c>
      <c r="D800" s="14">
        <f>VLOOKUP(B800,Tabel!$A$6:$E$78,4,FALSE)</f>
        <v>17000</v>
      </c>
      <c r="E800" s="13"/>
      <c r="F800" s="13">
        <v>2</v>
      </c>
      <c r="G800" s="13"/>
      <c r="H800" s="13">
        <v>20</v>
      </c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>
        <v>1</v>
      </c>
      <c r="T800" s="13"/>
      <c r="U800" s="13"/>
      <c r="V800" s="13"/>
      <c r="W800" s="13"/>
      <c r="X800" s="13"/>
      <c r="Y800" s="13">
        <v>4</v>
      </c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>
        <f t="shared" si="39"/>
        <v>27</v>
      </c>
      <c r="AT800" s="13">
        <f t="shared" si="40"/>
        <v>459000</v>
      </c>
      <c r="AU800" s="14"/>
      <c r="AV800" s="14"/>
      <c r="AW800" s="14"/>
      <c r="AX800" s="35"/>
      <c r="AY800" s="30"/>
      <c r="AZ800" s="14"/>
      <c r="BA800" s="14"/>
      <c r="BB800" s="14"/>
      <c r="BC800" s="14"/>
    </row>
    <row r="801" spans="1:55" ht="26.25" customHeight="1" x14ac:dyDescent="0.35">
      <c r="A801" s="2"/>
      <c r="B801" s="2" t="s">
        <v>243</v>
      </c>
      <c r="C801" s="22" t="str">
        <f>VLOOKUP(B801,Tabel!$A$6:$E$78,2,FALSE)</f>
        <v>Gelang macrame + plat</v>
      </c>
      <c r="D801" s="14">
        <f>VLOOKUP(B801,Tabel!$A$6:$E$78,4,FALSE)</f>
        <v>28000</v>
      </c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>
        <v>1</v>
      </c>
      <c r="T801" s="13"/>
      <c r="U801" s="13"/>
      <c r="V801" s="13"/>
      <c r="W801" s="13"/>
      <c r="X801" s="13"/>
      <c r="Y801" s="13">
        <v>1</v>
      </c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>
        <f t="shared" si="39"/>
        <v>2</v>
      </c>
      <c r="AT801" s="13">
        <f t="shared" si="40"/>
        <v>56000</v>
      </c>
      <c r="AU801" s="14"/>
      <c r="AV801" s="14"/>
      <c r="AW801" s="14"/>
      <c r="AX801" s="35"/>
      <c r="AY801" s="30"/>
      <c r="AZ801" s="14"/>
      <c r="BA801" s="14"/>
      <c r="BB801" s="14"/>
      <c r="BC801" s="14"/>
    </row>
    <row r="802" spans="1:55" ht="26.25" customHeight="1" x14ac:dyDescent="0.35">
      <c r="A802" s="2"/>
      <c r="B802" s="2" t="s">
        <v>133</v>
      </c>
      <c r="C802" s="22" t="str">
        <f>VLOOKUP(B802,Tabel!$A$6:$E$78,2,FALSE)</f>
        <v>Gelang rosario kristal</v>
      </c>
      <c r="D802" s="14">
        <f>VLOOKUP(B802,Tabel!$A$6:$E$78,4,FALSE)</f>
        <v>50000</v>
      </c>
      <c r="E802" s="13"/>
      <c r="F802" s="13"/>
      <c r="G802" s="13"/>
      <c r="H802" s="13">
        <v>2</v>
      </c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>
        <v>1</v>
      </c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>
        <f t="shared" si="39"/>
        <v>3</v>
      </c>
      <c r="AT802" s="13">
        <f t="shared" si="40"/>
        <v>150000</v>
      </c>
      <c r="AU802" s="14"/>
      <c r="AV802" s="14"/>
      <c r="AW802" s="14"/>
      <c r="AX802" s="35"/>
      <c r="AY802" s="30"/>
      <c r="AZ802" s="14"/>
      <c r="BA802" s="14"/>
      <c r="BB802" s="14"/>
      <c r="BC802" s="14"/>
    </row>
    <row r="803" spans="1:55" ht="26.25" customHeight="1" x14ac:dyDescent="0.35">
      <c r="A803" s="2"/>
      <c r="B803" s="2" t="s">
        <v>223</v>
      </c>
      <c r="C803" s="22" t="str">
        <f>VLOOKUP(B803,Tabel!$A$6:$E$78,2,FALSE)</f>
        <v>Gelang rosario kristal</v>
      </c>
      <c r="D803" s="14">
        <f>VLOOKUP(B803,Tabel!$A$6:$E$78,4,FALSE)</f>
        <v>75000</v>
      </c>
      <c r="E803" s="13"/>
      <c r="F803" s="13"/>
      <c r="G803" s="13"/>
      <c r="H803" s="13"/>
      <c r="I803" s="13"/>
      <c r="J803" s="13"/>
      <c r="K803" s="13"/>
      <c r="L803" s="13"/>
      <c r="M803" s="13"/>
      <c r="N803" s="13">
        <v>1</v>
      </c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>
        <f t="shared" si="39"/>
        <v>1</v>
      </c>
      <c r="AT803" s="13">
        <f t="shared" si="40"/>
        <v>75000</v>
      </c>
      <c r="AU803" s="14"/>
      <c r="AV803" s="14"/>
      <c r="AW803" s="14"/>
      <c r="AX803" s="35"/>
      <c r="AY803" s="30"/>
      <c r="AZ803" s="14"/>
      <c r="BA803" s="14"/>
      <c r="BB803" s="14"/>
      <c r="BC803" s="14"/>
    </row>
    <row r="804" spans="1:55" ht="26.25" customHeight="1" x14ac:dyDescent="0.35">
      <c r="A804" s="2"/>
      <c r="B804" s="2" t="s">
        <v>372</v>
      </c>
      <c r="C804" s="22" t="str">
        <f>VLOOKUP(B804,Tabel!$A$6:$E$78,2,FALSE)</f>
        <v>Gelang Rosario Corak Bunga</v>
      </c>
      <c r="D804" s="14">
        <f>VLOOKUP(B804,Tabel!$A$6:$E$78,4,FALSE)</f>
        <v>100000</v>
      </c>
      <c r="E804" s="13"/>
      <c r="F804" s="13">
        <v>1</v>
      </c>
      <c r="G804" s="13"/>
      <c r="H804" s="13"/>
      <c r="I804" s="13"/>
      <c r="J804" s="13"/>
      <c r="K804" s="13"/>
      <c r="L804" s="13"/>
      <c r="M804" s="13"/>
      <c r="N804" s="13">
        <v>2</v>
      </c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>
        <v>1</v>
      </c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>
        <f t="shared" si="39"/>
        <v>4</v>
      </c>
      <c r="AT804" s="13">
        <f t="shared" si="40"/>
        <v>400000</v>
      </c>
      <c r="AU804" s="14"/>
      <c r="AV804" s="14"/>
      <c r="AW804" s="14"/>
      <c r="AX804" s="35"/>
      <c r="AY804" s="30"/>
      <c r="AZ804" s="14"/>
      <c r="BA804" s="14"/>
      <c r="BB804" s="14"/>
      <c r="BC804" s="14"/>
    </row>
    <row r="805" spans="1:55" ht="26.25" customHeight="1" x14ac:dyDescent="0.35">
      <c r="A805" s="2"/>
      <c r="B805" s="2" t="s">
        <v>133</v>
      </c>
      <c r="C805" s="22" t="str">
        <f>VLOOKUP(B805,Tabel!$A$6:$E$78,2,FALSE)</f>
        <v>Gelang rosario kristal</v>
      </c>
      <c r="D805" s="14">
        <f>VLOOKUP(B805,Tabel!$A$6:$E$78,4,FALSE)</f>
        <v>50000</v>
      </c>
      <c r="E805" s="13"/>
      <c r="F805" s="13"/>
      <c r="G805" s="13"/>
      <c r="H805" s="13">
        <v>1</v>
      </c>
      <c r="I805" s="13"/>
      <c r="J805" s="13"/>
      <c r="K805" s="13"/>
      <c r="L805" s="13"/>
      <c r="M805" s="13"/>
      <c r="N805" s="13"/>
      <c r="O805" s="13"/>
      <c r="P805" s="13">
        <v>1</v>
      </c>
      <c r="Q805" s="13"/>
      <c r="R805" s="13"/>
      <c r="S805" s="13"/>
      <c r="T805" s="13">
        <v>1</v>
      </c>
      <c r="U805" s="13"/>
      <c r="V805" s="13"/>
      <c r="W805" s="13"/>
      <c r="X805" s="13"/>
      <c r="Y805" s="13">
        <v>1</v>
      </c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>
        <f t="shared" si="39"/>
        <v>4</v>
      </c>
      <c r="AT805" s="13">
        <f t="shared" si="40"/>
        <v>200000</v>
      </c>
      <c r="AU805" s="14"/>
      <c r="AV805" s="14"/>
      <c r="AW805" s="14"/>
      <c r="AX805" s="35"/>
      <c r="AY805" s="30"/>
      <c r="AZ805" s="14"/>
      <c r="BA805" s="14"/>
      <c r="BB805" s="14"/>
      <c r="BC805" s="14"/>
    </row>
    <row r="806" spans="1:55" ht="26.25" customHeight="1" x14ac:dyDescent="0.35">
      <c r="A806" s="2"/>
      <c r="B806" s="2" t="s">
        <v>140</v>
      </c>
      <c r="C806" s="22" t="str">
        <f>VLOOKUP(B806,Tabel!$A$6:$E$78,2,FALSE)</f>
        <v>Kalung bandul</v>
      </c>
      <c r="D806" s="14">
        <f>VLOOKUP(B806,Tabel!$A$6:$E$78,4,FALSE)</f>
        <v>23000</v>
      </c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>
        <v>3</v>
      </c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>
        <f t="shared" si="39"/>
        <v>3</v>
      </c>
      <c r="AT806" s="13">
        <f t="shared" si="40"/>
        <v>69000</v>
      </c>
      <c r="AU806" s="14"/>
      <c r="AV806" s="14"/>
      <c r="AW806" s="14"/>
      <c r="AX806" s="35"/>
      <c r="AY806" s="30"/>
      <c r="AZ806" s="14"/>
      <c r="BA806" s="14"/>
      <c r="BB806" s="14"/>
      <c r="BC806" s="14"/>
    </row>
    <row r="807" spans="1:55" ht="26.25" customHeight="1" x14ac:dyDescent="0.35">
      <c r="A807" s="2"/>
      <c r="B807" s="2" t="s">
        <v>40</v>
      </c>
      <c r="C807" s="22" t="str">
        <f>VLOOKUP(B807,Tabel!$A$6:$E$78,2,FALSE)</f>
        <v>Kalung huruf</v>
      </c>
      <c r="D807" s="14">
        <f>VLOOKUP(B807,Tabel!$A$6:$E$78,4,FALSE)</f>
        <v>15000</v>
      </c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>
        <v>1</v>
      </c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>
        <v>1</v>
      </c>
      <c r="AR807" s="13">
        <f t="shared" si="39"/>
        <v>2</v>
      </c>
      <c r="AT807" s="13">
        <f t="shared" si="40"/>
        <v>30000</v>
      </c>
      <c r="AU807" s="14"/>
      <c r="AV807" s="14"/>
      <c r="AW807" s="14"/>
      <c r="AX807" s="35"/>
      <c r="AY807" s="30"/>
      <c r="AZ807" s="14"/>
      <c r="BA807" s="14"/>
      <c r="BB807" s="14"/>
      <c r="BC807" s="14"/>
    </row>
    <row r="808" spans="1:55" ht="26.25" customHeight="1" x14ac:dyDescent="0.35">
      <c r="A808" s="2"/>
      <c r="B808" s="2" t="s">
        <v>368</v>
      </c>
      <c r="C808" s="22" t="str">
        <f>VLOOKUP(B808,Tabel!$A$6:$E$78,2,FALSE)</f>
        <v>Gelang Rosario Lilit</v>
      </c>
      <c r="D808" s="14">
        <f>VLOOKUP(B808,Tabel!$A$6:$E$78,4,FALSE)</f>
        <v>40000</v>
      </c>
      <c r="E808" s="13"/>
      <c r="F808" s="13">
        <v>1</v>
      </c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>
        <f t="shared" si="39"/>
        <v>1</v>
      </c>
      <c r="AT808" s="13">
        <f t="shared" si="40"/>
        <v>40000</v>
      </c>
      <c r="AU808" s="14"/>
      <c r="AV808" s="14"/>
      <c r="AW808" s="14"/>
      <c r="AX808" s="35"/>
      <c r="AY808" s="30"/>
      <c r="AZ808" s="14"/>
      <c r="BA808" s="14"/>
      <c r="BB808" s="14"/>
      <c r="BC808" s="14"/>
    </row>
    <row r="809" spans="1:55" ht="26.25" customHeight="1" x14ac:dyDescent="0.35">
      <c r="A809" s="2"/>
      <c r="B809" s="2" t="s">
        <v>221</v>
      </c>
      <c r="C809" s="22" t="str">
        <f>VLOOKUP(B809,Tabel!$A$6:$E$78,2,FALSE)</f>
        <v>Rosario tali bercorak</v>
      </c>
      <c r="D809" s="14">
        <f>VLOOKUP(B809,Tabel!$A$6:$E$78,4,FALSE)</f>
        <v>50000</v>
      </c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>
        <v>1</v>
      </c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>
        <f t="shared" si="39"/>
        <v>1</v>
      </c>
      <c r="AT809" s="13">
        <f t="shared" si="40"/>
        <v>50000</v>
      </c>
      <c r="AU809" s="14"/>
      <c r="AV809" s="14"/>
      <c r="AW809" s="14"/>
      <c r="AX809" s="35"/>
      <c r="AY809" s="30"/>
      <c r="AZ809" s="14"/>
      <c r="BA809" s="14"/>
      <c r="BB809" s="14"/>
      <c r="BC809" s="14"/>
    </row>
    <row r="810" spans="1:55" ht="26.25" customHeight="1" x14ac:dyDescent="0.35">
      <c r="A810" s="2"/>
      <c r="B810" s="2" t="s">
        <v>56</v>
      </c>
      <c r="C810" s="22" t="str">
        <f>VLOOKUP(B810,Tabel!$A$6:$E$78,2,FALSE)</f>
        <v>Anting</v>
      </c>
      <c r="D810" s="14">
        <f>VLOOKUP(B810,Tabel!$A$6:$E$78,4,FALSE)</f>
        <v>50000</v>
      </c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>
        <v>2</v>
      </c>
      <c r="Q810" s="13">
        <v>2</v>
      </c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>
        <f t="shared" si="39"/>
        <v>4</v>
      </c>
      <c r="AT810" s="13">
        <f t="shared" si="40"/>
        <v>200000</v>
      </c>
      <c r="AU810" s="14"/>
      <c r="AV810" s="14"/>
      <c r="AW810" s="14"/>
      <c r="AX810" s="35"/>
      <c r="AY810" s="30"/>
      <c r="AZ810" s="14"/>
      <c r="BA810" s="14"/>
      <c r="BB810" s="14"/>
      <c r="BC810" s="14"/>
    </row>
    <row r="811" spans="1:55" ht="26.25" customHeight="1" x14ac:dyDescent="0.35">
      <c r="A811" s="2"/>
      <c r="B811" s="2" t="s">
        <v>33</v>
      </c>
      <c r="C811" s="22" t="str">
        <f>VLOOKUP(B811,Tabel!$A$6:$E$78,2,FALSE)</f>
        <v>Rosario batu</v>
      </c>
      <c r="D811" s="14">
        <f>VLOOKUP(B811,Tabel!$A$6:$E$78,4,FALSE)</f>
        <v>100000</v>
      </c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>
        <v>1</v>
      </c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>
        <f t="shared" si="39"/>
        <v>1</v>
      </c>
      <c r="AT811" s="13">
        <f t="shared" si="40"/>
        <v>100000</v>
      </c>
      <c r="AU811" s="14"/>
      <c r="AV811" s="14"/>
      <c r="AW811" s="14"/>
      <c r="AX811" s="35"/>
      <c r="AY811" s="30"/>
      <c r="AZ811" s="14"/>
      <c r="BA811" s="14"/>
      <c r="BB811" s="14"/>
      <c r="BC811" s="14"/>
    </row>
    <row r="812" spans="1:55" ht="26.25" customHeight="1" x14ac:dyDescent="0.35">
      <c r="A812" s="2"/>
      <c r="B812" s="2" t="s">
        <v>426</v>
      </c>
      <c r="C812" s="22" t="str">
        <f>VLOOKUP(B812,Tabel!$A$6:$E$78,2,FALSE)</f>
        <v>Gelang lilit magnet</v>
      </c>
      <c r="D812" s="14">
        <f>VLOOKUP(B812,Tabel!$A$6:$E$78,4,FALSE)</f>
        <v>35000</v>
      </c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>
        <v>1</v>
      </c>
      <c r="T812" s="13"/>
      <c r="U812" s="13"/>
      <c r="V812" s="13"/>
      <c r="W812" s="13"/>
      <c r="X812" s="13"/>
      <c r="Y812" s="13">
        <v>2</v>
      </c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>
        <f t="shared" si="39"/>
        <v>3</v>
      </c>
      <c r="AT812" s="13">
        <f t="shared" si="40"/>
        <v>105000</v>
      </c>
      <c r="AU812" s="14"/>
      <c r="AV812" s="14"/>
      <c r="AW812" s="14"/>
      <c r="AX812" s="35"/>
      <c r="AY812" s="30"/>
      <c r="AZ812" s="14"/>
      <c r="BA812" s="14"/>
      <c r="BB812" s="14"/>
      <c r="BC812" s="14"/>
    </row>
    <row r="813" spans="1:55" ht="26.25" customHeight="1" x14ac:dyDescent="0.35">
      <c r="A813" s="2"/>
      <c r="B813" s="2" t="s">
        <v>129</v>
      </c>
      <c r="C813" s="22" t="str">
        <f>VLOOKUP(B813,Tabel!$A$6:$E$78,2,FALSE)</f>
        <v>Lain2</v>
      </c>
      <c r="D813" s="14">
        <f>2137000+1799000+3530000-SUM(AT777:AT812)</f>
        <v>921000</v>
      </c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>
        <v>1</v>
      </c>
      <c r="AR813" s="13">
        <f t="shared" si="39"/>
        <v>1</v>
      </c>
      <c r="AT813" s="29">
        <f t="shared" si="40"/>
        <v>921000</v>
      </c>
      <c r="AU813" s="14"/>
      <c r="AV813" s="14"/>
      <c r="AW813" s="14"/>
      <c r="AX813" s="35">
        <f>AT813</f>
        <v>921000</v>
      </c>
      <c r="AY813" s="30"/>
      <c r="AZ813" s="14"/>
      <c r="BA813" s="14"/>
      <c r="BB813" s="14"/>
      <c r="BC813" s="14"/>
    </row>
    <row r="814" spans="1:55" ht="26.25" customHeight="1" x14ac:dyDescent="0.35">
      <c r="A814" s="17">
        <v>42339</v>
      </c>
      <c r="B814" s="2" t="s">
        <v>33</v>
      </c>
      <c r="C814" s="22" t="str">
        <f>VLOOKUP(B814,Tabel!$A$6:$E$78,2,FALSE)</f>
        <v>Rosario batu</v>
      </c>
      <c r="D814" s="14">
        <v>0</v>
      </c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>
        <v>1</v>
      </c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>
        <f t="shared" si="39"/>
        <v>1</v>
      </c>
      <c r="AT814" s="13">
        <f t="shared" si="40"/>
        <v>0</v>
      </c>
      <c r="AU814" s="14" t="s">
        <v>430</v>
      </c>
      <c r="AV814" s="14"/>
      <c r="AW814" s="14"/>
      <c r="AX814" s="35"/>
      <c r="AY814" s="30"/>
      <c r="AZ814" s="14"/>
      <c r="BA814" s="14"/>
      <c r="BB814" s="14"/>
      <c r="BC814" s="14"/>
    </row>
    <row r="815" spans="1:55" ht="26.25" customHeight="1" x14ac:dyDescent="0.35">
      <c r="A815" s="2"/>
      <c r="B815" s="2" t="s">
        <v>366</v>
      </c>
      <c r="C815" s="22" t="str">
        <f>VLOOKUP(B815,Tabel!$A$6:$E$78,2,FALSE)</f>
        <v>Gelang Fransiskus</v>
      </c>
      <c r="D815" s="14">
        <v>0</v>
      </c>
      <c r="E815" s="13"/>
      <c r="F815" s="13"/>
      <c r="G815" s="13"/>
      <c r="H815" s="13"/>
      <c r="I815" s="13"/>
      <c r="J815" s="13"/>
      <c r="K815" s="13"/>
      <c r="L815" s="13">
        <v>1</v>
      </c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>
        <f t="shared" si="39"/>
        <v>1</v>
      </c>
      <c r="AT815" s="13">
        <f t="shared" si="40"/>
        <v>0</v>
      </c>
      <c r="AU815" s="14"/>
      <c r="AV815" s="14"/>
      <c r="AW815" s="14"/>
      <c r="AX815" s="35"/>
      <c r="AY815" s="30"/>
      <c r="AZ815" s="14"/>
      <c r="BA815" s="14"/>
      <c r="BB815" s="14"/>
      <c r="BC815" s="14"/>
    </row>
    <row r="816" spans="1:55" ht="26.25" customHeight="1" x14ac:dyDescent="0.35">
      <c r="A816" s="17">
        <v>42313</v>
      </c>
      <c r="B816" s="2" t="s">
        <v>33</v>
      </c>
      <c r="C816" s="22" t="str">
        <f>VLOOKUP(B816,Tabel!$A$6:$E$78,2,FALSE)</f>
        <v>Rosario batu</v>
      </c>
      <c r="D816" s="14">
        <f>VLOOKUP(B816,Tabel!$A$6:$E$78,4,FALSE)</f>
        <v>100000</v>
      </c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>
        <v>1</v>
      </c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>
        <f t="shared" si="39"/>
        <v>1</v>
      </c>
      <c r="AT816" s="13">
        <f t="shared" si="40"/>
        <v>100000</v>
      </c>
      <c r="AU816" s="14" t="s">
        <v>431</v>
      </c>
      <c r="AV816" s="14"/>
      <c r="AW816" s="14"/>
      <c r="AX816" s="35"/>
      <c r="AY816" s="30"/>
      <c r="AZ816" s="14"/>
      <c r="BA816" s="14"/>
      <c r="BB816" s="14"/>
      <c r="BC816" s="14"/>
    </row>
    <row r="817" spans="1:55" ht="26.25" customHeight="1" x14ac:dyDescent="0.35">
      <c r="A817" s="2"/>
      <c r="B817" s="2" t="s">
        <v>135</v>
      </c>
      <c r="C817" s="22" t="str">
        <f>VLOOKUP(B817,Tabel!$A$6:$E$78,2,FALSE)</f>
        <v xml:space="preserve">Gelang plat </v>
      </c>
      <c r="D817" s="14">
        <f>VLOOKUP(B817,Tabel!$A$6:$E$78,4,FALSE)</f>
        <v>17000</v>
      </c>
      <c r="E817" s="13"/>
      <c r="F817" s="13"/>
      <c r="G817" s="13"/>
      <c r="H817" s="13">
        <v>2</v>
      </c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>
        <f t="shared" si="39"/>
        <v>2</v>
      </c>
      <c r="AT817" s="13">
        <f t="shared" si="40"/>
        <v>34000</v>
      </c>
      <c r="AU817" s="14"/>
      <c r="AV817" s="14"/>
      <c r="AW817" s="14"/>
      <c r="AX817" s="35"/>
      <c r="AY817" s="30"/>
      <c r="AZ817" s="14"/>
      <c r="BA817" s="14"/>
      <c r="BB817" s="14"/>
      <c r="BC817" s="14"/>
    </row>
    <row r="818" spans="1:55" ht="26.25" customHeight="1" x14ac:dyDescent="0.35">
      <c r="A818" s="2"/>
      <c r="B818" s="2" t="s">
        <v>129</v>
      </c>
      <c r="C818" s="22" t="str">
        <f>VLOOKUP(B818,Tabel!$A$6:$E$78,2,FALSE)</f>
        <v>Lain2</v>
      </c>
      <c r="D818" s="14">
        <f>300000-SUM(AT816:AT817)</f>
        <v>166000</v>
      </c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>
        <v>1</v>
      </c>
      <c r="AR818" s="13">
        <f t="shared" si="39"/>
        <v>1</v>
      </c>
      <c r="AT818" s="29">
        <f t="shared" si="40"/>
        <v>166000</v>
      </c>
      <c r="AU818" s="14"/>
      <c r="AV818" s="14"/>
      <c r="AW818" s="14"/>
      <c r="AX818" s="35">
        <f>AT818</f>
        <v>166000</v>
      </c>
      <c r="AY818" s="30"/>
      <c r="AZ818" s="14"/>
      <c r="BA818" s="14"/>
      <c r="BB818" s="14"/>
      <c r="BC818" s="14"/>
    </row>
    <row r="819" spans="1:55" ht="26.25" customHeight="1" x14ac:dyDescent="0.35">
      <c r="A819" s="17">
        <v>42316</v>
      </c>
      <c r="B819" s="2" t="s">
        <v>32</v>
      </c>
      <c r="C819" s="22" t="str">
        <f>VLOOKUP(B819,Tabel!$A$6:$E$78,2,FALSE)</f>
        <v>Rosario kayu</v>
      </c>
      <c r="D819" s="14">
        <f>VLOOKUP(B819,Tabel!$A$6:$E$78,4,FALSE)</f>
        <v>40000</v>
      </c>
      <c r="E819" s="13"/>
      <c r="F819" s="13"/>
      <c r="G819" s="13"/>
      <c r="H819" s="13"/>
      <c r="I819" s="13"/>
      <c r="J819" s="13">
        <v>1</v>
      </c>
      <c r="K819" s="13"/>
      <c r="L819" s="13">
        <v>1</v>
      </c>
      <c r="M819" s="13"/>
      <c r="N819" s="13"/>
      <c r="O819" s="13">
        <v>1</v>
      </c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>
        <v>1</v>
      </c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>
        <f t="shared" si="39"/>
        <v>4</v>
      </c>
      <c r="AT819" s="13">
        <f t="shared" si="40"/>
        <v>160000</v>
      </c>
      <c r="AU819" s="14" t="s">
        <v>432</v>
      </c>
      <c r="AV819" s="14"/>
      <c r="AW819" s="14"/>
      <c r="AX819" s="35"/>
      <c r="AY819" s="30"/>
      <c r="AZ819" s="14"/>
      <c r="BA819" s="14"/>
      <c r="BB819" s="14"/>
      <c r="BC819" s="14"/>
    </row>
    <row r="820" spans="1:55" ht="26.25" customHeight="1" x14ac:dyDescent="0.35">
      <c r="A820" s="17">
        <v>42349</v>
      </c>
      <c r="B820" s="2" t="s">
        <v>135</v>
      </c>
      <c r="C820" s="22" t="str">
        <f>VLOOKUP(B820,Tabel!$A$6:$E$78,2,FALSE)</f>
        <v xml:space="preserve">Gelang plat </v>
      </c>
      <c r="D820" s="14">
        <f>VLOOKUP(B820,Tabel!$A$6:$E$78,4,FALSE)</f>
        <v>17000</v>
      </c>
      <c r="E820" s="13"/>
      <c r="F820" s="13"/>
      <c r="G820" s="13"/>
      <c r="H820" s="13">
        <v>13</v>
      </c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>
        <v>2</v>
      </c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>
        <f t="shared" si="39"/>
        <v>15</v>
      </c>
      <c r="AT820" s="13">
        <f t="shared" si="40"/>
        <v>255000</v>
      </c>
      <c r="AU820" s="14" t="s">
        <v>433</v>
      </c>
      <c r="AV820" s="14"/>
      <c r="AW820" s="14"/>
      <c r="AX820" s="35"/>
      <c r="AY820" s="30"/>
      <c r="AZ820" s="14"/>
      <c r="BA820" s="14"/>
      <c r="BB820" s="14"/>
      <c r="BC820" s="14"/>
    </row>
    <row r="821" spans="1:55" ht="26.25" customHeight="1" x14ac:dyDescent="0.35">
      <c r="A821" s="2"/>
      <c r="B821" s="2" t="s">
        <v>140</v>
      </c>
      <c r="C821" s="22" t="str">
        <f>VLOOKUP(B821,Tabel!$A$6:$E$78,2,FALSE)</f>
        <v>Kalung bandul</v>
      </c>
      <c r="D821" s="14">
        <f>VLOOKUP(B821,Tabel!$A$6:$E$78,4,FALSE)</f>
        <v>23000</v>
      </c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>
        <v>1</v>
      </c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>
        <f t="shared" si="39"/>
        <v>1</v>
      </c>
      <c r="AT821" s="13">
        <f t="shared" si="40"/>
        <v>23000</v>
      </c>
      <c r="AU821" s="14"/>
      <c r="AV821" s="14"/>
      <c r="AW821" s="14"/>
      <c r="AX821" s="35"/>
      <c r="AY821" s="30"/>
      <c r="AZ821" s="14"/>
      <c r="BA821" s="14"/>
      <c r="BB821" s="14"/>
      <c r="BC821" s="14"/>
    </row>
    <row r="822" spans="1:55" ht="26.25" customHeight="1" x14ac:dyDescent="0.35">
      <c r="A822" s="2"/>
      <c r="B822" s="2" t="s">
        <v>129</v>
      </c>
      <c r="C822" s="22" t="str">
        <f>VLOOKUP(B822,Tabel!$A$6:$E$78,2,FALSE)</f>
        <v>Lain2</v>
      </c>
      <c r="D822" s="14">
        <f>280000-SUM(AT820:AT821)</f>
        <v>2000</v>
      </c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>
        <v>1</v>
      </c>
      <c r="AR822" s="13">
        <f t="shared" si="39"/>
        <v>1</v>
      </c>
      <c r="AT822" s="29">
        <f t="shared" si="40"/>
        <v>2000</v>
      </c>
      <c r="AU822" s="14"/>
      <c r="AV822" s="14"/>
      <c r="AW822" s="14"/>
      <c r="AX822" s="35">
        <f>AT822</f>
        <v>2000</v>
      </c>
      <c r="AY822" s="30"/>
      <c r="AZ822" s="14"/>
      <c r="BA822" s="14"/>
      <c r="BB822" s="14"/>
      <c r="BC822" s="14"/>
    </row>
    <row r="823" spans="1:55" ht="26.25" customHeight="1" x14ac:dyDescent="0.35">
      <c r="A823" s="36" t="s">
        <v>485</v>
      </c>
      <c r="B823" s="2" t="s">
        <v>32</v>
      </c>
      <c r="C823" s="22" t="str">
        <f>VLOOKUP(B823,Tabel!$A$6:$E$78,2,FALSE)</f>
        <v>Rosario kayu</v>
      </c>
      <c r="D823" s="14">
        <f>VLOOKUP(B823,Tabel!$A$6:$E$78,4,FALSE)</f>
        <v>40000</v>
      </c>
      <c r="E823" s="13"/>
      <c r="F823" s="13"/>
      <c r="G823" s="13"/>
      <c r="H823" s="13">
        <v>6</v>
      </c>
      <c r="I823" s="13"/>
      <c r="J823" s="13">
        <v>8</v>
      </c>
      <c r="K823" s="13"/>
      <c r="L823" s="13">
        <v>4</v>
      </c>
      <c r="M823" s="13">
        <v>4</v>
      </c>
      <c r="N823" s="13"/>
      <c r="O823" s="13">
        <v>2</v>
      </c>
      <c r="P823" s="13">
        <v>9</v>
      </c>
      <c r="Q823" s="13"/>
      <c r="R823" s="13"/>
      <c r="S823" s="13">
        <v>1</v>
      </c>
      <c r="T823" s="13"/>
      <c r="U823" s="13">
        <v>2</v>
      </c>
      <c r="V823" s="13">
        <v>1</v>
      </c>
      <c r="W823" s="13">
        <v>4</v>
      </c>
      <c r="X823" s="13"/>
      <c r="Y823" s="13"/>
      <c r="Z823" s="13"/>
      <c r="AA823" s="13">
        <v>3</v>
      </c>
      <c r="AB823" s="13">
        <v>4</v>
      </c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>
        <f t="shared" si="39"/>
        <v>48</v>
      </c>
      <c r="AT823" s="13">
        <f t="shared" si="40"/>
        <v>1920000</v>
      </c>
      <c r="AU823" s="14"/>
      <c r="AV823" s="14"/>
      <c r="AW823" s="14"/>
      <c r="AX823" s="35"/>
      <c r="AY823" s="30"/>
      <c r="AZ823" s="14"/>
      <c r="BA823" s="14"/>
      <c r="BB823" s="14"/>
      <c r="BC823" s="14"/>
    </row>
    <row r="824" spans="1:55" ht="26.25" customHeight="1" x14ac:dyDescent="0.35">
      <c r="A824" s="36"/>
      <c r="B824" s="2" t="s">
        <v>129</v>
      </c>
      <c r="C824" s="22" t="str">
        <f>VLOOKUP(B824,Tabel!$A$6:$E$78,2,FALSE)</f>
        <v>Lain2</v>
      </c>
      <c r="D824" s="14">
        <f>2040000-1920000</f>
        <v>120000</v>
      </c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>
        <v>1</v>
      </c>
      <c r="AR824" s="13">
        <f t="shared" si="39"/>
        <v>1</v>
      </c>
      <c r="AT824" s="29">
        <f t="shared" si="40"/>
        <v>120000</v>
      </c>
      <c r="AU824" s="14"/>
      <c r="AV824" s="14"/>
      <c r="AW824" s="14"/>
      <c r="AX824" s="35">
        <f>AT824</f>
        <v>120000</v>
      </c>
      <c r="AY824" s="30"/>
      <c r="AZ824" s="14"/>
      <c r="BA824" s="14"/>
      <c r="BB824" s="14"/>
      <c r="BC824" s="14"/>
    </row>
    <row r="825" spans="1:55" ht="26.25" customHeight="1" x14ac:dyDescent="0.35">
      <c r="A825" s="55">
        <v>42372</v>
      </c>
      <c r="B825" s="2" t="s">
        <v>436</v>
      </c>
      <c r="C825" s="22" t="str">
        <f>VLOOKUP(B825,Tabel!$A$6:$E$78,2,FALSE)</f>
        <v>Name tag</v>
      </c>
      <c r="D825" s="14">
        <f>VLOOKUP(B825,Tabel!$A$6:$E$78,4,FALSE)</f>
        <v>75000</v>
      </c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>
        <v>4</v>
      </c>
      <c r="AR825" s="13">
        <f t="shared" si="39"/>
        <v>4</v>
      </c>
      <c r="AT825" s="13">
        <f t="shared" si="40"/>
        <v>300000</v>
      </c>
      <c r="AU825" s="14"/>
      <c r="AV825" s="14"/>
      <c r="AW825" s="14"/>
      <c r="AX825" s="35"/>
      <c r="AY825" s="30"/>
      <c r="AZ825" s="14"/>
      <c r="BA825" s="14"/>
      <c r="BB825" s="14"/>
      <c r="BC825" s="14"/>
    </row>
    <row r="826" spans="1:55" ht="26.25" customHeight="1" x14ac:dyDescent="0.35">
      <c r="A826" s="36" t="s">
        <v>434</v>
      </c>
      <c r="B826" s="2" t="s">
        <v>437</v>
      </c>
      <c r="C826" s="22" t="str">
        <f>VLOOKUP(B826,Tabel!$A$6:$E$78,2,FALSE)</f>
        <v>Ikat Rambut</v>
      </c>
      <c r="D826" s="14">
        <f>VLOOKUP(B826,Tabel!$A$6:$E$78,4,FALSE)</f>
        <v>20000</v>
      </c>
      <c r="E826" s="13"/>
      <c r="F826" s="13"/>
      <c r="G826" s="13"/>
      <c r="H826" s="13"/>
      <c r="I826" s="13"/>
      <c r="J826" s="13"/>
      <c r="K826" s="13"/>
      <c r="L826" s="13">
        <v>1</v>
      </c>
      <c r="M826" s="13"/>
      <c r="N826" s="13">
        <v>7</v>
      </c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>
        <f t="shared" si="39"/>
        <v>8</v>
      </c>
      <c r="AT826" s="13">
        <f t="shared" si="40"/>
        <v>160000</v>
      </c>
      <c r="AU826" s="14"/>
      <c r="AV826" s="14"/>
      <c r="AW826" s="14"/>
      <c r="AX826" s="35"/>
      <c r="AY826" s="30"/>
      <c r="AZ826" s="14"/>
      <c r="BA826" s="14"/>
      <c r="BB826" s="14"/>
      <c r="BC826" s="14"/>
    </row>
    <row r="827" spans="1:55" ht="26.25" customHeight="1" x14ac:dyDescent="0.35">
      <c r="A827" s="36"/>
      <c r="B827" s="2" t="s">
        <v>33</v>
      </c>
      <c r="C827" s="22" t="str">
        <f>VLOOKUP(B827,Tabel!$A$6:$E$78,2,FALSE)</f>
        <v>Rosario batu</v>
      </c>
      <c r="D827" s="14">
        <f>VLOOKUP(B827,Tabel!$A$6:$E$78,4,FALSE)</f>
        <v>100000</v>
      </c>
      <c r="E827" s="13"/>
      <c r="F827" s="13"/>
      <c r="G827" s="13"/>
      <c r="H827" s="13"/>
      <c r="I827" s="13"/>
      <c r="J827" s="13"/>
      <c r="K827" s="13"/>
      <c r="L827" s="13"/>
      <c r="M827" s="13">
        <v>3</v>
      </c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>
        <f t="shared" si="39"/>
        <v>3</v>
      </c>
      <c r="AT827" s="13">
        <f t="shared" si="40"/>
        <v>300000</v>
      </c>
      <c r="AU827" s="14"/>
      <c r="AV827" s="14"/>
      <c r="AW827" s="14"/>
      <c r="AX827" s="35"/>
      <c r="AY827" s="30"/>
      <c r="AZ827" s="14"/>
      <c r="BA827" s="14"/>
      <c r="BB827" s="14"/>
      <c r="BC827" s="14"/>
    </row>
    <row r="828" spans="1:55" ht="26.25" customHeight="1" x14ac:dyDescent="0.35">
      <c r="A828" s="55">
        <v>42390</v>
      </c>
      <c r="B828" s="2" t="s">
        <v>436</v>
      </c>
      <c r="C828" s="22" t="str">
        <f>VLOOKUP(B828,Tabel!$A$6:$E$78,2,FALSE)</f>
        <v>Name tag</v>
      </c>
      <c r="D828" s="14">
        <f>VLOOKUP(B828,Tabel!$A$6:$E$78,4,FALSE)</f>
        <v>75000</v>
      </c>
      <c r="E828" s="13"/>
      <c r="F828" s="13">
        <v>1</v>
      </c>
      <c r="G828" s="13"/>
      <c r="H828" s="13">
        <v>1</v>
      </c>
      <c r="I828" s="13"/>
      <c r="J828" s="13">
        <v>1</v>
      </c>
      <c r="K828" s="13"/>
      <c r="L828" s="13"/>
      <c r="M828" s="13">
        <v>2</v>
      </c>
      <c r="N828" s="13"/>
      <c r="O828" s="13"/>
      <c r="P828" s="13">
        <v>1</v>
      </c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>
        <f t="shared" si="39"/>
        <v>6</v>
      </c>
      <c r="AT828" s="13">
        <f t="shared" si="40"/>
        <v>450000</v>
      </c>
      <c r="AU828" s="14"/>
      <c r="AV828" s="14"/>
      <c r="AW828" s="14"/>
      <c r="AX828" s="35"/>
      <c r="AY828" s="30"/>
      <c r="AZ828" s="14"/>
      <c r="BA828" s="14"/>
      <c r="BB828" s="14"/>
      <c r="BC828" s="14"/>
    </row>
    <row r="829" spans="1:55" ht="26.25" customHeight="1" x14ac:dyDescent="0.35">
      <c r="A829" s="55">
        <v>42410</v>
      </c>
      <c r="B829" s="2" t="s">
        <v>436</v>
      </c>
      <c r="C829" s="22" t="str">
        <f>VLOOKUP(B829,Tabel!$A$6:$E$78,2,FALSE)</f>
        <v>Name tag</v>
      </c>
      <c r="D829" s="14">
        <f>VLOOKUP(B829,Tabel!$A$6:$E$78,4,FALSE)</f>
        <v>75000</v>
      </c>
      <c r="E829" s="13"/>
      <c r="F829" s="13"/>
      <c r="G829" s="13"/>
      <c r="H829" s="13"/>
      <c r="I829" s="13"/>
      <c r="J829" s="13">
        <v>1</v>
      </c>
      <c r="K829" s="13"/>
      <c r="L829" s="13"/>
      <c r="M829" s="13">
        <v>3</v>
      </c>
      <c r="N829" s="13"/>
      <c r="O829" s="13"/>
      <c r="P829" s="13"/>
      <c r="Q829" s="13"/>
      <c r="R829" s="13"/>
      <c r="S829" s="13"/>
      <c r="T829" s="13"/>
      <c r="U829" s="13"/>
      <c r="V829" s="13"/>
      <c r="W829" s="13">
        <v>2</v>
      </c>
      <c r="X829" s="13">
        <v>1</v>
      </c>
      <c r="Y829" s="13"/>
      <c r="Z829" s="13"/>
      <c r="AA829" s="13">
        <v>3</v>
      </c>
      <c r="AB829" s="13">
        <v>1</v>
      </c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>
        <f t="shared" si="39"/>
        <v>11</v>
      </c>
      <c r="AT829" s="13">
        <f t="shared" si="40"/>
        <v>825000</v>
      </c>
      <c r="AU829" s="14"/>
      <c r="AV829" s="14"/>
      <c r="AW829" s="14"/>
      <c r="AX829" s="35"/>
      <c r="AY829" s="30"/>
      <c r="AZ829" s="14"/>
      <c r="BA829" s="14"/>
      <c r="BB829" s="14"/>
      <c r="BC829" s="14"/>
    </row>
    <row r="830" spans="1:55" ht="26.25" customHeight="1" x14ac:dyDescent="0.35">
      <c r="A830" s="55">
        <v>42434</v>
      </c>
      <c r="B830" s="2" t="s">
        <v>436</v>
      </c>
      <c r="C830" s="22" t="str">
        <f>VLOOKUP(B830,Tabel!$A$6:$E$78,2,FALSE)</f>
        <v>Name tag</v>
      </c>
      <c r="D830" s="14">
        <f>VLOOKUP(B830,Tabel!$A$6:$E$78,4,FALSE)</f>
        <v>75000</v>
      </c>
      <c r="E830" s="13"/>
      <c r="F830" s="13"/>
      <c r="G830" s="13"/>
      <c r="H830" s="13"/>
      <c r="I830" s="13"/>
      <c r="J830" s="13">
        <v>1</v>
      </c>
      <c r="K830" s="13"/>
      <c r="L830" s="13"/>
      <c r="M830" s="13">
        <v>4</v>
      </c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>
        <f t="shared" si="39"/>
        <v>5</v>
      </c>
      <c r="AT830" s="13">
        <f t="shared" si="40"/>
        <v>375000</v>
      </c>
      <c r="AU830" s="30" t="s">
        <v>467</v>
      </c>
      <c r="AV830" s="14"/>
      <c r="AW830" s="14"/>
      <c r="AX830" s="35"/>
      <c r="AY830" s="30"/>
      <c r="AZ830" s="14"/>
      <c r="BA830" s="14"/>
      <c r="BB830" s="14"/>
      <c r="BC830" s="14"/>
    </row>
    <row r="831" spans="1:55" ht="26.25" customHeight="1" x14ac:dyDescent="0.35">
      <c r="A831" s="36"/>
      <c r="B831" s="2" t="s">
        <v>33</v>
      </c>
      <c r="C831" s="22" t="str">
        <f>VLOOKUP(B831,Tabel!$A$6:$E$78,2,FALSE)</f>
        <v>Rosario batu</v>
      </c>
      <c r="D831" s="14">
        <f>VLOOKUP(B831,Tabel!$A$6:$E$78,4,FALSE)</f>
        <v>100000</v>
      </c>
      <c r="E831" s="13"/>
      <c r="F831" s="13"/>
      <c r="G831" s="13"/>
      <c r="H831" s="13"/>
      <c r="I831" s="13"/>
      <c r="J831" s="13"/>
      <c r="K831" s="13"/>
      <c r="L831" s="13"/>
      <c r="M831" s="13">
        <v>1</v>
      </c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>
        <f t="shared" si="39"/>
        <v>1</v>
      </c>
      <c r="AT831" s="13">
        <f t="shared" si="40"/>
        <v>100000</v>
      </c>
      <c r="AU831" s="125">
        <v>42434</v>
      </c>
      <c r="AV831" s="14"/>
      <c r="AW831" s="14"/>
      <c r="AX831" s="35"/>
      <c r="AY831" s="30"/>
      <c r="AZ831" s="14"/>
      <c r="BA831" s="14"/>
      <c r="BB831" s="14"/>
      <c r="BC831" s="14"/>
    </row>
    <row r="832" spans="1:55" ht="26.25" customHeight="1" x14ac:dyDescent="0.35">
      <c r="A832" s="55">
        <v>42485</v>
      </c>
      <c r="B832" s="2" t="s">
        <v>436</v>
      </c>
      <c r="C832" s="22" t="str">
        <f>VLOOKUP(B832,Tabel!$A$6:$E$78,2,FALSE)</f>
        <v>Name tag</v>
      </c>
      <c r="D832" s="14">
        <f>VLOOKUP(B832,Tabel!$A$6:$E$78,4,FALSE)</f>
        <v>75000</v>
      </c>
      <c r="E832" s="13"/>
      <c r="F832" s="13"/>
      <c r="G832" s="13"/>
      <c r="H832" s="13"/>
      <c r="I832" s="13"/>
      <c r="J832" s="13"/>
      <c r="K832" s="13"/>
      <c r="L832" s="13"/>
      <c r="M832" s="13">
        <v>3</v>
      </c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>
        <f t="shared" si="39"/>
        <v>3</v>
      </c>
      <c r="AT832" s="13">
        <f t="shared" si="40"/>
        <v>225000</v>
      </c>
      <c r="AU832" s="30" t="s">
        <v>468</v>
      </c>
      <c r="AV832" s="14"/>
      <c r="AW832" s="14"/>
      <c r="AX832" s="35"/>
      <c r="AY832" s="30"/>
      <c r="AZ832" s="14"/>
      <c r="BA832" s="14"/>
      <c r="BB832" s="14"/>
      <c r="BC832" s="14"/>
    </row>
    <row r="833" spans="1:55" ht="26.25" customHeight="1" x14ac:dyDescent="0.35">
      <c r="A833" s="17">
        <v>42717</v>
      </c>
      <c r="B833" s="2" t="s">
        <v>440</v>
      </c>
      <c r="C833" s="22" t="str">
        <f>VLOOKUP(B833,Tabel!$A$6:$E$78,2,FALSE)</f>
        <v>Ornamen Natal bola pita</v>
      </c>
      <c r="D833" s="14">
        <f>VLOOKUP(B833,Tabel!$A$6:$E$78,4,FALSE)</f>
        <v>52000</v>
      </c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>
        <v>1</v>
      </c>
      <c r="AR833" s="13">
        <f t="shared" si="39"/>
        <v>1</v>
      </c>
      <c r="AT833" s="13">
        <f t="shared" si="40"/>
        <v>52000</v>
      </c>
      <c r="AU833" s="14"/>
      <c r="AV833" s="14"/>
      <c r="AW833" s="14"/>
      <c r="AX833" s="35"/>
      <c r="AY833" s="30"/>
      <c r="AZ833" s="14"/>
      <c r="BA833" s="14"/>
      <c r="BB833" s="14"/>
      <c r="BC833" s="14"/>
    </row>
    <row r="834" spans="1:55" ht="26.25" customHeight="1" x14ac:dyDescent="0.35">
      <c r="A834" s="2"/>
      <c r="B834" s="2" t="s">
        <v>221</v>
      </c>
      <c r="C834" s="22" t="str">
        <f>VLOOKUP(B834,Tabel!$A$6:$E$78,2,FALSE)</f>
        <v>Rosario tali bercorak</v>
      </c>
      <c r="D834" s="14">
        <f>VLOOKUP(B834,Tabel!$A$6:$E$78,4,FALSE)</f>
        <v>50000</v>
      </c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>
        <v>1</v>
      </c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>
        <f t="shared" si="39"/>
        <v>1</v>
      </c>
      <c r="AT834" s="13">
        <f t="shared" si="40"/>
        <v>50000</v>
      </c>
      <c r="AU834" s="14"/>
      <c r="AV834" s="14"/>
      <c r="AW834" s="14"/>
      <c r="AX834" s="35"/>
      <c r="AY834" s="30"/>
      <c r="AZ834" s="14"/>
      <c r="BA834" s="14"/>
      <c r="BB834" s="14"/>
      <c r="BC834" s="14"/>
    </row>
    <row r="835" spans="1:55" ht="26.25" customHeight="1" x14ac:dyDescent="0.35">
      <c r="A835" s="2"/>
      <c r="B835" s="2" t="s">
        <v>32</v>
      </c>
      <c r="C835" s="22" t="str">
        <f>VLOOKUP(B835,Tabel!$A$6:$E$78,2,FALSE)</f>
        <v>Rosario kayu</v>
      </c>
      <c r="D835" s="14">
        <f>VLOOKUP(B835,Tabel!$A$6:$E$78,4,FALSE)</f>
        <v>40000</v>
      </c>
      <c r="E835" s="13"/>
      <c r="F835" s="13">
        <v>1</v>
      </c>
      <c r="G835" s="13"/>
      <c r="H835" s="13">
        <v>1</v>
      </c>
      <c r="I835" s="13"/>
      <c r="J835" s="13"/>
      <c r="K835" s="13"/>
      <c r="L835" s="13"/>
      <c r="M835" s="13"/>
      <c r="N835" s="13"/>
      <c r="O835" s="13">
        <v>1</v>
      </c>
      <c r="P835" s="13"/>
      <c r="Q835" s="13"/>
      <c r="R835" s="13"/>
      <c r="S835" s="13"/>
      <c r="T835" s="13"/>
      <c r="U835" s="13"/>
      <c r="V835" s="13"/>
      <c r="W835" s="13">
        <v>2</v>
      </c>
      <c r="X835" s="13"/>
      <c r="Y835" s="13"/>
      <c r="Z835" s="13"/>
      <c r="AA835" s="13"/>
      <c r="AB835" s="13">
        <v>1</v>
      </c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>
        <f t="shared" si="39"/>
        <v>6</v>
      </c>
      <c r="AT835" s="13">
        <f t="shared" si="40"/>
        <v>240000</v>
      </c>
      <c r="AU835" s="14"/>
      <c r="AV835" s="14"/>
      <c r="AW835" s="14"/>
      <c r="AX835" s="35"/>
      <c r="AY835" s="30"/>
      <c r="AZ835" s="14"/>
      <c r="BA835" s="14"/>
      <c r="BB835" s="14"/>
      <c r="BC835" s="14"/>
    </row>
    <row r="836" spans="1:55" ht="26.25" customHeight="1" x14ac:dyDescent="0.35">
      <c r="A836" s="17" t="s">
        <v>483</v>
      </c>
      <c r="B836" s="2" t="s">
        <v>368</v>
      </c>
      <c r="C836" s="22" t="str">
        <f>VLOOKUP(B836,Tabel!$A$6:$E$78,2,FALSE)</f>
        <v>Gelang Rosario Lilit</v>
      </c>
      <c r="D836" s="14">
        <f>VLOOKUP(B836,Tabel!$A$6:$E$78,4,FALSE)</f>
        <v>40000</v>
      </c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>
        <v>1</v>
      </c>
      <c r="T836" s="13"/>
      <c r="U836" s="13"/>
      <c r="V836" s="13">
        <v>1</v>
      </c>
      <c r="W836" s="13"/>
      <c r="X836" s="13"/>
      <c r="Y836" s="13">
        <v>3</v>
      </c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>
        <f t="shared" ref="AR836" si="41">SUM(E836:AQ836)</f>
        <v>5</v>
      </c>
      <c r="AT836" s="13">
        <f t="shared" si="40"/>
        <v>200000</v>
      </c>
      <c r="AU836" s="14"/>
      <c r="AV836" s="14"/>
      <c r="AW836" s="14"/>
      <c r="AX836" s="35"/>
      <c r="AY836" s="30"/>
      <c r="AZ836" s="14"/>
      <c r="BA836" s="14"/>
      <c r="BB836" s="14"/>
      <c r="BC836" s="14"/>
    </row>
    <row r="837" spans="1:55" ht="26.25" customHeight="1" x14ac:dyDescent="0.35">
      <c r="A837" s="17">
        <v>42722</v>
      </c>
      <c r="B837" s="2" t="s">
        <v>133</v>
      </c>
      <c r="C837" s="22" t="str">
        <f>VLOOKUP(B837,Tabel!$A$6:$E$78,2,FALSE)</f>
        <v>Gelang rosario kristal</v>
      </c>
      <c r="D837" s="14">
        <f>VLOOKUP(B837,Tabel!$A$6:$E$78,4,FALSE)</f>
        <v>50000</v>
      </c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>
        <v>1</v>
      </c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>
        <f t="shared" si="39"/>
        <v>1</v>
      </c>
      <c r="AT837" s="13">
        <f t="shared" si="40"/>
        <v>50000</v>
      </c>
      <c r="AU837" s="14"/>
      <c r="AV837" s="14"/>
      <c r="AW837" s="14"/>
      <c r="AX837" s="35"/>
      <c r="AY837" s="30"/>
      <c r="AZ837" s="14"/>
      <c r="BA837" s="14"/>
      <c r="BB837" s="14"/>
      <c r="BC837" s="14"/>
    </row>
    <row r="838" spans="1:55" ht="26.25" customHeight="1" x14ac:dyDescent="0.35">
      <c r="A838" s="2" t="s">
        <v>358</v>
      </c>
      <c r="B838" s="2" t="s">
        <v>35</v>
      </c>
      <c r="C838" s="22" t="str">
        <f>VLOOKUP(B838,Tabel!$A$6:$E$78,2,FALSE)</f>
        <v>Rosario kristal</v>
      </c>
      <c r="D838" s="14">
        <f>VLOOKUP(B838,Tabel!$A$6:$E$78,4,FALSE)</f>
        <v>150000</v>
      </c>
      <c r="E838" s="13"/>
      <c r="F838" s="13"/>
      <c r="G838" s="13"/>
      <c r="H838" s="13"/>
      <c r="I838" s="13"/>
      <c r="J838" s="13">
        <v>1</v>
      </c>
      <c r="K838" s="13"/>
      <c r="L838" s="13"/>
      <c r="M838" s="13">
        <v>1</v>
      </c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>
        <v>1</v>
      </c>
      <c r="AB838" s="13">
        <v>1</v>
      </c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>
        <f t="shared" si="39"/>
        <v>4</v>
      </c>
      <c r="AT838" s="13">
        <f t="shared" ref="AT838:AT901" si="42">AR838*D838</f>
        <v>600000</v>
      </c>
      <c r="AU838" s="14"/>
      <c r="AV838" s="14"/>
      <c r="AW838" s="14"/>
      <c r="AX838" s="35"/>
      <c r="AY838" s="30"/>
      <c r="AZ838" s="14"/>
      <c r="BA838" s="14"/>
      <c r="BB838" s="14"/>
      <c r="BC838" s="14"/>
    </row>
    <row r="839" spans="1:55" ht="26.25" customHeight="1" x14ac:dyDescent="0.35">
      <c r="A839" s="2"/>
      <c r="B839" s="2" t="s">
        <v>215</v>
      </c>
      <c r="C839" s="22" t="str">
        <f>VLOOKUP(B839,Tabel!$A$6:$E$78,2,FALSE)</f>
        <v>G. Mutiara</v>
      </c>
      <c r="D839" s="14">
        <f>VLOOKUP(B839,Tabel!$A$6:$E$78,4,FALSE)</f>
        <v>30000</v>
      </c>
      <c r="E839" s="13"/>
      <c r="F839" s="13"/>
      <c r="G839" s="13"/>
      <c r="H839" s="13"/>
      <c r="I839" s="13"/>
      <c r="J839" s="13"/>
      <c r="K839" s="13"/>
      <c r="L839" s="13"/>
      <c r="M839" s="13">
        <v>15</v>
      </c>
      <c r="N839" s="13"/>
      <c r="O839" s="13"/>
      <c r="P839" s="13"/>
      <c r="Q839" s="13">
        <v>7</v>
      </c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>
        <f t="shared" si="39"/>
        <v>22</v>
      </c>
      <c r="AT839" s="13">
        <f t="shared" si="42"/>
        <v>660000</v>
      </c>
      <c r="AU839" s="14"/>
      <c r="AV839" s="14"/>
      <c r="AW839" s="14"/>
      <c r="AX839" s="35"/>
      <c r="AY839" s="30"/>
      <c r="AZ839" s="14"/>
      <c r="BA839" s="14"/>
      <c r="BB839" s="14"/>
      <c r="BC839" s="14"/>
    </row>
    <row r="840" spans="1:55" ht="26.25" customHeight="1" x14ac:dyDescent="0.35">
      <c r="A840" s="2"/>
      <c r="B840" s="2" t="s">
        <v>135</v>
      </c>
      <c r="C840" s="22" t="str">
        <f>VLOOKUP(B840,Tabel!$A$6:$E$78,2,FALSE)</f>
        <v xml:space="preserve">Gelang plat </v>
      </c>
      <c r="D840" s="14">
        <f>VLOOKUP(B840,Tabel!$A$6:$E$78,4,FALSE)</f>
        <v>17000</v>
      </c>
      <c r="E840" s="13"/>
      <c r="F840" s="13">
        <v>2</v>
      </c>
      <c r="G840" s="13"/>
      <c r="H840" s="13">
        <v>10</v>
      </c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>
        <v>1</v>
      </c>
      <c r="W840" s="13"/>
      <c r="X840" s="13"/>
      <c r="Y840" s="13">
        <v>18</v>
      </c>
      <c r="Z840" s="13"/>
      <c r="AA840" s="13"/>
      <c r="AB840" s="13">
        <v>6</v>
      </c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>
        <f t="shared" si="39"/>
        <v>37</v>
      </c>
      <c r="AT840" s="13">
        <f t="shared" si="42"/>
        <v>629000</v>
      </c>
      <c r="AU840" s="14"/>
      <c r="AV840" s="14"/>
      <c r="AW840" s="14"/>
      <c r="AX840" s="35"/>
      <c r="AY840" s="30"/>
      <c r="AZ840" s="14"/>
      <c r="BA840" s="14"/>
      <c r="BB840" s="14"/>
      <c r="BC840" s="14"/>
    </row>
    <row r="841" spans="1:55" ht="26.25" customHeight="1" x14ac:dyDescent="0.35">
      <c r="A841" s="2"/>
      <c r="B841" s="2" t="s">
        <v>40</v>
      </c>
      <c r="C841" s="22" t="str">
        <f>VLOOKUP(B841,Tabel!$A$6:$E$78,2,FALSE)</f>
        <v>Kalung huruf</v>
      </c>
      <c r="D841" s="14">
        <f>VLOOKUP(B841,Tabel!$A$6:$E$78,4,FALSE)</f>
        <v>15000</v>
      </c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>
        <v>20</v>
      </c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>
        <f t="shared" si="39"/>
        <v>20</v>
      </c>
      <c r="AT841" s="13">
        <f t="shared" si="42"/>
        <v>300000</v>
      </c>
      <c r="AU841" s="14"/>
      <c r="AV841" s="14"/>
      <c r="AW841" s="14"/>
      <c r="AX841" s="35"/>
      <c r="AY841" s="30"/>
      <c r="AZ841" s="14"/>
      <c r="BA841" s="14"/>
      <c r="BB841" s="14"/>
      <c r="BC841" s="14"/>
    </row>
    <row r="842" spans="1:55" ht="26.25" customHeight="1" x14ac:dyDescent="0.35">
      <c r="A842" s="2"/>
      <c r="B842" s="2" t="s">
        <v>140</v>
      </c>
      <c r="C842" s="22" t="str">
        <f>VLOOKUP(B842,Tabel!$A$6:$E$78,2,FALSE)</f>
        <v>Kalung bandul</v>
      </c>
      <c r="D842" s="14">
        <f>VLOOKUP(B842,Tabel!$A$6:$E$78,4,FALSE)</f>
        <v>23000</v>
      </c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>
        <v>4</v>
      </c>
      <c r="Q842" s="13"/>
      <c r="R842" s="13"/>
      <c r="S842" s="13"/>
      <c r="T842" s="13"/>
      <c r="U842" s="13"/>
      <c r="V842" s="13"/>
      <c r="W842" s="13"/>
      <c r="X842" s="13"/>
      <c r="Y842" s="13">
        <v>6</v>
      </c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>
        <f t="shared" si="25"/>
        <v>10</v>
      </c>
      <c r="AT842" s="13">
        <f t="shared" si="42"/>
        <v>230000</v>
      </c>
      <c r="AU842" s="14"/>
      <c r="AV842" s="14"/>
      <c r="AW842" s="14"/>
      <c r="AX842" s="35"/>
      <c r="AY842" s="30"/>
      <c r="AZ842" s="14"/>
      <c r="BA842" s="14"/>
      <c r="BB842" s="14"/>
      <c r="BC842" s="14"/>
    </row>
    <row r="843" spans="1:55" ht="26.25" customHeight="1" x14ac:dyDescent="0.35">
      <c r="A843" s="2"/>
      <c r="B843" s="2" t="s">
        <v>133</v>
      </c>
      <c r="C843" s="22" t="str">
        <f>VLOOKUP(B843,Tabel!$A$6:$E$78,2,FALSE)</f>
        <v>Gelang rosario kristal</v>
      </c>
      <c r="D843" s="14">
        <f>VLOOKUP(B843,Tabel!$A$6:$E$78,4,FALSE)</f>
        <v>50000</v>
      </c>
      <c r="E843" s="13"/>
      <c r="F843" s="13"/>
      <c r="G843" s="13"/>
      <c r="H843" s="13">
        <v>1</v>
      </c>
      <c r="I843" s="13"/>
      <c r="J843" s="13"/>
      <c r="K843" s="13"/>
      <c r="L843" s="13"/>
      <c r="M843" s="13"/>
      <c r="N843" s="13"/>
      <c r="O843" s="13"/>
      <c r="P843" s="13">
        <v>5</v>
      </c>
      <c r="Q843" s="13"/>
      <c r="R843" s="13"/>
      <c r="S843" s="13"/>
      <c r="T843" s="13"/>
      <c r="U843" s="13"/>
      <c r="V843" s="13"/>
      <c r="W843" s="13"/>
      <c r="X843" s="13">
        <v>6</v>
      </c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>
        <f t="shared" si="25"/>
        <v>12</v>
      </c>
      <c r="AT843" s="13">
        <f t="shared" si="42"/>
        <v>600000</v>
      </c>
      <c r="AU843" s="14"/>
      <c r="AV843" s="14"/>
      <c r="AW843" s="14"/>
      <c r="AX843" s="35"/>
      <c r="AY843" s="30"/>
      <c r="AZ843" s="14"/>
      <c r="BA843" s="14"/>
      <c r="BB843" s="14"/>
      <c r="BC843" s="14"/>
    </row>
    <row r="844" spans="1:55" ht="26.25" customHeight="1" x14ac:dyDescent="0.35">
      <c r="A844" s="2"/>
      <c r="B844" s="2" t="s">
        <v>49</v>
      </c>
      <c r="C844" s="22" t="str">
        <f>VLOOKUP(B844,Tabel!$A$6:$E$78,2,FALSE)</f>
        <v>G.tali warna warni</v>
      </c>
      <c r="D844" s="14">
        <f>VLOOKUP(B844,Tabel!$A$6:$E$78,4,FALSE)</f>
        <v>17000</v>
      </c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>
        <v>9</v>
      </c>
      <c r="AR844" s="13">
        <f t="shared" si="25"/>
        <v>9</v>
      </c>
      <c r="AT844" s="13">
        <f t="shared" si="42"/>
        <v>153000</v>
      </c>
      <c r="AU844" s="14" t="s">
        <v>443</v>
      </c>
      <c r="AV844" s="14"/>
      <c r="AW844" s="14"/>
      <c r="AX844" s="35"/>
      <c r="AY844" s="30"/>
      <c r="AZ844" s="14"/>
      <c r="BA844" s="14"/>
      <c r="BB844" s="14"/>
      <c r="BC844" s="14"/>
    </row>
    <row r="845" spans="1:55" ht="26.25" customHeight="1" x14ac:dyDescent="0.35">
      <c r="A845" s="2"/>
      <c r="B845" s="2" t="s">
        <v>32</v>
      </c>
      <c r="C845" s="22" t="str">
        <f>VLOOKUP(B845,Tabel!$A$6:$E$78,2,FALSE)</f>
        <v>Rosario kayu</v>
      </c>
      <c r="D845" s="14">
        <f>VLOOKUP(B845,Tabel!$A$6:$E$78,4,FALSE)</f>
        <v>40000</v>
      </c>
      <c r="E845" s="13"/>
      <c r="F845" s="13">
        <v>10</v>
      </c>
      <c r="G845" s="13"/>
      <c r="H845" s="13">
        <v>1</v>
      </c>
      <c r="I845" s="13"/>
      <c r="J845" s="13"/>
      <c r="K845" s="13"/>
      <c r="L845" s="13"/>
      <c r="M845" s="13"/>
      <c r="N845" s="13"/>
      <c r="O845" s="13">
        <v>6</v>
      </c>
      <c r="P845" s="13"/>
      <c r="Q845" s="13"/>
      <c r="R845" s="13"/>
      <c r="S845" s="13">
        <v>3</v>
      </c>
      <c r="T845" s="13"/>
      <c r="U845" s="13">
        <v>1</v>
      </c>
      <c r="V845" s="13">
        <v>2</v>
      </c>
      <c r="W845" s="13"/>
      <c r="X845" s="13">
        <v>2</v>
      </c>
      <c r="Y845" s="13"/>
      <c r="Z845" s="13"/>
      <c r="AA845" s="13">
        <v>2</v>
      </c>
      <c r="AB845" s="13">
        <v>3</v>
      </c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>
        <f t="shared" si="25"/>
        <v>30</v>
      </c>
      <c r="AT845" s="13">
        <f t="shared" si="42"/>
        <v>1200000</v>
      </c>
      <c r="AU845" s="14"/>
      <c r="AV845" s="14"/>
      <c r="AW845" s="14"/>
      <c r="AX845" s="35"/>
      <c r="AY845" s="30"/>
      <c r="AZ845" s="14"/>
      <c r="BA845" s="14"/>
      <c r="BB845" s="14"/>
      <c r="BC845" s="14"/>
    </row>
    <row r="846" spans="1:55" ht="26.25" customHeight="1" x14ac:dyDescent="0.35">
      <c r="A846" s="2"/>
      <c r="B846" s="2" t="s">
        <v>426</v>
      </c>
      <c r="C846" s="22" t="str">
        <f>VLOOKUP(B846,Tabel!$A$6:$E$78,2,FALSE)</f>
        <v>Gelang lilit magnet</v>
      </c>
      <c r="D846" s="14">
        <f>VLOOKUP(B846,Tabel!$A$6:$E$78,4,FALSE)</f>
        <v>35000</v>
      </c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>
        <v>1</v>
      </c>
      <c r="R846" s="13"/>
      <c r="S846" s="13"/>
      <c r="T846" s="13"/>
      <c r="U846" s="13"/>
      <c r="V846" s="13"/>
      <c r="W846" s="13"/>
      <c r="X846" s="13"/>
      <c r="Y846" s="13">
        <v>1</v>
      </c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>
        <f t="shared" si="25"/>
        <v>2</v>
      </c>
      <c r="AT846" s="13">
        <f t="shared" si="42"/>
        <v>70000</v>
      </c>
      <c r="AU846" s="14"/>
      <c r="AV846" s="14"/>
      <c r="AW846" s="14"/>
      <c r="AX846" s="35"/>
      <c r="AY846" s="30"/>
      <c r="AZ846" s="14"/>
      <c r="BA846" s="14"/>
      <c r="BB846" s="14"/>
      <c r="BC846" s="14"/>
    </row>
    <row r="847" spans="1:55" ht="26.25" customHeight="1" x14ac:dyDescent="0.35">
      <c r="A847" s="2"/>
      <c r="B847" s="2" t="s">
        <v>221</v>
      </c>
      <c r="C847" s="22" t="str">
        <f>VLOOKUP(B847,Tabel!$A$6:$E$78,2,FALSE)</f>
        <v>Rosario tali bercorak</v>
      </c>
      <c r="D847" s="14">
        <f>VLOOKUP(B847,Tabel!$A$6:$E$78,4,FALSE)</f>
        <v>50000</v>
      </c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>
        <v>3</v>
      </c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>
        <f t="shared" si="25"/>
        <v>3</v>
      </c>
      <c r="AT847" s="13">
        <f t="shared" si="42"/>
        <v>150000</v>
      </c>
      <c r="AU847" s="14"/>
      <c r="AV847" s="14"/>
      <c r="AW847" s="14"/>
      <c r="AX847" s="35"/>
      <c r="AY847" s="30"/>
      <c r="AZ847" s="14"/>
      <c r="BA847" s="14"/>
      <c r="BB847" s="14"/>
      <c r="BC847" s="14"/>
    </row>
    <row r="848" spans="1:55" ht="26.25" customHeight="1" x14ac:dyDescent="0.35">
      <c r="A848" s="2"/>
      <c r="B848" s="2" t="s">
        <v>225</v>
      </c>
      <c r="C848" s="22" t="str">
        <f>VLOOKUP(B848,Tabel!$A$6:$E$78,2,FALSE)</f>
        <v>Anting</v>
      </c>
      <c r="D848" s="14">
        <f>VLOOKUP(B848,Tabel!$A$6:$E$78,4,FALSE)</f>
        <v>65000</v>
      </c>
      <c r="E848" s="13"/>
      <c r="F848" s="13"/>
      <c r="G848" s="13"/>
      <c r="H848" s="13"/>
      <c r="I848" s="13"/>
      <c r="J848" s="13"/>
      <c r="K848" s="13"/>
      <c r="L848" s="13"/>
      <c r="M848" s="13">
        <v>1</v>
      </c>
      <c r="N848" s="13"/>
      <c r="O848" s="13"/>
      <c r="P848" s="13"/>
      <c r="Q848" s="13">
        <v>1</v>
      </c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>
        <v>1</v>
      </c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>
        <f t="shared" si="25"/>
        <v>3</v>
      </c>
      <c r="AT848" s="13">
        <f t="shared" si="42"/>
        <v>195000</v>
      </c>
      <c r="AU848" s="14"/>
      <c r="AV848" s="14"/>
      <c r="AW848" s="14"/>
      <c r="AX848" s="35"/>
      <c r="AY848" s="30"/>
      <c r="AZ848" s="14"/>
      <c r="BA848" s="14"/>
      <c r="BB848" s="14"/>
      <c r="BC848" s="14"/>
    </row>
    <row r="849" spans="1:55" ht="26.25" customHeight="1" x14ac:dyDescent="0.35">
      <c r="A849" s="2"/>
      <c r="B849" s="2" t="s">
        <v>56</v>
      </c>
      <c r="C849" s="22" t="str">
        <f>VLOOKUP(B849,Tabel!$A$6:$E$78,2,FALSE)</f>
        <v>Anting</v>
      </c>
      <c r="D849" s="14">
        <f>VLOOKUP(B849,Tabel!$A$6:$E$78,4,FALSE)</f>
        <v>50000</v>
      </c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>
        <v>3</v>
      </c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>
        <f t="shared" si="25"/>
        <v>3</v>
      </c>
      <c r="AT849" s="13">
        <f t="shared" si="42"/>
        <v>150000</v>
      </c>
      <c r="AU849" s="14"/>
      <c r="AV849" s="14"/>
      <c r="AW849" s="14"/>
      <c r="AX849" s="35"/>
      <c r="AY849" s="30"/>
      <c r="AZ849" s="14"/>
      <c r="BA849" s="14"/>
      <c r="BB849" s="14"/>
      <c r="BC849" s="14"/>
    </row>
    <row r="850" spans="1:55" ht="26.25" customHeight="1" x14ac:dyDescent="0.35">
      <c r="A850" s="2"/>
      <c r="B850" s="2" t="s">
        <v>219</v>
      </c>
      <c r="C850" s="22" t="str">
        <f>VLOOKUP(B850,Tabel!$A$6:$E$78,2,FALSE)</f>
        <v xml:space="preserve">Rosario kristal </v>
      </c>
      <c r="D850" s="14">
        <f>VLOOKUP(B850,Tabel!$A$6:$E$78,4,FALSE)</f>
        <v>75000</v>
      </c>
      <c r="E850" s="13"/>
      <c r="F850" s="13">
        <v>1</v>
      </c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>
        <f t="shared" si="25"/>
        <v>1</v>
      </c>
      <c r="AT850" s="13">
        <f t="shared" si="42"/>
        <v>75000</v>
      </c>
      <c r="AU850" s="14"/>
      <c r="AV850" s="14"/>
      <c r="AW850" s="14"/>
      <c r="AX850" s="35"/>
      <c r="AY850" s="30"/>
      <c r="AZ850" s="14"/>
      <c r="BA850" s="14"/>
      <c r="BB850" s="14"/>
      <c r="BC850" s="14"/>
    </row>
    <row r="851" spans="1:55" ht="26.25" customHeight="1" x14ac:dyDescent="0.35">
      <c r="A851" s="2"/>
      <c r="B851" s="2" t="s">
        <v>223</v>
      </c>
      <c r="C851" s="22" t="str">
        <f>VLOOKUP(B851,Tabel!$A$6:$E$78,2,FALSE)</f>
        <v>Gelang rosario kristal</v>
      </c>
      <c r="D851" s="14">
        <f>VLOOKUP(B851,Tabel!$A$6:$E$78,4,FALSE)</f>
        <v>75000</v>
      </c>
      <c r="E851" s="13"/>
      <c r="F851" s="13">
        <v>2</v>
      </c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>
        <v>1</v>
      </c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>
        <f t="shared" si="25"/>
        <v>3</v>
      </c>
      <c r="AT851" s="13">
        <f t="shared" si="42"/>
        <v>225000</v>
      </c>
      <c r="AU851" s="14"/>
      <c r="AV851" s="14"/>
      <c r="AW851" s="14"/>
      <c r="AX851" s="35"/>
      <c r="AY851" s="30"/>
      <c r="AZ851" s="14"/>
      <c r="BA851" s="14"/>
      <c r="BB851" s="14"/>
      <c r="BC851" s="14"/>
    </row>
    <row r="852" spans="1:55" ht="26.25" customHeight="1" x14ac:dyDescent="0.35">
      <c r="A852" s="2"/>
      <c r="B852" s="2" t="s">
        <v>372</v>
      </c>
      <c r="C852" s="22" t="str">
        <f>VLOOKUP(B852,Tabel!$A$6:$E$78,2,FALSE)</f>
        <v>Gelang Rosario Corak Bunga</v>
      </c>
      <c r="D852" s="14">
        <f>VLOOKUP(B852,Tabel!$A$6:$E$78,4,FALSE)</f>
        <v>100000</v>
      </c>
      <c r="E852" s="13"/>
      <c r="F852" s="13"/>
      <c r="G852" s="13"/>
      <c r="H852" s="13"/>
      <c r="I852" s="13"/>
      <c r="J852" s="13">
        <v>1</v>
      </c>
      <c r="K852" s="13"/>
      <c r="L852" s="13"/>
      <c r="M852" s="13">
        <v>1</v>
      </c>
      <c r="N852" s="13"/>
      <c r="O852" s="13"/>
      <c r="P852" s="13">
        <v>2</v>
      </c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>
        <f t="shared" si="25"/>
        <v>4</v>
      </c>
      <c r="AT852" s="13">
        <f t="shared" si="42"/>
        <v>400000</v>
      </c>
      <c r="AU852" s="14"/>
      <c r="AV852" s="14"/>
      <c r="AW852" s="14"/>
      <c r="AX852" s="35"/>
      <c r="AY852" s="30"/>
      <c r="AZ852" s="14"/>
      <c r="BA852" s="14"/>
      <c r="BB852" s="14"/>
      <c r="BC852" s="14"/>
    </row>
    <row r="853" spans="1:55" ht="26.25" customHeight="1" x14ac:dyDescent="0.35">
      <c r="A853" s="2"/>
      <c r="B853" s="2" t="s">
        <v>440</v>
      </c>
      <c r="C853" s="22" t="str">
        <f>VLOOKUP(B853,Tabel!$A$6:$E$78,2,FALSE)</f>
        <v>Ornamen Natal bola pita</v>
      </c>
      <c r="D853" s="14">
        <f>VLOOKUP(B853,Tabel!$A$6:$E$78,4,FALSE)</f>
        <v>52000</v>
      </c>
      <c r="E853" s="13"/>
      <c r="F853" s="13"/>
      <c r="G853" s="13"/>
      <c r="H853" s="13"/>
      <c r="I853" s="13"/>
      <c r="J853" s="13"/>
      <c r="K853" s="13"/>
      <c r="L853" s="13"/>
      <c r="M853" s="13"/>
      <c r="N853" s="13">
        <v>1</v>
      </c>
      <c r="O853" s="13"/>
      <c r="P853" s="13"/>
      <c r="Q853" s="13">
        <v>1</v>
      </c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>
        <f t="shared" si="25"/>
        <v>2</v>
      </c>
      <c r="AT853" s="13">
        <f t="shared" si="42"/>
        <v>104000</v>
      </c>
      <c r="AU853" s="14"/>
      <c r="AV853" s="14"/>
      <c r="AW853" s="14"/>
      <c r="AX853" s="35"/>
      <c r="AY853" s="30"/>
      <c r="AZ853" s="14"/>
      <c r="BA853" s="14"/>
      <c r="BB853" s="14"/>
      <c r="BC853" s="14"/>
    </row>
    <row r="854" spans="1:55" ht="26.25" customHeight="1" x14ac:dyDescent="0.35">
      <c r="A854" s="2"/>
      <c r="B854" s="2" t="s">
        <v>33</v>
      </c>
      <c r="C854" s="22" t="str">
        <f>VLOOKUP(B854,Tabel!$A$6:$E$78,2,FALSE)</f>
        <v>Rosario batu</v>
      </c>
      <c r="D854" s="14">
        <f>VLOOKUP(B854,Tabel!$A$6:$E$78,4,FALSE)</f>
        <v>100000</v>
      </c>
      <c r="E854" s="13"/>
      <c r="F854" s="13">
        <v>3</v>
      </c>
      <c r="G854" s="13"/>
      <c r="H854" s="13"/>
      <c r="I854" s="13"/>
      <c r="J854" s="13"/>
      <c r="K854" s="13"/>
      <c r="L854" s="13"/>
      <c r="M854" s="13"/>
      <c r="N854" s="13"/>
      <c r="O854" s="13"/>
      <c r="P854" s="13">
        <v>3</v>
      </c>
      <c r="Q854" s="13"/>
      <c r="R854" s="13"/>
      <c r="S854" s="13"/>
      <c r="T854" s="13"/>
      <c r="U854" s="13"/>
      <c r="V854" s="13"/>
      <c r="W854" s="13"/>
      <c r="X854" s="13">
        <v>3</v>
      </c>
      <c r="Y854" s="13"/>
      <c r="Z854" s="13"/>
      <c r="AA854" s="13"/>
      <c r="AB854" s="13">
        <v>1</v>
      </c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>
        <f t="shared" si="25"/>
        <v>10</v>
      </c>
      <c r="AT854" s="13">
        <f t="shared" si="42"/>
        <v>1000000</v>
      </c>
      <c r="AU854" s="14"/>
      <c r="AV854" s="14"/>
      <c r="AW854" s="14"/>
      <c r="AX854" s="35"/>
      <c r="AY854" s="30"/>
      <c r="AZ854" s="14"/>
      <c r="BA854" s="14"/>
      <c r="BB854" s="14"/>
      <c r="BC854" s="14"/>
    </row>
    <row r="855" spans="1:55" ht="26.25" customHeight="1" x14ac:dyDescent="0.35">
      <c r="A855" s="2"/>
      <c r="B855" s="2" t="s">
        <v>129</v>
      </c>
      <c r="C855" s="22" t="str">
        <f>VLOOKUP(B855,Tabel!$A$6:$E$78,2,FALSE)</f>
        <v>Lain2</v>
      </c>
      <c r="D855" s="35">
        <f>7332000-240000-24000-SUM(AT837:AT854)</f>
        <v>277000</v>
      </c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>
        <v>1</v>
      </c>
      <c r="AR855" s="13">
        <f t="shared" si="25"/>
        <v>1</v>
      </c>
      <c r="AT855" s="29">
        <f t="shared" si="42"/>
        <v>277000</v>
      </c>
      <c r="AU855" s="14"/>
      <c r="AV855" s="14"/>
      <c r="AW855" s="14"/>
      <c r="AX855" s="35">
        <f>AT855</f>
        <v>277000</v>
      </c>
      <c r="AY855" s="30"/>
      <c r="AZ855" s="14"/>
      <c r="BA855" s="14"/>
      <c r="BB855" s="14"/>
      <c r="BC855" s="14"/>
    </row>
    <row r="856" spans="1:55" ht="26.25" customHeight="1" x14ac:dyDescent="0.35">
      <c r="A856" s="17">
        <v>42723</v>
      </c>
      <c r="B856" s="2" t="s">
        <v>32</v>
      </c>
      <c r="C856" s="22" t="str">
        <f>VLOOKUP(B856,Tabel!$A$6:$E$78,2,FALSE)</f>
        <v>Rosario kayu</v>
      </c>
      <c r="D856" s="14">
        <f>VLOOKUP(B856,Tabel!$A$6:$E$78,4,FALSE)</f>
        <v>40000</v>
      </c>
      <c r="E856" s="13"/>
      <c r="F856" s="13">
        <v>1</v>
      </c>
      <c r="G856" s="13"/>
      <c r="H856" s="13">
        <v>1</v>
      </c>
      <c r="I856" s="13"/>
      <c r="J856" s="13"/>
      <c r="K856" s="13"/>
      <c r="L856" s="13"/>
      <c r="M856" s="13"/>
      <c r="N856" s="13"/>
      <c r="O856" s="13">
        <v>1</v>
      </c>
      <c r="P856" s="13"/>
      <c r="Q856" s="13"/>
      <c r="R856" s="13"/>
      <c r="S856" s="13">
        <v>2</v>
      </c>
      <c r="T856" s="13"/>
      <c r="U856" s="13">
        <v>1</v>
      </c>
      <c r="V856" s="13"/>
      <c r="W856" s="13">
        <v>1</v>
      </c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>
        <f t="shared" si="25"/>
        <v>7</v>
      </c>
      <c r="AT856" s="13">
        <f t="shared" si="42"/>
        <v>280000</v>
      </c>
      <c r="AU856" s="14"/>
      <c r="AV856" s="14"/>
      <c r="AW856" s="14"/>
      <c r="AX856" s="35"/>
      <c r="AY856" s="30"/>
      <c r="AZ856" s="14"/>
      <c r="BA856" s="14"/>
      <c r="BB856" s="14"/>
      <c r="BC856" s="14"/>
    </row>
    <row r="857" spans="1:55" ht="26.25" customHeight="1" x14ac:dyDescent="0.35">
      <c r="A857" s="2"/>
      <c r="B857" s="2" t="s">
        <v>135</v>
      </c>
      <c r="C857" s="22" t="str">
        <f>VLOOKUP(B857,Tabel!$A$6:$E$78,2,FALSE)</f>
        <v xml:space="preserve">Gelang plat </v>
      </c>
      <c r="D857" s="14">
        <f>VLOOKUP(B857,Tabel!$A$6:$E$78,4,FALSE)</f>
        <v>17000</v>
      </c>
      <c r="E857" s="13"/>
      <c r="F857" s="13">
        <v>1</v>
      </c>
      <c r="G857" s="13"/>
      <c r="H857" s="13">
        <v>10</v>
      </c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>
        <v>9</v>
      </c>
      <c r="Z857" s="13"/>
      <c r="AA857" s="13"/>
      <c r="AB857" s="13">
        <v>5</v>
      </c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>
        <f t="shared" si="25"/>
        <v>25</v>
      </c>
      <c r="AT857" s="13">
        <f t="shared" si="42"/>
        <v>425000</v>
      </c>
      <c r="AU857" s="14"/>
      <c r="AV857" s="14"/>
      <c r="AW857" s="14"/>
      <c r="AX857" s="35"/>
      <c r="AY857" s="30"/>
      <c r="AZ857" s="14"/>
      <c r="BA857" s="14"/>
      <c r="BB857" s="14"/>
      <c r="BC857" s="14"/>
    </row>
    <row r="858" spans="1:55" ht="26.25" customHeight="1" x14ac:dyDescent="0.35">
      <c r="A858" s="2"/>
      <c r="B858" s="2" t="s">
        <v>223</v>
      </c>
      <c r="C858" s="22" t="str">
        <f>VLOOKUP(B858,Tabel!$A$6:$E$78,2,FALSE)</f>
        <v>Gelang rosario kristal</v>
      </c>
      <c r="D858" s="14">
        <f>VLOOKUP(B858,Tabel!$A$6:$E$78,4,FALSE)</f>
        <v>75000</v>
      </c>
      <c r="E858" s="13"/>
      <c r="F858" s="13">
        <v>1</v>
      </c>
      <c r="G858" s="13"/>
      <c r="H858" s="13"/>
      <c r="I858" s="13"/>
      <c r="J858" s="13"/>
      <c r="K858" s="13"/>
      <c r="L858" s="13"/>
      <c r="M858" s="13"/>
      <c r="N858" s="13">
        <v>2</v>
      </c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>
        <v>1</v>
      </c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>
        <f t="shared" si="25"/>
        <v>4</v>
      </c>
      <c r="AT858" s="13">
        <f t="shared" si="42"/>
        <v>300000</v>
      </c>
      <c r="AU858" s="14"/>
      <c r="AV858" s="14"/>
      <c r="AW858" s="14"/>
      <c r="AX858" s="35"/>
      <c r="AY858" s="30"/>
      <c r="AZ858" s="14"/>
      <c r="BA858" s="14"/>
      <c r="BB858" s="14"/>
      <c r="BC858" s="14"/>
    </row>
    <row r="859" spans="1:55" ht="26.25" customHeight="1" x14ac:dyDescent="0.35">
      <c r="A859" s="2"/>
      <c r="B859" s="2" t="s">
        <v>33</v>
      </c>
      <c r="C859" s="22" t="str">
        <f>VLOOKUP(B859,Tabel!$A$6:$E$78,2,FALSE)</f>
        <v>Rosario batu</v>
      </c>
      <c r="D859" s="14">
        <f>VLOOKUP(B859,Tabel!$A$6:$E$78,4,FALSE)</f>
        <v>100000</v>
      </c>
      <c r="E859" s="13"/>
      <c r="F859" s="13"/>
      <c r="G859" s="13"/>
      <c r="H859" s="13"/>
      <c r="I859" s="13"/>
      <c r="J859" s="13">
        <v>1</v>
      </c>
      <c r="K859" s="13"/>
      <c r="L859" s="13"/>
      <c r="M859" s="13"/>
      <c r="N859" s="13"/>
      <c r="O859" s="13">
        <v>1</v>
      </c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>
        <v>1</v>
      </c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>
        <f t="shared" si="25"/>
        <v>3</v>
      </c>
      <c r="AT859" s="13">
        <f t="shared" si="42"/>
        <v>300000</v>
      </c>
      <c r="AU859" s="14"/>
      <c r="AV859" s="14"/>
      <c r="AW859" s="14"/>
      <c r="AX859" s="35"/>
      <c r="AY859" s="30"/>
      <c r="AZ859" s="14"/>
      <c r="BA859" s="14"/>
      <c r="BB859" s="14"/>
      <c r="BC859" s="14"/>
    </row>
    <row r="860" spans="1:55" ht="26.25" customHeight="1" x14ac:dyDescent="0.35">
      <c r="A860" s="2"/>
      <c r="B860" s="2" t="s">
        <v>221</v>
      </c>
      <c r="C860" s="22" t="str">
        <f>VLOOKUP(B860,Tabel!$A$6:$E$78,2,FALSE)</f>
        <v>Rosario tali bercorak</v>
      </c>
      <c r="D860" s="14">
        <f>VLOOKUP(B860,Tabel!$A$6:$E$78,4,FALSE)</f>
        <v>50000</v>
      </c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>
        <v>3</v>
      </c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>
        <f t="shared" si="25"/>
        <v>3</v>
      </c>
      <c r="AT860" s="13">
        <f t="shared" si="42"/>
        <v>150000</v>
      </c>
      <c r="AU860" s="14"/>
      <c r="AV860" s="14"/>
      <c r="AW860" s="14"/>
      <c r="AX860" s="35"/>
      <c r="AY860" s="30"/>
      <c r="AZ860" s="14"/>
      <c r="BA860" s="14"/>
      <c r="BB860" s="14"/>
      <c r="BC860" s="14"/>
    </row>
    <row r="861" spans="1:55" ht="26.25" customHeight="1" x14ac:dyDescent="0.35">
      <c r="A861" s="2"/>
      <c r="B861" s="2" t="s">
        <v>133</v>
      </c>
      <c r="C861" s="22" t="str">
        <f>VLOOKUP(B861,Tabel!$A$6:$E$78,2,FALSE)</f>
        <v>Gelang rosario kristal</v>
      </c>
      <c r="D861" s="14">
        <f>VLOOKUP(B861,Tabel!$A$6:$E$78,4,FALSE)</f>
        <v>50000</v>
      </c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>
        <v>1</v>
      </c>
      <c r="Q861" s="13"/>
      <c r="R861" s="13"/>
      <c r="S861" s="13">
        <v>2</v>
      </c>
      <c r="T861" s="13">
        <v>1</v>
      </c>
      <c r="U861" s="13"/>
      <c r="V861" s="13"/>
      <c r="W861" s="13"/>
      <c r="X861" s="13"/>
      <c r="Y861" s="13"/>
      <c r="Z861" s="13"/>
      <c r="AA861" s="13">
        <v>1</v>
      </c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>
        <f t="shared" si="25"/>
        <v>5</v>
      </c>
      <c r="AT861" s="13">
        <f t="shared" si="42"/>
        <v>250000</v>
      </c>
      <c r="AU861" s="14"/>
      <c r="AV861" s="14"/>
      <c r="AW861" s="14"/>
      <c r="AX861" s="35"/>
      <c r="AY861" s="30"/>
      <c r="AZ861" s="14"/>
      <c r="BA861" s="14"/>
      <c r="BB861" s="14"/>
      <c r="BC861" s="14"/>
    </row>
    <row r="862" spans="1:55" ht="26.25" customHeight="1" x14ac:dyDescent="0.35">
      <c r="A862" s="2"/>
      <c r="B862" s="2" t="s">
        <v>366</v>
      </c>
      <c r="C862" s="22" t="str">
        <f>VLOOKUP(B862,Tabel!$A$6:$E$78,2,FALSE)</f>
        <v>Gelang Fransiskus</v>
      </c>
      <c r="D862" s="14">
        <f>VLOOKUP(B862,Tabel!$A$6:$E$78,4,FALSE)</f>
        <v>100000</v>
      </c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>
        <v>1</v>
      </c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>
        <f t="shared" ref="AR862:AR881" si="43">SUM(E862:AQ862)</f>
        <v>1</v>
      </c>
      <c r="AT862" s="13">
        <f t="shared" si="42"/>
        <v>100000</v>
      </c>
      <c r="AU862" s="14"/>
      <c r="AV862" s="14"/>
      <c r="AW862" s="14"/>
      <c r="AX862" s="35"/>
      <c r="AY862" s="30"/>
      <c r="AZ862" s="14"/>
      <c r="BA862" s="14"/>
      <c r="BB862" s="14"/>
      <c r="BC862" s="14"/>
    </row>
    <row r="863" spans="1:55" ht="26.25" customHeight="1" x14ac:dyDescent="0.35">
      <c r="A863" s="2"/>
      <c r="B863" s="2" t="s">
        <v>372</v>
      </c>
      <c r="C863" s="22" t="str">
        <f>VLOOKUP(B863,Tabel!$A$6:$E$78,2,FALSE)</f>
        <v>Gelang Rosario Corak Bunga</v>
      </c>
      <c r="D863" s="14">
        <f>VLOOKUP(B863,Tabel!$A$6:$E$78,4,FALSE)</f>
        <v>100000</v>
      </c>
      <c r="E863" s="13"/>
      <c r="F863" s="13">
        <v>1</v>
      </c>
      <c r="G863" s="13"/>
      <c r="H863" s="13"/>
      <c r="I863" s="13"/>
      <c r="J863" s="13">
        <v>1</v>
      </c>
      <c r="K863" s="13"/>
      <c r="L863" s="13"/>
      <c r="M863" s="13">
        <v>3</v>
      </c>
      <c r="N863" s="13">
        <v>1</v>
      </c>
      <c r="O863" s="13"/>
      <c r="P863" s="13"/>
      <c r="Q863" s="13"/>
      <c r="R863" s="13"/>
      <c r="S863" s="13"/>
      <c r="T863" s="13">
        <v>3</v>
      </c>
      <c r="U863" s="13"/>
      <c r="V863" s="13"/>
      <c r="W863" s="13"/>
      <c r="X863" s="13">
        <v>1</v>
      </c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>
        <f t="shared" si="43"/>
        <v>10</v>
      </c>
      <c r="AT863" s="13">
        <f t="shared" si="42"/>
        <v>1000000</v>
      </c>
      <c r="AU863" s="14"/>
      <c r="AV863" s="14"/>
      <c r="AW863" s="14"/>
      <c r="AX863" s="35"/>
      <c r="AY863" s="30"/>
      <c r="AZ863" s="14"/>
      <c r="BA863" s="14"/>
      <c r="BB863" s="14"/>
      <c r="BC863" s="14"/>
    </row>
    <row r="864" spans="1:55" ht="26.25" customHeight="1" x14ac:dyDescent="0.35">
      <c r="A864" s="2"/>
      <c r="B864" s="2" t="s">
        <v>140</v>
      </c>
      <c r="C864" s="22" t="str">
        <f>VLOOKUP(B864,Tabel!$A$6:$E$78,2,FALSE)</f>
        <v>Kalung bandul</v>
      </c>
      <c r="D864" s="14">
        <f>VLOOKUP(B864,Tabel!$A$6:$E$78,4,FALSE)</f>
        <v>23000</v>
      </c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>
        <v>1</v>
      </c>
      <c r="Q864" s="13"/>
      <c r="R864" s="13"/>
      <c r="S864" s="13"/>
      <c r="T864" s="13"/>
      <c r="U864" s="13"/>
      <c r="V864" s="13"/>
      <c r="W864" s="13"/>
      <c r="X864" s="13"/>
      <c r="Y864" s="13">
        <v>2</v>
      </c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>
        <f t="shared" si="43"/>
        <v>3</v>
      </c>
      <c r="AT864" s="13">
        <f t="shared" si="42"/>
        <v>69000</v>
      </c>
      <c r="AU864" s="14"/>
      <c r="AV864" s="14"/>
      <c r="AW864" s="14"/>
      <c r="AX864" s="35"/>
      <c r="AY864" s="30"/>
      <c r="AZ864" s="14"/>
      <c r="BA864" s="14"/>
      <c r="BB864" s="14"/>
      <c r="BC864" s="14"/>
    </row>
    <row r="865" spans="1:55" ht="26.25" customHeight="1" x14ac:dyDescent="0.35">
      <c r="A865" s="2"/>
      <c r="B865" s="2" t="s">
        <v>47</v>
      </c>
      <c r="C865" s="22" t="str">
        <f>VLOOKUP(B865,Tabel!$A$6:$E$78,2,FALSE)</f>
        <v>G.makrame</v>
      </c>
      <c r="D865" s="14">
        <f>VLOOKUP(B865,Tabel!$A$6:$E$78,4,FALSE)</f>
        <v>18000</v>
      </c>
      <c r="E865" s="13"/>
      <c r="F865" s="13"/>
      <c r="G865" s="13"/>
      <c r="H865" s="13"/>
      <c r="I865" s="13"/>
      <c r="J865" s="13"/>
      <c r="K865" s="13"/>
      <c r="L865" s="13"/>
      <c r="M865" s="13"/>
      <c r="N865" s="13">
        <v>2</v>
      </c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>
        <f t="shared" si="43"/>
        <v>2</v>
      </c>
      <c r="AT865" s="13">
        <f t="shared" si="42"/>
        <v>36000</v>
      </c>
      <c r="AU865" s="14"/>
      <c r="AV865" s="14"/>
      <c r="AW865" s="14"/>
      <c r="AX865" s="35"/>
      <c r="AY865" s="30"/>
      <c r="AZ865" s="14"/>
      <c r="BA865" s="14"/>
      <c r="BB865" s="14"/>
      <c r="BC865" s="14"/>
    </row>
    <row r="866" spans="1:55" ht="26.25" customHeight="1" x14ac:dyDescent="0.35">
      <c r="A866" s="2"/>
      <c r="B866" s="2" t="s">
        <v>56</v>
      </c>
      <c r="C866" s="22" t="str">
        <f>VLOOKUP(B866,Tabel!$A$6:$E$78,2,FALSE)</f>
        <v>Anting</v>
      </c>
      <c r="D866" s="14">
        <f>VLOOKUP(B866,Tabel!$A$6:$E$78,4,FALSE)</f>
        <v>50000</v>
      </c>
      <c r="E866" s="13"/>
      <c r="F866" s="13"/>
      <c r="G866" s="13"/>
      <c r="H866" s="13"/>
      <c r="I866" s="13"/>
      <c r="J866" s="13"/>
      <c r="K866" s="13"/>
      <c r="L866" s="13"/>
      <c r="M866" s="13"/>
      <c r="N866" s="13">
        <v>1</v>
      </c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>
        <f t="shared" si="43"/>
        <v>1</v>
      </c>
      <c r="AT866" s="13">
        <f t="shared" si="42"/>
        <v>50000</v>
      </c>
      <c r="AU866" s="14"/>
      <c r="AV866" s="14"/>
      <c r="AW866" s="14"/>
      <c r="AX866" s="35"/>
      <c r="AY866" s="30"/>
      <c r="AZ866" s="14"/>
      <c r="BA866" s="14"/>
      <c r="BB866" s="14"/>
      <c r="BC866" s="14"/>
    </row>
    <row r="867" spans="1:55" ht="26.25" customHeight="1" x14ac:dyDescent="0.35">
      <c r="A867" s="2"/>
      <c r="B867" s="2" t="s">
        <v>445</v>
      </c>
      <c r="C867" s="22" t="str">
        <f>VLOOKUP(B867,Tabel!$A$6:$E$78,2,FALSE)</f>
        <v>Pohon Natal</v>
      </c>
      <c r="D867" s="14">
        <f>VLOOKUP(B867,Tabel!$A$6:$E$78,4,FALSE)</f>
        <v>150000</v>
      </c>
      <c r="E867" s="13"/>
      <c r="F867" s="13"/>
      <c r="G867" s="13"/>
      <c r="H867" s="13"/>
      <c r="I867" s="13"/>
      <c r="J867" s="13"/>
      <c r="K867" s="13"/>
      <c r="L867" s="13"/>
      <c r="M867" s="13"/>
      <c r="N867" s="13">
        <v>1</v>
      </c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>
        <f t="shared" si="43"/>
        <v>1</v>
      </c>
      <c r="AT867" s="13">
        <f t="shared" si="42"/>
        <v>150000</v>
      </c>
      <c r="AU867" s="14"/>
      <c r="AV867" s="14"/>
      <c r="AW867" s="14"/>
      <c r="AX867" s="35"/>
      <c r="AY867" s="30"/>
      <c r="AZ867" s="14"/>
      <c r="BA867" s="14"/>
      <c r="BB867" s="14"/>
      <c r="BC867" s="14"/>
    </row>
    <row r="868" spans="1:55" ht="26.25" customHeight="1" x14ac:dyDescent="0.35">
      <c r="A868" s="2"/>
      <c r="B868" s="2" t="s">
        <v>215</v>
      </c>
      <c r="C868" s="22" t="str">
        <f>VLOOKUP(B868,Tabel!$A$6:$E$78,2,FALSE)</f>
        <v>G. Mutiara</v>
      </c>
      <c r="D868" s="14">
        <f>VLOOKUP(B868,Tabel!$A$6:$E$78,4,FALSE)</f>
        <v>30000</v>
      </c>
      <c r="E868" s="13"/>
      <c r="F868" s="13"/>
      <c r="G868" s="13"/>
      <c r="H868" s="13"/>
      <c r="I868" s="13"/>
      <c r="J868" s="13"/>
      <c r="K868" s="13"/>
      <c r="L868" s="13"/>
      <c r="M868" s="13">
        <v>2</v>
      </c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>
        <f t="shared" si="43"/>
        <v>2</v>
      </c>
      <c r="AT868" s="13">
        <f t="shared" si="42"/>
        <v>60000</v>
      </c>
      <c r="AU868" s="14"/>
      <c r="AV868" s="14"/>
      <c r="AW868" s="14"/>
      <c r="AX868" s="35"/>
      <c r="AY868" s="30"/>
      <c r="AZ868" s="14"/>
      <c r="BA868" s="14"/>
      <c r="BB868" s="14"/>
      <c r="BC868" s="14"/>
    </row>
    <row r="869" spans="1:55" ht="26.25" customHeight="1" x14ac:dyDescent="0.35">
      <c r="A869" s="2"/>
      <c r="B869" s="2" t="s">
        <v>40</v>
      </c>
      <c r="C869" s="22" t="str">
        <f>VLOOKUP(B869,Tabel!$A$6:$E$78,2,FALSE)</f>
        <v>Kalung huruf</v>
      </c>
      <c r="D869" s="14">
        <f>VLOOKUP(B869,Tabel!$A$6:$E$78,4,FALSE)</f>
        <v>15000</v>
      </c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>
        <v>1</v>
      </c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>
        <f t="shared" si="43"/>
        <v>1</v>
      </c>
      <c r="AT869" s="13">
        <f t="shared" si="42"/>
        <v>15000</v>
      </c>
      <c r="AU869" s="14"/>
      <c r="AV869" s="14"/>
      <c r="AW869" s="14"/>
      <c r="AX869" s="35"/>
      <c r="AY869" s="30"/>
      <c r="AZ869" s="14"/>
      <c r="BA869" s="14"/>
      <c r="BB869" s="14"/>
      <c r="BC869" s="14"/>
    </row>
    <row r="870" spans="1:55" ht="26.25" customHeight="1" x14ac:dyDescent="0.35">
      <c r="A870" s="2"/>
      <c r="B870" s="2" t="s">
        <v>292</v>
      </c>
      <c r="C870" s="22" t="str">
        <f>VLOOKUP(B870,Tabel!$A$6:$E$78,2,FALSE)</f>
        <v>Sumbangan pita</v>
      </c>
      <c r="D870" s="14">
        <f>VLOOKUP(B870,Tabel!$A$6:$E$78,4,FALSE)</f>
        <v>20000</v>
      </c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>
        <v>1</v>
      </c>
      <c r="AR870" s="13">
        <f t="shared" si="43"/>
        <v>1</v>
      </c>
      <c r="AT870" s="13">
        <f t="shared" si="42"/>
        <v>20000</v>
      </c>
      <c r="AU870" s="14"/>
      <c r="AV870" s="14"/>
      <c r="AW870" s="14"/>
      <c r="AX870" s="35"/>
      <c r="AY870" s="30"/>
      <c r="AZ870" s="14"/>
      <c r="BA870" s="14"/>
      <c r="BB870" s="14"/>
      <c r="BC870" s="14"/>
    </row>
    <row r="871" spans="1:55" ht="26.25" customHeight="1" x14ac:dyDescent="0.35">
      <c r="A871" s="2"/>
      <c r="B871" s="2" t="s">
        <v>35</v>
      </c>
      <c r="C871" s="22" t="str">
        <f>VLOOKUP(B871,Tabel!$A$6:$E$78,2,FALSE)</f>
        <v>Rosario kristal</v>
      </c>
      <c r="D871" s="14">
        <f>VLOOKUP(B871,Tabel!$A$6:$E$78,4,FALSE)</f>
        <v>150000</v>
      </c>
      <c r="E871" s="13"/>
      <c r="F871" s="13"/>
      <c r="G871" s="13"/>
      <c r="H871" s="13"/>
      <c r="I871" s="13"/>
      <c r="J871" s="13">
        <v>1</v>
      </c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>
        <f t="shared" si="43"/>
        <v>1</v>
      </c>
      <c r="AT871" s="13">
        <f t="shared" si="42"/>
        <v>150000</v>
      </c>
      <c r="AU871" s="14"/>
      <c r="AV871" s="14"/>
      <c r="AW871" s="14"/>
      <c r="AX871" s="35"/>
      <c r="AY871" s="30"/>
      <c r="AZ871" s="14"/>
      <c r="BA871" s="14"/>
      <c r="BB871" s="14"/>
      <c r="BC871" s="14"/>
    </row>
    <row r="872" spans="1:55" ht="26.25" customHeight="1" x14ac:dyDescent="0.35">
      <c r="A872" s="17">
        <v>42724</v>
      </c>
      <c r="B872" s="2" t="s">
        <v>32</v>
      </c>
      <c r="C872" s="22" t="str">
        <f>VLOOKUP(B872,Tabel!$A$6:$E$78,2,FALSE)</f>
        <v>Rosario kayu</v>
      </c>
      <c r="D872" s="14">
        <f>VLOOKUP(B872,Tabel!$A$6:$E$78,4,FALSE)</f>
        <v>40000</v>
      </c>
      <c r="E872" s="13"/>
      <c r="F872" s="13">
        <v>4</v>
      </c>
      <c r="G872" s="13"/>
      <c r="H872" s="13">
        <v>3</v>
      </c>
      <c r="I872" s="13"/>
      <c r="J872" s="13"/>
      <c r="K872" s="13"/>
      <c r="L872" s="13">
        <v>1</v>
      </c>
      <c r="M872" s="13"/>
      <c r="N872" s="13"/>
      <c r="O872" s="13">
        <v>10</v>
      </c>
      <c r="P872" s="13">
        <v>1</v>
      </c>
      <c r="Q872" s="13"/>
      <c r="R872" s="13"/>
      <c r="S872" s="13">
        <v>1</v>
      </c>
      <c r="T872" s="13"/>
      <c r="U872" s="13"/>
      <c r="V872" s="13">
        <v>6</v>
      </c>
      <c r="W872" s="13"/>
      <c r="X872" s="13"/>
      <c r="Y872" s="13"/>
      <c r="Z872" s="13"/>
      <c r="AA872" s="13">
        <v>3</v>
      </c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>
        <f t="shared" si="43"/>
        <v>29</v>
      </c>
      <c r="AT872" s="13">
        <f t="shared" si="42"/>
        <v>1160000</v>
      </c>
      <c r="AU872" s="14"/>
      <c r="AV872" s="14"/>
      <c r="AW872" s="14"/>
      <c r="AX872" s="35"/>
      <c r="AY872" s="30"/>
      <c r="AZ872" s="14"/>
      <c r="BA872" s="14"/>
      <c r="BB872" s="14"/>
      <c r="BC872" s="14"/>
    </row>
    <row r="873" spans="1:55" ht="26.25" customHeight="1" x14ac:dyDescent="0.35">
      <c r="A873" s="2"/>
      <c r="B873" s="2" t="s">
        <v>33</v>
      </c>
      <c r="C873" s="22" t="str">
        <f>VLOOKUP(B873,Tabel!$A$6:$E$78,2,FALSE)</f>
        <v>Rosario batu</v>
      </c>
      <c r="D873" s="14">
        <f>VLOOKUP(B873,Tabel!$A$6:$E$78,4,FALSE)</f>
        <v>100000</v>
      </c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>
        <v>1</v>
      </c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>
        <f t="shared" si="43"/>
        <v>1</v>
      </c>
      <c r="AT873" s="13">
        <f t="shared" si="42"/>
        <v>100000</v>
      </c>
      <c r="AU873" s="14"/>
      <c r="AV873" s="14"/>
      <c r="AW873" s="14"/>
      <c r="AX873" s="35"/>
      <c r="AY873" s="30"/>
      <c r="AZ873" s="14"/>
      <c r="BA873" s="14"/>
      <c r="BB873" s="14"/>
      <c r="BC873" s="14"/>
    </row>
    <row r="874" spans="1:55" ht="26.25" customHeight="1" x14ac:dyDescent="0.35">
      <c r="A874" s="2"/>
      <c r="B874" s="2" t="s">
        <v>58</v>
      </c>
      <c r="C874" s="22" t="str">
        <f>VLOOKUP(B874,Tabel!$A$6:$E$78,2,FALSE)</f>
        <v>Anting tembaga</v>
      </c>
      <c r="D874" s="14">
        <f>VLOOKUP(B874,Tabel!$A$6:$E$78,4,FALSE)</f>
        <v>65000</v>
      </c>
      <c r="E874" s="13"/>
      <c r="F874" s="13"/>
      <c r="G874" s="13"/>
      <c r="H874" s="13"/>
      <c r="I874" s="13"/>
      <c r="J874" s="13"/>
      <c r="K874" s="13"/>
      <c r="L874" s="13"/>
      <c r="M874" s="13">
        <v>1</v>
      </c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>
        <f t="shared" si="43"/>
        <v>1</v>
      </c>
      <c r="AT874" s="13">
        <f t="shared" si="42"/>
        <v>65000</v>
      </c>
      <c r="AU874" s="14"/>
      <c r="AV874" s="14"/>
      <c r="AW874" s="14"/>
      <c r="AX874" s="35"/>
      <c r="AY874" s="30"/>
      <c r="AZ874" s="14"/>
      <c r="BA874" s="14"/>
      <c r="BB874" s="14"/>
      <c r="BC874" s="14"/>
    </row>
    <row r="875" spans="1:55" ht="26.25" customHeight="1" x14ac:dyDescent="0.35">
      <c r="A875" s="2"/>
      <c r="B875" s="2" t="s">
        <v>135</v>
      </c>
      <c r="C875" s="22" t="str">
        <f>VLOOKUP(B875,Tabel!$A$6:$E$78,2,FALSE)</f>
        <v xml:space="preserve">Gelang plat </v>
      </c>
      <c r="D875" s="14">
        <f>VLOOKUP(B875,Tabel!$A$6:$E$78,4,FALSE)</f>
        <v>17000</v>
      </c>
      <c r="E875" s="13"/>
      <c r="F875" s="13">
        <v>3</v>
      </c>
      <c r="G875" s="13"/>
      <c r="H875" s="13">
        <v>2</v>
      </c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>
        <v>1</v>
      </c>
      <c r="V875" s="13">
        <v>2</v>
      </c>
      <c r="W875" s="13"/>
      <c r="X875" s="13"/>
      <c r="Y875" s="13">
        <v>2</v>
      </c>
      <c r="Z875" s="13"/>
      <c r="AA875" s="13"/>
      <c r="AB875" s="13">
        <v>5</v>
      </c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>
        <v>1</v>
      </c>
      <c r="AR875" s="13">
        <f t="shared" si="43"/>
        <v>16</v>
      </c>
      <c r="AT875" s="13">
        <f t="shared" si="42"/>
        <v>272000</v>
      </c>
      <c r="AU875" s="14"/>
      <c r="AV875" s="14"/>
      <c r="AW875" s="14"/>
      <c r="AX875" s="35"/>
      <c r="AY875" s="30"/>
      <c r="AZ875" s="14"/>
      <c r="BA875" s="14"/>
      <c r="BB875" s="14"/>
      <c r="BC875" s="14"/>
    </row>
    <row r="876" spans="1:55" ht="26.25" customHeight="1" x14ac:dyDescent="0.35">
      <c r="A876" s="2"/>
      <c r="B876" s="2" t="s">
        <v>40</v>
      </c>
      <c r="C876" s="22" t="str">
        <f>VLOOKUP(B876,Tabel!$A$6:$E$78,2,FALSE)</f>
        <v>Kalung huruf</v>
      </c>
      <c r="D876" s="14">
        <f>VLOOKUP(B876,Tabel!$A$6:$E$78,4,FALSE)</f>
        <v>15000</v>
      </c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>
        <v>1</v>
      </c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>
        <f t="shared" si="43"/>
        <v>1</v>
      </c>
      <c r="AT876" s="13">
        <f t="shared" si="42"/>
        <v>15000</v>
      </c>
      <c r="AU876" s="14"/>
      <c r="AV876" s="14"/>
      <c r="AW876" s="14"/>
      <c r="AX876" s="35"/>
      <c r="AY876" s="30"/>
      <c r="AZ876" s="14"/>
      <c r="BA876" s="14"/>
      <c r="BB876" s="14"/>
      <c r="BC876" s="14"/>
    </row>
    <row r="877" spans="1:55" ht="26.25" customHeight="1" x14ac:dyDescent="0.35">
      <c r="A877" s="2"/>
      <c r="B877" s="2" t="s">
        <v>410</v>
      </c>
      <c r="C877" s="22" t="str">
        <f>VLOOKUP(B877,Tabel!$A$6:$E$78,2,FALSE)</f>
        <v>Lilin besar</v>
      </c>
      <c r="D877" s="14">
        <v>60000</v>
      </c>
      <c r="E877" s="13"/>
      <c r="F877" s="13"/>
      <c r="G877" s="13"/>
      <c r="H877" s="13"/>
      <c r="I877" s="13"/>
      <c r="J877" s="13">
        <v>1</v>
      </c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>
        <f t="shared" si="43"/>
        <v>1</v>
      </c>
      <c r="AT877" s="13">
        <f t="shared" si="42"/>
        <v>60000</v>
      </c>
      <c r="AU877" s="14"/>
      <c r="AV877" s="14"/>
      <c r="AW877" s="14"/>
      <c r="AX877" s="35"/>
      <c r="AY877" s="30"/>
      <c r="AZ877" s="14"/>
      <c r="BA877" s="14"/>
      <c r="BB877" s="14"/>
      <c r="BC877" s="14"/>
    </row>
    <row r="878" spans="1:55" ht="26.25" customHeight="1" x14ac:dyDescent="0.35">
      <c r="A878" s="2"/>
      <c r="B878" s="2" t="s">
        <v>140</v>
      </c>
      <c r="C878" s="22" t="str">
        <f>VLOOKUP(B878,Tabel!$A$6:$E$78,2,FALSE)</f>
        <v>Kalung bandul</v>
      </c>
      <c r="D878" s="14">
        <f>VLOOKUP(B878,Tabel!$A$6:$E$78,4,FALSE)</f>
        <v>23000</v>
      </c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>
        <v>1</v>
      </c>
      <c r="U878" s="13"/>
      <c r="V878" s="13"/>
      <c r="W878" s="13"/>
      <c r="X878" s="13"/>
      <c r="Y878" s="13">
        <v>1</v>
      </c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>
        <f t="shared" si="43"/>
        <v>2</v>
      </c>
      <c r="AT878" s="13">
        <f t="shared" si="42"/>
        <v>46000</v>
      </c>
      <c r="AU878" s="14"/>
      <c r="AV878" s="14"/>
      <c r="AW878" s="14"/>
      <c r="AX878" s="35"/>
      <c r="AY878" s="30"/>
      <c r="AZ878" s="14"/>
      <c r="BA878" s="14"/>
      <c r="BB878" s="14"/>
      <c r="BC878" s="14"/>
    </row>
    <row r="879" spans="1:55" ht="26.25" customHeight="1" x14ac:dyDescent="0.35">
      <c r="A879" s="2"/>
      <c r="B879" s="2" t="s">
        <v>372</v>
      </c>
      <c r="C879" s="22" t="str">
        <f>VLOOKUP(B879,Tabel!$A$6:$E$78,2,FALSE)</f>
        <v>Gelang Rosario Corak Bunga</v>
      </c>
      <c r="D879" s="14">
        <f>VLOOKUP(B879,Tabel!$A$6:$E$78,4,FALSE)</f>
        <v>100000</v>
      </c>
      <c r="E879" s="13"/>
      <c r="F879" s="13">
        <v>1</v>
      </c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>
        <f t="shared" si="43"/>
        <v>1</v>
      </c>
      <c r="AT879" s="13">
        <f t="shared" si="42"/>
        <v>100000</v>
      </c>
      <c r="AU879" s="14"/>
      <c r="AV879" s="14"/>
      <c r="AW879" s="14"/>
      <c r="AX879" s="35"/>
      <c r="AY879" s="30"/>
      <c r="AZ879" s="14"/>
      <c r="BA879" s="14"/>
      <c r="BB879" s="14"/>
      <c r="BC879" s="14"/>
    </row>
    <row r="880" spans="1:55" ht="26.25" customHeight="1" x14ac:dyDescent="0.35">
      <c r="A880" s="2"/>
      <c r="B880" s="2" t="s">
        <v>47</v>
      </c>
      <c r="C880" s="22" t="str">
        <f>VLOOKUP(B880,Tabel!$A$6:$E$78,2,FALSE)</f>
        <v>G.makrame</v>
      </c>
      <c r="D880" s="14">
        <f>VLOOKUP(B880,Tabel!$A$6:$E$78,4,FALSE)</f>
        <v>18000</v>
      </c>
      <c r="E880" s="13"/>
      <c r="F880" s="13"/>
      <c r="G880" s="13"/>
      <c r="H880" s="13"/>
      <c r="I880" s="13"/>
      <c r="J880" s="13"/>
      <c r="K880" s="13"/>
      <c r="L880" s="13"/>
      <c r="M880" s="13"/>
      <c r="N880" s="13">
        <v>1</v>
      </c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>
        <f t="shared" si="43"/>
        <v>1</v>
      </c>
      <c r="AT880" s="13">
        <f t="shared" si="42"/>
        <v>18000</v>
      </c>
      <c r="AU880" s="14"/>
      <c r="AV880" s="14"/>
      <c r="AW880" s="14"/>
      <c r="AX880" s="35"/>
      <c r="AY880" s="30"/>
      <c r="AZ880" s="14"/>
      <c r="BA880" s="14"/>
      <c r="BB880" s="14"/>
      <c r="BC880" s="14"/>
    </row>
    <row r="881" spans="1:55" ht="26.25" customHeight="1" x14ac:dyDescent="0.35">
      <c r="A881" s="2"/>
      <c r="B881" s="2" t="s">
        <v>411</v>
      </c>
      <c r="C881" s="22" t="str">
        <f>VLOOKUP(B881,Tabel!$A$6:$E$78,2,FALSE)</f>
        <v>Lilin kecil</v>
      </c>
      <c r="D881" s="14">
        <f>VLOOKUP(B881,Tabel!$A$6:$E$78,4,FALSE)</f>
        <v>50000</v>
      </c>
      <c r="E881" s="13"/>
      <c r="F881" s="13"/>
      <c r="G881" s="13"/>
      <c r="H881" s="13"/>
      <c r="I881" s="13"/>
      <c r="J881" s="13"/>
      <c r="K881" s="13"/>
      <c r="L881" s="13"/>
      <c r="M881" s="13"/>
      <c r="N881" s="13">
        <v>1</v>
      </c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>
        <f t="shared" si="43"/>
        <v>1</v>
      </c>
      <c r="AT881" s="13">
        <f t="shared" si="42"/>
        <v>50000</v>
      </c>
      <c r="AU881" s="14"/>
      <c r="AV881" s="14"/>
      <c r="AW881" s="14"/>
      <c r="AX881" s="35"/>
      <c r="AY881" s="30"/>
      <c r="AZ881" s="14"/>
      <c r="BA881" s="14"/>
      <c r="BB881" s="14"/>
      <c r="BC881" s="14"/>
    </row>
    <row r="882" spans="1:55" ht="26.25" customHeight="1" x14ac:dyDescent="0.35">
      <c r="A882" s="2"/>
      <c r="B882" s="2" t="s">
        <v>223</v>
      </c>
      <c r="C882" s="22" t="str">
        <f>VLOOKUP(B882,Tabel!$A$6:$E$78,2,FALSE)</f>
        <v>Gelang rosario kristal</v>
      </c>
      <c r="D882" s="14">
        <f>VLOOKUP(B882,Tabel!$A$6:$E$78,4,FALSE)</f>
        <v>75000</v>
      </c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>
        <v>1</v>
      </c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>
        <f t="shared" ref="AR882:AR901" si="44">SUM(E882:AQ882)</f>
        <v>1</v>
      </c>
      <c r="AT882" s="13">
        <f t="shared" si="42"/>
        <v>75000</v>
      </c>
      <c r="AU882" s="14"/>
      <c r="AV882" s="14"/>
      <c r="AW882" s="14"/>
      <c r="AX882" s="35"/>
      <c r="AY882" s="30"/>
      <c r="AZ882" s="14"/>
      <c r="BA882" s="14"/>
      <c r="BB882" s="14"/>
      <c r="BC882" s="14"/>
    </row>
    <row r="883" spans="1:55" ht="26.25" customHeight="1" x14ac:dyDescent="0.35">
      <c r="A883" s="2"/>
      <c r="B883" s="2" t="s">
        <v>129</v>
      </c>
      <c r="C883" s="22" t="str">
        <f>VLOOKUP(B883,Tabel!$A$6:$E$78,2,FALSE)</f>
        <v>Lain2</v>
      </c>
      <c r="D883" s="35">
        <f>4842000+2315000-SUM(AT856:AT882)-150000-550000-150000-700000</f>
        <v>291000</v>
      </c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>
        <v>1</v>
      </c>
      <c r="AR883" s="13">
        <f t="shared" si="44"/>
        <v>1</v>
      </c>
      <c r="AT883" s="29">
        <f t="shared" si="42"/>
        <v>291000</v>
      </c>
      <c r="AU883" s="14"/>
      <c r="AV883" s="14"/>
      <c r="AW883" s="14"/>
      <c r="AX883" s="35">
        <f>AT883</f>
        <v>291000</v>
      </c>
      <c r="AY883" s="30"/>
      <c r="AZ883" s="14"/>
      <c r="BA883" s="14"/>
      <c r="BB883" s="14"/>
      <c r="BC883" s="14"/>
    </row>
    <row r="884" spans="1:55" ht="26.25" customHeight="1" x14ac:dyDescent="0.35">
      <c r="A884" s="17">
        <v>42374</v>
      </c>
      <c r="B884" s="2" t="s">
        <v>35</v>
      </c>
      <c r="C884" s="22" t="str">
        <f>VLOOKUP(B884,Tabel!$A$6:$E$78,2,FALSE)</f>
        <v>Rosario kristal</v>
      </c>
      <c r="D884" s="14">
        <v>0</v>
      </c>
      <c r="E884" s="13"/>
      <c r="F884" s="13"/>
      <c r="G884" s="13"/>
      <c r="H884" s="13"/>
      <c r="I884" s="13"/>
      <c r="J884" s="13">
        <v>1</v>
      </c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>
        <f t="shared" si="44"/>
        <v>1</v>
      </c>
      <c r="AT884" s="13">
        <f t="shared" si="42"/>
        <v>0</v>
      </c>
      <c r="AU884" s="14" t="s">
        <v>449</v>
      </c>
      <c r="AV884" s="14"/>
      <c r="AW884" s="14"/>
      <c r="AX884" s="35"/>
      <c r="AY884" s="30"/>
      <c r="AZ884" s="14"/>
      <c r="BA884" s="14"/>
      <c r="BB884" s="14"/>
      <c r="BC884" s="14"/>
    </row>
    <row r="885" spans="1:55" ht="26.25" customHeight="1" x14ac:dyDescent="0.35">
      <c r="A885" s="2"/>
      <c r="B885" s="2" t="s">
        <v>135</v>
      </c>
      <c r="C885" s="22" t="str">
        <f>VLOOKUP(B885,Tabel!$A$6:$E$78,2,FALSE)</f>
        <v xml:space="preserve">Gelang plat </v>
      </c>
      <c r="D885" s="14">
        <v>0</v>
      </c>
      <c r="E885" s="13"/>
      <c r="F885" s="13"/>
      <c r="G885" s="13"/>
      <c r="H885" s="13"/>
      <c r="I885" s="13"/>
      <c r="J885" s="13"/>
      <c r="K885" s="13"/>
      <c r="L885" s="13">
        <v>2</v>
      </c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>
        <f t="shared" si="44"/>
        <v>2</v>
      </c>
      <c r="AT885" s="13">
        <f t="shared" si="42"/>
        <v>0</v>
      </c>
      <c r="AU885" s="14" t="s">
        <v>449</v>
      </c>
      <c r="AV885" s="14"/>
      <c r="AW885" s="14"/>
      <c r="AX885" s="35"/>
      <c r="AY885" s="30"/>
      <c r="AZ885" s="14"/>
      <c r="BA885" s="14"/>
      <c r="BB885" s="14"/>
      <c r="BC885" s="14"/>
    </row>
    <row r="886" spans="1:55" ht="26.25" customHeight="1" x14ac:dyDescent="0.35">
      <c r="A886" s="17">
        <v>42399</v>
      </c>
      <c r="B886" s="2" t="s">
        <v>32</v>
      </c>
      <c r="C886" s="22" t="str">
        <f>VLOOKUP(B886,Tabel!$A$6:$E$78,2,FALSE)</f>
        <v>Rosario kayu</v>
      </c>
      <c r="D886" s="14">
        <f>VLOOKUP(B886,Tabel!$A$6:$E$78,4,FALSE)</f>
        <v>40000</v>
      </c>
      <c r="E886" s="13"/>
      <c r="F886" s="13"/>
      <c r="G886" s="13"/>
      <c r="H886" s="13">
        <v>1</v>
      </c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>
        <f t="shared" si="44"/>
        <v>1</v>
      </c>
      <c r="AT886" s="13">
        <f t="shared" si="42"/>
        <v>40000</v>
      </c>
      <c r="AU886" s="14"/>
      <c r="AV886" s="14"/>
      <c r="AW886" s="14"/>
      <c r="AX886" s="35"/>
      <c r="AY886" s="30"/>
      <c r="AZ886" s="14"/>
      <c r="BA886" s="14"/>
      <c r="BB886" s="14"/>
      <c r="BC886" s="14"/>
    </row>
    <row r="887" spans="1:55" ht="26.25" customHeight="1" x14ac:dyDescent="0.35">
      <c r="A887" s="2"/>
      <c r="B887" s="2" t="s">
        <v>32</v>
      </c>
      <c r="C887" s="22" t="str">
        <f>VLOOKUP(B887,Tabel!$A$6:$E$78,2,FALSE)</f>
        <v>Rosario kayu</v>
      </c>
      <c r="D887" s="14">
        <f>VLOOKUP(B887,Tabel!$A$6:$E$78,4,FALSE)</f>
        <v>40000</v>
      </c>
      <c r="E887" s="13"/>
      <c r="F887" s="13"/>
      <c r="G887" s="13"/>
      <c r="H887" s="13"/>
      <c r="I887" s="13"/>
      <c r="J887" s="13">
        <v>2</v>
      </c>
      <c r="K887" s="13"/>
      <c r="L887" s="13"/>
      <c r="M887" s="13"/>
      <c r="N887" s="13"/>
      <c r="O887" s="13"/>
      <c r="P887" s="13"/>
      <c r="Q887" s="13"/>
      <c r="R887" s="13"/>
      <c r="S887" s="13">
        <v>1</v>
      </c>
      <c r="T887" s="13"/>
      <c r="U887" s="13">
        <v>1</v>
      </c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>
        <f t="shared" si="44"/>
        <v>4</v>
      </c>
      <c r="AT887" s="13">
        <f t="shared" si="42"/>
        <v>160000</v>
      </c>
      <c r="AU887" s="14"/>
      <c r="AV887" s="14"/>
      <c r="AW887" s="14"/>
      <c r="AX887" s="35"/>
      <c r="AY887" s="30"/>
      <c r="AZ887" s="14"/>
      <c r="BA887" s="14"/>
      <c r="BB887" s="14"/>
      <c r="BC887" s="14"/>
    </row>
    <row r="888" spans="1:55" ht="26.25" customHeight="1" x14ac:dyDescent="0.35">
      <c r="A888" s="2"/>
      <c r="B888" s="2" t="s">
        <v>219</v>
      </c>
      <c r="C888" s="22" t="str">
        <f>VLOOKUP(B888,Tabel!$A$6:$E$78,2,FALSE)</f>
        <v xml:space="preserve">Rosario kristal </v>
      </c>
      <c r="D888" s="14">
        <f>VLOOKUP(B888,Tabel!$A$6:$E$78,4,FALSE)</f>
        <v>75000</v>
      </c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>
        <v>1</v>
      </c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>
        <f t="shared" si="44"/>
        <v>1</v>
      </c>
      <c r="AT888" s="13">
        <f t="shared" si="42"/>
        <v>75000</v>
      </c>
      <c r="AU888" s="14"/>
      <c r="AV888" s="14"/>
      <c r="AW888" s="14"/>
      <c r="AX888" s="35"/>
      <c r="AY888" s="30"/>
      <c r="AZ888" s="14"/>
      <c r="BA888" s="14"/>
      <c r="BB888" s="14"/>
      <c r="BC888" s="14"/>
    </row>
    <row r="889" spans="1:55" ht="26.25" customHeight="1" x14ac:dyDescent="0.35">
      <c r="A889" s="2"/>
      <c r="B889" s="2" t="s">
        <v>35</v>
      </c>
      <c r="C889" s="22" t="str">
        <f>VLOOKUP(B889,Tabel!$A$6:$E$78,2,FALSE)</f>
        <v>Rosario kristal</v>
      </c>
      <c r="D889" s="14">
        <f>VLOOKUP(B889,Tabel!$A$6:$E$78,4,FALSE)</f>
        <v>150000</v>
      </c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>
        <v>1</v>
      </c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>
        <f t="shared" si="44"/>
        <v>1</v>
      </c>
      <c r="AT889" s="13">
        <f t="shared" si="42"/>
        <v>150000</v>
      </c>
      <c r="AU889" s="14"/>
      <c r="AV889" s="14"/>
      <c r="AW889" s="14"/>
      <c r="AX889" s="35"/>
      <c r="AY889" s="30"/>
      <c r="AZ889" s="14"/>
      <c r="BA889" s="14"/>
      <c r="BB889" s="14"/>
      <c r="BC889" s="14"/>
    </row>
    <row r="890" spans="1:55" ht="26.25" customHeight="1" x14ac:dyDescent="0.35">
      <c r="A890" s="2"/>
      <c r="B890" s="2" t="s">
        <v>40</v>
      </c>
      <c r="C890" s="22" t="str">
        <f>VLOOKUP(B890,Tabel!$A$6:$E$78,2,FALSE)</f>
        <v>Kalung huruf</v>
      </c>
      <c r="D890" s="14">
        <v>20000</v>
      </c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>
        <v>1</v>
      </c>
      <c r="AR890" s="13">
        <f t="shared" si="44"/>
        <v>1</v>
      </c>
      <c r="AT890" s="13">
        <f t="shared" si="42"/>
        <v>20000</v>
      </c>
      <c r="AU890" s="14"/>
      <c r="AV890" s="14"/>
      <c r="AW890" s="14"/>
      <c r="AX890" s="35"/>
      <c r="AY890" s="30"/>
      <c r="AZ890" s="14"/>
      <c r="BA890" s="14"/>
      <c r="BB890" s="14"/>
      <c r="BC890" s="14"/>
    </row>
    <row r="891" spans="1:55" ht="26.25" customHeight="1" x14ac:dyDescent="0.35">
      <c r="A891" s="17">
        <v>42472</v>
      </c>
      <c r="B891" s="2" t="s">
        <v>32</v>
      </c>
      <c r="C891" s="22" t="str">
        <f>VLOOKUP(B891,Tabel!$A$6:$E$78,2,FALSE)</f>
        <v>Rosario kayu</v>
      </c>
      <c r="D891" s="14">
        <f>VLOOKUP(B891,Tabel!$A$6:$E$78,4,FALSE)</f>
        <v>40000</v>
      </c>
      <c r="E891" s="13"/>
      <c r="F891" s="13"/>
      <c r="G891" s="13"/>
      <c r="H891" s="13"/>
      <c r="I891" s="13"/>
      <c r="J891" s="13"/>
      <c r="K891" s="13"/>
      <c r="L891" s="13">
        <v>1</v>
      </c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>
        <v>1</v>
      </c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>
        <f t="shared" si="44"/>
        <v>2</v>
      </c>
      <c r="AT891" s="13">
        <f t="shared" si="42"/>
        <v>80000</v>
      </c>
      <c r="AU891" s="14"/>
      <c r="AV891" s="14"/>
      <c r="AW891" s="14"/>
      <c r="AX891" s="35"/>
      <c r="AY891" s="30"/>
      <c r="AZ891" s="14"/>
      <c r="BA891" s="14"/>
      <c r="BB891" s="14"/>
      <c r="BC891" s="14"/>
    </row>
    <row r="892" spans="1:55" ht="26.25" customHeight="1" x14ac:dyDescent="0.35">
      <c r="A892" s="2" t="s">
        <v>452</v>
      </c>
      <c r="B892" s="2" t="s">
        <v>129</v>
      </c>
      <c r="C892" s="22" t="str">
        <f>VLOOKUP(B892,Tabel!$A$6:$E$78,2,FALSE)</f>
        <v>Lain2</v>
      </c>
      <c r="D892" s="35">
        <f>100000-80000</f>
        <v>20000</v>
      </c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>
        <v>1</v>
      </c>
      <c r="AR892" s="13">
        <f t="shared" si="44"/>
        <v>1</v>
      </c>
      <c r="AT892" s="29">
        <f t="shared" si="42"/>
        <v>20000</v>
      </c>
      <c r="AU892" s="14"/>
      <c r="AV892" s="14"/>
      <c r="AW892" s="14"/>
      <c r="AX892" s="35">
        <f>AT892</f>
        <v>20000</v>
      </c>
      <c r="AY892" s="30"/>
      <c r="AZ892" s="14"/>
      <c r="BA892" s="14"/>
      <c r="BB892" s="14"/>
      <c r="BC892" s="14"/>
    </row>
    <row r="893" spans="1:55" ht="26.25" customHeight="1" x14ac:dyDescent="0.35">
      <c r="A893" s="17">
        <v>42483</v>
      </c>
      <c r="B893" s="2" t="s">
        <v>129</v>
      </c>
      <c r="C893" s="22" t="str">
        <f>VLOOKUP(B893,Tabel!$A$6:$E$78,2,FALSE)</f>
        <v>Lain2</v>
      </c>
      <c r="D893" s="14">
        <v>88000</v>
      </c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>
        <v>1</v>
      </c>
      <c r="AR893" s="13">
        <f t="shared" si="44"/>
        <v>1</v>
      </c>
      <c r="AT893" s="13">
        <f t="shared" si="42"/>
        <v>88000</v>
      </c>
      <c r="AU893" s="14" t="s">
        <v>453</v>
      </c>
      <c r="AV893" s="14"/>
      <c r="AW893" s="14"/>
      <c r="AX893" s="35"/>
      <c r="AY893" s="30"/>
      <c r="AZ893" s="14"/>
      <c r="BA893" s="14"/>
      <c r="BB893" s="14"/>
      <c r="BC893" s="14"/>
    </row>
    <row r="894" spans="1:55" ht="26.25" customHeight="1" x14ac:dyDescent="0.35">
      <c r="A894" s="17">
        <v>42483</v>
      </c>
      <c r="B894" s="2" t="s">
        <v>140</v>
      </c>
      <c r="C894" s="22" t="str">
        <f>VLOOKUP(B894,Tabel!$A$6:$E$78,2,FALSE)</f>
        <v>Kalung bandul</v>
      </c>
      <c r="D894" s="14">
        <f>VLOOKUP(B894,Tabel!$A$6:$E$78,4,FALSE)</f>
        <v>23000</v>
      </c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>
        <v>1</v>
      </c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>
        <f t="shared" si="44"/>
        <v>1</v>
      </c>
      <c r="AT894" s="13">
        <f t="shared" si="42"/>
        <v>23000</v>
      </c>
      <c r="AU894" s="14"/>
      <c r="AV894" s="14"/>
      <c r="AW894" s="14"/>
      <c r="AX894" s="35"/>
      <c r="AY894" s="30"/>
      <c r="AZ894" s="14"/>
      <c r="BA894" s="14"/>
      <c r="BB894" s="14"/>
      <c r="BC894" s="14"/>
    </row>
    <row r="895" spans="1:55" ht="26.25" customHeight="1" x14ac:dyDescent="0.35">
      <c r="A895" s="2"/>
      <c r="B895" s="2" t="s">
        <v>32</v>
      </c>
      <c r="C895" s="22" t="str">
        <f>VLOOKUP(B895,Tabel!$A$6:$E$78,2,FALSE)</f>
        <v>Rosario kayu</v>
      </c>
      <c r="D895" s="14">
        <f>VLOOKUP(B895,Tabel!$A$6:$E$78,4,FALSE)</f>
        <v>40000</v>
      </c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>
        <v>1</v>
      </c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>
        <f t="shared" si="44"/>
        <v>1</v>
      </c>
      <c r="AT895" s="13">
        <f t="shared" si="42"/>
        <v>40000</v>
      </c>
      <c r="AU895" s="14"/>
      <c r="AV895" s="14"/>
      <c r="AW895" s="14"/>
      <c r="AX895" s="35"/>
      <c r="AY895" s="30"/>
      <c r="AZ895" s="14"/>
      <c r="BA895" s="14"/>
      <c r="BB895" s="14"/>
      <c r="BC895" s="14"/>
    </row>
    <row r="896" spans="1:55" ht="26.25" customHeight="1" x14ac:dyDescent="0.35">
      <c r="A896" s="55">
        <v>42314</v>
      </c>
      <c r="B896" s="36" t="s">
        <v>32</v>
      </c>
      <c r="C896" s="22" t="str">
        <f>VLOOKUP(B896,Tabel!$A$6:$E$78,2,FALSE)</f>
        <v>Rosario kayu</v>
      </c>
      <c r="D896" s="14">
        <f>VLOOKUP(B896,Tabel!$A$6:$E$78,4,FALSE)</f>
        <v>40000</v>
      </c>
      <c r="E896" s="13"/>
      <c r="F896" s="13">
        <v>8</v>
      </c>
      <c r="G896" s="13"/>
      <c r="H896" s="13">
        <v>10</v>
      </c>
      <c r="I896" s="13"/>
      <c r="J896" s="13"/>
      <c r="K896" s="13"/>
      <c r="L896" s="13"/>
      <c r="M896" s="13">
        <v>3</v>
      </c>
      <c r="N896" s="13"/>
      <c r="O896" s="13">
        <v>9</v>
      </c>
      <c r="P896" s="13">
        <v>8</v>
      </c>
      <c r="Q896" s="13">
        <v>7</v>
      </c>
      <c r="R896" s="13"/>
      <c r="S896" s="13">
        <v>11</v>
      </c>
      <c r="T896" s="13">
        <v>12</v>
      </c>
      <c r="U896" s="13">
        <v>4</v>
      </c>
      <c r="V896" s="13">
        <v>3</v>
      </c>
      <c r="W896" s="13">
        <v>1</v>
      </c>
      <c r="X896" s="13">
        <v>5</v>
      </c>
      <c r="Y896" s="13">
        <v>1</v>
      </c>
      <c r="Z896" s="13"/>
      <c r="AA896" s="13">
        <v>7</v>
      </c>
      <c r="AB896" s="13">
        <v>11</v>
      </c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>
        <f t="shared" si="44"/>
        <v>100</v>
      </c>
      <c r="AT896" s="13">
        <f t="shared" si="42"/>
        <v>4000000</v>
      </c>
      <c r="AU896" s="14"/>
      <c r="AV896" s="14"/>
      <c r="AW896" s="14"/>
      <c r="AX896" s="35"/>
      <c r="AY896" s="30"/>
      <c r="AZ896" s="14"/>
      <c r="BA896" s="14"/>
      <c r="BB896" s="14"/>
      <c r="BC896" s="14"/>
    </row>
    <row r="897" spans="1:55" ht="26.25" customHeight="1" x14ac:dyDescent="0.35">
      <c r="A897" s="36" t="s">
        <v>455</v>
      </c>
      <c r="B897" s="36" t="s">
        <v>129</v>
      </c>
      <c r="C897" s="22" t="str">
        <f>VLOOKUP(B897,Tabel!$A$6:$E$78,2,FALSE)</f>
        <v>Lain2</v>
      </c>
      <c r="D897" s="14">
        <v>5000</v>
      </c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>
        <v>100</v>
      </c>
      <c r="AR897" s="13">
        <f t="shared" si="44"/>
        <v>100</v>
      </c>
      <c r="AT897" s="13">
        <f t="shared" si="42"/>
        <v>500000</v>
      </c>
      <c r="AU897" s="14" t="s">
        <v>456</v>
      </c>
      <c r="AV897" s="14"/>
      <c r="AW897" s="14"/>
      <c r="AX897" s="35"/>
      <c r="AY897" s="30"/>
      <c r="AZ897" s="14"/>
      <c r="BA897" s="14"/>
      <c r="BB897" s="14"/>
      <c r="BC897" s="14"/>
    </row>
    <row r="898" spans="1:55" ht="26.25" customHeight="1" x14ac:dyDescent="0.35">
      <c r="A898" s="17">
        <v>42484</v>
      </c>
      <c r="B898" s="2" t="s">
        <v>135</v>
      </c>
      <c r="C898" s="22" t="str">
        <f>VLOOKUP(B898,Tabel!$A$6:$E$78,2,FALSE)</f>
        <v xml:space="preserve">Gelang plat </v>
      </c>
      <c r="D898" s="14">
        <f>VLOOKUP(B898,Tabel!$A$6:$E$78,4,FALSE)</f>
        <v>17000</v>
      </c>
      <c r="E898" s="13"/>
      <c r="F898" s="13">
        <v>3</v>
      </c>
      <c r="G898" s="13"/>
      <c r="H898" s="13">
        <v>11</v>
      </c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>
        <v>10</v>
      </c>
      <c r="Z898" s="13"/>
      <c r="AA898" s="13"/>
      <c r="AB898" s="13">
        <v>2</v>
      </c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>
        <f t="shared" si="44"/>
        <v>26</v>
      </c>
      <c r="AT898" s="13">
        <f t="shared" si="42"/>
        <v>442000</v>
      </c>
      <c r="AU898" s="14"/>
      <c r="AV898" s="14"/>
      <c r="AW898" s="14"/>
      <c r="AX898" s="35"/>
      <c r="AY898" s="30"/>
      <c r="AZ898" s="14"/>
      <c r="BA898" s="14"/>
      <c r="BB898" s="14"/>
      <c r="BC898" s="14"/>
    </row>
    <row r="899" spans="1:55" ht="26.25" customHeight="1" x14ac:dyDescent="0.35">
      <c r="A899" s="2" t="s">
        <v>260</v>
      </c>
      <c r="B899" s="2" t="s">
        <v>32</v>
      </c>
      <c r="C899" s="22" t="str">
        <f>VLOOKUP(B899,Tabel!$A$6:$E$78,2,FALSE)</f>
        <v>Rosario kayu</v>
      </c>
      <c r="D899" s="14">
        <f>VLOOKUP(B899,Tabel!$A$6:$E$78,4,FALSE)</f>
        <v>40000</v>
      </c>
      <c r="E899" s="13"/>
      <c r="F899" s="13"/>
      <c r="G899" s="13"/>
      <c r="H899" s="13">
        <v>2</v>
      </c>
      <c r="I899" s="13"/>
      <c r="J899" s="13">
        <v>6</v>
      </c>
      <c r="K899" s="13"/>
      <c r="L899" s="13"/>
      <c r="M899" s="13"/>
      <c r="N899" s="13">
        <v>4</v>
      </c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>
        <f t="shared" si="44"/>
        <v>12</v>
      </c>
      <c r="AT899" s="13">
        <f t="shared" si="42"/>
        <v>480000</v>
      </c>
      <c r="AU899" s="14"/>
      <c r="AV899" s="14"/>
      <c r="AW899" s="14"/>
      <c r="AX899" s="35"/>
      <c r="AY899" s="30"/>
      <c r="AZ899" s="14"/>
      <c r="BA899" s="14"/>
      <c r="BB899" s="14"/>
      <c r="BC899" s="14"/>
    </row>
    <row r="900" spans="1:55" ht="26.25" customHeight="1" x14ac:dyDescent="0.35">
      <c r="A900" s="2"/>
      <c r="B900" s="2" t="s">
        <v>33</v>
      </c>
      <c r="C900" s="22" t="str">
        <f>VLOOKUP(B900,Tabel!$A$6:$E$78,2,FALSE)</f>
        <v>Rosario batu</v>
      </c>
      <c r="D900" s="14">
        <f>VLOOKUP(B900,Tabel!$A$6:$E$78,4,FALSE)</f>
        <v>100000</v>
      </c>
      <c r="E900" s="13"/>
      <c r="F900" s="13">
        <v>2</v>
      </c>
      <c r="G900" s="13"/>
      <c r="H900" s="13"/>
      <c r="I900" s="13"/>
      <c r="J900" s="13">
        <v>6</v>
      </c>
      <c r="K900" s="13"/>
      <c r="L900" s="13"/>
      <c r="M900" s="13">
        <v>7</v>
      </c>
      <c r="N900" s="13"/>
      <c r="O900" s="13"/>
      <c r="P900" s="13">
        <v>1</v>
      </c>
      <c r="Q900" s="13"/>
      <c r="R900" s="13"/>
      <c r="S900" s="13">
        <v>2</v>
      </c>
      <c r="T900" s="13"/>
      <c r="U900" s="13"/>
      <c r="V900" s="13"/>
      <c r="W900" s="13"/>
      <c r="X900" s="13">
        <v>1</v>
      </c>
      <c r="Y900" s="13"/>
      <c r="Z900" s="13"/>
      <c r="AA900" s="13"/>
      <c r="AB900" s="13">
        <v>1</v>
      </c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>
        <f t="shared" si="44"/>
        <v>20</v>
      </c>
      <c r="AT900" s="13">
        <f t="shared" si="42"/>
        <v>2000000</v>
      </c>
      <c r="AU900" s="14"/>
      <c r="AV900" s="14"/>
      <c r="AW900" s="14"/>
      <c r="AX900" s="35"/>
      <c r="AY900" s="30"/>
      <c r="AZ900" s="14"/>
      <c r="BA900" s="14"/>
      <c r="BB900" s="14"/>
      <c r="BC900" s="14"/>
    </row>
    <row r="901" spans="1:55" ht="26.25" customHeight="1" x14ac:dyDescent="0.35">
      <c r="A901" s="2"/>
      <c r="B901" s="2" t="s">
        <v>237</v>
      </c>
      <c r="C901" s="22" t="str">
        <f>VLOOKUP(B901,Tabel!$A$6:$E$78,2,FALSE)</f>
        <v>Rosario tali simpul</v>
      </c>
      <c r="D901" s="14">
        <f>VLOOKUP(B901,Tabel!$A$6:$E$78,4,FALSE)</f>
        <v>30000</v>
      </c>
      <c r="E901" s="13"/>
      <c r="F901" s="13"/>
      <c r="G901" s="13"/>
      <c r="H901" s="13"/>
      <c r="I901" s="13"/>
      <c r="J901" s="13">
        <v>2</v>
      </c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>
        <f t="shared" si="44"/>
        <v>2</v>
      </c>
      <c r="AT901" s="13">
        <f t="shared" si="42"/>
        <v>60000</v>
      </c>
      <c r="AU901" s="14"/>
      <c r="AV901" s="14"/>
      <c r="AW901" s="14"/>
      <c r="AX901" s="35"/>
      <c r="AY901" s="30"/>
      <c r="AZ901" s="14"/>
      <c r="BA901" s="14"/>
      <c r="BB901" s="14"/>
      <c r="BC901" s="14"/>
    </row>
    <row r="902" spans="1:55" ht="26.25" customHeight="1" x14ac:dyDescent="0.35">
      <c r="A902" s="2"/>
      <c r="B902" s="2" t="s">
        <v>215</v>
      </c>
      <c r="C902" s="22" t="str">
        <f>VLOOKUP(B902,Tabel!$A$6:$E$78,2,FALSE)</f>
        <v>G. Mutiara</v>
      </c>
      <c r="D902" s="14">
        <f>VLOOKUP(B902,Tabel!$A$6:$E$78,4,FALSE)</f>
        <v>30000</v>
      </c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>
        <v>2</v>
      </c>
      <c r="R902" s="13"/>
      <c r="S902" s="13"/>
      <c r="T902" s="13"/>
      <c r="U902" s="13"/>
      <c r="V902" s="13"/>
      <c r="W902" s="13">
        <v>1</v>
      </c>
      <c r="X902" s="13"/>
      <c r="Y902" s="13"/>
      <c r="Z902" s="13">
        <v>2</v>
      </c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>
        <f t="shared" si="25"/>
        <v>5</v>
      </c>
      <c r="AT902" s="13">
        <f t="shared" ref="AT902:AT965" si="45">AR902*D902</f>
        <v>150000</v>
      </c>
      <c r="AU902" s="14"/>
      <c r="AV902" s="14"/>
      <c r="AW902" s="14"/>
      <c r="AX902" s="35"/>
      <c r="AY902" s="30"/>
      <c r="AZ902" s="14"/>
      <c r="BA902" s="14"/>
      <c r="BB902" s="14"/>
      <c r="BC902" s="14"/>
    </row>
    <row r="903" spans="1:55" ht="26.25" customHeight="1" x14ac:dyDescent="0.35">
      <c r="A903" s="2"/>
      <c r="B903" s="2" t="s">
        <v>133</v>
      </c>
      <c r="C903" s="22" t="str">
        <f>VLOOKUP(B903,Tabel!$A$6:$E$78,2,FALSE)</f>
        <v>Gelang rosario kristal</v>
      </c>
      <c r="D903" s="14">
        <f>VLOOKUP(B903,Tabel!$A$6:$E$78,4,FALSE)</f>
        <v>50000</v>
      </c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>
        <v>2</v>
      </c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>
        <f t="shared" si="25"/>
        <v>2</v>
      </c>
      <c r="AT903" s="13">
        <f t="shared" si="45"/>
        <v>100000</v>
      </c>
      <c r="AU903" s="14"/>
      <c r="AV903" s="14"/>
      <c r="AW903" s="14"/>
      <c r="AX903" s="35"/>
      <c r="AY903" s="30"/>
      <c r="AZ903" s="14"/>
      <c r="BA903" s="14"/>
      <c r="BB903" s="14"/>
      <c r="BC903" s="14"/>
    </row>
    <row r="904" spans="1:55" ht="26.25" customHeight="1" x14ac:dyDescent="0.35">
      <c r="A904" s="2"/>
      <c r="B904" s="2" t="s">
        <v>223</v>
      </c>
      <c r="C904" s="22" t="str">
        <f>VLOOKUP(B904,Tabel!$A$6:$E$78,2,FALSE)</f>
        <v>Gelang rosario kristal</v>
      </c>
      <c r="D904" s="14">
        <f>VLOOKUP(B904,Tabel!$A$6:$E$78,4,FALSE)</f>
        <v>75000</v>
      </c>
      <c r="E904" s="13"/>
      <c r="F904" s="13"/>
      <c r="G904" s="13"/>
      <c r="H904" s="13"/>
      <c r="I904" s="13"/>
      <c r="J904" s="13"/>
      <c r="K904" s="13"/>
      <c r="L904" s="13"/>
      <c r="M904" s="13">
        <v>2</v>
      </c>
      <c r="N904" s="13"/>
      <c r="O904" s="13"/>
      <c r="P904" s="13"/>
      <c r="Q904" s="13"/>
      <c r="R904" s="13"/>
      <c r="S904" s="13">
        <v>4</v>
      </c>
      <c r="T904" s="13"/>
      <c r="U904" s="13"/>
      <c r="V904" s="13"/>
      <c r="W904" s="13"/>
      <c r="X904" s="13"/>
      <c r="Y904" s="13"/>
      <c r="Z904" s="13"/>
      <c r="AA904" s="13"/>
      <c r="AB904" s="13">
        <v>1</v>
      </c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>
        <f t="shared" si="25"/>
        <v>7</v>
      </c>
      <c r="AT904" s="13">
        <f t="shared" si="45"/>
        <v>525000</v>
      </c>
      <c r="AU904" s="14"/>
      <c r="AV904" s="14"/>
      <c r="AW904" s="14"/>
      <c r="AX904" s="35"/>
      <c r="AY904" s="30"/>
      <c r="AZ904" s="14"/>
      <c r="BA904" s="14"/>
      <c r="BB904" s="14"/>
      <c r="BC904" s="14"/>
    </row>
    <row r="905" spans="1:55" ht="26.25" customHeight="1" x14ac:dyDescent="0.35">
      <c r="A905" s="2"/>
      <c r="B905" s="2" t="s">
        <v>221</v>
      </c>
      <c r="C905" s="22" t="str">
        <f>VLOOKUP(B905,Tabel!$A$6:$E$78,2,FALSE)</f>
        <v>Rosario tali bercorak</v>
      </c>
      <c r="D905" s="14">
        <f>VLOOKUP(B905,Tabel!$A$6:$E$78,4,FALSE)</f>
        <v>50000</v>
      </c>
      <c r="E905" s="13"/>
      <c r="F905" s="13"/>
      <c r="G905" s="13"/>
      <c r="H905" s="13"/>
      <c r="I905" s="13"/>
      <c r="J905" s="13">
        <v>4</v>
      </c>
      <c r="K905" s="13"/>
      <c r="L905" s="13"/>
      <c r="M905" s="13"/>
      <c r="N905" s="13"/>
      <c r="O905" s="13"/>
      <c r="P905" s="13"/>
      <c r="Q905" s="13"/>
      <c r="R905" s="13"/>
      <c r="S905" s="13">
        <v>1</v>
      </c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>
        <f t="shared" si="25"/>
        <v>5</v>
      </c>
      <c r="AT905" s="13">
        <f t="shared" si="45"/>
        <v>250000</v>
      </c>
      <c r="AU905" s="14"/>
      <c r="AV905" s="14"/>
      <c r="AW905" s="14"/>
      <c r="AX905" s="35"/>
      <c r="AY905" s="30"/>
      <c r="AZ905" s="14"/>
      <c r="BA905" s="14"/>
      <c r="BB905" s="14"/>
      <c r="BC905" s="14"/>
    </row>
    <row r="906" spans="1:55" ht="26.25" customHeight="1" x14ac:dyDescent="0.35">
      <c r="A906" s="2"/>
      <c r="B906" s="2" t="s">
        <v>225</v>
      </c>
      <c r="C906" s="22" t="str">
        <f>VLOOKUP(B906,Tabel!$A$6:$E$78,2,FALSE)</f>
        <v>Anting</v>
      </c>
      <c r="D906" s="14">
        <f>VLOOKUP(B906,Tabel!$A$6:$E$78,4,FALSE)</f>
        <v>65000</v>
      </c>
      <c r="E906" s="13"/>
      <c r="F906" s="13"/>
      <c r="G906" s="13"/>
      <c r="H906" s="13"/>
      <c r="I906" s="13"/>
      <c r="J906" s="13"/>
      <c r="K906" s="13"/>
      <c r="L906" s="13"/>
      <c r="M906" s="13">
        <v>1</v>
      </c>
      <c r="N906" s="13"/>
      <c r="O906" s="13"/>
      <c r="P906" s="13"/>
      <c r="Q906" s="13"/>
      <c r="R906" s="13"/>
      <c r="S906" s="13"/>
      <c r="T906" s="13"/>
      <c r="U906" s="13"/>
      <c r="V906" s="13"/>
      <c r="W906" s="13">
        <v>1</v>
      </c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22"/>
      <c r="AR906" s="13">
        <f t="shared" si="25"/>
        <v>2</v>
      </c>
      <c r="AT906" s="13">
        <f t="shared" si="45"/>
        <v>130000</v>
      </c>
      <c r="AU906" s="14"/>
      <c r="AV906" s="14"/>
      <c r="AW906" s="14"/>
      <c r="AX906" s="35"/>
      <c r="AY906" s="30"/>
      <c r="AZ906" s="14"/>
      <c r="BA906" s="14"/>
      <c r="BB906" s="14"/>
      <c r="BC906" s="14"/>
    </row>
    <row r="907" spans="1:55" ht="26.25" customHeight="1" x14ac:dyDescent="0.35">
      <c r="A907" s="2"/>
      <c r="B907" s="2" t="s">
        <v>140</v>
      </c>
      <c r="C907" s="22" t="str">
        <f>VLOOKUP(B907,Tabel!$A$6:$E$78,2,FALSE)</f>
        <v>Kalung bandul</v>
      </c>
      <c r="D907" s="14">
        <f>VLOOKUP(B907,Tabel!$A$6:$E$78,4,FALSE)</f>
        <v>23000</v>
      </c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>
        <v>1</v>
      </c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22"/>
      <c r="AR907" s="13">
        <f t="shared" ref="AR907:AR911" si="46">SUM(E907:AQ907)</f>
        <v>1</v>
      </c>
      <c r="AT907" s="13">
        <f t="shared" si="45"/>
        <v>23000</v>
      </c>
      <c r="AU907" s="14"/>
      <c r="AV907" s="14"/>
      <c r="AW907" s="14"/>
      <c r="AX907" s="35"/>
      <c r="AY907" s="30"/>
      <c r="AZ907" s="14"/>
      <c r="BA907" s="14"/>
      <c r="BB907" s="14"/>
      <c r="BC907" s="14"/>
    </row>
    <row r="908" spans="1:55" ht="26.25" customHeight="1" x14ac:dyDescent="0.35">
      <c r="A908" s="2"/>
      <c r="B908" s="2" t="s">
        <v>47</v>
      </c>
      <c r="C908" s="22" t="str">
        <f>VLOOKUP(B908,Tabel!$A$6:$E$78,2,FALSE)</f>
        <v>G.makrame</v>
      </c>
      <c r="D908" s="14">
        <f>VLOOKUP(B908,Tabel!$A$6:$E$78,4,FALSE)</f>
        <v>18000</v>
      </c>
      <c r="E908" s="13"/>
      <c r="F908" s="13"/>
      <c r="G908" s="13"/>
      <c r="H908" s="13"/>
      <c r="I908" s="13"/>
      <c r="J908" s="13"/>
      <c r="K908" s="13"/>
      <c r="L908" s="13"/>
      <c r="M908" s="13"/>
      <c r="N908" s="13">
        <v>1</v>
      </c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22"/>
      <c r="AR908" s="13">
        <f t="shared" si="46"/>
        <v>1</v>
      </c>
      <c r="AT908" s="13">
        <f t="shared" si="45"/>
        <v>18000</v>
      </c>
      <c r="AU908" s="14"/>
      <c r="AV908" s="14"/>
      <c r="AW908" s="14"/>
      <c r="AX908" s="35"/>
      <c r="AY908" s="30"/>
      <c r="AZ908" s="14"/>
      <c r="BA908" s="14"/>
      <c r="BB908" s="14"/>
      <c r="BC908" s="14"/>
    </row>
    <row r="909" spans="1:55" ht="26.25" customHeight="1" x14ac:dyDescent="0.35">
      <c r="A909" s="2"/>
      <c r="B909" s="2" t="s">
        <v>129</v>
      </c>
      <c r="C909" s="22" t="str">
        <f>VLOOKUP(B909,Tabel!$A$6:$E$78,2,FALSE)</f>
        <v>Lain2</v>
      </c>
      <c r="D909" s="14">
        <f>3254000+1777000-SUM(AT898:AT908)</f>
        <v>853000</v>
      </c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22">
        <v>1</v>
      </c>
      <c r="AR909" s="13">
        <f t="shared" si="46"/>
        <v>1</v>
      </c>
      <c r="AT909" s="29">
        <f t="shared" si="45"/>
        <v>853000</v>
      </c>
      <c r="AU909" s="14"/>
      <c r="AV909" s="14"/>
      <c r="AW909" s="14"/>
      <c r="AX909" s="35">
        <f>AT909</f>
        <v>853000</v>
      </c>
      <c r="AY909" s="30"/>
      <c r="AZ909" s="14"/>
      <c r="BA909" s="14"/>
      <c r="BB909" s="14"/>
      <c r="BC909" s="14"/>
    </row>
    <row r="910" spans="1:55" ht="26.25" customHeight="1" x14ac:dyDescent="0.35">
      <c r="A910" s="17">
        <v>42490</v>
      </c>
      <c r="B910" s="2" t="s">
        <v>458</v>
      </c>
      <c r="C910" s="22" t="str">
        <f>VLOOKUP(B910,Tabel!$A$6:$E$78,2,FALSE)</f>
        <v>Rosario Merah Putih</v>
      </c>
      <c r="D910" s="14">
        <f>VLOOKUP(B910,Tabel!$A$6:$E$78,4,FALSE)</f>
        <v>40000</v>
      </c>
      <c r="E910" s="13"/>
      <c r="F910" s="13"/>
      <c r="G910" s="13"/>
      <c r="H910" s="13"/>
      <c r="I910" s="13"/>
      <c r="J910" s="13">
        <v>8</v>
      </c>
      <c r="K910" s="13"/>
      <c r="L910" s="13"/>
      <c r="M910" s="13">
        <v>8</v>
      </c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22"/>
      <c r="AR910" s="13">
        <f t="shared" si="46"/>
        <v>16</v>
      </c>
      <c r="AT910" s="13">
        <f t="shared" si="45"/>
        <v>640000</v>
      </c>
      <c r="AU910" s="14"/>
      <c r="AV910" s="14"/>
      <c r="AW910" s="14"/>
      <c r="AX910" s="35"/>
      <c r="AY910" s="30"/>
      <c r="AZ910" s="14"/>
      <c r="BA910" s="14"/>
      <c r="BB910" s="14"/>
      <c r="BC910" s="14"/>
    </row>
    <row r="911" spans="1:55" ht="26.25" customHeight="1" x14ac:dyDescent="0.35">
      <c r="A911" s="2" t="s">
        <v>261</v>
      </c>
      <c r="B911" s="2" t="s">
        <v>47</v>
      </c>
      <c r="C911" s="22" t="str">
        <f>VLOOKUP(B911,Tabel!$A$6:$E$78,2,FALSE)</f>
        <v>G.makrame</v>
      </c>
      <c r="D911" s="14">
        <f>VLOOKUP(B911,Tabel!$A$6:$E$78,4,FALSE)</f>
        <v>18000</v>
      </c>
      <c r="E911" s="13"/>
      <c r="F911" s="13"/>
      <c r="G911" s="13"/>
      <c r="H911" s="13"/>
      <c r="I911" s="13"/>
      <c r="J911" s="13"/>
      <c r="K911" s="13"/>
      <c r="L911" s="13"/>
      <c r="M911" s="13"/>
      <c r="N911" s="13">
        <v>1</v>
      </c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22"/>
      <c r="AR911" s="13">
        <f t="shared" si="46"/>
        <v>1</v>
      </c>
      <c r="AT911" s="13">
        <f t="shared" si="45"/>
        <v>18000</v>
      </c>
      <c r="AU911" s="14"/>
      <c r="AV911" s="14"/>
      <c r="AW911" s="14"/>
      <c r="AX911" s="35"/>
      <c r="AY911" s="30"/>
      <c r="AZ911" s="14"/>
      <c r="BA911" s="14"/>
      <c r="BB911" s="14"/>
      <c r="BC911" s="14"/>
    </row>
    <row r="912" spans="1:55" ht="26.25" customHeight="1" x14ac:dyDescent="0.35">
      <c r="A912" s="2"/>
      <c r="B912" s="2" t="s">
        <v>221</v>
      </c>
      <c r="C912" s="22" t="str">
        <f>VLOOKUP(B912,Tabel!$A$6:$E$78,2,FALSE)</f>
        <v>Rosario tali bercorak</v>
      </c>
      <c r="D912" s="14">
        <f>VLOOKUP(B912,Tabel!$A$6:$E$78,4,FALSE)</f>
        <v>50000</v>
      </c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>
        <v>1</v>
      </c>
      <c r="Q912" s="13"/>
      <c r="R912" s="13"/>
      <c r="S912" s="13">
        <v>1</v>
      </c>
      <c r="T912" s="13"/>
      <c r="U912" s="13"/>
      <c r="V912" s="13"/>
      <c r="W912" s="13"/>
      <c r="X912" s="13"/>
      <c r="Y912" s="13"/>
      <c r="Z912" s="13"/>
      <c r="AA912" s="13"/>
      <c r="AB912" s="13">
        <v>1</v>
      </c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22"/>
      <c r="AR912" s="13">
        <f t="shared" ref="AR912:AR916" si="47">SUM(E912:AQ912)</f>
        <v>3</v>
      </c>
      <c r="AT912" s="13">
        <f t="shared" si="45"/>
        <v>150000</v>
      </c>
      <c r="AU912" s="14"/>
      <c r="AV912" s="14"/>
      <c r="AW912" s="14"/>
      <c r="AX912" s="35"/>
      <c r="AY912" s="30"/>
      <c r="AZ912" s="14"/>
      <c r="BA912" s="14"/>
      <c r="BB912" s="14"/>
      <c r="BC912" s="14"/>
    </row>
    <row r="913" spans="1:55" ht="26.25" customHeight="1" x14ac:dyDescent="0.35">
      <c r="A913" s="2"/>
      <c r="B913" s="2" t="s">
        <v>140</v>
      </c>
      <c r="C913" s="22" t="str">
        <f>VLOOKUP(B913,Tabel!$A$6:$E$78,2,FALSE)</f>
        <v>Kalung bandul</v>
      </c>
      <c r="D913" s="14">
        <f>VLOOKUP(B913,Tabel!$A$6:$E$78,4,FALSE)</f>
        <v>23000</v>
      </c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>
        <v>1</v>
      </c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22"/>
      <c r="AR913" s="13">
        <f t="shared" si="47"/>
        <v>1</v>
      </c>
      <c r="AT913" s="13">
        <f t="shared" si="45"/>
        <v>23000</v>
      </c>
      <c r="AU913" s="14"/>
      <c r="AV913" s="14"/>
      <c r="AW913" s="14"/>
      <c r="AX913" s="35"/>
      <c r="AY913" s="30"/>
      <c r="AZ913" s="14"/>
      <c r="BA913" s="14"/>
      <c r="BB913" s="14"/>
      <c r="BC913" s="14"/>
    </row>
    <row r="914" spans="1:55" ht="26.25" customHeight="1" x14ac:dyDescent="0.35">
      <c r="A914" s="2"/>
      <c r="B914" s="2" t="s">
        <v>237</v>
      </c>
      <c r="C914" s="22" t="str">
        <f>VLOOKUP(B914,Tabel!$A$6:$E$78,2,FALSE)</f>
        <v>Rosario tali simpul</v>
      </c>
      <c r="D914" s="14">
        <f>VLOOKUP(B914,Tabel!$A$6:$E$78,4,FALSE)</f>
        <v>30000</v>
      </c>
      <c r="E914" s="13"/>
      <c r="F914" s="13"/>
      <c r="G914" s="13"/>
      <c r="H914" s="13"/>
      <c r="I914" s="13"/>
      <c r="J914" s="13">
        <v>1</v>
      </c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22"/>
      <c r="AR914" s="13">
        <f t="shared" si="47"/>
        <v>1</v>
      </c>
      <c r="AT914" s="13">
        <f t="shared" si="45"/>
        <v>30000</v>
      </c>
      <c r="AU914" s="14"/>
      <c r="AV914" s="14"/>
      <c r="AW914" s="14"/>
      <c r="AX914" s="35"/>
      <c r="AY914" s="30"/>
      <c r="AZ914" s="14"/>
      <c r="BA914" s="14"/>
      <c r="BB914" s="14"/>
      <c r="BC914" s="14"/>
    </row>
    <row r="915" spans="1:55" ht="26.25" customHeight="1" x14ac:dyDescent="0.35">
      <c r="A915" s="2"/>
      <c r="B915" s="2" t="s">
        <v>135</v>
      </c>
      <c r="C915" s="22" t="str">
        <f>VLOOKUP(B915,Tabel!$A$6:$E$78,2,FALSE)</f>
        <v xml:space="preserve">Gelang plat </v>
      </c>
      <c r="D915" s="14">
        <f>VLOOKUP(B915,Tabel!$A$6:$E$78,4,FALSE)</f>
        <v>17000</v>
      </c>
      <c r="E915" s="13"/>
      <c r="F915" s="13">
        <v>1</v>
      </c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>
        <v>1</v>
      </c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22"/>
      <c r="AR915" s="13">
        <f t="shared" si="47"/>
        <v>2</v>
      </c>
      <c r="AT915" s="13">
        <f t="shared" si="45"/>
        <v>34000</v>
      </c>
      <c r="AU915" s="14"/>
      <c r="AV915" s="14"/>
      <c r="AW915" s="14"/>
      <c r="AX915" s="35"/>
      <c r="AY915" s="30"/>
      <c r="AZ915" s="14"/>
      <c r="BA915" s="14"/>
      <c r="BB915" s="14"/>
      <c r="BC915" s="14"/>
    </row>
    <row r="916" spans="1:55" ht="26.25" customHeight="1" x14ac:dyDescent="0.35">
      <c r="A916" s="17"/>
      <c r="B916" s="2" t="s">
        <v>32</v>
      </c>
      <c r="C916" s="22" t="str">
        <f>VLOOKUP(B916,Tabel!$A$6:$E$78,2,FALSE)</f>
        <v>Rosario kayu</v>
      </c>
      <c r="D916" s="14">
        <f>VLOOKUP(B916,Tabel!$A$6:$E$78,4,FALSE)</f>
        <v>40000</v>
      </c>
      <c r="E916" s="13"/>
      <c r="F916" s="13">
        <v>1</v>
      </c>
      <c r="G916" s="13"/>
      <c r="H916" s="13"/>
      <c r="I916" s="13"/>
      <c r="J916" s="13">
        <v>1</v>
      </c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22"/>
      <c r="AR916" s="13">
        <f t="shared" si="47"/>
        <v>2</v>
      </c>
      <c r="AT916" s="13">
        <f t="shared" si="45"/>
        <v>80000</v>
      </c>
      <c r="AU916" s="14"/>
      <c r="AV916" s="14"/>
      <c r="AW916" s="14"/>
      <c r="AX916" s="35"/>
      <c r="AY916" s="30"/>
      <c r="AZ916" s="14"/>
      <c r="BA916" s="14"/>
      <c r="BB916" s="14"/>
      <c r="BC916" s="14"/>
    </row>
    <row r="917" spans="1:55" ht="26.25" customHeight="1" x14ac:dyDescent="0.35">
      <c r="A917" s="17">
        <v>42491</v>
      </c>
      <c r="B917" s="2" t="s">
        <v>458</v>
      </c>
      <c r="C917" s="22" t="str">
        <f>VLOOKUP(B917,Tabel!$A$6:$E$78,2,FALSE)</f>
        <v>Rosario Merah Putih</v>
      </c>
      <c r="D917" s="14">
        <f>VLOOKUP(B917,Tabel!$A$6:$E$78,4,FALSE)</f>
        <v>40000</v>
      </c>
      <c r="E917" s="13"/>
      <c r="F917" s="13"/>
      <c r="G917" s="13"/>
      <c r="H917" s="13">
        <v>3</v>
      </c>
      <c r="I917" s="13"/>
      <c r="J917" s="13">
        <v>5</v>
      </c>
      <c r="K917" s="13"/>
      <c r="L917" s="13"/>
      <c r="M917" s="13"/>
      <c r="N917" s="13"/>
      <c r="O917" s="13"/>
      <c r="P917" s="13"/>
      <c r="Q917" s="13">
        <v>3</v>
      </c>
      <c r="R917" s="13"/>
      <c r="S917" s="13">
        <v>1</v>
      </c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22"/>
      <c r="AR917" s="13">
        <f t="shared" si="25"/>
        <v>12</v>
      </c>
      <c r="AT917" s="13">
        <f t="shared" si="45"/>
        <v>480000</v>
      </c>
      <c r="AU917" s="14"/>
      <c r="AV917" s="14"/>
      <c r="AW917" s="14"/>
      <c r="AX917" s="35"/>
      <c r="AY917" s="30"/>
      <c r="AZ917" s="14"/>
      <c r="BA917" s="14"/>
      <c r="BB917" s="14"/>
      <c r="BC917" s="14"/>
    </row>
    <row r="918" spans="1:55" ht="26.25" customHeight="1" x14ac:dyDescent="0.35">
      <c r="A918" s="2" t="s">
        <v>427</v>
      </c>
      <c r="B918" s="2" t="s">
        <v>135</v>
      </c>
      <c r="C918" s="22" t="str">
        <f>VLOOKUP(B918,Tabel!$A$6:$E$78,2,FALSE)</f>
        <v xml:space="preserve">Gelang plat </v>
      </c>
      <c r="D918" s="14">
        <f>VLOOKUP(B918,Tabel!$A$6:$E$78,4,FALSE)</f>
        <v>17000</v>
      </c>
      <c r="E918" s="13"/>
      <c r="F918" s="13"/>
      <c r="G918" s="13"/>
      <c r="H918" s="13">
        <v>1</v>
      </c>
      <c r="I918" s="13"/>
      <c r="J918" s="13"/>
      <c r="K918" s="13"/>
      <c r="L918" s="13"/>
      <c r="M918" s="13">
        <v>10</v>
      </c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22"/>
      <c r="AR918" s="13">
        <f t="shared" si="25"/>
        <v>11</v>
      </c>
      <c r="AT918" s="13">
        <f t="shared" si="45"/>
        <v>187000</v>
      </c>
      <c r="AU918" s="14"/>
      <c r="AV918" s="14"/>
      <c r="AW918" s="14"/>
      <c r="AX918" s="35"/>
      <c r="AY918" s="30"/>
      <c r="AZ918" s="14"/>
      <c r="BA918" s="14"/>
      <c r="BB918" s="14"/>
      <c r="BC918" s="14"/>
    </row>
    <row r="919" spans="1:55" ht="26.25" customHeight="1" x14ac:dyDescent="0.35">
      <c r="A919" s="2"/>
      <c r="B919" s="2" t="s">
        <v>32</v>
      </c>
      <c r="C919" s="22" t="str">
        <f>VLOOKUP(B919,Tabel!$A$6:$E$78,2,FALSE)</f>
        <v>Rosario kayu</v>
      </c>
      <c r="D919" s="14">
        <f>VLOOKUP(B919,Tabel!$A$6:$E$78,4,FALSE)</f>
        <v>40000</v>
      </c>
      <c r="E919" s="13"/>
      <c r="F919" s="13"/>
      <c r="G919" s="13"/>
      <c r="H919" s="13"/>
      <c r="I919" s="13"/>
      <c r="J919" s="13">
        <v>1</v>
      </c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22"/>
      <c r="AR919" s="13">
        <f t="shared" si="25"/>
        <v>1</v>
      </c>
      <c r="AT919" s="13">
        <f t="shared" si="45"/>
        <v>40000</v>
      </c>
      <c r="AU919" s="14"/>
      <c r="AV919" s="14"/>
      <c r="AW919" s="14"/>
      <c r="AX919" s="35"/>
      <c r="AY919" s="30"/>
      <c r="AZ919" s="14"/>
      <c r="BA919" s="14"/>
      <c r="BB919" s="14"/>
      <c r="BC919" s="14"/>
    </row>
    <row r="920" spans="1:55" ht="26.25" customHeight="1" x14ac:dyDescent="0.35">
      <c r="A920" s="2"/>
      <c r="B920" s="2" t="s">
        <v>56</v>
      </c>
      <c r="C920" s="22" t="str">
        <f>VLOOKUP(B920,Tabel!$A$6:$E$78,2,FALSE)</f>
        <v>Anting</v>
      </c>
      <c r="D920" s="14">
        <f>VLOOKUP(B920,Tabel!$A$6:$E$78,4,FALSE)</f>
        <v>50000</v>
      </c>
      <c r="E920" s="13"/>
      <c r="F920" s="13"/>
      <c r="G920" s="13"/>
      <c r="H920" s="13"/>
      <c r="I920" s="13"/>
      <c r="J920" s="13"/>
      <c r="K920" s="13"/>
      <c r="L920" s="13"/>
      <c r="M920" s="13"/>
      <c r="N920" s="13">
        <v>1</v>
      </c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22"/>
      <c r="AR920" s="13">
        <f t="shared" si="25"/>
        <v>1</v>
      </c>
      <c r="AT920" s="13">
        <f t="shared" si="45"/>
        <v>50000</v>
      </c>
      <c r="AU920" s="14"/>
      <c r="AV920" s="14"/>
      <c r="AW920" s="14"/>
      <c r="AX920" s="35"/>
      <c r="AY920" s="30"/>
      <c r="AZ920" s="14"/>
      <c r="BA920" s="14"/>
      <c r="BB920" s="14"/>
      <c r="BC920" s="14"/>
    </row>
    <row r="921" spans="1:55" ht="26.25" customHeight="1" x14ac:dyDescent="0.35">
      <c r="A921" s="2"/>
      <c r="B921" s="2" t="s">
        <v>223</v>
      </c>
      <c r="C921" s="22" t="str">
        <f>VLOOKUP(B921,Tabel!$A$6:$E$78,2,FALSE)</f>
        <v>Gelang rosario kristal</v>
      </c>
      <c r="D921" s="14">
        <f>VLOOKUP(B921,Tabel!$A$6:$E$78,4,FALSE)</f>
        <v>75000</v>
      </c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>
        <v>1</v>
      </c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22"/>
      <c r="AR921" s="13">
        <f t="shared" si="25"/>
        <v>1</v>
      </c>
      <c r="AT921" s="13">
        <f t="shared" si="45"/>
        <v>75000</v>
      </c>
      <c r="AU921" s="14"/>
      <c r="AV921" s="14"/>
      <c r="AW921" s="14"/>
      <c r="AX921" s="35"/>
      <c r="AY921" s="30"/>
      <c r="AZ921" s="14"/>
      <c r="BA921" s="14"/>
      <c r="BB921" s="14"/>
      <c r="BC921" s="14"/>
    </row>
    <row r="922" spans="1:55" ht="26.25" customHeight="1" x14ac:dyDescent="0.35">
      <c r="A922" s="2"/>
      <c r="B922" s="2" t="s">
        <v>221</v>
      </c>
      <c r="C922" s="22" t="str">
        <f>VLOOKUP(B922,Tabel!$A$6:$E$78,2,FALSE)</f>
        <v>Rosario tali bercorak</v>
      </c>
      <c r="D922" s="14">
        <f>VLOOKUP(B922,Tabel!$A$6:$E$78,4,FALSE)</f>
        <v>50000</v>
      </c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>
        <v>2</v>
      </c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22"/>
      <c r="AR922" s="13">
        <f t="shared" ref="AR922:AR985" si="48">SUM(E922:AQ922)</f>
        <v>2</v>
      </c>
      <c r="AT922" s="13">
        <f t="shared" si="45"/>
        <v>100000</v>
      </c>
      <c r="AU922" s="14"/>
      <c r="AV922" s="14"/>
      <c r="AW922" s="14"/>
      <c r="AX922" s="35"/>
      <c r="AY922" s="30"/>
      <c r="AZ922" s="14"/>
      <c r="BA922" s="14"/>
      <c r="BB922" s="14"/>
      <c r="BC922" s="14"/>
    </row>
    <row r="923" spans="1:55" ht="26.25" customHeight="1" x14ac:dyDescent="0.35">
      <c r="A923" s="2"/>
      <c r="B923" s="2" t="s">
        <v>58</v>
      </c>
      <c r="C923" s="22" t="str">
        <f>VLOOKUP(B923,Tabel!$A$6:$E$78,2,FALSE)</f>
        <v>Anting tembaga</v>
      </c>
      <c r="D923" s="14">
        <f>VLOOKUP(B923,Tabel!$A$6:$E$78,4,FALSE)</f>
        <v>65000</v>
      </c>
      <c r="E923" s="13"/>
      <c r="F923" s="13"/>
      <c r="G923" s="13"/>
      <c r="H923" s="13"/>
      <c r="I923" s="13"/>
      <c r="J923" s="13"/>
      <c r="K923" s="13"/>
      <c r="L923" s="13"/>
      <c r="M923" s="13">
        <v>1</v>
      </c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22"/>
      <c r="AR923" s="13">
        <f t="shared" si="48"/>
        <v>1</v>
      </c>
      <c r="AT923" s="13">
        <f t="shared" si="45"/>
        <v>65000</v>
      </c>
      <c r="AU923" s="14"/>
      <c r="AV923" s="14"/>
      <c r="AW923" s="14"/>
      <c r="AX923" s="35"/>
      <c r="AY923" s="30"/>
      <c r="AZ923" s="14"/>
      <c r="BA923" s="14"/>
      <c r="BB923" s="14"/>
      <c r="BC923" s="14"/>
    </row>
    <row r="924" spans="1:55" ht="26.25" customHeight="1" x14ac:dyDescent="0.35">
      <c r="A924" s="2"/>
      <c r="B924" s="2" t="s">
        <v>133</v>
      </c>
      <c r="C924" s="22" t="str">
        <f>VLOOKUP(B924,Tabel!$A$6:$E$78,2,FALSE)</f>
        <v>Gelang rosario kristal</v>
      </c>
      <c r="D924" s="14">
        <f>VLOOKUP(B924,Tabel!$A$6:$E$78,4,FALSE)</f>
        <v>50000</v>
      </c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>
        <v>1</v>
      </c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22"/>
      <c r="AR924" s="13">
        <f t="shared" si="48"/>
        <v>1</v>
      </c>
      <c r="AT924" s="13">
        <f t="shared" si="45"/>
        <v>50000</v>
      </c>
      <c r="AU924" s="14"/>
      <c r="AV924" s="14"/>
      <c r="AW924" s="14"/>
      <c r="AX924" s="35"/>
      <c r="AY924" s="30"/>
      <c r="AZ924" s="14"/>
      <c r="BA924" s="14"/>
      <c r="BB924" s="14"/>
      <c r="BC924" s="14"/>
    </row>
    <row r="925" spans="1:55" ht="26.25" customHeight="1" x14ac:dyDescent="0.35">
      <c r="A925" s="2" t="s">
        <v>428</v>
      </c>
      <c r="B925" s="2" t="s">
        <v>47</v>
      </c>
      <c r="C925" s="22" t="str">
        <f>VLOOKUP(B925,Tabel!$A$6:$E$78,2,FALSE)</f>
        <v>G.makrame</v>
      </c>
      <c r="D925" s="14">
        <f>VLOOKUP(B925,Tabel!$A$6:$E$78,4,FALSE)</f>
        <v>18000</v>
      </c>
      <c r="E925" s="13"/>
      <c r="F925" s="13"/>
      <c r="G925" s="13"/>
      <c r="H925" s="13"/>
      <c r="I925" s="13"/>
      <c r="J925" s="13"/>
      <c r="K925" s="13"/>
      <c r="L925" s="13"/>
      <c r="M925" s="13"/>
      <c r="N925" s="13">
        <v>3</v>
      </c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22"/>
      <c r="AR925" s="13">
        <f t="shared" si="48"/>
        <v>3</v>
      </c>
      <c r="AT925" s="13">
        <f t="shared" si="45"/>
        <v>54000</v>
      </c>
      <c r="AU925" s="14"/>
      <c r="AV925" s="14"/>
      <c r="AW925" s="14"/>
      <c r="AX925" s="35"/>
      <c r="AY925" s="30"/>
      <c r="AZ925" s="14"/>
      <c r="BA925" s="14"/>
      <c r="BB925" s="14"/>
      <c r="BC925" s="14"/>
    </row>
    <row r="926" spans="1:55" ht="26.25" customHeight="1" x14ac:dyDescent="0.35">
      <c r="A926" s="2"/>
      <c r="B926" s="2" t="s">
        <v>223</v>
      </c>
      <c r="C926" s="22" t="str">
        <f>VLOOKUP(B926,Tabel!$A$6:$E$78,2,FALSE)</f>
        <v>Gelang rosario kristal</v>
      </c>
      <c r="D926" s="14">
        <f>VLOOKUP(B926,Tabel!$A$6:$E$78,4,FALSE)</f>
        <v>75000</v>
      </c>
      <c r="E926" s="13"/>
      <c r="F926" s="13">
        <v>1</v>
      </c>
      <c r="G926" s="13"/>
      <c r="H926" s="13">
        <v>1</v>
      </c>
      <c r="I926" s="13"/>
      <c r="J926" s="13"/>
      <c r="K926" s="13"/>
      <c r="L926" s="13"/>
      <c r="M926" s="13"/>
      <c r="N926" s="13"/>
      <c r="O926" s="13"/>
      <c r="P926" s="13"/>
      <c r="Q926" s="13">
        <v>4</v>
      </c>
      <c r="R926" s="13"/>
      <c r="S926" s="13">
        <v>2</v>
      </c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22"/>
      <c r="AR926" s="13">
        <f t="shared" si="48"/>
        <v>8</v>
      </c>
      <c r="AT926" s="13">
        <f t="shared" si="45"/>
        <v>600000</v>
      </c>
      <c r="AU926" s="14"/>
      <c r="AV926" s="14"/>
      <c r="AW926" s="14"/>
      <c r="AX926" s="35"/>
      <c r="AY926" s="30"/>
      <c r="AZ926" s="14"/>
      <c r="BA926" s="14"/>
      <c r="BB926" s="14"/>
      <c r="BC926" s="14"/>
    </row>
    <row r="927" spans="1:55" ht="26.25" customHeight="1" x14ac:dyDescent="0.35">
      <c r="A927" s="2"/>
      <c r="B927" s="2" t="s">
        <v>237</v>
      </c>
      <c r="C927" s="22" t="str">
        <f>VLOOKUP(B927,Tabel!$A$6:$E$78,2,FALSE)</f>
        <v>Rosario tali simpul</v>
      </c>
      <c r="D927" s="14">
        <f>VLOOKUP(B927,Tabel!$A$6:$E$78,4,FALSE)</f>
        <v>30000</v>
      </c>
      <c r="E927" s="13"/>
      <c r="F927" s="13"/>
      <c r="G927" s="13"/>
      <c r="H927" s="13"/>
      <c r="I927" s="13"/>
      <c r="J927" s="13">
        <v>3</v>
      </c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22"/>
      <c r="AR927" s="13">
        <f t="shared" si="48"/>
        <v>3</v>
      </c>
      <c r="AT927" s="13">
        <f t="shared" si="45"/>
        <v>90000</v>
      </c>
      <c r="AU927" s="14"/>
      <c r="AV927" s="14"/>
      <c r="AW927" s="14"/>
      <c r="AX927" s="35"/>
      <c r="AY927" s="30"/>
      <c r="AZ927" s="14"/>
      <c r="BA927" s="14"/>
      <c r="BB927" s="14"/>
      <c r="BC927" s="14"/>
    </row>
    <row r="928" spans="1:55" ht="26.25" customHeight="1" x14ac:dyDescent="0.35">
      <c r="A928" s="2"/>
      <c r="B928" s="2" t="s">
        <v>33</v>
      </c>
      <c r="C928" s="22" t="str">
        <f>VLOOKUP(B928,Tabel!$A$6:$E$78,2,FALSE)</f>
        <v>Rosario batu</v>
      </c>
      <c r="D928" s="14">
        <f>VLOOKUP(B928,Tabel!$A$6:$E$78,4,FALSE)</f>
        <v>100000</v>
      </c>
      <c r="E928" s="13"/>
      <c r="F928" s="13">
        <v>2</v>
      </c>
      <c r="G928" s="13"/>
      <c r="H928" s="13">
        <v>1</v>
      </c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22"/>
      <c r="AR928" s="13">
        <f t="shared" si="48"/>
        <v>3</v>
      </c>
      <c r="AT928" s="13">
        <f t="shared" si="45"/>
        <v>300000</v>
      </c>
      <c r="AU928" s="14"/>
      <c r="AV928" s="14"/>
      <c r="AW928" s="14"/>
      <c r="AX928" s="35"/>
      <c r="AY928" s="30"/>
      <c r="AZ928" s="14"/>
      <c r="BA928" s="14"/>
      <c r="BB928" s="14"/>
      <c r="BC928" s="14"/>
    </row>
    <row r="929" spans="1:55" ht="26.25" customHeight="1" x14ac:dyDescent="0.35">
      <c r="A929" s="2"/>
      <c r="B929" s="2" t="s">
        <v>135</v>
      </c>
      <c r="C929" s="22" t="str">
        <f>VLOOKUP(B929,Tabel!$A$6:$E$78,2,FALSE)</f>
        <v xml:space="preserve">Gelang plat </v>
      </c>
      <c r="D929" s="14">
        <f>VLOOKUP(B929,Tabel!$A$6:$E$78,4,FALSE)</f>
        <v>17000</v>
      </c>
      <c r="E929" s="13"/>
      <c r="F929" s="13">
        <v>4</v>
      </c>
      <c r="G929" s="13"/>
      <c r="H929" s="13">
        <v>10</v>
      </c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>
        <v>2</v>
      </c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22"/>
      <c r="AR929" s="13">
        <f t="shared" si="48"/>
        <v>16</v>
      </c>
      <c r="AT929" s="13">
        <f t="shared" si="45"/>
        <v>272000</v>
      </c>
      <c r="AU929" s="14"/>
      <c r="AV929" s="14"/>
      <c r="AW929" s="14"/>
      <c r="AX929" s="35"/>
      <c r="AY929" s="30"/>
      <c r="AZ929" s="14"/>
      <c r="BA929" s="14"/>
      <c r="BB929" s="14"/>
      <c r="BC929" s="14"/>
    </row>
    <row r="930" spans="1:55" ht="26.25" customHeight="1" x14ac:dyDescent="0.35">
      <c r="A930" s="2"/>
      <c r="B930" s="2" t="s">
        <v>458</v>
      </c>
      <c r="C930" s="22" t="str">
        <f>VLOOKUP(B930,Tabel!$A$6:$E$78,2,FALSE)</f>
        <v>Rosario Merah Putih</v>
      </c>
      <c r="D930" s="14">
        <f>VLOOKUP(B930,Tabel!$A$6:$E$78,4,FALSE)</f>
        <v>40000</v>
      </c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>
        <v>1</v>
      </c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22"/>
      <c r="AR930" s="13">
        <f t="shared" si="48"/>
        <v>1</v>
      </c>
      <c r="AT930" s="13">
        <f t="shared" si="45"/>
        <v>40000</v>
      </c>
      <c r="AU930" s="14"/>
      <c r="AV930" s="14"/>
      <c r="AW930" s="14"/>
      <c r="AX930" s="35"/>
      <c r="AY930" s="30"/>
      <c r="AZ930" s="14"/>
      <c r="BA930" s="14"/>
      <c r="BB930" s="14"/>
      <c r="BC930" s="14"/>
    </row>
    <row r="931" spans="1:55" ht="26.25" customHeight="1" x14ac:dyDescent="0.35">
      <c r="A931" s="2"/>
      <c r="B931" s="2" t="s">
        <v>32</v>
      </c>
      <c r="C931" s="22" t="str">
        <f>VLOOKUP(B931,Tabel!$A$6:$E$78,2,FALSE)</f>
        <v>Rosario kayu</v>
      </c>
      <c r="D931" s="14">
        <f>VLOOKUP(B931,Tabel!$A$6:$E$78,4,FALSE)</f>
        <v>40000</v>
      </c>
      <c r="E931" s="13"/>
      <c r="F931" s="13">
        <v>3</v>
      </c>
      <c r="G931" s="13"/>
      <c r="H931" s="13">
        <v>3</v>
      </c>
      <c r="I931" s="13"/>
      <c r="J931" s="13">
        <v>3</v>
      </c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22"/>
      <c r="AR931" s="13">
        <f t="shared" si="48"/>
        <v>9</v>
      </c>
      <c r="AT931" s="13">
        <f t="shared" si="45"/>
        <v>360000</v>
      </c>
      <c r="AU931" s="14"/>
      <c r="AV931" s="14"/>
      <c r="AW931" s="14"/>
      <c r="AX931" s="35"/>
      <c r="AY931" s="30"/>
      <c r="AZ931" s="14"/>
      <c r="BA931" s="14"/>
      <c r="BB931" s="14"/>
      <c r="BC931" s="14"/>
    </row>
    <row r="932" spans="1:55" ht="26.25" customHeight="1" x14ac:dyDescent="0.35">
      <c r="A932" s="2"/>
      <c r="B932" s="2" t="s">
        <v>49</v>
      </c>
      <c r="C932" s="22" t="str">
        <f>VLOOKUP(B932,Tabel!$A$6:$E$78,2,FALSE)</f>
        <v>G.tali warna warni</v>
      </c>
      <c r="D932" s="14">
        <f>VLOOKUP(B932,Tabel!$A$6:$E$78,4,FALSE)</f>
        <v>17000</v>
      </c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22">
        <v>12</v>
      </c>
      <c r="AR932" s="13">
        <f t="shared" si="48"/>
        <v>12</v>
      </c>
      <c r="AT932" s="13">
        <f t="shared" si="45"/>
        <v>204000</v>
      </c>
      <c r="AU932" s="14" t="s">
        <v>463</v>
      </c>
      <c r="AV932" s="14"/>
      <c r="AW932" s="14"/>
      <c r="AX932" s="35"/>
      <c r="AY932" s="30"/>
      <c r="AZ932" s="14"/>
      <c r="BA932" s="14"/>
      <c r="BB932" s="14"/>
      <c r="BC932" s="14"/>
    </row>
    <row r="933" spans="1:55" ht="26.25" customHeight="1" x14ac:dyDescent="0.35">
      <c r="A933" s="2"/>
      <c r="B933" s="2" t="s">
        <v>370</v>
      </c>
      <c r="C933" s="22" t="str">
        <f>VLOOKUP(B933,Tabel!$A$6:$E$78,2,FALSE)</f>
        <v>Gelang Rosario Putih</v>
      </c>
      <c r="D933" s="14">
        <f>VLOOKUP(B933,Tabel!$A$6:$E$78,4,FALSE)</f>
        <v>50000</v>
      </c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>
        <v>1</v>
      </c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22"/>
      <c r="AR933" s="13">
        <f t="shared" si="48"/>
        <v>1</v>
      </c>
      <c r="AT933" s="13">
        <f t="shared" si="45"/>
        <v>50000</v>
      </c>
      <c r="AU933" s="14"/>
      <c r="AV933" s="14"/>
      <c r="AW933" s="14"/>
      <c r="AX933" s="35"/>
      <c r="AY933" s="30"/>
      <c r="AZ933" s="14"/>
      <c r="BA933" s="14"/>
      <c r="BB933" s="14"/>
      <c r="BC933" s="14"/>
    </row>
    <row r="934" spans="1:55" ht="26.25" customHeight="1" x14ac:dyDescent="0.35">
      <c r="A934" s="2"/>
      <c r="B934" s="2" t="s">
        <v>221</v>
      </c>
      <c r="C934" s="22" t="str">
        <f>VLOOKUP(B934,Tabel!$A$6:$E$78,2,FALSE)</f>
        <v>Rosario tali bercorak</v>
      </c>
      <c r="D934" s="14">
        <f>VLOOKUP(B934,Tabel!$A$6:$E$78,4,FALSE)</f>
        <v>50000</v>
      </c>
      <c r="E934" s="13"/>
      <c r="F934" s="13">
        <v>1</v>
      </c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>
        <v>5</v>
      </c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22"/>
      <c r="AR934" s="13">
        <f t="shared" si="48"/>
        <v>6</v>
      </c>
      <c r="AT934" s="13">
        <f t="shared" si="45"/>
        <v>300000</v>
      </c>
      <c r="AU934" s="14"/>
      <c r="AV934" s="14"/>
      <c r="AW934" s="14"/>
      <c r="AX934" s="35"/>
      <c r="AY934" s="30"/>
      <c r="AZ934" s="14"/>
      <c r="BA934" s="14"/>
      <c r="BB934" s="14"/>
      <c r="BC934" s="14"/>
    </row>
    <row r="935" spans="1:55" ht="26.25" customHeight="1" x14ac:dyDescent="0.35">
      <c r="A935" s="2"/>
      <c r="B935" s="2" t="s">
        <v>133</v>
      </c>
      <c r="C935" s="22" t="str">
        <f>VLOOKUP(B935,Tabel!$A$6:$E$78,2,FALSE)</f>
        <v>Gelang rosario kristal</v>
      </c>
      <c r="D935" s="14">
        <f>VLOOKUP(B935,Tabel!$A$6:$E$78,4,FALSE)</f>
        <v>50000</v>
      </c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>
        <v>1</v>
      </c>
      <c r="T935" s="13"/>
      <c r="U935" s="13"/>
      <c r="V935" s="13"/>
      <c r="W935" s="13"/>
      <c r="X935" s="13"/>
      <c r="Y935" s="13"/>
      <c r="Z935" s="13"/>
      <c r="AA935" s="13">
        <v>1</v>
      </c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22"/>
      <c r="AR935" s="13">
        <f t="shared" si="48"/>
        <v>2</v>
      </c>
      <c r="AT935" s="13">
        <f t="shared" si="45"/>
        <v>100000</v>
      </c>
      <c r="AU935" s="14"/>
      <c r="AV935" s="14"/>
      <c r="AW935" s="14"/>
      <c r="AX935" s="35"/>
      <c r="AY935" s="30"/>
      <c r="AZ935" s="14"/>
      <c r="BA935" s="14"/>
      <c r="BB935" s="14"/>
      <c r="BC935" s="14"/>
    </row>
    <row r="936" spans="1:55" ht="26.25" customHeight="1" x14ac:dyDescent="0.35">
      <c r="A936" s="2"/>
      <c r="B936" s="2" t="s">
        <v>140</v>
      </c>
      <c r="C936" s="22" t="str">
        <f>VLOOKUP(B936,Tabel!$A$6:$E$78,2,FALSE)</f>
        <v>Kalung bandul</v>
      </c>
      <c r="D936" s="14">
        <f>VLOOKUP(B936,Tabel!$A$6:$E$78,4,FALSE)</f>
        <v>23000</v>
      </c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>
        <v>1</v>
      </c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22"/>
      <c r="AR936" s="13">
        <f t="shared" si="48"/>
        <v>1</v>
      </c>
      <c r="AT936" s="13">
        <f t="shared" si="45"/>
        <v>23000</v>
      </c>
      <c r="AU936" s="14"/>
      <c r="AV936" s="14"/>
      <c r="AW936" s="14"/>
      <c r="AX936" s="35"/>
      <c r="AY936" s="30"/>
      <c r="AZ936" s="14"/>
      <c r="BA936" s="14"/>
      <c r="BB936" s="14"/>
      <c r="BC936" s="14"/>
    </row>
    <row r="937" spans="1:55" ht="26.25" customHeight="1" x14ac:dyDescent="0.35">
      <c r="A937" s="2"/>
      <c r="B937" s="2" t="s">
        <v>225</v>
      </c>
      <c r="C937" s="22" t="str">
        <f>VLOOKUP(B937,Tabel!$A$6:$E$78,2,FALSE)</f>
        <v>Anting</v>
      </c>
      <c r="D937" s="14">
        <f>VLOOKUP(B937,Tabel!$A$6:$E$78,4,FALSE)</f>
        <v>65000</v>
      </c>
      <c r="E937" s="13"/>
      <c r="F937" s="13"/>
      <c r="G937" s="13"/>
      <c r="H937" s="13"/>
      <c r="I937" s="13"/>
      <c r="J937" s="13"/>
      <c r="K937" s="13"/>
      <c r="L937" s="13"/>
      <c r="M937" s="13">
        <v>1</v>
      </c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22"/>
      <c r="AR937" s="13">
        <f t="shared" si="48"/>
        <v>1</v>
      </c>
      <c r="AT937" s="13">
        <f t="shared" si="45"/>
        <v>65000</v>
      </c>
      <c r="AU937" s="14"/>
      <c r="AV937" s="14"/>
      <c r="AW937" s="14"/>
      <c r="AX937" s="35"/>
      <c r="AY937" s="30"/>
      <c r="AZ937" s="14"/>
      <c r="BA937" s="14"/>
      <c r="BB937" s="14"/>
      <c r="BC937" s="14"/>
    </row>
    <row r="938" spans="1:55" ht="26.25" customHeight="1" x14ac:dyDescent="0.35">
      <c r="A938" s="2"/>
      <c r="B938" s="2" t="s">
        <v>215</v>
      </c>
      <c r="C938" s="22" t="str">
        <f>VLOOKUP(B938,Tabel!$A$6:$E$78,2,FALSE)</f>
        <v>G. Mutiara</v>
      </c>
      <c r="D938" s="14">
        <f>VLOOKUP(B938,Tabel!$A$6:$E$78,4,FALSE)</f>
        <v>30000</v>
      </c>
      <c r="E938" s="13"/>
      <c r="F938" s="13"/>
      <c r="G938" s="13"/>
      <c r="H938" s="13"/>
      <c r="I938" s="13"/>
      <c r="J938" s="13"/>
      <c r="K938" s="13"/>
      <c r="L938" s="13"/>
      <c r="M938" s="13">
        <v>1</v>
      </c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22"/>
      <c r="AR938" s="13">
        <f t="shared" si="48"/>
        <v>1</v>
      </c>
      <c r="AT938" s="13">
        <f t="shared" si="45"/>
        <v>30000</v>
      </c>
      <c r="AU938" s="14"/>
      <c r="AV938" s="14"/>
      <c r="AW938" s="14"/>
      <c r="AX938" s="35"/>
      <c r="AY938" s="30"/>
      <c r="AZ938" s="14"/>
      <c r="BA938" s="14"/>
      <c r="BB938" s="14"/>
      <c r="BC938" s="14"/>
    </row>
    <row r="939" spans="1:55" ht="26.25" customHeight="1" x14ac:dyDescent="0.35">
      <c r="A939" s="2"/>
      <c r="B939" s="2" t="s">
        <v>129</v>
      </c>
      <c r="C939" s="22" t="str">
        <f>VLOOKUP(B939,Tabel!$A$6:$E$78,2,FALSE)</f>
        <v>Lain2</v>
      </c>
      <c r="D939" s="14">
        <f>4114000+975000-SUM(AT910:AT938)</f>
        <v>579000</v>
      </c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22">
        <v>1</v>
      </c>
      <c r="AR939" s="13">
        <f t="shared" si="48"/>
        <v>1</v>
      </c>
      <c r="AT939" s="29">
        <f t="shared" si="45"/>
        <v>579000</v>
      </c>
      <c r="AU939" s="14"/>
      <c r="AV939" s="14"/>
      <c r="AW939" s="14"/>
      <c r="AX939" s="35">
        <f>AT939</f>
        <v>579000</v>
      </c>
      <c r="AY939" s="30"/>
      <c r="AZ939" s="14"/>
      <c r="BA939" s="14"/>
      <c r="BB939" s="14"/>
      <c r="BC939" s="14"/>
    </row>
    <row r="940" spans="1:55" ht="26.25" customHeight="1" x14ac:dyDescent="0.35">
      <c r="A940" s="17">
        <v>42494</v>
      </c>
      <c r="B940" s="2" t="s">
        <v>458</v>
      </c>
      <c r="C940" s="22" t="str">
        <f>VLOOKUP(B940,Tabel!$A$6:$E$78,2,FALSE)</f>
        <v>Rosario Merah Putih</v>
      </c>
      <c r="D940" s="14">
        <f>VLOOKUP(B940,Tabel!$A$6:$E$78,4,FALSE)</f>
        <v>40000</v>
      </c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22">
        <v>1</v>
      </c>
      <c r="AR940" s="13">
        <f t="shared" si="48"/>
        <v>1</v>
      </c>
      <c r="AT940" s="13">
        <f t="shared" si="45"/>
        <v>40000</v>
      </c>
      <c r="AU940" s="14"/>
      <c r="AV940" s="14"/>
      <c r="AW940" s="14"/>
      <c r="AX940" s="35"/>
      <c r="AY940" s="30"/>
      <c r="AZ940" s="14"/>
      <c r="BA940" s="14"/>
      <c r="BB940" s="14"/>
      <c r="BC940" s="14"/>
    </row>
    <row r="941" spans="1:55" ht="26.25" customHeight="1" x14ac:dyDescent="0.35">
      <c r="A941" s="17">
        <v>42491</v>
      </c>
      <c r="B941" s="2" t="s">
        <v>129</v>
      </c>
      <c r="C941" s="22" t="str">
        <f>VLOOKUP(B941,Tabel!$A$6:$E$78,2,FALSE)</f>
        <v>Lain2</v>
      </c>
      <c r="D941" s="14">
        <v>294000</v>
      </c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22">
        <v>1</v>
      </c>
      <c r="AR941" s="13">
        <f t="shared" si="48"/>
        <v>1</v>
      </c>
      <c r="AT941" s="13">
        <f t="shared" si="45"/>
        <v>294000</v>
      </c>
      <c r="AU941" s="14"/>
      <c r="AV941" s="14"/>
      <c r="AW941" s="14"/>
      <c r="AX941" s="35"/>
      <c r="AY941" s="30"/>
      <c r="AZ941" s="14"/>
      <c r="BA941" s="14"/>
      <c r="BB941" s="14"/>
      <c r="BC941" s="14"/>
    </row>
    <row r="942" spans="1:55" ht="26.25" customHeight="1" x14ac:dyDescent="0.35">
      <c r="A942" s="17">
        <v>42504</v>
      </c>
      <c r="B942" s="2" t="s">
        <v>458</v>
      </c>
      <c r="C942" s="22" t="str">
        <f>VLOOKUP(B942,Tabel!$A$6:$E$78,2,FALSE)</f>
        <v>Rosario Merah Putih</v>
      </c>
      <c r="D942" s="14">
        <f>VLOOKUP(B942,Tabel!$A$6:$E$78,4,FALSE)</f>
        <v>40000</v>
      </c>
      <c r="E942" s="13"/>
      <c r="F942" s="13"/>
      <c r="G942" s="13"/>
      <c r="H942" s="13">
        <v>2</v>
      </c>
      <c r="I942" s="13"/>
      <c r="J942" s="13">
        <v>10</v>
      </c>
      <c r="K942" s="13"/>
      <c r="L942" s="13">
        <v>2</v>
      </c>
      <c r="M942" s="13">
        <v>8</v>
      </c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22">
        <v>3</v>
      </c>
      <c r="AR942" s="13">
        <f t="shared" si="48"/>
        <v>25</v>
      </c>
      <c r="AT942" s="13">
        <f t="shared" si="45"/>
        <v>1000000</v>
      </c>
      <c r="AU942" s="14" t="s">
        <v>462</v>
      </c>
      <c r="AV942" s="14"/>
      <c r="AW942" s="14"/>
      <c r="AX942" s="35"/>
      <c r="AY942" s="30"/>
      <c r="AZ942" s="14"/>
      <c r="BA942" s="14"/>
      <c r="BB942" s="14"/>
      <c r="BC942" s="14"/>
    </row>
    <row r="943" spans="1:55" ht="26.25" customHeight="1" x14ac:dyDescent="0.35">
      <c r="A943" s="17">
        <v>42512</v>
      </c>
      <c r="B943" s="2" t="s">
        <v>221</v>
      </c>
      <c r="C943" s="22" t="str">
        <f>VLOOKUP(B943,Tabel!$A$6:$E$78,2,FALSE)</f>
        <v>Rosario tali bercorak</v>
      </c>
      <c r="D943" s="14">
        <f>VLOOKUP(B943,Tabel!$A$6:$E$78,4,FALSE)</f>
        <v>50000</v>
      </c>
      <c r="E943" s="13"/>
      <c r="F943" s="13"/>
      <c r="G943" s="13"/>
      <c r="H943" s="13"/>
      <c r="I943" s="13"/>
      <c r="J943" s="13">
        <v>1</v>
      </c>
      <c r="K943" s="13"/>
      <c r="L943" s="13"/>
      <c r="M943" s="13"/>
      <c r="N943" s="13"/>
      <c r="O943" s="13"/>
      <c r="P943" s="13"/>
      <c r="Q943" s="13"/>
      <c r="R943" s="13"/>
      <c r="S943" s="13">
        <v>2</v>
      </c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22"/>
      <c r="AR943" s="13">
        <f t="shared" si="48"/>
        <v>3</v>
      </c>
      <c r="AT943" s="13">
        <f t="shared" si="45"/>
        <v>150000</v>
      </c>
      <c r="AU943" s="14"/>
      <c r="AV943" s="14"/>
      <c r="AW943" s="14"/>
      <c r="AX943" s="35"/>
      <c r="AY943" s="30"/>
      <c r="AZ943" s="14"/>
      <c r="BA943" s="14"/>
      <c r="BB943" s="14"/>
      <c r="BC943" s="14"/>
    </row>
    <row r="944" spans="1:55" ht="26.25" customHeight="1" x14ac:dyDescent="0.35">
      <c r="A944" s="2" t="s">
        <v>464</v>
      </c>
      <c r="B944" s="2" t="s">
        <v>135</v>
      </c>
      <c r="C944" s="22" t="str">
        <f>VLOOKUP(B944,Tabel!$A$6:$E$78,2,FALSE)</f>
        <v xml:space="preserve">Gelang plat </v>
      </c>
      <c r="D944" s="14">
        <f>VLOOKUP(B944,Tabel!$A$6:$E$78,4,FALSE)</f>
        <v>17000</v>
      </c>
      <c r="E944" s="13"/>
      <c r="F944" s="13">
        <v>13</v>
      </c>
      <c r="G944" s="13"/>
      <c r="H944" s="13">
        <v>26</v>
      </c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>
        <v>3</v>
      </c>
      <c r="Z944" s="13"/>
      <c r="AA944" s="13"/>
      <c r="AB944" s="13">
        <v>7</v>
      </c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22"/>
      <c r="AR944" s="13">
        <f t="shared" si="48"/>
        <v>49</v>
      </c>
      <c r="AT944" s="13">
        <f t="shared" si="45"/>
        <v>833000</v>
      </c>
      <c r="AU944" s="14"/>
      <c r="AV944" s="14"/>
      <c r="AW944" s="14"/>
      <c r="AX944" s="35"/>
      <c r="AY944" s="30"/>
      <c r="AZ944" s="14"/>
      <c r="BA944" s="14"/>
      <c r="BB944" s="14"/>
      <c r="BC944" s="14"/>
    </row>
    <row r="945" spans="1:55" ht="26.25" customHeight="1" x14ac:dyDescent="0.35">
      <c r="A945" s="2" t="s">
        <v>465</v>
      </c>
      <c r="B945" s="2" t="s">
        <v>56</v>
      </c>
      <c r="C945" s="22" t="str">
        <f>VLOOKUP(B945,Tabel!$A$6:$E$78,2,FALSE)</f>
        <v>Anting</v>
      </c>
      <c r="D945" s="14">
        <f>VLOOKUP(B945,Tabel!$A$6:$E$78,4,FALSE)</f>
        <v>50000</v>
      </c>
      <c r="E945" s="13"/>
      <c r="F945" s="13">
        <v>1</v>
      </c>
      <c r="G945" s="13"/>
      <c r="H945" s="13"/>
      <c r="I945" s="13"/>
      <c r="J945" s="13"/>
      <c r="K945" s="13"/>
      <c r="L945" s="13"/>
      <c r="M945" s="13"/>
      <c r="N945" s="13">
        <v>1</v>
      </c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22"/>
      <c r="AR945" s="13">
        <f t="shared" si="48"/>
        <v>2</v>
      </c>
      <c r="AT945" s="13">
        <f t="shared" si="45"/>
        <v>100000</v>
      </c>
      <c r="AU945" s="14"/>
      <c r="AV945" s="14"/>
      <c r="AW945" s="14"/>
      <c r="AX945" s="35"/>
      <c r="AY945" s="30"/>
      <c r="AZ945" s="14"/>
      <c r="BA945" s="14"/>
      <c r="BB945" s="14"/>
      <c r="BC945" s="14"/>
    </row>
    <row r="946" spans="1:55" ht="26.25" customHeight="1" x14ac:dyDescent="0.35">
      <c r="A946" s="2"/>
      <c r="B946" s="2" t="s">
        <v>221</v>
      </c>
      <c r="C946" s="22" t="str">
        <f>VLOOKUP(B946,Tabel!$A$6:$E$78,2,FALSE)</f>
        <v>Rosario tali bercorak</v>
      </c>
      <c r="D946" s="14">
        <f>VLOOKUP(B946,Tabel!$A$6:$E$78,4,FALSE)</f>
        <v>50000</v>
      </c>
      <c r="E946" s="13"/>
      <c r="F946" s="13"/>
      <c r="G946" s="13"/>
      <c r="H946" s="13">
        <v>2</v>
      </c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>
        <v>1</v>
      </c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22"/>
      <c r="AR946" s="13">
        <f t="shared" si="48"/>
        <v>3</v>
      </c>
      <c r="AT946" s="13">
        <f t="shared" si="45"/>
        <v>150000</v>
      </c>
      <c r="AU946" s="14"/>
      <c r="AV946" s="14"/>
      <c r="AW946" s="14"/>
      <c r="AX946" s="35"/>
      <c r="AY946" s="30"/>
      <c r="AZ946" s="14"/>
      <c r="BA946" s="14"/>
      <c r="BB946" s="14"/>
      <c r="BC946" s="14"/>
    </row>
    <row r="947" spans="1:55" ht="26.25" customHeight="1" x14ac:dyDescent="0.35">
      <c r="A947" s="2"/>
      <c r="B947" s="2" t="s">
        <v>140</v>
      </c>
      <c r="C947" s="22" t="str">
        <f>VLOOKUP(B947,Tabel!$A$6:$E$78,2,FALSE)</f>
        <v>Kalung bandul</v>
      </c>
      <c r="D947" s="14">
        <f>VLOOKUP(B947,Tabel!$A$6:$E$78,4,FALSE)</f>
        <v>23000</v>
      </c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>
        <v>7</v>
      </c>
      <c r="Q947" s="13"/>
      <c r="R947" s="13"/>
      <c r="S947" s="13"/>
      <c r="T947" s="13">
        <v>3</v>
      </c>
      <c r="U947" s="13"/>
      <c r="V947" s="13"/>
      <c r="W947" s="13"/>
      <c r="X947" s="13"/>
      <c r="Y947" s="13">
        <v>8</v>
      </c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22"/>
      <c r="AR947" s="13">
        <f t="shared" si="48"/>
        <v>18</v>
      </c>
      <c r="AT947" s="13">
        <f t="shared" si="45"/>
        <v>414000</v>
      </c>
      <c r="AU947" s="14"/>
      <c r="AV947" s="14"/>
      <c r="AW947" s="14"/>
      <c r="AX947" s="35"/>
      <c r="AY947" s="30"/>
      <c r="AZ947" s="14"/>
      <c r="BA947" s="14"/>
      <c r="BB947" s="14"/>
      <c r="BC947" s="14"/>
    </row>
    <row r="948" spans="1:55" ht="26.25" customHeight="1" x14ac:dyDescent="0.35">
      <c r="A948" s="2"/>
      <c r="B948" s="2" t="s">
        <v>33</v>
      </c>
      <c r="C948" s="22" t="str">
        <f>VLOOKUP(B948,Tabel!$A$6:$E$78,2,FALSE)</f>
        <v>Rosario batu</v>
      </c>
      <c r="D948" s="14">
        <f>VLOOKUP(B948,Tabel!$A$6:$E$78,4,FALSE)</f>
        <v>100000</v>
      </c>
      <c r="E948" s="13"/>
      <c r="F948" s="13"/>
      <c r="G948" s="13"/>
      <c r="H948" s="13">
        <v>2</v>
      </c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22"/>
      <c r="AR948" s="13">
        <f t="shared" si="48"/>
        <v>2</v>
      </c>
      <c r="AT948" s="13">
        <f t="shared" si="45"/>
        <v>200000</v>
      </c>
      <c r="AU948" s="14"/>
      <c r="AV948" s="14"/>
      <c r="AW948" s="14"/>
      <c r="AX948" s="35"/>
      <c r="AY948" s="30"/>
      <c r="AZ948" s="14"/>
      <c r="BA948" s="14"/>
      <c r="BB948" s="14"/>
      <c r="BC948" s="14"/>
    </row>
    <row r="949" spans="1:55" ht="26.25" customHeight="1" x14ac:dyDescent="0.35">
      <c r="A949" s="2"/>
      <c r="B949" s="2" t="s">
        <v>215</v>
      </c>
      <c r="C949" s="22" t="str">
        <f>VLOOKUP(B949,Tabel!$A$6:$E$78,2,FALSE)</f>
        <v>G. Mutiara</v>
      </c>
      <c r="D949" s="14">
        <f>VLOOKUP(B949,Tabel!$A$6:$E$78,4,FALSE)</f>
        <v>30000</v>
      </c>
      <c r="E949" s="13"/>
      <c r="F949" s="13"/>
      <c r="G949" s="13"/>
      <c r="H949" s="13"/>
      <c r="I949" s="13"/>
      <c r="J949" s="13"/>
      <c r="K949" s="13"/>
      <c r="L949" s="13"/>
      <c r="M949" s="13">
        <v>3</v>
      </c>
      <c r="N949" s="13"/>
      <c r="O949" s="13"/>
      <c r="P949" s="13"/>
      <c r="Q949" s="13">
        <v>3</v>
      </c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22"/>
      <c r="AR949" s="13">
        <f t="shared" si="48"/>
        <v>6</v>
      </c>
      <c r="AT949" s="13">
        <f t="shared" si="45"/>
        <v>180000</v>
      </c>
      <c r="AU949" s="14"/>
      <c r="AV949" s="14"/>
      <c r="AW949" s="14"/>
      <c r="AX949" s="35"/>
      <c r="AY949" s="30"/>
      <c r="AZ949" s="14"/>
      <c r="BA949" s="14"/>
      <c r="BB949" s="14"/>
      <c r="BC949" s="14"/>
    </row>
    <row r="950" spans="1:55" ht="26.25" customHeight="1" x14ac:dyDescent="0.35">
      <c r="A950" s="2"/>
      <c r="B950" s="2" t="s">
        <v>133</v>
      </c>
      <c r="C950" s="22" t="str">
        <f>VLOOKUP(B950,Tabel!$A$6:$E$78,2,FALSE)</f>
        <v>Gelang rosario kristal</v>
      </c>
      <c r="D950" s="14">
        <f>VLOOKUP(B950,Tabel!$A$6:$E$78,4,FALSE)</f>
        <v>50000</v>
      </c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>
        <v>1</v>
      </c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22"/>
      <c r="AR950" s="13">
        <f t="shared" si="48"/>
        <v>1</v>
      </c>
      <c r="AT950" s="13">
        <f t="shared" si="45"/>
        <v>50000</v>
      </c>
      <c r="AU950" s="14"/>
      <c r="AV950" s="14"/>
      <c r="AW950" s="14"/>
      <c r="AX950" s="35"/>
      <c r="AY950" s="30"/>
      <c r="AZ950" s="14"/>
      <c r="BA950" s="14"/>
      <c r="BB950" s="14"/>
      <c r="BC950" s="14"/>
    </row>
    <row r="951" spans="1:55" ht="26.25" customHeight="1" x14ac:dyDescent="0.35">
      <c r="A951" s="2"/>
      <c r="B951" s="2" t="s">
        <v>49</v>
      </c>
      <c r="C951" s="22" t="str">
        <f>VLOOKUP(B951,Tabel!$A$6:$E$78,2,FALSE)</f>
        <v>G.tali warna warni</v>
      </c>
      <c r="D951" s="14">
        <f>VLOOKUP(B951,Tabel!$A$6:$E$78,4,FALSE)</f>
        <v>17000</v>
      </c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22">
        <v>7</v>
      </c>
      <c r="AR951" s="13">
        <f t="shared" si="48"/>
        <v>7</v>
      </c>
      <c r="AT951" s="13">
        <f t="shared" si="45"/>
        <v>119000</v>
      </c>
      <c r="AU951" s="14" t="s">
        <v>466</v>
      </c>
      <c r="AV951" s="14"/>
      <c r="AW951" s="14"/>
      <c r="AX951" s="35"/>
      <c r="AY951" s="30"/>
      <c r="AZ951" s="14"/>
      <c r="BA951" s="14"/>
      <c r="BB951" s="14"/>
      <c r="BC951" s="14"/>
    </row>
    <row r="952" spans="1:55" ht="26.25" customHeight="1" x14ac:dyDescent="0.35">
      <c r="A952" s="2"/>
      <c r="B952" s="2" t="s">
        <v>47</v>
      </c>
      <c r="C952" s="22" t="str">
        <f>VLOOKUP(B952,Tabel!$A$6:$E$78,2,FALSE)</f>
        <v>G.makrame</v>
      </c>
      <c r="D952" s="14">
        <f>VLOOKUP(B952,Tabel!$A$6:$E$78,4,FALSE)</f>
        <v>18000</v>
      </c>
      <c r="E952" s="13"/>
      <c r="F952" s="13"/>
      <c r="G952" s="13"/>
      <c r="H952" s="13"/>
      <c r="I952" s="13"/>
      <c r="J952" s="13"/>
      <c r="K952" s="13"/>
      <c r="L952" s="13"/>
      <c r="M952" s="13"/>
      <c r="N952" s="13">
        <v>9</v>
      </c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22"/>
      <c r="AR952" s="13">
        <f t="shared" si="48"/>
        <v>9</v>
      </c>
      <c r="AT952" s="13">
        <f t="shared" si="45"/>
        <v>162000</v>
      </c>
      <c r="AU952" s="14"/>
      <c r="AV952" s="14"/>
      <c r="AW952" s="14"/>
      <c r="AX952" s="35"/>
      <c r="AY952" s="30"/>
      <c r="AZ952" s="14"/>
      <c r="BA952" s="14"/>
      <c r="BB952" s="14"/>
      <c r="BC952" s="14"/>
    </row>
    <row r="953" spans="1:55" ht="26.25" customHeight="1" x14ac:dyDescent="0.35">
      <c r="A953" s="2"/>
      <c r="B953" s="2" t="s">
        <v>225</v>
      </c>
      <c r="C953" s="22" t="str">
        <f>VLOOKUP(B953,Tabel!$A$6:$E$78,2,FALSE)</f>
        <v>Anting</v>
      </c>
      <c r="D953" s="14">
        <f>VLOOKUP(B953,Tabel!$A$6:$E$78,4,FALSE)</f>
        <v>65000</v>
      </c>
      <c r="E953" s="13"/>
      <c r="F953" s="13"/>
      <c r="G953" s="13"/>
      <c r="H953" s="13"/>
      <c r="I953" s="13"/>
      <c r="J953" s="13"/>
      <c r="K953" s="13"/>
      <c r="L953" s="13"/>
      <c r="M953" s="13">
        <v>2</v>
      </c>
      <c r="N953" s="13"/>
      <c r="O953" s="13"/>
      <c r="P953" s="13"/>
      <c r="Q953" s="13"/>
      <c r="R953" s="13"/>
      <c r="S953" s="13"/>
      <c r="T953" s="13"/>
      <c r="U953" s="13"/>
      <c r="V953" s="13"/>
      <c r="W953" s="13">
        <v>1</v>
      </c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22"/>
      <c r="AR953" s="13">
        <f t="shared" si="48"/>
        <v>3</v>
      </c>
      <c r="AT953" s="13">
        <f t="shared" si="45"/>
        <v>195000</v>
      </c>
      <c r="AU953" s="14"/>
      <c r="AV953" s="14"/>
      <c r="AW953" s="14"/>
      <c r="AX953" s="35"/>
      <c r="AY953" s="30"/>
      <c r="AZ953" s="14"/>
      <c r="BA953" s="14"/>
      <c r="BB953" s="14"/>
      <c r="BC953" s="14"/>
    </row>
    <row r="954" spans="1:55" ht="26.25" customHeight="1" x14ac:dyDescent="0.35">
      <c r="A954" s="2"/>
      <c r="B954" s="2" t="s">
        <v>237</v>
      </c>
      <c r="C954" s="22" t="str">
        <f>VLOOKUP(B954,Tabel!$A$6:$E$78,2,FALSE)</f>
        <v>Rosario tali simpul</v>
      </c>
      <c r="D954" s="14">
        <f>VLOOKUP(B954,Tabel!$A$6:$E$78,4,FALSE)</f>
        <v>30000</v>
      </c>
      <c r="E954" s="13"/>
      <c r="F954" s="13"/>
      <c r="G954" s="13"/>
      <c r="H954" s="13"/>
      <c r="I954" s="13"/>
      <c r="J954" s="13">
        <v>1</v>
      </c>
      <c r="K954" s="13"/>
      <c r="L954" s="13"/>
      <c r="M954" s="13"/>
      <c r="N954" s="13"/>
      <c r="O954" s="13"/>
      <c r="P954" s="13"/>
      <c r="Q954" s="13">
        <v>1</v>
      </c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22"/>
      <c r="AR954" s="13">
        <f t="shared" si="48"/>
        <v>2</v>
      </c>
      <c r="AT954" s="13">
        <f t="shared" si="45"/>
        <v>60000</v>
      </c>
      <c r="AU954" s="14"/>
      <c r="AV954" s="14"/>
      <c r="AW954" s="14"/>
      <c r="AX954" s="35"/>
      <c r="AY954" s="30"/>
      <c r="AZ954" s="14"/>
      <c r="BA954" s="14"/>
      <c r="BB954" s="14"/>
      <c r="BC954" s="14"/>
    </row>
    <row r="955" spans="1:55" ht="26.25" customHeight="1" x14ac:dyDescent="0.35">
      <c r="A955" s="2"/>
      <c r="B955" s="2" t="s">
        <v>129</v>
      </c>
      <c r="C955" s="22" t="str">
        <f>VLOOKUP(B955,Tabel!$A$6:$E$78,2,FALSE)</f>
        <v>Lain2</v>
      </c>
      <c r="D955" s="14">
        <f>2832000-SUM(AT943:AT954)</f>
        <v>219000</v>
      </c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22">
        <v>1</v>
      </c>
      <c r="AR955" s="13">
        <f t="shared" si="48"/>
        <v>1</v>
      </c>
      <c r="AT955" s="29">
        <f t="shared" si="45"/>
        <v>219000</v>
      </c>
      <c r="AU955" s="14"/>
      <c r="AV955" s="14"/>
      <c r="AW955" s="14"/>
      <c r="AX955" s="35">
        <f>AT955</f>
        <v>219000</v>
      </c>
      <c r="AY955" s="30"/>
      <c r="AZ955" s="14"/>
      <c r="BA955" s="14"/>
      <c r="BB955" s="14"/>
      <c r="BC955" s="14"/>
    </row>
    <row r="956" spans="1:55" ht="26.25" customHeight="1" x14ac:dyDescent="0.35">
      <c r="A956" s="17">
        <v>42490</v>
      </c>
      <c r="B956" s="2" t="s">
        <v>458</v>
      </c>
      <c r="C956" s="22" t="str">
        <f>VLOOKUP(B956,Tabel!$A$6:$E$78,2,FALSE)</f>
        <v>Rosario Merah Putih</v>
      </c>
      <c r="D956" s="14">
        <f>VLOOKUP(B956,Tabel!$A$6:$E$78,4,FALSE)</f>
        <v>40000</v>
      </c>
      <c r="E956" s="13"/>
      <c r="F956" s="13"/>
      <c r="G956" s="13"/>
      <c r="H956" s="13">
        <v>4</v>
      </c>
      <c r="I956" s="13"/>
      <c r="J956" s="13"/>
      <c r="K956" s="13"/>
      <c r="L956" s="13"/>
      <c r="M956" s="13">
        <v>2</v>
      </c>
      <c r="N956" s="13"/>
      <c r="O956" s="13"/>
      <c r="P956" s="13"/>
      <c r="Q956" s="13">
        <v>3</v>
      </c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>
        <v>3</v>
      </c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22"/>
      <c r="AR956" s="13">
        <f t="shared" si="48"/>
        <v>12</v>
      </c>
      <c r="AT956" s="13">
        <f t="shared" si="45"/>
        <v>480000</v>
      </c>
      <c r="AU956" s="30" t="s">
        <v>469</v>
      </c>
      <c r="AV956" s="14"/>
      <c r="AW956" s="14"/>
      <c r="AX956" s="35"/>
      <c r="AY956" s="30"/>
      <c r="AZ956" s="14"/>
      <c r="BA956" s="14"/>
      <c r="BB956" s="14"/>
      <c r="BC956" s="14"/>
    </row>
    <row r="957" spans="1:55" ht="26.25" customHeight="1" x14ac:dyDescent="0.35">
      <c r="A957" s="17">
        <v>42503</v>
      </c>
      <c r="B957" s="2" t="s">
        <v>458</v>
      </c>
      <c r="C957" s="22" t="str">
        <f>VLOOKUP(B957,Tabel!$A$6:$E$78,2,FALSE)</f>
        <v>Rosario Merah Putih</v>
      </c>
      <c r="D957" s="14">
        <f>VLOOKUP(B957,Tabel!$A$6:$E$78,4,FALSE)</f>
        <v>40000</v>
      </c>
      <c r="E957" s="13"/>
      <c r="F957" s="13">
        <v>1</v>
      </c>
      <c r="G957" s="13"/>
      <c r="H957" s="13"/>
      <c r="I957" s="13"/>
      <c r="J957" s="13"/>
      <c r="K957" s="13"/>
      <c r="L957" s="13"/>
      <c r="M957" s="13">
        <v>2</v>
      </c>
      <c r="N957" s="13"/>
      <c r="O957" s="13"/>
      <c r="P957" s="13"/>
      <c r="Q957" s="13"/>
      <c r="R957" s="13"/>
      <c r="S957" s="13">
        <v>1</v>
      </c>
      <c r="T957" s="13">
        <v>1</v>
      </c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22"/>
      <c r="AR957" s="13">
        <f t="shared" si="48"/>
        <v>5</v>
      </c>
      <c r="AT957" s="13">
        <f t="shared" si="45"/>
        <v>200000</v>
      </c>
      <c r="AU957" s="30" t="s">
        <v>470</v>
      </c>
      <c r="AV957" s="14"/>
      <c r="AW957" s="14"/>
      <c r="AX957" s="35"/>
      <c r="AY957" s="30"/>
      <c r="AZ957" s="14"/>
      <c r="BA957" s="14"/>
      <c r="BB957" s="14"/>
      <c r="BC957" s="14"/>
    </row>
    <row r="958" spans="1:55" ht="26.25" customHeight="1" x14ac:dyDescent="0.35">
      <c r="A958" s="17"/>
      <c r="B958" s="2" t="s">
        <v>237</v>
      </c>
      <c r="C958" s="22" t="str">
        <f>VLOOKUP(B958,Tabel!$A$6:$E$78,2,FALSE)</f>
        <v>Rosario tali simpul</v>
      </c>
      <c r="D958" s="14">
        <f>VLOOKUP(B958,Tabel!$A$6:$E$78,4,FALSE)</f>
        <v>30000</v>
      </c>
      <c r="E958" s="13"/>
      <c r="F958" s="13"/>
      <c r="G958" s="13"/>
      <c r="H958" s="13"/>
      <c r="I958" s="13"/>
      <c r="J958" s="13">
        <v>2</v>
      </c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22"/>
      <c r="AR958" s="13">
        <f t="shared" si="48"/>
        <v>2</v>
      </c>
      <c r="AT958" s="13">
        <f t="shared" si="45"/>
        <v>60000</v>
      </c>
      <c r="AU958" s="14"/>
      <c r="AV958" s="14"/>
      <c r="AW958" s="14"/>
      <c r="AX958" s="35"/>
      <c r="AY958" s="30"/>
      <c r="AZ958" s="14"/>
      <c r="BA958" s="14"/>
      <c r="BB958" s="14"/>
      <c r="BC958" s="14"/>
    </row>
    <row r="959" spans="1:55" ht="26.25" customHeight="1" x14ac:dyDescent="0.35">
      <c r="A959" s="2"/>
      <c r="B959" s="2" t="s">
        <v>458</v>
      </c>
      <c r="C959" s="22" t="str">
        <f>VLOOKUP(B959,Tabel!$A$6:$E$78,2,FALSE)</f>
        <v>Rosario Merah Putih</v>
      </c>
      <c r="D959" s="14">
        <f>VLOOKUP(B959,Tabel!$A$6:$E$78,4,FALSE)</f>
        <v>40000</v>
      </c>
      <c r="E959" s="13"/>
      <c r="F959" s="13"/>
      <c r="G959" s="13"/>
      <c r="H959" s="13">
        <v>13</v>
      </c>
      <c r="I959" s="13"/>
      <c r="J959" s="13"/>
      <c r="K959" s="13"/>
      <c r="L959" s="13"/>
      <c r="M959" s="13">
        <f>11+13</f>
        <v>24</v>
      </c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22">
        <v>4</v>
      </c>
      <c r="AR959" s="13">
        <f t="shared" si="48"/>
        <v>41</v>
      </c>
      <c r="AT959" s="13">
        <f t="shared" si="45"/>
        <v>1640000</v>
      </c>
      <c r="AU959" s="127" t="s">
        <v>471</v>
      </c>
      <c r="AV959" s="14"/>
      <c r="AW959" s="14"/>
      <c r="AX959" s="35"/>
      <c r="AY959" s="30"/>
      <c r="AZ959" s="14"/>
      <c r="BA959" s="14"/>
      <c r="BB959" s="14"/>
      <c r="BC959" s="14"/>
    </row>
    <row r="960" spans="1:55" ht="26.25" customHeight="1" x14ac:dyDescent="0.35">
      <c r="A960" s="17">
        <v>42492</v>
      </c>
      <c r="B960" s="2" t="s">
        <v>458</v>
      </c>
      <c r="C960" s="22" t="str">
        <f>VLOOKUP(B960,Tabel!$A$6:$E$78,2,FALSE)</f>
        <v>Rosario Merah Putih</v>
      </c>
      <c r="D960" s="14">
        <f>VLOOKUP(B960,Tabel!$A$6:$E$78,4,FALSE)</f>
        <v>40000</v>
      </c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>
        <v>2</v>
      </c>
      <c r="Q960" s="13"/>
      <c r="R960" s="13"/>
      <c r="S960" s="13">
        <v>4</v>
      </c>
      <c r="T960" s="13"/>
      <c r="U960" s="13">
        <v>4</v>
      </c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22"/>
      <c r="AR960" s="13">
        <f t="shared" si="48"/>
        <v>10</v>
      </c>
      <c r="AT960" s="13">
        <f t="shared" si="45"/>
        <v>400000</v>
      </c>
      <c r="AU960" s="30" t="s">
        <v>472</v>
      </c>
      <c r="AV960" s="14"/>
      <c r="AW960" s="14"/>
      <c r="AX960" s="35"/>
      <c r="AY960" s="30"/>
      <c r="AZ960" s="14"/>
      <c r="BA960" s="14"/>
      <c r="BB960" s="14"/>
      <c r="BC960" s="14"/>
    </row>
    <row r="961" spans="1:55" ht="26.25" customHeight="1" x14ac:dyDescent="0.35">
      <c r="A961" s="17">
        <v>42494</v>
      </c>
      <c r="B961" s="2" t="s">
        <v>458</v>
      </c>
      <c r="C961" s="22" t="str">
        <f>VLOOKUP(B961,Tabel!$A$6:$E$78,2,FALSE)</f>
        <v>Rosario Merah Putih</v>
      </c>
      <c r="D961" s="14">
        <f>VLOOKUP(B961,Tabel!$A$6:$E$78,4,FALSE)</f>
        <v>40000</v>
      </c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>
        <v>3</v>
      </c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22"/>
      <c r="AR961" s="13">
        <f t="shared" si="48"/>
        <v>3</v>
      </c>
      <c r="AT961" s="13">
        <f t="shared" si="45"/>
        <v>120000</v>
      </c>
      <c r="AU961" s="30" t="s">
        <v>472</v>
      </c>
      <c r="AV961" s="14"/>
      <c r="AW961" s="14"/>
      <c r="AX961" s="35"/>
      <c r="AY961" s="30"/>
      <c r="AZ961" s="14"/>
      <c r="BA961" s="14"/>
      <c r="BB961" s="14"/>
      <c r="BC961" s="14"/>
    </row>
    <row r="962" spans="1:55" ht="26.25" customHeight="1" x14ac:dyDescent="0.35">
      <c r="A962" s="17">
        <v>42494</v>
      </c>
      <c r="B962" s="2" t="s">
        <v>458</v>
      </c>
      <c r="C962" s="22" t="str">
        <f>VLOOKUP(B962,Tabel!$A$6:$E$78,2,FALSE)</f>
        <v>Rosario Merah Putih</v>
      </c>
      <c r="D962" s="14">
        <f>VLOOKUP(B962,Tabel!$A$6:$E$78,4,FALSE)</f>
        <v>40000</v>
      </c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>
        <v>8</v>
      </c>
      <c r="Q962" s="13">
        <v>2</v>
      </c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22"/>
      <c r="AR962" s="13">
        <f t="shared" si="48"/>
        <v>10</v>
      </c>
      <c r="AT962" s="13">
        <f t="shared" si="45"/>
        <v>400000</v>
      </c>
      <c r="AU962" s="30" t="s">
        <v>473</v>
      </c>
      <c r="AV962" s="14"/>
      <c r="AW962" s="14"/>
      <c r="AX962" s="35"/>
      <c r="AY962" s="30"/>
      <c r="AZ962" s="14"/>
      <c r="BA962" s="14"/>
      <c r="BB962" s="14"/>
      <c r="BC962" s="14"/>
    </row>
    <row r="963" spans="1:55" ht="26.25" customHeight="1" x14ac:dyDescent="0.35">
      <c r="A963" s="17">
        <v>42502</v>
      </c>
      <c r="B963" s="2" t="s">
        <v>458</v>
      </c>
      <c r="C963" s="22" t="str">
        <f>VLOOKUP(B963,Tabel!$A$6:$E$78,2,FALSE)</f>
        <v>Rosario Merah Putih</v>
      </c>
      <c r="D963" s="14">
        <f>VLOOKUP(B963,Tabel!$A$6:$E$78,4,FALSE)</f>
        <v>40000</v>
      </c>
      <c r="E963" s="13"/>
      <c r="F963" s="13">
        <f>11+7+8</f>
        <v>26</v>
      </c>
      <c r="G963" s="13"/>
      <c r="H963" s="13">
        <f>6+15</f>
        <v>21</v>
      </c>
      <c r="I963" s="13"/>
      <c r="J963" s="13">
        <f>22+31</f>
        <v>53</v>
      </c>
      <c r="K963" s="13"/>
      <c r="L963" s="13">
        <f>2+6+1</f>
        <v>9</v>
      </c>
      <c r="M963" s="13">
        <v>45</v>
      </c>
      <c r="N963" s="13">
        <f>10+8</f>
        <v>18</v>
      </c>
      <c r="O963" s="13">
        <f>2+12</f>
        <v>14</v>
      </c>
      <c r="P963" s="13">
        <f>12+3</f>
        <v>15</v>
      </c>
      <c r="Q963" s="13">
        <f>17+6+9</f>
        <v>32</v>
      </c>
      <c r="R963" s="13"/>
      <c r="S963" s="13">
        <v>8</v>
      </c>
      <c r="T963" s="13">
        <v>6</v>
      </c>
      <c r="U963" s="13"/>
      <c r="V963" s="13">
        <v>6</v>
      </c>
      <c r="W963" s="13">
        <f>14+6</f>
        <v>20</v>
      </c>
      <c r="X963" s="13">
        <v>5</v>
      </c>
      <c r="Y963" s="13"/>
      <c r="Z963" s="13"/>
      <c r="AA963" s="13"/>
      <c r="AB963" s="13">
        <f>5+5</f>
        <v>10</v>
      </c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22">
        <f>13+1+3</f>
        <v>17</v>
      </c>
      <c r="AR963" s="13">
        <f t="shared" si="48"/>
        <v>305</v>
      </c>
      <c r="AT963" s="13">
        <f t="shared" si="45"/>
        <v>12200000</v>
      </c>
      <c r="AU963" s="33" t="s">
        <v>474</v>
      </c>
      <c r="AV963" s="14"/>
      <c r="AW963" s="14"/>
      <c r="AX963" s="35"/>
      <c r="AY963" s="30"/>
      <c r="AZ963" s="14"/>
      <c r="BA963" s="14"/>
      <c r="BB963" s="14"/>
      <c r="BC963" s="14"/>
    </row>
    <row r="964" spans="1:55" ht="26.25" customHeight="1" x14ac:dyDescent="0.35">
      <c r="A964" s="17">
        <v>42509</v>
      </c>
      <c r="B964" s="2" t="s">
        <v>32</v>
      </c>
      <c r="C964" s="22" t="str">
        <f>VLOOKUP(B964,Tabel!$A$6:$E$78,2,FALSE)</f>
        <v>Rosario kayu</v>
      </c>
      <c r="D964" s="14">
        <f>VLOOKUP(B964,Tabel!$A$6:$E$78,4,FALSE)</f>
        <v>40000</v>
      </c>
      <c r="E964" s="13"/>
      <c r="F964" s="13">
        <v>30</v>
      </c>
      <c r="G964" s="13"/>
      <c r="H964" s="13">
        <v>29</v>
      </c>
      <c r="I964" s="13"/>
      <c r="J964" s="13">
        <v>37</v>
      </c>
      <c r="K964" s="13"/>
      <c r="L964" s="13">
        <v>2</v>
      </c>
      <c r="M964" s="13">
        <v>11</v>
      </c>
      <c r="N964" s="13"/>
      <c r="O964" s="13">
        <v>6</v>
      </c>
      <c r="P964" s="13">
        <v>10</v>
      </c>
      <c r="Q964" s="13">
        <v>4</v>
      </c>
      <c r="R964" s="13"/>
      <c r="S964" s="13">
        <v>12</v>
      </c>
      <c r="T964" s="13"/>
      <c r="U964" s="13">
        <v>4</v>
      </c>
      <c r="V964" s="13"/>
      <c r="W964" s="13"/>
      <c r="X964" s="13"/>
      <c r="Y964" s="13">
        <v>5</v>
      </c>
      <c r="Z964" s="13"/>
      <c r="AA964" s="13"/>
      <c r="AB964" s="13">
        <v>5</v>
      </c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22">
        <v>45</v>
      </c>
      <c r="AR964" s="13">
        <f t="shared" si="48"/>
        <v>200</v>
      </c>
      <c r="AT964" s="13">
        <f t="shared" si="45"/>
        <v>8000000</v>
      </c>
      <c r="AU964" s="14"/>
      <c r="AV964" s="14"/>
      <c r="AW964" s="14"/>
      <c r="AX964" s="35"/>
      <c r="AY964" s="30"/>
      <c r="AZ964" s="14"/>
      <c r="BA964" s="14"/>
      <c r="BB964" s="14"/>
      <c r="BC964" s="14"/>
    </row>
    <row r="965" spans="1:55" ht="26.25" customHeight="1" x14ac:dyDescent="0.35">
      <c r="A965" s="17">
        <v>42588</v>
      </c>
      <c r="B965" s="2" t="s">
        <v>372</v>
      </c>
      <c r="C965" s="22" t="str">
        <f>VLOOKUP(B965,Tabel!$A$6:$E$78,2,FALSE)</f>
        <v>Gelang Rosario Corak Bunga</v>
      </c>
      <c r="D965" s="14">
        <f>VLOOKUP(B965,Tabel!$A$6:$E$78,4,FALSE)</f>
        <v>100000</v>
      </c>
      <c r="E965" s="13"/>
      <c r="F965" s="13"/>
      <c r="G965" s="13"/>
      <c r="H965" s="13">
        <v>1</v>
      </c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22"/>
      <c r="AR965" s="13">
        <f t="shared" si="48"/>
        <v>1</v>
      </c>
      <c r="AT965" s="13">
        <f t="shared" si="45"/>
        <v>100000</v>
      </c>
      <c r="AU965" s="14"/>
      <c r="AV965" s="14"/>
      <c r="AW965" s="14"/>
      <c r="AX965" s="35"/>
      <c r="AY965" s="30"/>
      <c r="AZ965" s="14"/>
      <c r="BA965" s="14"/>
      <c r="BB965" s="14"/>
      <c r="BC965" s="14"/>
    </row>
    <row r="966" spans="1:55" ht="26.25" customHeight="1" x14ac:dyDescent="0.35">
      <c r="A966" s="2" t="s">
        <v>543</v>
      </c>
      <c r="B966" s="2" t="s">
        <v>140</v>
      </c>
      <c r="C966" s="22" t="str">
        <f>VLOOKUP(B966,Tabel!$A$6:$E$78,2,FALSE)</f>
        <v>Kalung bandul</v>
      </c>
      <c r="D966" s="14">
        <f>VLOOKUP(B966,Tabel!$A$6:$E$78,4,FALSE)</f>
        <v>23000</v>
      </c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>
        <v>1</v>
      </c>
      <c r="Q966" s="13"/>
      <c r="R966" s="13"/>
      <c r="S966" s="13"/>
      <c r="T966" s="13">
        <v>3</v>
      </c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>
        <v>1</v>
      </c>
      <c r="AO966" s="13">
        <v>1</v>
      </c>
      <c r="AP966" s="13"/>
      <c r="AQ966" s="22"/>
      <c r="AR966" s="13">
        <f t="shared" si="48"/>
        <v>6</v>
      </c>
      <c r="AT966" s="13">
        <f t="shared" ref="AT966:AT1024" si="49">AR966*D966</f>
        <v>138000</v>
      </c>
      <c r="AU966" s="14"/>
      <c r="AV966" s="14"/>
      <c r="AW966" s="14"/>
      <c r="AX966" s="35"/>
      <c r="AY966" s="30"/>
      <c r="AZ966" s="14"/>
      <c r="BA966" s="14"/>
      <c r="BB966" s="14"/>
      <c r="BC966" s="14"/>
    </row>
    <row r="967" spans="1:55" ht="26.25" customHeight="1" x14ac:dyDescent="0.35">
      <c r="A967" s="2"/>
      <c r="B967" s="2" t="s">
        <v>33</v>
      </c>
      <c r="C967" s="22" t="str">
        <f>VLOOKUP(B967,Tabel!$A$6:$E$78,2,FALSE)</f>
        <v>Rosario batu</v>
      </c>
      <c r="D967" s="14">
        <f>VLOOKUP(B967,Tabel!$A$6:$E$78,4,FALSE)</f>
        <v>100000</v>
      </c>
      <c r="E967" s="13"/>
      <c r="F967" s="13">
        <v>1</v>
      </c>
      <c r="G967" s="13"/>
      <c r="H967" s="13"/>
      <c r="I967" s="13"/>
      <c r="J967" s="13"/>
      <c r="K967" s="13"/>
      <c r="L967" s="13"/>
      <c r="M967" s="13"/>
      <c r="N967" s="13">
        <v>1</v>
      </c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22"/>
      <c r="AR967" s="13">
        <f t="shared" si="48"/>
        <v>2</v>
      </c>
      <c r="AT967" s="13">
        <f t="shared" si="49"/>
        <v>200000</v>
      </c>
      <c r="AU967" s="14"/>
      <c r="AV967" s="14"/>
      <c r="AW967" s="14"/>
      <c r="AX967" s="35"/>
      <c r="AY967" s="30"/>
      <c r="AZ967" s="14"/>
      <c r="BA967" s="14"/>
      <c r="BB967" s="14"/>
      <c r="BC967" s="14"/>
    </row>
    <row r="968" spans="1:55" ht="26.25" customHeight="1" x14ac:dyDescent="0.35">
      <c r="A968" s="2"/>
      <c r="B968" s="2" t="s">
        <v>372</v>
      </c>
      <c r="C968" s="22" t="str">
        <f>VLOOKUP(B968,Tabel!$A$6:$E$78,2,FALSE)</f>
        <v>Gelang Rosario Corak Bunga</v>
      </c>
      <c r="D968" s="14">
        <f>VLOOKUP(B968,Tabel!$A$6:$E$78,4,FALSE)</f>
        <v>100000</v>
      </c>
      <c r="E968" s="13"/>
      <c r="F968" s="13"/>
      <c r="G968" s="13"/>
      <c r="H968" s="13">
        <v>2</v>
      </c>
      <c r="I968" s="13"/>
      <c r="J968" s="13"/>
      <c r="K968" s="13"/>
      <c r="L968" s="13"/>
      <c r="M968" s="13"/>
      <c r="N968" s="13">
        <v>3</v>
      </c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22"/>
      <c r="AR968" s="13">
        <f t="shared" si="48"/>
        <v>5</v>
      </c>
      <c r="AT968" s="13">
        <f t="shared" si="49"/>
        <v>500000</v>
      </c>
      <c r="AU968" s="14"/>
      <c r="AV968" s="14"/>
      <c r="AW968" s="14"/>
      <c r="AX968" s="35"/>
      <c r="AY968" s="30"/>
      <c r="AZ968" s="14"/>
      <c r="BA968" s="14"/>
      <c r="BB968" s="14"/>
      <c r="BC968" s="14"/>
    </row>
    <row r="969" spans="1:55" ht="26.25" customHeight="1" x14ac:dyDescent="0.35">
      <c r="A969" s="2"/>
      <c r="B969" s="2" t="s">
        <v>221</v>
      </c>
      <c r="C969" s="22" t="str">
        <f>VLOOKUP(B969,Tabel!$A$6:$E$78,2,FALSE)</f>
        <v>Rosario tali bercorak</v>
      </c>
      <c r="D969" s="14">
        <f>VLOOKUP(B969,Tabel!$A$6:$E$78,4,FALSE)</f>
        <v>50000</v>
      </c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>
        <v>2</v>
      </c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22"/>
      <c r="AR969" s="13">
        <f t="shared" si="48"/>
        <v>2</v>
      </c>
      <c r="AT969" s="13">
        <f t="shared" si="49"/>
        <v>100000</v>
      </c>
      <c r="AU969" s="14"/>
      <c r="AV969" s="14"/>
      <c r="AW969" s="14"/>
      <c r="AX969" s="35"/>
      <c r="AY969" s="30"/>
      <c r="AZ969" s="14"/>
      <c r="BA969" s="14"/>
      <c r="BB969" s="14"/>
      <c r="BC969" s="14"/>
    </row>
    <row r="970" spans="1:55" ht="26.25" customHeight="1" x14ac:dyDescent="0.35">
      <c r="A970" s="2"/>
      <c r="B970" s="2" t="s">
        <v>544</v>
      </c>
      <c r="C970" s="22" t="str">
        <f>VLOOKUP(B970,Tabel!$A$6:$E$78,2,FALSE)</f>
        <v>Gelang Tali Kristal</v>
      </c>
      <c r="D970" s="14">
        <f>VLOOKUP(B970,Tabel!$A$6:$E$78,4,FALSE)</f>
        <v>17000</v>
      </c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>
        <v>1</v>
      </c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22"/>
      <c r="AR970" s="13">
        <f t="shared" si="48"/>
        <v>1</v>
      </c>
      <c r="AT970" s="13">
        <f t="shared" si="49"/>
        <v>17000</v>
      </c>
      <c r="AU970" s="14"/>
      <c r="AV970" s="14"/>
      <c r="AW970" s="14"/>
      <c r="AX970" s="35"/>
      <c r="AY970" s="30"/>
      <c r="AZ970" s="14"/>
      <c r="BA970" s="14"/>
      <c r="BB970" s="14"/>
      <c r="BC970" s="14"/>
    </row>
    <row r="971" spans="1:55" ht="26.25" customHeight="1" x14ac:dyDescent="0.35">
      <c r="A971" s="2"/>
      <c r="B971" s="2" t="s">
        <v>221</v>
      </c>
      <c r="C971" s="22" t="str">
        <f>VLOOKUP(B971,Tabel!$A$6:$E$78,2,FALSE)</f>
        <v>Rosario tali bercorak</v>
      </c>
      <c r="D971" s="14">
        <f>VLOOKUP(B971,Tabel!$A$6:$E$78,4,FALSE)</f>
        <v>50000</v>
      </c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>
        <v>4</v>
      </c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22"/>
      <c r="AR971" s="13">
        <f t="shared" si="48"/>
        <v>4</v>
      </c>
      <c r="AT971" s="13">
        <f t="shared" si="49"/>
        <v>200000</v>
      </c>
      <c r="AU971" s="14"/>
      <c r="AV971" s="14"/>
      <c r="AW971" s="14"/>
      <c r="AX971" s="35"/>
      <c r="AY971" s="30"/>
      <c r="AZ971" s="14"/>
      <c r="BA971" s="14"/>
      <c r="BB971" s="14"/>
      <c r="BC971" s="14"/>
    </row>
    <row r="972" spans="1:55" ht="26.25" customHeight="1" x14ac:dyDescent="0.35">
      <c r="A972" s="2"/>
      <c r="B972" s="2" t="s">
        <v>243</v>
      </c>
      <c r="C972" s="22" t="str">
        <f>VLOOKUP(B972,Tabel!$A$6:$E$78,2,FALSE)</f>
        <v>Gelang macrame + plat</v>
      </c>
      <c r="D972" s="14">
        <f>VLOOKUP(B972,Tabel!$A$6:$E$78,4,FALSE)</f>
        <v>28000</v>
      </c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>
        <v>1</v>
      </c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22"/>
      <c r="AR972" s="13">
        <f t="shared" si="48"/>
        <v>1</v>
      </c>
      <c r="AT972" s="13">
        <f t="shared" si="49"/>
        <v>28000</v>
      </c>
      <c r="AU972" s="14"/>
      <c r="AV972" s="14"/>
      <c r="AW972" s="14"/>
      <c r="AX972" s="35"/>
      <c r="AY972" s="30"/>
      <c r="AZ972" s="14"/>
      <c r="BA972" s="14"/>
      <c r="BB972" s="14"/>
      <c r="BC972" s="14"/>
    </row>
    <row r="973" spans="1:55" ht="26.25" customHeight="1" x14ac:dyDescent="0.35">
      <c r="A973" s="2"/>
      <c r="B973" s="2" t="s">
        <v>137</v>
      </c>
      <c r="C973" s="22" t="str">
        <f>VLOOKUP(B973,Tabel!$A$6:$E$78,2,FALSE)</f>
        <v>Gelang kayu (baru)</v>
      </c>
      <c r="D973" s="14">
        <f>VLOOKUP(B973,Tabel!$A$6:$E$78,4,FALSE)</f>
        <v>25000</v>
      </c>
      <c r="E973" s="13"/>
      <c r="F973" s="13"/>
      <c r="G973" s="13"/>
      <c r="H973" s="13"/>
      <c r="I973" s="13"/>
      <c r="J973" s="13"/>
      <c r="K973" s="13"/>
      <c r="L973" s="13"/>
      <c r="M973" s="13"/>
      <c r="N973" s="13">
        <v>2</v>
      </c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>
        <v>1</v>
      </c>
      <c r="Z973" s="13"/>
      <c r="AA973" s="13"/>
      <c r="AB973" s="13"/>
      <c r="AC973" s="13"/>
      <c r="AD973" s="13"/>
      <c r="AE973" s="13"/>
      <c r="AF973" s="13"/>
      <c r="AG973" s="13"/>
      <c r="AH973" s="13"/>
      <c r="AI973" s="13">
        <v>2</v>
      </c>
      <c r="AJ973" s="13"/>
      <c r="AK973" s="13"/>
      <c r="AL973" s="13"/>
      <c r="AM973" s="13"/>
      <c r="AN973" s="13"/>
      <c r="AO973" s="13"/>
      <c r="AP973" s="13"/>
      <c r="AQ973" s="22"/>
      <c r="AR973" s="13">
        <f t="shared" si="48"/>
        <v>5</v>
      </c>
      <c r="AT973" s="13">
        <f t="shared" si="49"/>
        <v>125000</v>
      </c>
      <c r="AU973" s="14"/>
      <c r="AV973" s="14"/>
      <c r="AW973" s="14"/>
      <c r="AX973" s="35"/>
      <c r="AY973" s="30"/>
      <c r="AZ973" s="14"/>
      <c r="BA973" s="14"/>
      <c r="BB973" s="14"/>
      <c r="BC973" s="14"/>
    </row>
    <row r="974" spans="1:55" ht="26.25" customHeight="1" x14ac:dyDescent="0.35">
      <c r="A974" s="2"/>
      <c r="B974" s="2" t="s">
        <v>133</v>
      </c>
      <c r="C974" s="22" t="str">
        <f>VLOOKUP(B974,Tabel!$A$6:$E$78,2,FALSE)</f>
        <v>Gelang rosario kristal</v>
      </c>
      <c r="D974" s="14">
        <f>VLOOKUP(B974,Tabel!$A$6:$E$78,4,FALSE)</f>
        <v>50000</v>
      </c>
      <c r="E974" s="13"/>
      <c r="F974" s="13">
        <v>2</v>
      </c>
      <c r="G974" s="13"/>
      <c r="H974" s="13">
        <v>2</v>
      </c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22"/>
      <c r="AR974" s="13">
        <f t="shared" si="48"/>
        <v>4</v>
      </c>
      <c r="AT974" s="13">
        <f t="shared" si="49"/>
        <v>200000</v>
      </c>
      <c r="AU974" s="14"/>
      <c r="AV974" s="14"/>
      <c r="AW974" s="14"/>
      <c r="AX974" s="35"/>
      <c r="AY974" s="30"/>
      <c r="AZ974" s="14"/>
      <c r="BA974" s="14"/>
      <c r="BB974" s="14"/>
      <c r="BC974" s="14"/>
    </row>
    <row r="975" spans="1:55" ht="26.25" customHeight="1" x14ac:dyDescent="0.35">
      <c r="A975" s="2"/>
      <c r="B975" s="2" t="s">
        <v>215</v>
      </c>
      <c r="C975" s="22" t="str">
        <f>VLOOKUP(B975,Tabel!$A$6:$E$78,2,FALSE)</f>
        <v>G. Mutiara</v>
      </c>
      <c r="D975" s="14">
        <f>VLOOKUP(B975,Tabel!$A$6:$E$78,4,FALSE)</f>
        <v>30000</v>
      </c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>
        <v>1</v>
      </c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>
        <v>1</v>
      </c>
      <c r="AO975" s="13"/>
      <c r="AP975" s="13"/>
      <c r="AQ975" s="22"/>
      <c r="AR975" s="13">
        <f t="shared" si="48"/>
        <v>2</v>
      </c>
      <c r="AT975" s="13">
        <f t="shared" si="49"/>
        <v>60000</v>
      </c>
      <c r="AU975" s="14"/>
      <c r="AV975" s="14"/>
      <c r="AW975" s="14"/>
      <c r="AX975" s="35"/>
      <c r="AY975" s="30"/>
      <c r="AZ975" s="14"/>
      <c r="BA975" s="14"/>
      <c r="BB975" s="14"/>
      <c r="BC975" s="14"/>
    </row>
    <row r="976" spans="1:55" ht="26.25" customHeight="1" x14ac:dyDescent="0.35">
      <c r="A976" s="2"/>
      <c r="B976" s="2" t="s">
        <v>32</v>
      </c>
      <c r="C976" s="22" t="str">
        <f>VLOOKUP(B976,Tabel!$A$6:$E$78,2,FALSE)</f>
        <v>Rosario kayu</v>
      </c>
      <c r="D976" s="14">
        <f>VLOOKUP(B976,Tabel!$A$6:$E$78,4,FALSE)</f>
        <v>40000</v>
      </c>
      <c r="E976" s="13"/>
      <c r="F976" s="13"/>
      <c r="G976" s="13"/>
      <c r="H976" s="13">
        <v>5</v>
      </c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22"/>
      <c r="AR976" s="13">
        <f t="shared" si="48"/>
        <v>5</v>
      </c>
      <c r="AT976" s="13">
        <f t="shared" si="49"/>
        <v>200000</v>
      </c>
      <c r="AU976" s="14"/>
      <c r="AV976" s="14"/>
      <c r="AW976" s="14"/>
      <c r="AX976" s="35"/>
      <c r="AY976" s="30"/>
      <c r="AZ976" s="14"/>
      <c r="BA976" s="14"/>
      <c r="BB976" s="14"/>
      <c r="BC976" s="14"/>
    </row>
    <row r="977" spans="1:55" ht="26.25" customHeight="1" x14ac:dyDescent="0.35">
      <c r="A977" s="2"/>
      <c r="B977" s="2" t="s">
        <v>47</v>
      </c>
      <c r="C977" s="22" t="str">
        <f>VLOOKUP(B977,Tabel!$A$6:$E$78,2,FALSE)</f>
        <v>G.makrame</v>
      </c>
      <c r="D977" s="14">
        <f>VLOOKUP(B977,Tabel!$A$6:$E$78,4,FALSE)</f>
        <v>18000</v>
      </c>
      <c r="E977" s="13"/>
      <c r="F977" s="13"/>
      <c r="G977" s="13"/>
      <c r="H977" s="13"/>
      <c r="I977" s="13"/>
      <c r="J977" s="13"/>
      <c r="K977" s="13"/>
      <c r="L977" s="13"/>
      <c r="M977" s="13"/>
      <c r="N977" s="13">
        <v>1</v>
      </c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22"/>
      <c r="AR977" s="13">
        <f t="shared" si="48"/>
        <v>1</v>
      </c>
      <c r="AT977" s="13">
        <f t="shared" si="49"/>
        <v>18000</v>
      </c>
      <c r="AU977" s="14"/>
      <c r="AV977" s="14"/>
      <c r="AW977" s="14"/>
      <c r="AX977" s="35"/>
      <c r="AY977" s="30"/>
      <c r="AZ977" s="14"/>
      <c r="BA977" s="14"/>
      <c r="BB977" s="14"/>
      <c r="BC977" s="14"/>
    </row>
    <row r="978" spans="1:55" ht="26.25" customHeight="1" x14ac:dyDescent="0.35">
      <c r="A978" s="2"/>
      <c r="B978" s="2" t="s">
        <v>135</v>
      </c>
      <c r="C978" s="22" t="str">
        <f>VLOOKUP(B978,Tabel!$A$6:$E$78,2,FALSE)</f>
        <v xml:space="preserve">Gelang plat </v>
      </c>
      <c r="D978" s="14">
        <f>VLOOKUP(B978,Tabel!$A$6:$E$78,4,FALSE)</f>
        <v>17000</v>
      </c>
      <c r="E978" s="13"/>
      <c r="F978" s="13"/>
      <c r="G978" s="13"/>
      <c r="H978" s="13">
        <v>3</v>
      </c>
      <c r="I978" s="13"/>
      <c r="J978" s="13"/>
      <c r="K978" s="13"/>
      <c r="L978" s="13"/>
      <c r="M978" s="13"/>
      <c r="N978" s="13"/>
      <c r="O978" s="13"/>
      <c r="P978" s="13"/>
      <c r="Q978" s="13">
        <v>1</v>
      </c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22"/>
      <c r="AR978" s="13">
        <f t="shared" si="48"/>
        <v>4</v>
      </c>
      <c r="AT978" s="13">
        <f t="shared" si="49"/>
        <v>68000</v>
      </c>
      <c r="AU978" s="14"/>
      <c r="AV978" s="14"/>
      <c r="AW978" s="14"/>
      <c r="AX978" s="35"/>
      <c r="AY978" s="30"/>
      <c r="AZ978" s="14"/>
      <c r="BA978" s="14"/>
      <c r="BB978" s="14"/>
      <c r="BC978" s="14"/>
    </row>
    <row r="979" spans="1:55" ht="26.25" customHeight="1" x14ac:dyDescent="0.35">
      <c r="A979" s="2"/>
      <c r="B979" s="2" t="s">
        <v>35</v>
      </c>
      <c r="C979" s="22" t="str">
        <f>VLOOKUP(B979,Tabel!$A$6:$E$78,2,FALSE)</f>
        <v>Rosario kristal</v>
      </c>
      <c r="D979" s="14">
        <f>VLOOKUP(B979,Tabel!$A$6:$E$78,4,FALSE)</f>
        <v>150000</v>
      </c>
      <c r="E979" s="13"/>
      <c r="F979" s="13"/>
      <c r="G979" s="13"/>
      <c r="H979" s="13"/>
      <c r="I979" s="13"/>
      <c r="J979" s="13"/>
      <c r="K979" s="13"/>
      <c r="L979" s="13"/>
      <c r="M979" s="13">
        <v>1</v>
      </c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22"/>
      <c r="AR979" s="13">
        <f t="shared" si="48"/>
        <v>1</v>
      </c>
      <c r="AT979" s="13">
        <f t="shared" si="49"/>
        <v>150000</v>
      </c>
      <c r="AU979" s="14"/>
      <c r="AV979" s="14"/>
      <c r="AW979" s="14"/>
      <c r="AX979" s="35"/>
      <c r="AY979" s="30"/>
      <c r="AZ979" s="14"/>
      <c r="BA979" s="14"/>
      <c r="BB979" s="14"/>
      <c r="BC979" s="14"/>
    </row>
    <row r="980" spans="1:55" ht="26.25" customHeight="1" x14ac:dyDescent="0.35">
      <c r="A980" s="17">
        <v>42589</v>
      </c>
      <c r="B980" s="2" t="s">
        <v>372</v>
      </c>
      <c r="C980" s="22" t="str">
        <f>VLOOKUP(B980,Tabel!$A$6:$E$78,2,FALSE)</f>
        <v>Gelang Rosario Corak Bunga</v>
      </c>
      <c r="D980" s="14">
        <f>VLOOKUP(B980,Tabel!$A$6:$E$78,4,FALSE)</f>
        <v>100000</v>
      </c>
      <c r="E980" s="13"/>
      <c r="F980" s="13">
        <v>4</v>
      </c>
      <c r="G980" s="13"/>
      <c r="H980" s="13">
        <v>6</v>
      </c>
      <c r="I980" s="13"/>
      <c r="J980" s="13"/>
      <c r="K980" s="13"/>
      <c r="L980" s="13"/>
      <c r="M980" s="13">
        <v>3</v>
      </c>
      <c r="N980" s="13">
        <v>4</v>
      </c>
      <c r="O980" s="13"/>
      <c r="P980" s="13"/>
      <c r="Q980" s="13">
        <v>3</v>
      </c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22"/>
      <c r="AR980" s="13">
        <f t="shared" si="48"/>
        <v>20</v>
      </c>
      <c r="AT980" s="13">
        <f t="shared" si="49"/>
        <v>2000000</v>
      </c>
      <c r="AU980" s="14"/>
      <c r="AV980" s="14"/>
      <c r="AW980" s="14"/>
      <c r="AX980" s="35"/>
      <c r="AY980" s="30"/>
      <c r="AZ980" s="14"/>
      <c r="BA980" s="14"/>
      <c r="BB980" s="14"/>
      <c r="BC980" s="14"/>
    </row>
    <row r="981" spans="1:55" ht="26.25" customHeight="1" x14ac:dyDescent="0.35">
      <c r="A981" s="2"/>
      <c r="B981" s="2" t="s">
        <v>544</v>
      </c>
      <c r="C981" s="22" t="str">
        <f>VLOOKUP(B981,Tabel!$A$6:$E$78,2,FALSE)</f>
        <v>Gelang Tali Kristal</v>
      </c>
      <c r="D981" s="14">
        <f>VLOOKUP(B981,Tabel!$A$6:$E$78,4,FALSE)</f>
        <v>17000</v>
      </c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>
        <v>1</v>
      </c>
      <c r="AD981" s="13"/>
      <c r="AE981" s="13"/>
      <c r="AF981" s="13"/>
      <c r="AG981" s="13"/>
      <c r="AH981" s="13">
        <v>2</v>
      </c>
      <c r="AI981" s="13"/>
      <c r="AJ981" s="13"/>
      <c r="AK981" s="13"/>
      <c r="AL981" s="13"/>
      <c r="AM981" s="13"/>
      <c r="AN981" s="13"/>
      <c r="AO981" s="13"/>
      <c r="AP981" s="13"/>
      <c r="AQ981" s="22"/>
      <c r="AR981" s="13">
        <f t="shared" si="48"/>
        <v>3</v>
      </c>
      <c r="AT981" s="13">
        <f t="shared" si="49"/>
        <v>51000</v>
      </c>
      <c r="AU981" s="14"/>
      <c r="AV981" s="14"/>
      <c r="AW981" s="14"/>
      <c r="AX981" s="35"/>
      <c r="AY981" s="30"/>
      <c r="AZ981" s="14"/>
      <c r="BA981" s="14"/>
      <c r="BB981" s="14"/>
      <c r="BC981" s="14"/>
    </row>
    <row r="982" spans="1:55" ht="26.25" customHeight="1" x14ac:dyDescent="0.35">
      <c r="A982" s="2"/>
      <c r="B982" s="2" t="s">
        <v>35</v>
      </c>
      <c r="C982" s="22" t="str">
        <f>VLOOKUP(B982,Tabel!$A$6:$E$78,2,FALSE)</f>
        <v>Rosario kristal</v>
      </c>
      <c r="D982" s="14">
        <f>VLOOKUP(B982,Tabel!$A$6:$E$78,4,FALSE)</f>
        <v>150000</v>
      </c>
      <c r="E982" s="13"/>
      <c r="F982" s="13">
        <v>1</v>
      </c>
      <c r="G982" s="13"/>
      <c r="H982" s="13"/>
      <c r="I982" s="13"/>
      <c r="J982" s="13"/>
      <c r="K982" s="13"/>
      <c r="L982" s="13"/>
      <c r="M982" s="13">
        <v>3</v>
      </c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22"/>
      <c r="AR982" s="13">
        <f t="shared" si="48"/>
        <v>4</v>
      </c>
      <c r="AT982" s="13">
        <f t="shared" si="49"/>
        <v>600000</v>
      </c>
      <c r="AU982" s="14"/>
      <c r="AV982" s="14"/>
      <c r="AW982" s="14"/>
      <c r="AX982" s="35"/>
      <c r="AY982" s="30"/>
      <c r="AZ982" s="14"/>
      <c r="BA982" s="14"/>
      <c r="BB982" s="14"/>
      <c r="BC982" s="14"/>
    </row>
    <row r="983" spans="1:55" ht="26.25" customHeight="1" x14ac:dyDescent="0.35">
      <c r="A983" s="2"/>
      <c r="B983" s="2" t="s">
        <v>133</v>
      </c>
      <c r="C983" s="22" t="str">
        <f>VLOOKUP(B983,Tabel!$A$6:$E$78,2,FALSE)</f>
        <v>Gelang rosario kristal</v>
      </c>
      <c r="D983" s="14">
        <f>VLOOKUP(B983,Tabel!$A$6:$E$78,4,FALSE)</f>
        <v>50000</v>
      </c>
      <c r="E983" s="13"/>
      <c r="F983" s="13">
        <v>1</v>
      </c>
      <c r="G983" s="13"/>
      <c r="H983" s="13">
        <v>1</v>
      </c>
      <c r="I983" s="13"/>
      <c r="J983" s="13"/>
      <c r="K983" s="13"/>
      <c r="L983" s="13"/>
      <c r="M983" s="13"/>
      <c r="N983" s="13"/>
      <c r="O983" s="13"/>
      <c r="P983" s="13"/>
      <c r="Q983" s="13">
        <v>2</v>
      </c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22"/>
      <c r="AR983" s="13">
        <f t="shared" si="48"/>
        <v>4</v>
      </c>
      <c r="AT983" s="13">
        <f t="shared" si="49"/>
        <v>200000</v>
      </c>
      <c r="AU983" s="14"/>
      <c r="AV983" s="14"/>
      <c r="AW983" s="14"/>
      <c r="AX983" s="35"/>
      <c r="AY983" s="30"/>
      <c r="AZ983" s="14"/>
      <c r="BA983" s="14"/>
      <c r="BB983" s="14"/>
      <c r="BC983" s="14"/>
    </row>
    <row r="984" spans="1:55" ht="26.25" customHeight="1" x14ac:dyDescent="0.35">
      <c r="A984" s="2"/>
      <c r="B984" s="2" t="s">
        <v>40</v>
      </c>
      <c r="C984" s="22" t="str">
        <f>VLOOKUP(B984,Tabel!$A$6:$E$78,2,FALSE)</f>
        <v>Kalung huruf</v>
      </c>
      <c r="D984" s="14">
        <f>VLOOKUP(B984,Tabel!$A$6:$E$78,4,FALSE)</f>
        <v>15000</v>
      </c>
      <c r="E984" s="13"/>
      <c r="F984" s="13"/>
      <c r="G984" s="13"/>
      <c r="H984" s="13"/>
      <c r="I984" s="13"/>
      <c r="J984" s="13"/>
      <c r="K984" s="13"/>
      <c r="L984" s="13"/>
      <c r="M984" s="13"/>
      <c r="N984" s="13">
        <v>1</v>
      </c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22"/>
      <c r="AR984" s="13">
        <f t="shared" si="48"/>
        <v>1</v>
      </c>
      <c r="AT984" s="13">
        <f t="shared" si="49"/>
        <v>15000</v>
      </c>
      <c r="AU984" s="14"/>
      <c r="AV984" s="14"/>
      <c r="AW984" s="14"/>
      <c r="AX984" s="35"/>
      <c r="AY984" s="30"/>
      <c r="AZ984" s="14"/>
      <c r="BA984" s="14"/>
      <c r="BB984" s="14"/>
      <c r="BC984" s="14"/>
    </row>
    <row r="985" spans="1:55" ht="26.25" customHeight="1" x14ac:dyDescent="0.35">
      <c r="A985" s="2"/>
      <c r="B985" s="2" t="s">
        <v>32</v>
      </c>
      <c r="C985" s="22" t="str">
        <f>VLOOKUP(B985,Tabel!$A$6:$E$78,2,FALSE)</f>
        <v>Rosario kayu</v>
      </c>
      <c r="D985" s="14">
        <f>VLOOKUP(B985,Tabel!$A$6:$E$78,4,FALSE)</f>
        <v>40000</v>
      </c>
      <c r="E985" s="13"/>
      <c r="F985" s="13">
        <v>7</v>
      </c>
      <c r="G985" s="13"/>
      <c r="H985" s="13">
        <v>8</v>
      </c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>
        <v>1</v>
      </c>
      <c r="AI985" s="13">
        <v>1</v>
      </c>
      <c r="AJ985" s="13"/>
      <c r="AK985" s="13"/>
      <c r="AL985" s="13"/>
      <c r="AM985" s="13"/>
      <c r="AN985" s="13"/>
      <c r="AO985" s="13"/>
      <c r="AP985" s="13"/>
      <c r="AQ985" s="22"/>
      <c r="AR985" s="13">
        <f t="shared" si="48"/>
        <v>17</v>
      </c>
      <c r="AT985" s="13">
        <f t="shared" si="49"/>
        <v>680000</v>
      </c>
      <c r="AU985" s="14"/>
      <c r="AV985" s="14"/>
      <c r="AW985" s="14"/>
      <c r="AX985" s="35"/>
      <c r="AY985" s="30"/>
      <c r="AZ985" s="14"/>
      <c r="BA985" s="14"/>
      <c r="BB985" s="14"/>
      <c r="BC985" s="14"/>
    </row>
    <row r="986" spans="1:55" ht="26.25" customHeight="1" x14ac:dyDescent="0.35">
      <c r="A986" s="2"/>
      <c r="B986" s="2" t="s">
        <v>137</v>
      </c>
      <c r="C986" s="22" t="str">
        <f>VLOOKUP(B986,Tabel!$A$6:$E$78,2,FALSE)</f>
        <v>Gelang kayu (baru)</v>
      </c>
      <c r="D986" s="14">
        <f>VLOOKUP(B986,Tabel!$A$6:$E$78,4,FALSE)</f>
        <v>25000</v>
      </c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>
        <v>3</v>
      </c>
      <c r="Z986" s="13">
        <v>1</v>
      </c>
      <c r="AA986" s="13"/>
      <c r="AB986" s="13"/>
      <c r="AC986" s="13"/>
      <c r="AD986" s="13"/>
      <c r="AE986" s="13"/>
      <c r="AF986" s="13"/>
      <c r="AG986" s="13"/>
      <c r="AH986" s="13">
        <v>3</v>
      </c>
      <c r="AI986" s="13">
        <v>3</v>
      </c>
      <c r="AJ986" s="13"/>
      <c r="AK986" s="13">
        <v>3</v>
      </c>
      <c r="AL986" s="13"/>
      <c r="AM986" s="13">
        <v>2</v>
      </c>
      <c r="AN986" s="13"/>
      <c r="AO986" s="13"/>
      <c r="AP986" s="13"/>
      <c r="AQ986" s="22"/>
      <c r="AR986" s="13">
        <f t="shared" ref="AR986:AR1044" si="50">SUM(E986:AQ986)</f>
        <v>15</v>
      </c>
      <c r="AT986" s="13">
        <f t="shared" si="49"/>
        <v>375000</v>
      </c>
      <c r="AU986" s="14"/>
      <c r="AV986" s="14"/>
      <c r="AW986" s="14"/>
      <c r="AX986" s="35"/>
      <c r="AY986" s="30"/>
      <c r="AZ986" s="14"/>
      <c r="BA986" s="14"/>
      <c r="BB986" s="14"/>
      <c r="BC986" s="14"/>
    </row>
    <row r="987" spans="1:55" ht="26.25" customHeight="1" x14ac:dyDescent="0.35">
      <c r="A987" s="2"/>
      <c r="B987" s="2" t="s">
        <v>221</v>
      </c>
      <c r="C987" s="22" t="str">
        <f>VLOOKUP(B987,Tabel!$A$6:$E$78,2,FALSE)</f>
        <v>Rosario tali bercorak</v>
      </c>
      <c r="D987" s="14">
        <f>VLOOKUP(B987,Tabel!$A$6:$E$78,4,FALSE)</f>
        <v>50000</v>
      </c>
      <c r="E987" s="13"/>
      <c r="F987" s="13"/>
      <c r="G987" s="13"/>
      <c r="H987" s="13">
        <v>3</v>
      </c>
      <c r="I987" s="13"/>
      <c r="J987" s="13"/>
      <c r="K987" s="13"/>
      <c r="L987" s="13"/>
      <c r="M987" s="13"/>
      <c r="N987" s="13"/>
      <c r="O987" s="13"/>
      <c r="P987" s="13">
        <v>2</v>
      </c>
      <c r="Q987" s="13"/>
      <c r="R987" s="13"/>
      <c r="S987" s="13">
        <v>3</v>
      </c>
      <c r="T987" s="13"/>
      <c r="U987" s="13"/>
      <c r="V987" s="13"/>
      <c r="W987" s="13">
        <v>1</v>
      </c>
      <c r="X987" s="13"/>
      <c r="Y987" s="13"/>
      <c r="Z987" s="13"/>
      <c r="AA987" s="13"/>
      <c r="AB987" s="13">
        <v>2</v>
      </c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22"/>
      <c r="AR987" s="13">
        <f t="shared" si="50"/>
        <v>11</v>
      </c>
      <c r="AT987" s="13">
        <f t="shared" si="49"/>
        <v>550000</v>
      </c>
      <c r="AU987" s="14"/>
      <c r="AV987" s="14"/>
      <c r="AW987" s="14"/>
      <c r="AX987" s="35"/>
      <c r="AY987" s="30"/>
      <c r="AZ987" s="14"/>
      <c r="BA987" s="14"/>
      <c r="BB987" s="14"/>
      <c r="BC987" s="14"/>
    </row>
    <row r="988" spans="1:55" ht="26.25" customHeight="1" x14ac:dyDescent="0.35">
      <c r="A988" s="2"/>
      <c r="B988" s="2" t="s">
        <v>135</v>
      </c>
      <c r="C988" s="22" t="str">
        <f>VLOOKUP(B988,Tabel!$A$6:$E$78,2,FALSE)</f>
        <v xml:space="preserve">Gelang plat </v>
      </c>
      <c r="D988" s="14">
        <f>VLOOKUP(B988,Tabel!$A$6:$E$78,4,FALSE)</f>
        <v>17000</v>
      </c>
      <c r="E988" s="13"/>
      <c r="F988" s="13">
        <v>1</v>
      </c>
      <c r="G988" s="13"/>
      <c r="H988" s="13">
        <v>1</v>
      </c>
      <c r="I988" s="13"/>
      <c r="J988" s="13"/>
      <c r="K988" s="13"/>
      <c r="L988" s="13"/>
      <c r="M988" s="13"/>
      <c r="N988" s="13">
        <v>1</v>
      </c>
      <c r="O988" s="13"/>
      <c r="P988" s="13"/>
      <c r="Q988" s="13">
        <v>1</v>
      </c>
      <c r="R988" s="13"/>
      <c r="S988" s="13"/>
      <c r="T988" s="13"/>
      <c r="U988" s="13"/>
      <c r="V988" s="13"/>
      <c r="W988" s="13"/>
      <c r="X988" s="13"/>
      <c r="Y988" s="13">
        <v>2</v>
      </c>
      <c r="Z988" s="13"/>
      <c r="AA988" s="13"/>
      <c r="AB988" s="13"/>
      <c r="AC988" s="13"/>
      <c r="AD988" s="13"/>
      <c r="AE988" s="13"/>
      <c r="AF988" s="13"/>
      <c r="AG988" s="13"/>
      <c r="AH988" s="13"/>
      <c r="AI988" s="13">
        <v>1</v>
      </c>
      <c r="AJ988" s="13"/>
      <c r="AK988" s="13"/>
      <c r="AL988" s="13"/>
      <c r="AM988" s="13"/>
      <c r="AN988" s="13"/>
      <c r="AO988" s="13"/>
      <c r="AP988" s="13"/>
      <c r="AQ988" s="22"/>
      <c r="AR988" s="13">
        <f t="shared" si="50"/>
        <v>7</v>
      </c>
      <c r="AT988" s="13">
        <f t="shared" si="49"/>
        <v>119000</v>
      </c>
      <c r="AU988" s="14"/>
      <c r="AV988" s="14"/>
      <c r="AW988" s="14"/>
      <c r="AX988" s="35"/>
      <c r="AY988" s="30"/>
      <c r="AZ988" s="14"/>
      <c r="BA988" s="14"/>
      <c r="BB988" s="14"/>
      <c r="BC988" s="14"/>
    </row>
    <row r="989" spans="1:55" ht="26.25" customHeight="1" x14ac:dyDescent="0.35">
      <c r="A989" s="2"/>
      <c r="B989" s="2" t="s">
        <v>223</v>
      </c>
      <c r="C989" s="22" t="str">
        <f>VLOOKUP(B989,Tabel!$A$6:$E$78,2,FALSE)</f>
        <v>Gelang rosario kristal</v>
      </c>
      <c r="D989" s="14">
        <f>VLOOKUP(B989,Tabel!$A$6:$E$78,4,FALSE)</f>
        <v>75000</v>
      </c>
      <c r="E989" s="13"/>
      <c r="F989" s="13"/>
      <c r="G989" s="13"/>
      <c r="H989" s="13"/>
      <c r="I989" s="13"/>
      <c r="J989" s="13"/>
      <c r="K989" s="13"/>
      <c r="L989" s="13"/>
      <c r="M989" s="13">
        <v>3</v>
      </c>
      <c r="N989" s="13"/>
      <c r="O989" s="13"/>
      <c r="P989" s="13"/>
      <c r="Q989" s="13">
        <v>5</v>
      </c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22"/>
      <c r="AR989" s="13">
        <f t="shared" si="50"/>
        <v>8</v>
      </c>
      <c r="AT989" s="13">
        <f t="shared" si="49"/>
        <v>600000</v>
      </c>
      <c r="AU989" s="14"/>
      <c r="AV989" s="14"/>
      <c r="AW989" s="14"/>
      <c r="AX989" s="35"/>
      <c r="AY989" s="30"/>
      <c r="AZ989" s="14"/>
      <c r="BA989" s="14"/>
      <c r="BB989" s="14"/>
      <c r="BC989" s="14"/>
    </row>
    <row r="990" spans="1:55" ht="26.25" customHeight="1" x14ac:dyDescent="0.35">
      <c r="A990" s="2"/>
      <c r="B990" s="2" t="s">
        <v>171</v>
      </c>
      <c r="C990" s="22" t="str">
        <f>VLOOKUP(B990,Tabel!$A$6:$E$78,2,FALSE)</f>
        <v>Kalung mutiara</v>
      </c>
      <c r="D990" s="14">
        <f>VLOOKUP(B990,Tabel!$A$6:$E$78,4,FALSE)</f>
        <v>40000</v>
      </c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>
        <v>1</v>
      </c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22"/>
      <c r="AR990" s="13">
        <f t="shared" si="50"/>
        <v>1</v>
      </c>
      <c r="AT990" s="13">
        <f t="shared" si="49"/>
        <v>40000</v>
      </c>
      <c r="AU990" s="14"/>
      <c r="AV990" s="14"/>
      <c r="AW990" s="14"/>
      <c r="AX990" s="35"/>
      <c r="AY990" s="30"/>
      <c r="AZ990" s="14"/>
      <c r="BA990" s="14"/>
      <c r="BB990" s="14"/>
      <c r="BC990" s="14"/>
    </row>
    <row r="991" spans="1:55" ht="26.25" customHeight="1" x14ac:dyDescent="0.35">
      <c r="A991" s="2"/>
      <c r="B991" s="2" t="s">
        <v>33</v>
      </c>
      <c r="C991" s="22" t="str">
        <f>VLOOKUP(B991,Tabel!$A$6:$E$78,2,FALSE)</f>
        <v>Rosario batu</v>
      </c>
      <c r="D991" s="14">
        <f>VLOOKUP(B991,Tabel!$A$6:$E$78,4,FALSE)</f>
        <v>100000</v>
      </c>
      <c r="E991" s="13"/>
      <c r="F991" s="13"/>
      <c r="G991" s="13"/>
      <c r="H991" s="13"/>
      <c r="I991" s="13"/>
      <c r="J991" s="13"/>
      <c r="K991" s="13"/>
      <c r="L991" s="13"/>
      <c r="M991" s="13">
        <v>1</v>
      </c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22"/>
      <c r="AR991" s="13">
        <f t="shared" si="50"/>
        <v>1</v>
      </c>
      <c r="AT991" s="13">
        <f t="shared" si="49"/>
        <v>100000</v>
      </c>
      <c r="AU991" s="14"/>
      <c r="AV991" s="14"/>
      <c r="AW991" s="14"/>
      <c r="AX991" s="35"/>
      <c r="AY991" s="30"/>
      <c r="AZ991" s="14"/>
      <c r="BA991" s="14"/>
      <c r="BB991" s="14"/>
      <c r="BC991" s="14"/>
    </row>
    <row r="992" spans="1:55" ht="26.25" customHeight="1" x14ac:dyDescent="0.35">
      <c r="A992" s="2"/>
      <c r="B992" s="2" t="s">
        <v>140</v>
      </c>
      <c r="C992" s="22" t="str">
        <f>VLOOKUP(B992,Tabel!$A$6:$E$78,2,FALSE)</f>
        <v>Kalung bandul</v>
      </c>
      <c r="D992" s="14">
        <f>VLOOKUP(B992,Tabel!$A$6:$E$78,4,FALSE)</f>
        <v>23000</v>
      </c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>
        <v>1</v>
      </c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22"/>
      <c r="AR992" s="13">
        <f t="shared" si="50"/>
        <v>1</v>
      </c>
      <c r="AT992" s="13">
        <f t="shared" si="49"/>
        <v>23000</v>
      </c>
      <c r="AU992" s="14"/>
      <c r="AV992" s="14"/>
      <c r="AW992" s="14"/>
      <c r="AX992" s="35"/>
      <c r="AY992" s="30"/>
      <c r="AZ992" s="14"/>
      <c r="BA992" s="14"/>
      <c r="BB992" s="14"/>
      <c r="BC992" s="14"/>
    </row>
    <row r="993" spans="1:55" ht="26.25" customHeight="1" x14ac:dyDescent="0.35">
      <c r="A993" s="2"/>
      <c r="B993" s="2" t="s">
        <v>215</v>
      </c>
      <c r="C993" s="22" t="str">
        <f>VLOOKUP(B993,Tabel!$A$6:$E$78,2,FALSE)</f>
        <v>G. Mutiara</v>
      </c>
      <c r="D993" s="14">
        <f>VLOOKUP(B993,Tabel!$A$6:$E$78,4,FALSE)</f>
        <v>30000</v>
      </c>
      <c r="E993" s="13"/>
      <c r="F993" s="13"/>
      <c r="G993" s="13"/>
      <c r="H993" s="13"/>
      <c r="I993" s="13"/>
      <c r="J993" s="13"/>
      <c r="K993" s="13"/>
      <c r="L993" s="13"/>
      <c r="M993" s="13">
        <v>1</v>
      </c>
      <c r="N993" s="13"/>
      <c r="O993" s="13"/>
      <c r="P993" s="13"/>
      <c r="Q993" s="13">
        <v>2</v>
      </c>
      <c r="R993" s="13"/>
      <c r="S993" s="13"/>
      <c r="T993" s="13"/>
      <c r="U993" s="13"/>
      <c r="V993" s="13"/>
      <c r="W993" s="13">
        <v>4</v>
      </c>
      <c r="X993" s="13"/>
      <c r="Y993" s="13"/>
      <c r="Z993" s="13">
        <v>1</v>
      </c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22"/>
      <c r="AR993" s="13">
        <f t="shared" si="50"/>
        <v>8</v>
      </c>
      <c r="AT993" s="13">
        <f t="shared" si="49"/>
        <v>240000</v>
      </c>
      <c r="AU993" s="14"/>
      <c r="AV993" s="14"/>
      <c r="AW993" s="14"/>
      <c r="AX993" s="35"/>
      <c r="AY993" s="30"/>
      <c r="AZ993" s="14"/>
      <c r="BA993" s="14"/>
      <c r="BB993" s="14"/>
      <c r="BC993" s="14"/>
    </row>
    <row r="994" spans="1:55" ht="26.25" customHeight="1" x14ac:dyDescent="0.35">
      <c r="A994" s="2"/>
      <c r="B994" s="2" t="s">
        <v>243</v>
      </c>
      <c r="C994" s="22" t="str">
        <f>VLOOKUP(B994,Tabel!$A$6:$E$78,2,FALSE)</f>
        <v>Gelang macrame + plat</v>
      </c>
      <c r="D994" s="14">
        <f>VLOOKUP(B994,Tabel!$A$6:$E$78,4,FALSE)</f>
        <v>28000</v>
      </c>
      <c r="E994" s="13"/>
      <c r="F994" s="13"/>
      <c r="G994" s="13"/>
      <c r="H994" s="13"/>
      <c r="I994" s="13"/>
      <c r="J994" s="13"/>
      <c r="K994" s="13"/>
      <c r="L994" s="13"/>
      <c r="M994" s="13"/>
      <c r="N994" s="13">
        <v>1</v>
      </c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22"/>
      <c r="AR994" s="13">
        <f t="shared" si="50"/>
        <v>1</v>
      </c>
      <c r="AT994" s="13">
        <f t="shared" si="49"/>
        <v>28000</v>
      </c>
      <c r="AU994" s="14"/>
      <c r="AV994" s="14"/>
      <c r="AW994" s="14"/>
      <c r="AX994" s="35"/>
      <c r="AY994" s="30"/>
      <c r="AZ994" s="14"/>
      <c r="BA994" s="14"/>
      <c r="BB994" s="14"/>
      <c r="BC994" s="14"/>
    </row>
    <row r="995" spans="1:55" ht="26.25" customHeight="1" x14ac:dyDescent="0.35">
      <c r="A995" s="2"/>
      <c r="B995" s="2" t="s">
        <v>56</v>
      </c>
      <c r="C995" s="22" t="str">
        <f>VLOOKUP(B995,Tabel!$A$6:$E$78,2,FALSE)</f>
        <v>Anting</v>
      </c>
      <c r="D995" s="14">
        <f>VLOOKUP(B995,Tabel!$A$6:$E$78,4,FALSE)</f>
        <v>50000</v>
      </c>
      <c r="E995" s="13"/>
      <c r="F995" s="13">
        <v>1</v>
      </c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22"/>
      <c r="AR995" s="13">
        <f t="shared" si="50"/>
        <v>1</v>
      </c>
      <c r="AT995" s="13">
        <f t="shared" si="49"/>
        <v>50000</v>
      </c>
      <c r="AU995" s="14"/>
      <c r="AV995" s="14"/>
      <c r="AW995" s="14"/>
      <c r="AX995" s="35"/>
      <c r="AY995" s="30"/>
      <c r="AZ995" s="14"/>
      <c r="BA995" s="14"/>
      <c r="BB995" s="14"/>
      <c r="BC995" s="14"/>
    </row>
    <row r="996" spans="1:55" ht="26.25" customHeight="1" x14ac:dyDescent="0.35">
      <c r="A996" s="2"/>
      <c r="B996" s="2" t="s">
        <v>129</v>
      </c>
      <c r="C996" s="22" t="str">
        <f>VLOOKUP(B996,Tabel!$A$6:$E$78,2,FALSE)</f>
        <v>Lain2</v>
      </c>
      <c r="D996" s="132">
        <f>7814000+425000-SUM(AT965:AT995)</f>
        <v>464000</v>
      </c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22">
        <v>1</v>
      </c>
      <c r="AR996" s="13">
        <f t="shared" si="50"/>
        <v>1</v>
      </c>
      <c r="AT996" s="84">
        <f t="shared" si="49"/>
        <v>464000</v>
      </c>
      <c r="AU996" s="14"/>
      <c r="AV996" s="14"/>
      <c r="AW996" s="14"/>
      <c r="AX996" s="35">
        <f>AT996</f>
        <v>464000</v>
      </c>
      <c r="AY996" s="30"/>
      <c r="AZ996" s="14"/>
      <c r="BA996" s="14"/>
      <c r="BB996" s="14"/>
      <c r="BC996" s="14"/>
    </row>
    <row r="997" spans="1:55" ht="26.25" customHeight="1" x14ac:dyDescent="0.35">
      <c r="A997" s="17">
        <v>42601</v>
      </c>
      <c r="B997" s="2" t="s">
        <v>135</v>
      </c>
      <c r="C997" s="22" t="str">
        <f>VLOOKUP(B997,Tabel!$A$6:$E$78,2,FALSE)</f>
        <v xml:space="preserve">Gelang plat </v>
      </c>
      <c r="D997" s="14">
        <f>VLOOKUP(B997,Tabel!$A$6:$E$78,4,FALSE)</f>
        <v>17000</v>
      </c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>
        <v>2</v>
      </c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22"/>
      <c r="AR997" s="13">
        <f t="shared" si="50"/>
        <v>2</v>
      </c>
      <c r="AT997" s="13">
        <f t="shared" si="49"/>
        <v>34000</v>
      </c>
      <c r="AU997" s="14"/>
      <c r="AV997" s="14"/>
      <c r="AW997" s="14"/>
      <c r="AX997" s="35"/>
      <c r="AY997" s="30"/>
      <c r="AZ997" s="14"/>
      <c r="BA997" s="14"/>
      <c r="BB997" s="14"/>
      <c r="BC997" s="14"/>
    </row>
    <row r="998" spans="1:55" ht="26.25" customHeight="1" x14ac:dyDescent="0.35">
      <c r="A998" s="2"/>
      <c r="B998" s="2" t="s">
        <v>129</v>
      </c>
      <c r="C998" s="22" t="str">
        <f>VLOOKUP(B998,Tabel!$A$6:$E$78,2,FALSE)</f>
        <v>Lain2</v>
      </c>
      <c r="D998" s="30">
        <v>-2000</v>
      </c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22">
        <v>1</v>
      </c>
      <c r="AR998" s="13">
        <f t="shared" si="50"/>
        <v>1</v>
      </c>
      <c r="AT998" s="26">
        <f t="shared" si="49"/>
        <v>-2000</v>
      </c>
      <c r="AU998" s="14"/>
      <c r="AV998" s="14"/>
      <c r="AW998" s="14"/>
      <c r="AX998" s="35"/>
      <c r="AY998" s="30">
        <f>AT998</f>
        <v>-2000</v>
      </c>
      <c r="AZ998" s="14"/>
      <c r="BA998" s="14"/>
      <c r="BB998" s="14"/>
      <c r="BC998" s="14"/>
    </row>
    <row r="999" spans="1:55" ht="26.25" customHeight="1" x14ac:dyDescent="0.35">
      <c r="A999" s="17">
        <v>42618</v>
      </c>
      <c r="B999" s="2" t="s">
        <v>221</v>
      </c>
      <c r="C999" s="22" t="str">
        <f>VLOOKUP(B999,Tabel!$A$6:$E$78,2,FALSE)</f>
        <v>Rosario tali bercorak</v>
      </c>
      <c r="D999" s="14">
        <f>VLOOKUP(B999,Tabel!$A$6:$E$78,4,FALSE)</f>
        <v>50000</v>
      </c>
      <c r="E999" s="13"/>
      <c r="F999" s="13"/>
      <c r="G999" s="13"/>
      <c r="H999" s="13">
        <v>1</v>
      </c>
      <c r="I999" s="13"/>
      <c r="J999" s="13"/>
      <c r="K999" s="13"/>
      <c r="L999" s="13"/>
      <c r="M999" s="13"/>
      <c r="N999" s="13"/>
      <c r="O999" s="13"/>
      <c r="P999" s="13">
        <v>1</v>
      </c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22"/>
      <c r="AR999" s="13">
        <f t="shared" si="50"/>
        <v>2</v>
      </c>
      <c r="AT999" s="13">
        <f t="shared" si="49"/>
        <v>100000</v>
      </c>
      <c r="AU999" s="14"/>
      <c r="AV999" s="14"/>
      <c r="AW999" s="14"/>
      <c r="AX999" s="35"/>
      <c r="AY999" s="30"/>
      <c r="AZ999" s="14"/>
      <c r="BA999" s="14"/>
      <c r="BB999" s="14"/>
      <c r="BC999" s="14"/>
    </row>
    <row r="1000" spans="1:55" ht="26.25" customHeight="1" x14ac:dyDescent="0.35">
      <c r="A1000" s="2"/>
      <c r="B1000" s="2" t="s">
        <v>129</v>
      </c>
      <c r="C1000" s="22" t="str">
        <f>VLOOKUP(B1000,Tabel!$A$6:$E$78,2,FALSE)</f>
        <v>Lain2</v>
      </c>
      <c r="D1000" s="30">
        <v>-10000</v>
      </c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22">
        <v>1</v>
      </c>
      <c r="AR1000" s="13">
        <f t="shared" si="50"/>
        <v>1</v>
      </c>
      <c r="AT1000" s="26">
        <f t="shared" si="49"/>
        <v>-10000</v>
      </c>
      <c r="AU1000" s="14"/>
      <c r="AV1000" s="14"/>
      <c r="AW1000" s="14"/>
      <c r="AX1000" s="35"/>
      <c r="AY1000" s="30">
        <f>AT1000</f>
        <v>-10000</v>
      </c>
      <c r="AZ1000" s="14"/>
      <c r="BA1000" s="14"/>
      <c r="BB1000" s="14"/>
      <c r="BC1000" s="14"/>
    </row>
    <row r="1001" spans="1:55" ht="26.25" customHeight="1" x14ac:dyDescent="0.35">
      <c r="A1001" s="17">
        <v>42636</v>
      </c>
      <c r="B1001" s="2" t="s">
        <v>237</v>
      </c>
      <c r="C1001" s="22" t="str">
        <f>VLOOKUP(B1001,Tabel!$A$6:$E$78,2,FALSE)</f>
        <v>Rosario tali simpul</v>
      </c>
      <c r="D1001" s="14">
        <f>VLOOKUP(B1001,Tabel!$A$6:$E$78,4,FALSE)</f>
        <v>30000</v>
      </c>
      <c r="E1001" s="13"/>
      <c r="F1001" s="13"/>
      <c r="G1001" s="13"/>
      <c r="H1001" s="13"/>
      <c r="I1001" s="13"/>
      <c r="J1001" s="13"/>
      <c r="K1001" s="13"/>
      <c r="L1001" s="13"/>
      <c r="M1001" s="13">
        <v>10</v>
      </c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22"/>
      <c r="AR1001" s="13">
        <f t="shared" si="50"/>
        <v>10</v>
      </c>
      <c r="AT1001" s="13">
        <f t="shared" si="49"/>
        <v>300000</v>
      </c>
      <c r="AU1001" s="14"/>
      <c r="AV1001" s="14"/>
      <c r="AW1001" s="14"/>
      <c r="AX1001" s="35"/>
      <c r="AY1001" s="30"/>
      <c r="AZ1001" s="14"/>
      <c r="BA1001" s="14"/>
      <c r="BB1001" s="14"/>
      <c r="BC1001" s="14"/>
    </row>
    <row r="1002" spans="1:55" ht="26.25" customHeight="1" x14ac:dyDescent="0.35">
      <c r="A1002" s="17">
        <v>42643</v>
      </c>
      <c r="B1002" s="2" t="s">
        <v>221</v>
      </c>
      <c r="C1002" s="22" t="str">
        <f>VLOOKUP(B1002,Tabel!$A$6:$E$78,2,FALSE)</f>
        <v>Rosario tali bercorak</v>
      </c>
      <c r="D1002" s="14">
        <f>VLOOKUP(B1002,Tabel!$A$6:$E$78,4,FALSE)</f>
        <v>50000</v>
      </c>
      <c r="E1002" s="13"/>
      <c r="F1002" s="13"/>
      <c r="G1002" s="13"/>
      <c r="H1002" s="13">
        <v>2</v>
      </c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22"/>
      <c r="AR1002" s="13">
        <f t="shared" si="50"/>
        <v>2</v>
      </c>
      <c r="AT1002" s="13">
        <f t="shared" si="49"/>
        <v>100000</v>
      </c>
      <c r="AU1002" s="14"/>
      <c r="AV1002" s="14"/>
      <c r="AW1002" s="14"/>
      <c r="AX1002" s="35"/>
      <c r="AY1002" s="30"/>
      <c r="AZ1002" s="14"/>
      <c r="BA1002" s="14"/>
      <c r="BB1002" s="14"/>
      <c r="BC1002" s="14"/>
    </row>
    <row r="1003" spans="1:55" ht="26.25" customHeight="1" x14ac:dyDescent="0.35">
      <c r="A1003" s="2" t="s">
        <v>271</v>
      </c>
      <c r="B1003" s="2" t="s">
        <v>215</v>
      </c>
      <c r="C1003" s="22" t="str">
        <f>VLOOKUP(B1003,Tabel!$A$6:$E$78,2,FALSE)</f>
        <v>G. Mutiara</v>
      </c>
      <c r="D1003" s="14">
        <f>VLOOKUP(B1003,Tabel!$A$6:$E$78,4,FALSE)</f>
        <v>30000</v>
      </c>
      <c r="E1003" s="13"/>
      <c r="F1003" s="13"/>
      <c r="G1003" s="13"/>
      <c r="H1003" s="13"/>
      <c r="I1003" s="13"/>
      <c r="J1003" s="13"/>
      <c r="K1003" s="13"/>
      <c r="L1003" s="13"/>
      <c r="M1003" s="13">
        <v>4</v>
      </c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>
        <v>2</v>
      </c>
      <c r="AJ1003" s="13"/>
      <c r="AK1003" s="13"/>
      <c r="AL1003" s="13"/>
      <c r="AM1003" s="13"/>
      <c r="AN1003" s="13"/>
      <c r="AO1003" s="13"/>
      <c r="AP1003" s="13"/>
      <c r="AQ1003" s="22"/>
      <c r="AR1003" s="13">
        <f t="shared" si="50"/>
        <v>6</v>
      </c>
      <c r="AT1003" s="13">
        <f t="shared" si="49"/>
        <v>180000</v>
      </c>
      <c r="AU1003" s="14"/>
      <c r="AV1003" s="14"/>
      <c r="AW1003" s="14"/>
      <c r="AX1003" s="35"/>
      <c r="AY1003" s="30"/>
      <c r="AZ1003" s="14"/>
      <c r="BA1003" s="14"/>
      <c r="BB1003" s="14"/>
      <c r="BC1003" s="14"/>
    </row>
    <row r="1004" spans="1:55" ht="26.25" customHeight="1" x14ac:dyDescent="0.35">
      <c r="A1004" s="2"/>
      <c r="B1004" s="2" t="s">
        <v>135</v>
      </c>
      <c r="C1004" s="22" t="str">
        <f>VLOOKUP(B1004,Tabel!$A$6:$E$78,2,FALSE)</f>
        <v xml:space="preserve">Gelang plat </v>
      </c>
      <c r="D1004" s="14">
        <f>VLOOKUP(B1004,Tabel!$A$6:$E$78,4,FALSE)</f>
        <v>17000</v>
      </c>
      <c r="E1004" s="13"/>
      <c r="F1004" s="13"/>
      <c r="G1004" s="13"/>
      <c r="H1004" s="13"/>
      <c r="I1004" s="13"/>
      <c r="J1004" s="13"/>
      <c r="K1004" s="13"/>
      <c r="L1004" s="13"/>
      <c r="M1004" s="13"/>
      <c r="N1004" s="13">
        <v>1</v>
      </c>
      <c r="O1004" s="13"/>
      <c r="P1004" s="13"/>
      <c r="Q1004" s="13"/>
      <c r="R1004" s="13"/>
      <c r="S1004" s="13"/>
      <c r="T1004" s="13"/>
      <c r="U1004" s="13"/>
      <c r="V1004" s="13"/>
      <c r="W1004" s="13">
        <v>2</v>
      </c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22"/>
      <c r="AR1004" s="13">
        <f t="shared" si="50"/>
        <v>3</v>
      </c>
      <c r="AT1004" s="13">
        <f t="shared" si="49"/>
        <v>51000</v>
      </c>
      <c r="AU1004" s="14"/>
      <c r="AV1004" s="14"/>
      <c r="AW1004" s="14"/>
      <c r="AX1004" s="35"/>
      <c r="AY1004" s="30"/>
      <c r="AZ1004" s="14"/>
      <c r="BA1004" s="14"/>
      <c r="BB1004" s="14"/>
      <c r="BC1004" s="14"/>
    </row>
    <row r="1005" spans="1:55" ht="26.25" customHeight="1" x14ac:dyDescent="0.35">
      <c r="A1005" s="2"/>
      <c r="B1005" s="2" t="s">
        <v>49</v>
      </c>
      <c r="C1005" s="22" t="str">
        <f>VLOOKUP(B1005,Tabel!$A$6:$E$78,2,FALSE)</f>
        <v>G.tali warna warni</v>
      </c>
      <c r="D1005" s="14">
        <f>VLOOKUP(B1005,Tabel!$A$6:$E$78,4,FALSE)</f>
        <v>17000</v>
      </c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>
        <v>1</v>
      </c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22"/>
      <c r="AR1005" s="13">
        <f t="shared" si="50"/>
        <v>1</v>
      </c>
      <c r="AT1005" s="13">
        <f t="shared" si="49"/>
        <v>17000</v>
      </c>
      <c r="AU1005" s="14"/>
      <c r="AV1005" s="14"/>
      <c r="AW1005" s="14"/>
      <c r="AX1005" s="35"/>
      <c r="AY1005" s="30"/>
      <c r="AZ1005" s="14"/>
      <c r="BA1005" s="14"/>
      <c r="BB1005" s="14"/>
      <c r="BC1005" s="14"/>
    </row>
    <row r="1006" spans="1:55" ht="26.25" customHeight="1" x14ac:dyDescent="0.35">
      <c r="A1006" s="2"/>
      <c r="B1006" s="2" t="s">
        <v>426</v>
      </c>
      <c r="C1006" s="22" t="str">
        <f>VLOOKUP(B1006,Tabel!$A$6:$E$78,2,FALSE)</f>
        <v>Gelang lilit magnet</v>
      </c>
      <c r="D1006" s="14">
        <f>VLOOKUP(B1006,Tabel!$A$6:$E$78,4,FALSE)</f>
        <v>35000</v>
      </c>
      <c r="E1006" s="13"/>
      <c r="F1006" s="13"/>
      <c r="G1006" s="13"/>
      <c r="H1006" s="13"/>
      <c r="I1006" s="13"/>
      <c r="J1006" s="13"/>
      <c r="K1006" s="13"/>
      <c r="L1006" s="13">
        <v>1</v>
      </c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22"/>
      <c r="AR1006" s="13">
        <f t="shared" si="50"/>
        <v>1</v>
      </c>
      <c r="AT1006" s="13">
        <f t="shared" si="49"/>
        <v>35000</v>
      </c>
      <c r="AU1006" s="14"/>
      <c r="AV1006" s="14"/>
      <c r="AW1006" s="14"/>
      <c r="AX1006" s="35"/>
      <c r="AY1006" s="30"/>
      <c r="AZ1006" s="14"/>
      <c r="BA1006" s="14"/>
      <c r="BB1006" s="14"/>
      <c r="BC1006" s="14"/>
    </row>
    <row r="1007" spans="1:55" ht="26.25" customHeight="1" x14ac:dyDescent="0.35">
      <c r="A1007" s="17">
        <v>42644</v>
      </c>
      <c r="B1007" s="2" t="s">
        <v>215</v>
      </c>
      <c r="C1007" s="22" t="str">
        <f>VLOOKUP(B1007,Tabel!$A$6:$E$78,2,FALSE)</f>
        <v>G. Mutiara</v>
      </c>
      <c r="D1007" s="14">
        <f>VLOOKUP(B1007,Tabel!$A$6:$E$78,4,FALSE)</f>
        <v>30000</v>
      </c>
      <c r="E1007" s="13"/>
      <c r="F1007" s="13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>
        <v>1</v>
      </c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>
        <v>1</v>
      </c>
      <c r="AJ1007" s="13"/>
      <c r="AK1007" s="13"/>
      <c r="AL1007" s="13"/>
      <c r="AM1007" s="13"/>
      <c r="AN1007" s="13"/>
      <c r="AO1007" s="13"/>
      <c r="AP1007" s="13"/>
      <c r="AQ1007" s="22"/>
      <c r="AR1007" s="13">
        <f t="shared" si="50"/>
        <v>2</v>
      </c>
      <c r="AT1007" s="13">
        <f t="shared" si="49"/>
        <v>60000</v>
      </c>
      <c r="AU1007" s="14"/>
      <c r="AV1007" s="14"/>
      <c r="AW1007" s="14"/>
      <c r="AX1007" s="35"/>
      <c r="AY1007" s="30"/>
      <c r="AZ1007" s="14"/>
      <c r="BA1007" s="14"/>
      <c r="BB1007" s="14"/>
      <c r="BC1007" s="14"/>
    </row>
    <row r="1008" spans="1:55" ht="26.25" customHeight="1" x14ac:dyDescent="0.35">
      <c r="A1008" s="2"/>
      <c r="B1008" s="2" t="s">
        <v>372</v>
      </c>
      <c r="C1008" s="22" t="str">
        <f>VLOOKUP(B1008,Tabel!$A$6:$E$78,2,FALSE)</f>
        <v>Gelang Rosario Corak Bunga</v>
      </c>
      <c r="D1008" s="14">
        <f>VLOOKUP(B1008,Tabel!$A$6:$E$78,4,FALSE)</f>
        <v>100000</v>
      </c>
      <c r="E1008" s="13"/>
      <c r="F1008" s="13"/>
      <c r="G1008" s="13"/>
      <c r="H1008" s="13"/>
      <c r="I1008" s="13"/>
      <c r="J1008" s="13">
        <v>8</v>
      </c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22"/>
      <c r="AR1008" s="13">
        <f t="shared" si="50"/>
        <v>8</v>
      </c>
      <c r="AT1008" s="13">
        <f t="shared" si="49"/>
        <v>800000</v>
      </c>
      <c r="AU1008" s="14"/>
      <c r="AV1008" s="14"/>
      <c r="AW1008" s="14"/>
      <c r="AX1008" s="35"/>
      <c r="AY1008" s="30"/>
      <c r="AZ1008" s="14"/>
      <c r="BA1008" s="14"/>
      <c r="BB1008" s="14"/>
      <c r="BC1008" s="14"/>
    </row>
    <row r="1009" spans="1:55" ht="26.25" customHeight="1" x14ac:dyDescent="0.35">
      <c r="A1009" s="2"/>
      <c r="B1009" s="2" t="s">
        <v>40</v>
      </c>
      <c r="C1009" s="22" t="str">
        <f>VLOOKUP(B1009,Tabel!$A$6:$E$78,2,FALSE)</f>
        <v>Kalung huruf</v>
      </c>
      <c r="D1009" s="14">
        <f>VLOOKUP(B1009,Tabel!$A$6:$E$78,4,FALSE)</f>
        <v>15000</v>
      </c>
      <c r="E1009" s="13"/>
      <c r="F1009" s="13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>
        <v>1</v>
      </c>
      <c r="AF1009" s="13"/>
      <c r="AG1009" s="13"/>
      <c r="AH1009" s="13"/>
      <c r="AI1009" s="13">
        <v>3</v>
      </c>
      <c r="AJ1009" s="13"/>
      <c r="AK1009" s="13"/>
      <c r="AL1009" s="13"/>
      <c r="AM1009" s="13"/>
      <c r="AN1009" s="13"/>
      <c r="AO1009" s="13"/>
      <c r="AP1009" s="13"/>
      <c r="AQ1009" s="22"/>
      <c r="AR1009" s="13">
        <f t="shared" si="50"/>
        <v>4</v>
      </c>
      <c r="AT1009" s="13">
        <f t="shared" si="49"/>
        <v>60000</v>
      </c>
      <c r="AU1009" s="14"/>
      <c r="AV1009" s="14"/>
      <c r="AW1009" s="14"/>
      <c r="AX1009" s="35"/>
      <c r="AY1009" s="30"/>
      <c r="AZ1009" s="14"/>
      <c r="BA1009" s="14"/>
      <c r="BB1009" s="14"/>
      <c r="BC1009" s="14"/>
    </row>
    <row r="1010" spans="1:55" ht="26.25" customHeight="1" x14ac:dyDescent="0.35">
      <c r="A1010" s="2"/>
      <c r="B1010" s="2" t="s">
        <v>221</v>
      </c>
      <c r="C1010" s="22" t="str">
        <f>VLOOKUP(B1010,Tabel!$A$6:$E$78,2,FALSE)</f>
        <v>Rosario tali bercorak</v>
      </c>
      <c r="D1010" s="14">
        <f>VLOOKUP(B1010,Tabel!$A$6:$E$78,4,FALSE)</f>
        <v>50000</v>
      </c>
      <c r="E1010" s="13"/>
      <c r="F1010" s="13"/>
      <c r="G1010" s="13"/>
      <c r="H1010" s="13"/>
      <c r="I1010" s="13"/>
      <c r="J1010" s="13">
        <v>1</v>
      </c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>
        <v>1</v>
      </c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22"/>
      <c r="AR1010" s="13">
        <f t="shared" si="50"/>
        <v>2</v>
      </c>
      <c r="AT1010" s="13">
        <f t="shared" si="49"/>
        <v>100000</v>
      </c>
      <c r="AU1010" s="14"/>
      <c r="AV1010" s="14"/>
      <c r="AW1010" s="14"/>
      <c r="AX1010" s="35"/>
      <c r="AY1010" s="30"/>
      <c r="AZ1010" s="14"/>
      <c r="BA1010" s="14"/>
      <c r="BB1010" s="14"/>
      <c r="BC1010" s="14"/>
    </row>
    <row r="1011" spans="1:55" ht="26.25" customHeight="1" x14ac:dyDescent="0.35">
      <c r="A1011" s="2"/>
      <c r="B1011" s="2" t="s">
        <v>133</v>
      </c>
      <c r="C1011" s="22" t="str">
        <f>VLOOKUP(B1011,Tabel!$A$6:$E$78,2,FALSE)</f>
        <v>Gelang rosario kristal</v>
      </c>
      <c r="D1011" s="14">
        <f>VLOOKUP(B1011,Tabel!$A$6:$E$78,4,FALSE)</f>
        <v>50000</v>
      </c>
      <c r="E1011" s="13"/>
      <c r="F1011" s="13"/>
      <c r="G1011" s="13"/>
      <c r="H1011" s="13"/>
      <c r="I1011" s="13"/>
      <c r="J1011" s="13"/>
      <c r="K1011" s="13"/>
      <c r="L1011" s="13"/>
      <c r="M1011" s="13">
        <v>1</v>
      </c>
      <c r="N1011" s="13"/>
      <c r="O1011" s="13"/>
      <c r="P1011" s="13">
        <v>1</v>
      </c>
      <c r="Q1011" s="13"/>
      <c r="R1011" s="13"/>
      <c r="S1011" s="13">
        <v>1</v>
      </c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13"/>
      <c r="AM1011" s="13"/>
      <c r="AN1011" s="13"/>
      <c r="AO1011" s="13"/>
      <c r="AP1011" s="13"/>
      <c r="AQ1011" s="22"/>
      <c r="AR1011" s="13">
        <f t="shared" si="50"/>
        <v>3</v>
      </c>
      <c r="AT1011" s="13">
        <f t="shared" si="49"/>
        <v>150000</v>
      </c>
      <c r="AU1011" s="14"/>
      <c r="AV1011" s="14"/>
      <c r="AW1011" s="14"/>
      <c r="AX1011" s="35"/>
      <c r="AY1011" s="30"/>
      <c r="AZ1011" s="14"/>
      <c r="BA1011" s="14"/>
      <c r="BB1011" s="14"/>
      <c r="BC1011" s="14"/>
    </row>
    <row r="1012" spans="1:55" ht="26.25" customHeight="1" x14ac:dyDescent="0.35">
      <c r="A1012" s="2"/>
      <c r="B1012" s="2" t="s">
        <v>140</v>
      </c>
      <c r="C1012" s="22" t="str">
        <f>VLOOKUP(B1012,Tabel!$A$6:$E$78,2,FALSE)</f>
        <v>Kalung bandul</v>
      </c>
      <c r="D1012" s="14">
        <f>VLOOKUP(B1012,Tabel!$A$6:$E$78,4,FALSE)</f>
        <v>23000</v>
      </c>
      <c r="E1012" s="13"/>
      <c r="F1012" s="13"/>
      <c r="G1012" s="13"/>
      <c r="H1012" s="13"/>
      <c r="I1012" s="13"/>
      <c r="J1012" s="13"/>
      <c r="K1012" s="13"/>
      <c r="L1012" s="13">
        <v>1</v>
      </c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22"/>
      <c r="AR1012" s="13">
        <f t="shared" si="50"/>
        <v>1</v>
      </c>
      <c r="AT1012" s="13">
        <f t="shared" si="49"/>
        <v>23000</v>
      </c>
      <c r="AU1012" s="14"/>
      <c r="AV1012" s="14"/>
      <c r="AW1012" s="14"/>
      <c r="AX1012" s="35"/>
      <c r="AY1012" s="30"/>
      <c r="AZ1012" s="14"/>
      <c r="BA1012" s="14"/>
      <c r="BB1012" s="14"/>
      <c r="BC1012" s="14"/>
    </row>
    <row r="1013" spans="1:55" ht="26.25" customHeight="1" x14ac:dyDescent="0.35">
      <c r="A1013" s="2"/>
      <c r="B1013" s="2" t="s">
        <v>135</v>
      </c>
      <c r="C1013" s="22" t="str">
        <f>VLOOKUP(B1013,Tabel!$A$6:$E$78,2,FALSE)</f>
        <v xml:space="preserve">Gelang plat </v>
      </c>
      <c r="D1013" s="14">
        <f>VLOOKUP(B1013,Tabel!$A$6:$E$78,4,FALSE)</f>
        <v>17000</v>
      </c>
      <c r="E1013" s="13"/>
      <c r="F1013" s="13"/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>
        <v>1</v>
      </c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13"/>
      <c r="AM1013" s="13"/>
      <c r="AN1013" s="13"/>
      <c r="AO1013" s="13"/>
      <c r="AP1013" s="13"/>
      <c r="AQ1013" s="22"/>
      <c r="AR1013" s="13">
        <f t="shared" si="50"/>
        <v>1</v>
      </c>
      <c r="AT1013" s="13">
        <f t="shared" si="49"/>
        <v>17000</v>
      </c>
      <c r="AU1013" s="14"/>
      <c r="AV1013" s="14"/>
      <c r="AW1013" s="14"/>
      <c r="AX1013" s="35"/>
      <c r="AY1013" s="30"/>
      <c r="AZ1013" s="14"/>
      <c r="BA1013" s="14"/>
      <c r="BB1013" s="14"/>
      <c r="BC1013" s="14"/>
    </row>
    <row r="1014" spans="1:55" ht="26.25" customHeight="1" x14ac:dyDescent="0.35">
      <c r="A1014" s="138"/>
      <c r="B1014" s="2" t="s">
        <v>129</v>
      </c>
      <c r="C1014" s="22" t="str">
        <f>VLOOKUP(B1014,Tabel!$A$6:$E$78,2,FALSE)</f>
        <v>Lain2</v>
      </c>
      <c r="D1014" s="14">
        <f>2979000-SUM(AT1002:AT1013)</f>
        <v>1386000</v>
      </c>
      <c r="E1014" s="13"/>
      <c r="F1014" s="13"/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22">
        <v>1</v>
      </c>
      <c r="AR1014" s="13">
        <f t="shared" si="50"/>
        <v>1</v>
      </c>
      <c r="AT1014" s="13">
        <f t="shared" si="49"/>
        <v>1386000</v>
      </c>
      <c r="AU1014" s="14"/>
      <c r="AV1014" s="14"/>
      <c r="AW1014" s="14"/>
      <c r="AX1014" s="35">
        <f>AT1014</f>
        <v>1386000</v>
      </c>
      <c r="AY1014" s="30"/>
      <c r="AZ1014" s="14"/>
      <c r="BA1014" s="14"/>
      <c r="BB1014" s="14"/>
      <c r="BC1014" s="14"/>
    </row>
    <row r="1015" spans="1:55" ht="26.25" customHeight="1" x14ac:dyDescent="0.35">
      <c r="A1015" s="138">
        <v>42644</v>
      </c>
      <c r="B1015" s="2" t="s">
        <v>32</v>
      </c>
      <c r="C1015" s="22" t="str">
        <f>VLOOKUP(B1015,Tabel!$A$6:$E$78,2,FALSE)</f>
        <v>Rosario kayu</v>
      </c>
      <c r="D1015" s="14">
        <f>VLOOKUP(B1015,Tabel!$A$6:$E$78,4,FALSE)</f>
        <v>40000</v>
      </c>
      <c r="E1015" s="13"/>
      <c r="F1015" s="13">
        <v>6</v>
      </c>
      <c r="G1015" s="13"/>
      <c r="H1015" s="13">
        <v>8</v>
      </c>
      <c r="I1015" s="13"/>
      <c r="J1015" s="13">
        <v>5</v>
      </c>
      <c r="K1015" s="13"/>
      <c r="L1015" s="13"/>
      <c r="M1015" s="13">
        <v>11</v>
      </c>
      <c r="N1015" s="13">
        <v>4</v>
      </c>
      <c r="O1015" s="13"/>
      <c r="P1015" s="13">
        <v>5</v>
      </c>
      <c r="Q1015" s="13">
        <v>3</v>
      </c>
      <c r="R1015" s="13"/>
      <c r="S1015" s="13"/>
      <c r="T1015" s="13"/>
      <c r="U1015" s="13"/>
      <c r="V1015" s="13">
        <v>3</v>
      </c>
      <c r="W1015" s="13"/>
      <c r="X1015" s="13"/>
      <c r="Y1015" s="13"/>
      <c r="Z1015" s="13"/>
      <c r="AA1015" s="13"/>
      <c r="AB1015" s="13"/>
      <c r="AC1015" s="13">
        <v>1</v>
      </c>
      <c r="AD1015" s="13"/>
      <c r="AE1015" s="13"/>
      <c r="AF1015" s="13"/>
      <c r="AG1015" s="13"/>
      <c r="AH1015" s="13"/>
      <c r="AI1015" s="13"/>
      <c r="AJ1015" s="13"/>
      <c r="AK1015" s="13"/>
      <c r="AL1015" s="13"/>
      <c r="AM1015" s="13"/>
      <c r="AN1015" s="13"/>
      <c r="AO1015" s="13"/>
      <c r="AP1015" s="13"/>
      <c r="AQ1015" s="22"/>
      <c r="AR1015" s="13">
        <f t="shared" si="50"/>
        <v>46</v>
      </c>
      <c r="AT1015" s="13">
        <f t="shared" si="49"/>
        <v>1840000</v>
      </c>
      <c r="AU1015" s="14"/>
      <c r="AV1015" s="14"/>
      <c r="AW1015" s="14"/>
      <c r="AX1015" s="35"/>
      <c r="AY1015" s="30"/>
      <c r="AZ1015" s="14"/>
      <c r="BA1015" s="14"/>
      <c r="BB1015" s="14"/>
      <c r="BC1015" s="14"/>
    </row>
    <row r="1016" spans="1:55" ht="26.25" customHeight="1" x14ac:dyDescent="0.35">
      <c r="A1016" s="138" t="s">
        <v>575</v>
      </c>
      <c r="B1016" s="2" t="s">
        <v>219</v>
      </c>
      <c r="C1016" s="22" t="str">
        <f>VLOOKUP(B1016,Tabel!$A$6:$E$78,2,FALSE)</f>
        <v xml:space="preserve">Rosario kristal </v>
      </c>
      <c r="D1016" s="14">
        <v>0</v>
      </c>
      <c r="E1016" s="13"/>
      <c r="F1016" s="13">
        <v>4</v>
      </c>
      <c r="G1016" s="13"/>
      <c r="H1016" s="13">
        <v>4</v>
      </c>
      <c r="I1016" s="13"/>
      <c r="J1016" s="13">
        <v>4</v>
      </c>
      <c r="K1016" s="13"/>
      <c r="L1016" s="13">
        <v>2</v>
      </c>
      <c r="M1016" s="13">
        <v>5</v>
      </c>
      <c r="N1016" s="13">
        <v>3</v>
      </c>
      <c r="O1016" s="13"/>
      <c r="P1016" s="13">
        <v>4</v>
      </c>
      <c r="Q1016" s="13">
        <v>3</v>
      </c>
      <c r="R1016" s="13"/>
      <c r="S1016" s="13">
        <v>1</v>
      </c>
      <c r="T1016" s="13"/>
      <c r="U1016" s="13"/>
      <c r="V1016" s="13"/>
      <c r="W1016" s="13">
        <v>3</v>
      </c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22"/>
      <c r="AR1016" s="13">
        <f t="shared" si="50"/>
        <v>33</v>
      </c>
      <c r="AT1016" s="13">
        <f t="shared" si="49"/>
        <v>0</v>
      </c>
      <c r="AU1016" s="14" t="s">
        <v>581</v>
      </c>
      <c r="AV1016" s="14"/>
      <c r="AW1016" s="14"/>
      <c r="AX1016" s="35"/>
      <c r="AY1016" s="30"/>
      <c r="AZ1016" s="14"/>
      <c r="BA1016" s="14"/>
      <c r="BB1016" s="14"/>
      <c r="BC1016" s="14"/>
    </row>
    <row r="1017" spans="1:55" ht="26.25" customHeight="1" x14ac:dyDescent="0.35">
      <c r="A1017" s="17">
        <v>42660</v>
      </c>
      <c r="B1017" s="2" t="s">
        <v>130</v>
      </c>
      <c r="C1017" s="22" t="str">
        <f>VLOOKUP(B1017,Tabel!$A$6:$E$78,2,FALSE)</f>
        <v>G.makrame besar</v>
      </c>
      <c r="D1017" s="14">
        <f>VLOOKUP(B1017,Tabel!$A$6:$E$78,4,FALSE)</f>
        <v>23000</v>
      </c>
      <c r="E1017" s="13"/>
      <c r="F1017" s="13"/>
      <c r="G1017" s="13"/>
      <c r="H1017" s="13">
        <v>2</v>
      </c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13"/>
      <c r="AM1017" s="13"/>
      <c r="AN1017" s="13"/>
      <c r="AO1017" s="13"/>
      <c r="AP1017" s="13"/>
      <c r="AQ1017" s="22"/>
      <c r="AR1017" s="13">
        <f t="shared" si="50"/>
        <v>2</v>
      </c>
      <c r="AT1017" s="13">
        <f t="shared" si="49"/>
        <v>46000</v>
      </c>
      <c r="AU1017" s="14"/>
      <c r="AV1017" s="14"/>
      <c r="AW1017" s="14"/>
      <c r="AX1017" s="35"/>
      <c r="AY1017" s="30"/>
      <c r="AZ1017" s="14"/>
      <c r="BA1017" s="14"/>
      <c r="BB1017" s="14"/>
      <c r="BC1017" s="14"/>
    </row>
    <row r="1018" spans="1:55" ht="26.25" customHeight="1" x14ac:dyDescent="0.35">
      <c r="A1018" s="2"/>
      <c r="B1018" s="2" t="s">
        <v>129</v>
      </c>
      <c r="C1018" s="22" t="str">
        <f>VLOOKUP(B1018,Tabel!$A$6:$E$78,2,FALSE)</f>
        <v>Lain2</v>
      </c>
      <c r="D1018" s="14">
        <v>4000</v>
      </c>
      <c r="E1018" s="13"/>
      <c r="F1018" s="13"/>
      <c r="G1018" s="13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13"/>
      <c r="AM1018" s="13"/>
      <c r="AN1018" s="13"/>
      <c r="AO1018" s="13"/>
      <c r="AP1018" s="13"/>
      <c r="AQ1018" s="22">
        <v>1</v>
      </c>
      <c r="AR1018" s="13">
        <f t="shared" si="50"/>
        <v>1</v>
      </c>
      <c r="AT1018" s="13">
        <f t="shared" si="49"/>
        <v>4000</v>
      </c>
      <c r="AU1018" s="14"/>
      <c r="AV1018" s="14"/>
      <c r="AW1018" s="14"/>
      <c r="AX1018" s="35">
        <f>AT1018</f>
        <v>4000</v>
      </c>
      <c r="AY1018" s="30"/>
      <c r="AZ1018" s="14"/>
      <c r="BA1018" s="14"/>
      <c r="BB1018" s="14"/>
      <c r="BC1018" s="14"/>
    </row>
    <row r="1019" spans="1:55" ht="26.25" customHeight="1" x14ac:dyDescent="0.35">
      <c r="A1019" s="17">
        <v>42632</v>
      </c>
      <c r="B1019" s="2" t="s">
        <v>129</v>
      </c>
      <c r="C1019" s="22" t="str">
        <f>VLOOKUP(B1019,Tabel!$A$6:$E$78,2,FALSE)</f>
        <v>Lain2</v>
      </c>
      <c r="D1019" s="14">
        <v>161000</v>
      </c>
      <c r="E1019" s="13"/>
      <c r="F1019" s="13"/>
      <c r="G1019" s="13"/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13"/>
      <c r="AM1019" s="13"/>
      <c r="AN1019" s="13"/>
      <c r="AO1019" s="13"/>
      <c r="AP1019" s="13"/>
      <c r="AQ1019" s="22">
        <v>1</v>
      </c>
      <c r="AR1019" s="13">
        <f t="shared" si="50"/>
        <v>1</v>
      </c>
      <c r="AT1019" s="13">
        <f t="shared" si="49"/>
        <v>161000</v>
      </c>
      <c r="AU1019" s="14" t="s">
        <v>576</v>
      </c>
      <c r="AV1019" s="14"/>
      <c r="AW1019" s="14"/>
      <c r="AX1019" s="35"/>
      <c r="AY1019" s="30"/>
      <c r="AZ1019" s="14"/>
      <c r="BA1019" s="14"/>
      <c r="BB1019" s="14"/>
      <c r="BC1019" s="14"/>
    </row>
    <row r="1020" spans="1:55" ht="26.25" customHeight="1" x14ac:dyDescent="0.35">
      <c r="A1020" s="17">
        <v>42709</v>
      </c>
      <c r="B1020" s="2" t="s">
        <v>372</v>
      </c>
      <c r="C1020" s="22" t="str">
        <f>VLOOKUP(B1020,Tabel!$A$6:$E$78,2,FALSE)</f>
        <v>Gelang Rosario Corak Bunga</v>
      </c>
      <c r="D1020" s="14">
        <f>VLOOKUP(B1020,Tabel!$A$6:$E$78,4,FALSE)</f>
        <v>100000</v>
      </c>
      <c r="E1020" s="13"/>
      <c r="F1020" s="13"/>
      <c r="G1020" s="13"/>
      <c r="H1020" s="13">
        <v>1</v>
      </c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22"/>
      <c r="AR1020" s="13">
        <f t="shared" si="50"/>
        <v>1</v>
      </c>
      <c r="AT1020" s="13">
        <f t="shared" si="49"/>
        <v>100000</v>
      </c>
      <c r="AU1020" s="14"/>
      <c r="AV1020" s="14"/>
      <c r="AW1020" s="14"/>
      <c r="AX1020" s="35"/>
      <c r="AY1020" s="30"/>
      <c r="AZ1020" s="14"/>
      <c r="BA1020" s="14"/>
      <c r="BB1020" s="14"/>
      <c r="BC1020" s="14"/>
    </row>
    <row r="1021" spans="1:55" ht="26.25" customHeight="1" x14ac:dyDescent="0.35">
      <c r="A1021" s="2"/>
      <c r="B1021" s="2" t="s">
        <v>140</v>
      </c>
      <c r="C1021" s="22" t="str">
        <f>VLOOKUP(B1021,Tabel!$A$6:$E$78,2,FALSE)</f>
        <v>Kalung bandul</v>
      </c>
      <c r="D1021" s="14">
        <f>VLOOKUP(B1021,Tabel!$A$6:$E$78,4,FALSE)</f>
        <v>23000</v>
      </c>
      <c r="E1021" s="13"/>
      <c r="F1021" s="13"/>
      <c r="G1021" s="13"/>
      <c r="H1021" s="13"/>
      <c r="I1021" s="13"/>
      <c r="J1021" s="13"/>
      <c r="K1021" s="13"/>
      <c r="L1021" s="13"/>
      <c r="M1021" s="13"/>
      <c r="N1021" s="13">
        <v>1</v>
      </c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13"/>
      <c r="AM1021" s="13"/>
      <c r="AN1021" s="13"/>
      <c r="AO1021" s="13"/>
      <c r="AP1021" s="13"/>
      <c r="AQ1021" s="22"/>
      <c r="AR1021" s="13">
        <f t="shared" si="50"/>
        <v>1</v>
      </c>
      <c r="AT1021" s="13">
        <f t="shared" si="49"/>
        <v>23000</v>
      </c>
      <c r="AU1021" s="14"/>
      <c r="AV1021" s="14"/>
      <c r="AW1021" s="14"/>
      <c r="AX1021" s="35"/>
      <c r="AY1021" s="30"/>
      <c r="AZ1021" s="14"/>
      <c r="BA1021" s="14"/>
      <c r="BB1021" s="14"/>
      <c r="BC1021" s="14"/>
    </row>
    <row r="1022" spans="1:55" ht="26.25" customHeight="1" x14ac:dyDescent="0.35">
      <c r="A1022" s="17">
        <v>42707</v>
      </c>
      <c r="B1022" s="2" t="s">
        <v>221</v>
      </c>
      <c r="C1022" s="22" t="str">
        <f>VLOOKUP(B1022,Tabel!$A$6:$E$78,2,FALSE)</f>
        <v>Rosario tali bercorak</v>
      </c>
      <c r="D1022" s="14">
        <f>VLOOKUP(B1022,Tabel!$A$6:$E$78,4,FALSE)</f>
        <v>50000</v>
      </c>
      <c r="E1022" s="13"/>
      <c r="F1022" s="13"/>
      <c r="G1022" s="13"/>
      <c r="H1022" s="13">
        <v>1</v>
      </c>
      <c r="I1022" s="13"/>
      <c r="J1022" s="13">
        <v>11</v>
      </c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3"/>
      <c r="AL1022" s="13"/>
      <c r="AM1022" s="13"/>
      <c r="AN1022" s="13"/>
      <c r="AO1022" s="13"/>
      <c r="AP1022" s="13"/>
      <c r="AQ1022" s="22"/>
      <c r="AR1022" s="13">
        <f t="shared" si="50"/>
        <v>12</v>
      </c>
      <c r="AT1022" s="13">
        <f t="shared" si="49"/>
        <v>600000</v>
      </c>
      <c r="AU1022" s="14"/>
      <c r="AV1022" s="14"/>
      <c r="AW1022" s="14"/>
      <c r="AX1022" s="35"/>
      <c r="AY1022" s="30"/>
      <c r="AZ1022" s="14"/>
      <c r="BA1022" s="14"/>
      <c r="BB1022" s="14"/>
      <c r="BC1022" s="14"/>
    </row>
    <row r="1023" spans="1:55" ht="26.25" customHeight="1" x14ac:dyDescent="0.35">
      <c r="A1023" s="2" t="s">
        <v>577</v>
      </c>
      <c r="B1023" s="2" t="s">
        <v>215</v>
      </c>
      <c r="C1023" s="22" t="str">
        <f>VLOOKUP(B1023,Tabel!$A$6:$E$78,2,FALSE)</f>
        <v>G. Mutiara</v>
      </c>
      <c r="D1023" s="14">
        <f>VLOOKUP(B1023,Tabel!$A$6:$E$78,4,FALSE)</f>
        <v>30000</v>
      </c>
      <c r="E1023" s="13"/>
      <c r="F1023" s="13"/>
      <c r="G1023" s="13"/>
      <c r="H1023" s="13"/>
      <c r="I1023" s="13"/>
      <c r="J1023" s="13"/>
      <c r="K1023" s="13"/>
      <c r="L1023" s="13"/>
      <c r="M1023" s="13">
        <v>19</v>
      </c>
      <c r="N1023" s="13"/>
      <c r="O1023" s="13"/>
      <c r="P1023" s="13"/>
      <c r="Q1023" s="13"/>
      <c r="R1023" s="13"/>
      <c r="S1023" s="13"/>
      <c r="T1023" s="13"/>
      <c r="U1023" s="13"/>
      <c r="V1023" s="13"/>
      <c r="W1023" s="13">
        <v>1</v>
      </c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>
        <v>11</v>
      </c>
      <c r="AJ1023" s="13"/>
      <c r="AK1023" s="13"/>
      <c r="AL1023" s="13"/>
      <c r="AM1023" s="13"/>
      <c r="AN1023" s="13"/>
      <c r="AO1023" s="13"/>
      <c r="AP1023" s="13"/>
      <c r="AQ1023" s="22">
        <v>1</v>
      </c>
      <c r="AR1023" s="13">
        <f t="shared" si="50"/>
        <v>32</v>
      </c>
      <c r="AT1023" s="13">
        <f t="shared" si="49"/>
        <v>960000</v>
      </c>
      <c r="AU1023" s="14"/>
      <c r="AV1023" s="14"/>
      <c r="AW1023" s="14"/>
      <c r="AX1023" s="35"/>
      <c r="AY1023" s="30"/>
      <c r="AZ1023" s="14"/>
      <c r="BA1023" s="14"/>
      <c r="BB1023" s="14"/>
      <c r="BC1023" s="14"/>
    </row>
    <row r="1024" spans="1:55" ht="26.25" customHeight="1" x14ac:dyDescent="0.35">
      <c r="A1024" s="2"/>
      <c r="B1024" s="2" t="s">
        <v>35</v>
      </c>
      <c r="C1024" s="22" t="str">
        <f>VLOOKUP(B1024,Tabel!$A$6:$E$78,2,FALSE)</f>
        <v>Rosario kristal</v>
      </c>
      <c r="D1024" s="14">
        <f>VLOOKUP(B1024,Tabel!$A$6:$E$78,4,FALSE)</f>
        <v>150000</v>
      </c>
      <c r="E1024" s="13"/>
      <c r="F1024" s="13">
        <v>1</v>
      </c>
      <c r="G1024" s="13"/>
      <c r="H1024" s="13"/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22"/>
      <c r="AR1024" s="13">
        <f t="shared" si="50"/>
        <v>1</v>
      </c>
      <c r="AT1024" s="13">
        <f t="shared" si="49"/>
        <v>150000</v>
      </c>
      <c r="AU1024" s="14"/>
      <c r="AV1024" s="14"/>
      <c r="AW1024" s="14"/>
      <c r="AX1024" s="35"/>
      <c r="AY1024" s="30"/>
      <c r="AZ1024" s="14"/>
      <c r="BA1024" s="14"/>
      <c r="BB1024" s="14"/>
      <c r="BC1024" s="14"/>
    </row>
    <row r="1025" spans="1:55" ht="26.25" customHeight="1" x14ac:dyDescent="0.35">
      <c r="A1025" s="2"/>
      <c r="B1025" s="2" t="s">
        <v>133</v>
      </c>
      <c r="C1025" s="22" t="str">
        <f>VLOOKUP(B1025,Tabel!$A$6:$E$78,2,FALSE)</f>
        <v>Gelang rosario kristal</v>
      </c>
      <c r="D1025" s="14">
        <f>VLOOKUP(B1025,Tabel!$A$6:$E$78,4,FALSE)</f>
        <v>50000</v>
      </c>
      <c r="E1025" s="13"/>
      <c r="F1025" s="13">
        <v>1</v>
      </c>
      <c r="G1025" s="13"/>
      <c r="H1025" s="13"/>
      <c r="I1025" s="13"/>
      <c r="J1025" s="13"/>
      <c r="K1025" s="13"/>
      <c r="L1025" s="13"/>
      <c r="M1025" s="13">
        <v>5</v>
      </c>
      <c r="N1025" s="13"/>
      <c r="O1025" s="13"/>
      <c r="P1025" s="13">
        <v>4</v>
      </c>
      <c r="Q1025" s="13"/>
      <c r="R1025" s="13"/>
      <c r="S1025" s="13">
        <v>5</v>
      </c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3"/>
      <c r="AM1025" s="13"/>
      <c r="AN1025" s="13"/>
      <c r="AO1025" s="13"/>
      <c r="AP1025" s="13"/>
      <c r="AQ1025" s="22"/>
      <c r="AR1025" s="13">
        <f t="shared" si="50"/>
        <v>15</v>
      </c>
      <c r="AT1025" s="13">
        <f t="shared" ref="AT1025:AT1088" si="51">AR1025*D1025</f>
        <v>750000</v>
      </c>
      <c r="AU1025" s="14"/>
      <c r="AV1025" s="14"/>
      <c r="AW1025" s="14"/>
      <c r="AX1025" s="35"/>
      <c r="AY1025" s="30"/>
      <c r="AZ1025" s="14"/>
      <c r="BA1025" s="14"/>
      <c r="BB1025" s="14"/>
      <c r="BC1025" s="14"/>
    </row>
    <row r="1026" spans="1:55" ht="26.25" customHeight="1" x14ac:dyDescent="0.35">
      <c r="A1026" s="2"/>
      <c r="B1026" s="2" t="s">
        <v>40</v>
      </c>
      <c r="C1026" s="22" t="str">
        <f>VLOOKUP(B1026,Tabel!$A$6:$E$78,2,FALSE)</f>
        <v>Kalung huruf</v>
      </c>
      <c r="D1026" s="14">
        <f>VLOOKUP(B1026,Tabel!$A$6:$E$78,4,FALSE)</f>
        <v>15000</v>
      </c>
      <c r="E1026" s="13"/>
      <c r="F1026" s="13"/>
      <c r="G1026" s="13"/>
      <c r="H1026" s="13"/>
      <c r="I1026" s="13"/>
      <c r="J1026" s="13"/>
      <c r="K1026" s="13"/>
      <c r="L1026" s="13"/>
      <c r="M1026" s="13"/>
      <c r="N1026" s="13">
        <v>1</v>
      </c>
      <c r="O1026" s="13"/>
      <c r="P1026" s="13"/>
      <c r="Q1026" s="13"/>
      <c r="R1026" s="13"/>
      <c r="S1026" s="13"/>
      <c r="T1026" s="13">
        <v>3</v>
      </c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>
        <v>2</v>
      </c>
      <c r="AF1026" s="13"/>
      <c r="AG1026" s="13"/>
      <c r="AH1026" s="13"/>
      <c r="AI1026" s="13">
        <v>13</v>
      </c>
      <c r="AJ1026" s="13"/>
      <c r="AK1026" s="13"/>
      <c r="AL1026" s="13"/>
      <c r="AM1026" s="13"/>
      <c r="AN1026" s="13"/>
      <c r="AO1026" s="13"/>
      <c r="AP1026" s="13"/>
      <c r="AQ1026" s="22">
        <v>1</v>
      </c>
      <c r="AR1026" s="13">
        <f t="shared" si="50"/>
        <v>20</v>
      </c>
      <c r="AT1026" s="13">
        <f t="shared" si="51"/>
        <v>300000</v>
      </c>
      <c r="AU1026" s="14"/>
      <c r="AV1026" s="14"/>
      <c r="AW1026" s="14"/>
      <c r="AX1026" s="35"/>
      <c r="AY1026" s="30"/>
      <c r="AZ1026" s="14"/>
      <c r="BA1026" s="14"/>
      <c r="BB1026" s="14"/>
      <c r="BC1026" s="14"/>
    </row>
    <row r="1027" spans="1:55" ht="26.25" customHeight="1" x14ac:dyDescent="0.35">
      <c r="A1027" s="2"/>
      <c r="B1027" s="2" t="s">
        <v>135</v>
      </c>
      <c r="C1027" s="22" t="str">
        <f>VLOOKUP(B1027,Tabel!$A$6:$E$78,2,FALSE)</f>
        <v xml:space="preserve">Gelang plat </v>
      </c>
      <c r="D1027" s="14">
        <f>VLOOKUP(B1027,Tabel!$A$6:$E$78,4,FALSE)</f>
        <v>17000</v>
      </c>
      <c r="E1027" s="13"/>
      <c r="F1027" s="13">
        <v>3</v>
      </c>
      <c r="G1027" s="13"/>
      <c r="H1027" s="13"/>
      <c r="I1027" s="13"/>
      <c r="J1027" s="13"/>
      <c r="K1027" s="13"/>
      <c r="L1027" s="13"/>
      <c r="M1027" s="13"/>
      <c r="N1027" s="13">
        <v>1</v>
      </c>
      <c r="O1027" s="13"/>
      <c r="P1027" s="13"/>
      <c r="Q1027" s="13"/>
      <c r="R1027" s="13"/>
      <c r="S1027" s="13"/>
      <c r="T1027" s="13"/>
      <c r="U1027" s="13"/>
      <c r="V1027" s="13"/>
      <c r="W1027" s="13">
        <v>1</v>
      </c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/>
      <c r="AI1027" s="13">
        <v>4</v>
      </c>
      <c r="AJ1027" s="13"/>
      <c r="AK1027" s="13"/>
      <c r="AL1027" s="13"/>
      <c r="AM1027" s="13"/>
      <c r="AN1027" s="13"/>
      <c r="AO1027" s="13"/>
      <c r="AP1027" s="13"/>
      <c r="AQ1027" s="22"/>
      <c r="AR1027" s="13">
        <f t="shared" si="50"/>
        <v>9</v>
      </c>
      <c r="AT1027" s="13">
        <f t="shared" si="51"/>
        <v>153000</v>
      </c>
      <c r="AU1027" s="14"/>
      <c r="AV1027" s="14"/>
      <c r="AW1027" s="14"/>
      <c r="AX1027" s="35"/>
      <c r="AY1027" s="30"/>
      <c r="AZ1027" s="14"/>
      <c r="BA1027" s="14"/>
      <c r="BB1027" s="14"/>
      <c r="BC1027" s="14"/>
    </row>
    <row r="1028" spans="1:55" ht="26.25" customHeight="1" x14ac:dyDescent="0.35">
      <c r="A1028" s="2"/>
      <c r="B1028" s="2" t="s">
        <v>140</v>
      </c>
      <c r="C1028" s="22" t="str">
        <f>VLOOKUP(B1028,Tabel!$A$6:$E$78,2,FALSE)</f>
        <v>Kalung bandul</v>
      </c>
      <c r="D1028" s="14">
        <f>VLOOKUP(B1028,Tabel!$A$6:$E$78,4,FALSE)</f>
        <v>23000</v>
      </c>
      <c r="E1028" s="13"/>
      <c r="F1028" s="13"/>
      <c r="G1028" s="13"/>
      <c r="H1028" s="13"/>
      <c r="I1028" s="13"/>
      <c r="J1028" s="13"/>
      <c r="K1028" s="13"/>
      <c r="L1028" s="13"/>
      <c r="M1028" s="13"/>
      <c r="N1028" s="13">
        <v>1</v>
      </c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>
        <v>1</v>
      </c>
      <c r="AD1028" s="13"/>
      <c r="AE1028" s="13">
        <v>1</v>
      </c>
      <c r="AF1028" s="13"/>
      <c r="AG1028" s="13"/>
      <c r="AH1028" s="13">
        <v>2</v>
      </c>
      <c r="AI1028" s="13">
        <v>5</v>
      </c>
      <c r="AJ1028" s="13"/>
      <c r="AK1028" s="13"/>
      <c r="AL1028" s="13"/>
      <c r="AM1028" s="13"/>
      <c r="AN1028" s="13"/>
      <c r="AO1028" s="13"/>
      <c r="AP1028" s="13"/>
      <c r="AQ1028" s="22"/>
      <c r="AR1028" s="13">
        <f t="shared" si="50"/>
        <v>10</v>
      </c>
      <c r="AT1028" s="13">
        <f t="shared" si="51"/>
        <v>230000</v>
      </c>
      <c r="AU1028" s="14"/>
      <c r="AV1028" s="14"/>
      <c r="AW1028" s="14"/>
      <c r="AX1028" s="35"/>
      <c r="AY1028" s="30"/>
      <c r="AZ1028" s="14"/>
      <c r="BA1028" s="14"/>
      <c r="BB1028" s="14"/>
      <c r="BC1028" s="14"/>
    </row>
    <row r="1029" spans="1:55" ht="26.25" customHeight="1" x14ac:dyDescent="0.35">
      <c r="A1029" s="2"/>
      <c r="B1029" s="2" t="s">
        <v>225</v>
      </c>
      <c r="C1029" s="22" t="str">
        <f>VLOOKUP(B1029,Tabel!$A$6:$E$78,2,FALSE)</f>
        <v>Anting</v>
      </c>
      <c r="D1029" s="14">
        <f>VLOOKUP(B1029,Tabel!$A$6:$E$78,4,FALSE)</f>
        <v>65000</v>
      </c>
      <c r="E1029" s="13"/>
      <c r="F1029" s="13"/>
      <c r="G1029" s="13"/>
      <c r="H1029" s="13"/>
      <c r="I1029" s="13"/>
      <c r="J1029" s="13"/>
      <c r="K1029" s="13"/>
      <c r="L1029" s="13"/>
      <c r="M1029" s="13">
        <v>7</v>
      </c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F1029" s="13"/>
      <c r="AG1029" s="13"/>
      <c r="AH1029" s="13"/>
      <c r="AI1029" s="13"/>
      <c r="AJ1029" s="13"/>
      <c r="AK1029" s="13"/>
      <c r="AL1029" s="13"/>
      <c r="AM1029" s="13"/>
      <c r="AN1029" s="13"/>
      <c r="AO1029" s="13"/>
      <c r="AP1029" s="13"/>
      <c r="AQ1029" s="22"/>
      <c r="AR1029" s="13">
        <f t="shared" si="50"/>
        <v>7</v>
      </c>
      <c r="AT1029" s="13">
        <f t="shared" si="51"/>
        <v>455000</v>
      </c>
      <c r="AU1029" s="14"/>
      <c r="AV1029" s="14"/>
      <c r="AW1029" s="14"/>
      <c r="AX1029" s="35"/>
      <c r="AY1029" s="30"/>
      <c r="AZ1029" s="14"/>
      <c r="BA1029" s="14"/>
      <c r="BB1029" s="14"/>
      <c r="BC1029" s="14"/>
    </row>
    <row r="1030" spans="1:55" ht="26.25" customHeight="1" x14ac:dyDescent="0.35">
      <c r="A1030" s="2"/>
      <c r="B1030" s="2" t="s">
        <v>372</v>
      </c>
      <c r="C1030" s="22" t="str">
        <f>VLOOKUP(B1030,Tabel!$A$6:$E$78,2,FALSE)</f>
        <v>Gelang Rosario Corak Bunga</v>
      </c>
      <c r="D1030" s="14">
        <f>VLOOKUP(B1030,Tabel!$A$6:$E$78,4,FALSE)</f>
        <v>100000</v>
      </c>
      <c r="E1030" s="13"/>
      <c r="F1030" s="13">
        <v>1</v>
      </c>
      <c r="G1030" s="13"/>
      <c r="H1030" s="13"/>
      <c r="I1030" s="13"/>
      <c r="J1030" s="13">
        <v>9</v>
      </c>
      <c r="K1030" s="13"/>
      <c r="L1030" s="13"/>
      <c r="M1030" s="13"/>
      <c r="N1030" s="13"/>
      <c r="O1030" s="13"/>
      <c r="P1030" s="13"/>
      <c r="Q1030" s="13"/>
      <c r="R1030" s="13"/>
      <c r="S1030" s="13">
        <v>1</v>
      </c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3"/>
      <c r="AL1030" s="13"/>
      <c r="AM1030" s="13"/>
      <c r="AN1030" s="13"/>
      <c r="AO1030" s="13"/>
      <c r="AP1030" s="13"/>
      <c r="AQ1030" s="22"/>
      <c r="AR1030" s="13">
        <f t="shared" si="50"/>
        <v>11</v>
      </c>
      <c r="AT1030" s="13">
        <f t="shared" si="51"/>
        <v>1100000</v>
      </c>
      <c r="AU1030" s="14"/>
      <c r="AV1030" s="14"/>
      <c r="AW1030" s="14"/>
      <c r="AX1030" s="35"/>
      <c r="AY1030" s="30"/>
      <c r="AZ1030" s="14"/>
      <c r="BA1030" s="14"/>
      <c r="BB1030" s="14"/>
      <c r="BC1030" s="14"/>
    </row>
    <row r="1031" spans="1:55" ht="26.25" customHeight="1" x14ac:dyDescent="0.35">
      <c r="A1031" s="2"/>
      <c r="B1031" s="2" t="s">
        <v>33</v>
      </c>
      <c r="C1031" s="22" t="str">
        <f>VLOOKUP(B1031,Tabel!$A$6:$E$78,2,FALSE)</f>
        <v>Rosario batu</v>
      </c>
      <c r="D1031" s="14">
        <f>VLOOKUP(B1031,Tabel!$A$6:$E$78,4,FALSE)</f>
        <v>100000</v>
      </c>
      <c r="E1031" s="13"/>
      <c r="F1031" s="13">
        <v>2</v>
      </c>
      <c r="G1031" s="13"/>
      <c r="H1031" s="13"/>
      <c r="I1031" s="13"/>
      <c r="J1031" s="13"/>
      <c r="K1031" s="13"/>
      <c r="L1031" s="13"/>
      <c r="M1031" s="13">
        <v>3</v>
      </c>
      <c r="N1031" s="13"/>
      <c r="O1031" s="13"/>
      <c r="P1031" s="13">
        <v>2</v>
      </c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F1031" s="13"/>
      <c r="AG1031" s="13"/>
      <c r="AH1031" s="13"/>
      <c r="AI1031" s="13"/>
      <c r="AJ1031" s="13"/>
      <c r="AK1031" s="13"/>
      <c r="AL1031" s="13"/>
      <c r="AM1031" s="13"/>
      <c r="AN1031" s="13"/>
      <c r="AO1031" s="13"/>
      <c r="AP1031" s="13"/>
      <c r="AQ1031" s="22"/>
      <c r="AR1031" s="13">
        <f t="shared" si="50"/>
        <v>7</v>
      </c>
      <c r="AT1031" s="13">
        <f t="shared" si="51"/>
        <v>700000</v>
      </c>
      <c r="AU1031" s="14"/>
      <c r="AV1031" s="14"/>
      <c r="AW1031" s="14"/>
      <c r="AX1031" s="35"/>
      <c r="AY1031" s="30"/>
      <c r="AZ1031" s="14"/>
      <c r="BA1031" s="14"/>
      <c r="BB1031" s="14"/>
      <c r="BC1031" s="14"/>
    </row>
    <row r="1032" spans="1:55" ht="26.25" customHeight="1" x14ac:dyDescent="0.35">
      <c r="A1032" s="2"/>
      <c r="B1032" s="2" t="s">
        <v>221</v>
      </c>
      <c r="C1032" s="22" t="str">
        <f>VLOOKUP(B1032,Tabel!$A$6:$E$78,2,FALSE)</f>
        <v>Rosario tali bercorak</v>
      </c>
      <c r="D1032" s="14">
        <f>VLOOKUP(B1032,Tabel!$A$6:$E$78,4,FALSE)</f>
        <v>50000</v>
      </c>
      <c r="E1032" s="13"/>
      <c r="F1032" s="13"/>
      <c r="G1032" s="13"/>
      <c r="H1032" s="13">
        <v>1</v>
      </c>
      <c r="I1032" s="13"/>
      <c r="J1032" s="13">
        <v>1</v>
      </c>
      <c r="K1032" s="13"/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>
        <v>1</v>
      </c>
      <c r="X1032" s="13"/>
      <c r="Y1032" s="13"/>
      <c r="Z1032" s="13"/>
      <c r="AA1032" s="13"/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13"/>
      <c r="AL1032" s="13"/>
      <c r="AM1032" s="13"/>
      <c r="AN1032" s="13"/>
      <c r="AO1032" s="13"/>
      <c r="AP1032" s="13"/>
      <c r="AQ1032" s="22"/>
      <c r="AR1032" s="13">
        <f t="shared" si="50"/>
        <v>3</v>
      </c>
      <c r="AT1032" s="13">
        <f t="shared" si="51"/>
        <v>150000</v>
      </c>
      <c r="AU1032" s="14"/>
      <c r="AV1032" s="14"/>
      <c r="AW1032" s="14"/>
      <c r="AX1032" s="35"/>
      <c r="AY1032" s="30"/>
      <c r="AZ1032" s="14"/>
      <c r="BA1032" s="14"/>
      <c r="BB1032" s="14"/>
      <c r="BC1032" s="14"/>
    </row>
    <row r="1033" spans="1:55" ht="26.25" customHeight="1" x14ac:dyDescent="0.35">
      <c r="A1033" s="2"/>
      <c r="B1033" s="2" t="s">
        <v>32</v>
      </c>
      <c r="C1033" s="22" t="str">
        <f>VLOOKUP(B1033,Tabel!$A$6:$E$78,2,FALSE)</f>
        <v>Rosario kayu</v>
      </c>
      <c r="D1033" s="14">
        <f>VLOOKUP(B1033,Tabel!$A$6:$E$78,4,FALSE)</f>
        <v>40000</v>
      </c>
      <c r="E1033" s="13"/>
      <c r="F1033" s="13">
        <v>1</v>
      </c>
      <c r="G1033" s="13"/>
      <c r="H1033" s="13"/>
      <c r="I1033" s="13"/>
      <c r="J1033" s="13"/>
      <c r="K1033" s="13"/>
      <c r="L1033" s="13"/>
      <c r="M1033" s="13">
        <v>1</v>
      </c>
      <c r="N1033" s="13"/>
      <c r="O1033" s="13"/>
      <c r="P1033" s="13"/>
      <c r="Q1033" s="13"/>
      <c r="R1033" s="13"/>
      <c r="S1033" s="13"/>
      <c r="T1033" s="13"/>
      <c r="U1033" s="13">
        <v>1</v>
      </c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F1033" s="13"/>
      <c r="AG1033" s="13"/>
      <c r="AH1033" s="13"/>
      <c r="AI1033" s="13"/>
      <c r="AJ1033" s="13"/>
      <c r="AK1033" s="13"/>
      <c r="AL1033" s="13"/>
      <c r="AM1033" s="13"/>
      <c r="AN1033" s="13"/>
      <c r="AO1033" s="13"/>
      <c r="AP1033" s="13"/>
      <c r="AQ1033" s="22"/>
      <c r="AR1033" s="13">
        <f t="shared" si="50"/>
        <v>3</v>
      </c>
      <c r="AT1033" s="13">
        <f t="shared" si="51"/>
        <v>120000</v>
      </c>
      <c r="AU1033" s="14"/>
      <c r="AV1033" s="14"/>
      <c r="AW1033" s="14"/>
      <c r="AX1033" s="35"/>
      <c r="AY1033" s="30"/>
      <c r="AZ1033" s="14"/>
      <c r="BA1033" s="14"/>
      <c r="BB1033" s="14"/>
      <c r="BC1033" s="14"/>
    </row>
    <row r="1034" spans="1:55" ht="26.25" customHeight="1" x14ac:dyDescent="0.35">
      <c r="A1034" s="2"/>
      <c r="B1034" s="2" t="s">
        <v>56</v>
      </c>
      <c r="C1034" s="22" t="str">
        <f>VLOOKUP(B1034,Tabel!$A$6:$E$78,2,FALSE)</f>
        <v>Anting</v>
      </c>
      <c r="D1034" s="14">
        <f>VLOOKUP(B1034,Tabel!$A$6:$E$78,4,FALSE)</f>
        <v>50000</v>
      </c>
      <c r="E1034" s="13"/>
      <c r="F1034" s="13">
        <v>1</v>
      </c>
      <c r="G1034" s="13"/>
      <c r="H1034" s="13"/>
      <c r="I1034" s="13"/>
      <c r="J1034" s="13"/>
      <c r="K1034" s="13"/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13"/>
      <c r="AL1034" s="13"/>
      <c r="AM1034" s="13"/>
      <c r="AN1034" s="13"/>
      <c r="AO1034" s="13"/>
      <c r="AP1034" s="13"/>
      <c r="AQ1034" s="22"/>
      <c r="AR1034" s="13">
        <f t="shared" si="50"/>
        <v>1</v>
      </c>
      <c r="AT1034" s="13">
        <f t="shared" si="51"/>
        <v>50000</v>
      </c>
      <c r="AU1034" s="14"/>
      <c r="AV1034" s="14"/>
      <c r="AW1034" s="14"/>
      <c r="AX1034" s="35"/>
      <c r="AY1034" s="30"/>
      <c r="AZ1034" s="14"/>
      <c r="BA1034" s="14"/>
      <c r="BB1034" s="14"/>
      <c r="BC1034" s="14"/>
    </row>
    <row r="1035" spans="1:55" ht="26.25" customHeight="1" x14ac:dyDescent="0.35">
      <c r="A1035" s="2"/>
      <c r="B1035" s="2" t="s">
        <v>426</v>
      </c>
      <c r="C1035" s="22" t="str">
        <f>VLOOKUP(B1035,Tabel!$A$6:$E$78,2,FALSE)</f>
        <v>Gelang lilit magnet</v>
      </c>
      <c r="D1035" s="14">
        <f>VLOOKUP(B1035,Tabel!$A$6:$E$78,4,FALSE)</f>
        <v>35000</v>
      </c>
      <c r="E1035" s="13"/>
      <c r="F1035" s="13"/>
      <c r="G1035" s="13"/>
      <c r="H1035" s="13"/>
      <c r="I1035" s="13"/>
      <c r="J1035" s="13"/>
      <c r="K1035" s="13"/>
      <c r="L1035" s="13">
        <v>1</v>
      </c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F1035" s="13"/>
      <c r="AG1035" s="13"/>
      <c r="AH1035" s="13"/>
      <c r="AI1035" s="13"/>
      <c r="AJ1035" s="13"/>
      <c r="AK1035" s="13"/>
      <c r="AL1035" s="13"/>
      <c r="AM1035" s="13"/>
      <c r="AN1035" s="13"/>
      <c r="AO1035" s="13"/>
      <c r="AP1035" s="13"/>
      <c r="AQ1035" s="22"/>
      <c r="AR1035" s="13">
        <f t="shared" si="50"/>
        <v>1</v>
      </c>
      <c r="AT1035" s="13">
        <f t="shared" si="51"/>
        <v>35000</v>
      </c>
      <c r="AU1035" s="14"/>
      <c r="AV1035" s="14"/>
      <c r="AW1035" s="14"/>
      <c r="AX1035" s="35"/>
      <c r="AY1035" s="30"/>
      <c r="AZ1035" s="14"/>
      <c r="BA1035" s="14"/>
      <c r="BB1035" s="14"/>
      <c r="BC1035" s="14"/>
    </row>
    <row r="1036" spans="1:55" ht="26.25" customHeight="1" x14ac:dyDescent="0.35">
      <c r="A1036" s="2"/>
      <c r="B1036" s="2" t="s">
        <v>58</v>
      </c>
      <c r="C1036" s="22" t="str">
        <f>VLOOKUP(B1036,Tabel!$A$6:$E$78,2,FALSE)</f>
        <v>Anting tembaga</v>
      </c>
      <c r="D1036" s="14">
        <f>VLOOKUP(B1036,Tabel!$A$6:$E$78,4,FALSE)</f>
        <v>65000</v>
      </c>
      <c r="E1036" s="13"/>
      <c r="F1036" s="13"/>
      <c r="G1036" s="13"/>
      <c r="H1036" s="13"/>
      <c r="I1036" s="13"/>
      <c r="J1036" s="13"/>
      <c r="K1036" s="13"/>
      <c r="L1036" s="13"/>
      <c r="M1036" s="13"/>
      <c r="N1036" s="13"/>
      <c r="O1036" s="13"/>
      <c r="P1036" s="13"/>
      <c r="Q1036" s="13">
        <v>1</v>
      </c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F1036" s="13"/>
      <c r="AG1036" s="13"/>
      <c r="AH1036" s="13"/>
      <c r="AI1036" s="13"/>
      <c r="AJ1036" s="13"/>
      <c r="AK1036" s="13"/>
      <c r="AL1036" s="13"/>
      <c r="AM1036" s="13"/>
      <c r="AN1036" s="13"/>
      <c r="AO1036" s="13"/>
      <c r="AP1036" s="13"/>
      <c r="AQ1036" s="22"/>
      <c r="AR1036" s="13">
        <f t="shared" si="50"/>
        <v>1</v>
      </c>
      <c r="AT1036" s="13">
        <f t="shared" si="51"/>
        <v>65000</v>
      </c>
      <c r="AU1036" s="14"/>
      <c r="AV1036" s="14"/>
      <c r="AW1036" s="14"/>
      <c r="AX1036" s="35"/>
      <c r="AY1036" s="30"/>
      <c r="AZ1036" s="14"/>
      <c r="BA1036" s="14"/>
      <c r="BB1036" s="14"/>
      <c r="BC1036" s="14"/>
    </row>
    <row r="1037" spans="1:55" ht="26.25" customHeight="1" x14ac:dyDescent="0.35">
      <c r="A1037" s="2"/>
      <c r="B1037" s="2" t="s">
        <v>129</v>
      </c>
      <c r="C1037" s="22" t="str">
        <f>VLOOKUP(B1037,Tabel!$A$6:$E$78,2,FALSE)</f>
        <v>Lain2</v>
      </c>
      <c r="D1037" s="14">
        <f>1850000+1580000+1913000+2008000-SUM(AT1022:AT1036)</f>
        <v>1533000</v>
      </c>
      <c r="E1037" s="13"/>
      <c r="F1037" s="13"/>
      <c r="G1037" s="13"/>
      <c r="H1037" s="13"/>
      <c r="I1037" s="13"/>
      <c r="J1037" s="13"/>
      <c r="K1037" s="13"/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  <c r="AE1037" s="13"/>
      <c r="AF1037" s="13"/>
      <c r="AG1037" s="13"/>
      <c r="AH1037" s="13"/>
      <c r="AI1037" s="13"/>
      <c r="AJ1037" s="13"/>
      <c r="AK1037" s="13"/>
      <c r="AL1037" s="13"/>
      <c r="AM1037" s="13"/>
      <c r="AN1037" s="13"/>
      <c r="AO1037" s="13"/>
      <c r="AP1037" s="13"/>
      <c r="AQ1037" s="22">
        <v>1</v>
      </c>
      <c r="AR1037" s="13">
        <f t="shared" si="50"/>
        <v>1</v>
      </c>
      <c r="AT1037" s="13">
        <f t="shared" si="51"/>
        <v>1533000</v>
      </c>
      <c r="AU1037" s="14"/>
      <c r="AV1037" s="14"/>
      <c r="AW1037" s="14"/>
      <c r="AX1037" s="35">
        <f>AT1037</f>
        <v>1533000</v>
      </c>
      <c r="AY1037" s="30"/>
      <c r="AZ1037" s="14"/>
      <c r="BA1037" s="14"/>
      <c r="BB1037" s="14"/>
      <c r="BC1037" s="14"/>
    </row>
    <row r="1038" spans="1:55" ht="26.25" customHeight="1" x14ac:dyDescent="0.35">
      <c r="A1038" s="17">
        <v>42603</v>
      </c>
      <c r="B1038" s="2" t="s">
        <v>32</v>
      </c>
      <c r="C1038" s="22" t="str">
        <f>VLOOKUP(B1038,Tabel!$A$6:$E$78,2,FALSE)</f>
        <v>Rosario kayu</v>
      </c>
      <c r="D1038" s="14">
        <f>VLOOKUP(B1038,Tabel!$A$6:$E$78,4,FALSE)</f>
        <v>40000</v>
      </c>
      <c r="E1038" s="13"/>
      <c r="F1038" s="13">
        <v>6</v>
      </c>
      <c r="G1038" s="13"/>
      <c r="H1038" s="13">
        <v>18</v>
      </c>
      <c r="I1038" s="13"/>
      <c r="J1038" s="13"/>
      <c r="K1038" s="13"/>
      <c r="L1038" s="13"/>
      <c r="M1038" s="13"/>
      <c r="N1038" s="13"/>
      <c r="O1038" s="13"/>
      <c r="P1038" s="13"/>
      <c r="Q1038" s="13"/>
      <c r="R1038" s="13"/>
      <c r="S1038" s="13">
        <v>1</v>
      </c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  <c r="AE1038" s="13"/>
      <c r="AF1038" s="13">
        <v>3</v>
      </c>
      <c r="AG1038" s="13"/>
      <c r="AH1038" s="13"/>
      <c r="AI1038" s="13"/>
      <c r="AJ1038" s="13"/>
      <c r="AK1038" s="13"/>
      <c r="AL1038" s="13"/>
      <c r="AM1038" s="13"/>
      <c r="AN1038" s="13"/>
      <c r="AO1038" s="13"/>
      <c r="AP1038" s="13"/>
      <c r="AQ1038" s="22"/>
      <c r="AR1038" s="13">
        <f t="shared" si="50"/>
        <v>28</v>
      </c>
      <c r="AT1038" s="13">
        <f t="shared" si="51"/>
        <v>1120000</v>
      </c>
      <c r="AU1038" s="14"/>
      <c r="AV1038" s="14"/>
      <c r="AW1038" s="14"/>
      <c r="AX1038" s="35"/>
      <c r="AY1038" s="30"/>
      <c r="AZ1038" s="14"/>
      <c r="BA1038" s="14"/>
      <c r="BB1038" s="14"/>
      <c r="BC1038" s="14"/>
    </row>
    <row r="1039" spans="1:55" ht="26.25" customHeight="1" x14ac:dyDescent="0.35">
      <c r="A1039" s="2" t="s">
        <v>583</v>
      </c>
      <c r="B1039" s="2" t="s">
        <v>215</v>
      </c>
      <c r="C1039" s="22" t="str">
        <f>VLOOKUP(B1039,Tabel!$A$6:$E$78,2,FALSE)</f>
        <v>G. Mutiara</v>
      </c>
      <c r="D1039" s="14">
        <f>VLOOKUP(B1039,Tabel!$A$6:$E$78,4,FALSE)</f>
        <v>30000</v>
      </c>
      <c r="E1039" s="13"/>
      <c r="F1039" s="13"/>
      <c r="G1039" s="13"/>
      <c r="H1039" s="13"/>
      <c r="I1039" s="13"/>
      <c r="J1039" s="13"/>
      <c r="K1039" s="13"/>
      <c r="L1039" s="13"/>
      <c r="M1039" s="13">
        <v>11</v>
      </c>
      <c r="N1039" s="13"/>
      <c r="O1039" s="13"/>
      <c r="P1039" s="13"/>
      <c r="Q1039" s="13">
        <v>3</v>
      </c>
      <c r="R1039" s="13"/>
      <c r="S1039" s="13"/>
      <c r="T1039" s="13"/>
      <c r="U1039" s="13"/>
      <c r="V1039" s="13"/>
      <c r="W1039" s="13">
        <v>1</v>
      </c>
      <c r="X1039" s="13"/>
      <c r="Y1039" s="13"/>
      <c r="Z1039" s="13">
        <v>1</v>
      </c>
      <c r="AA1039" s="13"/>
      <c r="AB1039" s="13"/>
      <c r="AC1039" s="13"/>
      <c r="AD1039" s="13"/>
      <c r="AE1039" s="13">
        <v>5</v>
      </c>
      <c r="AF1039" s="13"/>
      <c r="AG1039" s="13"/>
      <c r="AH1039" s="13"/>
      <c r="AI1039" s="13"/>
      <c r="AJ1039" s="13"/>
      <c r="AK1039" s="13"/>
      <c r="AL1039" s="13"/>
      <c r="AM1039" s="13"/>
      <c r="AN1039" s="13"/>
      <c r="AO1039" s="13"/>
      <c r="AP1039" s="13"/>
      <c r="AQ1039" s="22"/>
      <c r="AR1039" s="13">
        <f t="shared" si="50"/>
        <v>21</v>
      </c>
      <c r="AT1039" s="13">
        <f t="shared" si="51"/>
        <v>630000</v>
      </c>
      <c r="AU1039" s="14"/>
      <c r="AV1039" s="14"/>
      <c r="AW1039" s="14"/>
      <c r="AX1039" s="35"/>
      <c r="AY1039" s="30"/>
      <c r="AZ1039" s="14"/>
      <c r="BA1039" s="14"/>
      <c r="BB1039" s="14"/>
      <c r="BC1039" s="14"/>
    </row>
    <row r="1040" spans="1:55" ht="26.25" customHeight="1" x14ac:dyDescent="0.35">
      <c r="A1040" s="2"/>
      <c r="B1040" s="2" t="s">
        <v>140</v>
      </c>
      <c r="C1040" s="22" t="str">
        <f>VLOOKUP(B1040,Tabel!$A$6:$E$78,2,FALSE)</f>
        <v>Kalung bandul</v>
      </c>
      <c r="D1040" s="14">
        <f>VLOOKUP(B1040,Tabel!$A$6:$E$78,4,FALSE)</f>
        <v>23000</v>
      </c>
      <c r="E1040" s="13"/>
      <c r="F1040" s="13"/>
      <c r="G1040" s="13"/>
      <c r="H1040" s="13"/>
      <c r="I1040" s="13"/>
      <c r="J1040" s="13"/>
      <c r="K1040" s="13"/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  <c r="AE1040" s="13">
        <v>3</v>
      </c>
      <c r="AF1040" s="13"/>
      <c r="AG1040" s="13"/>
      <c r="AH1040" s="13">
        <v>3</v>
      </c>
      <c r="AI1040" s="13">
        <v>6</v>
      </c>
      <c r="AJ1040" s="13"/>
      <c r="AK1040" s="13"/>
      <c r="AL1040" s="13"/>
      <c r="AM1040" s="13"/>
      <c r="AN1040" s="13"/>
      <c r="AO1040" s="13"/>
      <c r="AP1040" s="13"/>
      <c r="AQ1040" s="22"/>
      <c r="AR1040" s="13">
        <f t="shared" si="50"/>
        <v>12</v>
      </c>
      <c r="AT1040" s="13">
        <f t="shared" si="51"/>
        <v>276000</v>
      </c>
      <c r="AU1040" s="14"/>
      <c r="AV1040" s="14"/>
      <c r="AW1040" s="14"/>
      <c r="AX1040" s="35"/>
      <c r="AY1040" s="30"/>
      <c r="AZ1040" s="14"/>
      <c r="BA1040" s="14"/>
      <c r="BB1040" s="14"/>
      <c r="BC1040" s="14"/>
    </row>
    <row r="1041" spans="1:55" ht="26.25" customHeight="1" x14ac:dyDescent="0.35">
      <c r="A1041" s="2"/>
      <c r="B1041" s="2" t="s">
        <v>221</v>
      </c>
      <c r="C1041" s="22" t="str">
        <f>VLOOKUP(B1041,Tabel!$A$6:$E$78,2,FALSE)</f>
        <v>Rosario tali bercorak</v>
      </c>
      <c r="D1041" s="14">
        <f>VLOOKUP(B1041,Tabel!$A$6:$E$78,4,FALSE)</f>
        <v>50000</v>
      </c>
      <c r="E1041" s="13"/>
      <c r="F1041" s="13"/>
      <c r="G1041" s="13"/>
      <c r="H1041" s="13"/>
      <c r="I1041" s="13"/>
      <c r="J1041" s="13"/>
      <c r="K1041" s="13"/>
      <c r="L1041" s="13"/>
      <c r="M1041" s="13"/>
      <c r="N1041" s="13"/>
      <c r="O1041" s="13"/>
      <c r="P1041" s="13"/>
      <c r="Q1041" s="13"/>
      <c r="R1041" s="13"/>
      <c r="S1041" s="13">
        <v>3</v>
      </c>
      <c r="T1041" s="13"/>
      <c r="U1041" s="13"/>
      <c r="V1041" s="13"/>
      <c r="W1041" s="13"/>
      <c r="X1041" s="13"/>
      <c r="Y1041" s="13"/>
      <c r="Z1041" s="13"/>
      <c r="AA1041" s="13"/>
      <c r="AB1041" s="13">
        <v>1</v>
      </c>
      <c r="AC1041" s="13"/>
      <c r="AD1041" s="13"/>
      <c r="AE1041" s="13"/>
      <c r="AF1041" s="13"/>
      <c r="AG1041" s="13"/>
      <c r="AH1041" s="13"/>
      <c r="AI1041" s="13"/>
      <c r="AJ1041" s="13"/>
      <c r="AK1041" s="13"/>
      <c r="AL1041" s="13"/>
      <c r="AM1041" s="13"/>
      <c r="AN1041" s="13"/>
      <c r="AO1041" s="13"/>
      <c r="AP1041" s="13"/>
      <c r="AQ1041" s="22"/>
      <c r="AR1041" s="13">
        <f t="shared" si="50"/>
        <v>4</v>
      </c>
      <c r="AT1041" s="13">
        <f t="shared" si="51"/>
        <v>200000</v>
      </c>
      <c r="AU1041" s="14"/>
      <c r="AV1041" s="14"/>
      <c r="AW1041" s="14"/>
      <c r="AX1041" s="35"/>
      <c r="AY1041" s="30"/>
      <c r="AZ1041" s="14"/>
      <c r="BA1041" s="14"/>
      <c r="BB1041" s="14"/>
      <c r="BC1041" s="14"/>
    </row>
    <row r="1042" spans="1:55" ht="26.25" customHeight="1" x14ac:dyDescent="0.35">
      <c r="A1042" s="2"/>
      <c r="B1042" s="2" t="s">
        <v>544</v>
      </c>
      <c r="C1042" s="22" t="str">
        <f>VLOOKUP(B1042,Tabel!$A$6:$E$78,2,FALSE)</f>
        <v>Gelang Tali Kristal</v>
      </c>
      <c r="D1042" s="14">
        <f>VLOOKUP(B1042,Tabel!$A$6:$E$78,4,FALSE)</f>
        <v>17000</v>
      </c>
      <c r="E1042" s="13"/>
      <c r="F1042" s="13"/>
      <c r="G1042" s="13"/>
      <c r="H1042" s="13"/>
      <c r="I1042" s="13"/>
      <c r="J1042" s="13"/>
      <c r="K1042" s="13"/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  <c r="AE1042" s="13"/>
      <c r="AF1042" s="13"/>
      <c r="AG1042" s="13">
        <v>2</v>
      </c>
      <c r="AH1042" s="13"/>
      <c r="AI1042" s="13"/>
      <c r="AJ1042" s="13"/>
      <c r="AK1042" s="13"/>
      <c r="AL1042" s="13"/>
      <c r="AM1042" s="13"/>
      <c r="AN1042" s="13"/>
      <c r="AO1042" s="13"/>
      <c r="AP1042" s="13"/>
      <c r="AQ1042" s="22"/>
      <c r="AR1042" s="13">
        <f t="shared" si="50"/>
        <v>2</v>
      </c>
      <c r="AT1042" s="13">
        <f t="shared" si="51"/>
        <v>34000</v>
      </c>
      <c r="AU1042" s="14"/>
      <c r="AV1042" s="14"/>
      <c r="AW1042" s="14"/>
      <c r="AX1042" s="35"/>
      <c r="AY1042" s="30"/>
      <c r="AZ1042" s="14"/>
      <c r="BA1042" s="14"/>
      <c r="BB1042" s="14"/>
      <c r="BC1042" s="14"/>
    </row>
    <row r="1043" spans="1:55" ht="26.25" customHeight="1" x14ac:dyDescent="0.35">
      <c r="A1043" s="2"/>
      <c r="B1043" s="2" t="s">
        <v>49</v>
      </c>
      <c r="C1043" s="22" t="str">
        <f>VLOOKUP(B1043,Tabel!$A$6:$E$78,2,FALSE)</f>
        <v>G.tali warna warni</v>
      </c>
      <c r="D1043" s="14">
        <f>VLOOKUP(B1043,Tabel!$A$6:$E$78,4,FALSE)</f>
        <v>17000</v>
      </c>
      <c r="E1043" s="13"/>
      <c r="F1043" s="13"/>
      <c r="G1043" s="13"/>
      <c r="H1043" s="13"/>
      <c r="I1043" s="13"/>
      <c r="J1043" s="13"/>
      <c r="K1043" s="13"/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F1043" s="13"/>
      <c r="AG1043" s="13"/>
      <c r="AH1043" s="13">
        <v>5</v>
      </c>
      <c r="AI1043" s="13">
        <v>2</v>
      </c>
      <c r="AJ1043" s="13"/>
      <c r="AK1043" s="13"/>
      <c r="AL1043" s="13">
        <v>1</v>
      </c>
      <c r="AM1043" s="13"/>
      <c r="AN1043" s="13"/>
      <c r="AO1043" s="13"/>
      <c r="AP1043" s="13"/>
      <c r="AQ1043" s="22">
        <v>1</v>
      </c>
      <c r="AR1043" s="13">
        <f t="shared" si="50"/>
        <v>9</v>
      </c>
      <c r="AT1043" s="13">
        <f t="shared" si="51"/>
        <v>153000</v>
      </c>
      <c r="AU1043" s="14"/>
      <c r="AV1043" s="14"/>
      <c r="AW1043" s="14"/>
      <c r="AX1043" s="35"/>
      <c r="AY1043" s="30"/>
      <c r="AZ1043" s="14"/>
      <c r="BA1043" s="14"/>
      <c r="BB1043" s="14"/>
      <c r="BC1043" s="14"/>
    </row>
    <row r="1044" spans="1:55" ht="26.25" customHeight="1" x14ac:dyDescent="0.35">
      <c r="A1044" s="2"/>
      <c r="B1044" s="2" t="s">
        <v>33</v>
      </c>
      <c r="C1044" s="22" t="str">
        <f>VLOOKUP(B1044,Tabel!$A$6:$E$78,2,FALSE)</f>
        <v>Rosario batu</v>
      </c>
      <c r="D1044" s="14">
        <f>VLOOKUP(B1044,Tabel!$A$6:$E$78,4,FALSE)</f>
        <v>100000</v>
      </c>
      <c r="E1044" s="13"/>
      <c r="F1044" s="13"/>
      <c r="G1044" s="13"/>
      <c r="H1044" s="13"/>
      <c r="I1044" s="13"/>
      <c r="J1044" s="13">
        <v>11</v>
      </c>
      <c r="K1044" s="13"/>
      <c r="L1044" s="13"/>
      <c r="M1044" s="13">
        <v>3</v>
      </c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  <c r="AE1044" s="13"/>
      <c r="AF1044" s="13"/>
      <c r="AG1044" s="13"/>
      <c r="AH1044" s="13"/>
      <c r="AI1044" s="13"/>
      <c r="AJ1044" s="13"/>
      <c r="AK1044" s="13"/>
      <c r="AL1044" s="13"/>
      <c r="AM1044" s="13"/>
      <c r="AN1044" s="13"/>
      <c r="AO1044" s="13"/>
      <c r="AP1044" s="13"/>
      <c r="AQ1044" s="22"/>
      <c r="AR1044" s="13">
        <f t="shared" si="50"/>
        <v>14</v>
      </c>
      <c r="AT1044" s="13">
        <f t="shared" si="51"/>
        <v>1400000</v>
      </c>
      <c r="AU1044" s="14"/>
      <c r="AV1044" s="14"/>
      <c r="AW1044" s="14"/>
      <c r="AX1044" s="35"/>
      <c r="AY1044" s="30"/>
      <c r="AZ1044" s="14"/>
      <c r="BA1044" s="14"/>
      <c r="BB1044" s="14"/>
      <c r="BC1044" s="14"/>
    </row>
    <row r="1045" spans="1:55" ht="26.25" customHeight="1" x14ac:dyDescent="0.35">
      <c r="A1045" s="2"/>
      <c r="B1045" s="2" t="s">
        <v>133</v>
      </c>
      <c r="C1045" s="22" t="str">
        <f>VLOOKUP(B1045,Tabel!$A$6:$E$78,2,FALSE)</f>
        <v>Gelang rosario kristal</v>
      </c>
      <c r="D1045" s="14">
        <f>VLOOKUP(B1045,Tabel!$A$6:$E$78,4,FALSE)</f>
        <v>50000</v>
      </c>
      <c r="E1045" s="13"/>
      <c r="F1045" s="13">
        <v>1</v>
      </c>
      <c r="G1045" s="13"/>
      <c r="H1045" s="13"/>
      <c r="I1045" s="13"/>
      <c r="J1045" s="13">
        <v>2</v>
      </c>
      <c r="K1045" s="13"/>
      <c r="L1045" s="13"/>
      <c r="M1045" s="13">
        <v>7</v>
      </c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  <c r="AE1045" s="13"/>
      <c r="AF1045" s="13"/>
      <c r="AG1045" s="13"/>
      <c r="AH1045" s="13"/>
      <c r="AI1045" s="13"/>
      <c r="AJ1045" s="13"/>
      <c r="AK1045" s="13"/>
      <c r="AL1045" s="13"/>
      <c r="AM1045" s="13"/>
      <c r="AN1045" s="13"/>
      <c r="AO1045" s="13"/>
      <c r="AP1045" s="13"/>
      <c r="AQ1045" s="22"/>
      <c r="AR1045" s="13">
        <f t="shared" ref="AR1045:AR1108" si="52">SUM(E1045:AQ1045)</f>
        <v>10</v>
      </c>
      <c r="AT1045" s="13">
        <f t="shared" si="51"/>
        <v>500000</v>
      </c>
      <c r="AU1045" s="14"/>
      <c r="AV1045" s="14"/>
      <c r="AW1045" s="14"/>
      <c r="AX1045" s="35"/>
      <c r="AY1045" s="30"/>
      <c r="AZ1045" s="14"/>
      <c r="BA1045" s="14"/>
      <c r="BB1045" s="14"/>
      <c r="BC1045" s="14"/>
    </row>
    <row r="1046" spans="1:55" ht="26.25" customHeight="1" x14ac:dyDescent="0.35">
      <c r="A1046" s="2"/>
      <c r="B1046" s="2" t="s">
        <v>372</v>
      </c>
      <c r="C1046" s="22" t="str">
        <f>VLOOKUP(B1046,Tabel!$A$6:$E$78,2,FALSE)</f>
        <v>Gelang Rosario Corak Bunga</v>
      </c>
      <c r="D1046" s="14">
        <f>VLOOKUP(B1046,Tabel!$A$6:$E$78,4,FALSE)</f>
        <v>100000</v>
      </c>
      <c r="E1046" s="13"/>
      <c r="F1046" s="13"/>
      <c r="G1046" s="13"/>
      <c r="H1046" s="13"/>
      <c r="I1046" s="13"/>
      <c r="J1046" s="13">
        <v>9</v>
      </c>
      <c r="K1046" s="13"/>
      <c r="L1046" s="13"/>
      <c r="M1046" s="13">
        <v>12</v>
      </c>
      <c r="N1046" s="13"/>
      <c r="O1046" s="13"/>
      <c r="P1046" s="13"/>
      <c r="Q1046" s="13">
        <v>1</v>
      </c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22"/>
      <c r="AR1046" s="13">
        <f t="shared" si="52"/>
        <v>22</v>
      </c>
      <c r="AT1046" s="13">
        <f t="shared" si="51"/>
        <v>2200000</v>
      </c>
      <c r="AU1046" s="14"/>
      <c r="AV1046" s="14"/>
      <c r="AW1046" s="14"/>
      <c r="AX1046" s="35"/>
      <c r="AY1046" s="30"/>
      <c r="AZ1046" s="14"/>
      <c r="BA1046" s="14"/>
      <c r="BB1046" s="14"/>
      <c r="BC1046" s="14"/>
    </row>
    <row r="1047" spans="1:55" ht="26.25" customHeight="1" x14ac:dyDescent="0.35">
      <c r="A1047" s="2"/>
      <c r="B1047" s="2" t="s">
        <v>135</v>
      </c>
      <c r="C1047" s="22" t="str">
        <f>VLOOKUP(B1047,Tabel!$A$6:$E$78,2,FALSE)</f>
        <v xml:space="preserve">Gelang plat </v>
      </c>
      <c r="D1047" s="14">
        <f>VLOOKUP(B1047,Tabel!$A$6:$E$78,4,FALSE)</f>
        <v>17000</v>
      </c>
      <c r="E1047" s="13"/>
      <c r="F1047" s="13"/>
      <c r="G1047" s="13"/>
      <c r="H1047" s="13"/>
      <c r="I1047" s="13"/>
      <c r="J1047" s="13"/>
      <c r="K1047" s="13"/>
      <c r="L1047" s="13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F1047" s="13"/>
      <c r="AG1047" s="13"/>
      <c r="AH1047" s="13"/>
      <c r="AI1047" s="13">
        <v>9</v>
      </c>
      <c r="AJ1047" s="13"/>
      <c r="AK1047" s="13"/>
      <c r="AL1047" s="13"/>
      <c r="AM1047" s="13"/>
      <c r="AN1047" s="13"/>
      <c r="AO1047" s="13"/>
      <c r="AP1047" s="13"/>
      <c r="AQ1047" s="22"/>
      <c r="AR1047" s="13">
        <f t="shared" si="52"/>
        <v>9</v>
      </c>
      <c r="AT1047" s="13">
        <f t="shared" si="51"/>
        <v>153000</v>
      </c>
      <c r="AU1047" s="14"/>
      <c r="AV1047" s="14"/>
      <c r="AW1047" s="14"/>
      <c r="AX1047" s="35"/>
      <c r="AY1047" s="30"/>
      <c r="AZ1047" s="14"/>
      <c r="BA1047" s="14"/>
      <c r="BB1047" s="14"/>
      <c r="BC1047" s="14"/>
    </row>
    <row r="1048" spans="1:55" ht="26.25" customHeight="1" x14ac:dyDescent="0.35">
      <c r="A1048" s="2"/>
      <c r="B1048" s="2" t="s">
        <v>137</v>
      </c>
      <c r="C1048" s="22" t="str">
        <f>VLOOKUP(B1048,Tabel!$A$6:$E$78,2,FALSE)</f>
        <v>Gelang kayu (baru)</v>
      </c>
      <c r="D1048" s="14">
        <f>VLOOKUP(B1048,Tabel!$A$6:$E$78,4,FALSE)</f>
        <v>25000</v>
      </c>
      <c r="E1048" s="13"/>
      <c r="F1048" s="13"/>
      <c r="G1048" s="13"/>
      <c r="H1048" s="13"/>
      <c r="I1048" s="13"/>
      <c r="J1048" s="13"/>
      <c r="K1048" s="13"/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>
        <v>2</v>
      </c>
      <c r="Z1048" s="13"/>
      <c r="AA1048" s="13"/>
      <c r="AB1048" s="13"/>
      <c r="AC1048" s="13">
        <v>1</v>
      </c>
      <c r="AD1048" s="13"/>
      <c r="AE1048" s="13"/>
      <c r="AF1048" s="13"/>
      <c r="AG1048" s="13"/>
      <c r="AH1048" s="13"/>
      <c r="AI1048" s="13">
        <v>1</v>
      </c>
      <c r="AJ1048" s="13"/>
      <c r="AK1048" s="13">
        <v>2</v>
      </c>
      <c r="AL1048" s="13"/>
      <c r="AM1048" s="13"/>
      <c r="AN1048" s="13"/>
      <c r="AO1048" s="13"/>
      <c r="AP1048" s="13"/>
      <c r="AQ1048" s="22"/>
      <c r="AR1048" s="13">
        <f t="shared" si="52"/>
        <v>6</v>
      </c>
      <c r="AT1048" s="13">
        <f t="shared" si="51"/>
        <v>150000</v>
      </c>
      <c r="AU1048" s="14"/>
      <c r="AV1048" s="14"/>
      <c r="AW1048" s="14"/>
      <c r="AX1048" s="35"/>
      <c r="AY1048" s="30"/>
      <c r="AZ1048" s="14"/>
      <c r="BA1048" s="14"/>
      <c r="BB1048" s="14"/>
      <c r="BC1048" s="14"/>
    </row>
    <row r="1049" spans="1:55" ht="26.25" customHeight="1" x14ac:dyDescent="0.35">
      <c r="A1049" s="2"/>
      <c r="B1049" s="2" t="s">
        <v>223</v>
      </c>
      <c r="C1049" s="22" t="str">
        <f>VLOOKUP(B1049,Tabel!$A$6:$E$78,2,FALSE)</f>
        <v>Gelang rosario kristal</v>
      </c>
      <c r="D1049" s="14">
        <f>VLOOKUP(B1049,Tabel!$A$6:$E$78,4,FALSE)</f>
        <v>75000</v>
      </c>
      <c r="E1049" s="13"/>
      <c r="F1049" s="13"/>
      <c r="G1049" s="13"/>
      <c r="H1049" s="13"/>
      <c r="I1049" s="13"/>
      <c r="J1049" s="13">
        <v>2</v>
      </c>
      <c r="K1049" s="13"/>
      <c r="L1049" s="13"/>
      <c r="M1049" s="13">
        <v>3</v>
      </c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  <c r="AE1049" s="13"/>
      <c r="AF1049" s="13"/>
      <c r="AG1049" s="13"/>
      <c r="AH1049" s="13"/>
      <c r="AI1049" s="13"/>
      <c r="AJ1049" s="13"/>
      <c r="AK1049" s="13"/>
      <c r="AL1049" s="13"/>
      <c r="AM1049" s="13"/>
      <c r="AN1049" s="13"/>
      <c r="AO1049" s="13"/>
      <c r="AP1049" s="13"/>
      <c r="AQ1049" s="22"/>
      <c r="AR1049" s="13">
        <f t="shared" si="52"/>
        <v>5</v>
      </c>
      <c r="AT1049" s="13">
        <f t="shared" si="51"/>
        <v>375000</v>
      </c>
      <c r="AU1049" s="14"/>
      <c r="AV1049" s="14"/>
      <c r="AW1049" s="14"/>
      <c r="AX1049" s="35"/>
      <c r="AY1049" s="30"/>
      <c r="AZ1049" s="14"/>
      <c r="BA1049" s="14"/>
      <c r="BB1049" s="14"/>
      <c r="BC1049" s="14"/>
    </row>
    <row r="1050" spans="1:55" ht="26.25" customHeight="1" x14ac:dyDescent="0.35">
      <c r="A1050" s="2"/>
      <c r="B1050" s="2" t="s">
        <v>35</v>
      </c>
      <c r="C1050" s="22" t="str">
        <f>VLOOKUP(B1050,Tabel!$A$6:$E$78,2,FALSE)</f>
        <v>Rosario kristal</v>
      </c>
      <c r="D1050" s="14">
        <f>VLOOKUP(B1050,Tabel!$A$6:$E$78,4,FALSE)</f>
        <v>150000</v>
      </c>
      <c r="E1050" s="13"/>
      <c r="F1050" s="13"/>
      <c r="G1050" s="13"/>
      <c r="H1050" s="13"/>
      <c r="I1050" s="13"/>
      <c r="J1050" s="13"/>
      <c r="K1050" s="13"/>
      <c r="L1050" s="13"/>
      <c r="M1050" s="13">
        <v>2</v>
      </c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F1050" s="13"/>
      <c r="AG1050" s="13"/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22"/>
      <c r="AR1050" s="13">
        <f t="shared" si="52"/>
        <v>2</v>
      </c>
      <c r="AT1050" s="13">
        <f t="shared" si="51"/>
        <v>300000</v>
      </c>
      <c r="AU1050" s="14"/>
      <c r="AV1050" s="14"/>
      <c r="AW1050" s="14"/>
      <c r="AX1050" s="35"/>
      <c r="AY1050" s="30"/>
      <c r="AZ1050" s="14"/>
      <c r="BA1050" s="14"/>
      <c r="BB1050" s="14"/>
      <c r="BC1050" s="14"/>
    </row>
    <row r="1051" spans="1:55" ht="26.25" customHeight="1" x14ac:dyDescent="0.35">
      <c r="A1051" s="2"/>
      <c r="B1051" s="2" t="s">
        <v>225</v>
      </c>
      <c r="C1051" s="22" t="str">
        <f>VLOOKUP(B1051,Tabel!$A$6:$E$78,2,FALSE)</f>
        <v>Anting</v>
      </c>
      <c r="D1051" s="14">
        <f>VLOOKUP(B1051,Tabel!$A$6:$E$78,4,FALSE)</f>
        <v>65000</v>
      </c>
      <c r="E1051" s="13"/>
      <c r="F1051" s="13"/>
      <c r="G1051" s="13"/>
      <c r="H1051" s="13"/>
      <c r="I1051" s="13"/>
      <c r="J1051" s="13"/>
      <c r="K1051" s="13"/>
      <c r="L1051" s="13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>
        <v>2</v>
      </c>
      <c r="X1051" s="13"/>
      <c r="Y1051" s="13"/>
      <c r="Z1051" s="13"/>
      <c r="AA1051" s="13"/>
      <c r="AB1051" s="13"/>
      <c r="AC1051" s="13"/>
      <c r="AD1051" s="13"/>
      <c r="AE1051" s="13"/>
      <c r="AF1051" s="13"/>
      <c r="AG1051" s="13"/>
      <c r="AH1051" s="13"/>
      <c r="AI1051" s="13"/>
      <c r="AJ1051" s="13"/>
      <c r="AK1051" s="13"/>
      <c r="AL1051" s="13"/>
      <c r="AM1051" s="13"/>
      <c r="AN1051" s="13"/>
      <c r="AO1051" s="13"/>
      <c r="AP1051" s="13"/>
      <c r="AQ1051" s="22"/>
      <c r="AR1051" s="13">
        <f t="shared" si="52"/>
        <v>2</v>
      </c>
      <c r="AT1051" s="13">
        <f t="shared" si="51"/>
        <v>130000</v>
      </c>
      <c r="AU1051" s="14"/>
      <c r="AV1051" s="14"/>
      <c r="AW1051" s="14"/>
      <c r="AX1051" s="35"/>
      <c r="AY1051" s="30"/>
      <c r="AZ1051" s="14"/>
      <c r="BA1051" s="14"/>
      <c r="BB1051" s="14"/>
      <c r="BC1051" s="14"/>
    </row>
    <row r="1052" spans="1:55" ht="26.25" customHeight="1" x14ac:dyDescent="0.35">
      <c r="A1052" s="2"/>
      <c r="B1052" s="2" t="s">
        <v>40</v>
      </c>
      <c r="C1052" s="22" t="str">
        <f>VLOOKUP(B1052,Tabel!$A$6:$E$78,2,FALSE)</f>
        <v>Kalung huruf</v>
      </c>
      <c r="D1052" s="14">
        <f>VLOOKUP(B1052,Tabel!$A$6:$E$78,4,FALSE)</f>
        <v>15000</v>
      </c>
      <c r="E1052" s="13"/>
      <c r="F1052" s="13"/>
      <c r="G1052" s="13"/>
      <c r="H1052" s="13"/>
      <c r="I1052" s="13"/>
      <c r="J1052" s="13"/>
      <c r="K1052" s="13"/>
      <c r="L1052" s="13"/>
      <c r="M1052" s="13"/>
      <c r="N1052" s="13">
        <v>1</v>
      </c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F1052" s="13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22"/>
      <c r="AR1052" s="13">
        <f t="shared" si="52"/>
        <v>1</v>
      </c>
      <c r="AT1052" s="13">
        <f t="shared" si="51"/>
        <v>15000</v>
      </c>
      <c r="AU1052" s="14"/>
      <c r="AV1052" s="14"/>
      <c r="AW1052" s="14"/>
      <c r="AX1052" s="35"/>
      <c r="AY1052" s="30"/>
      <c r="AZ1052" s="14"/>
      <c r="BA1052" s="14"/>
      <c r="BB1052" s="14"/>
      <c r="BC1052" s="14"/>
    </row>
    <row r="1053" spans="1:55" ht="26.25" customHeight="1" x14ac:dyDescent="0.35">
      <c r="A1053" s="2"/>
      <c r="B1053" s="2" t="s">
        <v>56</v>
      </c>
      <c r="C1053" s="22" t="str">
        <f>VLOOKUP(B1053,Tabel!$A$6:$E$78,2,FALSE)</f>
        <v>Anting</v>
      </c>
      <c r="D1053" s="14">
        <f>VLOOKUP(B1053,Tabel!$A$6:$E$78,4,FALSE)</f>
        <v>50000</v>
      </c>
      <c r="E1053" s="13"/>
      <c r="F1053" s="13"/>
      <c r="G1053" s="13"/>
      <c r="H1053" s="13"/>
      <c r="I1053" s="13"/>
      <c r="J1053" s="13"/>
      <c r="K1053" s="13"/>
      <c r="L1053" s="13"/>
      <c r="M1053" s="13"/>
      <c r="N1053" s="13">
        <v>2</v>
      </c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F1053" s="13"/>
      <c r="AG1053" s="13"/>
      <c r="AH1053" s="13"/>
      <c r="AI1053" s="13"/>
      <c r="AJ1053" s="13"/>
      <c r="AK1053" s="13"/>
      <c r="AL1053" s="13"/>
      <c r="AM1053" s="13"/>
      <c r="AN1053" s="13"/>
      <c r="AO1053" s="13"/>
      <c r="AP1053" s="13"/>
      <c r="AQ1053" s="22"/>
      <c r="AR1053" s="13">
        <f t="shared" si="52"/>
        <v>2</v>
      </c>
      <c r="AT1053" s="13">
        <f t="shared" si="51"/>
        <v>100000</v>
      </c>
      <c r="AU1053" s="14"/>
      <c r="AV1053" s="14"/>
      <c r="AW1053" s="14"/>
      <c r="AX1053" s="35"/>
      <c r="AY1053" s="30"/>
      <c r="AZ1053" s="14"/>
      <c r="BA1053" s="14"/>
      <c r="BB1053" s="14"/>
      <c r="BC1053" s="14"/>
    </row>
    <row r="1054" spans="1:55" ht="26.25" customHeight="1" x14ac:dyDescent="0.35">
      <c r="A1054" s="2"/>
      <c r="B1054" s="2" t="s">
        <v>129</v>
      </c>
      <c r="C1054" s="22" t="str">
        <f>VLOOKUP(B1054,Tabel!$A$6:$E$78,2,FALSE)</f>
        <v>Lain2</v>
      </c>
      <c r="D1054" s="14">
        <f>9274000-SUM(AT1038:AT1053)</f>
        <v>1538000</v>
      </c>
      <c r="E1054" s="13"/>
      <c r="F1054" s="13"/>
      <c r="G1054" s="13"/>
      <c r="H1054" s="13"/>
      <c r="I1054" s="13"/>
      <c r="J1054" s="13"/>
      <c r="K1054" s="13"/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/>
      <c r="AE1054" s="13"/>
      <c r="AF1054" s="13"/>
      <c r="AG1054" s="13"/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22">
        <v>1</v>
      </c>
      <c r="AR1054" s="13">
        <f t="shared" si="52"/>
        <v>1</v>
      </c>
      <c r="AT1054" s="13">
        <f t="shared" si="51"/>
        <v>1538000</v>
      </c>
      <c r="AU1054" s="14"/>
      <c r="AV1054" s="14"/>
      <c r="AW1054" s="14"/>
      <c r="AX1054" s="35">
        <f>AT1054</f>
        <v>1538000</v>
      </c>
      <c r="AY1054" s="30"/>
      <c r="AZ1054" s="14"/>
      <c r="BA1054" s="14"/>
      <c r="BB1054" s="14"/>
      <c r="BC1054" s="14"/>
    </row>
    <row r="1055" spans="1:55" ht="26.25" customHeight="1" x14ac:dyDescent="0.35">
      <c r="A1055" s="17">
        <v>42609</v>
      </c>
      <c r="B1055" s="2" t="s">
        <v>215</v>
      </c>
      <c r="C1055" s="22" t="str">
        <f>VLOOKUP(B1055,Tabel!$A$6:$E$78,2,FALSE)</f>
        <v>G. Mutiara</v>
      </c>
      <c r="D1055" s="14">
        <f>VLOOKUP(B1055,Tabel!$A$6:$E$78,4,FALSE)</f>
        <v>30000</v>
      </c>
      <c r="E1055" s="13"/>
      <c r="F1055" s="13"/>
      <c r="G1055" s="13"/>
      <c r="H1055" s="13"/>
      <c r="I1055" s="13"/>
      <c r="J1055" s="13"/>
      <c r="K1055" s="13"/>
      <c r="L1055" s="13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>
        <v>1</v>
      </c>
      <c r="Z1055" s="13"/>
      <c r="AA1055" s="13"/>
      <c r="AB1055" s="13"/>
      <c r="AC1055" s="13">
        <v>1</v>
      </c>
      <c r="AD1055" s="13"/>
      <c r="AE1055" s="13">
        <v>3</v>
      </c>
      <c r="AF1055" s="13"/>
      <c r="AG1055" s="13"/>
      <c r="AH1055" s="13"/>
      <c r="AI1055" s="13">
        <v>11</v>
      </c>
      <c r="AJ1055" s="13"/>
      <c r="AK1055" s="13">
        <v>8</v>
      </c>
      <c r="AL1055" s="13">
        <v>1</v>
      </c>
      <c r="AM1055" s="13"/>
      <c r="AN1055" s="13"/>
      <c r="AO1055" s="13"/>
      <c r="AP1055" s="13"/>
      <c r="AQ1055" s="22"/>
      <c r="AR1055" s="13">
        <f t="shared" si="52"/>
        <v>25</v>
      </c>
      <c r="AT1055" s="13">
        <f t="shared" si="51"/>
        <v>750000</v>
      </c>
      <c r="AU1055" s="14"/>
      <c r="AV1055" s="14"/>
      <c r="AW1055" s="14"/>
      <c r="AX1055" s="35"/>
      <c r="AY1055" s="30"/>
      <c r="AZ1055" s="14"/>
      <c r="BA1055" s="14"/>
      <c r="BB1055" s="14"/>
      <c r="BC1055" s="14"/>
    </row>
    <row r="1056" spans="1:55" ht="26.25" customHeight="1" x14ac:dyDescent="0.35">
      <c r="A1056" s="2" t="s">
        <v>588</v>
      </c>
      <c r="B1056" s="2" t="s">
        <v>49</v>
      </c>
      <c r="C1056" s="22" t="str">
        <f>VLOOKUP(B1056,Tabel!$A$6:$E$78,2,FALSE)</f>
        <v>G.tali warna warni</v>
      </c>
      <c r="D1056" s="14">
        <f>VLOOKUP(B1056,Tabel!$A$6:$E$78,4,FALSE)</f>
        <v>17000</v>
      </c>
      <c r="E1056" s="13"/>
      <c r="F1056" s="13"/>
      <c r="G1056" s="13"/>
      <c r="H1056" s="13"/>
      <c r="I1056" s="13"/>
      <c r="J1056" s="13"/>
      <c r="K1056" s="13"/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>
        <v>1</v>
      </c>
      <c r="AD1056" s="13"/>
      <c r="AE1056" s="13"/>
      <c r="AF1056" s="13"/>
      <c r="AG1056" s="13">
        <v>1</v>
      </c>
      <c r="AH1056" s="13">
        <v>1</v>
      </c>
      <c r="AI1056" s="13"/>
      <c r="AJ1056" s="13"/>
      <c r="AK1056" s="13"/>
      <c r="AL1056" s="13">
        <v>1</v>
      </c>
      <c r="AM1056" s="13">
        <v>8</v>
      </c>
      <c r="AN1056" s="13"/>
      <c r="AO1056" s="13"/>
      <c r="AP1056" s="13"/>
      <c r="AQ1056" s="22"/>
      <c r="AR1056" s="13">
        <f t="shared" si="52"/>
        <v>12</v>
      </c>
      <c r="AT1056" s="13">
        <f t="shared" si="51"/>
        <v>204000</v>
      </c>
      <c r="AU1056" s="14"/>
      <c r="AV1056" s="14"/>
      <c r="AW1056" s="14"/>
      <c r="AX1056" s="35"/>
      <c r="AY1056" s="30"/>
      <c r="AZ1056" s="14"/>
      <c r="BA1056" s="14"/>
      <c r="BB1056" s="14"/>
      <c r="BC1056" s="14"/>
    </row>
    <row r="1057" spans="1:55" ht="26.25" customHeight="1" x14ac:dyDescent="0.35">
      <c r="A1057" s="2"/>
      <c r="B1057" s="2" t="s">
        <v>140</v>
      </c>
      <c r="C1057" s="22" t="str">
        <f>VLOOKUP(B1057,Tabel!$A$6:$E$78,2,FALSE)</f>
        <v>Kalung bandul</v>
      </c>
      <c r="D1057" s="14">
        <f>VLOOKUP(B1057,Tabel!$A$6:$E$78,4,FALSE)</f>
        <v>23000</v>
      </c>
      <c r="E1057" s="13"/>
      <c r="F1057" s="13"/>
      <c r="G1057" s="13"/>
      <c r="H1057" s="13"/>
      <c r="I1057" s="13"/>
      <c r="J1057" s="13"/>
      <c r="K1057" s="13"/>
      <c r="L1057" s="13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>
        <v>5</v>
      </c>
      <c r="Z1057" s="13"/>
      <c r="AA1057" s="13"/>
      <c r="AB1057" s="13"/>
      <c r="AC1057" s="13"/>
      <c r="AD1057" s="13"/>
      <c r="AE1057" s="13"/>
      <c r="AF1057" s="13"/>
      <c r="AG1057" s="13"/>
      <c r="AH1057" s="13">
        <v>1</v>
      </c>
      <c r="AI1057" s="13">
        <v>2</v>
      </c>
      <c r="AJ1057" s="13"/>
      <c r="AK1057" s="13">
        <v>1</v>
      </c>
      <c r="AL1057" s="13"/>
      <c r="AM1057" s="13"/>
      <c r="AN1057" s="13"/>
      <c r="AO1057" s="13"/>
      <c r="AP1057" s="13"/>
      <c r="AQ1057" s="22"/>
      <c r="AR1057" s="13">
        <f t="shared" si="52"/>
        <v>9</v>
      </c>
      <c r="AT1057" s="13">
        <f t="shared" si="51"/>
        <v>207000</v>
      </c>
      <c r="AU1057" s="14"/>
      <c r="AV1057" s="14"/>
      <c r="AW1057" s="14"/>
      <c r="AX1057" s="35"/>
      <c r="AY1057" s="30"/>
      <c r="AZ1057" s="14"/>
      <c r="BA1057" s="14"/>
      <c r="BB1057" s="14"/>
      <c r="BC1057" s="14"/>
    </row>
    <row r="1058" spans="1:55" ht="26.25" customHeight="1" x14ac:dyDescent="0.35">
      <c r="A1058" s="2"/>
      <c r="B1058" s="2" t="s">
        <v>32</v>
      </c>
      <c r="C1058" s="22" t="str">
        <f>VLOOKUP(B1058,Tabel!$A$6:$E$78,2,FALSE)</f>
        <v>Rosario kayu</v>
      </c>
      <c r="D1058" s="14">
        <f>VLOOKUP(B1058,Tabel!$A$6:$E$78,4,FALSE)</f>
        <v>40000</v>
      </c>
      <c r="E1058" s="13"/>
      <c r="F1058" s="13">
        <v>5</v>
      </c>
      <c r="G1058" s="13"/>
      <c r="H1058" s="13"/>
      <c r="I1058" s="13"/>
      <c r="J1058" s="13">
        <v>3</v>
      </c>
      <c r="K1058" s="13"/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>
        <v>1</v>
      </c>
      <c r="AD1058" s="13"/>
      <c r="AE1058" s="13"/>
      <c r="AF1058" s="13"/>
      <c r="AG1058" s="13"/>
      <c r="AH1058" s="13"/>
      <c r="AI1058" s="13"/>
      <c r="AJ1058" s="13"/>
      <c r="AK1058" s="13">
        <v>3</v>
      </c>
      <c r="AL1058" s="13"/>
      <c r="AM1058" s="13"/>
      <c r="AN1058" s="13"/>
      <c r="AO1058" s="13"/>
      <c r="AP1058" s="13"/>
      <c r="AQ1058" s="22"/>
      <c r="AR1058" s="13">
        <f t="shared" si="52"/>
        <v>12</v>
      </c>
      <c r="AT1058" s="13">
        <f t="shared" si="51"/>
        <v>480000</v>
      </c>
      <c r="AU1058" s="14"/>
      <c r="AV1058" s="14"/>
      <c r="AW1058" s="14"/>
      <c r="AX1058" s="35"/>
      <c r="AY1058" s="30"/>
      <c r="AZ1058" s="14"/>
      <c r="BA1058" s="14"/>
      <c r="BB1058" s="14"/>
      <c r="BC1058" s="14"/>
    </row>
    <row r="1059" spans="1:55" ht="26.25" customHeight="1" x14ac:dyDescent="0.35">
      <c r="A1059" s="2"/>
      <c r="B1059" s="2" t="s">
        <v>221</v>
      </c>
      <c r="C1059" s="22" t="str">
        <f>VLOOKUP(B1059,Tabel!$A$6:$E$78,2,FALSE)</f>
        <v>Rosario tali bercorak</v>
      </c>
      <c r="D1059" s="14">
        <f>VLOOKUP(B1059,Tabel!$A$6:$E$78,4,FALSE)</f>
        <v>50000</v>
      </c>
      <c r="E1059" s="13"/>
      <c r="F1059" s="13"/>
      <c r="G1059" s="13"/>
      <c r="H1059" s="13"/>
      <c r="I1059" s="13"/>
      <c r="J1059" s="13">
        <v>33</v>
      </c>
      <c r="K1059" s="13"/>
      <c r="L1059" s="13"/>
      <c r="M1059" s="13"/>
      <c r="N1059" s="13"/>
      <c r="O1059" s="13"/>
      <c r="P1059" s="13"/>
      <c r="Q1059" s="13"/>
      <c r="R1059" s="13"/>
      <c r="S1059" s="13"/>
      <c r="T1059" s="13"/>
      <c r="U1059" s="13">
        <v>2</v>
      </c>
      <c r="V1059" s="13"/>
      <c r="W1059" s="13"/>
      <c r="X1059" s="13"/>
      <c r="Y1059" s="13"/>
      <c r="Z1059" s="13"/>
      <c r="AA1059" s="13"/>
      <c r="AB1059" s="13"/>
      <c r="AC1059" s="13">
        <v>1</v>
      </c>
      <c r="AD1059" s="13"/>
      <c r="AE1059" s="13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22"/>
      <c r="AR1059" s="13">
        <f t="shared" si="52"/>
        <v>36</v>
      </c>
      <c r="AT1059" s="13">
        <f t="shared" si="51"/>
        <v>1800000</v>
      </c>
      <c r="AU1059" s="14"/>
      <c r="AV1059" s="14"/>
      <c r="AW1059" s="14"/>
      <c r="AX1059" s="35"/>
      <c r="AY1059" s="30"/>
      <c r="AZ1059" s="14"/>
      <c r="BA1059" s="14"/>
      <c r="BB1059" s="14"/>
      <c r="BC1059" s="14"/>
    </row>
    <row r="1060" spans="1:55" ht="26.25" customHeight="1" x14ac:dyDescent="0.35">
      <c r="A1060" s="2"/>
      <c r="B1060" s="2" t="s">
        <v>458</v>
      </c>
      <c r="C1060" s="22" t="str">
        <f>VLOOKUP(B1060,Tabel!$A$6:$E$78,2,FALSE)</f>
        <v>Rosario Merah Putih</v>
      </c>
      <c r="D1060" s="14">
        <f>VLOOKUP(B1060,Tabel!$A$6:$E$78,4,FALSE)</f>
        <v>40000</v>
      </c>
      <c r="E1060" s="13"/>
      <c r="F1060" s="13"/>
      <c r="G1060" s="13"/>
      <c r="H1060" s="13">
        <v>2</v>
      </c>
      <c r="I1060" s="13"/>
      <c r="J1060" s="13"/>
      <c r="K1060" s="13"/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22"/>
      <c r="AR1060" s="13">
        <f t="shared" si="52"/>
        <v>2</v>
      </c>
      <c r="AT1060" s="13">
        <f t="shared" si="51"/>
        <v>80000</v>
      </c>
      <c r="AU1060" s="14"/>
      <c r="AV1060" s="14"/>
      <c r="AW1060" s="14"/>
      <c r="AX1060" s="35"/>
      <c r="AY1060" s="30"/>
      <c r="AZ1060" s="14"/>
      <c r="BA1060" s="14"/>
      <c r="BB1060" s="14"/>
      <c r="BC1060" s="14"/>
    </row>
    <row r="1061" spans="1:55" ht="26.25" customHeight="1" x14ac:dyDescent="0.35">
      <c r="A1061" s="2"/>
      <c r="B1061" s="2" t="s">
        <v>33</v>
      </c>
      <c r="C1061" s="22" t="str">
        <f>VLOOKUP(B1061,Tabel!$A$6:$E$78,2,FALSE)</f>
        <v>Rosario batu</v>
      </c>
      <c r="D1061" s="14">
        <f>VLOOKUP(B1061,Tabel!$A$6:$E$78,4,FALSE)</f>
        <v>100000</v>
      </c>
      <c r="E1061" s="13"/>
      <c r="F1061" s="13"/>
      <c r="G1061" s="13"/>
      <c r="H1061" s="13"/>
      <c r="I1061" s="13"/>
      <c r="J1061" s="13">
        <v>1</v>
      </c>
      <c r="K1061" s="13"/>
      <c r="L1061" s="13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22"/>
      <c r="AR1061" s="13">
        <f t="shared" si="52"/>
        <v>1</v>
      </c>
      <c r="AT1061" s="13">
        <f t="shared" si="51"/>
        <v>100000</v>
      </c>
      <c r="AU1061" s="14"/>
      <c r="AV1061" s="14"/>
      <c r="AW1061" s="14"/>
      <c r="AX1061" s="35"/>
      <c r="AY1061" s="30"/>
      <c r="AZ1061" s="14"/>
      <c r="BA1061" s="14"/>
      <c r="BB1061" s="14"/>
      <c r="BC1061" s="14"/>
    </row>
    <row r="1062" spans="1:55" ht="26.25" customHeight="1" x14ac:dyDescent="0.35">
      <c r="A1062" s="2"/>
      <c r="B1062" s="2" t="s">
        <v>133</v>
      </c>
      <c r="C1062" s="22" t="str">
        <f>VLOOKUP(B1062,Tabel!$A$6:$E$78,2,FALSE)</f>
        <v>Gelang rosario kristal</v>
      </c>
      <c r="D1062" s="14">
        <f>VLOOKUP(B1062,Tabel!$A$6:$E$78,4,FALSE)</f>
        <v>50000</v>
      </c>
      <c r="E1062" s="13"/>
      <c r="F1062" s="13"/>
      <c r="G1062" s="13"/>
      <c r="H1062" s="13">
        <v>1</v>
      </c>
      <c r="I1062" s="13"/>
      <c r="J1062" s="13"/>
      <c r="K1062" s="13"/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22"/>
      <c r="AR1062" s="13">
        <f t="shared" si="52"/>
        <v>1</v>
      </c>
      <c r="AT1062" s="13">
        <f t="shared" si="51"/>
        <v>50000</v>
      </c>
      <c r="AU1062" s="14"/>
      <c r="AV1062" s="14"/>
      <c r="AW1062" s="14"/>
      <c r="AX1062" s="35"/>
      <c r="AY1062" s="30"/>
      <c r="AZ1062" s="14"/>
      <c r="BA1062" s="14"/>
      <c r="BB1062" s="14"/>
      <c r="BC1062" s="14"/>
    </row>
    <row r="1063" spans="1:55" ht="26.25" customHeight="1" x14ac:dyDescent="0.35">
      <c r="A1063" s="2"/>
      <c r="B1063" s="2" t="s">
        <v>137</v>
      </c>
      <c r="C1063" s="22" t="str">
        <f>VLOOKUP(B1063,Tabel!$A$6:$E$78,2,FALSE)</f>
        <v>Gelang kayu (baru)</v>
      </c>
      <c r="D1063" s="14">
        <f>VLOOKUP(B1063,Tabel!$A$6:$E$78,4,FALSE)</f>
        <v>25000</v>
      </c>
      <c r="E1063" s="13"/>
      <c r="F1063" s="13"/>
      <c r="G1063" s="13"/>
      <c r="H1063" s="13"/>
      <c r="I1063" s="13"/>
      <c r="J1063" s="13"/>
      <c r="K1063" s="13"/>
      <c r="L1063" s="13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F1063" s="13">
        <v>1</v>
      </c>
      <c r="AG1063" s="13"/>
      <c r="AH1063" s="13"/>
      <c r="AI1063" s="13">
        <v>2</v>
      </c>
      <c r="AJ1063" s="13"/>
      <c r="AK1063" s="13"/>
      <c r="AL1063" s="13"/>
      <c r="AM1063" s="13">
        <v>1</v>
      </c>
      <c r="AN1063" s="13"/>
      <c r="AO1063" s="13"/>
      <c r="AP1063" s="13"/>
      <c r="AQ1063" s="22"/>
      <c r="AR1063" s="13">
        <f t="shared" si="52"/>
        <v>4</v>
      </c>
      <c r="AT1063" s="13">
        <f t="shared" si="51"/>
        <v>100000</v>
      </c>
      <c r="AU1063" s="14"/>
      <c r="AV1063" s="14"/>
      <c r="AW1063" s="14"/>
      <c r="AX1063" s="35"/>
      <c r="AY1063" s="30"/>
      <c r="AZ1063" s="14"/>
      <c r="BA1063" s="14"/>
      <c r="BB1063" s="14"/>
      <c r="BC1063" s="14"/>
    </row>
    <row r="1064" spans="1:55" ht="26.25" customHeight="1" x14ac:dyDescent="0.35">
      <c r="A1064" s="2"/>
      <c r="B1064" s="2" t="s">
        <v>372</v>
      </c>
      <c r="C1064" s="22" t="str">
        <f>VLOOKUP(B1064,Tabel!$A$6:$E$78,2,FALSE)</f>
        <v>Gelang Rosario Corak Bunga</v>
      </c>
      <c r="D1064" s="14">
        <f>VLOOKUP(B1064,Tabel!$A$6:$E$78,4,FALSE)</f>
        <v>100000</v>
      </c>
      <c r="E1064" s="13"/>
      <c r="F1064" s="13">
        <v>1</v>
      </c>
      <c r="G1064" s="13"/>
      <c r="H1064" s="13">
        <v>2</v>
      </c>
      <c r="I1064" s="13"/>
      <c r="J1064" s="13"/>
      <c r="K1064" s="13"/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22"/>
      <c r="AR1064" s="13">
        <f t="shared" si="52"/>
        <v>3</v>
      </c>
      <c r="AT1064" s="13">
        <f t="shared" si="51"/>
        <v>300000</v>
      </c>
      <c r="AU1064" s="14"/>
      <c r="AV1064" s="14"/>
      <c r="AW1064" s="14"/>
      <c r="AX1064" s="35"/>
      <c r="AY1064" s="30"/>
      <c r="AZ1064" s="14"/>
      <c r="BA1064" s="14"/>
      <c r="BB1064" s="14"/>
      <c r="BC1064" s="14"/>
    </row>
    <row r="1065" spans="1:55" ht="26.25" customHeight="1" x14ac:dyDescent="0.35">
      <c r="A1065" s="2"/>
      <c r="B1065" s="2" t="s">
        <v>40</v>
      </c>
      <c r="C1065" s="22" t="str">
        <f>VLOOKUP(B1065,Tabel!$A$6:$E$78,2,FALSE)</f>
        <v>Kalung huruf</v>
      </c>
      <c r="D1065" s="14">
        <f>VLOOKUP(B1065,Tabel!$A$6:$E$78,4,FALSE)</f>
        <v>15000</v>
      </c>
      <c r="E1065" s="13"/>
      <c r="F1065" s="13"/>
      <c r="G1065" s="13"/>
      <c r="H1065" s="13"/>
      <c r="I1065" s="13"/>
      <c r="J1065" s="13"/>
      <c r="K1065" s="13"/>
      <c r="L1065" s="13"/>
      <c r="M1065" s="13"/>
      <c r="N1065" s="13"/>
      <c r="O1065" s="13"/>
      <c r="P1065" s="13"/>
      <c r="Q1065" s="13"/>
      <c r="R1065" s="13"/>
      <c r="S1065" s="13"/>
      <c r="T1065" s="13">
        <v>14</v>
      </c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F1065" s="13"/>
      <c r="AG1065" s="13"/>
      <c r="AH1065" s="13"/>
      <c r="AI1065" s="13"/>
      <c r="AJ1065" s="13"/>
      <c r="AK1065" s="13"/>
      <c r="AL1065" s="13"/>
      <c r="AM1065" s="13">
        <v>1</v>
      </c>
      <c r="AN1065" s="13"/>
      <c r="AO1065" s="13"/>
      <c r="AP1065" s="13"/>
      <c r="AQ1065" s="22"/>
      <c r="AR1065" s="13">
        <f t="shared" si="52"/>
        <v>15</v>
      </c>
      <c r="AT1065" s="13">
        <f t="shared" si="51"/>
        <v>225000</v>
      </c>
      <c r="AU1065" s="14"/>
      <c r="AV1065" s="14"/>
      <c r="AW1065" s="14"/>
      <c r="AX1065" s="35"/>
      <c r="AY1065" s="30"/>
      <c r="AZ1065" s="14"/>
      <c r="BA1065" s="14"/>
      <c r="BB1065" s="14"/>
      <c r="BC1065" s="14"/>
    </row>
    <row r="1066" spans="1:55" ht="26.25" customHeight="1" x14ac:dyDescent="0.35">
      <c r="A1066" s="2"/>
      <c r="B1066" s="2" t="s">
        <v>426</v>
      </c>
      <c r="C1066" s="22" t="str">
        <f>VLOOKUP(B1066,Tabel!$A$6:$E$78,2,FALSE)</f>
        <v>Gelang lilit magnet</v>
      </c>
      <c r="D1066" s="14">
        <f>VLOOKUP(B1066,Tabel!$A$6:$E$78,4,FALSE)</f>
        <v>35000</v>
      </c>
      <c r="E1066" s="13"/>
      <c r="F1066" s="13"/>
      <c r="G1066" s="13"/>
      <c r="H1066" s="13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>
        <v>1</v>
      </c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22"/>
      <c r="AR1066" s="13">
        <f t="shared" si="52"/>
        <v>1</v>
      </c>
      <c r="AT1066" s="13">
        <f t="shared" si="51"/>
        <v>35000</v>
      </c>
      <c r="AU1066" s="14"/>
      <c r="AV1066" s="14"/>
      <c r="AW1066" s="14"/>
      <c r="AX1066" s="35"/>
      <c r="AY1066" s="30"/>
      <c r="AZ1066" s="14"/>
      <c r="BA1066" s="14"/>
      <c r="BB1066" s="14"/>
      <c r="BC1066" s="14"/>
    </row>
    <row r="1067" spans="1:55" ht="26.25" customHeight="1" x14ac:dyDescent="0.35">
      <c r="A1067" s="2"/>
      <c r="B1067" s="2" t="s">
        <v>135</v>
      </c>
      <c r="C1067" s="22" t="str">
        <f>VLOOKUP(B1067,Tabel!$A$6:$E$78,2,FALSE)</f>
        <v xml:space="preserve">Gelang plat </v>
      </c>
      <c r="D1067" s="14">
        <f>VLOOKUP(B1067,Tabel!$A$6:$E$78,4,FALSE)</f>
        <v>17000</v>
      </c>
      <c r="E1067" s="13"/>
      <c r="F1067" s="13"/>
      <c r="G1067" s="13"/>
      <c r="H1067" s="13"/>
      <c r="I1067" s="13"/>
      <c r="J1067" s="13"/>
      <c r="K1067" s="13"/>
      <c r="L1067" s="13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>
        <v>1</v>
      </c>
      <c r="AD1067" s="13"/>
      <c r="AE1067" s="13"/>
      <c r="AF1067" s="13"/>
      <c r="AG1067" s="13"/>
      <c r="AH1067" s="13"/>
      <c r="AI1067" s="13">
        <v>4</v>
      </c>
      <c r="AJ1067" s="13"/>
      <c r="AK1067" s="13">
        <v>2</v>
      </c>
      <c r="AL1067" s="13">
        <v>1</v>
      </c>
      <c r="AM1067" s="13"/>
      <c r="AN1067" s="13"/>
      <c r="AO1067" s="13"/>
      <c r="AP1067" s="13"/>
      <c r="AQ1067" s="22"/>
      <c r="AR1067" s="13">
        <f t="shared" si="52"/>
        <v>8</v>
      </c>
      <c r="AT1067" s="13">
        <f t="shared" si="51"/>
        <v>136000</v>
      </c>
      <c r="AU1067" s="14"/>
      <c r="AV1067" s="14"/>
      <c r="AW1067" s="14"/>
      <c r="AX1067" s="35"/>
      <c r="AY1067" s="30"/>
      <c r="AZ1067" s="14"/>
      <c r="BA1067" s="14"/>
      <c r="BB1067" s="14"/>
      <c r="BC1067" s="14"/>
    </row>
    <row r="1068" spans="1:55" ht="26.25" customHeight="1" x14ac:dyDescent="0.35">
      <c r="A1068" s="2"/>
      <c r="B1068" s="2" t="s">
        <v>243</v>
      </c>
      <c r="C1068" s="22" t="str">
        <f>VLOOKUP(B1068,Tabel!$A$6:$E$78,2,FALSE)</f>
        <v>Gelang macrame + plat</v>
      </c>
      <c r="D1068" s="14">
        <f>VLOOKUP(B1068,Tabel!$A$6:$E$78,4,FALSE)</f>
        <v>28000</v>
      </c>
      <c r="E1068" s="13"/>
      <c r="F1068" s="13"/>
      <c r="G1068" s="13"/>
      <c r="H1068" s="13"/>
      <c r="I1068" s="13"/>
      <c r="J1068" s="13"/>
      <c r="K1068" s="13"/>
      <c r="L1068" s="13"/>
      <c r="M1068" s="13"/>
      <c r="N1068" s="13">
        <v>1</v>
      </c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22"/>
      <c r="AR1068" s="13">
        <f t="shared" si="52"/>
        <v>1</v>
      </c>
      <c r="AT1068" s="13">
        <f t="shared" si="51"/>
        <v>28000</v>
      </c>
      <c r="AU1068" s="14"/>
      <c r="AV1068" s="14"/>
      <c r="AW1068" s="14"/>
      <c r="AX1068" s="35"/>
      <c r="AY1068" s="30"/>
      <c r="AZ1068" s="14"/>
      <c r="BA1068" s="14"/>
      <c r="BB1068" s="14"/>
      <c r="BC1068" s="14"/>
    </row>
    <row r="1069" spans="1:55" ht="26.25" customHeight="1" x14ac:dyDescent="0.35">
      <c r="A1069" s="2"/>
      <c r="B1069" s="2" t="s">
        <v>225</v>
      </c>
      <c r="C1069" s="22" t="str">
        <f>VLOOKUP(B1069,Tabel!$A$6:$E$78,2,FALSE)</f>
        <v>Anting</v>
      </c>
      <c r="D1069" s="14">
        <f>VLOOKUP(B1069,Tabel!$A$6:$E$78,4,FALSE)</f>
        <v>65000</v>
      </c>
      <c r="E1069" s="13"/>
      <c r="F1069" s="13"/>
      <c r="G1069" s="13"/>
      <c r="H1069" s="13"/>
      <c r="I1069" s="13"/>
      <c r="J1069" s="13"/>
      <c r="K1069" s="13"/>
      <c r="L1069" s="13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>
        <v>1</v>
      </c>
      <c r="X1069" s="13"/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22"/>
      <c r="AR1069" s="13">
        <f t="shared" si="52"/>
        <v>1</v>
      </c>
      <c r="AT1069" s="13">
        <f t="shared" si="51"/>
        <v>65000</v>
      </c>
      <c r="AU1069" s="14"/>
      <c r="AV1069" s="14"/>
      <c r="AW1069" s="14"/>
      <c r="AX1069" s="35"/>
      <c r="AY1069" s="30"/>
      <c r="AZ1069" s="14"/>
      <c r="BA1069" s="14"/>
      <c r="BB1069" s="14"/>
      <c r="BC1069" s="14"/>
    </row>
    <row r="1070" spans="1:55" ht="26.25" customHeight="1" x14ac:dyDescent="0.35">
      <c r="A1070" s="17">
        <v>42610</v>
      </c>
      <c r="B1070" s="2" t="s">
        <v>140</v>
      </c>
      <c r="C1070" s="22" t="str">
        <f>VLOOKUP(B1070,Tabel!$A$6:$E$78,2,FALSE)</f>
        <v>Kalung bandul</v>
      </c>
      <c r="D1070" s="14">
        <f>VLOOKUP(B1070,Tabel!$A$6:$E$78,4,FALSE)</f>
        <v>23000</v>
      </c>
      <c r="E1070" s="13"/>
      <c r="F1070" s="13">
        <v>3</v>
      </c>
      <c r="G1070" s="13"/>
      <c r="H1070" s="13"/>
      <c r="I1070" s="13"/>
      <c r="J1070" s="13"/>
      <c r="K1070" s="13"/>
      <c r="L1070" s="13">
        <v>3</v>
      </c>
      <c r="M1070" s="13"/>
      <c r="N1070" s="13"/>
      <c r="O1070" s="13"/>
      <c r="P1070" s="13">
        <v>1</v>
      </c>
      <c r="Q1070" s="13">
        <v>1</v>
      </c>
      <c r="R1070" s="13"/>
      <c r="S1070" s="13"/>
      <c r="T1070" s="13">
        <v>2</v>
      </c>
      <c r="U1070" s="13"/>
      <c r="V1070" s="13"/>
      <c r="W1070" s="13">
        <v>1</v>
      </c>
      <c r="X1070" s="13"/>
      <c r="Y1070" s="13"/>
      <c r="Z1070" s="13"/>
      <c r="AA1070" s="13"/>
      <c r="AB1070" s="13"/>
      <c r="AC1070" s="13">
        <v>3</v>
      </c>
      <c r="AD1070" s="13"/>
      <c r="AE1070" s="13">
        <v>2</v>
      </c>
      <c r="AF1070" s="13"/>
      <c r="AG1070" s="13"/>
      <c r="AH1070" s="13">
        <v>7</v>
      </c>
      <c r="AI1070" s="13">
        <v>5</v>
      </c>
      <c r="AJ1070" s="13"/>
      <c r="AK1070" s="13">
        <v>5</v>
      </c>
      <c r="AL1070" s="13"/>
      <c r="AM1070" s="13"/>
      <c r="AN1070" s="13"/>
      <c r="AO1070" s="13"/>
      <c r="AP1070" s="13"/>
      <c r="AQ1070" s="22"/>
      <c r="AR1070" s="13">
        <f t="shared" si="52"/>
        <v>33</v>
      </c>
      <c r="AT1070" s="13">
        <f t="shared" si="51"/>
        <v>759000</v>
      </c>
      <c r="AU1070" s="14"/>
      <c r="AV1070" s="14"/>
      <c r="AW1070" s="14"/>
      <c r="AX1070" s="35"/>
      <c r="AY1070" s="30"/>
      <c r="AZ1070" s="14"/>
      <c r="BA1070" s="14"/>
      <c r="BB1070" s="14"/>
      <c r="BC1070" s="14"/>
    </row>
    <row r="1071" spans="1:55" ht="26.25" customHeight="1" x14ac:dyDescent="0.35">
      <c r="A1071" s="2"/>
      <c r="B1071" s="2" t="s">
        <v>135</v>
      </c>
      <c r="C1071" s="22" t="str">
        <f>VLOOKUP(B1071,Tabel!$A$6:$E$78,2,FALSE)</f>
        <v xml:space="preserve">Gelang plat </v>
      </c>
      <c r="D1071" s="14">
        <f>VLOOKUP(B1071,Tabel!$A$6:$E$78,4,FALSE)</f>
        <v>17000</v>
      </c>
      <c r="E1071" s="13"/>
      <c r="F1071" s="13"/>
      <c r="G1071" s="13"/>
      <c r="H1071" s="13"/>
      <c r="I1071" s="13"/>
      <c r="J1071" s="13"/>
      <c r="K1071" s="13"/>
      <c r="L1071" s="13"/>
      <c r="M1071" s="13"/>
      <c r="N1071" s="13">
        <v>21</v>
      </c>
      <c r="O1071" s="13"/>
      <c r="P1071" s="13"/>
      <c r="Q1071" s="13">
        <v>11</v>
      </c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>
        <v>1</v>
      </c>
      <c r="AD1071" s="13"/>
      <c r="AE1071" s="13"/>
      <c r="AF1071" s="13"/>
      <c r="AG1071" s="13"/>
      <c r="AH1071" s="13"/>
      <c r="AI1071" s="13">
        <v>8</v>
      </c>
      <c r="AJ1071" s="13"/>
      <c r="AK1071" s="13"/>
      <c r="AL1071" s="13"/>
      <c r="AM1071" s="13"/>
      <c r="AN1071" s="13"/>
      <c r="AO1071" s="13"/>
      <c r="AP1071" s="13"/>
      <c r="AQ1071" s="22"/>
      <c r="AR1071" s="13">
        <f t="shared" si="52"/>
        <v>41</v>
      </c>
      <c r="AT1071" s="13">
        <f t="shared" si="51"/>
        <v>697000</v>
      </c>
      <c r="AU1071" s="14"/>
      <c r="AV1071" s="14"/>
      <c r="AW1071" s="14"/>
      <c r="AX1071" s="35"/>
      <c r="AY1071" s="30"/>
      <c r="AZ1071" s="14"/>
      <c r="BA1071" s="14"/>
      <c r="BB1071" s="14"/>
      <c r="BC1071" s="14"/>
    </row>
    <row r="1072" spans="1:55" ht="26.25" customHeight="1" x14ac:dyDescent="0.35">
      <c r="A1072" s="2"/>
      <c r="B1072" s="2" t="s">
        <v>40</v>
      </c>
      <c r="C1072" s="22" t="str">
        <f>VLOOKUP(B1072,Tabel!$A$6:$E$78,2,FALSE)</f>
        <v>Kalung huruf</v>
      </c>
      <c r="D1072" s="14">
        <f>VLOOKUP(B1072,Tabel!$A$6:$E$78,4,FALSE)</f>
        <v>15000</v>
      </c>
      <c r="E1072" s="13"/>
      <c r="F1072" s="13"/>
      <c r="G1072" s="13"/>
      <c r="H1072" s="13"/>
      <c r="I1072" s="13"/>
      <c r="J1072" s="13"/>
      <c r="K1072" s="13"/>
      <c r="L1072" s="13"/>
      <c r="M1072" s="13"/>
      <c r="N1072" s="13">
        <v>11</v>
      </c>
      <c r="O1072" s="13"/>
      <c r="P1072" s="13"/>
      <c r="Q1072" s="13"/>
      <c r="R1072" s="13"/>
      <c r="S1072" s="13"/>
      <c r="T1072" s="13">
        <v>14</v>
      </c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>
        <v>5</v>
      </c>
      <c r="AF1072" s="13"/>
      <c r="AG1072" s="13"/>
      <c r="AH1072" s="13"/>
      <c r="AI1072" s="13">
        <v>2</v>
      </c>
      <c r="AJ1072" s="13"/>
      <c r="AK1072" s="13"/>
      <c r="AL1072" s="13"/>
      <c r="AM1072" s="13"/>
      <c r="AN1072" s="13"/>
      <c r="AO1072" s="13"/>
      <c r="AP1072" s="13"/>
      <c r="AQ1072" s="22"/>
      <c r="AR1072" s="13">
        <f t="shared" si="52"/>
        <v>32</v>
      </c>
      <c r="AT1072" s="13">
        <f t="shared" si="51"/>
        <v>480000</v>
      </c>
      <c r="AU1072" s="14"/>
      <c r="AV1072" s="14"/>
      <c r="AW1072" s="14"/>
      <c r="AX1072" s="35"/>
      <c r="AY1072" s="30"/>
      <c r="AZ1072" s="14"/>
      <c r="BA1072" s="14"/>
      <c r="BB1072" s="14"/>
      <c r="BC1072" s="14"/>
    </row>
    <row r="1073" spans="1:55" ht="26.25" customHeight="1" x14ac:dyDescent="0.35">
      <c r="A1073" s="2"/>
      <c r="B1073" s="2" t="s">
        <v>221</v>
      </c>
      <c r="C1073" s="22" t="str">
        <f>VLOOKUP(B1073,Tabel!$A$6:$E$78,2,FALSE)</f>
        <v>Rosario tali bercorak</v>
      </c>
      <c r="D1073" s="14">
        <f>VLOOKUP(B1073,Tabel!$A$6:$E$78,4,FALSE)</f>
        <v>50000</v>
      </c>
      <c r="E1073" s="13"/>
      <c r="F1073" s="13"/>
      <c r="G1073" s="13"/>
      <c r="H1073" s="13">
        <v>8</v>
      </c>
      <c r="I1073" s="13"/>
      <c r="J1073" s="13">
        <v>4</v>
      </c>
      <c r="K1073" s="13"/>
      <c r="L1073" s="13"/>
      <c r="M1073" s="13"/>
      <c r="N1073" s="13"/>
      <c r="O1073" s="13"/>
      <c r="P1073" s="13"/>
      <c r="Q1073" s="13">
        <v>1</v>
      </c>
      <c r="R1073" s="13"/>
      <c r="S1073" s="13"/>
      <c r="T1073" s="13"/>
      <c r="U1073" s="13"/>
      <c r="V1073" s="13"/>
      <c r="W1073" s="13">
        <v>3</v>
      </c>
      <c r="X1073" s="13"/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22"/>
      <c r="AR1073" s="13">
        <f t="shared" si="52"/>
        <v>16</v>
      </c>
      <c r="AT1073" s="13">
        <f t="shared" si="51"/>
        <v>800000</v>
      </c>
      <c r="AU1073" s="14"/>
      <c r="AV1073" s="14"/>
      <c r="AW1073" s="14"/>
      <c r="AX1073" s="35"/>
      <c r="AY1073" s="30"/>
      <c r="AZ1073" s="14"/>
      <c r="BA1073" s="14"/>
      <c r="BB1073" s="14"/>
      <c r="BC1073" s="14"/>
    </row>
    <row r="1074" spans="1:55" ht="26.25" customHeight="1" x14ac:dyDescent="0.35">
      <c r="A1074" s="2"/>
      <c r="B1074" s="2" t="s">
        <v>32</v>
      </c>
      <c r="C1074" s="22" t="str">
        <f>VLOOKUP(B1074,Tabel!$A$6:$E$78,2,FALSE)</f>
        <v>Rosario kayu</v>
      </c>
      <c r="D1074" s="14">
        <f>VLOOKUP(B1074,Tabel!$A$6:$E$78,4,FALSE)</f>
        <v>40000</v>
      </c>
      <c r="E1074" s="13"/>
      <c r="F1074" s="13">
        <v>3</v>
      </c>
      <c r="G1074" s="13"/>
      <c r="H1074" s="13">
        <v>11</v>
      </c>
      <c r="I1074" s="13"/>
      <c r="J1074" s="13">
        <v>3</v>
      </c>
      <c r="K1074" s="13"/>
      <c r="L1074" s="13"/>
      <c r="M1074" s="13"/>
      <c r="N1074" s="13"/>
      <c r="O1074" s="13"/>
      <c r="P1074" s="13">
        <v>4</v>
      </c>
      <c r="Q1074" s="13">
        <v>9</v>
      </c>
      <c r="R1074" s="13"/>
      <c r="S1074" s="13">
        <v>2</v>
      </c>
      <c r="T1074" s="13"/>
      <c r="U1074" s="13">
        <v>1</v>
      </c>
      <c r="V1074" s="13"/>
      <c r="W1074" s="13"/>
      <c r="X1074" s="13"/>
      <c r="Y1074" s="13"/>
      <c r="Z1074" s="13"/>
      <c r="AA1074" s="13"/>
      <c r="AB1074" s="13">
        <v>1</v>
      </c>
      <c r="AC1074" s="13">
        <v>2</v>
      </c>
      <c r="AD1074" s="13"/>
      <c r="AE1074" s="13"/>
      <c r="AF1074" s="13"/>
      <c r="AG1074" s="13"/>
      <c r="AH1074" s="13"/>
      <c r="AI1074" s="13"/>
      <c r="AJ1074" s="13"/>
      <c r="AK1074" s="13">
        <v>9</v>
      </c>
      <c r="AL1074" s="13"/>
      <c r="AM1074" s="13"/>
      <c r="AN1074" s="13"/>
      <c r="AO1074" s="13"/>
      <c r="AP1074" s="13"/>
      <c r="AQ1074" s="22"/>
      <c r="AR1074" s="13">
        <f t="shared" si="52"/>
        <v>45</v>
      </c>
      <c r="AT1074" s="13">
        <f t="shared" si="51"/>
        <v>1800000</v>
      </c>
      <c r="AU1074" s="14"/>
      <c r="AV1074" s="14"/>
      <c r="AW1074" s="14"/>
      <c r="AX1074" s="35"/>
      <c r="AY1074" s="30"/>
      <c r="AZ1074" s="14"/>
      <c r="BA1074" s="14"/>
      <c r="BB1074" s="14"/>
      <c r="BC1074" s="14"/>
    </row>
    <row r="1075" spans="1:55" ht="26.25" customHeight="1" x14ac:dyDescent="0.35">
      <c r="A1075" s="2"/>
      <c r="B1075" s="2" t="s">
        <v>133</v>
      </c>
      <c r="C1075" s="22" t="str">
        <f>VLOOKUP(B1075,Tabel!$A$6:$E$78,2,FALSE)</f>
        <v>Gelang rosario kristal</v>
      </c>
      <c r="D1075" s="14">
        <f>VLOOKUP(B1075,Tabel!$A$6:$E$78,4,FALSE)</f>
        <v>50000</v>
      </c>
      <c r="E1075" s="13"/>
      <c r="F1075" s="13">
        <v>1</v>
      </c>
      <c r="G1075" s="13"/>
      <c r="H1075" s="13"/>
      <c r="I1075" s="13"/>
      <c r="J1075" s="13">
        <v>5</v>
      </c>
      <c r="K1075" s="13"/>
      <c r="L1075" s="13"/>
      <c r="M1075" s="13">
        <v>3</v>
      </c>
      <c r="N1075" s="13"/>
      <c r="O1075" s="13"/>
      <c r="P1075" s="13">
        <v>2</v>
      </c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22"/>
      <c r="AR1075" s="13">
        <f t="shared" si="52"/>
        <v>11</v>
      </c>
      <c r="AT1075" s="13">
        <f t="shared" si="51"/>
        <v>550000</v>
      </c>
      <c r="AU1075" s="14"/>
      <c r="AV1075" s="14"/>
      <c r="AW1075" s="14"/>
      <c r="AX1075" s="35"/>
      <c r="AY1075" s="30"/>
      <c r="AZ1075" s="14"/>
      <c r="BA1075" s="14"/>
      <c r="BB1075" s="14"/>
      <c r="BC1075" s="14"/>
    </row>
    <row r="1076" spans="1:55" ht="26.25" customHeight="1" x14ac:dyDescent="0.35">
      <c r="A1076" s="2"/>
      <c r="B1076" s="2" t="s">
        <v>215</v>
      </c>
      <c r="C1076" s="22" t="str">
        <f>VLOOKUP(B1076,Tabel!$A$6:$E$78,2,FALSE)</f>
        <v>G. Mutiara</v>
      </c>
      <c r="D1076" s="14">
        <f>VLOOKUP(B1076,Tabel!$A$6:$E$78,4,FALSE)</f>
        <v>30000</v>
      </c>
      <c r="E1076" s="13"/>
      <c r="F1076" s="13"/>
      <c r="G1076" s="13"/>
      <c r="H1076" s="13"/>
      <c r="I1076" s="13"/>
      <c r="J1076" s="13"/>
      <c r="K1076" s="13"/>
      <c r="L1076" s="13"/>
      <c r="M1076" s="13">
        <v>5</v>
      </c>
      <c r="N1076" s="13"/>
      <c r="O1076" s="13">
        <v>1</v>
      </c>
      <c r="P1076" s="13"/>
      <c r="Q1076" s="13">
        <v>1</v>
      </c>
      <c r="R1076" s="13"/>
      <c r="S1076" s="13"/>
      <c r="T1076" s="13"/>
      <c r="U1076" s="13"/>
      <c r="V1076" s="13"/>
      <c r="W1076" s="13">
        <v>1</v>
      </c>
      <c r="X1076" s="13"/>
      <c r="Y1076" s="13">
        <v>2</v>
      </c>
      <c r="Z1076" s="13"/>
      <c r="AA1076" s="13"/>
      <c r="AB1076" s="13"/>
      <c r="AC1076" s="13">
        <v>1</v>
      </c>
      <c r="AD1076" s="13"/>
      <c r="AE1076" s="13">
        <v>3</v>
      </c>
      <c r="AF1076" s="13"/>
      <c r="AG1076" s="13"/>
      <c r="AH1076" s="13"/>
      <c r="AI1076" s="13">
        <v>17</v>
      </c>
      <c r="AJ1076" s="13"/>
      <c r="AK1076" s="13">
        <v>4</v>
      </c>
      <c r="AL1076" s="13"/>
      <c r="AM1076" s="13"/>
      <c r="AN1076" s="13">
        <v>5</v>
      </c>
      <c r="AO1076" s="13"/>
      <c r="AP1076" s="13"/>
      <c r="AQ1076" s="22"/>
      <c r="AR1076" s="13">
        <f t="shared" si="52"/>
        <v>40</v>
      </c>
      <c r="AT1076" s="13">
        <f t="shared" si="51"/>
        <v>1200000</v>
      </c>
      <c r="AU1076" s="14"/>
      <c r="AV1076" s="14"/>
      <c r="AW1076" s="14"/>
      <c r="AX1076" s="35"/>
      <c r="AY1076" s="30"/>
      <c r="AZ1076" s="14"/>
      <c r="BA1076" s="14"/>
      <c r="BB1076" s="14"/>
      <c r="BC1076" s="14"/>
    </row>
    <row r="1077" spans="1:55" ht="26.25" customHeight="1" x14ac:dyDescent="0.35">
      <c r="A1077" s="2"/>
      <c r="B1077" s="2" t="s">
        <v>225</v>
      </c>
      <c r="C1077" s="22" t="str">
        <f>VLOOKUP(B1077,Tabel!$A$6:$E$78,2,FALSE)</f>
        <v>Anting</v>
      </c>
      <c r="D1077" s="14">
        <f>VLOOKUP(B1077,Tabel!$A$6:$E$78,4,FALSE)</f>
        <v>65000</v>
      </c>
      <c r="E1077" s="13"/>
      <c r="F1077" s="13">
        <v>2</v>
      </c>
      <c r="G1077" s="13"/>
      <c r="H1077" s="13"/>
      <c r="I1077" s="13"/>
      <c r="J1077" s="13"/>
      <c r="K1077" s="13"/>
      <c r="L1077" s="13"/>
      <c r="M1077" s="13">
        <v>8</v>
      </c>
      <c r="N1077" s="13"/>
      <c r="O1077" s="13"/>
      <c r="P1077" s="13"/>
      <c r="Q1077" s="13"/>
      <c r="R1077" s="13"/>
      <c r="S1077" s="13"/>
      <c r="T1077" s="13"/>
      <c r="U1077" s="13"/>
      <c r="V1077" s="13"/>
      <c r="W1077" s="13">
        <v>4</v>
      </c>
      <c r="X1077" s="13"/>
      <c r="Y1077" s="13"/>
      <c r="Z1077" s="13"/>
      <c r="AA1077" s="13"/>
      <c r="AB1077" s="13"/>
      <c r="AC1077" s="13"/>
      <c r="AD1077" s="13"/>
      <c r="AE1077" s="13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22"/>
      <c r="AR1077" s="13">
        <f t="shared" si="52"/>
        <v>14</v>
      </c>
      <c r="AT1077" s="13">
        <f t="shared" si="51"/>
        <v>910000</v>
      </c>
      <c r="AU1077" s="14"/>
      <c r="AV1077" s="14"/>
      <c r="AW1077" s="14"/>
      <c r="AX1077" s="35"/>
      <c r="AY1077" s="30"/>
      <c r="AZ1077" s="14"/>
      <c r="BA1077" s="14"/>
      <c r="BB1077" s="14"/>
      <c r="BC1077" s="14"/>
    </row>
    <row r="1078" spans="1:55" ht="26.25" customHeight="1" x14ac:dyDescent="0.35">
      <c r="A1078" s="2"/>
      <c r="B1078" s="2" t="s">
        <v>137</v>
      </c>
      <c r="C1078" s="22" t="str">
        <f>VLOOKUP(B1078,Tabel!$A$6:$E$78,2,FALSE)</f>
        <v>Gelang kayu (baru)</v>
      </c>
      <c r="D1078" s="14">
        <f>VLOOKUP(B1078,Tabel!$A$6:$E$78,4,FALSE)</f>
        <v>25000</v>
      </c>
      <c r="E1078" s="13"/>
      <c r="F1078" s="13"/>
      <c r="G1078" s="13"/>
      <c r="H1078" s="13"/>
      <c r="I1078" s="13"/>
      <c r="J1078" s="13"/>
      <c r="K1078" s="13"/>
      <c r="L1078" s="13">
        <v>1</v>
      </c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>
        <v>2</v>
      </c>
      <c r="AD1078" s="13"/>
      <c r="AE1078" s="13"/>
      <c r="AF1078" s="13"/>
      <c r="AG1078" s="13"/>
      <c r="AH1078" s="13">
        <v>1</v>
      </c>
      <c r="AI1078" s="13"/>
      <c r="AJ1078" s="13"/>
      <c r="AK1078" s="13"/>
      <c r="AL1078" s="13"/>
      <c r="AM1078" s="13">
        <v>1</v>
      </c>
      <c r="AN1078" s="13"/>
      <c r="AO1078" s="13"/>
      <c r="AP1078" s="13"/>
      <c r="AQ1078" s="22"/>
      <c r="AR1078" s="13">
        <f t="shared" si="52"/>
        <v>5</v>
      </c>
      <c r="AT1078" s="13">
        <f t="shared" si="51"/>
        <v>125000</v>
      </c>
      <c r="AU1078" s="14"/>
      <c r="AV1078" s="14"/>
      <c r="AW1078" s="14"/>
      <c r="AX1078" s="35"/>
      <c r="AY1078" s="30"/>
      <c r="AZ1078" s="14"/>
      <c r="BA1078" s="14"/>
      <c r="BB1078" s="14"/>
      <c r="BC1078" s="14"/>
    </row>
    <row r="1079" spans="1:55" ht="26.25" customHeight="1" x14ac:dyDescent="0.35">
      <c r="A1079" s="2"/>
      <c r="B1079" s="2" t="s">
        <v>49</v>
      </c>
      <c r="C1079" s="22" t="str">
        <f>VLOOKUP(B1079,Tabel!$A$6:$E$78,2,FALSE)</f>
        <v>G.tali warna warni</v>
      </c>
      <c r="D1079" s="14">
        <f>VLOOKUP(B1079,Tabel!$A$6:$E$78,4,FALSE)</f>
        <v>17000</v>
      </c>
      <c r="E1079" s="13"/>
      <c r="F1079" s="13"/>
      <c r="G1079" s="13"/>
      <c r="H1079" s="13"/>
      <c r="I1079" s="13"/>
      <c r="J1079" s="13"/>
      <c r="K1079" s="13"/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>
        <v>2</v>
      </c>
      <c r="AJ1079" s="13"/>
      <c r="AK1079" s="13"/>
      <c r="AL1079" s="13"/>
      <c r="AM1079" s="13">
        <v>1</v>
      </c>
      <c r="AN1079" s="13"/>
      <c r="AO1079" s="13"/>
      <c r="AP1079" s="13"/>
      <c r="AQ1079" s="22"/>
      <c r="AR1079" s="13">
        <f t="shared" si="52"/>
        <v>3</v>
      </c>
      <c r="AT1079" s="13">
        <f t="shared" si="51"/>
        <v>51000</v>
      </c>
      <c r="AU1079" s="14"/>
      <c r="AV1079" s="14"/>
      <c r="AW1079" s="14"/>
      <c r="AX1079" s="35"/>
      <c r="AY1079" s="30"/>
      <c r="AZ1079" s="14"/>
      <c r="BA1079" s="14"/>
      <c r="BB1079" s="14"/>
      <c r="BC1079" s="14"/>
    </row>
    <row r="1080" spans="1:55" ht="26.25" customHeight="1" x14ac:dyDescent="0.35">
      <c r="A1080" s="2"/>
      <c r="B1080" s="2" t="s">
        <v>372</v>
      </c>
      <c r="C1080" s="22" t="str">
        <f>VLOOKUP(B1080,Tabel!$A$6:$E$78,2,FALSE)</f>
        <v>Gelang Rosario Corak Bunga</v>
      </c>
      <c r="D1080" s="14">
        <f>VLOOKUP(B1080,Tabel!$A$6:$E$78,4,FALSE)</f>
        <v>100000</v>
      </c>
      <c r="E1080" s="13"/>
      <c r="F1080" s="13"/>
      <c r="G1080" s="13"/>
      <c r="H1080" s="13"/>
      <c r="I1080" s="13"/>
      <c r="J1080" s="13"/>
      <c r="K1080" s="13"/>
      <c r="L1080" s="13"/>
      <c r="M1080" s="13"/>
      <c r="N1080" s="13">
        <v>5</v>
      </c>
      <c r="O1080" s="13"/>
      <c r="P1080" s="13">
        <v>1</v>
      </c>
      <c r="Q1080" s="13">
        <v>2</v>
      </c>
      <c r="R1080" s="13"/>
      <c r="S1080" s="13"/>
      <c r="T1080" s="13"/>
      <c r="U1080" s="13"/>
      <c r="V1080" s="13"/>
      <c r="W1080" s="13">
        <v>8</v>
      </c>
      <c r="X1080" s="13"/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22"/>
      <c r="AR1080" s="13">
        <f t="shared" si="52"/>
        <v>16</v>
      </c>
      <c r="AT1080" s="13">
        <f t="shared" si="51"/>
        <v>1600000</v>
      </c>
      <c r="AU1080" s="14"/>
      <c r="AV1080" s="14"/>
      <c r="AW1080" s="14"/>
      <c r="AX1080" s="35"/>
      <c r="AY1080" s="30"/>
      <c r="AZ1080" s="14"/>
      <c r="BA1080" s="14"/>
      <c r="BB1080" s="14"/>
      <c r="BC1080" s="14"/>
    </row>
    <row r="1081" spans="1:55" ht="26.25" customHeight="1" x14ac:dyDescent="0.35">
      <c r="A1081" s="2"/>
      <c r="B1081" s="2" t="s">
        <v>243</v>
      </c>
      <c r="C1081" s="22" t="str">
        <f>VLOOKUP(B1081,Tabel!$A$6:$E$78,2,FALSE)</f>
        <v>Gelang macrame + plat</v>
      </c>
      <c r="D1081" s="14">
        <f>VLOOKUP(B1081,Tabel!$A$6:$E$78,4,FALSE)</f>
        <v>28000</v>
      </c>
      <c r="E1081" s="13"/>
      <c r="F1081" s="13"/>
      <c r="G1081" s="13"/>
      <c r="H1081" s="13"/>
      <c r="I1081" s="13"/>
      <c r="J1081" s="13"/>
      <c r="K1081" s="13"/>
      <c r="L1081" s="13"/>
      <c r="M1081" s="13"/>
      <c r="N1081" s="13">
        <v>1</v>
      </c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22"/>
      <c r="AR1081" s="13">
        <f t="shared" si="52"/>
        <v>1</v>
      </c>
      <c r="AT1081" s="13">
        <f t="shared" si="51"/>
        <v>28000</v>
      </c>
      <c r="AU1081" s="14"/>
      <c r="AV1081" s="14"/>
      <c r="AW1081" s="14"/>
      <c r="AX1081" s="35"/>
      <c r="AY1081" s="30"/>
      <c r="AZ1081" s="14"/>
      <c r="BA1081" s="14"/>
      <c r="BB1081" s="14"/>
      <c r="BC1081" s="14"/>
    </row>
    <row r="1082" spans="1:55" ht="26.25" customHeight="1" x14ac:dyDescent="0.35">
      <c r="A1082" s="2"/>
      <c r="B1082" s="2" t="s">
        <v>58</v>
      </c>
      <c r="C1082" s="22" t="str">
        <f>VLOOKUP(B1082,Tabel!$A$6:$E$78,2,FALSE)</f>
        <v>Anting tembaga</v>
      </c>
      <c r="D1082" s="14">
        <f>VLOOKUP(B1082,Tabel!$A$6:$E$78,4,FALSE)</f>
        <v>65000</v>
      </c>
      <c r="E1082" s="13"/>
      <c r="F1082" s="13"/>
      <c r="G1082" s="13"/>
      <c r="H1082" s="13"/>
      <c r="I1082" s="13"/>
      <c r="J1082" s="13"/>
      <c r="K1082" s="13"/>
      <c r="L1082" s="13"/>
      <c r="M1082" s="13"/>
      <c r="N1082" s="13"/>
      <c r="O1082" s="13"/>
      <c r="P1082" s="13"/>
      <c r="Q1082" s="13">
        <v>1</v>
      </c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22"/>
      <c r="AR1082" s="13">
        <f t="shared" si="52"/>
        <v>1</v>
      </c>
      <c r="AT1082" s="13">
        <f t="shared" si="51"/>
        <v>65000</v>
      </c>
      <c r="AU1082" s="14"/>
      <c r="AV1082" s="14"/>
      <c r="AW1082" s="14"/>
      <c r="AX1082" s="35"/>
      <c r="AY1082" s="30"/>
      <c r="AZ1082" s="14"/>
      <c r="BA1082" s="14"/>
      <c r="BB1082" s="14"/>
      <c r="BC1082" s="14"/>
    </row>
    <row r="1083" spans="1:55" ht="26.25" customHeight="1" x14ac:dyDescent="0.35">
      <c r="A1083" s="2"/>
      <c r="B1083" s="2" t="s">
        <v>223</v>
      </c>
      <c r="C1083" s="22" t="str">
        <f>VLOOKUP(B1083,Tabel!$A$6:$E$78,2,FALSE)</f>
        <v>Gelang rosario kristal</v>
      </c>
      <c r="D1083" s="14">
        <f>VLOOKUP(B1083,Tabel!$A$6:$E$78,4,FALSE)</f>
        <v>75000</v>
      </c>
      <c r="E1083" s="13"/>
      <c r="F1083" s="13"/>
      <c r="G1083" s="13"/>
      <c r="H1083" s="13"/>
      <c r="I1083" s="13"/>
      <c r="J1083" s="13"/>
      <c r="K1083" s="13"/>
      <c r="L1083" s="13"/>
      <c r="M1083" s="13"/>
      <c r="N1083" s="13"/>
      <c r="O1083" s="13"/>
      <c r="P1083" s="13"/>
      <c r="Q1083" s="13">
        <v>3</v>
      </c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22"/>
      <c r="AR1083" s="13">
        <f t="shared" si="52"/>
        <v>3</v>
      </c>
      <c r="AT1083" s="13">
        <f t="shared" si="51"/>
        <v>225000</v>
      </c>
      <c r="AU1083" s="14"/>
      <c r="AV1083" s="14"/>
      <c r="AW1083" s="14"/>
      <c r="AX1083" s="35"/>
      <c r="AY1083" s="30"/>
      <c r="AZ1083" s="14"/>
      <c r="BA1083" s="14"/>
      <c r="BB1083" s="14"/>
      <c r="BC1083" s="14"/>
    </row>
    <row r="1084" spans="1:55" ht="26.25" customHeight="1" x14ac:dyDescent="0.35">
      <c r="A1084" s="2"/>
      <c r="B1084" s="2" t="s">
        <v>35</v>
      </c>
      <c r="C1084" s="22" t="str">
        <f>VLOOKUP(B1084,Tabel!$A$6:$E$78,2,FALSE)</f>
        <v>Rosario kristal</v>
      </c>
      <c r="D1084" s="14">
        <f>VLOOKUP(B1084,Tabel!$A$6:$E$78,4,FALSE)</f>
        <v>150000</v>
      </c>
      <c r="E1084" s="13"/>
      <c r="F1084" s="13"/>
      <c r="G1084" s="13"/>
      <c r="H1084" s="13">
        <v>1</v>
      </c>
      <c r="I1084" s="13"/>
      <c r="J1084" s="13"/>
      <c r="K1084" s="13"/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>
        <v>1</v>
      </c>
      <c r="X1084" s="13"/>
      <c r="Y1084" s="13"/>
      <c r="Z1084" s="13"/>
      <c r="AA1084" s="13"/>
      <c r="AB1084" s="13"/>
      <c r="AC1084" s="13"/>
      <c r="AD1084" s="13"/>
      <c r="AE1084" s="13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22"/>
      <c r="AR1084" s="13">
        <f t="shared" si="52"/>
        <v>2</v>
      </c>
      <c r="AT1084" s="13">
        <f t="shared" si="51"/>
        <v>300000</v>
      </c>
      <c r="AU1084" s="14"/>
      <c r="AV1084" s="14"/>
      <c r="AW1084" s="14"/>
      <c r="AX1084" s="35"/>
      <c r="AY1084" s="30"/>
      <c r="AZ1084" s="14"/>
      <c r="BA1084" s="14"/>
      <c r="BB1084" s="14"/>
      <c r="BC1084" s="14"/>
    </row>
    <row r="1085" spans="1:55" ht="26.25" customHeight="1" x14ac:dyDescent="0.35">
      <c r="A1085" s="2"/>
      <c r="B1085" s="2" t="s">
        <v>224</v>
      </c>
      <c r="C1085" s="22" t="str">
        <f>VLOOKUP(B1085,Tabel!$A$6:$E$78,2,FALSE)</f>
        <v>Gelang rosario kristal</v>
      </c>
      <c r="D1085" s="14">
        <f>VLOOKUP(B1085,Tabel!$A$6:$E$78,4,FALSE)</f>
        <v>40000</v>
      </c>
      <c r="E1085" s="13"/>
      <c r="F1085" s="13"/>
      <c r="G1085" s="13"/>
      <c r="H1085" s="13"/>
      <c r="I1085" s="13"/>
      <c r="J1085" s="13"/>
      <c r="K1085" s="13"/>
      <c r="L1085" s="13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>
        <v>4</v>
      </c>
      <c r="X1085" s="13"/>
      <c r="Y1085" s="13"/>
      <c r="Z1085" s="13"/>
      <c r="AA1085" s="13"/>
      <c r="AB1085" s="13"/>
      <c r="AC1085" s="13"/>
      <c r="AD1085" s="13"/>
      <c r="AE1085" s="13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22"/>
      <c r="AR1085" s="13">
        <f t="shared" si="52"/>
        <v>4</v>
      </c>
      <c r="AT1085" s="13">
        <f t="shared" si="51"/>
        <v>160000</v>
      </c>
      <c r="AU1085" s="14"/>
      <c r="AV1085" s="14"/>
      <c r="AW1085" s="14"/>
      <c r="AX1085" s="35"/>
      <c r="AY1085" s="30"/>
      <c r="AZ1085" s="14"/>
      <c r="BA1085" s="14"/>
      <c r="BB1085" s="14"/>
      <c r="BC1085" s="14"/>
    </row>
    <row r="1086" spans="1:55" ht="26.25" customHeight="1" x14ac:dyDescent="0.35">
      <c r="A1086" s="2"/>
      <c r="B1086" s="2" t="s">
        <v>219</v>
      </c>
      <c r="C1086" s="22" t="str">
        <f>VLOOKUP(B1086,Tabel!$A$6:$E$78,2,FALSE)</f>
        <v xml:space="preserve">Rosario kristal </v>
      </c>
      <c r="D1086" s="14">
        <f>VLOOKUP(B1086,Tabel!$A$6:$E$78,4,FALSE)</f>
        <v>75000</v>
      </c>
      <c r="E1086" s="13"/>
      <c r="F1086" s="13"/>
      <c r="G1086" s="13"/>
      <c r="H1086" s="13"/>
      <c r="I1086" s="13"/>
      <c r="J1086" s="13"/>
      <c r="K1086" s="13"/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>
        <v>3</v>
      </c>
      <c r="X1086" s="13"/>
      <c r="Y1086" s="13"/>
      <c r="Z1086" s="13"/>
      <c r="AA1086" s="13"/>
      <c r="AB1086" s="13"/>
      <c r="AC1086" s="13"/>
      <c r="AD1086" s="13"/>
      <c r="AE1086" s="13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22"/>
      <c r="AR1086" s="13">
        <f t="shared" si="52"/>
        <v>3</v>
      </c>
      <c r="AT1086" s="13">
        <f t="shared" si="51"/>
        <v>225000</v>
      </c>
      <c r="AU1086" s="14"/>
      <c r="AV1086" s="14"/>
      <c r="AW1086" s="14"/>
      <c r="AX1086" s="35"/>
      <c r="AY1086" s="30"/>
      <c r="AZ1086" s="14"/>
      <c r="BA1086" s="14"/>
      <c r="BB1086" s="14"/>
      <c r="BC1086" s="14"/>
    </row>
    <row r="1087" spans="1:55" ht="26.25" customHeight="1" x14ac:dyDescent="0.35">
      <c r="A1087" s="17"/>
      <c r="B1087" s="2" t="s">
        <v>129</v>
      </c>
      <c r="C1087" s="22" t="str">
        <f>VLOOKUP(B1087,Tabel!$A$6:$E$78,2,FALSE)</f>
        <v>Lain2</v>
      </c>
      <c r="D1087" s="14">
        <f>15471000-SUM(AT1055:AT1086)</f>
        <v>936000</v>
      </c>
      <c r="E1087" s="13"/>
      <c r="F1087" s="13"/>
      <c r="G1087" s="13"/>
      <c r="H1087" s="13"/>
      <c r="I1087" s="13"/>
      <c r="J1087" s="13"/>
      <c r="K1087" s="13"/>
      <c r="L1087" s="13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22">
        <v>1</v>
      </c>
      <c r="AR1087" s="13">
        <f t="shared" si="52"/>
        <v>1</v>
      </c>
      <c r="AT1087" s="13">
        <f t="shared" si="51"/>
        <v>936000</v>
      </c>
      <c r="AU1087" s="14"/>
      <c r="AV1087" s="14"/>
      <c r="AW1087" s="14"/>
      <c r="AX1087" s="35">
        <f>AT1087</f>
        <v>936000</v>
      </c>
      <c r="AY1087" s="30"/>
      <c r="AZ1087" s="14"/>
      <c r="BA1087" s="14"/>
      <c r="BB1087" s="14"/>
      <c r="BC1087" s="14"/>
    </row>
    <row r="1088" spans="1:55" ht="26.25" customHeight="1" x14ac:dyDescent="0.35">
      <c r="A1088" s="17">
        <v>42709</v>
      </c>
      <c r="B1088" s="2" t="s">
        <v>135</v>
      </c>
      <c r="C1088" s="22" t="str">
        <f>VLOOKUP(B1088,Tabel!$A$6:$E$78,2,FALSE)</f>
        <v xml:space="preserve">Gelang plat </v>
      </c>
      <c r="D1088" s="14">
        <f>VLOOKUP(B1088,Tabel!$A$6:$E$78,4,FALSE)</f>
        <v>17000</v>
      </c>
      <c r="E1088" s="13"/>
      <c r="F1088" s="13"/>
      <c r="G1088" s="13"/>
      <c r="H1088" s="13"/>
      <c r="I1088" s="13"/>
      <c r="J1088" s="13"/>
      <c r="K1088" s="13"/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>
        <v>3</v>
      </c>
      <c r="AJ1088" s="13"/>
      <c r="AK1088" s="13"/>
      <c r="AL1088" s="13"/>
      <c r="AM1088" s="13"/>
      <c r="AN1088" s="13"/>
      <c r="AO1088" s="13"/>
      <c r="AP1088" s="13"/>
      <c r="AQ1088" s="22"/>
      <c r="AR1088" s="13">
        <f t="shared" si="52"/>
        <v>3</v>
      </c>
      <c r="AT1088" s="13">
        <f t="shared" si="51"/>
        <v>51000</v>
      </c>
      <c r="AU1088" s="14"/>
      <c r="AV1088" s="14"/>
      <c r="AW1088" s="14"/>
      <c r="AX1088" s="35"/>
      <c r="AY1088" s="30"/>
      <c r="AZ1088" s="14"/>
      <c r="BA1088" s="14"/>
      <c r="BB1088" s="14"/>
      <c r="BC1088" s="14"/>
    </row>
    <row r="1089" spans="1:55" ht="26.25" customHeight="1" x14ac:dyDescent="0.35">
      <c r="A1089" s="2" t="s">
        <v>591</v>
      </c>
      <c r="B1089" s="2" t="s">
        <v>593</v>
      </c>
      <c r="C1089" s="22" t="str">
        <f>VLOOKUP(B1089,Tabel!$A$6:$E$78,2,FALSE)</f>
        <v>Produk Yohanes</v>
      </c>
      <c r="D1089" s="14">
        <f>VLOOKUP(B1089,Tabel!$A$6:$E$78,4,FALSE)</f>
        <v>30000</v>
      </c>
      <c r="E1089" s="13"/>
      <c r="F1089" s="13"/>
      <c r="G1089" s="13"/>
      <c r="H1089" s="13"/>
      <c r="I1089" s="13"/>
      <c r="J1089" s="13"/>
      <c r="K1089" s="13"/>
      <c r="L1089" s="13"/>
      <c r="M1089" s="13">
        <v>1</v>
      </c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22"/>
      <c r="AR1089" s="13">
        <f t="shared" si="52"/>
        <v>1</v>
      </c>
      <c r="AT1089" s="13">
        <f t="shared" ref="AT1089:AT1201" si="53">AR1089*D1089</f>
        <v>30000</v>
      </c>
      <c r="AU1089" s="14"/>
      <c r="AV1089" s="14"/>
      <c r="AW1089" s="14"/>
      <c r="AX1089" s="35"/>
      <c r="AY1089" s="30"/>
      <c r="AZ1089" s="14">
        <f>AT1089</f>
        <v>30000</v>
      </c>
      <c r="BA1089" s="14"/>
      <c r="BB1089" s="14"/>
      <c r="BC1089" s="14"/>
    </row>
    <row r="1090" spans="1:55" ht="26.25" customHeight="1" x14ac:dyDescent="0.35">
      <c r="A1090" s="2"/>
      <c r="B1090" s="2" t="s">
        <v>243</v>
      </c>
      <c r="C1090" s="22" t="str">
        <f>VLOOKUP(B1090,Tabel!$A$6:$E$78,2,FALSE)</f>
        <v>Gelang macrame + plat</v>
      </c>
      <c r="D1090" s="14">
        <f>VLOOKUP(B1090,Tabel!$A$6:$E$78,4,FALSE)</f>
        <v>28000</v>
      </c>
      <c r="E1090" s="13"/>
      <c r="F1090" s="13"/>
      <c r="G1090" s="13"/>
      <c r="H1090" s="13"/>
      <c r="I1090" s="13"/>
      <c r="J1090" s="13"/>
      <c r="K1090" s="13"/>
      <c r="L1090" s="13"/>
      <c r="M1090" s="13">
        <v>1</v>
      </c>
      <c r="N1090" s="13">
        <v>1</v>
      </c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22"/>
      <c r="AR1090" s="13">
        <f t="shared" si="52"/>
        <v>2</v>
      </c>
      <c r="AT1090" s="13">
        <f t="shared" si="53"/>
        <v>56000</v>
      </c>
      <c r="AU1090" s="14"/>
      <c r="AV1090" s="14"/>
      <c r="AW1090" s="14"/>
      <c r="AX1090" s="35"/>
      <c r="AY1090" s="30"/>
      <c r="AZ1090" s="14"/>
      <c r="BA1090" s="14"/>
      <c r="BB1090" s="14"/>
      <c r="BC1090" s="14"/>
    </row>
    <row r="1091" spans="1:55" ht="26.25" customHeight="1" x14ac:dyDescent="0.35">
      <c r="A1091" s="17">
        <v>42710</v>
      </c>
      <c r="B1091" s="2" t="s">
        <v>372</v>
      </c>
      <c r="C1091" s="22" t="str">
        <f>VLOOKUP(B1091,Tabel!$A$6:$E$78,2,FALSE)</f>
        <v>Gelang Rosario Corak Bunga</v>
      </c>
      <c r="D1091" s="14">
        <f>VLOOKUP(B1091,Tabel!$A$6:$E$78,4,FALSE)</f>
        <v>100000</v>
      </c>
      <c r="E1091" s="13"/>
      <c r="F1091" s="13"/>
      <c r="G1091" s="13"/>
      <c r="H1091" s="13"/>
      <c r="I1091" s="13"/>
      <c r="J1091" s="13">
        <v>1</v>
      </c>
      <c r="K1091" s="13"/>
      <c r="L1091" s="13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>
        <v>1</v>
      </c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22"/>
      <c r="AR1091" s="13">
        <f t="shared" si="52"/>
        <v>2</v>
      </c>
      <c r="AT1091" s="13">
        <f t="shared" si="53"/>
        <v>200000</v>
      </c>
      <c r="AU1091" s="14"/>
      <c r="AV1091" s="14"/>
      <c r="AW1091" s="14"/>
      <c r="AX1091" s="35"/>
      <c r="AY1091" s="30"/>
      <c r="AZ1091" s="14"/>
      <c r="BA1091" s="14"/>
      <c r="BB1091" s="14"/>
      <c r="BC1091" s="14"/>
    </row>
    <row r="1092" spans="1:55" ht="26.25" customHeight="1" x14ac:dyDescent="0.35">
      <c r="A1092" s="2"/>
      <c r="B1092" s="2" t="s">
        <v>225</v>
      </c>
      <c r="C1092" s="22" t="str">
        <f>VLOOKUP(B1092,Tabel!$A$6:$E$78,2,FALSE)</f>
        <v>Anting</v>
      </c>
      <c r="D1092" s="14">
        <f>VLOOKUP(B1092,Tabel!$A$6:$E$78,4,FALSE)</f>
        <v>65000</v>
      </c>
      <c r="E1092" s="13"/>
      <c r="F1092" s="13"/>
      <c r="G1092" s="13"/>
      <c r="H1092" s="13"/>
      <c r="I1092" s="13"/>
      <c r="J1092" s="13"/>
      <c r="K1092" s="13"/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>
        <v>1</v>
      </c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22"/>
      <c r="AR1092" s="13">
        <f t="shared" si="52"/>
        <v>1</v>
      </c>
      <c r="AT1092" s="13">
        <f t="shared" si="53"/>
        <v>65000</v>
      </c>
      <c r="AU1092" s="14"/>
      <c r="AV1092" s="14"/>
      <c r="AW1092" s="14"/>
      <c r="AX1092" s="35"/>
      <c r="AY1092" s="30"/>
      <c r="AZ1092" s="14"/>
      <c r="BA1092" s="14"/>
      <c r="BB1092" s="14"/>
      <c r="BC1092" s="14"/>
    </row>
    <row r="1093" spans="1:55" ht="26.25" customHeight="1" x14ac:dyDescent="0.35">
      <c r="A1093" s="2"/>
      <c r="B1093" s="2" t="s">
        <v>40</v>
      </c>
      <c r="C1093" s="22" t="str">
        <f>VLOOKUP(B1093,Tabel!$A$6:$E$78,2,FALSE)</f>
        <v>Kalung huruf</v>
      </c>
      <c r="D1093" s="14">
        <f>VLOOKUP(B1093,Tabel!$A$6:$E$78,4,FALSE)</f>
        <v>15000</v>
      </c>
      <c r="E1093" s="13"/>
      <c r="F1093" s="13"/>
      <c r="G1093" s="13"/>
      <c r="H1093" s="13"/>
      <c r="I1093" s="13"/>
      <c r="J1093" s="13"/>
      <c r="K1093" s="13"/>
      <c r="L1093" s="13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>
        <v>2</v>
      </c>
      <c r="AJ1093" s="13"/>
      <c r="AK1093" s="13"/>
      <c r="AL1093" s="13"/>
      <c r="AM1093" s="13"/>
      <c r="AN1093" s="13"/>
      <c r="AO1093" s="13"/>
      <c r="AP1093" s="13"/>
      <c r="AQ1093" s="22"/>
      <c r="AR1093" s="13">
        <f t="shared" si="52"/>
        <v>2</v>
      </c>
      <c r="AT1093" s="13">
        <f t="shared" si="53"/>
        <v>30000</v>
      </c>
      <c r="AU1093" s="14"/>
      <c r="AV1093" s="14"/>
      <c r="AW1093" s="14"/>
      <c r="AX1093" s="35"/>
      <c r="AY1093" s="30"/>
      <c r="AZ1093" s="14"/>
      <c r="BA1093" s="14"/>
      <c r="BB1093" s="14"/>
      <c r="BC1093" s="14"/>
    </row>
    <row r="1094" spans="1:55" ht="26.25" customHeight="1" x14ac:dyDescent="0.35">
      <c r="A1094" s="2"/>
      <c r="B1094" s="2" t="s">
        <v>135</v>
      </c>
      <c r="C1094" s="22" t="str">
        <f>VLOOKUP(B1094,Tabel!$A$6:$E$78,2,FALSE)</f>
        <v xml:space="preserve">Gelang plat </v>
      </c>
      <c r="D1094" s="14">
        <f>VLOOKUP(B1094,Tabel!$A$6:$E$78,4,FALSE)</f>
        <v>17000</v>
      </c>
      <c r="E1094" s="13"/>
      <c r="F1094" s="13"/>
      <c r="G1094" s="13"/>
      <c r="H1094" s="13"/>
      <c r="I1094" s="13"/>
      <c r="J1094" s="13"/>
      <c r="K1094" s="13"/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>
        <v>2</v>
      </c>
      <c r="AJ1094" s="13"/>
      <c r="AK1094" s="13"/>
      <c r="AL1094" s="13"/>
      <c r="AM1094" s="13"/>
      <c r="AN1094" s="13"/>
      <c r="AO1094" s="13"/>
      <c r="AP1094" s="13"/>
      <c r="AQ1094" s="22"/>
      <c r="AR1094" s="13">
        <f t="shared" si="52"/>
        <v>2</v>
      </c>
      <c r="AT1094" s="13">
        <f t="shared" si="53"/>
        <v>34000</v>
      </c>
      <c r="AU1094" s="14"/>
      <c r="AV1094" s="14"/>
      <c r="AW1094" s="14"/>
      <c r="AX1094" s="35"/>
      <c r="AY1094" s="30"/>
      <c r="AZ1094" s="14"/>
      <c r="BA1094" s="14"/>
      <c r="BB1094" s="14"/>
      <c r="BC1094" s="14"/>
    </row>
    <row r="1095" spans="1:55" ht="26.25" customHeight="1" x14ac:dyDescent="0.35">
      <c r="A1095" s="17">
        <v>42711</v>
      </c>
      <c r="B1095" s="2" t="s">
        <v>372</v>
      </c>
      <c r="C1095" s="22" t="str">
        <f>VLOOKUP(B1095,Tabel!$A$6:$E$78,2,FALSE)</f>
        <v>Gelang Rosario Corak Bunga</v>
      </c>
      <c r="D1095" s="14">
        <f>VLOOKUP(B1095,Tabel!$A$6:$E$78,4,FALSE)</f>
        <v>100000</v>
      </c>
      <c r="E1095" s="13"/>
      <c r="F1095" s="13"/>
      <c r="G1095" s="13"/>
      <c r="H1095" s="13"/>
      <c r="I1095" s="13"/>
      <c r="J1095" s="13">
        <v>1</v>
      </c>
      <c r="K1095" s="13"/>
      <c r="L1095" s="13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22"/>
      <c r="AR1095" s="13">
        <f t="shared" si="52"/>
        <v>1</v>
      </c>
      <c r="AT1095" s="13">
        <f t="shared" si="53"/>
        <v>100000</v>
      </c>
      <c r="AU1095" s="14"/>
      <c r="AV1095" s="14"/>
      <c r="AW1095" s="14"/>
      <c r="AX1095" s="35"/>
      <c r="AY1095" s="30"/>
      <c r="AZ1095" s="14"/>
      <c r="BA1095" s="14"/>
      <c r="BB1095" s="14"/>
      <c r="BC1095" s="14"/>
    </row>
    <row r="1096" spans="1:55" ht="26.25" customHeight="1" x14ac:dyDescent="0.35">
      <c r="A1096" s="2"/>
      <c r="B1096" s="2" t="s">
        <v>221</v>
      </c>
      <c r="C1096" s="22" t="str">
        <f>VLOOKUP(B1096,Tabel!$A$6:$E$78,2,FALSE)</f>
        <v>Rosario tali bercorak</v>
      </c>
      <c r="D1096" s="14">
        <f>VLOOKUP(B1096,Tabel!$A$6:$E$78,4,FALSE)</f>
        <v>50000</v>
      </c>
      <c r="E1096" s="13"/>
      <c r="F1096" s="13"/>
      <c r="G1096" s="13"/>
      <c r="H1096" s="13"/>
      <c r="I1096" s="13"/>
      <c r="J1096" s="13">
        <v>2</v>
      </c>
      <c r="K1096" s="13"/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22"/>
      <c r="AR1096" s="13">
        <f t="shared" si="52"/>
        <v>2</v>
      </c>
      <c r="AT1096" s="13">
        <f t="shared" si="53"/>
        <v>100000</v>
      </c>
      <c r="AU1096" s="14"/>
      <c r="AV1096" s="14"/>
      <c r="AW1096" s="14"/>
      <c r="AX1096" s="35"/>
      <c r="AY1096" s="30"/>
      <c r="AZ1096" s="14"/>
      <c r="BA1096" s="14"/>
      <c r="BB1096" s="14"/>
      <c r="BC1096" s="14"/>
    </row>
    <row r="1097" spans="1:55" ht="26.25" customHeight="1" x14ac:dyDescent="0.35">
      <c r="A1097" s="2"/>
      <c r="B1097" s="2" t="s">
        <v>223</v>
      </c>
      <c r="C1097" s="22" t="str">
        <f>VLOOKUP(B1097,Tabel!$A$6:$E$78,2,FALSE)</f>
        <v>Gelang rosario kristal</v>
      </c>
      <c r="D1097" s="14">
        <f>VLOOKUP(B1097,Tabel!$A$6:$E$78,4,FALSE)</f>
        <v>75000</v>
      </c>
      <c r="E1097" s="13"/>
      <c r="F1097" s="13"/>
      <c r="G1097" s="13"/>
      <c r="H1097" s="13"/>
      <c r="I1097" s="13"/>
      <c r="J1097" s="13"/>
      <c r="K1097" s="13"/>
      <c r="L1097" s="13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>
        <v>1</v>
      </c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22"/>
      <c r="AR1097" s="13">
        <f t="shared" si="52"/>
        <v>1</v>
      </c>
      <c r="AT1097" s="13">
        <f t="shared" si="53"/>
        <v>75000</v>
      </c>
      <c r="AU1097" s="14"/>
      <c r="AV1097" s="14"/>
      <c r="AW1097" s="14"/>
      <c r="AX1097" s="35"/>
      <c r="AY1097" s="30"/>
      <c r="AZ1097" s="14"/>
      <c r="BA1097" s="14"/>
      <c r="BB1097" s="14"/>
      <c r="BC1097" s="14"/>
    </row>
    <row r="1098" spans="1:55" ht="26.25" customHeight="1" x14ac:dyDescent="0.35">
      <c r="A1098" s="17">
        <v>42712</v>
      </c>
      <c r="B1098" s="2" t="s">
        <v>135</v>
      </c>
      <c r="C1098" s="22" t="str">
        <f>VLOOKUP(B1098,Tabel!$A$6:$E$78,2,FALSE)</f>
        <v xml:space="preserve">Gelang plat </v>
      </c>
      <c r="D1098" s="14">
        <f>VLOOKUP(B1098,Tabel!$A$6:$E$78,4,FALSE)</f>
        <v>17000</v>
      </c>
      <c r="E1098" s="13"/>
      <c r="F1098" s="13"/>
      <c r="G1098" s="13"/>
      <c r="H1098" s="13"/>
      <c r="I1098" s="13"/>
      <c r="J1098" s="13"/>
      <c r="K1098" s="13"/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>
        <v>1</v>
      </c>
      <c r="AJ1098" s="13"/>
      <c r="AK1098" s="13"/>
      <c r="AL1098" s="13"/>
      <c r="AM1098" s="13"/>
      <c r="AN1098" s="13"/>
      <c r="AO1098" s="13"/>
      <c r="AP1098" s="13"/>
      <c r="AQ1098" s="22"/>
      <c r="AR1098" s="13">
        <f t="shared" si="52"/>
        <v>1</v>
      </c>
      <c r="AT1098" s="13">
        <f t="shared" si="53"/>
        <v>17000</v>
      </c>
      <c r="AU1098" s="14"/>
      <c r="AV1098" s="14"/>
      <c r="AW1098" s="14"/>
      <c r="AX1098" s="35"/>
      <c r="AY1098" s="30"/>
      <c r="AZ1098" s="14"/>
      <c r="BA1098" s="14"/>
      <c r="BB1098" s="14"/>
      <c r="BC1098" s="14"/>
    </row>
    <row r="1099" spans="1:55" ht="26.25" customHeight="1" x14ac:dyDescent="0.35">
      <c r="A1099" s="2"/>
      <c r="B1099" s="2" t="s">
        <v>129</v>
      </c>
      <c r="C1099" s="22" t="str">
        <f>VLOOKUP(B1099,Tabel!$A$6:$E$78,2,FALSE)</f>
        <v>Lain2</v>
      </c>
      <c r="D1099" s="14">
        <f>137000+365000+275000+20000-SUM(AT1088:AT1098)</f>
        <v>39000</v>
      </c>
      <c r="E1099" s="13"/>
      <c r="F1099" s="13"/>
      <c r="G1099" s="13"/>
      <c r="H1099" s="13"/>
      <c r="I1099" s="13"/>
      <c r="J1099" s="13"/>
      <c r="K1099" s="13"/>
      <c r="L1099" s="13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22">
        <v>1</v>
      </c>
      <c r="AR1099" s="13">
        <f t="shared" si="52"/>
        <v>1</v>
      </c>
      <c r="AT1099" s="13">
        <f t="shared" si="53"/>
        <v>39000</v>
      </c>
      <c r="AU1099" s="14"/>
      <c r="AV1099" s="14"/>
      <c r="AW1099" s="14"/>
      <c r="AX1099" s="35">
        <f>AT1099</f>
        <v>39000</v>
      </c>
      <c r="AY1099" s="30"/>
      <c r="AZ1099" s="14"/>
      <c r="BA1099" s="14"/>
      <c r="BB1099" s="14"/>
      <c r="BC1099" s="14"/>
    </row>
    <row r="1100" spans="1:55" ht="26.25" customHeight="1" x14ac:dyDescent="0.35">
      <c r="A1100" s="17">
        <v>42713</v>
      </c>
      <c r="B1100" s="2" t="s">
        <v>599</v>
      </c>
      <c r="C1100" s="22" t="str">
        <f>VLOOKUP(B1100,Tabel!$A$6:$E$78,2,FALSE)</f>
        <v>Bando Christmas</v>
      </c>
      <c r="D1100" s="14">
        <f>VLOOKUP(B1100,Tabel!$A$6:$E$78,4,FALSE)</f>
        <v>35000</v>
      </c>
      <c r="E1100" s="13"/>
      <c r="F1100" s="13"/>
      <c r="G1100" s="13"/>
      <c r="H1100" s="13"/>
      <c r="I1100" s="13"/>
      <c r="J1100" s="13"/>
      <c r="K1100" s="13"/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22">
        <v>17</v>
      </c>
      <c r="AR1100" s="13">
        <f t="shared" si="52"/>
        <v>17</v>
      </c>
      <c r="AT1100" s="13">
        <f t="shared" si="53"/>
        <v>595000</v>
      </c>
      <c r="AU1100" s="14"/>
      <c r="AV1100" s="14"/>
      <c r="AW1100" s="14"/>
      <c r="AX1100" s="35"/>
      <c r="AY1100" s="30"/>
      <c r="AZ1100" s="14"/>
      <c r="BA1100" s="14"/>
      <c r="BB1100" s="14"/>
      <c r="BC1100" s="14"/>
    </row>
    <row r="1101" spans="1:55" ht="26.25" customHeight="1" x14ac:dyDescent="0.35">
      <c r="A1101" s="2" t="s">
        <v>598</v>
      </c>
      <c r="B1101" s="2" t="s">
        <v>426</v>
      </c>
      <c r="C1101" s="22" t="str">
        <f>VLOOKUP(B1101,Tabel!$A$6:$E$78,2,FALSE)</f>
        <v>Gelang lilit magnet</v>
      </c>
      <c r="D1101" s="14">
        <f>VLOOKUP(B1101,Tabel!$A$6:$E$78,4,FALSE)</f>
        <v>35000</v>
      </c>
      <c r="E1101" s="13"/>
      <c r="F1101" s="13"/>
      <c r="G1101" s="13"/>
      <c r="H1101" s="13"/>
      <c r="I1101" s="13"/>
      <c r="J1101" s="13"/>
      <c r="K1101" s="13"/>
      <c r="L1101" s="13">
        <v>1</v>
      </c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22"/>
      <c r="AR1101" s="13">
        <f t="shared" si="52"/>
        <v>1</v>
      </c>
      <c r="AT1101" s="13">
        <f t="shared" si="53"/>
        <v>35000</v>
      </c>
      <c r="AU1101" s="14"/>
      <c r="AV1101" s="14"/>
      <c r="AW1101" s="14"/>
      <c r="AX1101" s="35"/>
      <c r="AY1101" s="30"/>
      <c r="AZ1101" s="14"/>
      <c r="BA1101" s="14"/>
      <c r="BB1101" s="14"/>
      <c r="BC1101" s="14"/>
    </row>
    <row r="1102" spans="1:55" ht="26.25" customHeight="1" x14ac:dyDescent="0.35">
      <c r="A1102" s="2"/>
      <c r="B1102" s="2" t="s">
        <v>215</v>
      </c>
      <c r="C1102" s="22" t="str">
        <f>VLOOKUP(B1102,Tabel!$A$6:$E$78,2,FALSE)</f>
        <v>G. Mutiara</v>
      </c>
      <c r="D1102" s="14">
        <f>VLOOKUP(B1102,Tabel!$A$6:$E$78,4,FALSE)</f>
        <v>30000</v>
      </c>
      <c r="E1102" s="13"/>
      <c r="F1102" s="13"/>
      <c r="G1102" s="13"/>
      <c r="H1102" s="13"/>
      <c r="I1102" s="13"/>
      <c r="J1102" s="13"/>
      <c r="K1102" s="13"/>
      <c r="L1102" s="13"/>
      <c r="M1102" s="13">
        <v>4</v>
      </c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>
        <v>4</v>
      </c>
      <c r="AJ1102" s="13"/>
      <c r="AK1102" s="13"/>
      <c r="AL1102" s="13"/>
      <c r="AM1102" s="13"/>
      <c r="AN1102" s="13"/>
      <c r="AO1102" s="13"/>
      <c r="AP1102" s="13"/>
      <c r="AQ1102" s="22">
        <v>4</v>
      </c>
      <c r="AR1102" s="13">
        <f t="shared" si="52"/>
        <v>12</v>
      </c>
      <c r="AT1102" s="13">
        <f t="shared" si="53"/>
        <v>360000</v>
      </c>
      <c r="AU1102" s="14"/>
      <c r="AV1102" s="14"/>
      <c r="AW1102" s="14"/>
      <c r="AX1102" s="35"/>
      <c r="AY1102" s="30"/>
      <c r="AZ1102" s="14"/>
      <c r="BA1102" s="14"/>
      <c r="BB1102" s="14"/>
      <c r="BC1102" s="14"/>
    </row>
    <row r="1103" spans="1:55" ht="26.25" customHeight="1" x14ac:dyDescent="0.35">
      <c r="A1103" s="2"/>
      <c r="B1103" s="2" t="s">
        <v>221</v>
      </c>
      <c r="C1103" s="22" t="str">
        <f>VLOOKUP(B1103,Tabel!$A$6:$E$78,2,FALSE)</f>
        <v>Rosario tali bercorak</v>
      </c>
      <c r="D1103" s="14">
        <f>VLOOKUP(B1103,Tabel!$A$6:$E$78,4,FALSE)</f>
        <v>50000</v>
      </c>
      <c r="E1103" s="13"/>
      <c r="F1103" s="13"/>
      <c r="G1103" s="13"/>
      <c r="H1103" s="13">
        <v>1</v>
      </c>
      <c r="I1103" s="13"/>
      <c r="J1103" s="13">
        <v>1</v>
      </c>
      <c r="K1103" s="13"/>
      <c r="L1103" s="13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22">
        <v>1</v>
      </c>
      <c r="AR1103" s="13">
        <f t="shared" si="52"/>
        <v>3</v>
      </c>
      <c r="AT1103" s="13">
        <f t="shared" si="53"/>
        <v>150000</v>
      </c>
      <c r="AU1103" s="14"/>
      <c r="AV1103" s="14"/>
      <c r="AW1103" s="14"/>
      <c r="AX1103" s="35"/>
      <c r="AY1103" s="30"/>
      <c r="AZ1103" s="14"/>
      <c r="BA1103" s="14"/>
      <c r="BB1103" s="14"/>
      <c r="BC1103" s="14"/>
    </row>
    <row r="1104" spans="1:55" ht="26.25" customHeight="1" x14ac:dyDescent="0.35">
      <c r="A1104" s="2"/>
      <c r="B1104" s="2" t="s">
        <v>32</v>
      </c>
      <c r="C1104" s="22" t="str">
        <f>VLOOKUP(B1104,Tabel!$A$6:$E$78,2,FALSE)</f>
        <v>Rosario kayu</v>
      </c>
      <c r="D1104" s="14">
        <f>VLOOKUP(B1104,Tabel!$A$6:$E$78,4,FALSE)</f>
        <v>40000</v>
      </c>
      <c r="E1104" s="13"/>
      <c r="F1104" s="13">
        <v>1</v>
      </c>
      <c r="G1104" s="13"/>
      <c r="H1104" s="13">
        <v>1</v>
      </c>
      <c r="I1104" s="13"/>
      <c r="J1104" s="13">
        <v>1</v>
      </c>
      <c r="K1104" s="13"/>
      <c r="L1104" s="13"/>
      <c r="M1104" s="13">
        <v>2</v>
      </c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22">
        <v>1</v>
      </c>
      <c r="AR1104" s="13">
        <f t="shared" si="52"/>
        <v>6</v>
      </c>
      <c r="AT1104" s="13">
        <f t="shared" si="53"/>
        <v>240000</v>
      </c>
      <c r="AU1104" s="14"/>
      <c r="AV1104" s="14"/>
      <c r="AW1104" s="14"/>
      <c r="AX1104" s="35"/>
      <c r="AY1104" s="30"/>
      <c r="AZ1104" s="14"/>
      <c r="BA1104" s="14"/>
      <c r="BB1104" s="14"/>
      <c r="BC1104" s="14"/>
    </row>
    <row r="1105" spans="1:56" ht="26.25" customHeight="1" x14ac:dyDescent="0.35">
      <c r="A1105" s="2"/>
      <c r="B1105" s="2" t="s">
        <v>604</v>
      </c>
      <c r="C1105" s="22" t="str">
        <f>VLOOKUP(B1105,Tabel!$A$6:$E$78,2,FALSE)</f>
        <v>Produk Yohanes</v>
      </c>
      <c r="D1105" s="14">
        <f>VLOOKUP(B1105,Tabel!$A$6:$E$78,4,FALSE)</f>
        <v>30000</v>
      </c>
      <c r="E1105" s="13"/>
      <c r="F1105" s="13"/>
      <c r="G1105" s="13"/>
      <c r="H1105" s="13"/>
      <c r="I1105" s="13"/>
      <c r="J1105" s="13">
        <v>2</v>
      </c>
      <c r="K1105" s="13"/>
      <c r="L1105" s="13">
        <v>2</v>
      </c>
      <c r="M1105" s="13">
        <v>1</v>
      </c>
      <c r="N1105" s="13">
        <v>3</v>
      </c>
      <c r="O1105" s="13">
        <v>3</v>
      </c>
      <c r="P1105" s="13">
        <v>2</v>
      </c>
      <c r="Q1105" s="13">
        <v>4</v>
      </c>
      <c r="R1105" s="13"/>
      <c r="S1105" s="13">
        <v>5</v>
      </c>
      <c r="T1105" s="13">
        <v>3</v>
      </c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>
        <v>1</v>
      </c>
      <c r="AJ1105" s="13"/>
      <c r="AK1105" s="13"/>
      <c r="AL1105" s="13"/>
      <c r="AM1105" s="13"/>
      <c r="AN1105" s="13"/>
      <c r="AO1105" s="13"/>
      <c r="AP1105" s="13"/>
      <c r="AQ1105" s="22"/>
      <c r="AR1105" s="13">
        <f t="shared" si="52"/>
        <v>26</v>
      </c>
      <c r="AT1105" s="13">
        <f t="shared" si="53"/>
        <v>780000</v>
      </c>
      <c r="AU1105" s="14"/>
      <c r="AV1105" s="14"/>
      <c r="AW1105" s="14"/>
      <c r="AX1105" s="35"/>
      <c r="AY1105" s="30"/>
      <c r="AZ1105" s="14">
        <f>AT1105</f>
        <v>780000</v>
      </c>
      <c r="BA1105" s="14"/>
      <c r="BB1105" s="14"/>
      <c r="BC1105" s="14"/>
    </row>
    <row r="1106" spans="1:56" ht="26.25" customHeight="1" x14ac:dyDescent="0.35">
      <c r="A1106" s="2"/>
      <c r="B1106" s="2" t="s">
        <v>603</v>
      </c>
      <c r="C1106" s="22" t="str">
        <f>VLOOKUP(B1106,Tabel!$A$6:$E$78,2,FALSE)</f>
        <v>Produk Rahul Ericson</v>
      </c>
      <c r="D1106" s="14">
        <f>VLOOKUP(B1106,Tabel!$A$6:$E$78,4,FALSE)</f>
        <v>25000</v>
      </c>
      <c r="E1106" s="13"/>
      <c r="F1106" s="13"/>
      <c r="G1106" s="13"/>
      <c r="H1106" s="13"/>
      <c r="I1106" s="13"/>
      <c r="J1106" s="13"/>
      <c r="K1106" s="13"/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>
        <v>1</v>
      </c>
      <c r="X1106" s="13"/>
      <c r="Y1106" s="13"/>
      <c r="Z1106" s="13"/>
      <c r="AA1106" s="13"/>
      <c r="AB1106" s="13"/>
      <c r="AC1106" s="13"/>
      <c r="AD1106" s="13"/>
      <c r="AE1106" s="13">
        <v>2</v>
      </c>
      <c r="AF1106" s="13">
        <v>1</v>
      </c>
      <c r="AG1106" s="13"/>
      <c r="AH1106" s="13"/>
      <c r="AI1106" s="13">
        <v>1</v>
      </c>
      <c r="AJ1106" s="13"/>
      <c r="AK1106" s="13">
        <v>1</v>
      </c>
      <c r="AL1106" s="13"/>
      <c r="AM1106" s="13"/>
      <c r="AN1106" s="13"/>
      <c r="AO1106" s="13"/>
      <c r="AP1106" s="13"/>
      <c r="AQ1106" s="22"/>
      <c r="AR1106" s="13">
        <f t="shared" si="52"/>
        <v>6</v>
      </c>
      <c r="AT1106" s="13">
        <f t="shared" si="53"/>
        <v>150000</v>
      </c>
      <c r="AU1106" s="14"/>
      <c r="AV1106" s="14"/>
      <c r="AW1106" s="14"/>
      <c r="AX1106" s="35"/>
      <c r="AY1106" s="30"/>
      <c r="AZ1106" s="14"/>
      <c r="BA1106" s="14">
        <f>D1106</f>
        <v>25000</v>
      </c>
      <c r="BB1106" s="14"/>
      <c r="BC1106" s="14"/>
    </row>
    <row r="1107" spans="1:56" ht="26.25" customHeight="1" x14ac:dyDescent="0.35">
      <c r="A1107" s="2"/>
      <c r="B1107" s="2" t="s">
        <v>605</v>
      </c>
      <c r="C1107" s="22" t="str">
        <f>VLOOKUP(B1107,Tabel!$A$6:$E$78,2,FALSE)</f>
        <v xml:space="preserve">Produk Rafael </v>
      </c>
      <c r="D1107" s="14">
        <f>VLOOKUP(B1107,Tabel!$A$6:$E$78,4,FALSE)</f>
        <v>23000</v>
      </c>
      <c r="E1107" s="13"/>
      <c r="F1107" s="13"/>
      <c r="G1107" s="13"/>
      <c r="H1107" s="13"/>
      <c r="I1107" s="13"/>
      <c r="J1107" s="13"/>
      <c r="K1107" s="13"/>
      <c r="L1107" s="13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>
        <v>1</v>
      </c>
      <c r="X1107" s="13"/>
      <c r="Y1107" s="13"/>
      <c r="Z1107" s="13">
        <v>1</v>
      </c>
      <c r="AA1107" s="13"/>
      <c r="AB1107" s="13"/>
      <c r="AC1107" s="13"/>
      <c r="AD1107" s="13"/>
      <c r="AE1107" s="13"/>
      <c r="AF1107" s="13"/>
      <c r="AG1107" s="13">
        <v>1</v>
      </c>
      <c r="AH1107" s="13">
        <v>1</v>
      </c>
      <c r="AI1107" s="13">
        <v>1</v>
      </c>
      <c r="AJ1107" s="13">
        <v>1</v>
      </c>
      <c r="AK1107" s="13"/>
      <c r="AL1107" s="13"/>
      <c r="AM1107" s="13">
        <v>3</v>
      </c>
      <c r="AN1107" s="13"/>
      <c r="AO1107" s="13"/>
      <c r="AP1107" s="13"/>
      <c r="AQ1107" s="22"/>
      <c r="AR1107" s="13">
        <f t="shared" si="52"/>
        <v>9</v>
      </c>
      <c r="AT1107" s="13">
        <f t="shared" si="53"/>
        <v>207000</v>
      </c>
      <c r="AU1107" s="14"/>
      <c r="AV1107" s="14"/>
      <c r="AW1107" s="14"/>
      <c r="AX1107" s="35"/>
      <c r="AY1107" s="30"/>
      <c r="AZ1107" s="14"/>
      <c r="BA1107" s="14"/>
      <c r="BB1107" s="14">
        <f>D1107</f>
        <v>23000</v>
      </c>
      <c r="BC1107" s="14"/>
    </row>
    <row r="1108" spans="1:56" ht="26.25" customHeight="1" x14ac:dyDescent="0.35">
      <c r="A1108" s="2"/>
      <c r="B1108" s="2" t="s">
        <v>243</v>
      </c>
      <c r="C1108" s="22" t="str">
        <f>VLOOKUP(B1108,Tabel!$A$6:$E$78,2,FALSE)</f>
        <v>Gelang macrame + plat</v>
      </c>
      <c r="D1108" s="14">
        <f>VLOOKUP(B1108,Tabel!$A$6:$E$78,4,FALSE)</f>
        <v>28000</v>
      </c>
      <c r="E1108" s="13"/>
      <c r="F1108" s="13"/>
      <c r="G1108" s="13"/>
      <c r="H1108" s="13"/>
      <c r="I1108" s="13"/>
      <c r="J1108" s="13"/>
      <c r="K1108" s="13"/>
      <c r="L1108" s="13"/>
      <c r="M1108" s="13"/>
      <c r="N1108" s="13"/>
      <c r="O1108" s="13"/>
      <c r="P1108" s="13"/>
      <c r="Q1108" s="13"/>
      <c r="R1108" s="13"/>
      <c r="S1108" s="13"/>
      <c r="T1108" s="13"/>
      <c r="U1108" s="13">
        <v>1</v>
      </c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22"/>
      <c r="AR1108" s="13">
        <f t="shared" si="52"/>
        <v>1</v>
      </c>
      <c r="AT1108" s="13">
        <f t="shared" si="53"/>
        <v>28000</v>
      </c>
      <c r="AU1108" s="14"/>
      <c r="AV1108" s="14"/>
      <c r="AW1108" s="14"/>
      <c r="AX1108" s="35"/>
      <c r="AY1108" s="30"/>
      <c r="AZ1108" s="14"/>
      <c r="BA1108" s="14"/>
      <c r="BB1108" s="14"/>
      <c r="BC1108" s="14"/>
    </row>
    <row r="1109" spans="1:56" ht="26.25" customHeight="1" x14ac:dyDescent="0.35">
      <c r="A1109" s="2"/>
      <c r="B1109" s="2" t="s">
        <v>606</v>
      </c>
      <c r="C1109" s="22" t="str">
        <f>VLOOKUP(B1109,Tabel!$A$6:$E$78,2,FALSE)</f>
        <v>Produk Agus</v>
      </c>
      <c r="D1109" s="14">
        <f>VLOOKUP(B1109,Tabel!$A$6:$E$78,4,FALSE)</f>
        <v>25000</v>
      </c>
      <c r="E1109" s="13"/>
      <c r="F1109" s="13"/>
      <c r="G1109" s="13"/>
      <c r="H1109" s="13"/>
      <c r="I1109" s="13"/>
      <c r="J1109" s="13"/>
      <c r="K1109" s="13"/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>
        <v>1</v>
      </c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>
        <v>1</v>
      </c>
      <c r="AM1109" s="13"/>
      <c r="AN1109" s="13"/>
      <c r="AO1109" s="13"/>
      <c r="AP1109" s="13"/>
      <c r="AQ1109" s="22"/>
      <c r="AR1109" s="13">
        <f t="shared" ref="AR1109:AR1172" si="54">SUM(E1109:AQ1109)</f>
        <v>2</v>
      </c>
      <c r="AT1109" s="13">
        <f t="shared" si="53"/>
        <v>50000</v>
      </c>
      <c r="AU1109" s="14"/>
      <c r="AV1109" s="14"/>
      <c r="AW1109" s="14"/>
      <c r="AX1109" s="35"/>
      <c r="AY1109" s="30"/>
      <c r="AZ1109" s="14"/>
      <c r="BA1109" s="14"/>
      <c r="BB1109" s="14"/>
      <c r="BC1109" s="14"/>
      <c r="BD1109" s="5">
        <f>D1109</f>
        <v>25000</v>
      </c>
    </row>
    <row r="1110" spans="1:56" ht="26.25" customHeight="1" x14ac:dyDescent="0.35">
      <c r="A1110" s="2"/>
      <c r="B1110" s="2" t="s">
        <v>372</v>
      </c>
      <c r="C1110" s="22" t="str">
        <f>VLOOKUP(B1110,Tabel!$A$6:$E$78,2,FALSE)</f>
        <v>Gelang Rosario Corak Bunga</v>
      </c>
      <c r="D1110" s="14">
        <f>VLOOKUP(B1110,Tabel!$A$6:$E$78,4,FALSE)</f>
        <v>100000</v>
      </c>
      <c r="E1110" s="13"/>
      <c r="F1110" s="13"/>
      <c r="G1110" s="13"/>
      <c r="H1110" s="13"/>
      <c r="I1110" s="13"/>
      <c r="J1110" s="13">
        <v>2</v>
      </c>
      <c r="K1110" s="13"/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>
        <v>3</v>
      </c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22"/>
      <c r="AR1110" s="13">
        <f t="shared" si="54"/>
        <v>5</v>
      </c>
      <c r="AT1110" s="13">
        <f t="shared" si="53"/>
        <v>500000</v>
      </c>
      <c r="AU1110" s="14"/>
      <c r="AV1110" s="14"/>
      <c r="AW1110" s="14"/>
      <c r="AX1110" s="35"/>
      <c r="AY1110" s="30"/>
      <c r="AZ1110" s="14"/>
      <c r="BA1110" s="14"/>
      <c r="BB1110" s="14"/>
      <c r="BC1110" s="14"/>
    </row>
    <row r="1111" spans="1:56" ht="26.25" customHeight="1" x14ac:dyDescent="0.35">
      <c r="A1111" s="2"/>
      <c r="B1111" s="2" t="s">
        <v>225</v>
      </c>
      <c r="C1111" s="22" t="str">
        <f>VLOOKUP(B1111,Tabel!$A$6:$E$78,2,FALSE)</f>
        <v>Anting</v>
      </c>
      <c r="D1111" s="14">
        <f>VLOOKUP(B1111,Tabel!$A$6:$E$78,4,FALSE)</f>
        <v>65000</v>
      </c>
      <c r="E1111" s="13"/>
      <c r="F1111" s="13"/>
      <c r="G1111" s="13"/>
      <c r="H1111" s="13"/>
      <c r="I1111" s="13"/>
      <c r="J1111" s="13"/>
      <c r="K1111" s="13"/>
      <c r="L1111" s="13"/>
      <c r="M1111" s="13">
        <v>1</v>
      </c>
      <c r="N1111" s="13"/>
      <c r="O1111" s="13"/>
      <c r="P1111" s="13"/>
      <c r="Q1111" s="13"/>
      <c r="R1111" s="13"/>
      <c r="S1111" s="13"/>
      <c r="T1111" s="13"/>
      <c r="U1111" s="13"/>
      <c r="V1111" s="13"/>
      <c r="W1111" s="13">
        <v>3</v>
      </c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22"/>
      <c r="AR1111" s="13">
        <f t="shared" si="54"/>
        <v>4</v>
      </c>
      <c r="AT1111" s="13">
        <f t="shared" si="53"/>
        <v>260000</v>
      </c>
      <c r="AU1111" s="14"/>
      <c r="AV1111" s="14"/>
      <c r="AW1111" s="14"/>
      <c r="AX1111" s="35"/>
      <c r="AY1111" s="30"/>
      <c r="AZ1111" s="14"/>
      <c r="BA1111" s="14"/>
      <c r="BB1111" s="14"/>
      <c r="BC1111" s="14"/>
    </row>
    <row r="1112" spans="1:56" ht="26.25" customHeight="1" x14ac:dyDescent="0.35">
      <c r="A1112" s="2"/>
      <c r="B1112" s="2" t="s">
        <v>135</v>
      </c>
      <c r="C1112" s="22" t="str">
        <f>VLOOKUP(B1112,Tabel!$A$6:$E$78,2,FALSE)</f>
        <v xml:space="preserve">Gelang plat </v>
      </c>
      <c r="D1112" s="14">
        <f>VLOOKUP(B1112,Tabel!$A$6:$E$78,4,FALSE)</f>
        <v>17000</v>
      </c>
      <c r="E1112" s="13"/>
      <c r="F1112" s="13">
        <v>1</v>
      </c>
      <c r="G1112" s="13"/>
      <c r="H1112" s="13"/>
      <c r="I1112" s="13"/>
      <c r="J1112" s="13"/>
      <c r="K1112" s="13"/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>
        <v>6</v>
      </c>
      <c r="AJ1112" s="13">
        <v>1</v>
      </c>
      <c r="AK1112" s="13"/>
      <c r="AL1112" s="13"/>
      <c r="AM1112" s="13"/>
      <c r="AN1112" s="13"/>
      <c r="AO1112" s="13"/>
      <c r="AP1112" s="13"/>
      <c r="AQ1112" s="22"/>
      <c r="AR1112" s="13">
        <f t="shared" si="54"/>
        <v>8</v>
      </c>
      <c r="AT1112" s="13">
        <f t="shared" si="53"/>
        <v>136000</v>
      </c>
      <c r="AU1112" s="14"/>
      <c r="AV1112" s="14"/>
      <c r="AW1112" s="14"/>
      <c r="AX1112" s="35"/>
      <c r="AY1112" s="30"/>
      <c r="AZ1112" s="14"/>
      <c r="BA1112" s="14"/>
      <c r="BB1112" s="14"/>
      <c r="BC1112" s="14"/>
    </row>
    <row r="1113" spans="1:56" ht="26.25" customHeight="1" x14ac:dyDescent="0.35">
      <c r="A1113" s="2"/>
      <c r="B1113" s="2" t="s">
        <v>224</v>
      </c>
      <c r="C1113" s="22" t="str">
        <f>VLOOKUP(B1113,Tabel!$A$6:$E$78,2,FALSE)</f>
        <v>Gelang rosario kristal</v>
      </c>
      <c r="D1113" s="14">
        <f>VLOOKUP(B1113,Tabel!$A$6:$E$78,4,FALSE)</f>
        <v>40000</v>
      </c>
      <c r="E1113" s="13"/>
      <c r="F1113" s="13"/>
      <c r="G1113" s="13"/>
      <c r="H1113" s="13"/>
      <c r="I1113" s="13"/>
      <c r="J1113" s="13"/>
      <c r="K1113" s="13"/>
      <c r="L1113" s="13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>
        <v>1</v>
      </c>
      <c r="X1113" s="13"/>
      <c r="Y1113" s="13"/>
      <c r="Z1113" s="13"/>
      <c r="AA1113" s="13"/>
      <c r="AB1113" s="13"/>
      <c r="AC1113" s="13"/>
      <c r="AD1113" s="13"/>
      <c r="AE1113" s="13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22"/>
      <c r="AR1113" s="13">
        <f t="shared" si="54"/>
        <v>1</v>
      </c>
      <c r="AT1113" s="13">
        <f t="shared" si="53"/>
        <v>40000</v>
      </c>
      <c r="AU1113" s="14"/>
      <c r="AV1113" s="14"/>
      <c r="AW1113" s="14"/>
      <c r="AX1113" s="35"/>
      <c r="AY1113" s="30"/>
      <c r="AZ1113" s="14"/>
      <c r="BA1113" s="14"/>
      <c r="BB1113" s="14"/>
      <c r="BC1113" s="14"/>
    </row>
    <row r="1114" spans="1:56" ht="26.25" customHeight="1" x14ac:dyDescent="0.35">
      <c r="A1114" s="2"/>
      <c r="B1114" s="2" t="s">
        <v>40</v>
      </c>
      <c r="C1114" s="22" t="str">
        <f>VLOOKUP(B1114,Tabel!$A$6:$E$78,2,FALSE)</f>
        <v>Kalung huruf</v>
      </c>
      <c r="D1114" s="14">
        <f>VLOOKUP(B1114,Tabel!$A$6:$E$78,4,FALSE)</f>
        <v>15000</v>
      </c>
      <c r="E1114" s="13"/>
      <c r="F1114" s="13"/>
      <c r="G1114" s="13"/>
      <c r="H1114" s="13"/>
      <c r="I1114" s="13"/>
      <c r="J1114" s="13"/>
      <c r="K1114" s="13"/>
      <c r="L1114" s="13"/>
      <c r="M1114" s="13"/>
      <c r="N1114" s="13"/>
      <c r="O1114" s="13"/>
      <c r="P1114" s="13"/>
      <c r="Q1114" s="13"/>
      <c r="R1114" s="13"/>
      <c r="S1114" s="13"/>
      <c r="T1114" s="13">
        <v>1</v>
      </c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F1114" s="13"/>
      <c r="AG1114" s="13"/>
      <c r="AH1114" s="13"/>
      <c r="AI1114" s="13">
        <v>1</v>
      </c>
      <c r="AJ1114" s="13"/>
      <c r="AK1114" s="13"/>
      <c r="AL1114" s="13"/>
      <c r="AM1114" s="13"/>
      <c r="AN1114" s="13"/>
      <c r="AO1114" s="13"/>
      <c r="AP1114" s="13"/>
      <c r="AQ1114" s="22"/>
      <c r="AR1114" s="13">
        <f t="shared" si="54"/>
        <v>2</v>
      </c>
      <c r="AT1114" s="13">
        <f t="shared" si="53"/>
        <v>30000</v>
      </c>
      <c r="AU1114" s="14"/>
      <c r="AV1114" s="14"/>
      <c r="AW1114" s="14"/>
      <c r="AX1114" s="35"/>
      <c r="AY1114" s="30"/>
      <c r="AZ1114" s="14"/>
      <c r="BA1114" s="14"/>
      <c r="BB1114" s="14"/>
      <c r="BC1114" s="14"/>
    </row>
    <row r="1115" spans="1:56" ht="26.25" customHeight="1" x14ac:dyDescent="0.35">
      <c r="A1115" s="2"/>
      <c r="B1115" s="2" t="s">
        <v>140</v>
      </c>
      <c r="C1115" s="22" t="str">
        <f>VLOOKUP(B1115,Tabel!$A$6:$E$78,2,FALSE)</f>
        <v>Kalung bandul</v>
      </c>
      <c r="D1115" s="14">
        <f>VLOOKUP(B1115,Tabel!$A$6:$E$78,4,FALSE)</f>
        <v>23000</v>
      </c>
      <c r="E1115" s="13"/>
      <c r="F1115" s="13"/>
      <c r="G1115" s="13"/>
      <c r="H1115" s="13"/>
      <c r="I1115" s="13"/>
      <c r="J1115" s="13"/>
      <c r="K1115" s="13"/>
      <c r="L1115" s="13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F1115" s="13"/>
      <c r="AG1115" s="13"/>
      <c r="AH1115" s="13"/>
      <c r="AI1115" s="13">
        <v>3</v>
      </c>
      <c r="AJ1115" s="13"/>
      <c r="AK1115" s="13"/>
      <c r="AL1115" s="13"/>
      <c r="AM1115" s="13"/>
      <c r="AN1115" s="13"/>
      <c r="AO1115" s="13"/>
      <c r="AP1115" s="13"/>
      <c r="AQ1115" s="22"/>
      <c r="AR1115" s="13">
        <f t="shared" si="54"/>
        <v>3</v>
      </c>
      <c r="AT1115" s="13">
        <f t="shared" si="53"/>
        <v>69000</v>
      </c>
      <c r="AU1115" s="14"/>
      <c r="AV1115" s="14"/>
      <c r="AW1115" s="14"/>
      <c r="AX1115" s="35"/>
      <c r="AY1115" s="30"/>
      <c r="AZ1115" s="14"/>
      <c r="BA1115" s="14"/>
      <c r="BB1115" s="14"/>
      <c r="BC1115" s="14"/>
    </row>
    <row r="1116" spans="1:56" ht="26.25" customHeight="1" x14ac:dyDescent="0.35">
      <c r="A1116" s="2"/>
      <c r="B1116" s="2" t="s">
        <v>608</v>
      </c>
      <c r="C1116" s="22" t="str">
        <f>VLOOKUP(B1116,Tabel!$A$6:$E$78,2,FALSE)</f>
        <v>Produk Oscar</v>
      </c>
      <c r="D1116" s="14">
        <f>VLOOKUP(B1116,Tabel!$A$6:$E$78,4,FALSE)</f>
        <v>75000</v>
      </c>
      <c r="E1116" s="13"/>
      <c r="F1116" s="13"/>
      <c r="G1116" s="13"/>
      <c r="H1116" s="13"/>
      <c r="I1116" s="13"/>
      <c r="J1116" s="13"/>
      <c r="K1116" s="13"/>
      <c r="L1116" s="13"/>
      <c r="M1116" s="13"/>
      <c r="N1116" s="13"/>
      <c r="O1116" s="13"/>
      <c r="P1116" s="13"/>
      <c r="Q1116" s="13"/>
      <c r="R1116" s="13"/>
      <c r="S1116" s="13">
        <v>1</v>
      </c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22"/>
      <c r="AR1116" s="13">
        <f t="shared" si="54"/>
        <v>1</v>
      </c>
      <c r="AT1116" s="13">
        <f t="shared" si="53"/>
        <v>75000</v>
      </c>
      <c r="AU1116" s="14"/>
      <c r="AV1116" s="14"/>
      <c r="AW1116" s="14"/>
      <c r="AX1116" s="35"/>
      <c r="AY1116" s="30"/>
      <c r="AZ1116" s="14"/>
      <c r="BA1116" s="14"/>
      <c r="BB1116" s="14"/>
      <c r="BC1116" s="14">
        <f>D1116</f>
        <v>75000</v>
      </c>
    </row>
    <row r="1117" spans="1:56" ht="26.25" customHeight="1" x14ac:dyDescent="0.35">
      <c r="A1117" s="17">
        <v>42714</v>
      </c>
      <c r="B1117" s="2" t="s">
        <v>372</v>
      </c>
      <c r="C1117" s="22" t="str">
        <f>VLOOKUP(B1117,Tabel!$A$6:$E$78,2,FALSE)</f>
        <v>Gelang Rosario Corak Bunga</v>
      </c>
      <c r="D1117" s="14">
        <f>VLOOKUP(B1117,Tabel!$A$6:$E$78,4,FALSE)</f>
        <v>100000</v>
      </c>
      <c r="E1117" s="13"/>
      <c r="F1117" s="13"/>
      <c r="G1117" s="13"/>
      <c r="H1117" s="13">
        <v>11</v>
      </c>
      <c r="I1117" s="13"/>
      <c r="J1117" s="13"/>
      <c r="K1117" s="13"/>
      <c r="L1117" s="13"/>
      <c r="M1117" s="13"/>
      <c r="N1117" s="13">
        <v>7</v>
      </c>
      <c r="O1117" s="13"/>
      <c r="P1117" s="13"/>
      <c r="Q1117" s="13">
        <v>5</v>
      </c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22"/>
      <c r="AR1117" s="13">
        <f t="shared" si="54"/>
        <v>23</v>
      </c>
      <c r="AT1117" s="13">
        <f t="shared" si="53"/>
        <v>2300000</v>
      </c>
      <c r="AU1117" s="14"/>
      <c r="AV1117" s="14"/>
      <c r="AW1117" s="14"/>
      <c r="AX1117" s="35"/>
      <c r="AY1117" s="30"/>
      <c r="AZ1117" s="14"/>
      <c r="BA1117" s="14"/>
      <c r="BB1117" s="14"/>
      <c r="BC1117" s="14"/>
    </row>
    <row r="1118" spans="1:56" ht="26.25" customHeight="1" x14ac:dyDescent="0.35">
      <c r="A1118" s="2"/>
      <c r="B1118" s="2" t="s">
        <v>445</v>
      </c>
      <c r="C1118" s="22" t="str">
        <f>VLOOKUP(B1118,Tabel!$A$6:$E$78,2,FALSE)</f>
        <v>Pohon Natal</v>
      </c>
      <c r="D1118" s="14">
        <f>VLOOKUP(B1118,Tabel!$A$6:$E$78,4,FALSE)</f>
        <v>150000</v>
      </c>
      <c r="E1118" s="13"/>
      <c r="F1118" s="13"/>
      <c r="G1118" s="13"/>
      <c r="H1118" s="13"/>
      <c r="I1118" s="13"/>
      <c r="J1118" s="13"/>
      <c r="K1118" s="13"/>
      <c r="L1118" s="13"/>
      <c r="M1118" s="13">
        <v>1</v>
      </c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22"/>
      <c r="AR1118" s="13">
        <f t="shared" si="54"/>
        <v>1</v>
      </c>
      <c r="AT1118" s="13">
        <f t="shared" si="53"/>
        <v>150000</v>
      </c>
      <c r="AU1118" s="14"/>
      <c r="AV1118" s="14"/>
      <c r="AW1118" s="14"/>
      <c r="AX1118" s="35"/>
      <c r="AY1118" s="30"/>
      <c r="AZ1118" s="14"/>
      <c r="BA1118" s="14"/>
      <c r="BB1118" s="14"/>
      <c r="BC1118" s="14"/>
    </row>
    <row r="1119" spans="1:56" ht="26.25" customHeight="1" x14ac:dyDescent="0.35">
      <c r="A1119" s="2"/>
      <c r="B1119" s="2" t="s">
        <v>223</v>
      </c>
      <c r="C1119" s="22" t="str">
        <f>VLOOKUP(B1119,Tabel!$A$6:$E$78,2,FALSE)</f>
        <v>Gelang rosario kristal</v>
      </c>
      <c r="D1119" s="14">
        <f>VLOOKUP(B1119,Tabel!$A$6:$E$78,4,FALSE)</f>
        <v>75000</v>
      </c>
      <c r="E1119" s="13"/>
      <c r="F1119" s="13"/>
      <c r="G1119" s="13"/>
      <c r="H1119" s="13"/>
      <c r="I1119" s="13"/>
      <c r="J1119" s="13"/>
      <c r="K1119" s="13"/>
      <c r="L1119" s="13"/>
      <c r="M1119" s="13"/>
      <c r="N1119" s="13"/>
      <c r="O1119" s="13"/>
      <c r="P1119" s="13"/>
      <c r="Q1119" s="13">
        <v>1</v>
      </c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22"/>
      <c r="AR1119" s="13">
        <f t="shared" si="54"/>
        <v>1</v>
      </c>
      <c r="AT1119" s="13">
        <f t="shared" si="53"/>
        <v>75000</v>
      </c>
      <c r="AU1119" s="14"/>
      <c r="AV1119" s="14"/>
      <c r="AW1119" s="14"/>
      <c r="AX1119" s="35"/>
      <c r="AY1119" s="30"/>
      <c r="AZ1119" s="14"/>
      <c r="BA1119" s="14"/>
      <c r="BB1119" s="14"/>
      <c r="BC1119" s="14"/>
    </row>
    <row r="1120" spans="1:56" ht="26.25" customHeight="1" x14ac:dyDescent="0.35">
      <c r="A1120" s="2"/>
      <c r="B1120" s="2" t="s">
        <v>611</v>
      </c>
      <c r="C1120" s="22" t="str">
        <f>VLOOKUP(B1120,Tabel!$A$6:$E$78,2,FALSE)</f>
        <v xml:space="preserve">Ornamen Natal </v>
      </c>
      <c r="D1120" s="14">
        <f>VLOOKUP(B1120,Tabel!$A$6:$E$78,4,FALSE)</f>
        <v>20000</v>
      </c>
      <c r="E1120" s="13"/>
      <c r="F1120" s="13"/>
      <c r="G1120" s="13"/>
      <c r="H1120" s="13"/>
      <c r="I1120" s="13"/>
      <c r="J1120" s="13"/>
      <c r="K1120" s="13"/>
      <c r="L1120" s="13"/>
      <c r="M1120" s="13"/>
      <c r="N1120" s="13"/>
      <c r="O1120" s="13"/>
      <c r="P1120" s="13"/>
      <c r="Q1120" s="13">
        <v>1</v>
      </c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>
        <v>1</v>
      </c>
      <c r="AE1120" s="13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22">
        <v>2</v>
      </c>
      <c r="AR1120" s="13">
        <f t="shared" si="54"/>
        <v>4</v>
      </c>
      <c r="AT1120" s="13">
        <f t="shared" si="53"/>
        <v>80000</v>
      </c>
      <c r="AU1120" s="14"/>
      <c r="AV1120" s="14"/>
      <c r="AW1120" s="14"/>
      <c r="AX1120" s="35"/>
      <c r="AY1120" s="30"/>
      <c r="AZ1120" s="14"/>
      <c r="BA1120" s="14"/>
      <c r="BB1120" s="14"/>
      <c r="BC1120" s="14"/>
    </row>
    <row r="1121" spans="1:56" ht="26.25" customHeight="1" x14ac:dyDescent="0.35">
      <c r="A1121" s="2"/>
      <c r="B1121" s="2" t="s">
        <v>49</v>
      </c>
      <c r="C1121" s="22" t="str">
        <f>VLOOKUP(B1121,Tabel!$A$6:$E$78,2,FALSE)</f>
        <v>G.tali warna warni</v>
      </c>
      <c r="D1121" s="14">
        <f>VLOOKUP(B1121,Tabel!$A$6:$E$78,4,FALSE)</f>
        <v>17000</v>
      </c>
      <c r="E1121" s="13"/>
      <c r="F1121" s="13"/>
      <c r="G1121" s="13"/>
      <c r="H1121" s="13"/>
      <c r="I1121" s="13"/>
      <c r="J1121" s="13"/>
      <c r="K1121" s="13"/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F1121" s="13"/>
      <c r="AG1121" s="13">
        <v>2</v>
      </c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22"/>
      <c r="AR1121" s="13">
        <f t="shared" si="54"/>
        <v>2</v>
      </c>
      <c r="AT1121" s="13">
        <f t="shared" si="53"/>
        <v>34000</v>
      </c>
      <c r="AU1121" s="14"/>
      <c r="AV1121" s="14"/>
      <c r="AW1121" s="14"/>
      <c r="AX1121" s="35"/>
      <c r="AY1121" s="30"/>
      <c r="AZ1121" s="14"/>
      <c r="BA1121" s="14"/>
      <c r="BB1121" s="14"/>
      <c r="BC1121" s="14"/>
    </row>
    <row r="1122" spans="1:56" ht="26.25" customHeight="1" x14ac:dyDescent="0.35">
      <c r="A1122" s="2"/>
      <c r="B1122" s="2" t="s">
        <v>613</v>
      </c>
      <c r="C1122" s="22" t="str">
        <f>VLOOKUP(B1122,Tabel!$A$6:$E$78,2,FALSE)</f>
        <v>Produk Richard</v>
      </c>
      <c r="D1122" s="14">
        <f>VLOOKUP(B1122,Tabel!$A$6:$E$78,4,FALSE)</f>
        <v>25000</v>
      </c>
      <c r="E1122" s="13"/>
      <c r="F1122" s="13"/>
      <c r="G1122" s="13"/>
      <c r="H1122" s="13"/>
      <c r="I1122" s="13"/>
      <c r="J1122" s="13"/>
      <c r="K1122" s="13"/>
      <c r="L1122" s="13"/>
      <c r="M1122" s="13"/>
      <c r="N1122" s="13">
        <v>7</v>
      </c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22"/>
      <c r="AR1122" s="13">
        <f t="shared" si="54"/>
        <v>7</v>
      </c>
      <c r="AT1122" s="13">
        <f t="shared" si="53"/>
        <v>175000</v>
      </c>
      <c r="AU1122" s="14"/>
      <c r="AV1122" s="14"/>
      <c r="AW1122" s="14"/>
      <c r="AX1122" s="35"/>
      <c r="AY1122" s="30"/>
      <c r="AZ1122" s="14"/>
      <c r="BA1122" s="14"/>
      <c r="BB1122" s="14"/>
      <c r="BC1122" s="14"/>
    </row>
    <row r="1123" spans="1:56" ht="26.25" customHeight="1" x14ac:dyDescent="0.35">
      <c r="A1123" s="2"/>
      <c r="B1123" s="2" t="s">
        <v>133</v>
      </c>
      <c r="C1123" s="22" t="str">
        <f>VLOOKUP(B1123,Tabel!$A$6:$E$78,2,FALSE)</f>
        <v>Gelang rosario kristal</v>
      </c>
      <c r="D1123" s="14">
        <f>VLOOKUP(B1123,Tabel!$A$6:$E$78,4,FALSE)</f>
        <v>50000</v>
      </c>
      <c r="E1123" s="13"/>
      <c r="F1123" s="13"/>
      <c r="G1123" s="13"/>
      <c r="H1123" s="13">
        <v>1</v>
      </c>
      <c r="I1123" s="13"/>
      <c r="J1123" s="13"/>
      <c r="K1123" s="13"/>
      <c r="L1123" s="13"/>
      <c r="M1123" s="13"/>
      <c r="N1123" s="13">
        <v>5</v>
      </c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  <c r="AE1123" s="13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22"/>
      <c r="AR1123" s="13">
        <f t="shared" si="54"/>
        <v>6</v>
      </c>
      <c r="AT1123" s="13">
        <f t="shared" si="53"/>
        <v>300000</v>
      </c>
      <c r="AU1123" s="14"/>
      <c r="AV1123" s="14"/>
      <c r="AW1123" s="14"/>
      <c r="AX1123" s="35"/>
      <c r="AY1123" s="30"/>
      <c r="AZ1123" s="14"/>
      <c r="BA1123" s="14"/>
      <c r="BB1123" s="14"/>
      <c r="BC1123" s="14"/>
    </row>
    <row r="1124" spans="1:56" ht="26.25" customHeight="1" x14ac:dyDescent="0.35">
      <c r="A1124" s="2"/>
      <c r="B1124" s="2" t="s">
        <v>606</v>
      </c>
      <c r="C1124" s="22" t="str">
        <f>VLOOKUP(B1124,Tabel!$A$6:$E$78,2,FALSE)</f>
        <v>Produk Agus</v>
      </c>
      <c r="D1124" s="14">
        <f>VLOOKUP(B1124,Tabel!$A$6:$E$78,4,FALSE)</f>
        <v>25000</v>
      </c>
      <c r="E1124" s="13"/>
      <c r="F1124" s="13"/>
      <c r="G1124" s="13"/>
      <c r="H1124" s="13"/>
      <c r="I1124" s="13"/>
      <c r="J1124" s="13"/>
      <c r="K1124" s="13"/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F1124" s="13"/>
      <c r="AG1124" s="13">
        <v>1</v>
      </c>
      <c r="AH1124" s="13"/>
      <c r="AI1124" s="13"/>
      <c r="AJ1124" s="13"/>
      <c r="AK1124" s="13">
        <v>1</v>
      </c>
      <c r="AL1124" s="13"/>
      <c r="AM1124" s="13"/>
      <c r="AN1124" s="13"/>
      <c r="AO1124" s="13"/>
      <c r="AP1124" s="13"/>
      <c r="AQ1124" s="22"/>
      <c r="AR1124" s="13">
        <f t="shared" si="54"/>
        <v>2</v>
      </c>
      <c r="AT1124" s="13">
        <f t="shared" si="53"/>
        <v>50000</v>
      </c>
      <c r="AU1124" s="14"/>
      <c r="AV1124" s="14"/>
      <c r="AW1124" s="14"/>
      <c r="AX1124" s="35"/>
      <c r="AY1124" s="30"/>
      <c r="AZ1124" s="14"/>
      <c r="BA1124" s="14"/>
      <c r="BB1124" s="14"/>
      <c r="BC1124" s="14"/>
      <c r="BD1124" s="5">
        <f>D1124</f>
        <v>25000</v>
      </c>
    </row>
    <row r="1125" spans="1:56" ht="26.25" customHeight="1" x14ac:dyDescent="0.35">
      <c r="A1125" s="2"/>
      <c r="B1125" s="2" t="s">
        <v>608</v>
      </c>
      <c r="C1125" s="22" t="str">
        <f>VLOOKUP(B1125,Tabel!$A$6:$E$78,2,FALSE)</f>
        <v>Produk Oscar</v>
      </c>
      <c r="D1125" s="14">
        <f>VLOOKUP(B1125,Tabel!$A$6:$E$78,4,FALSE)</f>
        <v>75000</v>
      </c>
      <c r="E1125" s="13"/>
      <c r="F1125" s="13"/>
      <c r="G1125" s="13"/>
      <c r="H1125" s="13"/>
      <c r="I1125" s="13"/>
      <c r="J1125" s="13"/>
      <c r="K1125" s="13"/>
      <c r="L1125" s="13"/>
      <c r="M1125" s="13"/>
      <c r="N1125" s="13">
        <v>1</v>
      </c>
      <c r="O1125" s="13"/>
      <c r="P1125" s="13">
        <v>1</v>
      </c>
      <c r="Q1125" s="13">
        <v>1</v>
      </c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  <c r="AE1125" s="13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22">
        <v>1</v>
      </c>
      <c r="AR1125" s="13">
        <f t="shared" si="54"/>
        <v>4</v>
      </c>
      <c r="AT1125" s="13">
        <f t="shared" si="53"/>
        <v>300000</v>
      </c>
      <c r="AU1125" s="14"/>
      <c r="AV1125" s="14"/>
      <c r="AW1125" s="14"/>
      <c r="AX1125" s="35"/>
      <c r="AY1125" s="30"/>
      <c r="AZ1125" s="14"/>
      <c r="BA1125" s="14"/>
      <c r="BB1125" s="14"/>
      <c r="BC1125" s="14">
        <f>D1125</f>
        <v>75000</v>
      </c>
    </row>
    <row r="1126" spans="1:56" ht="26.25" customHeight="1" x14ac:dyDescent="0.35">
      <c r="A1126" s="2"/>
      <c r="B1126" s="2" t="s">
        <v>40</v>
      </c>
      <c r="C1126" s="22" t="str">
        <f>VLOOKUP(B1126,Tabel!$A$6:$E$78,2,FALSE)</f>
        <v>Kalung huruf</v>
      </c>
      <c r="D1126" s="14">
        <f>VLOOKUP(B1126,Tabel!$A$6:$E$78,4,FALSE)</f>
        <v>15000</v>
      </c>
      <c r="E1126" s="13"/>
      <c r="F1126" s="13"/>
      <c r="G1126" s="13"/>
      <c r="H1126" s="13"/>
      <c r="I1126" s="13"/>
      <c r="J1126" s="13"/>
      <c r="K1126" s="13"/>
      <c r="L1126" s="13"/>
      <c r="M1126" s="13"/>
      <c r="N1126" s="13">
        <v>5</v>
      </c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>
        <v>1</v>
      </c>
      <c r="AC1126" s="13"/>
      <c r="AD1126" s="13"/>
      <c r="AE1126" s="13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22"/>
      <c r="AR1126" s="13">
        <f t="shared" si="54"/>
        <v>6</v>
      </c>
      <c r="AT1126" s="13">
        <f t="shared" si="53"/>
        <v>90000</v>
      </c>
      <c r="AU1126" s="14"/>
      <c r="AV1126" s="14"/>
      <c r="AW1126" s="14"/>
      <c r="AX1126" s="35"/>
      <c r="AY1126" s="30"/>
      <c r="AZ1126" s="14"/>
      <c r="BA1126" s="14"/>
      <c r="BB1126" s="14"/>
      <c r="BC1126" s="14"/>
    </row>
    <row r="1127" spans="1:56" ht="26.25" customHeight="1" x14ac:dyDescent="0.35">
      <c r="A1127" s="2"/>
      <c r="B1127" s="2" t="s">
        <v>32</v>
      </c>
      <c r="C1127" s="22" t="str">
        <f>VLOOKUP(B1127,Tabel!$A$6:$E$78,2,FALSE)</f>
        <v>Rosario kayu</v>
      </c>
      <c r="D1127" s="14">
        <f>VLOOKUP(B1127,Tabel!$A$6:$E$78,4,FALSE)</f>
        <v>40000</v>
      </c>
      <c r="E1127" s="13"/>
      <c r="F1127" s="13"/>
      <c r="G1127" s="13"/>
      <c r="H1127" s="13"/>
      <c r="I1127" s="13"/>
      <c r="J1127" s="13"/>
      <c r="K1127" s="13"/>
      <c r="L1127" s="13"/>
      <c r="M1127" s="13"/>
      <c r="N1127" s="13">
        <v>1</v>
      </c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22"/>
      <c r="AR1127" s="13">
        <f t="shared" si="54"/>
        <v>1</v>
      </c>
      <c r="AT1127" s="13">
        <f t="shared" si="53"/>
        <v>40000</v>
      </c>
      <c r="AU1127" s="14"/>
      <c r="AV1127" s="14"/>
      <c r="AW1127" s="14"/>
      <c r="AX1127" s="35"/>
      <c r="AY1127" s="30"/>
      <c r="AZ1127" s="14"/>
      <c r="BA1127" s="14"/>
      <c r="BB1127" s="14"/>
      <c r="BC1127" s="14"/>
    </row>
    <row r="1128" spans="1:56" ht="26.25" customHeight="1" x14ac:dyDescent="0.35">
      <c r="A1128" s="2"/>
      <c r="B1128" s="2" t="s">
        <v>615</v>
      </c>
      <c r="C1128" s="22" t="str">
        <f>VLOOKUP(B1128,Tabel!$A$6:$E$78,2,FALSE)</f>
        <v>Toples</v>
      </c>
      <c r="D1128" s="14">
        <f>VLOOKUP(B1128,Tabel!$A$6:$E$78,4,FALSE)</f>
        <v>50000</v>
      </c>
      <c r="E1128" s="13"/>
      <c r="F1128" s="13"/>
      <c r="G1128" s="13"/>
      <c r="H1128" s="13"/>
      <c r="I1128" s="13"/>
      <c r="J1128" s="13"/>
      <c r="K1128" s="13"/>
      <c r="L1128" s="13">
        <v>1</v>
      </c>
      <c r="M1128" s="13"/>
      <c r="N1128" s="13">
        <v>1</v>
      </c>
      <c r="O1128" s="13">
        <v>1</v>
      </c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>
        <v>1</v>
      </c>
      <c r="AE1128" s="13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22"/>
      <c r="AR1128" s="13">
        <f t="shared" si="54"/>
        <v>4</v>
      </c>
      <c r="AT1128" s="13">
        <f t="shared" si="53"/>
        <v>200000</v>
      </c>
      <c r="AU1128" s="14"/>
      <c r="AV1128" s="14"/>
      <c r="AW1128" s="14"/>
      <c r="AX1128" s="35"/>
      <c r="AY1128" s="30"/>
      <c r="AZ1128" s="14"/>
      <c r="BA1128" s="14"/>
      <c r="BB1128" s="14"/>
      <c r="BC1128" s="14"/>
    </row>
    <row r="1129" spans="1:56" ht="26.25" customHeight="1" x14ac:dyDescent="0.35">
      <c r="A1129" s="2"/>
      <c r="B1129" s="2" t="s">
        <v>33</v>
      </c>
      <c r="C1129" s="22" t="str">
        <f>VLOOKUP(B1129,Tabel!$A$6:$E$78,2,FALSE)</f>
        <v>Rosario batu</v>
      </c>
      <c r="D1129" s="14">
        <f>VLOOKUP(B1129,Tabel!$A$6:$E$78,4,FALSE)</f>
        <v>100000</v>
      </c>
      <c r="E1129" s="13"/>
      <c r="F1129" s="13"/>
      <c r="G1129" s="13"/>
      <c r="H1129" s="13">
        <v>2</v>
      </c>
      <c r="I1129" s="13"/>
      <c r="J1129" s="13">
        <v>1</v>
      </c>
      <c r="K1129" s="13"/>
      <c r="L1129" s="13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22"/>
      <c r="AR1129" s="13">
        <f t="shared" si="54"/>
        <v>3</v>
      </c>
      <c r="AT1129" s="13">
        <f t="shared" si="53"/>
        <v>300000</v>
      </c>
      <c r="AU1129" s="14"/>
      <c r="AV1129" s="14"/>
      <c r="AW1129" s="14"/>
      <c r="AX1129" s="35"/>
      <c r="AY1129" s="30"/>
      <c r="AZ1129" s="14"/>
      <c r="BA1129" s="14"/>
      <c r="BB1129" s="14"/>
      <c r="BC1129" s="14"/>
    </row>
    <row r="1130" spans="1:56" ht="26.25" customHeight="1" x14ac:dyDescent="0.35">
      <c r="A1130" s="2"/>
      <c r="B1130" s="2" t="s">
        <v>221</v>
      </c>
      <c r="C1130" s="22" t="str">
        <f>VLOOKUP(B1130,Tabel!$A$6:$E$78,2,FALSE)</f>
        <v>Rosario tali bercorak</v>
      </c>
      <c r="D1130" s="14">
        <f>VLOOKUP(B1130,Tabel!$A$6:$E$78,4,FALSE)</f>
        <v>50000</v>
      </c>
      <c r="E1130" s="13"/>
      <c r="F1130" s="13"/>
      <c r="G1130" s="13"/>
      <c r="H1130" s="13">
        <v>1</v>
      </c>
      <c r="I1130" s="13"/>
      <c r="J1130" s="13"/>
      <c r="K1130" s="13"/>
      <c r="L1130" s="13"/>
      <c r="M1130" s="13"/>
      <c r="N1130" s="13">
        <v>1</v>
      </c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22"/>
      <c r="AR1130" s="13">
        <f t="shared" si="54"/>
        <v>2</v>
      </c>
      <c r="AT1130" s="13">
        <f t="shared" si="53"/>
        <v>100000</v>
      </c>
      <c r="AU1130" s="14"/>
      <c r="AV1130" s="14"/>
      <c r="AW1130" s="14"/>
      <c r="AX1130" s="35"/>
      <c r="AY1130" s="30"/>
      <c r="AZ1130" s="14"/>
      <c r="BA1130" s="14"/>
      <c r="BB1130" s="14"/>
      <c r="BC1130" s="14"/>
    </row>
    <row r="1131" spans="1:56" ht="26.25" customHeight="1" x14ac:dyDescent="0.35">
      <c r="A1131" s="2"/>
      <c r="B1131" s="2" t="s">
        <v>599</v>
      </c>
      <c r="C1131" s="22" t="str">
        <f>VLOOKUP(B1131,Tabel!$A$6:$E$78,2,FALSE)</f>
        <v>Bando Christmas</v>
      </c>
      <c r="D1131" s="14">
        <f>VLOOKUP(B1131,Tabel!$A$6:$E$78,4,FALSE)</f>
        <v>35000</v>
      </c>
      <c r="E1131" s="13"/>
      <c r="F1131" s="13"/>
      <c r="G1131" s="13"/>
      <c r="H1131" s="13"/>
      <c r="I1131" s="13"/>
      <c r="J1131" s="13"/>
      <c r="K1131" s="13"/>
      <c r="L1131" s="13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22">
        <v>7</v>
      </c>
      <c r="AR1131" s="13">
        <f t="shared" si="54"/>
        <v>7</v>
      </c>
      <c r="AT1131" s="13">
        <f t="shared" si="53"/>
        <v>245000</v>
      </c>
      <c r="AU1131" s="14"/>
      <c r="AV1131" s="14"/>
      <c r="AW1131" s="14"/>
      <c r="AX1131" s="35"/>
      <c r="AY1131" s="30"/>
      <c r="AZ1131" s="14"/>
      <c r="BA1131" s="14"/>
      <c r="BB1131" s="14"/>
      <c r="BC1131" s="14"/>
    </row>
    <row r="1132" spans="1:56" ht="26.25" customHeight="1" x14ac:dyDescent="0.35">
      <c r="A1132" s="2"/>
      <c r="B1132" s="2" t="s">
        <v>44</v>
      </c>
      <c r="C1132" s="22" t="str">
        <f>VLOOKUP(B1132,Tabel!$A$6:$E$78,2,FALSE)</f>
        <v>G.tali kayu</v>
      </c>
      <c r="D1132" s="14">
        <f>VLOOKUP(B1132,Tabel!$A$6:$E$78,4,FALSE)</f>
        <v>20000</v>
      </c>
      <c r="E1132" s="13"/>
      <c r="F1132" s="13"/>
      <c r="G1132" s="13"/>
      <c r="H1132" s="13"/>
      <c r="I1132" s="13"/>
      <c r="J1132" s="13">
        <v>2</v>
      </c>
      <c r="K1132" s="13"/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22"/>
      <c r="AR1132" s="13">
        <f t="shared" si="54"/>
        <v>2</v>
      </c>
      <c r="AT1132" s="13">
        <f t="shared" si="53"/>
        <v>40000</v>
      </c>
      <c r="AU1132" s="14"/>
      <c r="AV1132" s="14"/>
      <c r="AW1132" s="14"/>
      <c r="AX1132" s="35"/>
      <c r="AY1132" s="30"/>
      <c r="AZ1132" s="14"/>
      <c r="BA1132" s="14"/>
      <c r="BB1132" s="14"/>
      <c r="BC1132" s="14"/>
    </row>
    <row r="1133" spans="1:56" ht="26.25" customHeight="1" x14ac:dyDescent="0.35">
      <c r="A1133" s="2"/>
      <c r="B1133" s="2" t="s">
        <v>604</v>
      </c>
      <c r="C1133" s="22" t="str">
        <f>VLOOKUP(B1133,Tabel!$A$6:$E$78,2,FALSE)</f>
        <v>Produk Yohanes</v>
      </c>
      <c r="D1133" s="14">
        <f>VLOOKUP(B1133,Tabel!$A$6:$E$78,4,FALSE)</f>
        <v>30000</v>
      </c>
      <c r="E1133" s="13"/>
      <c r="F1133" s="13">
        <v>1</v>
      </c>
      <c r="G1133" s="13"/>
      <c r="H1133" s="13"/>
      <c r="I1133" s="13"/>
      <c r="J1133" s="13"/>
      <c r="K1133" s="13"/>
      <c r="L1133" s="13"/>
      <c r="M1133" s="13">
        <v>1</v>
      </c>
      <c r="N1133" s="13"/>
      <c r="O1133" s="13">
        <v>1</v>
      </c>
      <c r="P1133" s="13">
        <v>1</v>
      </c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22"/>
      <c r="AR1133" s="13">
        <f t="shared" si="54"/>
        <v>4</v>
      </c>
      <c r="AT1133" s="13">
        <f t="shared" si="53"/>
        <v>120000</v>
      </c>
      <c r="AU1133" s="14"/>
      <c r="AV1133" s="14"/>
      <c r="AW1133" s="14"/>
      <c r="AX1133" s="35"/>
      <c r="AY1133" s="30"/>
      <c r="AZ1133" s="14">
        <f>D1134</f>
        <v>25000</v>
      </c>
      <c r="BA1133" s="14"/>
      <c r="BB1133" s="14"/>
      <c r="BC1133" s="14"/>
    </row>
    <row r="1134" spans="1:56" ht="26.25" customHeight="1" x14ac:dyDescent="0.35">
      <c r="A1134" s="2"/>
      <c r="B1134" s="2" t="s">
        <v>603</v>
      </c>
      <c r="C1134" s="22" t="str">
        <f>VLOOKUP(B1134,Tabel!$A$6:$E$78,2,FALSE)</f>
        <v>Produk Rahul Ericson</v>
      </c>
      <c r="D1134" s="14">
        <f>VLOOKUP(B1134,Tabel!$A$6:$E$78,4,FALSE)</f>
        <v>25000</v>
      </c>
      <c r="E1134" s="13"/>
      <c r="F1134" s="13"/>
      <c r="G1134" s="13"/>
      <c r="H1134" s="13"/>
      <c r="I1134" s="13"/>
      <c r="J1134" s="13"/>
      <c r="K1134" s="13"/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>
        <v>1</v>
      </c>
      <c r="Y1134" s="13"/>
      <c r="Z1134" s="13"/>
      <c r="AA1134" s="13"/>
      <c r="AB1134" s="13"/>
      <c r="AC1134" s="13"/>
      <c r="AD1134" s="13">
        <v>1</v>
      </c>
      <c r="AE1134" s="13"/>
      <c r="AF1134" s="13"/>
      <c r="AG1134" s="13"/>
      <c r="AH1134" s="13">
        <v>1</v>
      </c>
      <c r="AI1134" s="13"/>
      <c r="AJ1134" s="13"/>
      <c r="AK1134" s="13"/>
      <c r="AL1134" s="13"/>
      <c r="AM1134" s="13"/>
      <c r="AN1134" s="13"/>
      <c r="AO1134" s="13"/>
      <c r="AP1134" s="13"/>
      <c r="AQ1134" s="22"/>
      <c r="AR1134" s="13">
        <f t="shared" si="54"/>
        <v>3</v>
      </c>
      <c r="AT1134" s="13">
        <f t="shared" si="53"/>
        <v>75000</v>
      </c>
      <c r="AU1134" s="14"/>
      <c r="AV1134" s="14"/>
      <c r="AW1134" s="14"/>
      <c r="AX1134" s="35"/>
      <c r="AY1134" s="30"/>
      <c r="AZ1134" s="14"/>
      <c r="BA1134" s="14">
        <f>D1134</f>
        <v>25000</v>
      </c>
      <c r="BB1134" s="14"/>
      <c r="BC1134" s="14"/>
    </row>
    <row r="1135" spans="1:56" ht="26.25" customHeight="1" x14ac:dyDescent="0.35">
      <c r="A1135" s="2"/>
      <c r="B1135" s="2" t="s">
        <v>605</v>
      </c>
      <c r="C1135" s="22" t="str">
        <f>VLOOKUP(B1135,Tabel!$A$6:$E$78,2,FALSE)</f>
        <v xml:space="preserve">Produk Rafael </v>
      </c>
      <c r="D1135" s="14">
        <f>VLOOKUP(B1135,Tabel!$A$6:$E$78,4,FALSE)</f>
        <v>23000</v>
      </c>
      <c r="E1135" s="13"/>
      <c r="F1135" s="13"/>
      <c r="G1135" s="13"/>
      <c r="H1135" s="13"/>
      <c r="I1135" s="13"/>
      <c r="J1135" s="13"/>
      <c r="K1135" s="13"/>
      <c r="L1135" s="13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F1135" s="13">
        <v>2</v>
      </c>
      <c r="AG1135" s="13"/>
      <c r="AH1135" s="13">
        <v>1</v>
      </c>
      <c r="AI1135" s="13"/>
      <c r="AJ1135" s="13"/>
      <c r="AK1135" s="13"/>
      <c r="AL1135" s="13"/>
      <c r="AM1135" s="13"/>
      <c r="AN1135" s="13"/>
      <c r="AO1135" s="13"/>
      <c r="AP1135" s="13"/>
      <c r="AQ1135" s="22"/>
      <c r="AR1135" s="13">
        <f t="shared" si="54"/>
        <v>3</v>
      </c>
      <c r="AT1135" s="13">
        <f t="shared" si="53"/>
        <v>69000</v>
      </c>
      <c r="AU1135" s="14"/>
      <c r="AV1135" s="14"/>
      <c r="AW1135" s="14"/>
      <c r="AX1135" s="35"/>
      <c r="AY1135" s="30"/>
      <c r="AZ1135" s="14"/>
      <c r="BA1135" s="14"/>
      <c r="BB1135" s="14">
        <f>D1135</f>
        <v>23000</v>
      </c>
      <c r="BC1135" s="14"/>
    </row>
    <row r="1136" spans="1:56" ht="26.25" customHeight="1" x14ac:dyDescent="0.35">
      <c r="A1136" s="2"/>
      <c r="B1136" s="2" t="s">
        <v>215</v>
      </c>
      <c r="C1136" s="22" t="str">
        <f>VLOOKUP(B1136,Tabel!$A$6:$E$78,2,FALSE)</f>
        <v>G. Mutiara</v>
      </c>
      <c r="D1136" s="14">
        <f>VLOOKUP(B1136,Tabel!$A$6:$E$78,4,FALSE)</f>
        <v>30000</v>
      </c>
      <c r="E1136" s="13"/>
      <c r="F1136" s="13"/>
      <c r="G1136" s="13"/>
      <c r="H1136" s="13"/>
      <c r="I1136" s="13"/>
      <c r="J1136" s="13"/>
      <c r="K1136" s="13"/>
      <c r="L1136" s="13"/>
      <c r="M1136" s="13">
        <v>1</v>
      </c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22"/>
      <c r="AR1136" s="13">
        <f t="shared" si="54"/>
        <v>1</v>
      </c>
      <c r="AT1136" s="13">
        <f t="shared" si="53"/>
        <v>30000</v>
      </c>
      <c r="AU1136" s="14"/>
      <c r="AV1136" s="14"/>
      <c r="AW1136" s="14"/>
      <c r="AX1136" s="35"/>
      <c r="AY1136" s="30"/>
      <c r="AZ1136" s="14"/>
      <c r="BA1136" s="14"/>
      <c r="BB1136" s="14"/>
      <c r="BC1136" s="14"/>
    </row>
    <row r="1137" spans="1:56" ht="26.25" customHeight="1" x14ac:dyDescent="0.35">
      <c r="A1137" s="17">
        <v>42411</v>
      </c>
      <c r="B1137" s="2" t="s">
        <v>604</v>
      </c>
      <c r="C1137" s="22" t="str">
        <f>VLOOKUP(B1137,Tabel!$A$6:$E$78,2,FALSE)</f>
        <v>Produk Yohanes</v>
      </c>
      <c r="D1137" s="14">
        <f>VLOOKUP(B1137,Tabel!$A$6:$E$78,4,FALSE)</f>
        <v>30000</v>
      </c>
      <c r="E1137" s="13"/>
      <c r="F1137" s="13">
        <v>1</v>
      </c>
      <c r="G1137" s="13"/>
      <c r="H1137" s="13"/>
      <c r="I1137" s="13"/>
      <c r="J1137" s="13">
        <v>2</v>
      </c>
      <c r="K1137" s="13"/>
      <c r="L1137" s="13"/>
      <c r="M1137" s="13">
        <v>1</v>
      </c>
      <c r="N1137" s="13">
        <v>1</v>
      </c>
      <c r="O1137" s="13"/>
      <c r="P1137" s="13">
        <v>1</v>
      </c>
      <c r="Q1137" s="13">
        <v>1</v>
      </c>
      <c r="R1137" s="13"/>
      <c r="S1137" s="13">
        <v>1</v>
      </c>
      <c r="T1137" s="13">
        <v>1</v>
      </c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  <c r="AE1137" s="13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22"/>
      <c r="AR1137" s="13">
        <f t="shared" si="54"/>
        <v>9</v>
      </c>
      <c r="AT1137" s="13">
        <f t="shared" si="53"/>
        <v>270000</v>
      </c>
      <c r="AU1137" s="14"/>
      <c r="AV1137" s="14"/>
      <c r="AW1137" s="14"/>
      <c r="AX1137" s="35"/>
      <c r="AY1137" s="30"/>
      <c r="AZ1137" s="14">
        <f>D1137</f>
        <v>30000</v>
      </c>
      <c r="BA1137" s="14"/>
      <c r="BB1137" s="14"/>
      <c r="BC1137" s="14"/>
    </row>
    <row r="1138" spans="1:56" ht="26.25" customHeight="1" x14ac:dyDescent="0.35">
      <c r="A1138" s="2"/>
      <c r="B1138" s="2" t="s">
        <v>32</v>
      </c>
      <c r="C1138" s="22" t="str">
        <f>VLOOKUP(B1138,Tabel!$A$6:$E$78,2,FALSE)</f>
        <v>Rosario kayu</v>
      </c>
      <c r="D1138" s="14">
        <f>VLOOKUP(B1138,Tabel!$A$6:$E$78,4,FALSE)</f>
        <v>40000</v>
      </c>
      <c r="E1138" s="13"/>
      <c r="F1138" s="13"/>
      <c r="G1138" s="13"/>
      <c r="H1138" s="13"/>
      <c r="I1138" s="13"/>
      <c r="J1138" s="13"/>
      <c r="K1138" s="13"/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>
        <v>2</v>
      </c>
      <c r="AE1138" s="13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22"/>
      <c r="AR1138" s="13">
        <f t="shared" si="54"/>
        <v>2</v>
      </c>
      <c r="AT1138" s="13">
        <f t="shared" si="53"/>
        <v>80000</v>
      </c>
      <c r="AU1138" s="14"/>
      <c r="AV1138" s="14"/>
      <c r="AW1138" s="14"/>
      <c r="AX1138" s="35"/>
      <c r="AY1138" s="30"/>
      <c r="AZ1138" s="14"/>
      <c r="BA1138" s="14"/>
      <c r="BB1138" s="14"/>
      <c r="BC1138" s="14"/>
    </row>
    <row r="1139" spans="1:56" ht="26.25" customHeight="1" x14ac:dyDescent="0.35">
      <c r="A1139" s="2"/>
      <c r="B1139" s="2" t="s">
        <v>40</v>
      </c>
      <c r="C1139" s="22" t="str">
        <f>VLOOKUP(B1139,Tabel!$A$6:$E$78,2,FALSE)</f>
        <v>Kalung huruf</v>
      </c>
      <c r="D1139" s="14">
        <f>VLOOKUP(B1139,Tabel!$A$6:$E$78,4,FALSE)</f>
        <v>15000</v>
      </c>
      <c r="E1139" s="13"/>
      <c r="F1139" s="13"/>
      <c r="G1139" s="13"/>
      <c r="H1139" s="13"/>
      <c r="I1139" s="13"/>
      <c r="J1139" s="13"/>
      <c r="K1139" s="13"/>
      <c r="L1139" s="13"/>
      <c r="M1139" s="13"/>
      <c r="N1139" s="13">
        <v>1</v>
      </c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B1139" s="13">
        <v>3</v>
      </c>
      <c r="AC1139" s="13"/>
      <c r="AD1139" s="13"/>
      <c r="AE1139" s="13"/>
      <c r="AF1139" s="13"/>
      <c r="AG1139" s="13"/>
      <c r="AH1139" s="13"/>
      <c r="AI1139" s="13">
        <v>6</v>
      </c>
      <c r="AJ1139" s="13"/>
      <c r="AK1139" s="13"/>
      <c r="AL1139" s="13"/>
      <c r="AM1139" s="13"/>
      <c r="AN1139" s="13"/>
      <c r="AO1139" s="13"/>
      <c r="AP1139" s="13"/>
      <c r="AQ1139" s="22"/>
      <c r="AR1139" s="13">
        <f t="shared" si="54"/>
        <v>10</v>
      </c>
      <c r="AT1139" s="13">
        <f t="shared" si="53"/>
        <v>150000</v>
      </c>
      <c r="AU1139" s="14"/>
      <c r="AV1139" s="14"/>
      <c r="AW1139" s="14"/>
      <c r="AX1139" s="35"/>
      <c r="AY1139" s="30"/>
      <c r="AZ1139" s="14"/>
      <c r="BA1139" s="14"/>
      <c r="BB1139" s="14"/>
      <c r="BC1139" s="14"/>
    </row>
    <row r="1140" spans="1:56" ht="26.25" customHeight="1" x14ac:dyDescent="0.35">
      <c r="A1140" s="2"/>
      <c r="B1140" s="2" t="s">
        <v>221</v>
      </c>
      <c r="C1140" s="22" t="str">
        <f>VLOOKUP(B1140,Tabel!$A$6:$E$78,2,FALSE)</f>
        <v>Rosario tali bercorak</v>
      </c>
      <c r="D1140" s="14">
        <f>VLOOKUP(B1140,Tabel!$A$6:$E$78,4,FALSE)</f>
        <v>50000</v>
      </c>
      <c r="E1140" s="13"/>
      <c r="F1140" s="13"/>
      <c r="G1140" s="13"/>
      <c r="H1140" s="13">
        <v>5</v>
      </c>
      <c r="I1140" s="13"/>
      <c r="J1140" s="13"/>
      <c r="K1140" s="13"/>
      <c r="L1140" s="13"/>
      <c r="M1140" s="13"/>
      <c r="N1140" s="13">
        <v>3</v>
      </c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>
        <v>1</v>
      </c>
      <c r="AE1140" s="13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22"/>
      <c r="AR1140" s="13">
        <f t="shared" si="54"/>
        <v>9</v>
      </c>
      <c r="AT1140" s="13">
        <f t="shared" si="53"/>
        <v>450000</v>
      </c>
      <c r="AU1140" s="14"/>
      <c r="AV1140" s="14"/>
      <c r="AW1140" s="14"/>
      <c r="AX1140" s="35"/>
      <c r="AY1140" s="30"/>
      <c r="AZ1140" s="14"/>
      <c r="BA1140" s="14"/>
      <c r="BB1140" s="14"/>
      <c r="BC1140" s="14"/>
    </row>
    <row r="1141" spans="1:56" ht="26.25" customHeight="1" x14ac:dyDescent="0.35">
      <c r="A1141" s="2"/>
      <c r="B1141" s="2" t="s">
        <v>613</v>
      </c>
      <c r="C1141" s="22" t="str">
        <f>VLOOKUP(B1141,Tabel!$A$6:$E$78,2,FALSE)</f>
        <v>Produk Richard</v>
      </c>
      <c r="D1141" s="14">
        <f>VLOOKUP(B1141,Tabel!$A$6:$E$78,4,FALSE)</f>
        <v>25000</v>
      </c>
      <c r="E1141" s="13"/>
      <c r="F1141" s="13"/>
      <c r="G1141" s="13"/>
      <c r="H1141" s="13"/>
      <c r="I1141" s="13"/>
      <c r="J1141" s="13"/>
      <c r="K1141" s="13"/>
      <c r="L1141" s="13"/>
      <c r="M1141" s="13"/>
      <c r="N1141" s="13">
        <v>7</v>
      </c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  <c r="AE1141" s="13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22"/>
      <c r="AR1141" s="13">
        <f t="shared" si="54"/>
        <v>7</v>
      </c>
      <c r="AT1141" s="13">
        <f t="shared" si="53"/>
        <v>175000</v>
      </c>
      <c r="AU1141" s="14"/>
      <c r="AV1141" s="14"/>
      <c r="AW1141" s="14"/>
      <c r="AX1141" s="35"/>
      <c r="AY1141" s="30"/>
      <c r="AZ1141" s="14"/>
      <c r="BA1141" s="14"/>
      <c r="BB1141" s="14"/>
      <c r="BC1141" s="14"/>
    </row>
    <row r="1142" spans="1:56" ht="26.25" customHeight="1" x14ac:dyDescent="0.35">
      <c r="A1142" s="2"/>
      <c r="B1142" s="2" t="s">
        <v>603</v>
      </c>
      <c r="C1142" s="22" t="str">
        <f>VLOOKUP(B1142,Tabel!$A$6:$E$78,2,FALSE)</f>
        <v>Produk Rahul Ericson</v>
      </c>
      <c r="D1142" s="14">
        <f>VLOOKUP(B1142,Tabel!$A$6:$E$78,4,FALSE)</f>
        <v>25000</v>
      </c>
      <c r="E1142" s="13"/>
      <c r="F1142" s="13"/>
      <c r="G1142" s="13"/>
      <c r="H1142" s="13"/>
      <c r="I1142" s="13"/>
      <c r="J1142" s="13"/>
      <c r="K1142" s="13"/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>
        <v>1</v>
      </c>
      <c r="X1142" s="13"/>
      <c r="Y1142" s="13"/>
      <c r="Z1142" s="13"/>
      <c r="AA1142" s="13"/>
      <c r="AB1142" s="13"/>
      <c r="AC1142" s="13"/>
      <c r="AD1142" s="13"/>
      <c r="AE1142" s="13"/>
      <c r="AF1142" s="13"/>
      <c r="AG1142" s="13"/>
      <c r="AH1142" s="13"/>
      <c r="AI1142" s="13">
        <v>1</v>
      </c>
      <c r="AJ1142" s="13"/>
      <c r="AK1142" s="13"/>
      <c r="AL1142" s="13"/>
      <c r="AM1142" s="13"/>
      <c r="AN1142" s="13"/>
      <c r="AO1142" s="13"/>
      <c r="AP1142" s="13"/>
      <c r="AQ1142" s="22"/>
      <c r="AR1142" s="13">
        <f t="shared" si="54"/>
        <v>2</v>
      </c>
      <c r="AT1142" s="13">
        <f t="shared" si="53"/>
        <v>50000</v>
      </c>
      <c r="AU1142" s="14"/>
      <c r="AV1142" s="14"/>
      <c r="AW1142" s="14"/>
      <c r="AX1142" s="35"/>
      <c r="AY1142" s="30"/>
      <c r="AZ1142" s="14"/>
      <c r="BA1142" s="14">
        <f>D1142</f>
        <v>25000</v>
      </c>
      <c r="BB1142" s="14"/>
      <c r="BC1142" s="14"/>
    </row>
    <row r="1143" spans="1:56" ht="26.25" customHeight="1" x14ac:dyDescent="0.35">
      <c r="A1143" s="2"/>
      <c r="B1143" s="2" t="s">
        <v>215</v>
      </c>
      <c r="C1143" s="22" t="str">
        <f>VLOOKUP(B1143,Tabel!$A$6:$E$78,2,FALSE)</f>
        <v>G. Mutiara</v>
      </c>
      <c r="D1143" s="14">
        <f>VLOOKUP(B1143,Tabel!$A$6:$E$78,4,FALSE)</f>
        <v>30000</v>
      </c>
      <c r="E1143" s="13"/>
      <c r="F1143" s="13"/>
      <c r="G1143" s="13"/>
      <c r="H1143" s="13"/>
      <c r="I1143" s="13"/>
      <c r="J1143" s="13"/>
      <c r="K1143" s="13"/>
      <c r="L1143" s="13"/>
      <c r="M1143" s="13">
        <v>2</v>
      </c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  <c r="AE1143" s="13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22"/>
      <c r="AR1143" s="13">
        <f t="shared" si="54"/>
        <v>2</v>
      </c>
      <c r="AT1143" s="13">
        <f t="shared" ref="AT1143:AT1200" si="55">AR1143*D1143</f>
        <v>60000</v>
      </c>
      <c r="AU1143" s="14"/>
      <c r="AV1143" s="14"/>
      <c r="AW1143" s="14"/>
      <c r="AX1143" s="35"/>
      <c r="AY1143" s="30"/>
      <c r="AZ1143" s="14"/>
      <c r="BA1143" s="14"/>
      <c r="BB1143" s="14"/>
      <c r="BC1143" s="14"/>
    </row>
    <row r="1144" spans="1:56" ht="26.25" customHeight="1" x14ac:dyDescent="0.35">
      <c r="A1144" s="2"/>
      <c r="B1144" s="2" t="s">
        <v>133</v>
      </c>
      <c r="C1144" s="22" t="str">
        <f>VLOOKUP(B1144,Tabel!$A$6:$E$78,2,FALSE)</f>
        <v>Gelang rosario kristal</v>
      </c>
      <c r="D1144" s="14">
        <f>VLOOKUP(B1144,Tabel!$A$6:$E$78,4,FALSE)</f>
        <v>50000</v>
      </c>
      <c r="E1144" s="13"/>
      <c r="F1144" s="13"/>
      <c r="G1144" s="13"/>
      <c r="H1144" s="13"/>
      <c r="I1144" s="13"/>
      <c r="J1144" s="13"/>
      <c r="K1144" s="13"/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F1144" s="13"/>
      <c r="AG1144" s="13"/>
      <c r="AH1144" s="13"/>
      <c r="AI1144" s="13">
        <v>5</v>
      </c>
      <c r="AJ1144" s="13"/>
      <c r="AK1144" s="13"/>
      <c r="AL1144" s="13"/>
      <c r="AM1144" s="13"/>
      <c r="AN1144" s="13"/>
      <c r="AO1144" s="13"/>
      <c r="AP1144" s="13"/>
      <c r="AQ1144" s="22"/>
      <c r="AR1144" s="13">
        <f t="shared" si="54"/>
        <v>5</v>
      </c>
      <c r="AT1144" s="13">
        <f t="shared" si="55"/>
        <v>250000</v>
      </c>
      <c r="AU1144" s="14"/>
      <c r="AV1144" s="14"/>
      <c r="AW1144" s="14"/>
      <c r="AX1144" s="35"/>
      <c r="AY1144" s="30"/>
      <c r="AZ1144" s="14"/>
      <c r="BA1144" s="14"/>
      <c r="BB1144" s="14"/>
      <c r="BC1144" s="14"/>
    </row>
    <row r="1145" spans="1:56" ht="26.25" customHeight="1" x14ac:dyDescent="0.35">
      <c r="A1145" s="2"/>
      <c r="B1145" s="2" t="s">
        <v>608</v>
      </c>
      <c r="C1145" s="22" t="str">
        <f>VLOOKUP(B1145,Tabel!$A$6:$E$78,2,FALSE)</f>
        <v>Produk Oscar</v>
      </c>
      <c r="D1145" s="14">
        <f>VLOOKUP(B1145,Tabel!$A$6:$E$78,4,FALSE)</f>
        <v>75000</v>
      </c>
      <c r="E1145" s="13"/>
      <c r="F1145" s="13"/>
      <c r="G1145" s="13"/>
      <c r="H1145" s="13"/>
      <c r="I1145" s="13"/>
      <c r="J1145" s="13"/>
      <c r="K1145" s="13"/>
      <c r="L1145" s="13"/>
      <c r="M1145" s="13"/>
      <c r="N1145" s="13">
        <v>1</v>
      </c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  <c r="AE1145" s="13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22"/>
      <c r="AR1145" s="13">
        <f t="shared" si="54"/>
        <v>1</v>
      </c>
      <c r="AT1145" s="13">
        <f t="shared" si="55"/>
        <v>75000</v>
      </c>
      <c r="AU1145" s="14"/>
      <c r="AV1145" s="14"/>
      <c r="AW1145" s="14"/>
      <c r="AX1145" s="35"/>
      <c r="AY1145" s="30"/>
      <c r="AZ1145" s="14"/>
      <c r="BA1145" s="14"/>
      <c r="BB1145" s="14"/>
      <c r="BC1145" s="14">
        <f>D1145</f>
        <v>75000</v>
      </c>
    </row>
    <row r="1146" spans="1:56" ht="26.25" customHeight="1" x14ac:dyDescent="0.35">
      <c r="A1146" s="2"/>
      <c r="B1146" s="2" t="s">
        <v>605</v>
      </c>
      <c r="C1146" s="22" t="str">
        <f>VLOOKUP(B1146,Tabel!$A$6:$E$78,2,FALSE)</f>
        <v xml:space="preserve">Produk Rafael </v>
      </c>
      <c r="D1146" s="14">
        <f>VLOOKUP(B1146,Tabel!$A$6:$E$78,4,FALSE)</f>
        <v>23000</v>
      </c>
      <c r="E1146" s="13"/>
      <c r="F1146" s="13"/>
      <c r="G1146" s="13"/>
      <c r="H1146" s="13"/>
      <c r="I1146" s="13"/>
      <c r="J1146" s="13"/>
      <c r="K1146" s="13"/>
      <c r="L1146" s="13"/>
      <c r="M1146" s="13"/>
      <c r="N1146" s="13"/>
      <c r="O1146" s="13"/>
      <c r="P1146" s="13"/>
      <c r="Q1146" s="13"/>
      <c r="R1146" s="13"/>
      <c r="S1146" s="13"/>
      <c r="T1146" s="13"/>
      <c r="U1146" s="13">
        <v>1</v>
      </c>
      <c r="V1146" s="13"/>
      <c r="W1146" s="13">
        <v>1</v>
      </c>
      <c r="X1146" s="13"/>
      <c r="Y1146" s="13"/>
      <c r="Z1146" s="13"/>
      <c r="AA1146" s="13"/>
      <c r="AB1146" s="13"/>
      <c r="AC1146" s="13"/>
      <c r="AD1146" s="13"/>
      <c r="AE1146" s="13"/>
      <c r="AF1146" s="13"/>
      <c r="AG1146" s="13"/>
      <c r="AH1146" s="13">
        <v>1</v>
      </c>
      <c r="AI1146" s="13"/>
      <c r="AJ1146" s="13">
        <v>3</v>
      </c>
      <c r="AK1146" s="13"/>
      <c r="AL1146" s="13"/>
      <c r="AM1146" s="13"/>
      <c r="AN1146" s="13"/>
      <c r="AO1146" s="13"/>
      <c r="AP1146" s="13"/>
      <c r="AQ1146" s="22"/>
      <c r="AR1146" s="13">
        <f t="shared" si="54"/>
        <v>6</v>
      </c>
      <c r="AT1146" s="13">
        <f t="shared" si="55"/>
        <v>138000</v>
      </c>
      <c r="AU1146" s="14"/>
      <c r="AV1146" s="14"/>
      <c r="AW1146" s="14"/>
      <c r="AX1146" s="35"/>
      <c r="AY1146" s="30"/>
      <c r="AZ1146" s="14"/>
      <c r="BA1146" s="14"/>
      <c r="BB1146" s="14">
        <f>D1146</f>
        <v>23000</v>
      </c>
      <c r="BC1146" s="14"/>
    </row>
    <row r="1147" spans="1:56" ht="26.25" customHeight="1" x14ac:dyDescent="0.35">
      <c r="A1147" s="2"/>
      <c r="B1147" s="2" t="s">
        <v>372</v>
      </c>
      <c r="C1147" s="22" t="str">
        <f>VLOOKUP(B1147,Tabel!$A$6:$E$78,2,FALSE)</f>
        <v>Gelang Rosario Corak Bunga</v>
      </c>
      <c r="D1147" s="14">
        <f>VLOOKUP(B1147,Tabel!$A$6:$E$78,4,FALSE)</f>
        <v>100000</v>
      </c>
      <c r="E1147" s="13"/>
      <c r="F1147" s="13"/>
      <c r="G1147" s="13"/>
      <c r="H1147" s="13">
        <v>3</v>
      </c>
      <c r="I1147" s="13"/>
      <c r="J1147" s="13"/>
      <c r="K1147" s="13"/>
      <c r="L1147" s="13"/>
      <c r="M1147" s="13"/>
      <c r="N1147" s="13">
        <v>1</v>
      </c>
      <c r="O1147" s="13"/>
      <c r="P1147" s="13"/>
      <c r="Q1147" s="13">
        <v>3</v>
      </c>
      <c r="R1147" s="13"/>
      <c r="S1147" s="13">
        <v>1</v>
      </c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D1147" s="13"/>
      <c r="AE1147" s="13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22"/>
      <c r="AR1147" s="13">
        <f t="shared" si="54"/>
        <v>8</v>
      </c>
      <c r="AT1147" s="13">
        <f t="shared" si="55"/>
        <v>800000</v>
      </c>
      <c r="AU1147" s="14"/>
      <c r="AV1147" s="14"/>
      <c r="AW1147" s="14"/>
      <c r="AX1147" s="35"/>
      <c r="AY1147" s="30"/>
      <c r="AZ1147" s="14"/>
      <c r="BA1147" s="14"/>
      <c r="BB1147" s="14"/>
      <c r="BC1147" s="14"/>
    </row>
    <row r="1148" spans="1:56" ht="26.25" customHeight="1" x14ac:dyDescent="0.35">
      <c r="A1148" s="2"/>
      <c r="B1148" s="2" t="s">
        <v>611</v>
      </c>
      <c r="C1148" s="22" t="str">
        <f>VLOOKUP(B1148,Tabel!$A$6:$E$78,2,FALSE)</f>
        <v xml:space="preserve">Ornamen Natal </v>
      </c>
      <c r="D1148" s="14">
        <f>VLOOKUP(B1148,Tabel!$A$6:$E$78,4,FALSE)</f>
        <v>20000</v>
      </c>
      <c r="E1148" s="13"/>
      <c r="F1148" s="13"/>
      <c r="G1148" s="13"/>
      <c r="H1148" s="13"/>
      <c r="I1148" s="13"/>
      <c r="J1148" s="13"/>
      <c r="K1148" s="13"/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>
        <v>1</v>
      </c>
      <c r="Y1148" s="13"/>
      <c r="Z1148" s="13"/>
      <c r="AA1148" s="13"/>
      <c r="AB1148" s="13"/>
      <c r="AC1148" s="13"/>
      <c r="AD1148" s="13">
        <v>2</v>
      </c>
      <c r="AE1148" s="13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22"/>
      <c r="AR1148" s="13">
        <f t="shared" si="54"/>
        <v>3</v>
      </c>
      <c r="AT1148" s="13">
        <f t="shared" si="55"/>
        <v>60000</v>
      </c>
      <c r="AU1148" s="14"/>
      <c r="AV1148" s="14"/>
      <c r="AW1148" s="14"/>
      <c r="AX1148" s="35"/>
      <c r="AY1148" s="30"/>
      <c r="AZ1148" s="14"/>
      <c r="BA1148" s="14"/>
      <c r="BB1148" s="14"/>
      <c r="BC1148" s="14"/>
    </row>
    <row r="1149" spans="1:56" ht="26.25" customHeight="1" x14ac:dyDescent="0.35">
      <c r="A1149" s="2"/>
      <c r="B1149" s="2" t="s">
        <v>135</v>
      </c>
      <c r="C1149" s="22" t="str">
        <f>VLOOKUP(B1149,Tabel!$A$6:$E$78,2,FALSE)</f>
        <v xml:space="preserve">Gelang plat </v>
      </c>
      <c r="D1149" s="14">
        <f>VLOOKUP(B1149,Tabel!$A$6:$E$78,4,FALSE)</f>
        <v>17000</v>
      </c>
      <c r="E1149" s="13"/>
      <c r="F1149" s="13"/>
      <c r="G1149" s="13"/>
      <c r="H1149" s="13">
        <v>1</v>
      </c>
      <c r="I1149" s="13"/>
      <c r="J1149" s="13"/>
      <c r="K1149" s="13"/>
      <c r="L1149" s="13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>
        <v>3</v>
      </c>
      <c r="AE1149" s="13"/>
      <c r="AF1149" s="13"/>
      <c r="AG1149" s="13"/>
      <c r="AH1149" s="13"/>
      <c r="AI1149" s="13">
        <v>3</v>
      </c>
      <c r="AJ1149" s="13"/>
      <c r="AK1149" s="13"/>
      <c r="AL1149" s="13"/>
      <c r="AM1149" s="13"/>
      <c r="AN1149" s="13"/>
      <c r="AO1149" s="13"/>
      <c r="AP1149" s="13"/>
      <c r="AQ1149" s="22"/>
      <c r="AR1149" s="13">
        <f t="shared" si="54"/>
        <v>7</v>
      </c>
      <c r="AT1149" s="13">
        <f t="shared" si="55"/>
        <v>119000</v>
      </c>
      <c r="AU1149" s="14"/>
      <c r="AV1149" s="14"/>
      <c r="AW1149" s="14"/>
      <c r="AX1149" s="35"/>
      <c r="AY1149" s="30"/>
      <c r="AZ1149" s="14"/>
      <c r="BA1149" s="14"/>
      <c r="BB1149" s="14"/>
      <c r="BC1149" s="14"/>
    </row>
    <row r="1150" spans="1:56" ht="26.25" customHeight="1" x14ac:dyDescent="0.35">
      <c r="A1150" s="2"/>
      <c r="B1150" s="2" t="s">
        <v>225</v>
      </c>
      <c r="C1150" s="22" t="str">
        <f>VLOOKUP(B1150,Tabel!$A$6:$E$78,2,FALSE)</f>
        <v>Anting</v>
      </c>
      <c r="D1150" s="14">
        <f>VLOOKUP(B1150,Tabel!$A$6:$E$78,4,FALSE)</f>
        <v>65000</v>
      </c>
      <c r="E1150" s="13"/>
      <c r="F1150" s="13"/>
      <c r="G1150" s="13"/>
      <c r="H1150" s="13"/>
      <c r="I1150" s="13"/>
      <c r="J1150" s="13"/>
      <c r="K1150" s="13"/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>
        <v>1</v>
      </c>
      <c r="X1150" s="13"/>
      <c r="Y1150" s="13"/>
      <c r="Z1150" s="13"/>
      <c r="AA1150" s="13"/>
      <c r="AB1150" s="13"/>
      <c r="AC1150" s="13"/>
      <c r="AD1150" s="13"/>
      <c r="AE1150" s="13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22"/>
      <c r="AR1150" s="13">
        <f t="shared" si="54"/>
        <v>1</v>
      </c>
      <c r="AT1150" s="13">
        <f t="shared" si="55"/>
        <v>65000</v>
      </c>
      <c r="AU1150" s="14"/>
      <c r="AV1150" s="14"/>
      <c r="AW1150" s="14"/>
      <c r="AX1150" s="35"/>
      <c r="AY1150" s="30"/>
      <c r="AZ1150" s="14"/>
      <c r="BA1150" s="14"/>
      <c r="BB1150" s="14"/>
      <c r="BC1150" s="14"/>
    </row>
    <row r="1151" spans="1:56" ht="26.25" customHeight="1" x14ac:dyDescent="0.35">
      <c r="A1151" s="2"/>
      <c r="B1151" s="2" t="s">
        <v>223</v>
      </c>
      <c r="C1151" s="22" t="str">
        <f>VLOOKUP(B1151,Tabel!$A$6:$E$78,2,FALSE)</f>
        <v>Gelang rosario kristal</v>
      </c>
      <c r="D1151" s="14">
        <f>VLOOKUP(B1151,Tabel!$A$6:$E$78,4,FALSE)</f>
        <v>75000</v>
      </c>
      <c r="E1151" s="13"/>
      <c r="F1151" s="13"/>
      <c r="G1151" s="13"/>
      <c r="H1151" s="13"/>
      <c r="I1151" s="13"/>
      <c r="J1151" s="13"/>
      <c r="K1151" s="13"/>
      <c r="L1151" s="13"/>
      <c r="M1151" s="13"/>
      <c r="N1151" s="13"/>
      <c r="O1151" s="13"/>
      <c r="P1151" s="13"/>
      <c r="Q1151" s="13">
        <v>2</v>
      </c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13"/>
      <c r="AE1151" s="13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22"/>
      <c r="AR1151" s="13">
        <f t="shared" si="54"/>
        <v>2</v>
      </c>
      <c r="AT1151" s="13">
        <f t="shared" si="55"/>
        <v>150000</v>
      </c>
      <c r="AU1151" s="14"/>
      <c r="AV1151" s="14"/>
      <c r="AW1151" s="14"/>
      <c r="AX1151" s="35"/>
      <c r="AY1151" s="30"/>
      <c r="AZ1151" s="14"/>
      <c r="BA1151" s="14"/>
      <c r="BB1151" s="14"/>
      <c r="BC1151" s="14"/>
    </row>
    <row r="1152" spans="1:56" ht="26.25" customHeight="1" x14ac:dyDescent="0.35">
      <c r="A1152" s="2"/>
      <c r="B1152" s="2" t="s">
        <v>606</v>
      </c>
      <c r="C1152" s="22" t="str">
        <f>VLOOKUP(B1152,Tabel!$A$6:$E$78,2,FALSE)</f>
        <v>Produk Agus</v>
      </c>
      <c r="D1152" s="14">
        <f>VLOOKUP(B1152,Tabel!$A$6:$E$78,4,FALSE)</f>
        <v>25000</v>
      </c>
      <c r="E1152" s="13"/>
      <c r="F1152" s="13"/>
      <c r="G1152" s="13"/>
      <c r="H1152" s="13"/>
      <c r="I1152" s="13"/>
      <c r="J1152" s="13"/>
      <c r="K1152" s="13"/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13">
        <v>1</v>
      </c>
      <c r="AL1152" s="13"/>
      <c r="AM1152" s="13"/>
      <c r="AN1152" s="13"/>
      <c r="AO1152" s="13"/>
      <c r="AP1152" s="13"/>
      <c r="AQ1152" s="22"/>
      <c r="AR1152" s="13">
        <f t="shared" si="54"/>
        <v>1</v>
      </c>
      <c r="AT1152" s="13">
        <f t="shared" si="55"/>
        <v>25000</v>
      </c>
      <c r="AU1152" s="14"/>
      <c r="AV1152" s="14"/>
      <c r="AW1152" s="14"/>
      <c r="AX1152" s="35"/>
      <c r="AY1152" s="30"/>
      <c r="AZ1152" s="14"/>
      <c r="BA1152" s="14"/>
      <c r="BB1152" s="14"/>
      <c r="BC1152" s="14"/>
      <c r="BD1152" s="5">
        <f>D1152</f>
        <v>25000</v>
      </c>
    </row>
    <row r="1153" spans="1:55" ht="26.25" customHeight="1" x14ac:dyDescent="0.35">
      <c r="A1153" s="2"/>
      <c r="B1153" s="2" t="s">
        <v>44</v>
      </c>
      <c r="C1153" s="22" t="str">
        <f>VLOOKUP(B1153,Tabel!$A$6:$E$78,2,FALSE)</f>
        <v>G.tali kayu</v>
      </c>
      <c r="D1153" s="14">
        <f>VLOOKUP(B1153,Tabel!$A$6:$E$78,4,FALSE)</f>
        <v>20000</v>
      </c>
      <c r="E1153" s="13"/>
      <c r="F1153" s="13"/>
      <c r="G1153" s="13"/>
      <c r="H1153" s="13"/>
      <c r="I1153" s="13"/>
      <c r="J1153" s="13">
        <v>1</v>
      </c>
      <c r="K1153" s="13"/>
      <c r="L1153" s="13"/>
      <c r="M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22"/>
      <c r="AR1153" s="13">
        <f t="shared" si="54"/>
        <v>1</v>
      </c>
      <c r="AT1153" s="13">
        <f t="shared" si="55"/>
        <v>20000</v>
      </c>
      <c r="AU1153" s="14"/>
      <c r="AV1153" s="14"/>
      <c r="AW1153" s="14"/>
      <c r="AX1153" s="35"/>
      <c r="AY1153" s="30"/>
      <c r="AZ1153" s="14"/>
      <c r="BA1153" s="14"/>
      <c r="BB1153" s="14"/>
      <c r="BC1153" s="14"/>
    </row>
    <row r="1154" spans="1:55" ht="26.25" customHeight="1" x14ac:dyDescent="0.35">
      <c r="A1154" s="2"/>
      <c r="B1154" s="2" t="s">
        <v>599</v>
      </c>
      <c r="C1154" s="22" t="str">
        <f>VLOOKUP(B1154,Tabel!$A$6:$E$78,2,FALSE)</f>
        <v>Bando Christmas</v>
      </c>
      <c r="D1154" s="14">
        <f>VLOOKUP(B1154,Tabel!$A$6:$E$78,4,FALSE)</f>
        <v>35000</v>
      </c>
      <c r="E1154" s="13"/>
      <c r="F1154" s="13"/>
      <c r="G1154" s="13"/>
      <c r="H1154" s="13"/>
      <c r="I1154" s="13"/>
      <c r="J1154" s="13"/>
      <c r="K1154" s="13"/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22">
        <v>2</v>
      </c>
      <c r="AR1154" s="13">
        <f t="shared" si="54"/>
        <v>2</v>
      </c>
      <c r="AT1154" s="13">
        <f t="shared" si="55"/>
        <v>70000</v>
      </c>
      <c r="AU1154" s="14"/>
      <c r="AV1154" s="14"/>
      <c r="AW1154" s="14"/>
      <c r="AX1154" s="35"/>
      <c r="AY1154" s="30"/>
      <c r="AZ1154" s="14"/>
      <c r="BA1154" s="14"/>
      <c r="BB1154" s="14"/>
      <c r="BC1154" s="14"/>
    </row>
    <row r="1155" spans="1:55" ht="26.25" customHeight="1" x14ac:dyDescent="0.35">
      <c r="A1155" s="17">
        <v>42719</v>
      </c>
      <c r="B1155" s="2" t="s">
        <v>603</v>
      </c>
      <c r="C1155" s="22" t="str">
        <f>VLOOKUP(B1155,Tabel!$A$6:$E$78,2,FALSE)</f>
        <v>Produk Rahul Ericson</v>
      </c>
      <c r="D1155" s="14">
        <f>VLOOKUP(B1155,Tabel!$A$6:$E$78,4,FALSE)</f>
        <v>25000</v>
      </c>
      <c r="E1155" s="13"/>
      <c r="F1155" s="13"/>
      <c r="G1155" s="13"/>
      <c r="H1155" s="13"/>
      <c r="I1155" s="13"/>
      <c r="J1155" s="13"/>
      <c r="K1155" s="13"/>
      <c r="L1155" s="13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>
        <v>1</v>
      </c>
      <c r="AE1155" s="13"/>
      <c r="AF1155" s="13"/>
      <c r="AG1155" s="13">
        <v>1</v>
      </c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22"/>
      <c r="AR1155" s="13">
        <f t="shared" si="54"/>
        <v>2</v>
      </c>
      <c r="AT1155" s="13">
        <f t="shared" si="55"/>
        <v>50000</v>
      </c>
      <c r="AU1155" s="14"/>
      <c r="AV1155" s="14"/>
      <c r="AW1155" s="14"/>
      <c r="AX1155" s="35"/>
      <c r="AY1155" s="30"/>
      <c r="AZ1155" s="14"/>
      <c r="BA1155" s="14">
        <f>D1155</f>
        <v>25000</v>
      </c>
      <c r="BB1155" s="14"/>
      <c r="BC1155" s="14"/>
    </row>
    <row r="1156" spans="1:55" ht="26.25" customHeight="1" x14ac:dyDescent="0.35">
      <c r="A1156" s="2" t="s">
        <v>621</v>
      </c>
      <c r="B1156" s="2" t="s">
        <v>221</v>
      </c>
      <c r="C1156" s="22" t="str">
        <f>VLOOKUP(B1156,Tabel!$A$6:$E$78,2,FALSE)</f>
        <v>Rosario tali bercorak</v>
      </c>
      <c r="D1156" s="14">
        <f>VLOOKUP(B1156,Tabel!$A$6:$E$78,4,FALSE)</f>
        <v>50000</v>
      </c>
      <c r="E1156" s="13"/>
      <c r="F1156" s="13"/>
      <c r="G1156" s="13"/>
      <c r="H1156" s="13">
        <v>3</v>
      </c>
      <c r="I1156" s="13"/>
      <c r="J1156" s="13">
        <v>1</v>
      </c>
      <c r="K1156" s="13"/>
      <c r="L1156" s="13">
        <v>1</v>
      </c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22"/>
      <c r="AR1156" s="13">
        <f t="shared" si="54"/>
        <v>5</v>
      </c>
      <c r="AT1156" s="13">
        <f t="shared" si="55"/>
        <v>250000</v>
      </c>
      <c r="AU1156" s="14"/>
      <c r="AV1156" s="14"/>
      <c r="AW1156" s="14"/>
      <c r="AX1156" s="35"/>
      <c r="AY1156" s="30"/>
      <c r="AZ1156" s="14"/>
      <c r="BA1156" s="14"/>
      <c r="BB1156" s="14"/>
      <c r="BC1156" s="14"/>
    </row>
    <row r="1157" spans="1:55" ht="26.25" customHeight="1" x14ac:dyDescent="0.35">
      <c r="A1157" s="2"/>
      <c r="B1157" s="2" t="s">
        <v>32</v>
      </c>
      <c r="C1157" s="22" t="str">
        <f>VLOOKUP(B1157,Tabel!$A$6:$E$78,2,FALSE)</f>
        <v>Rosario kayu</v>
      </c>
      <c r="D1157" s="14">
        <f>VLOOKUP(B1157,Tabel!$A$6:$E$78,4,FALSE)</f>
        <v>40000</v>
      </c>
      <c r="E1157" s="13"/>
      <c r="F1157" s="13"/>
      <c r="G1157" s="13"/>
      <c r="H1157" s="13"/>
      <c r="I1157" s="13"/>
      <c r="J1157" s="13"/>
      <c r="K1157" s="13"/>
      <c r="L1157" s="13"/>
      <c r="M1157" s="13"/>
      <c r="N1157" s="13"/>
      <c r="O1157" s="13"/>
      <c r="P1157" s="13"/>
      <c r="Q1157" s="13"/>
      <c r="R1157" s="13"/>
      <c r="S1157" s="13">
        <v>2</v>
      </c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>
        <v>1</v>
      </c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22"/>
      <c r="AR1157" s="13">
        <f t="shared" si="54"/>
        <v>3</v>
      </c>
      <c r="AT1157" s="13">
        <f t="shared" si="55"/>
        <v>120000</v>
      </c>
      <c r="AU1157" s="14"/>
      <c r="AV1157" s="14"/>
      <c r="AW1157" s="14"/>
      <c r="AX1157" s="35"/>
      <c r="AY1157" s="30"/>
      <c r="AZ1157" s="14"/>
      <c r="BA1157" s="14"/>
      <c r="BB1157" s="14"/>
      <c r="BC1157" s="14"/>
    </row>
    <row r="1158" spans="1:55" ht="26.25" customHeight="1" x14ac:dyDescent="0.35">
      <c r="A1158" s="2"/>
      <c r="B1158" s="2" t="s">
        <v>604</v>
      </c>
      <c r="C1158" s="22" t="str">
        <f>VLOOKUP(B1158,Tabel!$A$6:$E$78,2,FALSE)</f>
        <v>Produk Yohanes</v>
      </c>
      <c r="D1158" s="14">
        <f>VLOOKUP(B1158,Tabel!$A$6:$E$78,4,FALSE)</f>
        <v>30000</v>
      </c>
      <c r="E1158" s="13"/>
      <c r="F1158" s="13">
        <v>1</v>
      </c>
      <c r="G1158" s="13"/>
      <c r="H1158" s="13"/>
      <c r="I1158" s="13"/>
      <c r="J1158" s="13"/>
      <c r="K1158" s="13"/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22"/>
      <c r="AR1158" s="13">
        <f t="shared" si="54"/>
        <v>1</v>
      </c>
      <c r="AT1158" s="13">
        <f t="shared" si="55"/>
        <v>30000</v>
      </c>
      <c r="AU1158" s="14"/>
      <c r="AV1158" s="14"/>
      <c r="AW1158" s="14"/>
      <c r="AX1158" s="35"/>
      <c r="AY1158" s="30"/>
      <c r="AZ1158" s="14">
        <f>D1158</f>
        <v>30000</v>
      </c>
      <c r="BA1158" s="14"/>
      <c r="BB1158" s="14"/>
      <c r="BC1158" s="14"/>
    </row>
    <row r="1159" spans="1:55" ht="26.25" customHeight="1" x14ac:dyDescent="0.35">
      <c r="A1159" s="2"/>
      <c r="B1159" s="2" t="s">
        <v>49</v>
      </c>
      <c r="C1159" s="22" t="str">
        <f>VLOOKUP(B1159,Tabel!$A$6:$E$78,2,FALSE)</f>
        <v>G.tali warna warni</v>
      </c>
      <c r="D1159" s="14">
        <f>VLOOKUP(B1159,Tabel!$A$6:$E$78,4,FALSE)</f>
        <v>17000</v>
      </c>
      <c r="E1159" s="13"/>
      <c r="F1159" s="13"/>
      <c r="G1159" s="13"/>
      <c r="H1159" s="13"/>
      <c r="I1159" s="13"/>
      <c r="J1159" s="13"/>
      <c r="K1159" s="13"/>
      <c r="L1159" s="13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  <c r="AE1159" s="13"/>
      <c r="AF1159" s="13"/>
      <c r="AG1159" s="13">
        <v>1</v>
      </c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22"/>
      <c r="AR1159" s="13">
        <f t="shared" si="54"/>
        <v>1</v>
      </c>
      <c r="AT1159" s="13">
        <f t="shared" si="55"/>
        <v>17000</v>
      </c>
      <c r="AU1159" s="14"/>
      <c r="AV1159" s="14"/>
      <c r="AW1159" s="14"/>
      <c r="AX1159" s="35"/>
      <c r="AY1159" s="30"/>
      <c r="AZ1159" s="14"/>
      <c r="BA1159" s="14"/>
      <c r="BB1159" s="14"/>
      <c r="BC1159" s="14"/>
    </row>
    <row r="1160" spans="1:55" ht="26.25" customHeight="1" x14ac:dyDescent="0.35">
      <c r="A1160" s="2"/>
      <c r="B1160" s="2" t="s">
        <v>129</v>
      </c>
      <c r="C1160" s="22" t="str">
        <f>VLOOKUP(B1160,Tabel!$A$6:$E$78,2,FALSE)</f>
        <v>Lain2</v>
      </c>
      <c r="D1160" s="30">
        <f>462000-SUM(AT1155:AT1159)</f>
        <v>-5000</v>
      </c>
      <c r="E1160" s="13"/>
      <c r="F1160" s="13"/>
      <c r="G1160" s="13"/>
      <c r="H1160" s="13"/>
      <c r="I1160" s="13"/>
      <c r="J1160" s="13"/>
      <c r="K1160" s="13"/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22">
        <v>1</v>
      </c>
      <c r="AR1160" s="13">
        <f t="shared" si="54"/>
        <v>1</v>
      </c>
      <c r="AT1160" s="26">
        <f t="shared" si="55"/>
        <v>-5000</v>
      </c>
      <c r="AU1160" s="14"/>
      <c r="AV1160" s="14"/>
      <c r="AW1160" s="14"/>
      <c r="AX1160" s="35"/>
      <c r="AY1160" s="30">
        <f>AT1160</f>
        <v>-5000</v>
      </c>
      <c r="AZ1160" s="14"/>
      <c r="BA1160" s="14"/>
      <c r="BB1160" s="14"/>
      <c r="BC1160" s="14"/>
    </row>
    <row r="1161" spans="1:55" ht="26.25" customHeight="1" x14ac:dyDescent="0.35">
      <c r="A1161" s="17">
        <v>42729</v>
      </c>
      <c r="B1161" s="2" t="s">
        <v>615</v>
      </c>
      <c r="C1161" s="22" t="str">
        <f>VLOOKUP(B1161,Tabel!$A$6:$E$78,2,FALSE)</f>
        <v>Toples</v>
      </c>
      <c r="D1161" s="14">
        <f>VLOOKUP(B1161,Tabel!$A$6:$E$78,4,FALSE)</f>
        <v>50000</v>
      </c>
      <c r="E1161" s="13"/>
      <c r="F1161" s="13"/>
      <c r="G1161" s="13"/>
      <c r="H1161" s="13"/>
      <c r="I1161" s="13"/>
      <c r="J1161" s="13"/>
      <c r="K1161" s="13"/>
      <c r="L1161" s="13"/>
      <c r="M1161" s="13">
        <v>1</v>
      </c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  <c r="AE1161" s="13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22"/>
      <c r="AR1161" s="13">
        <f t="shared" si="54"/>
        <v>1</v>
      </c>
      <c r="AT1161" s="13">
        <f t="shared" si="55"/>
        <v>50000</v>
      </c>
      <c r="AU1161" s="14"/>
      <c r="AV1161" s="14"/>
      <c r="AW1161" s="14"/>
      <c r="AX1161" s="35"/>
      <c r="AY1161" s="30"/>
      <c r="AZ1161" s="14"/>
      <c r="BA1161" s="14"/>
      <c r="BB1161" s="14"/>
      <c r="BC1161" s="14"/>
    </row>
    <row r="1162" spans="1:55" ht="26.25" customHeight="1" x14ac:dyDescent="0.35">
      <c r="A1162" s="2"/>
      <c r="B1162" s="2" t="s">
        <v>608</v>
      </c>
      <c r="C1162" s="22" t="str">
        <f>VLOOKUP(B1162,Tabel!$A$6:$E$78,2,FALSE)</f>
        <v>Produk Oscar</v>
      </c>
      <c r="D1162" s="14">
        <f>VLOOKUP(B1162,Tabel!$A$6:$E$78,4,FALSE)</f>
        <v>75000</v>
      </c>
      <c r="E1162" s="13"/>
      <c r="F1162" s="13"/>
      <c r="G1162" s="13"/>
      <c r="H1162" s="13">
        <v>1</v>
      </c>
      <c r="I1162" s="13"/>
      <c r="J1162" s="13"/>
      <c r="K1162" s="13"/>
      <c r="L1162" s="13"/>
      <c r="M1162" s="13"/>
      <c r="N1162" s="13"/>
      <c r="O1162" s="13"/>
      <c r="P1162" s="13"/>
      <c r="Q1162" s="13">
        <v>1</v>
      </c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  <c r="AE1162" s="13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22"/>
      <c r="AR1162" s="13">
        <f t="shared" si="54"/>
        <v>2</v>
      </c>
      <c r="AT1162" s="13">
        <f t="shared" si="55"/>
        <v>150000</v>
      </c>
      <c r="AU1162" s="14"/>
      <c r="AV1162" s="14"/>
      <c r="AW1162" s="14"/>
      <c r="AX1162" s="35"/>
      <c r="AY1162" s="30"/>
      <c r="AZ1162" s="14"/>
      <c r="BA1162" s="14"/>
      <c r="BB1162" s="14"/>
      <c r="BC1162" s="14">
        <f>D1162</f>
        <v>75000</v>
      </c>
    </row>
    <row r="1163" spans="1:55" ht="26.25" customHeight="1" x14ac:dyDescent="0.35">
      <c r="A1163" s="2"/>
      <c r="B1163" s="2" t="s">
        <v>32</v>
      </c>
      <c r="C1163" s="22" t="str">
        <f>VLOOKUP(B1163,Tabel!$A$6:$E$78,2,FALSE)</f>
        <v>Rosario kayu</v>
      </c>
      <c r="D1163" s="14">
        <f>VLOOKUP(B1163,Tabel!$A$6:$E$78,4,FALSE)</f>
        <v>40000</v>
      </c>
      <c r="E1163" s="13"/>
      <c r="F1163" s="13"/>
      <c r="G1163" s="13"/>
      <c r="H1163" s="13">
        <v>2</v>
      </c>
      <c r="I1163" s="13"/>
      <c r="J1163" s="13"/>
      <c r="K1163" s="13"/>
      <c r="L1163" s="13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>
        <v>1</v>
      </c>
      <c r="AE1163" s="13"/>
      <c r="AF1163" s="13"/>
      <c r="AG1163" s="13"/>
      <c r="AH1163" s="13"/>
      <c r="AI1163" s="13">
        <v>1</v>
      </c>
      <c r="AJ1163" s="13"/>
      <c r="AK1163" s="13"/>
      <c r="AL1163" s="13"/>
      <c r="AM1163" s="13"/>
      <c r="AN1163" s="13"/>
      <c r="AO1163" s="13"/>
      <c r="AP1163" s="13"/>
      <c r="AQ1163" s="22"/>
      <c r="AR1163" s="13">
        <f t="shared" si="54"/>
        <v>4</v>
      </c>
      <c r="AT1163" s="13">
        <f t="shared" si="55"/>
        <v>160000</v>
      </c>
      <c r="AU1163" s="14"/>
      <c r="AV1163" s="14"/>
      <c r="AW1163" s="14"/>
      <c r="AX1163" s="35"/>
      <c r="AY1163" s="30"/>
      <c r="AZ1163" s="14"/>
      <c r="BA1163" s="14"/>
      <c r="BB1163" s="14"/>
      <c r="BC1163" s="14"/>
    </row>
    <row r="1164" spans="1:55" ht="26.25" customHeight="1" x14ac:dyDescent="0.35">
      <c r="A1164" s="2"/>
      <c r="B1164" s="2" t="s">
        <v>372</v>
      </c>
      <c r="C1164" s="22" t="str">
        <f>VLOOKUP(B1164,Tabel!$A$6:$E$78,2,FALSE)</f>
        <v>Gelang Rosario Corak Bunga</v>
      </c>
      <c r="D1164" s="14">
        <f>VLOOKUP(B1164,Tabel!$A$6:$E$78,4,FALSE)</f>
        <v>100000</v>
      </c>
      <c r="E1164" s="13"/>
      <c r="F1164" s="13"/>
      <c r="G1164" s="13"/>
      <c r="H1164" s="13">
        <v>1</v>
      </c>
      <c r="I1164" s="13"/>
      <c r="J1164" s="13"/>
      <c r="K1164" s="13"/>
      <c r="L1164" s="13"/>
      <c r="M1164" s="13"/>
      <c r="N1164" s="13"/>
      <c r="O1164" s="13"/>
      <c r="P1164" s="13"/>
      <c r="Q1164" s="13">
        <v>1</v>
      </c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22"/>
      <c r="AR1164" s="13">
        <f t="shared" si="54"/>
        <v>2</v>
      </c>
      <c r="AT1164" s="13">
        <f t="shared" si="55"/>
        <v>200000</v>
      </c>
      <c r="AU1164" s="14"/>
      <c r="AV1164" s="14"/>
      <c r="AW1164" s="14"/>
      <c r="AX1164" s="35"/>
      <c r="AY1164" s="30"/>
      <c r="AZ1164" s="14"/>
      <c r="BA1164" s="14"/>
      <c r="BB1164" s="14"/>
      <c r="BC1164" s="14"/>
    </row>
    <row r="1165" spans="1:55" ht="26.25" customHeight="1" x14ac:dyDescent="0.35">
      <c r="A1165" s="2"/>
      <c r="B1165" s="2" t="s">
        <v>221</v>
      </c>
      <c r="C1165" s="22" t="str">
        <f>VLOOKUP(B1165,Tabel!$A$6:$E$78,2,FALSE)</f>
        <v>Rosario tali bercorak</v>
      </c>
      <c r="D1165" s="14">
        <f>VLOOKUP(B1165,Tabel!$A$6:$E$78,4,FALSE)</f>
        <v>50000</v>
      </c>
      <c r="E1165" s="13"/>
      <c r="F1165" s="13"/>
      <c r="G1165" s="13"/>
      <c r="H1165" s="13">
        <v>1</v>
      </c>
      <c r="I1165" s="13"/>
      <c r="J1165" s="13"/>
      <c r="K1165" s="13"/>
      <c r="L1165" s="13"/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>
        <v>1</v>
      </c>
      <c r="X1165" s="13"/>
      <c r="Y1165" s="13"/>
      <c r="Z1165" s="13"/>
      <c r="AA1165" s="13"/>
      <c r="AB1165" s="13"/>
      <c r="AC1165" s="13"/>
      <c r="AD1165" s="13"/>
      <c r="AE1165" s="13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22"/>
      <c r="AR1165" s="13">
        <f t="shared" si="54"/>
        <v>2</v>
      </c>
      <c r="AT1165" s="13">
        <f t="shared" si="55"/>
        <v>100000</v>
      </c>
      <c r="AU1165" s="14"/>
      <c r="AV1165" s="14"/>
      <c r="AW1165" s="14"/>
      <c r="AX1165" s="35"/>
      <c r="AY1165" s="30"/>
      <c r="AZ1165" s="14"/>
      <c r="BA1165" s="14"/>
      <c r="BB1165" s="14"/>
      <c r="BC1165" s="14"/>
    </row>
    <row r="1166" spans="1:55" ht="26.25" customHeight="1" x14ac:dyDescent="0.35">
      <c r="A1166" s="2"/>
      <c r="B1166" s="2" t="s">
        <v>140</v>
      </c>
      <c r="C1166" s="22" t="str">
        <f>VLOOKUP(B1166,Tabel!$A$6:$E$78,2,FALSE)</f>
        <v>Kalung bandul</v>
      </c>
      <c r="D1166" s="14">
        <f>VLOOKUP(B1166,Tabel!$A$6:$E$78,4,FALSE)</f>
        <v>23000</v>
      </c>
      <c r="E1166" s="13"/>
      <c r="F1166" s="13"/>
      <c r="G1166" s="13"/>
      <c r="H1166" s="13">
        <v>1</v>
      </c>
      <c r="I1166" s="13"/>
      <c r="J1166" s="13"/>
      <c r="K1166" s="13"/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22"/>
      <c r="AR1166" s="13">
        <f t="shared" si="54"/>
        <v>1</v>
      </c>
      <c r="AT1166" s="13">
        <f t="shared" si="55"/>
        <v>23000</v>
      </c>
      <c r="AU1166" s="14"/>
      <c r="AV1166" s="14"/>
      <c r="AW1166" s="14"/>
      <c r="AX1166" s="35"/>
      <c r="AY1166" s="30"/>
      <c r="AZ1166" s="14"/>
      <c r="BA1166" s="14"/>
      <c r="BB1166" s="14"/>
      <c r="BC1166" s="14"/>
    </row>
    <row r="1167" spans="1:55" ht="26.25" customHeight="1" x14ac:dyDescent="0.35">
      <c r="A1167" s="2"/>
      <c r="B1167" s="2" t="s">
        <v>40</v>
      </c>
      <c r="C1167" s="22" t="str">
        <f>VLOOKUP(B1167,Tabel!$A$6:$E$78,2,FALSE)</f>
        <v>Kalung huruf</v>
      </c>
      <c r="D1167" s="14">
        <f>VLOOKUP(B1167,Tabel!$A$6:$E$78,4,FALSE)</f>
        <v>15000</v>
      </c>
      <c r="E1167" s="13"/>
      <c r="F1167" s="13"/>
      <c r="G1167" s="13"/>
      <c r="H1167" s="13"/>
      <c r="I1167" s="13"/>
      <c r="J1167" s="13"/>
      <c r="K1167" s="13"/>
      <c r="L1167" s="13"/>
      <c r="M1167" s="13"/>
      <c r="N1167" s="13"/>
      <c r="O1167" s="13"/>
      <c r="P1167" s="13"/>
      <c r="Q1167" s="13"/>
      <c r="R1167" s="13"/>
      <c r="S1167" s="13"/>
      <c r="T1167" s="13">
        <v>1</v>
      </c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F1167" s="13"/>
      <c r="AG1167" s="13"/>
      <c r="AH1167" s="13"/>
      <c r="AI1167" s="13">
        <v>1</v>
      </c>
      <c r="AJ1167" s="13"/>
      <c r="AK1167" s="13"/>
      <c r="AL1167" s="13"/>
      <c r="AM1167" s="13"/>
      <c r="AN1167" s="13"/>
      <c r="AO1167" s="13"/>
      <c r="AP1167" s="13"/>
      <c r="AQ1167" s="22"/>
      <c r="AR1167" s="13">
        <f t="shared" si="54"/>
        <v>2</v>
      </c>
      <c r="AT1167" s="13">
        <f t="shared" si="55"/>
        <v>30000</v>
      </c>
      <c r="AU1167" s="14"/>
      <c r="AV1167" s="14"/>
      <c r="AW1167" s="14"/>
      <c r="AX1167" s="35"/>
      <c r="AY1167" s="30"/>
      <c r="AZ1167" s="14"/>
      <c r="BA1167" s="14"/>
      <c r="BB1167" s="14"/>
      <c r="BC1167" s="14"/>
    </row>
    <row r="1168" spans="1:55" ht="26.25" customHeight="1" x14ac:dyDescent="0.35">
      <c r="A1168" s="2"/>
      <c r="B1168" s="2" t="s">
        <v>604</v>
      </c>
      <c r="C1168" s="22" t="str">
        <f>VLOOKUP(B1168,Tabel!$A$6:$E$78,2,FALSE)</f>
        <v>Produk Yohanes</v>
      </c>
      <c r="D1168" s="14">
        <f>VLOOKUP(B1168,Tabel!$A$6:$E$78,4,FALSE)</f>
        <v>30000</v>
      </c>
      <c r="E1168" s="13"/>
      <c r="F1168" s="13"/>
      <c r="G1168" s="13"/>
      <c r="H1168" s="13"/>
      <c r="I1168" s="13"/>
      <c r="J1168" s="13"/>
      <c r="K1168" s="13"/>
      <c r="L1168" s="13"/>
      <c r="M1168" s="13">
        <v>1</v>
      </c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22">
        <v>1</v>
      </c>
      <c r="AR1168" s="13">
        <f t="shared" si="54"/>
        <v>2</v>
      </c>
      <c r="AT1168" s="13">
        <f t="shared" si="55"/>
        <v>60000</v>
      </c>
      <c r="AU1168" s="14"/>
      <c r="AV1168" s="14"/>
      <c r="AW1168" s="14"/>
      <c r="AX1168" s="35"/>
      <c r="AY1168" s="30"/>
      <c r="AZ1168" s="14">
        <f>D1168</f>
        <v>30000</v>
      </c>
      <c r="BA1168" s="14"/>
      <c r="BB1168" s="14"/>
      <c r="BC1168" s="14"/>
    </row>
    <row r="1169" spans="1:55" ht="26.25" customHeight="1" x14ac:dyDescent="0.35">
      <c r="A1169" s="2"/>
      <c r="B1169" s="2" t="s">
        <v>237</v>
      </c>
      <c r="C1169" s="22" t="str">
        <f>VLOOKUP(B1169,Tabel!$A$6:$E$78,2,FALSE)</f>
        <v>Rosario tali simpul</v>
      </c>
      <c r="D1169" s="14">
        <f>VLOOKUP(B1169,Tabel!$A$6:$E$78,4,FALSE)</f>
        <v>30000</v>
      </c>
      <c r="E1169" s="13"/>
      <c r="F1169" s="13"/>
      <c r="G1169" s="13"/>
      <c r="H1169" s="13"/>
      <c r="I1169" s="13"/>
      <c r="J1169" s="13"/>
      <c r="K1169" s="13"/>
      <c r="L1169" s="13"/>
      <c r="M1169" s="13"/>
      <c r="N1169" s="13">
        <v>1</v>
      </c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  <c r="AE1169" s="13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>
        <f t="shared" si="54"/>
        <v>1</v>
      </c>
      <c r="AT1169" s="13">
        <f t="shared" si="55"/>
        <v>30000</v>
      </c>
      <c r="AU1169" s="14"/>
      <c r="AV1169" s="14"/>
      <c r="AW1169" s="14"/>
      <c r="AX1169" s="35"/>
      <c r="AY1169" s="30"/>
      <c r="AZ1169" s="14"/>
      <c r="BA1169" s="14"/>
      <c r="BB1169" s="14"/>
      <c r="BC1169" s="14"/>
    </row>
    <row r="1170" spans="1:55" ht="26.25" customHeight="1" x14ac:dyDescent="0.35">
      <c r="A1170" s="2"/>
      <c r="B1170" s="2" t="s">
        <v>135</v>
      </c>
      <c r="C1170" s="22" t="str">
        <f>VLOOKUP(B1170,Tabel!$A$6:$E$78,2,FALSE)</f>
        <v xml:space="preserve">Gelang plat </v>
      </c>
      <c r="D1170" s="14">
        <f>VLOOKUP(B1170,Tabel!$A$6:$E$78,4,FALSE)</f>
        <v>17000</v>
      </c>
      <c r="E1170" s="13"/>
      <c r="F1170" s="13"/>
      <c r="G1170" s="13"/>
      <c r="H1170" s="13"/>
      <c r="I1170" s="13"/>
      <c r="J1170" s="13"/>
      <c r="K1170" s="13"/>
      <c r="L1170" s="13"/>
      <c r="M1170" s="13"/>
      <c r="N1170" s="13"/>
      <c r="O1170" s="13"/>
      <c r="P1170" s="13"/>
      <c r="Q1170" s="13"/>
      <c r="R1170" s="13"/>
      <c r="S1170" s="13">
        <v>1</v>
      </c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  <c r="AE1170" s="13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>
        <f t="shared" si="54"/>
        <v>1</v>
      </c>
      <c r="AT1170" s="13">
        <f t="shared" si="55"/>
        <v>17000</v>
      </c>
      <c r="AU1170" s="14"/>
      <c r="AV1170" s="14"/>
      <c r="AW1170" s="14"/>
      <c r="AX1170" s="35"/>
      <c r="AY1170" s="30"/>
      <c r="AZ1170" s="14"/>
      <c r="BA1170" s="14"/>
      <c r="BB1170" s="14"/>
      <c r="BC1170" s="14"/>
    </row>
    <row r="1171" spans="1:55" ht="26.25" customHeight="1" x14ac:dyDescent="0.35">
      <c r="A1171" s="2"/>
      <c r="B1171" s="2" t="s">
        <v>35</v>
      </c>
      <c r="C1171" s="22" t="str">
        <f>VLOOKUP(B1171,Tabel!$A$6:$E$78,2,FALSE)</f>
        <v>Rosario kristal</v>
      </c>
      <c r="D1171" s="14">
        <f>VLOOKUP(B1171,Tabel!$A$6:$E$78,4,FALSE)</f>
        <v>150000</v>
      </c>
      <c r="E1171" s="13"/>
      <c r="F1171" s="13"/>
      <c r="G1171" s="13"/>
      <c r="H1171" s="13">
        <v>1</v>
      </c>
      <c r="I1171" s="13"/>
      <c r="J1171" s="13"/>
      <c r="K1171" s="13"/>
      <c r="L1171" s="13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>
        <f t="shared" si="54"/>
        <v>1</v>
      </c>
      <c r="AT1171" s="13">
        <f t="shared" si="55"/>
        <v>150000</v>
      </c>
      <c r="AU1171" s="14"/>
      <c r="AV1171" s="14"/>
      <c r="AW1171" s="14"/>
      <c r="AX1171" s="35"/>
      <c r="AY1171" s="30"/>
      <c r="AZ1171" s="14"/>
      <c r="BA1171" s="14"/>
      <c r="BB1171" s="14"/>
      <c r="BC1171" s="14"/>
    </row>
    <row r="1172" spans="1:55" ht="26.25" customHeight="1" x14ac:dyDescent="0.35">
      <c r="A1172" s="2"/>
      <c r="B1172" s="2" t="s">
        <v>49</v>
      </c>
      <c r="C1172" s="22" t="str">
        <f>VLOOKUP(B1172,Tabel!$A$6:$E$78,2,FALSE)</f>
        <v>G.tali warna warni</v>
      </c>
      <c r="D1172" s="14">
        <f>VLOOKUP(B1172,Tabel!$A$6:$E$78,4,FALSE)</f>
        <v>17000</v>
      </c>
      <c r="E1172" s="13"/>
      <c r="F1172" s="13"/>
      <c r="G1172" s="13"/>
      <c r="H1172" s="13"/>
      <c r="I1172" s="13"/>
      <c r="J1172" s="13"/>
      <c r="K1172" s="13"/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>
        <v>2</v>
      </c>
      <c r="AE1172" s="13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>
        <f t="shared" si="54"/>
        <v>2</v>
      </c>
      <c r="AT1172" s="13">
        <f t="shared" si="55"/>
        <v>34000</v>
      </c>
      <c r="AU1172" s="14"/>
      <c r="AV1172" s="14"/>
      <c r="AW1172" s="14"/>
      <c r="AX1172" s="35"/>
      <c r="AY1172" s="30"/>
      <c r="AZ1172" s="14"/>
      <c r="BA1172" s="14"/>
      <c r="BB1172" s="14"/>
      <c r="BC1172" s="14"/>
    </row>
    <row r="1173" spans="1:55" ht="26.25" customHeight="1" x14ac:dyDescent="0.35">
      <c r="A1173" s="2"/>
      <c r="B1173" s="2" t="s">
        <v>129</v>
      </c>
      <c r="C1173" s="22" t="str">
        <f>VLOOKUP(B1173,Tabel!$A$6:$E$78,2,FALSE)</f>
        <v>Lain2</v>
      </c>
      <c r="D1173" s="30">
        <f>904000-SUM(AT1161:AT1172)</f>
        <v>-100000</v>
      </c>
      <c r="E1173" s="13"/>
      <c r="F1173" s="13"/>
      <c r="G1173" s="13"/>
      <c r="H1173" s="13"/>
      <c r="I1173" s="13"/>
      <c r="J1173" s="13"/>
      <c r="K1173" s="13"/>
      <c r="L1173" s="13"/>
      <c r="M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>
        <v>1</v>
      </c>
      <c r="AR1173" s="13">
        <f>SUM(E1173:AQ1173)</f>
        <v>1</v>
      </c>
      <c r="AT1173" s="26">
        <f>AR1173*D1173</f>
        <v>-100000</v>
      </c>
      <c r="AU1173" s="14"/>
      <c r="AV1173" s="14"/>
      <c r="AW1173" s="14"/>
      <c r="AX1173" s="35"/>
      <c r="AY1173" s="30">
        <f>AT1173</f>
        <v>-100000</v>
      </c>
      <c r="AZ1173" s="14"/>
      <c r="BA1173" s="14"/>
      <c r="BB1173" s="14"/>
      <c r="BC1173" s="14"/>
    </row>
    <row r="1174" spans="1:55" ht="26.25" hidden="1" customHeight="1" x14ac:dyDescent="0.35">
      <c r="A1174" s="2"/>
      <c r="B1174" s="2"/>
      <c r="C1174" s="22" t="e">
        <f>VLOOKUP(B1174,Tabel!$A$6:$E$78,2,FALSE)</f>
        <v>#N/A</v>
      </c>
      <c r="D1174" s="14" t="e">
        <f>VLOOKUP(B1174,Tabel!$A$6:$E$78,4,FALSE)</f>
        <v>#N/A</v>
      </c>
      <c r="E1174" s="13"/>
      <c r="F1174" s="13"/>
      <c r="G1174" s="13"/>
      <c r="H1174" s="13"/>
      <c r="I1174" s="13"/>
      <c r="J1174" s="13"/>
      <c r="K1174" s="13"/>
      <c r="L1174" s="13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>
        <f t="shared" ref="AR1174:AR1200" si="56">SUM(E1174:AQ1174)</f>
        <v>0</v>
      </c>
      <c r="AT1174" s="13" t="e">
        <f t="shared" si="55"/>
        <v>#N/A</v>
      </c>
      <c r="AU1174" s="14"/>
      <c r="AV1174" s="14"/>
      <c r="AW1174" s="14"/>
      <c r="AX1174" s="35"/>
      <c r="AY1174" s="30"/>
      <c r="AZ1174" s="14"/>
      <c r="BA1174" s="14"/>
      <c r="BB1174" s="14"/>
      <c r="BC1174" s="14"/>
    </row>
    <row r="1175" spans="1:55" ht="26.25" hidden="1" customHeight="1" x14ac:dyDescent="0.35">
      <c r="A1175" s="2"/>
      <c r="B1175" s="2"/>
      <c r="C1175" s="22" t="e">
        <f>VLOOKUP(B1175,Tabel!$A$6:$E$78,2,FALSE)</f>
        <v>#N/A</v>
      </c>
      <c r="D1175" s="14" t="e">
        <f>VLOOKUP(B1175,Tabel!$A$6:$E$78,4,FALSE)</f>
        <v>#N/A</v>
      </c>
      <c r="E1175" s="13"/>
      <c r="F1175" s="13"/>
      <c r="G1175" s="13"/>
      <c r="H1175" s="13"/>
      <c r="I1175" s="13"/>
      <c r="J1175" s="13"/>
      <c r="K1175" s="13"/>
      <c r="L1175" s="13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>
        <f t="shared" si="56"/>
        <v>0</v>
      </c>
      <c r="AT1175" s="13" t="e">
        <f t="shared" si="55"/>
        <v>#N/A</v>
      </c>
      <c r="AU1175" s="14"/>
      <c r="AV1175" s="14"/>
      <c r="AW1175" s="14"/>
      <c r="AX1175" s="35"/>
      <c r="AY1175" s="30"/>
      <c r="AZ1175" s="14"/>
      <c r="BA1175" s="14"/>
      <c r="BB1175" s="14"/>
      <c r="BC1175" s="14"/>
    </row>
    <row r="1176" spans="1:55" ht="26.25" hidden="1" customHeight="1" x14ac:dyDescent="0.35">
      <c r="A1176" s="2"/>
      <c r="B1176" s="2"/>
      <c r="C1176" s="22" t="e">
        <f>VLOOKUP(B1176,Tabel!$A$6:$E$78,2,FALSE)</f>
        <v>#N/A</v>
      </c>
      <c r="D1176" s="14" t="e">
        <f>VLOOKUP(B1176,Tabel!$A$6:$E$78,4,FALSE)</f>
        <v>#N/A</v>
      </c>
      <c r="E1176" s="13"/>
      <c r="F1176" s="13"/>
      <c r="G1176" s="13"/>
      <c r="H1176" s="13"/>
      <c r="I1176" s="13"/>
      <c r="J1176" s="13"/>
      <c r="K1176" s="13"/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>
        <f t="shared" si="56"/>
        <v>0</v>
      </c>
      <c r="AT1176" s="13" t="e">
        <f t="shared" si="55"/>
        <v>#N/A</v>
      </c>
      <c r="AU1176" s="14"/>
      <c r="AV1176" s="14"/>
      <c r="AW1176" s="14"/>
      <c r="AX1176" s="35"/>
      <c r="AY1176" s="30"/>
      <c r="AZ1176" s="14"/>
      <c r="BA1176" s="14"/>
      <c r="BB1176" s="14"/>
      <c r="BC1176" s="14"/>
    </row>
    <row r="1177" spans="1:55" ht="26.25" hidden="1" customHeight="1" x14ac:dyDescent="0.35">
      <c r="A1177" s="2"/>
      <c r="B1177" s="2"/>
      <c r="C1177" s="22" t="e">
        <f>VLOOKUP(B1177,Tabel!$A$6:$E$78,2,FALSE)</f>
        <v>#N/A</v>
      </c>
      <c r="D1177" s="14" t="e">
        <f>VLOOKUP(B1177,Tabel!$A$6:$E$78,4,FALSE)</f>
        <v>#N/A</v>
      </c>
      <c r="E1177" s="13"/>
      <c r="F1177" s="13"/>
      <c r="G1177" s="13"/>
      <c r="H1177" s="13"/>
      <c r="I1177" s="13"/>
      <c r="J1177" s="13"/>
      <c r="K1177" s="13"/>
      <c r="L1177" s="13"/>
      <c r="M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D1177" s="13"/>
      <c r="AE1177" s="13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>
        <f t="shared" si="56"/>
        <v>0</v>
      </c>
      <c r="AT1177" s="13" t="e">
        <f t="shared" si="55"/>
        <v>#N/A</v>
      </c>
      <c r="AU1177" s="14"/>
      <c r="AV1177" s="14"/>
      <c r="AW1177" s="14"/>
      <c r="AX1177" s="35"/>
      <c r="AY1177" s="30"/>
      <c r="AZ1177" s="14"/>
      <c r="BA1177" s="14"/>
      <c r="BB1177" s="14"/>
      <c r="BC1177" s="14"/>
    </row>
    <row r="1178" spans="1:55" ht="26.25" hidden="1" customHeight="1" x14ac:dyDescent="0.35">
      <c r="A1178" s="2"/>
      <c r="B1178" s="2"/>
      <c r="C1178" s="22" t="e">
        <f>VLOOKUP(B1178,Tabel!$A$6:$E$78,2,FALSE)</f>
        <v>#N/A</v>
      </c>
      <c r="D1178" s="14" t="e">
        <f>VLOOKUP(B1178,Tabel!$A$6:$E$78,4,FALSE)</f>
        <v>#N/A</v>
      </c>
      <c r="E1178" s="13"/>
      <c r="F1178" s="13"/>
      <c r="G1178" s="13"/>
      <c r="H1178" s="13"/>
      <c r="I1178" s="13"/>
      <c r="J1178" s="13"/>
      <c r="K1178" s="13"/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>
        <f t="shared" si="56"/>
        <v>0</v>
      </c>
      <c r="AT1178" s="13" t="e">
        <f t="shared" si="55"/>
        <v>#N/A</v>
      </c>
      <c r="AU1178" s="14"/>
      <c r="AV1178" s="14"/>
      <c r="AW1178" s="14"/>
      <c r="AX1178" s="35"/>
      <c r="AY1178" s="30"/>
      <c r="AZ1178" s="14"/>
      <c r="BA1178" s="14"/>
      <c r="BB1178" s="14"/>
      <c r="BC1178" s="14"/>
    </row>
    <row r="1179" spans="1:55" ht="26.25" hidden="1" customHeight="1" x14ac:dyDescent="0.35">
      <c r="A1179" s="2"/>
      <c r="B1179" s="2"/>
      <c r="C1179" s="22" t="e">
        <f>VLOOKUP(B1179,Tabel!$A$6:$E$78,2,FALSE)</f>
        <v>#N/A</v>
      </c>
      <c r="D1179" s="14" t="e">
        <f>VLOOKUP(B1179,Tabel!$A$6:$E$78,4,FALSE)</f>
        <v>#N/A</v>
      </c>
      <c r="E1179" s="13"/>
      <c r="F1179" s="13"/>
      <c r="G1179" s="13"/>
      <c r="H1179" s="13"/>
      <c r="I1179" s="13"/>
      <c r="J1179" s="13"/>
      <c r="K1179" s="13"/>
      <c r="L1179" s="13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>
        <f t="shared" si="56"/>
        <v>0</v>
      </c>
      <c r="AT1179" s="13" t="e">
        <f t="shared" si="55"/>
        <v>#N/A</v>
      </c>
      <c r="AU1179" s="14"/>
      <c r="AV1179" s="14"/>
      <c r="AW1179" s="14"/>
      <c r="AX1179" s="35"/>
      <c r="AY1179" s="30"/>
      <c r="AZ1179" s="14"/>
      <c r="BA1179" s="14"/>
      <c r="BB1179" s="14"/>
      <c r="BC1179" s="14"/>
    </row>
    <row r="1180" spans="1:55" ht="26.25" hidden="1" customHeight="1" x14ac:dyDescent="0.35">
      <c r="A1180" s="2"/>
      <c r="B1180" s="2"/>
      <c r="C1180" s="22" t="e">
        <f>VLOOKUP(B1180,Tabel!$A$6:$E$78,2,FALSE)</f>
        <v>#N/A</v>
      </c>
      <c r="D1180" s="14" t="e">
        <f>VLOOKUP(B1180,Tabel!$A$6:$E$78,4,FALSE)</f>
        <v>#N/A</v>
      </c>
      <c r="E1180" s="13"/>
      <c r="F1180" s="13"/>
      <c r="G1180" s="13"/>
      <c r="H1180" s="13"/>
      <c r="I1180" s="13"/>
      <c r="J1180" s="13"/>
      <c r="K1180" s="13"/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>
        <f t="shared" si="56"/>
        <v>0</v>
      </c>
      <c r="AT1180" s="13" t="e">
        <f t="shared" si="55"/>
        <v>#N/A</v>
      </c>
      <c r="AU1180" s="14"/>
      <c r="AV1180" s="14"/>
      <c r="AW1180" s="14"/>
      <c r="AX1180" s="35"/>
      <c r="AY1180" s="30"/>
      <c r="AZ1180" s="14"/>
      <c r="BA1180" s="14"/>
      <c r="BB1180" s="14"/>
      <c r="BC1180" s="14"/>
    </row>
    <row r="1181" spans="1:55" ht="26.25" hidden="1" customHeight="1" x14ac:dyDescent="0.35">
      <c r="A1181" s="2"/>
      <c r="B1181" s="2"/>
      <c r="C1181" s="22" t="e">
        <f>VLOOKUP(B1181,Tabel!$A$6:$E$78,2,FALSE)</f>
        <v>#N/A</v>
      </c>
      <c r="D1181" s="14" t="e">
        <f>VLOOKUP(B1181,Tabel!$A$6:$E$78,4,FALSE)</f>
        <v>#N/A</v>
      </c>
      <c r="E1181" s="13"/>
      <c r="F1181" s="13"/>
      <c r="G1181" s="13"/>
      <c r="H1181" s="13"/>
      <c r="I1181" s="13"/>
      <c r="J1181" s="13"/>
      <c r="K1181" s="13"/>
      <c r="L1181" s="13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>
        <f t="shared" si="56"/>
        <v>0</v>
      </c>
      <c r="AT1181" s="13" t="e">
        <f t="shared" si="55"/>
        <v>#N/A</v>
      </c>
      <c r="AU1181" s="14"/>
      <c r="AV1181" s="14"/>
      <c r="AW1181" s="14"/>
      <c r="AX1181" s="35"/>
      <c r="AY1181" s="30"/>
      <c r="AZ1181" s="14"/>
      <c r="BA1181" s="14"/>
      <c r="BB1181" s="14"/>
      <c r="BC1181" s="14"/>
    </row>
    <row r="1182" spans="1:55" ht="26.25" hidden="1" customHeight="1" x14ac:dyDescent="0.35">
      <c r="A1182" s="2"/>
      <c r="B1182" s="2"/>
      <c r="C1182" s="22" t="e">
        <f>VLOOKUP(B1182,Tabel!$A$6:$E$78,2,FALSE)</f>
        <v>#N/A</v>
      </c>
      <c r="D1182" s="14" t="e">
        <f>VLOOKUP(B1182,Tabel!$A$6:$E$78,4,FALSE)</f>
        <v>#N/A</v>
      </c>
      <c r="E1182" s="13"/>
      <c r="F1182" s="13"/>
      <c r="G1182" s="13"/>
      <c r="H1182" s="13"/>
      <c r="I1182" s="13"/>
      <c r="J1182" s="13"/>
      <c r="K1182" s="13"/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>
        <f t="shared" si="56"/>
        <v>0</v>
      </c>
      <c r="AT1182" s="13" t="e">
        <f t="shared" si="55"/>
        <v>#N/A</v>
      </c>
      <c r="AU1182" s="14"/>
      <c r="AV1182" s="14"/>
      <c r="AW1182" s="14"/>
      <c r="AX1182" s="35"/>
      <c r="AY1182" s="30"/>
      <c r="AZ1182" s="14"/>
      <c r="BA1182" s="14"/>
      <c r="BB1182" s="14"/>
      <c r="BC1182" s="14"/>
    </row>
    <row r="1183" spans="1:55" ht="26.25" hidden="1" customHeight="1" x14ac:dyDescent="0.35">
      <c r="A1183" s="2"/>
      <c r="B1183" s="2"/>
      <c r="C1183" s="22" t="e">
        <f>VLOOKUP(B1183,Tabel!$A$6:$E$78,2,FALSE)</f>
        <v>#N/A</v>
      </c>
      <c r="D1183" s="14" t="e">
        <f>VLOOKUP(B1183,Tabel!$A$6:$E$78,4,FALSE)</f>
        <v>#N/A</v>
      </c>
      <c r="E1183" s="13"/>
      <c r="F1183" s="13"/>
      <c r="G1183" s="13"/>
      <c r="H1183" s="13"/>
      <c r="I1183" s="13"/>
      <c r="J1183" s="13"/>
      <c r="K1183" s="13"/>
      <c r="L1183" s="13"/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>
        <f t="shared" si="56"/>
        <v>0</v>
      </c>
      <c r="AT1183" s="13" t="e">
        <f t="shared" si="55"/>
        <v>#N/A</v>
      </c>
      <c r="AU1183" s="14"/>
      <c r="AV1183" s="14"/>
      <c r="AW1183" s="14"/>
      <c r="AX1183" s="35"/>
      <c r="AY1183" s="30"/>
      <c r="AZ1183" s="14"/>
      <c r="BA1183" s="14"/>
      <c r="BB1183" s="14"/>
      <c r="BC1183" s="14"/>
    </row>
    <row r="1184" spans="1:55" ht="26.25" hidden="1" customHeight="1" x14ac:dyDescent="0.35">
      <c r="A1184" s="2"/>
      <c r="B1184" s="2"/>
      <c r="C1184" s="22" t="e">
        <f>VLOOKUP(B1184,Tabel!$A$6:$E$78,2,FALSE)</f>
        <v>#N/A</v>
      </c>
      <c r="D1184" s="14" t="e">
        <f>VLOOKUP(B1184,Tabel!$A$6:$E$78,4,FALSE)</f>
        <v>#N/A</v>
      </c>
      <c r="E1184" s="13"/>
      <c r="F1184" s="13"/>
      <c r="G1184" s="13"/>
      <c r="H1184" s="13"/>
      <c r="I1184" s="13"/>
      <c r="J1184" s="13"/>
      <c r="K1184" s="13"/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>
        <f t="shared" si="56"/>
        <v>0</v>
      </c>
      <c r="AT1184" s="13" t="e">
        <f t="shared" si="55"/>
        <v>#N/A</v>
      </c>
      <c r="AU1184" s="14"/>
      <c r="AV1184" s="14"/>
      <c r="AW1184" s="14"/>
      <c r="AX1184" s="35"/>
      <c r="AY1184" s="30"/>
      <c r="AZ1184" s="14"/>
      <c r="BA1184" s="14"/>
      <c r="BB1184" s="14"/>
      <c r="BC1184" s="14"/>
    </row>
    <row r="1185" spans="1:55" ht="26.25" hidden="1" customHeight="1" x14ac:dyDescent="0.35">
      <c r="A1185" s="2"/>
      <c r="B1185" s="2"/>
      <c r="C1185" s="22" t="e">
        <f>VLOOKUP(B1185,Tabel!$A$6:$E$78,2,FALSE)</f>
        <v>#N/A</v>
      </c>
      <c r="D1185" s="14" t="e">
        <f>VLOOKUP(B1185,Tabel!$A$6:$E$78,4,FALSE)</f>
        <v>#N/A</v>
      </c>
      <c r="E1185" s="13"/>
      <c r="F1185" s="13"/>
      <c r="G1185" s="13"/>
      <c r="H1185" s="13"/>
      <c r="I1185" s="13"/>
      <c r="J1185" s="13"/>
      <c r="K1185" s="13"/>
      <c r="L1185" s="13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>
        <f t="shared" si="56"/>
        <v>0</v>
      </c>
      <c r="AT1185" s="13" t="e">
        <f t="shared" si="55"/>
        <v>#N/A</v>
      </c>
      <c r="AU1185" s="14"/>
      <c r="AV1185" s="14"/>
      <c r="AW1185" s="14"/>
      <c r="AX1185" s="35"/>
      <c r="AY1185" s="30"/>
      <c r="AZ1185" s="14"/>
      <c r="BA1185" s="14"/>
      <c r="BB1185" s="14"/>
      <c r="BC1185" s="14"/>
    </row>
    <row r="1186" spans="1:55" ht="26.25" hidden="1" customHeight="1" x14ac:dyDescent="0.35">
      <c r="A1186" s="2"/>
      <c r="B1186" s="2"/>
      <c r="C1186" s="22" t="e">
        <f>VLOOKUP(B1186,Tabel!$A$6:$E$78,2,FALSE)</f>
        <v>#N/A</v>
      </c>
      <c r="D1186" s="14" t="e">
        <f>VLOOKUP(B1186,Tabel!$A$6:$E$78,4,FALSE)</f>
        <v>#N/A</v>
      </c>
      <c r="E1186" s="13"/>
      <c r="F1186" s="13"/>
      <c r="G1186" s="13"/>
      <c r="H1186" s="13"/>
      <c r="I1186" s="13"/>
      <c r="J1186" s="13"/>
      <c r="K1186" s="13"/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>
        <f t="shared" si="56"/>
        <v>0</v>
      </c>
      <c r="AT1186" s="13" t="e">
        <f t="shared" si="55"/>
        <v>#N/A</v>
      </c>
      <c r="AU1186" s="14"/>
      <c r="AV1186" s="14"/>
      <c r="AW1186" s="14"/>
      <c r="AX1186" s="35"/>
      <c r="AY1186" s="30"/>
      <c r="AZ1186" s="14"/>
      <c r="BA1186" s="14"/>
      <c r="BB1186" s="14"/>
      <c r="BC1186" s="14"/>
    </row>
    <row r="1187" spans="1:55" ht="26.25" hidden="1" customHeight="1" x14ac:dyDescent="0.35">
      <c r="A1187" s="2"/>
      <c r="B1187" s="2"/>
      <c r="C1187" s="22" t="e">
        <f>VLOOKUP(B1187,Tabel!$A$6:$E$78,2,FALSE)</f>
        <v>#N/A</v>
      </c>
      <c r="D1187" s="14" t="e">
        <f>VLOOKUP(B1187,Tabel!$A$6:$E$78,4,FALSE)</f>
        <v>#N/A</v>
      </c>
      <c r="E1187" s="13"/>
      <c r="F1187" s="13"/>
      <c r="G1187" s="13"/>
      <c r="H1187" s="13"/>
      <c r="I1187" s="13"/>
      <c r="J1187" s="13"/>
      <c r="K1187" s="13"/>
      <c r="L1187" s="13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>
        <f t="shared" si="56"/>
        <v>0</v>
      </c>
      <c r="AT1187" s="13" t="e">
        <f t="shared" si="55"/>
        <v>#N/A</v>
      </c>
      <c r="AU1187" s="14"/>
      <c r="AV1187" s="14"/>
      <c r="AW1187" s="14"/>
      <c r="AX1187" s="35"/>
      <c r="AY1187" s="30"/>
      <c r="AZ1187" s="14"/>
      <c r="BA1187" s="14"/>
      <c r="BB1187" s="14"/>
      <c r="BC1187" s="14"/>
    </row>
    <row r="1188" spans="1:55" ht="26.25" hidden="1" customHeight="1" x14ac:dyDescent="0.35">
      <c r="A1188" s="2"/>
      <c r="B1188" s="2"/>
      <c r="C1188" s="22" t="e">
        <f>VLOOKUP(B1188,Tabel!$A$6:$E$78,2,FALSE)</f>
        <v>#N/A</v>
      </c>
      <c r="D1188" s="14" t="e">
        <f>VLOOKUP(B1188,Tabel!$A$6:$E$78,4,FALSE)</f>
        <v>#N/A</v>
      </c>
      <c r="E1188" s="13"/>
      <c r="F1188" s="13"/>
      <c r="G1188" s="13"/>
      <c r="H1188" s="13"/>
      <c r="I1188" s="13"/>
      <c r="J1188" s="13"/>
      <c r="K1188" s="13"/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  <c r="AE1188" s="13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>
        <f t="shared" si="56"/>
        <v>0</v>
      </c>
      <c r="AT1188" s="13" t="e">
        <f t="shared" si="55"/>
        <v>#N/A</v>
      </c>
      <c r="AU1188" s="14"/>
      <c r="AV1188" s="14"/>
      <c r="AW1188" s="14"/>
      <c r="AX1188" s="35"/>
      <c r="AY1188" s="30"/>
      <c r="AZ1188" s="14"/>
      <c r="BA1188" s="14"/>
      <c r="BB1188" s="14"/>
      <c r="BC1188" s="14"/>
    </row>
    <row r="1189" spans="1:55" ht="26.25" hidden="1" customHeight="1" x14ac:dyDescent="0.35">
      <c r="A1189" s="2"/>
      <c r="B1189" s="2"/>
      <c r="C1189" s="22" t="e">
        <f>VLOOKUP(B1189,Tabel!$A$6:$E$78,2,FALSE)</f>
        <v>#N/A</v>
      </c>
      <c r="D1189" s="14" t="e">
        <f>VLOOKUP(B1189,Tabel!$A$6:$E$78,4,FALSE)</f>
        <v>#N/A</v>
      </c>
      <c r="E1189" s="13"/>
      <c r="F1189" s="13"/>
      <c r="G1189" s="13"/>
      <c r="H1189" s="13"/>
      <c r="I1189" s="13"/>
      <c r="J1189" s="13"/>
      <c r="K1189" s="13"/>
      <c r="L1189" s="13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>
        <f t="shared" si="56"/>
        <v>0</v>
      </c>
      <c r="AT1189" s="13" t="e">
        <f t="shared" si="55"/>
        <v>#N/A</v>
      </c>
      <c r="AU1189" s="14"/>
      <c r="AV1189" s="14"/>
      <c r="AW1189" s="14"/>
      <c r="AX1189" s="35"/>
      <c r="AY1189" s="30"/>
      <c r="AZ1189" s="14"/>
      <c r="BA1189" s="14"/>
      <c r="BB1189" s="14"/>
      <c r="BC1189" s="14"/>
    </row>
    <row r="1190" spans="1:55" ht="26.25" hidden="1" customHeight="1" x14ac:dyDescent="0.35">
      <c r="A1190" s="2"/>
      <c r="B1190" s="2"/>
      <c r="C1190" s="22" t="e">
        <f>VLOOKUP(B1190,Tabel!$A$6:$E$78,2,FALSE)</f>
        <v>#N/A</v>
      </c>
      <c r="D1190" s="14" t="e">
        <f>VLOOKUP(B1190,Tabel!$A$6:$E$78,4,FALSE)</f>
        <v>#N/A</v>
      </c>
      <c r="E1190" s="13"/>
      <c r="F1190" s="13"/>
      <c r="G1190" s="13"/>
      <c r="H1190" s="13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>
        <f t="shared" si="56"/>
        <v>0</v>
      </c>
      <c r="AT1190" s="13" t="e">
        <f t="shared" si="55"/>
        <v>#N/A</v>
      </c>
      <c r="AU1190" s="14"/>
      <c r="AV1190" s="14"/>
      <c r="AW1190" s="14"/>
      <c r="AX1190" s="35"/>
      <c r="AY1190" s="30"/>
      <c r="AZ1190" s="14"/>
      <c r="BA1190" s="14"/>
      <c r="BB1190" s="14"/>
      <c r="BC1190" s="14"/>
    </row>
    <row r="1191" spans="1:55" ht="26.25" hidden="1" customHeight="1" x14ac:dyDescent="0.35">
      <c r="A1191" s="2"/>
      <c r="B1191" s="2"/>
      <c r="C1191" s="22" t="e">
        <f>VLOOKUP(B1191,Tabel!$A$6:$E$78,2,FALSE)</f>
        <v>#N/A</v>
      </c>
      <c r="D1191" s="14" t="e">
        <f>VLOOKUP(B1191,Tabel!$A$6:$E$78,4,FALSE)</f>
        <v>#N/A</v>
      </c>
      <c r="E1191" s="13"/>
      <c r="F1191" s="13"/>
      <c r="G1191" s="13"/>
      <c r="H1191" s="13"/>
      <c r="I1191" s="13"/>
      <c r="J1191" s="13"/>
      <c r="K1191" s="13"/>
      <c r="L1191" s="13"/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F1191" s="13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>
        <f t="shared" si="56"/>
        <v>0</v>
      </c>
      <c r="AT1191" s="13" t="e">
        <f t="shared" si="55"/>
        <v>#N/A</v>
      </c>
      <c r="AU1191" s="14"/>
      <c r="AV1191" s="14"/>
      <c r="AW1191" s="14"/>
      <c r="AX1191" s="35"/>
      <c r="AY1191" s="30"/>
      <c r="AZ1191" s="14"/>
      <c r="BA1191" s="14"/>
      <c r="BB1191" s="14"/>
      <c r="BC1191" s="14"/>
    </row>
    <row r="1192" spans="1:55" ht="26.25" hidden="1" customHeight="1" x14ac:dyDescent="0.35">
      <c r="A1192" s="2"/>
      <c r="B1192" s="2"/>
      <c r="C1192" s="22" t="e">
        <f>VLOOKUP(B1192,Tabel!$A$6:$E$78,2,FALSE)</f>
        <v>#N/A</v>
      </c>
      <c r="D1192" s="14" t="e">
        <f>VLOOKUP(B1192,Tabel!$A$6:$E$78,4,FALSE)</f>
        <v>#N/A</v>
      </c>
      <c r="E1192" s="13"/>
      <c r="F1192" s="13"/>
      <c r="G1192" s="13"/>
      <c r="H1192" s="13"/>
      <c r="I1192" s="13"/>
      <c r="J1192" s="13"/>
      <c r="K1192" s="13"/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>
        <f t="shared" si="56"/>
        <v>0</v>
      </c>
      <c r="AT1192" s="13" t="e">
        <f t="shared" si="55"/>
        <v>#N/A</v>
      </c>
      <c r="AU1192" s="14"/>
      <c r="AV1192" s="14"/>
      <c r="AW1192" s="14"/>
      <c r="AX1192" s="35"/>
      <c r="AY1192" s="30"/>
      <c r="AZ1192" s="14"/>
      <c r="BA1192" s="14"/>
      <c r="BB1192" s="14"/>
      <c r="BC1192" s="14"/>
    </row>
    <row r="1193" spans="1:55" ht="26.25" hidden="1" customHeight="1" x14ac:dyDescent="0.35">
      <c r="A1193" s="2"/>
      <c r="B1193" s="2"/>
      <c r="C1193" s="22" t="e">
        <f>VLOOKUP(B1193,Tabel!$A$6:$E$78,2,FALSE)</f>
        <v>#N/A</v>
      </c>
      <c r="D1193" s="14" t="e">
        <f>VLOOKUP(B1193,Tabel!$A$6:$E$78,4,FALSE)</f>
        <v>#N/A</v>
      </c>
      <c r="E1193" s="13"/>
      <c r="F1193" s="13"/>
      <c r="G1193" s="13"/>
      <c r="H1193" s="13"/>
      <c r="I1193" s="13"/>
      <c r="J1193" s="13"/>
      <c r="K1193" s="13"/>
      <c r="L1193" s="13"/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F1193" s="13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  <c r="AR1193" s="13">
        <f t="shared" si="56"/>
        <v>0</v>
      </c>
      <c r="AT1193" s="13" t="e">
        <f t="shared" si="55"/>
        <v>#N/A</v>
      </c>
      <c r="AU1193" s="14"/>
      <c r="AV1193" s="14"/>
      <c r="AW1193" s="14"/>
      <c r="AX1193" s="35"/>
      <c r="AY1193" s="30"/>
      <c r="AZ1193" s="14"/>
      <c r="BA1193" s="14"/>
      <c r="BB1193" s="14"/>
      <c r="BC1193" s="14"/>
    </row>
    <row r="1194" spans="1:55" ht="26.25" hidden="1" customHeight="1" x14ac:dyDescent="0.35">
      <c r="A1194" s="2"/>
      <c r="B1194" s="2"/>
      <c r="C1194" s="22" t="e">
        <f>VLOOKUP(B1194,Tabel!$A$6:$E$78,2,FALSE)</f>
        <v>#N/A</v>
      </c>
      <c r="D1194" s="14" t="e">
        <f>VLOOKUP(B1194,Tabel!$A$6:$E$78,4,FALSE)</f>
        <v>#N/A</v>
      </c>
      <c r="E1194" s="13"/>
      <c r="F1194" s="13"/>
      <c r="G1194" s="13"/>
      <c r="H1194" s="13"/>
      <c r="I1194" s="13"/>
      <c r="J1194" s="13"/>
      <c r="K1194" s="13"/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  <c r="AR1194" s="13">
        <f t="shared" si="56"/>
        <v>0</v>
      </c>
      <c r="AT1194" s="13" t="e">
        <f t="shared" si="55"/>
        <v>#N/A</v>
      </c>
      <c r="AU1194" s="14"/>
      <c r="AV1194" s="14"/>
      <c r="AW1194" s="14"/>
      <c r="AX1194" s="35"/>
      <c r="AY1194" s="30"/>
      <c r="AZ1194" s="14"/>
      <c r="BA1194" s="14"/>
      <c r="BB1194" s="14"/>
      <c r="BC1194" s="14"/>
    </row>
    <row r="1195" spans="1:55" ht="26.25" hidden="1" customHeight="1" x14ac:dyDescent="0.35">
      <c r="A1195" s="2"/>
      <c r="B1195" s="2"/>
      <c r="C1195" s="22" t="e">
        <f>VLOOKUP(B1195,Tabel!$A$6:$E$78,2,FALSE)</f>
        <v>#N/A</v>
      </c>
      <c r="D1195" s="14" t="e">
        <f>VLOOKUP(B1195,Tabel!$A$6:$E$78,4,FALSE)</f>
        <v>#N/A</v>
      </c>
      <c r="E1195" s="13"/>
      <c r="F1195" s="13"/>
      <c r="G1195" s="13"/>
      <c r="H1195" s="13"/>
      <c r="I1195" s="13"/>
      <c r="J1195" s="13"/>
      <c r="K1195" s="13"/>
      <c r="L1195" s="13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3"/>
      <c r="AQ1195" s="13"/>
      <c r="AR1195" s="13">
        <f t="shared" si="56"/>
        <v>0</v>
      </c>
      <c r="AT1195" s="13" t="e">
        <f t="shared" si="55"/>
        <v>#N/A</v>
      </c>
      <c r="AU1195" s="14"/>
      <c r="AV1195" s="14"/>
      <c r="AW1195" s="14"/>
      <c r="AX1195" s="35"/>
      <c r="AY1195" s="30"/>
      <c r="AZ1195" s="14"/>
      <c r="BA1195" s="14"/>
      <c r="BB1195" s="14"/>
      <c r="BC1195" s="14"/>
    </row>
    <row r="1196" spans="1:55" ht="26.25" hidden="1" customHeight="1" x14ac:dyDescent="0.35">
      <c r="A1196" s="2"/>
      <c r="B1196" s="2"/>
      <c r="C1196" s="22" t="e">
        <f>VLOOKUP(B1196,Tabel!$A$6:$E$78,2,FALSE)</f>
        <v>#N/A</v>
      </c>
      <c r="D1196" s="14" t="e">
        <f>VLOOKUP(B1196,Tabel!$A$6:$E$78,4,FALSE)</f>
        <v>#N/A</v>
      </c>
      <c r="E1196" s="13"/>
      <c r="F1196" s="13"/>
      <c r="G1196" s="13"/>
      <c r="H1196" s="13"/>
      <c r="I1196" s="13"/>
      <c r="J1196" s="13"/>
      <c r="K1196" s="13"/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  <c r="AR1196" s="13">
        <f t="shared" si="56"/>
        <v>0</v>
      </c>
      <c r="AT1196" s="13" t="e">
        <f t="shared" si="55"/>
        <v>#N/A</v>
      </c>
      <c r="AU1196" s="14"/>
      <c r="AV1196" s="14"/>
      <c r="AW1196" s="14"/>
      <c r="AX1196" s="35"/>
      <c r="AY1196" s="30"/>
      <c r="AZ1196" s="14"/>
      <c r="BA1196" s="14"/>
      <c r="BB1196" s="14"/>
      <c r="BC1196" s="14"/>
    </row>
    <row r="1197" spans="1:55" ht="26.25" hidden="1" customHeight="1" x14ac:dyDescent="0.35">
      <c r="A1197" s="2"/>
      <c r="B1197" s="2"/>
      <c r="C1197" s="22" t="e">
        <f>VLOOKUP(B1197,Tabel!$A$6:$E$78,2,FALSE)</f>
        <v>#N/A</v>
      </c>
      <c r="D1197" s="14" t="e">
        <f>VLOOKUP(B1197,Tabel!$A$6:$E$78,4,FALSE)</f>
        <v>#N/A</v>
      </c>
      <c r="E1197" s="13"/>
      <c r="F1197" s="13"/>
      <c r="G1197" s="13"/>
      <c r="H1197" s="13"/>
      <c r="I1197" s="13"/>
      <c r="J1197" s="13"/>
      <c r="K1197" s="13"/>
      <c r="L1197" s="13"/>
      <c r="M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F1197" s="13"/>
      <c r="AG1197" s="13"/>
      <c r="AH1197" s="13"/>
      <c r="AI1197" s="13"/>
      <c r="AJ1197" s="13"/>
      <c r="AK1197" s="13"/>
      <c r="AL1197" s="13"/>
      <c r="AM1197" s="13"/>
      <c r="AN1197" s="13"/>
      <c r="AO1197" s="13"/>
      <c r="AP1197" s="13"/>
      <c r="AQ1197" s="13"/>
      <c r="AR1197" s="13">
        <f t="shared" si="56"/>
        <v>0</v>
      </c>
      <c r="AT1197" s="13" t="e">
        <f t="shared" si="55"/>
        <v>#N/A</v>
      </c>
      <c r="AU1197" s="14"/>
      <c r="AV1197" s="14"/>
      <c r="AW1197" s="14"/>
      <c r="AX1197" s="35"/>
      <c r="AY1197" s="30"/>
      <c r="AZ1197" s="14"/>
      <c r="BA1197" s="14"/>
      <c r="BB1197" s="14"/>
      <c r="BC1197" s="14"/>
    </row>
    <row r="1198" spans="1:55" ht="26.25" hidden="1" customHeight="1" x14ac:dyDescent="0.35">
      <c r="A1198" s="2"/>
      <c r="B1198" s="2"/>
      <c r="C1198" s="22" t="e">
        <f>VLOOKUP(B1198,Tabel!$A$6:$E$78,2,FALSE)</f>
        <v>#N/A</v>
      </c>
      <c r="D1198" s="14" t="e">
        <f>VLOOKUP(B1198,Tabel!$A$6:$E$78,4,FALSE)</f>
        <v>#N/A</v>
      </c>
      <c r="E1198" s="13"/>
      <c r="F1198" s="13"/>
      <c r="G1198" s="13"/>
      <c r="H1198" s="13"/>
      <c r="I1198" s="13"/>
      <c r="J1198" s="13"/>
      <c r="K1198" s="13"/>
      <c r="L1198" s="13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F1198" s="13"/>
      <c r="AG1198" s="13"/>
      <c r="AH1198" s="13"/>
      <c r="AI1198" s="13"/>
      <c r="AJ1198" s="13"/>
      <c r="AK1198" s="13"/>
      <c r="AL1198" s="13"/>
      <c r="AM1198" s="13"/>
      <c r="AN1198" s="13"/>
      <c r="AO1198" s="13"/>
      <c r="AP1198" s="13"/>
      <c r="AQ1198" s="13"/>
      <c r="AR1198" s="13">
        <f t="shared" si="56"/>
        <v>0</v>
      </c>
      <c r="AT1198" s="13" t="e">
        <f t="shared" si="55"/>
        <v>#N/A</v>
      </c>
      <c r="AU1198" s="14"/>
      <c r="AV1198" s="14"/>
      <c r="AW1198" s="14"/>
      <c r="AX1198" s="35"/>
      <c r="AY1198" s="30"/>
      <c r="AZ1198" s="14"/>
      <c r="BA1198" s="14"/>
      <c r="BB1198" s="14"/>
      <c r="BC1198" s="14"/>
    </row>
    <row r="1199" spans="1:55" ht="26.25" hidden="1" customHeight="1" x14ac:dyDescent="0.35">
      <c r="A1199" s="2"/>
      <c r="B1199" s="2"/>
      <c r="C1199" s="22" t="e">
        <f>VLOOKUP(B1199,Tabel!$A$6:$E$78,2,FALSE)</f>
        <v>#N/A</v>
      </c>
      <c r="D1199" s="14" t="e">
        <f>VLOOKUP(B1199,Tabel!$A$6:$E$78,4,FALSE)</f>
        <v>#N/A</v>
      </c>
      <c r="E1199" s="13"/>
      <c r="F1199" s="13"/>
      <c r="G1199" s="13"/>
      <c r="H1199" s="13"/>
      <c r="I1199" s="13"/>
      <c r="J1199" s="13"/>
      <c r="K1199" s="13"/>
      <c r="L1199" s="13"/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F1199" s="13"/>
      <c r="AG1199" s="13"/>
      <c r="AH1199" s="13"/>
      <c r="AI1199" s="13"/>
      <c r="AJ1199" s="13"/>
      <c r="AK1199" s="13"/>
      <c r="AL1199" s="13"/>
      <c r="AM1199" s="13"/>
      <c r="AN1199" s="13"/>
      <c r="AO1199" s="13"/>
      <c r="AP1199" s="13"/>
      <c r="AQ1199" s="13"/>
      <c r="AR1199" s="13">
        <f t="shared" si="56"/>
        <v>0</v>
      </c>
      <c r="AT1199" s="13" t="e">
        <f t="shared" si="55"/>
        <v>#N/A</v>
      </c>
      <c r="AU1199" s="14"/>
      <c r="AV1199" s="14"/>
      <c r="AW1199" s="14"/>
      <c r="AX1199" s="35"/>
      <c r="AY1199" s="30"/>
      <c r="AZ1199" s="14"/>
      <c r="BA1199" s="14"/>
      <c r="BB1199" s="14"/>
      <c r="BC1199" s="14"/>
    </row>
    <row r="1200" spans="1:55" ht="26.25" hidden="1" customHeight="1" x14ac:dyDescent="0.35">
      <c r="A1200" s="2"/>
      <c r="B1200" s="2"/>
      <c r="C1200" s="22" t="e">
        <f>VLOOKUP(B1200,Tabel!$A$6:$E$78,2,FALSE)</f>
        <v>#N/A</v>
      </c>
      <c r="D1200" s="14" t="e">
        <f>VLOOKUP(B1200,Tabel!$A$6:$E$78,4,FALSE)</f>
        <v>#N/A</v>
      </c>
      <c r="E1200" s="13"/>
      <c r="F1200" s="13"/>
      <c r="G1200" s="13"/>
      <c r="H1200" s="13"/>
      <c r="I1200" s="13"/>
      <c r="J1200" s="13"/>
      <c r="K1200" s="13"/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F1200" s="13"/>
      <c r="AG1200" s="13"/>
      <c r="AH1200" s="13"/>
      <c r="AI1200" s="13"/>
      <c r="AJ1200" s="13"/>
      <c r="AK1200" s="13"/>
      <c r="AL1200" s="13"/>
      <c r="AM1200" s="13"/>
      <c r="AN1200" s="13"/>
      <c r="AO1200" s="13"/>
      <c r="AP1200" s="13"/>
      <c r="AQ1200" s="13"/>
      <c r="AR1200" s="13">
        <f t="shared" si="56"/>
        <v>0</v>
      </c>
      <c r="AT1200" s="13" t="e">
        <f t="shared" si="55"/>
        <v>#N/A</v>
      </c>
      <c r="AU1200" s="14"/>
      <c r="AV1200" s="14"/>
      <c r="AW1200" s="14"/>
      <c r="AX1200" s="35"/>
      <c r="AY1200" s="30"/>
      <c r="AZ1200" s="14"/>
      <c r="BA1200" s="14"/>
      <c r="BB1200" s="14"/>
      <c r="BC1200" s="14"/>
    </row>
    <row r="1201" spans="1:55" ht="26.25" hidden="1" customHeight="1" x14ac:dyDescent="0.35">
      <c r="A1201" s="2"/>
      <c r="B1201" s="2"/>
      <c r="C1201" s="22" t="e">
        <f>VLOOKUP(B1201,Tabel!$A$6:$E$78,2,FALSE)</f>
        <v>#N/A</v>
      </c>
      <c r="D1201" s="14" t="e">
        <f>VLOOKUP(B1201,Tabel!$A$6:$E$78,4,FALSE)</f>
        <v>#N/A</v>
      </c>
      <c r="E1201" s="13"/>
      <c r="F1201" s="13"/>
      <c r="G1201" s="13"/>
      <c r="H1201" s="13"/>
      <c r="I1201" s="13"/>
      <c r="J1201" s="13"/>
      <c r="K1201" s="13"/>
      <c r="L1201" s="13"/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F1201" s="13"/>
      <c r="AG1201" s="13"/>
      <c r="AH1201" s="13"/>
      <c r="AI1201" s="13"/>
      <c r="AJ1201" s="13"/>
      <c r="AK1201" s="13"/>
      <c r="AL1201" s="13"/>
      <c r="AM1201" s="13"/>
      <c r="AN1201" s="13"/>
      <c r="AO1201" s="13"/>
      <c r="AP1201" s="13"/>
      <c r="AQ1201" s="13"/>
      <c r="AR1201" s="13">
        <f t="shared" si="13"/>
        <v>0</v>
      </c>
      <c r="AT1201" s="13" t="e">
        <f t="shared" si="53"/>
        <v>#N/A</v>
      </c>
      <c r="AU1201" s="14"/>
      <c r="AV1201" s="14"/>
      <c r="AW1201" s="14"/>
      <c r="AX1201" s="35"/>
      <c r="AY1201" s="30"/>
      <c r="AZ1201" s="14"/>
      <c r="BA1201" s="14"/>
      <c r="BB1201" s="14"/>
      <c r="BC1201" s="14"/>
    </row>
    <row r="1202" spans="1:55" ht="26.25" customHeight="1" x14ac:dyDescent="0.35">
      <c r="A1202" s="2" t="s">
        <v>639</v>
      </c>
      <c r="B1202" s="2" t="s">
        <v>221</v>
      </c>
      <c r="C1202" s="22" t="str">
        <f>VLOOKUP(B1202,Tabel!$A$6:$E$78,2,FALSE)</f>
        <v>Rosario tali bercorak</v>
      </c>
      <c r="D1202" s="14">
        <f>VLOOKUP(B1202,Tabel!$A$6:$E$78,4,FALSE)</f>
        <v>50000</v>
      </c>
      <c r="E1202" s="13"/>
      <c r="F1202" s="13"/>
      <c r="G1202" s="13"/>
      <c r="H1202" s="13">
        <v>2</v>
      </c>
      <c r="I1202" s="13"/>
      <c r="J1202" s="13"/>
      <c r="K1202" s="13"/>
      <c r="L1202" s="13"/>
      <c r="M1202" s="13"/>
      <c r="N1202" s="13"/>
      <c r="O1202" s="13"/>
      <c r="P1202" s="13"/>
      <c r="Q1202" s="13"/>
      <c r="R1202" s="13"/>
      <c r="S1202" s="13">
        <v>1</v>
      </c>
      <c r="T1202" s="13"/>
      <c r="U1202" s="13"/>
      <c r="V1202" s="13"/>
      <c r="W1202" s="13">
        <v>2</v>
      </c>
      <c r="X1202" s="13"/>
      <c r="Y1202" s="13"/>
      <c r="Z1202" s="13"/>
      <c r="AA1202" s="13"/>
      <c r="AB1202" s="13"/>
      <c r="AC1202" s="13"/>
      <c r="AD1202" s="13"/>
      <c r="AE1202" s="13"/>
      <c r="AF1202" s="13"/>
      <c r="AG1202" s="13">
        <v>3</v>
      </c>
      <c r="AH1202" s="13"/>
      <c r="AI1202" s="13"/>
      <c r="AJ1202" s="13"/>
      <c r="AK1202" s="13"/>
      <c r="AL1202" s="13"/>
      <c r="AM1202" s="13"/>
      <c r="AN1202" s="13"/>
      <c r="AO1202" s="13"/>
      <c r="AP1202" s="13"/>
      <c r="AQ1202" s="13"/>
      <c r="AR1202" s="13">
        <f t="shared" ref="AR1202" si="57">SUM(E1202:AQ1202)</f>
        <v>8</v>
      </c>
      <c r="AT1202" s="13">
        <f t="shared" ref="AT1202" si="58">AR1202*D1202</f>
        <v>400000</v>
      </c>
      <c r="AU1202" s="14"/>
      <c r="AV1202" s="14"/>
      <c r="AW1202" s="14"/>
      <c r="AX1202" s="35"/>
      <c r="AY1202" s="30"/>
      <c r="AZ1202" s="14"/>
      <c r="BA1202" s="14"/>
      <c r="BB1202" s="14"/>
      <c r="BC1202" s="14"/>
    </row>
    <row r="1203" spans="1:55" ht="26.25" customHeight="1" x14ac:dyDescent="0.35">
      <c r="A1203" s="2"/>
      <c r="B1203" s="2" t="s">
        <v>33</v>
      </c>
      <c r="C1203" s="22" t="str">
        <f>VLOOKUP(B1203,Tabel!$A$6:$E$78,2,FALSE)</f>
        <v>Rosario batu</v>
      </c>
      <c r="D1203" s="14">
        <f>VLOOKUP(B1203,Tabel!$A$6:$E$78,4,FALSE)</f>
        <v>100000</v>
      </c>
      <c r="E1203" s="13"/>
      <c r="F1203" s="13">
        <v>2</v>
      </c>
      <c r="G1203" s="13"/>
      <c r="H1203" s="13"/>
      <c r="I1203" s="13"/>
      <c r="J1203" s="13"/>
      <c r="K1203" s="13"/>
      <c r="L1203" s="13"/>
      <c r="M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>
        <v>4</v>
      </c>
      <c r="Y1203" s="13"/>
      <c r="Z1203" s="13"/>
      <c r="AA1203" s="13"/>
      <c r="AB1203" s="13"/>
      <c r="AC1203" s="13"/>
      <c r="AD1203" s="13"/>
      <c r="AE1203" s="13"/>
      <c r="AF1203" s="13"/>
      <c r="AG1203" s="13"/>
      <c r="AH1203" s="13"/>
      <c r="AI1203" s="13">
        <v>3</v>
      </c>
      <c r="AJ1203" s="13"/>
      <c r="AK1203" s="13"/>
      <c r="AL1203" s="13"/>
      <c r="AM1203" s="13"/>
      <c r="AN1203" s="13"/>
      <c r="AO1203" s="13"/>
      <c r="AP1203" s="13"/>
      <c r="AQ1203" s="13"/>
      <c r="AR1203" s="13">
        <f t="shared" ref="AR1203:AR1216" si="59">SUM(E1203:AQ1203)</f>
        <v>9</v>
      </c>
      <c r="AT1203" s="13">
        <f t="shared" ref="AT1203:AT1216" si="60">AR1203*D1203</f>
        <v>900000</v>
      </c>
      <c r="AU1203" s="14"/>
      <c r="AV1203" s="14"/>
      <c r="AW1203" s="14"/>
      <c r="AX1203" s="35"/>
      <c r="AY1203" s="30"/>
      <c r="AZ1203" s="14"/>
      <c r="BA1203" s="14"/>
      <c r="BB1203" s="14"/>
      <c r="BC1203" s="14"/>
    </row>
    <row r="1204" spans="1:55" ht="26.25" customHeight="1" x14ac:dyDescent="0.35">
      <c r="A1204" s="2"/>
      <c r="B1204" s="2" t="s">
        <v>133</v>
      </c>
      <c r="C1204" s="22" t="str">
        <f>VLOOKUP(B1204,Tabel!$A$6:$E$78,2,FALSE)</f>
        <v>Gelang rosario kristal</v>
      </c>
      <c r="D1204" s="14">
        <f>VLOOKUP(B1204,Tabel!$A$6:$E$78,4,FALSE)</f>
        <v>50000</v>
      </c>
      <c r="E1204" s="13"/>
      <c r="F1204" s="13"/>
      <c r="G1204" s="13"/>
      <c r="H1204" s="13"/>
      <c r="I1204" s="13"/>
      <c r="J1204" s="13"/>
      <c r="K1204" s="13"/>
      <c r="L1204" s="13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  <c r="AE1204" s="13"/>
      <c r="AF1204" s="13"/>
      <c r="AG1204" s="13"/>
      <c r="AH1204" s="13"/>
      <c r="AI1204" s="13">
        <v>1</v>
      </c>
      <c r="AJ1204" s="13"/>
      <c r="AK1204" s="13"/>
      <c r="AL1204" s="13"/>
      <c r="AM1204" s="13"/>
      <c r="AN1204" s="13"/>
      <c r="AO1204" s="13"/>
      <c r="AP1204" s="13"/>
      <c r="AQ1204" s="13"/>
      <c r="AR1204" s="13">
        <f t="shared" si="59"/>
        <v>1</v>
      </c>
      <c r="AT1204" s="13">
        <f t="shared" si="60"/>
        <v>50000</v>
      </c>
      <c r="AU1204" s="14"/>
      <c r="AV1204" s="14"/>
      <c r="AW1204" s="14"/>
      <c r="AX1204" s="35"/>
      <c r="AY1204" s="30"/>
      <c r="AZ1204" s="14"/>
      <c r="BA1204" s="14"/>
      <c r="BB1204" s="14"/>
      <c r="BC1204" s="14"/>
    </row>
    <row r="1205" spans="1:55" ht="26.25" customHeight="1" x14ac:dyDescent="0.35">
      <c r="A1205" s="2"/>
      <c r="B1205" s="2" t="s">
        <v>32</v>
      </c>
      <c r="C1205" s="22" t="str">
        <f>VLOOKUP(B1205,Tabel!$A$6:$E$78,2,FALSE)</f>
        <v>Rosario kayu</v>
      </c>
      <c r="D1205" s="14">
        <f>VLOOKUP(B1205,Tabel!$A$6:$E$78,4,FALSE)</f>
        <v>40000</v>
      </c>
      <c r="E1205" s="13"/>
      <c r="F1205" s="13">
        <v>6</v>
      </c>
      <c r="G1205" s="13"/>
      <c r="H1205" s="13"/>
      <c r="I1205" s="13"/>
      <c r="J1205" s="13"/>
      <c r="K1205" s="13"/>
      <c r="L1205" s="13"/>
      <c r="M1205" s="13"/>
      <c r="N1205" s="13"/>
      <c r="O1205" s="13"/>
      <c r="P1205" s="13">
        <v>4</v>
      </c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  <c r="AA1205" s="13"/>
      <c r="AB1205" s="13"/>
      <c r="AC1205" s="13"/>
      <c r="AD1205" s="13"/>
      <c r="AE1205" s="13"/>
      <c r="AF1205" s="13"/>
      <c r="AG1205" s="13"/>
      <c r="AH1205" s="13"/>
      <c r="AI1205" s="13"/>
      <c r="AJ1205" s="13"/>
      <c r="AK1205" s="13"/>
      <c r="AL1205" s="13"/>
      <c r="AM1205" s="13"/>
      <c r="AN1205" s="13"/>
      <c r="AO1205" s="13"/>
      <c r="AP1205" s="13"/>
      <c r="AQ1205" s="13"/>
      <c r="AR1205" s="13">
        <f t="shared" si="59"/>
        <v>10</v>
      </c>
      <c r="AT1205" s="13">
        <f t="shared" si="60"/>
        <v>400000</v>
      </c>
      <c r="AU1205" s="14"/>
      <c r="AV1205" s="14"/>
      <c r="AW1205" s="14"/>
      <c r="AX1205" s="35"/>
      <c r="AY1205" s="30"/>
      <c r="AZ1205" s="14"/>
      <c r="BA1205" s="14"/>
      <c r="BB1205" s="14"/>
      <c r="BC1205" s="14"/>
    </row>
    <row r="1206" spans="1:55" ht="26.25" customHeight="1" x14ac:dyDescent="0.35">
      <c r="A1206" s="2"/>
      <c r="B1206" s="2" t="s">
        <v>133</v>
      </c>
      <c r="C1206" s="22" t="str">
        <f>VLOOKUP(B1206,Tabel!$A$6:$E$78,2,FALSE)</f>
        <v>Gelang rosario kristal</v>
      </c>
      <c r="D1206" s="14">
        <f>VLOOKUP(B1206,Tabel!$A$6:$E$78,4,FALSE)</f>
        <v>50000</v>
      </c>
      <c r="E1206" s="13"/>
      <c r="F1206" s="13"/>
      <c r="G1206" s="13"/>
      <c r="H1206" s="13"/>
      <c r="I1206" s="13"/>
      <c r="J1206" s="13"/>
      <c r="K1206" s="13"/>
      <c r="L1206" s="13"/>
      <c r="M1206" s="13"/>
      <c r="N1206" s="13"/>
      <c r="O1206" s="13"/>
      <c r="P1206" s="13">
        <v>3</v>
      </c>
      <c r="Q1206" s="13"/>
      <c r="R1206" s="13"/>
      <c r="S1206" s="13"/>
      <c r="T1206" s="13"/>
      <c r="U1206" s="13"/>
      <c r="V1206" s="13"/>
      <c r="W1206" s="13"/>
      <c r="X1206" s="13">
        <v>1</v>
      </c>
      <c r="Y1206" s="13"/>
      <c r="Z1206" s="13"/>
      <c r="AA1206" s="13"/>
      <c r="AB1206" s="13"/>
      <c r="AC1206" s="13"/>
      <c r="AD1206" s="13"/>
      <c r="AE1206" s="13"/>
      <c r="AF1206" s="13"/>
      <c r="AG1206" s="13"/>
      <c r="AH1206" s="13"/>
      <c r="AI1206" s="13">
        <v>7</v>
      </c>
      <c r="AJ1206" s="13"/>
      <c r="AK1206" s="13"/>
      <c r="AL1206" s="13"/>
      <c r="AM1206" s="13"/>
      <c r="AN1206" s="13"/>
      <c r="AO1206" s="13"/>
      <c r="AP1206" s="13"/>
      <c r="AQ1206" s="13"/>
      <c r="AR1206" s="13">
        <f t="shared" si="59"/>
        <v>11</v>
      </c>
      <c r="AT1206" s="13">
        <f t="shared" si="60"/>
        <v>550000</v>
      </c>
      <c r="AU1206" s="14"/>
      <c r="AV1206" s="14"/>
      <c r="AW1206" s="14"/>
      <c r="AX1206" s="35"/>
      <c r="AY1206" s="30"/>
      <c r="AZ1206" s="14"/>
      <c r="BA1206" s="14"/>
      <c r="BB1206" s="14"/>
      <c r="BC1206" s="14"/>
    </row>
    <row r="1207" spans="1:55" ht="26.25" customHeight="1" x14ac:dyDescent="0.35">
      <c r="A1207" s="2"/>
      <c r="B1207" s="2" t="s">
        <v>215</v>
      </c>
      <c r="C1207" s="22" t="str">
        <f>VLOOKUP(B1207,Tabel!$A$6:$E$78,2,FALSE)</f>
        <v>G. Mutiara</v>
      </c>
      <c r="D1207" s="14">
        <f>VLOOKUP(B1207,Tabel!$A$6:$E$78,4,FALSE)</f>
        <v>30000</v>
      </c>
      <c r="E1207" s="13"/>
      <c r="F1207" s="13"/>
      <c r="G1207" s="13"/>
      <c r="H1207" s="13"/>
      <c r="I1207" s="13"/>
      <c r="J1207" s="13"/>
      <c r="K1207" s="13"/>
      <c r="L1207" s="13"/>
      <c r="M1207" s="13">
        <v>3</v>
      </c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>
        <v>1</v>
      </c>
      <c r="AD1207" s="13"/>
      <c r="AE1207" s="13"/>
      <c r="AF1207" s="13"/>
      <c r="AG1207" s="13"/>
      <c r="AH1207" s="13"/>
      <c r="AI1207" s="13"/>
      <c r="AJ1207" s="13"/>
      <c r="AK1207" s="13">
        <v>1</v>
      </c>
      <c r="AL1207" s="13"/>
      <c r="AM1207" s="13"/>
      <c r="AN1207" s="13">
        <v>1</v>
      </c>
      <c r="AO1207" s="13"/>
      <c r="AP1207" s="13"/>
      <c r="AQ1207" s="13"/>
      <c r="AR1207" s="13">
        <f t="shared" si="59"/>
        <v>6</v>
      </c>
      <c r="AT1207" s="13">
        <f t="shared" si="60"/>
        <v>180000</v>
      </c>
      <c r="AU1207" s="14"/>
      <c r="AV1207" s="14"/>
      <c r="AW1207" s="14"/>
      <c r="AX1207" s="35"/>
      <c r="AY1207" s="30"/>
      <c r="AZ1207" s="14"/>
      <c r="BA1207" s="14"/>
      <c r="BB1207" s="14"/>
      <c r="BC1207" s="14"/>
    </row>
    <row r="1208" spans="1:55" ht="26.25" customHeight="1" x14ac:dyDescent="0.35">
      <c r="A1208" s="2"/>
      <c r="B1208" s="2" t="s">
        <v>135</v>
      </c>
      <c r="C1208" s="22" t="str">
        <f>VLOOKUP(B1208,Tabel!$A$6:$E$78,2,FALSE)</f>
        <v xml:space="preserve">Gelang plat </v>
      </c>
      <c r="D1208" s="14">
        <f>VLOOKUP(B1208,Tabel!$A$6:$E$78,4,FALSE)</f>
        <v>17000</v>
      </c>
      <c r="E1208" s="13"/>
      <c r="F1208" s="13"/>
      <c r="G1208" s="13"/>
      <c r="H1208" s="13"/>
      <c r="I1208" s="13"/>
      <c r="J1208" s="13"/>
      <c r="K1208" s="13"/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>
        <v>2</v>
      </c>
      <c r="AE1208" s="13"/>
      <c r="AF1208" s="13"/>
      <c r="AG1208" s="13"/>
      <c r="AH1208" s="13">
        <v>2</v>
      </c>
      <c r="AI1208" s="13">
        <v>1</v>
      </c>
      <c r="AJ1208" s="13"/>
      <c r="AK1208" s="13"/>
      <c r="AL1208" s="13"/>
      <c r="AM1208" s="13"/>
      <c r="AN1208" s="13"/>
      <c r="AO1208" s="13"/>
      <c r="AP1208" s="13"/>
      <c r="AQ1208" s="13"/>
      <c r="AR1208" s="13">
        <f t="shared" si="59"/>
        <v>5</v>
      </c>
      <c r="AT1208" s="13">
        <f t="shared" si="60"/>
        <v>85000</v>
      </c>
      <c r="AU1208" s="14"/>
      <c r="AV1208" s="14"/>
      <c r="AW1208" s="14"/>
      <c r="AX1208" s="35"/>
      <c r="AY1208" s="30"/>
      <c r="AZ1208" s="14"/>
      <c r="BA1208" s="14"/>
      <c r="BB1208" s="14"/>
      <c r="BC1208" s="14"/>
    </row>
    <row r="1209" spans="1:55" ht="26.25" customHeight="1" x14ac:dyDescent="0.35">
      <c r="A1209" s="2"/>
      <c r="B1209" s="2" t="s">
        <v>372</v>
      </c>
      <c r="C1209" s="22" t="str">
        <f>VLOOKUP(B1209,Tabel!$A$6:$E$78,2,FALSE)</f>
        <v>Gelang Rosario Corak Bunga</v>
      </c>
      <c r="D1209" s="14">
        <f>VLOOKUP(B1209,Tabel!$A$6:$E$78,4,FALSE)</f>
        <v>100000</v>
      </c>
      <c r="E1209" s="13"/>
      <c r="F1209" s="13">
        <v>1</v>
      </c>
      <c r="G1209" s="13"/>
      <c r="H1209" s="13"/>
      <c r="I1209" s="13"/>
      <c r="J1209" s="13"/>
      <c r="K1209" s="13"/>
      <c r="L1209" s="13"/>
      <c r="M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>
        <v>2</v>
      </c>
      <c r="Y1209" s="13"/>
      <c r="Z1209" s="13"/>
      <c r="AA1209" s="13"/>
      <c r="AB1209" s="13"/>
      <c r="AC1209" s="13"/>
      <c r="AD1209" s="13"/>
      <c r="AE1209" s="13"/>
      <c r="AF1209" s="13"/>
      <c r="AG1209" s="13"/>
      <c r="AH1209" s="13"/>
      <c r="AI1209" s="13">
        <v>1</v>
      </c>
      <c r="AJ1209" s="13"/>
      <c r="AK1209" s="13"/>
      <c r="AL1209" s="13"/>
      <c r="AM1209" s="13"/>
      <c r="AN1209" s="13"/>
      <c r="AO1209" s="13"/>
      <c r="AP1209" s="13"/>
      <c r="AQ1209" s="13"/>
      <c r="AR1209" s="13">
        <f t="shared" si="59"/>
        <v>4</v>
      </c>
      <c r="AT1209" s="13">
        <f t="shared" si="60"/>
        <v>400000</v>
      </c>
      <c r="AU1209" s="14"/>
      <c r="AV1209" s="14"/>
      <c r="AW1209" s="14"/>
      <c r="AX1209" s="35"/>
      <c r="AY1209" s="30"/>
      <c r="AZ1209" s="14"/>
      <c r="BA1209" s="14"/>
      <c r="BB1209" s="14"/>
      <c r="BC1209" s="14"/>
    </row>
    <row r="1210" spans="1:55" ht="26.25" customHeight="1" x14ac:dyDescent="0.35">
      <c r="A1210" s="2"/>
      <c r="B1210" s="2" t="s">
        <v>40</v>
      </c>
      <c r="C1210" s="22" t="str">
        <f>VLOOKUP(B1210,Tabel!$A$6:$E$78,2,FALSE)</f>
        <v>Kalung huruf</v>
      </c>
      <c r="D1210" s="14">
        <f>VLOOKUP(B1210,Tabel!$A$6:$E$78,4,FALSE)</f>
        <v>15000</v>
      </c>
      <c r="E1210" s="13"/>
      <c r="F1210" s="13"/>
      <c r="G1210" s="13"/>
      <c r="H1210" s="13"/>
      <c r="I1210" s="13"/>
      <c r="J1210" s="13"/>
      <c r="K1210" s="13"/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  <c r="AE1210" s="13"/>
      <c r="AF1210" s="13"/>
      <c r="AG1210" s="13"/>
      <c r="AH1210" s="13"/>
      <c r="AI1210" s="13">
        <v>5</v>
      </c>
      <c r="AJ1210" s="13"/>
      <c r="AK1210" s="13"/>
      <c r="AL1210" s="13"/>
      <c r="AM1210" s="13"/>
      <c r="AN1210" s="13"/>
      <c r="AO1210" s="13"/>
      <c r="AP1210" s="13"/>
      <c r="AQ1210" s="13"/>
      <c r="AR1210" s="13">
        <f t="shared" si="59"/>
        <v>5</v>
      </c>
      <c r="AT1210" s="13">
        <f t="shared" si="60"/>
        <v>75000</v>
      </c>
      <c r="AU1210" s="14"/>
      <c r="AV1210" s="14"/>
      <c r="AW1210" s="14"/>
      <c r="AX1210" s="35"/>
      <c r="AY1210" s="30"/>
      <c r="AZ1210" s="14"/>
      <c r="BA1210" s="14"/>
      <c r="BB1210" s="14"/>
      <c r="BC1210" s="14"/>
    </row>
    <row r="1211" spans="1:55" ht="26.25" customHeight="1" x14ac:dyDescent="0.35">
      <c r="A1211" s="2"/>
      <c r="B1211" s="2" t="s">
        <v>49</v>
      </c>
      <c r="C1211" s="22" t="str">
        <f>VLOOKUP(B1211,Tabel!$A$6:$E$78,2,FALSE)</f>
        <v>G.tali warna warni</v>
      </c>
      <c r="D1211" s="14">
        <f>VLOOKUP(B1211,Tabel!$A$6:$E$78,4,FALSE)</f>
        <v>17000</v>
      </c>
      <c r="E1211" s="13"/>
      <c r="F1211" s="13"/>
      <c r="G1211" s="13"/>
      <c r="H1211" s="13"/>
      <c r="I1211" s="13"/>
      <c r="J1211" s="13"/>
      <c r="K1211" s="13"/>
      <c r="L1211" s="13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F1211" s="13">
        <v>1</v>
      </c>
      <c r="AG1211" s="13">
        <v>1</v>
      </c>
      <c r="AH1211" s="13"/>
      <c r="AI1211" s="13"/>
      <c r="AJ1211" s="13"/>
      <c r="AK1211" s="13"/>
      <c r="AL1211" s="13"/>
      <c r="AM1211" s="13"/>
      <c r="AN1211" s="13">
        <v>3</v>
      </c>
      <c r="AO1211" s="13"/>
      <c r="AP1211" s="13"/>
      <c r="AQ1211" s="13"/>
      <c r="AR1211" s="13">
        <f t="shared" si="59"/>
        <v>5</v>
      </c>
      <c r="AT1211" s="13">
        <f t="shared" si="60"/>
        <v>85000</v>
      </c>
      <c r="AU1211" s="14"/>
      <c r="AV1211" s="14"/>
      <c r="AW1211" s="14"/>
      <c r="AX1211" s="35"/>
      <c r="AY1211" s="30"/>
      <c r="AZ1211" s="14"/>
      <c r="BA1211" s="14"/>
      <c r="BB1211" s="14"/>
      <c r="BC1211" s="14"/>
    </row>
    <row r="1212" spans="1:55" ht="26.25" customHeight="1" x14ac:dyDescent="0.35">
      <c r="A1212" s="2"/>
      <c r="B1212" s="2" t="s">
        <v>39</v>
      </c>
      <c r="C1212" s="22" t="str">
        <f>VLOOKUP(B1212,Tabel!$A$6:$E$78,2,FALSE)</f>
        <v>Kalung bandul kupu2</v>
      </c>
      <c r="D1212" s="14">
        <f>VLOOKUP(B1212,Tabel!$A$6:$E$78,4,FALSE)</f>
        <v>40000</v>
      </c>
      <c r="E1212" s="13"/>
      <c r="F1212" s="13"/>
      <c r="G1212" s="13"/>
      <c r="H1212" s="13"/>
      <c r="I1212" s="13"/>
      <c r="J1212" s="13"/>
      <c r="K1212" s="13"/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F1212" s="13"/>
      <c r="AG1212" s="13">
        <v>2</v>
      </c>
      <c r="AH1212" s="13">
        <v>1</v>
      </c>
      <c r="AI1212" s="13"/>
      <c r="AJ1212" s="13"/>
      <c r="AK1212" s="13"/>
      <c r="AL1212" s="13"/>
      <c r="AM1212" s="13"/>
      <c r="AN1212" s="13"/>
      <c r="AO1212" s="13"/>
      <c r="AP1212" s="13"/>
      <c r="AQ1212" s="13"/>
      <c r="AR1212" s="13">
        <f t="shared" si="59"/>
        <v>3</v>
      </c>
      <c r="AT1212" s="13">
        <f t="shared" si="60"/>
        <v>120000</v>
      </c>
      <c r="AU1212" s="14"/>
      <c r="AV1212" s="14"/>
      <c r="AW1212" s="14"/>
      <c r="AX1212" s="35"/>
      <c r="AY1212" s="30"/>
      <c r="AZ1212" s="14"/>
      <c r="BA1212" s="14"/>
      <c r="BB1212" s="14"/>
      <c r="BC1212" s="14"/>
    </row>
    <row r="1213" spans="1:55" ht="26.25" customHeight="1" x14ac:dyDescent="0.35">
      <c r="A1213" s="2"/>
      <c r="B1213" s="2" t="s">
        <v>633</v>
      </c>
      <c r="C1213" s="22" t="str">
        <f>VLOOKUP(B1213,Tabel!$A$6:$E$78,2,FALSE)</f>
        <v>Pita</v>
      </c>
      <c r="D1213" s="14">
        <f>VLOOKUP(B1213,Tabel!$A$6:$E$78,4,FALSE)</f>
        <v>15000</v>
      </c>
      <c r="E1213" s="13"/>
      <c r="F1213" s="13"/>
      <c r="G1213" s="13"/>
      <c r="H1213" s="13"/>
      <c r="I1213" s="13"/>
      <c r="J1213" s="13"/>
      <c r="K1213" s="13"/>
      <c r="L1213" s="13"/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>
        <v>6</v>
      </c>
      <c r="X1213" s="13"/>
      <c r="Y1213" s="13"/>
      <c r="Z1213" s="13"/>
      <c r="AA1213" s="13"/>
      <c r="AB1213" s="13"/>
      <c r="AC1213" s="13"/>
      <c r="AD1213" s="13"/>
      <c r="AE1213" s="13"/>
      <c r="AF1213" s="13"/>
      <c r="AG1213" s="13"/>
      <c r="AH1213" s="13"/>
      <c r="AI1213" s="13"/>
      <c r="AJ1213" s="13"/>
      <c r="AK1213" s="13"/>
      <c r="AL1213" s="13"/>
      <c r="AM1213" s="13"/>
      <c r="AN1213" s="13"/>
      <c r="AO1213" s="13"/>
      <c r="AP1213" s="13"/>
      <c r="AQ1213" s="13"/>
      <c r="AR1213" s="13">
        <f t="shared" si="59"/>
        <v>6</v>
      </c>
      <c r="AT1213" s="13">
        <f t="shared" si="60"/>
        <v>90000</v>
      </c>
      <c r="AU1213" s="14"/>
      <c r="AV1213" s="14"/>
      <c r="AW1213" s="14"/>
      <c r="AX1213" s="35"/>
      <c r="AY1213" s="30"/>
      <c r="AZ1213" s="14"/>
      <c r="BA1213" s="14"/>
      <c r="BB1213" s="14"/>
      <c r="BC1213" s="14"/>
    </row>
    <row r="1214" spans="1:55" ht="26.25" customHeight="1" x14ac:dyDescent="0.35">
      <c r="A1214" s="2"/>
      <c r="B1214" s="2" t="s">
        <v>636</v>
      </c>
      <c r="C1214" s="22" t="str">
        <f>VLOOKUP(B1214,Tabel!$A$6:$E$78,2,FALSE)</f>
        <v>Rosario Biji Plastik</v>
      </c>
      <c r="D1214" s="14">
        <f>VLOOKUP(B1214,Tabel!$A$6:$E$78,4,FALSE)</f>
        <v>40000</v>
      </c>
      <c r="E1214" s="13"/>
      <c r="F1214" s="13"/>
      <c r="G1214" s="13"/>
      <c r="H1214" s="13"/>
      <c r="I1214" s="13"/>
      <c r="J1214" s="13"/>
      <c r="K1214" s="13"/>
      <c r="L1214" s="13"/>
      <c r="M1214" s="13"/>
      <c r="N1214" s="13"/>
      <c r="O1214" s="13"/>
      <c r="P1214" s="13">
        <v>1</v>
      </c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13"/>
      <c r="AL1214" s="13"/>
      <c r="AM1214" s="13"/>
      <c r="AN1214" s="13"/>
      <c r="AO1214" s="13"/>
      <c r="AP1214" s="13"/>
      <c r="AQ1214" s="13"/>
      <c r="AR1214" s="13">
        <f t="shared" si="59"/>
        <v>1</v>
      </c>
      <c r="AT1214" s="13">
        <f t="shared" si="60"/>
        <v>40000</v>
      </c>
      <c r="AU1214" s="14"/>
      <c r="AV1214" s="14"/>
      <c r="AW1214" s="14"/>
      <c r="AX1214" s="35"/>
      <c r="AY1214" s="30"/>
      <c r="AZ1214" s="14"/>
      <c r="BA1214" s="14"/>
      <c r="BB1214" s="14"/>
      <c r="BC1214" s="14"/>
    </row>
    <row r="1215" spans="1:55" ht="26.25" customHeight="1" x14ac:dyDescent="0.35">
      <c r="A1215" s="2"/>
      <c r="B1215" s="2" t="s">
        <v>130</v>
      </c>
      <c r="C1215" s="22" t="str">
        <f>VLOOKUP(B1215,Tabel!$A$6:$E$78,2,FALSE)</f>
        <v>G.makrame besar</v>
      </c>
      <c r="D1215" s="14">
        <f>VLOOKUP(B1215,Tabel!$A$6:$E$78,4,FALSE)</f>
        <v>23000</v>
      </c>
      <c r="E1215" s="13"/>
      <c r="F1215" s="13"/>
      <c r="G1215" s="13"/>
      <c r="H1215" s="13"/>
      <c r="I1215" s="13"/>
      <c r="J1215" s="13"/>
      <c r="K1215" s="13"/>
      <c r="L1215" s="13"/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  <c r="AE1215" s="13"/>
      <c r="AF1215" s="13"/>
      <c r="AG1215" s="13"/>
      <c r="AH1215" s="13"/>
      <c r="AI1215" s="13">
        <v>1</v>
      </c>
      <c r="AJ1215" s="13"/>
      <c r="AK1215" s="13"/>
      <c r="AL1215" s="13"/>
      <c r="AM1215" s="13"/>
      <c r="AN1215" s="13"/>
      <c r="AO1215" s="13"/>
      <c r="AP1215" s="13"/>
      <c r="AQ1215" s="13"/>
      <c r="AR1215" s="13">
        <f t="shared" si="59"/>
        <v>1</v>
      </c>
      <c r="AT1215" s="13">
        <f t="shared" si="60"/>
        <v>23000</v>
      </c>
      <c r="AU1215" s="14"/>
      <c r="AV1215" s="14"/>
      <c r="AW1215" s="14"/>
      <c r="AX1215" s="35"/>
      <c r="AY1215" s="30"/>
      <c r="AZ1215" s="14"/>
      <c r="BA1215" s="14"/>
      <c r="BB1215" s="14"/>
      <c r="BC1215" s="14"/>
    </row>
    <row r="1216" spans="1:55" ht="26.25" customHeight="1" x14ac:dyDescent="0.35">
      <c r="A1216" s="2"/>
      <c r="B1216" s="2" t="s">
        <v>225</v>
      </c>
      <c r="C1216" s="22" t="str">
        <f>VLOOKUP(B1216,Tabel!$A$6:$E$78,2,FALSE)</f>
        <v>Anting</v>
      </c>
      <c r="D1216" s="14">
        <f>VLOOKUP(B1216,Tabel!$A$6:$E$78,4,FALSE)</f>
        <v>65000</v>
      </c>
      <c r="E1216" s="13"/>
      <c r="F1216" s="13"/>
      <c r="G1216" s="13"/>
      <c r="H1216" s="13">
        <v>1</v>
      </c>
      <c r="I1216" s="13"/>
      <c r="J1216" s="13"/>
      <c r="K1216" s="13"/>
      <c r="L1216" s="13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/>
      <c r="AB1216" s="13"/>
      <c r="AC1216" s="13"/>
      <c r="AD1216" s="13"/>
      <c r="AE1216" s="13"/>
      <c r="AF1216" s="13"/>
      <c r="AG1216" s="13"/>
      <c r="AH1216" s="13"/>
      <c r="AI1216" s="13"/>
      <c r="AJ1216" s="13"/>
      <c r="AK1216" s="13"/>
      <c r="AL1216" s="13"/>
      <c r="AM1216" s="13"/>
      <c r="AN1216" s="13"/>
      <c r="AO1216" s="13"/>
      <c r="AP1216" s="13"/>
      <c r="AQ1216" s="13"/>
      <c r="AR1216" s="13">
        <f t="shared" si="59"/>
        <v>1</v>
      </c>
      <c r="AT1216" s="13">
        <f t="shared" si="60"/>
        <v>65000</v>
      </c>
      <c r="AU1216" s="14"/>
      <c r="AV1216" s="14"/>
      <c r="AW1216" s="14"/>
      <c r="AX1216" s="35"/>
      <c r="AY1216" s="30"/>
      <c r="AZ1216" s="14"/>
      <c r="BA1216" s="14"/>
      <c r="BB1216" s="14"/>
      <c r="BC1216" s="14"/>
    </row>
    <row r="1217" spans="1:55" ht="26" customHeight="1" x14ac:dyDescent="0.35">
      <c r="A1217" s="2"/>
      <c r="B1217" s="2" t="s">
        <v>368</v>
      </c>
      <c r="C1217" s="22" t="str">
        <f>VLOOKUP(B1217,Tabel!$A$6:$E$78,2,FALSE)</f>
        <v>Gelang Rosario Lilit</v>
      </c>
      <c r="D1217" s="14">
        <f>VLOOKUP(B1217,Tabel!$A$6:$E$78,4,FALSE)</f>
        <v>40000</v>
      </c>
      <c r="E1217" s="13"/>
      <c r="F1217" s="13"/>
      <c r="G1217" s="13"/>
      <c r="H1217" s="13"/>
      <c r="I1217" s="13"/>
      <c r="J1217" s="13"/>
      <c r="K1217" s="13"/>
      <c r="L1217" s="13"/>
      <c r="M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3"/>
      <c r="AB1217" s="13"/>
      <c r="AC1217" s="13"/>
      <c r="AD1217" s="13"/>
      <c r="AE1217" s="13"/>
      <c r="AF1217" s="13"/>
      <c r="AG1217" s="13"/>
      <c r="AH1217" s="13"/>
      <c r="AI1217" s="13"/>
      <c r="AJ1217" s="13"/>
      <c r="AK1217" s="13"/>
      <c r="AL1217" s="13"/>
      <c r="AM1217" s="13"/>
      <c r="AN1217" s="13">
        <v>1</v>
      </c>
      <c r="AO1217" s="13"/>
      <c r="AP1217" s="13"/>
      <c r="AQ1217" s="13"/>
      <c r="AR1217" s="13">
        <f t="shared" ref="AR1217:AR1218" si="61">SUM(E1217:AQ1217)</f>
        <v>1</v>
      </c>
      <c r="AT1217" s="13">
        <f t="shared" ref="AT1217:AT1218" si="62">AR1217*D1217</f>
        <v>40000</v>
      </c>
      <c r="AU1217" s="14"/>
      <c r="AV1217" s="14"/>
      <c r="AW1217" s="14"/>
      <c r="AX1217" s="35"/>
      <c r="AY1217" s="30"/>
      <c r="AZ1217" s="14"/>
      <c r="BA1217" s="14"/>
      <c r="BB1217" s="14"/>
      <c r="BC1217" s="14"/>
    </row>
    <row r="1218" spans="1:55" ht="26" customHeight="1" x14ac:dyDescent="0.35">
      <c r="A1218" s="2"/>
      <c r="B1218" s="2" t="s">
        <v>638</v>
      </c>
      <c r="C1218" s="22" t="s">
        <v>638</v>
      </c>
      <c r="D1218" s="14">
        <v>41000</v>
      </c>
      <c r="E1218" s="13"/>
      <c r="F1218" s="13"/>
      <c r="G1218" s="13"/>
      <c r="H1218" s="13"/>
      <c r="I1218" s="13"/>
      <c r="J1218" s="13"/>
      <c r="K1218" s="13"/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13"/>
      <c r="AL1218" s="13"/>
      <c r="AM1218" s="13"/>
      <c r="AN1218" s="13"/>
      <c r="AO1218" s="13"/>
      <c r="AP1218" s="13"/>
      <c r="AQ1218" s="13">
        <v>1</v>
      </c>
      <c r="AR1218" s="13">
        <f t="shared" si="61"/>
        <v>1</v>
      </c>
      <c r="AT1218" s="13">
        <f t="shared" si="62"/>
        <v>41000</v>
      </c>
      <c r="AU1218" s="14"/>
      <c r="AV1218" s="14"/>
      <c r="AW1218" s="14"/>
      <c r="AX1218" s="35"/>
      <c r="AY1218" s="30"/>
      <c r="AZ1218" s="14"/>
      <c r="BA1218" s="14"/>
      <c r="BB1218" s="14"/>
      <c r="BC1218" s="14"/>
    </row>
    <row r="1219" spans="1:55" ht="26.25" customHeight="1" x14ac:dyDescent="0.35">
      <c r="A1219" s="2" t="s">
        <v>635</v>
      </c>
      <c r="B1219" s="2" t="s">
        <v>221</v>
      </c>
      <c r="C1219" s="22" t="str">
        <f>VLOOKUP(B1219,Tabel!$A$6:$E$78,2,FALSE)</f>
        <v>Rosario tali bercorak</v>
      </c>
      <c r="D1219" s="14">
        <f>VLOOKUP(B1219,Tabel!$A$6:$E$78,4,FALSE)</f>
        <v>50000</v>
      </c>
      <c r="E1219" s="13"/>
      <c r="F1219" s="13"/>
      <c r="G1219" s="13"/>
      <c r="H1219" s="13"/>
      <c r="I1219" s="13"/>
      <c r="J1219" s="13"/>
      <c r="K1219" s="13"/>
      <c r="L1219" s="13"/>
      <c r="M1219" s="13"/>
      <c r="N1219" s="13"/>
      <c r="O1219" s="13"/>
      <c r="P1219" s="13"/>
      <c r="Q1219" s="13"/>
      <c r="R1219" s="13"/>
      <c r="S1219" s="13">
        <v>2</v>
      </c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>
        <v>1</v>
      </c>
      <c r="AE1219" s="13"/>
      <c r="AF1219" s="13"/>
      <c r="AG1219" s="13"/>
      <c r="AH1219" s="13"/>
      <c r="AI1219" s="13"/>
      <c r="AJ1219" s="13"/>
      <c r="AK1219" s="13"/>
      <c r="AL1219" s="13"/>
      <c r="AM1219" s="13"/>
      <c r="AN1219" s="13"/>
      <c r="AO1219" s="13"/>
      <c r="AP1219" s="13"/>
      <c r="AQ1219" s="13"/>
      <c r="AR1219" s="13">
        <f t="shared" ref="AR1219:AR1232" si="63">SUM(E1219:AQ1219)</f>
        <v>3</v>
      </c>
      <c r="AT1219" s="13">
        <f t="shared" ref="AT1219:AT1232" si="64">AR1219*D1219</f>
        <v>150000</v>
      </c>
      <c r="AU1219" s="14"/>
      <c r="AV1219" s="14"/>
      <c r="AW1219" s="14"/>
      <c r="AX1219" s="35"/>
      <c r="AY1219" s="30"/>
      <c r="AZ1219" s="14"/>
      <c r="BA1219" s="14"/>
      <c r="BB1219" s="14"/>
      <c r="BC1219" s="14"/>
    </row>
    <row r="1220" spans="1:55" ht="26.25" customHeight="1" x14ac:dyDescent="0.35">
      <c r="A1220" s="2" t="s">
        <v>632</v>
      </c>
      <c r="B1220" s="2" t="s">
        <v>370</v>
      </c>
      <c r="C1220" s="22" t="str">
        <f>VLOOKUP(B1220,Tabel!$A$6:$E$78,2,FALSE)</f>
        <v>Gelang Rosario Putih</v>
      </c>
      <c r="D1220" s="14">
        <f>VLOOKUP(B1220,Tabel!$A$6:$E$78,4,FALSE)</f>
        <v>50000</v>
      </c>
      <c r="E1220" s="13"/>
      <c r="F1220" s="13"/>
      <c r="G1220" s="13"/>
      <c r="H1220" s="13"/>
      <c r="I1220" s="13"/>
      <c r="J1220" s="13"/>
      <c r="K1220" s="13"/>
      <c r="L1220" s="13"/>
      <c r="M1220" s="13">
        <v>1</v>
      </c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F1220" s="13"/>
      <c r="AG1220" s="13"/>
      <c r="AH1220" s="13"/>
      <c r="AI1220" s="13"/>
      <c r="AJ1220" s="13"/>
      <c r="AK1220" s="13"/>
      <c r="AL1220" s="13"/>
      <c r="AM1220" s="13"/>
      <c r="AN1220" s="13"/>
      <c r="AO1220" s="13"/>
      <c r="AP1220" s="13"/>
      <c r="AQ1220" s="13"/>
      <c r="AR1220" s="13">
        <f t="shared" ref="AR1220:AR1228" si="65">SUM(E1220:AQ1220)</f>
        <v>1</v>
      </c>
      <c r="AT1220" s="13">
        <f t="shared" ref="AT1220:AT1228" si="66">AR1220*D1220</f>
        <v>50000</v>
      </c>
      <c r="AU1220" s="14"/>
      <c r="AV1220" s="14"/>
      <c r="AW1220" s="14"/>
      <c r="AX1220" s="35"/>
      <c r="AY1220" s="30"/>
      <c r="AZ1220" s="14"/>
      <c r="BA1220" s="14"/>
      <c r="BB1220" s="14"/>
      <c r="BC1220" s="14"/>
    </row>
    <row r="1221" spans="1:55" ht="26.25" customHeight="1" x14ac:dyDescent="0.35">
      <c r="A1221" s="2" t="s">
        <v>398</v>
      </c>
      <c r="B1221" s="2" t="s">
        <v>636</v>
      </c>
      <c r="C1221" s="22" t="str">
        <f>VLOOKUP(B1221,Tabel!$A$6:$E$78,2,FALSE)</f>
        <v>Rosario Biji Plastik</v>
      </c>
      <c r="D1221" s="14">
        <f>VLOOKUP(B1221,Tabel!$A$6:$E$78,4,FALSE)</f>
        <v>40000</v>
      </c>
      <c r="E1221" s="13"/>
      <c r="F1221" s="13"/>
      <c r="G1221" s="13"/>
      <c r="H1221" s="13"/>
      <c r="I1221" s="13"/>
      <c r="J1221" s="13"/>
      <c r="K1221" s="13"/>
      <c r="L1221" s="13"/>
      <c r="M1221" s="13"/>
      <c r="N1221" s="13"/>
      <c r="O1221" s="13"/>
      <c r="P1221" s="13"/>
      <c r="Q1221" s="13"/>
      <c r="R1221" s="13"/>
      <c r="S1221" s="13">
        <v>2</v>
      </c>
      <c r="T1221" s="13"/>
      <c r="U1221" s="13"/>
      <c r="V1221" s="13"/>
      <c r="W1221" s="13">
        <v>1</v>
      </c>
      <c r="X1221" s="13"/>
      <c r="Y1221" s="13"/>
      <c r="Z1221" s="13"/>
      <c r="AA1221" s="13"/>
      <c r="AB1221" s="13"/>
      <c r="AC1221" s="13"/>
      <c r="AD1221" s="13"/>
      <c r="AE1221" s="13"/>
      <c r="AF1221" s="13"/>
      <c r="AG1221" s="13">
        <v>1</v>
      </c>
      <c r="AH1221" s="13"/>
      <c r="AI1221" s="13"/>
      <c r="AJ1221" s="13"/>
      <c r="AK1221" s="13"/>
      <c r="AL1221" s="13"/>
      <c r="AM1221" s="13"/>
      <c r="AN1221" s="13"/>
      <c r="AO1221" s="13"/>
      <c r="AP1221" s="13"/>
      <c r="AQ1221" s="13"/>
      <c r="AR1221" s="13">
        <f t="shared" si="65"/>
        <v>4</v>
      </c>
      <c r="AT1221" s="13">
        <f t="shared" si="66"/>
        <v>160000</v>
      </c>
      <c r="AU1221" s="14"/>
      <c r="AV1221" s="14"/>
      <c r="AW1221" s="14"/>
      <c r="AX1221" s="35"/>
      <c r="AY1221" s="30"/>
      <c r="AZ1221" s="14"/>
      <c r="BA1221" s="14"/>
      <c r="BB1221" s="14"/>
      <c r="BC1221" s="14"/>
    </row>
    <row r="1222" spans="1:55" ht="26.25" customHeight="1" x14ac:dyDescent="0.35">
      <c r="A1222" s="2"/>
      <c r="B1222" s="2" t="s">
        <v>32</v>
      </c>
      <c r="C1222" s="22" t="str">
        <f>VLOOKUP(B1222,Tabel!$A$6:$E$78,2,FALSE)</f>
        <v>Rosario kayu</v>
      </c>
      <c r="D1222" s="14">
        <f>VLOOKUP(B1222,Tabel!$A$6:$E$78,4,FALSE)</f>
        <v>40000</v>
      </c>
      <c r="E1222" s="13"/>
      <c r="F1222" s="13">
        <v>2</v>
      </c>
      <c r="G1222" s="13"/>
      <c r="H1222" s="13"/>
      <c r="I1222" s="13"/>
      <c r="J1222" s="13"/>
      <c r="K1222" s="13"/>
      <c r="L1222" s="13"/>
      <c r="M1222" s="13"/>
      <c r="N1222" s="13"/>
      <c r="O1222" s="13"/>
      <c r="P1222" s="13">
        <v>2</v>
      </c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  <c r="AE1222" s="13"/>
      <c r="AF1222" s="13"/>
      <c r="AG1222" s="13"/>
      <c r="AH1222" s="13"/>
      <c r="AI1222" s="13"/>
      <c r="AJ1222" s="13"/>
      <c r="AK1222" s="13"/>
      <c r="AL1222" s="13"/>
      <c r="AM1222" s="13"/>
      <c r="AN1222" s="13"/>
      <c r="AO1222" s="13"/>
      <c r="AP1222" s="13"/>
      <c r="AQ1222" s="13"/>
      <c r="AR1222" s="13">
        <f t="shared" si="65"/>
        <v>4</v>
      </c>
      <c r="AT1222" s="13">
        <f t="shared" si="66"/>
        <v>160000</v>
      </c>
      <c r="AU1222" s="14"/>
      <c r="AV1222" s="14"/>
      <c r="AW1222" s="14"/>
      <c r="AX1222" s="35"/>
      <c r="AY1222" s="30"/>
      <c r="AZ1222" s="14"/>
      <c r="BA1222" s="14"/>
      <c r="BB1222" s="14"/>
      <c r="BC1222" s="14"/>
    </row>
    <row r="1223" spans="1:55" ht="26.25" customHeight="1" x14ac:dyDescent="0.35">
      <c r="A1223" s="2"/>
      <c r="B1223" s="2" t="s">
        <v>33</v>
      </c>
      <c r="C1223" s="22" t="str">
        <f>VLOOKUP(B1223,Tabel!$A$6:$E$78,2,FALSE)</f>
        <v>Rosario batu</v>
      </c>
      <c r="D1223" s="14">
        <f>VLOOKUP(B1223,Tabel!$A$6:$E$78,4,FALSE)</f>
        <v>100000</v>
      </c>
      <c r="E1223" s="13"/>
      <c r="F1223" s="13">
        <v>1</v>
      </c>
      <c r="G1223" s="13"/>
      <c r="H1223" s="13"/>
      <c r="I1223" s="13"/>
      <c r="J1223" s="13"/>
      <c r="K1223" s="13"/>
      <c r="L1223" s="13"/>
      <c r="M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>
        <v>1</v>
      </c>
      <c r="Y1223" s="13"/>
      <c r="Z1223" s="13"/>
      <c r="AA1223" s="13"/>
      <c r="AB1223" s="13"/>
      <c r="AC1223" s="13"/>
      <c r="AD1223" s="13"/>
      <c r="AE1223" s="13"/>
      <c r="AF1223" s="13"/>
      <c r="AG1223" s="13"/>
      <c r="AH1223" s="13"/>
      <c r="AI1223" s="13"/>
      <c r="AJ1223" s="13"/>
      <c r="AK1223" s="13"/>
      <c r="AL1223" s="13"/>
      <c r="AM1223" s="13"/>
      <c r="AN1223" s="13"/>
      <c r="AO1223" s="13"/>
      <c r="AP1223" s="13"/>
      <c r="AQ1223" s="13"/>
      <c r="AR1223" s="13">
        <f t="shared" si="65"/>
        <v>2</v>
      </c>
      <c r="AT1223" s="13">
        <f t="shared" si="66"/>
        <v>200000</v>
      </c>
      <c r="AU1223" s="14"/>
      <c r="AV1223" s="14"/>
      <c r="AW1223" s="14"/>
      <c r="AX1223" s="35"/>
      <c r="AY1223" s="30"/>
      <c r="AZ1223" s="14"/>
      <c r="BA1223" s="14"/>
      <c r="BB1223" s="14"/>
      <c r="BC1223" s="14"/>
    </row>
    <row r="1224" spans="1:55" ht="26.25" customHeight="1" x14ac:dyDescent="0.35">
      <c r="A1224" s="2"/>
      <c r="B1224" s="2" t="s">
        <v>40</v>
      </c>
      <c r="C1224" s="22" t="str">
        <f>VLOOKUP(B1224,Tabel!$A$6:$E$78,2,FALSE)</f>
        <v>Kalung huruf</v>
      </c>
      <c r="D1224" s="14">
        <f>VLOOKUP(B1224,Tabel!$A$6:$E$78,4,FALSE)</f>
        <v>15000</v>
      </c>
      <c r="E1224" s="13"/>
      <c r="F1224" s="13"/>
      <c r="G1224" s="13"/>
      <c r="H1224" s="13"/>
      <c r="I1224" s="13"/>
      <c r="J1224" s="13"/>
      <c r="K1224" s="13"/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/>
      <c r="AD1224" s="13"/>
      <c r="AE1224" s="13"/>
      <c r="AF1224" s="13"/>
      <c r="AG1224" s="13"/>
      <c r="AH1224" s="13"/>
      <c r="AI1224" s="13"/>
      <c r="AJ1224" s="13">
        <v>1</v>
      </c>
      <c r="AK1224" s="13"/>
      <c r="AL1224" s="13"/>
      <c r="AM1224" s="13"/>
      <c r="AN1224" s="13"/>
      <c r="AO1224" s="13"/>
      <c r="AP1224" s="13"/>
      <c r="AQ1224" s="13"/>
      <c r="AR1224" s="13">
        <f t="shared" si="65"/>
        <v>1</v>
      </c>
      <c r="AT1224" s="13">
        <f t="shared" si="66"/>
        <v>15000</v>
      </c>
      <c r="AU1224" s="14"/>
      <c r="AV1224" s="14"/>
      <c r="AW1224" s="14"/>
      <c r="AX1224" s="35"/>
      <c r="AY1224" s="30"/>
      <c r="AZ1224" s="14"/>
      <c r="BA1224" s="14"/>
      <c r="BB1224" s="14"/>
      <c r="BC1224" s="14"/>
    </row>
    <row r="1225" spans="1:55" ht="26.25" customHeight="1" x14ac:dyDescent="0.35">
      <c r="A1225" s="2"/>
      <c r="B1225" s="2" t="s">
        <v>133</v>
      </c>
      <c r="C1225" s="22" t="str">
        <f>VLOOKUP(B1225,Tabel!$A$6:$E$78,2,FALSE)</f>
        <v>Gelang rosario kristal</v>
      </c>
      <c r="D1225" s="14">
        <f>VLOOKUP(B1225,Tabel!$A$6:$E$78,4,FALSE)</f>
        <v>50000</v>
      </c>
      <c r="E1225" s="13"/>
      <c r="F1225" s="13"/>
      <c r="G1225" s="13"/>
      <c r="H1225" s="13"/>
      <c r="I1225" s="13"/>
      <c r="J1225" s="13"/>
      <c r="K1225" s="13"/>
      <c r="L1225" s="13"/>
      <c r="M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  <c r="AE1225" s="13"/>
      <c r="AF1225" s="13"/>
      <c r="AG1225" s="13"/>
      <c r="AH1225" s="13"/>
      <c r="AI1225" s="13">
        <v>4</v>
      </c>
      <c r="AJ1225" s="13"/>
      <c r="AK1225" s="13"/>
      <c r="AL1225" s="13"/>
      <c r="AM1225" s="13"/>
      <c r="AN1225" s="13"/>
      <c r="AO1225" s="13"/>
      <c r="AP1225" s="13"/>
      <c r="AQ1225" s="13"/>
      <c r="AR1225" s="13">
        <f t="shared" si="65"/>
        <v>4</v>
      </c>
      <c r="AT1225" s="13">
        <f t="shared" si="66"/>
        <v>200000</v>
      </c>
      <c r="AU1225" s="14"/>
      <c r="AV1225" s="14"/>
      <c r="AW1225" s="14"/>
      <c r="AX1225" s="35"/>
      <c r="AY1225" s="30"/>
      <c r="AZ1225" s="14"/>
      <c r="BA1225" s="14"/>
      <c r="BB1225" s="14"/>
      <c r="BC1225" s="14"/>
    </row>
    <row r="1226" spans="1:55" ht="26.25" customHeight="1" x14ac:dyDescent="0.35">
      <c r="A1226" s="2"/>
      <c r="B1226" s="2" t="s">
        <v>604</v>
      </c>
      <c r="C1226" s="22" t="str">
        <f>VLOOKUP(B1226,Tabel!$A$6:$E$78,2,FALSE)</f>
        <v>Produk Yohanes</v>
      </c>
      <c r="D1226" s="14">
        <f>VLOOKUP(B1226,Tabel!$A$6:$E$78,4,FALSE)</f>
        <v>30000</v>
      </c>
      <c r="E1226" s="13"/>
      <c r="F1226" s="13"/>
      <c r="G1226" s="13"/>
      <c r="H1226" s="13"/>
      <c r="I1226" s="13"/>
      <c r="J1226" s="13">
        <v>1</v>
      </c>
      <c r="K1226" s="13"/>
      <c r="L1226" s="13"/>
      <c r="M1226" s="13"/>
      <c r="N1226" s="13"/>
      <c r="O1226" s="13"/>
      <c r="P1226" s="13"/>
      <c r="Q1226" s="13">
        <v>1</v>
      </c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  <c r="AE1226" s="13"/>
      <c r="AF1226" s="13"/>
      <c r="AG1226" s="13"/>
      <c r="AH1226" s="13"/>
      <c r="AI1226" s="13"/>
      <c r="AJ1226" s="13"/>
      <c r="AK1226" s="13"/>
      <c r="AL1226" s="13"/>
      <c r="AM1226" s="13"/>
      <c r="AN1226" s="13"/>
      <c r="AO1226" s="13"/>
      <c r="AP1226" s="13"/>
      <c r="AQ1226" s="13"/>
      <c r="AR1226" s="13">
        <f t="shared" si="65"/>
        <v>2</v>
      </c>
      <c r="AT1226" s="13">
        <f t="shared" si="66"/>
        <v>60000</v>
      </c>
      <c r="AU1226" s="14"/>
      <c r="AV1226" s="14"/>
      <c r="AW1226" s="14"/>
      <c r="AX1226" s="35"/>
      <c r="AY1226" s="30"/>
      <c r="AZ1226" s="14"/>
      <c r="BA1226" s="14"/>
      <c r="BB1226" s="14"/>
      <c r="BC1226" s="14"/>
    </row>
    <row r="1227" spans="1:55" ht="26.25" customHeight="1" x14ac:dyDescent="0.35">
      <c r="A1227" s="2"/>
      <c r="B1227" s="2" t="s">
        <v>135</v>
      </c>
      <c r="C1227" s="22" t="str">
        <f>VLOOKUP(B1227,Tabel!$A$6:$E$78,2,FALSE)</f>
        <v xml:space="preserve">Gelang plat </v>
      </c>
      <c r="D1227" s="14">
        <f>VLOOKUP(B1227,Tabel!$A$6:$E$78,4,FALSE)</f>
        <v>17000</v>
      </c>
      <c r="E1227" s="13"/>
      <c r="F1227" s="13"/>
      <c r="G1227" s="13"/>
      <c r="H1227" s="13"/>
      <c r="I1227" s="13"/>
      <c r="J1227" s="13"/>
      <c r="K1227" s="13"/>
      <c r="L1227" s="13"/>
      <c r="M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>
        <v>1</v>
      </c>
      <c r="AE1227" s="13"/>
      <c r="AF1227" s="13"/>
      <c r="AG1227" s="13"/>
      <c r="AH1227" s="13"/>
      <c r="AI1227" s="13">
        <v>4</v>
      </c>
      <c r="AJ1227" s="13">
        <v>1</v>
      </c>
      <c r="AK1227" s="13">
        <v>2</v>
      </c>
      <c r="AL1227" s="13"/>
      <c r="AM1227" s="13"/>
      <c r="AN1227" s="13"/>
      <c r="AO1227" s="13"/>
      <c r="AP1227" s="13"/>
      <c r="AQ1227" s="13"/>
      <c r="AR1227" s="13">
        <f t="shared" si="65"/>
        <v>8</v>
      </c>
      <c r="AT1227" s="13">
        <f t="shared" si="66"/>
        <v>136000</v>
      </c>
      <c r="AU1227" s="14"/>
      <c r="AV1227" s="14"/>
      <c r="AW1227" s="14"/>
      <c r="AX1227" s="35"/>
      <c r="AY1227" s="30"/>
      <c r="AZ1227" s="14"/>
      <c r="BA1227" s="14"/>
      <c r="BB1227" s="14"/>
      <c r="BC1227" s="14"/>
    </row>
    <row r="1228" spans="1:55" ht="26.25" customHeight="1" x14ac:dyDescent="0.35">
      <c r="A1228" s="2"/>
      <c r="B1228" s="2" t="s">
        <v>215</v>
      </c>
      <c r="C1228" s="22" t="str">
        <f>VLOOKUP(B1228,Tabel!$A$6:$E$78,2,FALSE)</f>
        <v>G. Mutiara</v>
      </c>
      <c r="D1228" s="14">
        <f>VLOOKUP(B1228,Tabel!$A$6:$E$78,4,FALSE)</f>
        <v>30000</v>
      </c>
      <c r="E1228" s="13"/>
      <c r="F1228" s="13"/>
      <c r="G1228" s="13"/>
      <c r="H1228" s="13"/>
      <c r="I1228" s="13"/>
      <c r="J1228" s="13"/>
      <c r="K1228" s="13"/>
      <c r="L1228" s="13"/>
      <c r="M1228" s="13">
        <v>1</v>
      </c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3"/>
      <c r="AD1228" s="13"/>
      <c r="AE1228" s="13"/>
      <c r="AF1228" s="13"/>
      <c r="AG1228" s="13"/>
      <c r="AH1228" s="13"/>
      <c r="AI1228" s="13"/>
      <c r="AJ1228" s="13"/>
      <c r="AK1228" s="13"/>
      <c r="AL1228" s="13"/>
      <c r="AM1228" s="13"/>
      <c r="AN1228" s="13">
        <v>2</v>
      </c>
      <c r="AO1228" s="13"/>
      <c r="AP1228" s="13"/>
      <c r="AQ1228" s="13"/>
      <c r="AR1228" s="13">
        <f t="shared" si="65"/>
        <v>3</v>
      </c>
      <c r="AT1228" s="13">
        <f t="shared" si="66"/>
        <v>90000</v>
      </c>
      <c r="AU1228" s="14"/>
      <c r="AV1228" s="14"/>
      <c r="AW1228" s="14"/>
      <c r="AX1228" s="35"/>
      <c r="AY1228" s="30"/>
      <c r="AZ1228" s="14"/>
      <c r="BA1228" s="14"/>
      <c r="BB1228" s="14"/>
      <c r="BC1228" s="14"/>
    </row>
    <row r="1229" spans="1:55" ht="26.25" customHeight="1" x14ac:dyDescent="0.35">
      <c r="A1229" s="2"/>
      <c r="B1229" s="2" t="s">
        <v>40</v>
      </c>
      <c r="C1229" s="22" t="str">
        <f>VLOOKUP(B1229,Tabel!$A$6:$E$78,2,FALSE)</f>
        <v>Kalung huruf</v>
      </c>
      <c r="D1229" s="14">
        <f>VLOOKUP(B1229,Tabel!$A$6:$E$78,4,FALSE)</f>
        <v>15000</v>
      </c>
      <c r="E1229" s="13"/>
      <c r="F1229" s="13"/>
      <c r="G1229" s="13"/>
      <c r="H1229" s="13"/>
      <c r="I1229" s="13"/>
      <c r="J1229" s="13"/>
      <c r="K1229" s="13"/>
      <c r="L1229" s="13"/>
      <c r="M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  <c r="AA1229" s="13"/>
      <c r="AB1229" s="13">
        <v>1</v>
      </c>
      <c r="AC1229" s="13"/>
      <c r="AD1229" s="13"/>
      <c r="AE1229" s="13"/>
      <c r="AF1229" s="13"/>
      <c r="AG1229" s="13"/>
      <c r="AH1229" s="13"/>
      <c r="AI1229" s="13">
        <v>1</v>
      </c>
      <c r="AJ1229" s="13"/>
      <c r="AK1229" s="13"/>
      <c r="AL1229" s="13"/>
      <c r="AM1229" s="13"/>
      <c r="AN1229" s="13"/>
      <c r="AO1229" s="13"/>
      <c r="AP1229" s="13"/>
      <c r="AQ1229" s="13"/>
      <c r="AR1229" s="13">
        <f t="shared" si="63"/>
        <v>2</v>
      </c>
      <c r="AT1229" s="13">
        <f t="shared" si="64"/>
        <v>30000</v>
      </c>
      <c r="AU1229" s="14"/>
      <c r="AV1229" s="14"/>
      <c r="AW1229" s="14"/>
      <c r="AX1229" s="35"/>
      <c r="AY1229" s="30"/>
      <c r="AZ1229" s="14"/>
      <c r="BA1229" s="14"/>
      <c r="BB1229" s="14"/>
      <c r="BC1229" s="14"/>
    </row>
    <row r="1230" spans="1:55" ht="26.25" customHeight="1" x14ac:dyDescent="0.35">
      <c r="A1230" s="2"/>
      <c r="B1230" s="2" t="s">
        <v>605</v>
      </c>
      <c r="C1230" s="22" t="str">
        <f>VLOOKUP(B1230,Tabel!$A$6:$E$78,2,FALSE)</f>
        <v xml:space="preserve">Produk Rafael </v>
      </c>
      <c r="D1230" s="14">
        <f>VLOOKUP(B1230,Tabel!$A$6:$E$78,4,FALSE)</f>
        <v>23000</v>
      </c>
      <c r="E1230" s="13"/>
      <c r="F1230" s="13"/>
      <c r="G1230" s="13"/>
      <c r="H1230" s="13"/>
      <c r="I1230" s="13"/>
      <c r="J1230" s="13"/>
      <c r="K1230" s="13"/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/>
      <c r="AB1230" s="13"/>
      <c r="AC1230" s="13"/>
      <c r="AD1230" s="13"/>
      <c r="AE1230" s="13"/>
      <c r="AF1230" s="13"/>
      <c r="AG1230" s="13"/>
      <c r="AH1230" s="13"/>
      <c r="AI1230" s="13">
        <v>1</v>
      </c>
      <c r="AJ1230" s="13">
        <v>1</v>
      </c>
      <c r="AK1230" s="13"/>
      <c r="AL1230" s="13"/>
      <c r="AM1230" s="13"/>
      <c r="AN1230" s="13"/>
      <c r="AO1230" s="13"/>
      <c r="AP1230" s="13"/>
      <c r="AQ1230" s="13"/>
      <c r="AR1230" s="13">
        <f t="shared" si="63"/>
        <v>2</v>
      </c>
      <c r="AT1230" s="13">
        <f t="shared" si="64"/>
        <v>46000</v>
      </c>
      <c r="AU1230" s="14"/>
      <c r="AV1230" s="14"/>
      <c r="AW1230" s="14"/>
      <c r="AX1230" s="35"/>
      <c r="AY1230" s="30"/>
      <c r="AZ1230" s="14"/>
      <c r="BA1230" s="14"/>
      <c r="BB1230" s="14"/>
      <c r="BC1230" s="14"/>
    </row>
    <row r="1231" spans="1:55" ht="26.25" customHeight="1" x14ac:dyDescent="0.35">
      <c r="A1231" s="2"/>
      <c r="B1231" s="2" t="s">
        <v>633</v>
      </c>
      <c r="C1231" s="22" t="str">
        <f>VLOOKUP(B1231,Tabel!$A$6:$E$78,2,FALSE)</f>
        <v>Pita</v>
      </c>
      <c r="D1231" s="14">
        <f>VLOOKUP(B1231,Tabel!$A$6:$E$78,4,FALSE)</f>
        <v>15000</v>
      </c>
      <c r="E1231" s="13"/>
      <c r="F1231" s="13"/>
      <c r="G1231" s="13"/>
      <c r="H1231" s="13"/>
      <c r="I1231" s="13"/>
      <c r="J1231" s="13"/>
      <c r="K1231" s="13"/>
      <c r="L1231" s="13"/>
      <c r="M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>
        <v>3</v>
      </c>
      <c r="X1231" s="13"/>
      <c r="Y1231" s="13"/>
      <c r="Z1231" s="13"/>
      <c r="AA1231" s="13"/>
      <c r="AB1231" s="13"/>
      <c r="AC1231" s="13"/>
      <c r="AD1231" s="13"/>
      <c r="AE1231" s="13"/>
      <c r="AF1231" s="13"/>
      <c r="AG1231" s="13"/>
      <c r="AH1231" s="13"/>
      <c r="AI1231" s="13"/>
      <c r="AJ1231" s="13"/>
      <c r="AK1231" s="13"/>
      <c r="AL1231" s="13"/>
      <c r="AM1231" s="13"/>
      <c r="AN1231" s="13">
        <v>1</v>
      </c>
      <c r="AO1231" s="13"/>
      <c r="AP1231" s="13"/>
      <c r="AQ1231" s="13"/>
      <c r="AR1231" s="13">
        <f t="shared" si="63"/>
        <v>4</v>
      </c>
      <c r="AT1231" s="13">
        <f t="shared" si="64"/>
        <v>60000</v>
      </c>
      <c r="AU1231" s="14"/>
      <c r="AV1231" s="14"/>
      <c r="AW1231" s="14"/>
      <c r="AX1231" s="35"/>
      <c r="AY1231" s="30"/>
      <c r="AZ1231" s="14"/>
      <c r="BA1231" s="14"/>
      <c r="BB1231" s="14"/>
      <c r="BC1231" s="14"/>
    </row>
    <row r="1232" spans="1:55" ht="26.25" customHeight="1" x14ac:dyDescent="0.35">
      <c r="A1232" s="2"/>
      <c r="B1232" s="2" t="s">
        <v>638</v>
      </c>
      <c r="C1232" s="22" t="s">
        <v>638</v>
      </c>
      <c r="D1232" s="14">
        <v>312000</v>
      </c>
      <c r="E1232" s="13"/>
      <c r="F1232" s="13"/>
      <c r="G1232" s="13"/>
      <c r="H1232" s="13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13"/>
      <c r="AM1232" s="13"/>
      <c r="AN1232" s="13"/>
      <c r="AO1232" s="13"/>
      <c r="AP1232" s="13"/>
      <c r="AQ1232" s="13">
        <v>1</v>
      </c>
      <c r="AR1232" s="13">
        <f t="shared" si="63"/>
        <v>1</v>
      </c>
      <c r="AT1232" s="13">
        <f t="shared" si="64"/>
        <v>312000</v>
      </c>
      <c r="AU1232" s="14"/>
      <c r="AV1232" s="14"/>
      <c r="AW1232" s="14"/>
      <c r="AX1232" s="35"/>
      <c r="AY1232" s="30"/>
      <c r="AZ1232" s="14"/>
      <c r="BA1232" s="14"/>
      <c r="BB1232" s="14"/>
      <c r="BC1232" s="14"/>
    </row>
    <row r="1233" spans="1:55" ht="26.25" customHeight="1" x14ac:dyDescent="0.35">
      <c r="A1233" s="2" t="s">
        <v>635</v>
      </c>
      <c r="B1233" s="2" t="s">
        <v>215</v>
      </c>
      <c r="C1233" s="22" t="str">
        <f>VLOOKUP(B1233,Tabel!$A$6:$E$78,2,FALSE)</f>
        <v>G. Mutiara</v>
      </c>
      <c r="D1233" s="14">
        <f>VLOOKUP(B1233,Tabel!$A$6:$E$78,4,FALSE)</f>
        <v>30000</v>
      </c>
      <c r="E1233" s="13"/>
      <c r="F1233" s="13"/>
      <c r="G1233" s="13"/>
      <c r="H1233" s="13"/>
      <c r="I1233" s="13"/>
      <c r="J1233" s="13"/>
      <c r="K1233" s="13"/>
      <c r="L1233" s="13"/>
      <c r="M1233" s="13">
        <v>2</v>
      </c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  <c r="AA1233" s="13"/>
      <c r="AB1233" s="13"/>
      <c r="AC1233" s="13">
        <v>1</v>
      </c>
      <c r="AD1233" s="13"/>
      <c r="AE1233" s="13"/>
      <c r="AF1233" s="13"/>
      <c r="AG1233" s="13"/>
      <c r="AH1233" s="13"/>
      <c r="AI1233" s="13"/>
      <c r="AJ1233" s="13"/>
      <c r="AK1233" s="13"/>
      <c r="AL1233" s="13"/>
      <c r="AM1233" s="13"/>
      <c r="AN1233" s="13"/>
      <c r="AO1233" s="13"/>
      <c r="AP1233" s="13"/>
      <c r="AQ1233" s="13"/>
      <c r="AR1233" s="13">
        <f t="shared" ref="AR1233" si="67">SUM(E1233:AQ1233)</f>
        <v>3</v>
      </c>
      <c r="AT1233" s="13">
        <f t="shared" ref="AT1233" si="68">AR1233*D1233</f>
        <v>90000</v>
      </c>
      <c r="AU1233" s="14"/>
      <c r="AV1233" s="14"/>
      <c r="AW1233" s="14"/>
      <c r="AX1233" s="35"/>
      <c r="AY1233" s="30"/>
      <c r="AZ1233" s="14"/>
      <c r="BA1233" s="14"/>
      <c r="BB1233" s="14"/>
      <c r="BC1233" s="14"/>
    </row>
    <row r="1234" spans="1:55" ht="26.25" customHeight="1" x14ac:dyDescent="0.35">
      <c r="A1234" s="2" t="s">
        <v>632</v>
      </c>
      <c r="B1234" s="2" t="s">
        <v>40</v>
      </c>
      <c r="C1234" s="22" t="str">
        <f>VLOOKUP(B1234,Tabel!$A$6:$E$78,2,FALSE)</f>
        <v>Kalung huruf</v>
      </c>
      <c r="D1234" s="14">
        <f>VLOOKUP(B1234,Tabel!$A$6:$E$78,4,FALSE)</f>
        <v>15000</v>
      </c>
      <c r="E1234" s="13"/>
      <c r="F1234" s="13"/>
      <c r="G1234" s="13"/>
      <c r="H1234" s="13"/>
      <c r="I1234" s="13"/>
      <c r="J1234" s="13"/>
      <c r="K1234" s="13"/>
      <c r="L1234" s="13"/>
      <c r="M1234" s="13"/>
      <c r="N1234" s="13"/>
      <c r="O1234" s="13"/>
      <c r="P1234" s="13"/>
      <c r="Q1234" s="13"/>
      <c r="R1234" s="13"/>
      <c r="S1234" s="13"/>
      <c r="T1234" s="13">
        <v>1</v>
      </c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  <c r="AE1234" s="13"/>
      <c r="AF1234" s="13"/>
      <c r="AG1234" s="13"/>
      <c r="AH1234" s="13"/>
      <c r="AI1234" s="13">
        <v>6</v>
      </c>
      <c r="AJ1234" s="13"/>
      <c r="AK1234" s="13"/>
      <c r="AL1234" s="13"/>
      <c r="AM1234" s="13"/>
      <c r="AN1234" s="13"/>
      <c r="AO1234" s="13"/>
      <c r="AP1234" s="13"/>
      <c r="AQ1234" s="13"/>
      <c r="AR1234" s="13">
        <f t="shared" ref="AR1234:AR1254" si="69">SUM(E1234:AQ1234)</f>
        <v>7</v>
      </c>
      <c r="AT1234" s="13">
        <f t="shared" ref="AT1234:AT1254" si="70">AR1234*D1234</f>
        <v>105000</v>
      </c>
      <c r="AU1234" s="14"/>
      <c r="AV1234" s="14"/>
      <c r="AW1234" s="14"/>
      <c r="AX1234" s="35"/>
      <c r="AY1234" s="30"/>
      <c r="AZ1234" s="14"/>
      <c r="BA1234" s="14"/>
      <c r="BB1234" s="14"/>
      <c r="BC1234" s="14"/>
    </row>
    <row r="1235" spans="1:55" ht="26.25" customHeight="1" x14ac:dyDescent="0.35">
      <c r="A1235" s="2" t="s">
        <v>400</v>
      </c>
      <c r="B1235" s="2" t="s">
        <v>133</v>
      </c>
      <c r="C1235" s="22" t="str">
        <f>VLOOKUP(B1235,Tabel!$A$6:$E$78,2,FALSE)</f>
        <v>Gelang rosario kristal</v>
      </c>
      <c r="D1235" s="14">
        <f>VLOOKUP(B1235,Tabel!$A$6:$E$78,4,FALSE)</f>
        <v>50000</v>
      </c>
      <c r="E1235" s="13"/>
      <c r="F1235" s="13"/>
      <c r="G1235" s="13"/>
      <c r="H1235" s="13"/>
      <c r="I1235" s="13"/>
      <c r="J1235" s="13"/>
      <c r="K1235" s="13"/>
      <c r="L1235" s="13"/>
      <c r="M1235" s="13"/>
      <c r="N1235" s="13"/>
      <c r="O1235" s="13"/>
      <c r="P1235" s="13">
        <v>2</v>
      </c>
      <c r="Q1235" s="13"/>
      <c r="R1235" s="13"/>
      <c r="S1235" s="13"/>
      <c r="T1235" s="13"/>
      <c r="U1235" s="13"/>
      <c r="V1235" s="13"/>
      <c r="W1235" s="13"/>
      <c r="X1235" s="13">
        <v>2</v>
      </c>
      <c r="Y1235" s="13"/>
      <c r="Z1235" s="13"/>
      <c r="AA1235" s="13"/>
      <c r="AB1235" s="13"/>
      <c r="AC1235" s="13"/>
      <c r="AD1235" s="13"/>
      <c r="AE1235" s="13"/>
      <c r="AF1235" s="13"/>
      <c r="AG1235" s="13"/>
      <c r="AH1235" s="13"/>
      <c r="AI1235" s="13">
        <v>1</v>
      </c>
      <c r="AJ1235" s="13"/>
      <c r="AK1235" s="13"/>
      <c r="AL1235" s="13"/>
      <c r="AM1235" s="13"/>
      <c r="AN1235" s="13"/>
      <c r="AO1235" s="13"/>
      <c r="AP1235" s="13"/>
      <c r="AQ1235" s="13"/>
      <c r="AR1235" s="13">
        <f t="shared" si="69"/>
        <v>5</v>
      </c>
      <c r="AT1235" s="13">
        <f t="shared" si="70"/>
        <v>250000</v>
      </c>
      <c r="AU1235" s="14"/>
      <c r="AV1235" s="14"/>
      <c r="AW1235" s="14"/>
      <c r="AX1235" s="35"/>
      <c r="AY1235" s="30"/>
      <c r="AZ1235" s="14"/>
      <c r="BA1235" s="14"/>
      <c r="BB1235" s="14"/>
      <c r="BC1235" s="14"/>
    </row>
    <row r="1236" spans="1:55" ht="26.25" customHeight="1" x14ac:dyDescent="0.35">
      <c r="A1236" s="2"/>
      <c r="B1236" s="2" t="s">
        <v>636</v>
      </c>
      <c r="C1236" s="22" t="str">
        <f>VLOOKUP(B1236,Tabel!$A$6:$E$78,2,FALSE)</f>
        <v>Rosario Biji Plastik</v>
      </c>
      <c r="D1236" s="14">
        <f>VLOOKUP(B1236,Tabel!$A$6:$E$78,4,FALSE)</f>
        <v>40000</v>
      </c>
      <c r="E1236" s="13"/>
      <c r="F1236" s="13"/>
      <c r="G1236" s="13"/>
      <c r="H1236" s="13"/>
      <c r="I1236" s="13"/>
      <c r="J1236" s="13"/>
      <c r="K1236" s="13"/>
      <c r="L1236" s="13"/>
      <c r="M1236" s="13"/>
      <c r="N1236" s="13"/>
      <c r="O1236" s="13"/>
      <c r="P1236" s="13">
        <v>3</v>
      </c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F1236" s="13"/>
      <c r="AG1236" s="13"/>
      <c r="AH1236" s="13"/>
      <c r="AI1236" s="13"/>
      <c r="AJ1236" s="13">
        <v>1</v>
      </c>
      <c r="AK1236" s="13"/>
      <c r="AL1236" s="13"/>
      <c r="AM1236" s="13"/>
      <c r="AN1236" s="13"/>
      <c r="AO1236" s="13"/>
      <c r="AP1236" s="13"/>
      <c r="AQ1236" s="13"/>
      <c r="AR1236" s="13">
        <f t="shared" si="69"/>
        <v>4</v>
      </c>
      <c r="AT1236" s="13">
        <f t="shared" si="70"/>
        <v>160000</v>
      </c>
      <c r="AU1236" s="14"/>
      <c r="AV1236" s="14"/>
      <c r="AW1236" s="14"/>
      <c r="AX1236" s="35"/>
      <c r="AY1236" s="30"/>
      <c r="AZ1236" s="14"/>
      <c r="BA1236" s="14"/>
      <c r="BB1236" s="14"/>
      <c r="BC1236" s="14"/>
    </row>
    <row r="1237" spans="1:55" ht="26.25" customHeight="1" x14ac:dyDescent="0.35">
      <c r="A1237" s="2"/>
      <c r="B1237" s="2" t="s">
        <v>135</v>
      </c>
      <c r="C1237" s="22" t="str">
        <f>VLOOKUP(B1237,Tabel!$A$6:$E$78,2,FALSE)</f>
        <v xml:space="preserve">Gelang plat </v>
      </c>
      <c r="D1237" s="14">
        <f>VLOOKUP(B1237,Tabel!$A$6:$E$78,4,FALSE)</f>
        <v>17000</v>
      </c>
      <c r="E1237" s="13"/>
      <c r="F1237" s="13"/>
      <c r="G1237" s="13"/>
      <c r="H1237" s="13"/>
      <c r="I1237" s="13"/>
      <c r="J1237" s="13"/>
      <c r="K1237" s="13"/>
      <c r="L1237" s="13"/>
      <c r="M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>
        <v>5</v>
      </c>
      <c r="AE1237" s="13"/>
      <c r="AF1237" s="13"/>
      <c r="AG1237" s="13"/>
      <c r="AH1237" s="13"/>
      <c r="AI1237" s="13">
        <v>6</v>
      </c>
      <c r="AJ1237" s="13"/>
      <c r="AK1237" s="13"/>
      <c r="AL1237" s="13"/>
      <c r="AM1237" s="13"/>
      <c r="AN1237" s="13"/>
      <c r="AO1237" s="13"/>
      <c r="AP1237" s="13"/>
      <c r="AQ1237" s="13"/>
      <c r="AR1237" s="13">
        <f t="shared" si="69"/>
        <v>11</v>
      </c>
      <c r="AT1237" s="13">
        <f t="shared" si="70"/>
        <v>187000</v>
      </c>
      <c r="AU1237" s="14"/>
      <c r="AV1237" s="14"/>
      <c r="AW1237" s="14"/>
      <c r="AX1237" s="35"/>
      <c r="AY1237" s="30"/>
      <c r="AZ1237" s="14"/>
      <c r="BA1237" s="14"/>
      <c r="BB1237" s="14"/>
      <c r="BC1237" s="14"/>
    </row>
    <row r="1238" spans="1:55" ht="26.25" customHeight="1" x14ac:dyDescent="0.35">
      <c r="A1238" s="2"/>
      <c r="B1238" s="2" t="s">
        <v>605</v>
      </c>
      <c r="C1238" s="22" t="str">
        <f>VLOOKUP(B1238,Tabel!$A$6:$E$78,2,FALSE)</f>
        <v xml:space="preserve">Produk Rafael </v>
      </c>
      <c r="D1238" s="14">
        <f>VLOOKUP(B1238,Tabel!$A$6:$E$78,4,FALSE)</f>
        <v>23000</v>
      </c>
      <c r="E1238" s="13"/>
      <c r="F1238" s="13"/>
      <c r="G1238" s="13"/>
      <c r="H1238" s="13"/>
      <c r="I1238" s="13"/>
      <c r="J1238" s="13"/>
      <c r="K1238" s="13"/>
      <c r="L1238" s="13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3"/>
      <c r="AF1238" s="13"/>
      <c r="AG1238" s="13"/>
      <c r="AH1238" s="13"/>
      <c r="AI1238" s="13">
        <v>1</v>
      </c>
      <c r="AJ1238" s="13"/>
      <c r="AK1238" s="13"/>
      <c r="AL1238" s="13"/>
      <c r="AM1238" s="13"/>
      <c r="AN1238" s="13">
        <v>1</v>
      </c>
      <c r="AO1238" s="13"/>
      <c r="AP1238" s="13"/>
      <c r="AQ1238" s="13"/>
      <c r="AR1238" s="13">
        <f t="shared" si="69"/>
        <v>2</v>
      </c>
      <c r="AT1238" s="13">
        <f t="shared" si="70"/>
        <v>46000</v>
      </c>
      <c r="AU1238" s="14"/>
      <c r="AV1238" s="14"/>
      <c r="AW1238" s="14"/>
      <c r="AX1238" s="35"/>
      <c r="AY1238" s="30"/>
      <c r="AZ1238" s="14"/>
      <c r="BA1238" s="14"/>
      <c r="BB1238" s="14"/>
      <c r="BC1238" s="14"/>
    </row>
    <row r="1239" spans="1:55" ht="26.25" customHeight="1" x14ac:dyDescent="0.35">
      <c r="A1239" s="2"/>
      <c r="B1239" s="2" t="s">
        <v>633</v>
      </c>
      <c r="C1239" s="22" t="str">
        <f>VLOOKUP(B1239,Tabel!$A$6:$E$78,2,FALSE)</f>
        <v>Pita</v>
      </c>
      <c r="D1239" s="14">
        <f>VLOOKUP(B1239,Tabel!$A$6:$E$78,4,FALSE)</f>
        <v>15000</v>
      </c>
      <c r="E1239" s="13"/>
      <c r="F1239" s="13"/>
      <c r="G1239" s="13"/>
      <c r="H1239" s="13"/>
      <c r="I1239" s="13"/>
      <c r="J1239" s="13"/>
      <c r="K1239" s="13"/>
      <c r="L1239" s="13"/>
      <c r="M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>
        <v>4</v>
      </c>
      <c r="X1239" s="13"/>
      <c r="Y1239" s="13"/>
      <c r="Z1239" s="13"/>
      <c r="AA1239" s="13"/>
      <c r="AB1239" s="13"/>
      <c r="AC1239" s="13"/>
      <c r="AD1239" s="13"/>
      <c r="AE1239" s="13"/>
      <c r="AF1239" s="13"/>
      <c r="AG1239" s="13"/>
      <c r="AH1239" s="13"/>
      <c r="AI1239" s="13"/>
      <c r="AJ1239" s="13"/>
      <c r="AK1239" s="13"/>
      <c r="AL1239" s="13"/>
      <c r="AM1239" s="13"/>
      <c r="AN1239" s="13">
        <v>1</v>
      </c>
      <c r="AO1239" s="13"/>
      <c r="AP1239" s="13"/>
      <c r="AQ1239" s="13"/>
      <c r="AR1239" s="13">
        <f t="shared" si="69"/>
        <v>5</v>
      </c>
      <c r="AT1239" s="13">
        <f t="shared" si="70"/>
        <v>75000</v>
      </c>
      <c r="AU1239" s="14"/>
      <c r="AV1239" s="14"/>
      <c r="AW1239" s="14"/>
      <c r="AX1239" s="35"/>
      <c r="AY1239" s="30"/>
      <c r="AZ1239" s="14"/>
      <c r="BA1239" s="14"/>
      <c r="BB1239" s="14"/>
      <c r="BC1239" s="14"/>
    </row>
    <row r="1240" spans="1:55" ht="26.25" customHeight="1" x14ac:dyDescent="0.35">
      <c r="A1240" s="2"/>
      <c r="B1240" s="2" t="s">
        <v>32</v>
      </c>
      <c r="C1240" s="22" t="str">
        <f>VLOOKUP(B1240,Tabel!$A$6:$E$78,2,FALSE)</f>
        <v>Rosario kayu</v>
      </c>
      <c r="D1240" s="14">
        <f>VLOOKUP(B1240,Tabel!$A$6:$E$78,4,FALSE)</f>
        <v>40000</v>
      </c>
      <c r="E1240" s="13"/>
      <c r="F1240" s="13">
        <v>5</v>
      </c>
      <c r="G1240" s="13"/>
      <c r="H1240" s="13"/>
      <c r="I1240" s="13"/>
      <c r="J1240" s="13"/>
      <c r="K1240" s="13"/>
      <c r="L1240" s="13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F1240" s="13"/>
      <c r="AG1240" s="13"/>
      <c r="AH1240" s="13">
        <v>1</v>
      </c>
      <c r="AI1240" s="13"/>
      <c r="AJ1240" s="13"/>
      <c r="AK1240" s="13">
        <v>1</v>
      </c>
      <c r="AL1240" s="13"/>
      <c r="AM1240" s="13"/>
      <c r="AN1240" s="13"/>
      <c r="AO1240" s="13"/>
      <c r="AP1240" s="13"/>
      <c r="AQ1240" s="13"/>
      <c r="AR1240" s="13">
        <f t="shared" si="69"/>
        <v>7</v>
      </c>
      <c r="AT1240" s="13">
        <f t="shared" si="70"/>
        <v>280000</v>
      </c>
      <c r="AU1240" s="14"/>
      <c r="AV1240" s="14"/>
      <c r="AW1240" s="14"/>
      <c r="AX1240" s="35"/>
      <c r="AY1240" s="30"/>
      <c r="AZ1240" s="14"/>
      <c r="BA1240" s="14"/>
      <c r="BB1240" s="14"/>
      <c r="BC1240" s="14"/>
    </row>
    <row r="1241" spans="1:55" ht="26.25" customHeight="1" x14ac:dyDescent="0.35">
      <c r="A1241" s="2"/>
      <c r="B1241" s="2" t="s">
        <v>608</v>
      </c>
      <c r="C1241" s="22" t="str">
        <f>VLOOKUP(B1241,Tabel!$A$6:$E$78,2,FALSE)</f>
        <v>Produk Oscar</v>
      </c>
      <c r="D1241" s="14">
        <f>VLOOKUP(B1241,Tabel!$A$6:$E$78,4,FALSE)</f>
        <v>75000</v>
      </c>
      <c r="E1241" s="13"/>
      <c r="F1241" s="13"/>
      <c r="G1241" s="13"/>
      <c r="H1241" s="13"/>
      <c r="I1241" s="13"/>
      <c r="J1241" s="13"/>
      <c r="K1241" s="13"/>
      <c r="L1241" s="13"/>
      <c r="M1241" s="13">
        <v>1</v>
      </c>
      <c r="N1241" s="13"/>
      <c r="O1241" s="13"/>
      <c r="P1241" s="13"/>
      <c r="Q1241" s="13"/>
      <c r="R1241" s="13"/>
      <c r="S1241" s="13"/>
      <c r="T1241" s="13">
        <v>1</v>
      </c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  <c r="AE1241" s="13"/>
      <c r="AF1241" s="13"/>
      <c r="AG1241" s="13"/>
      <c r="AH1241" s="13"/>
      <c r="AI1241" s="13"/>
      <c r="AJ1241" s="13"/>
      <c r="AK1241" s="13"/>
      <c r="AL1241" s="13"/>
      <c r="AM1241" s="13"/>
      <c r="AN1241" s="13"/>
      <c r="AO1241" s="13"/>
      <c r="AP1241" s="13"/>
      <c r="AQ1241" s="13"/>
      <c r="AR1241" s="13">
        <f t="shared" si="69"/>
        <v>2</v>
      </c>
      <c r="AT1241" s="13">
        <f t="shared" si="70"/>
        <v>150000</v>
      </c>
      <c r="AU1241" s="14"/>
      <c r="AV1241" s="14"/>
      <c r="AW1241" s="14"/>
      <c r="AX1241" s="35"/>
      <c r="AY1241" s="30"/>
      <c r="AZ1241" s="14"/>
      <c r="BA1241" s="14"/>
      <c r="BB1241" s="14"/>
      <c r="BC1241" s="14"/>
    </row>
    <row r="1242" spans="1:55" ht="26.25" customHeight="1" x14ac:dyDescent="0.35">
      <c r="A1242" s="2"/>
      <c r="B1242" s="2" t="s">
        <v>215</v>
      </c>
      <c r="C1242" s="22" t="str">
        <f>VLOOKUP(B1242,Tabel!$A$6:$E$78,2,FALSE)</f>
        <v>G. Mutiara</v>
      </c>
      <c r="D1242" s="14">
        <f>VLOOKUP(B1242,Tabel!$A$6:$E$78,4,FALSE)</f>
        <v>30000</v>
      </c>
      <c r="E1242" s="13"/>
      <c r="F1242" s="13"/>
      <c r="G1242" s="13"/>
      <c r="H1242" s="13"/>
      <c r="I1242" s="13"/>
      <c r="J1242" s="13"/>
      <c r="K1242" s="13"/>
      <c r="L1242" s="13"/>
      <c r="M1242" s="13">
        <v>1</v>
      </c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/>
      <c r="AI1242" s="13"/>
      <c r="AJ1242" s="13"/>
      <c r="AK1242" s="13">
        <v>2</v>
      </c>
      <c r="AL1242" s="13"/>
      <c r="AM1242" s="13"/>
      <c r="AN1242" s="13">
        <v>1</v>
      </c>
      <c r="AO1242" s="13"/>
      <c r="AP1242" s="13"/>
      <c r="AQ1242" s="13"/>
      <c r="AR1242" s="13">
        <f t="shared" si="69"/>
        <v>4</v>
      </c>
      <c r="AT1242" s="13">
        <f t="shared" si="70"/>
        <v>120000</v>
      </c>
      <c r="AU1242" s="14"/>
      <c r="AV1242" s="14"/>
      <c r="AW1242" s="14"/>
      <c r="AX1242" s="35"/>
      <c r="AY1242" s="30"/>
      <c r="AZ1242" s="14"/>
      <c r="BA1242" s="14"/>
      <c r="BB1242" s="14"/>
      <c r="BC1242" s="14"/>
    </row>
    <row r="1243" spans="1:55" ht="26.25" customHeight="1" x14ac:dyDescent="0.35">
      <c r="A1243" s="2"/>
      <c r="B1243" s="2" t="s">
        <v>49</v>
      </c>
      <c r="C1243" s="22" t="str">
        <f>VLOOKUP(B1243,Tabel!$A$6:$E$78,2,FALSE)</f>
        <v>G.tali warna warni</v>
      </c>
      <c r="D1243" s="14">
        <f>VLOOKUP(B1243,Tabel!$A$6:$E$78,4,FALSE)</f>
        <v>17000</v>
      </c>
      <c r="E1243" s="13"/>
      <c r="F1243" s="13"/>
      <c r="G1243" s="13"/>
      <c r="H1243" s="13"/>
      <c r="I1243" s="13"/>
      <c r="J1243" s="13"/>
      <c r="K1243" s="13"/>
      <c r="L1243" s="13"/>
      <c r="M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>
        <v>1</v>
      </c>
      <c r="AA1243" s="13"/>
      <c r="AB1243" s="13"/>
      <c r="AC1243" s="13"/>
      <c r="AD1243" s="13"/>
      <c r="AE1243" s="13"/>
      <c r="AF1243" s="13">
        <v>1</v>
      </c>
      <c r="AG1243" s="13">
        <v>3</v>
      </c>
      <c r="AH1243" s="13"/>
      <c r="AI1243" s="13"/>
      <c r="AJ1243" s="13"/>
      <c r="AK1243" s="13"/>
      <c r="AL1243" s="13"/>
      <c r="AM1243" s="13">
        <v>1</v>
      </c>
      <c r="AN1243" s="13"/>
      <c r="AO1243" s="13"/>
      <c r="AP1243" s="13"/>
      <c r="AQ1243" s="13"/>
      <c r="AR1243" s="13">
        <f t="shared" si="69"/>
        <v>6</v>
      </c>
      <c r="AT1243" s="13">
        <f t="shared" si="70"/>
        <v>102000</v>
      </c>
      <c r="AU1243" s="14"/>
      <c r="AV1243" s="14"/>
      <c r="AW1243" s="14"/>
      <c r="AX1243" s="35"/>
      <c r="AY1243" s="30"/>
      <c r="AZ1243" s="14"/>
      <c r="BA1243" s="14"/>
      <c r="BB1243" s="14"/>
      <c r="BC1243" s="14"/>
    </row>
    <row r="1244" spans="1:55" ht="26.25" customHeight="1" x14ac:dyDescent="0.35">
      <c r="A1244" s="2"/>
      <c r="B1244" s="2" t="s">
        <v>372</v>
      </c>
      <c r="C1244" s="22" t="str">
        <f>VLOOKUP(B1244,Tabel!$A$6:$E$78,2,FALSE)</f>
        <v>Gelang Rosario Corak Bunga</v>
      </c>
      <c r="D1244" s="14">
        <f>VLOOKUP(B1244,Tabel!$A$6:$E$78,4,FALSE)</f>
        <v>100000</v>
      </c>
      <c r="E1244" s="13"/>
      <c r="F1244" s="13">
        <v>1</v>
      </c>
      <c r="G1244" s="13"/>
      <c r="H1244" s="13"/>
      <c r="I1244" s="13"/>
      <c r="J1244" s="13"/>
      <c r="K1244" s="13"/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>
        <v>2</v>
      </c>
      <c r="Y1244" s="13"/>
      <c r="Z1244" s="13"/>
      <c r="AA1244" s="13"/>
      <c r="AB1244" s="13"/>
      <c r="AC1244" s="13"/>
      <c r="AD1244" s="13"/>
      <c r="AE1244" s="13"/>
      <c r="AF1244" s="13"/>
      <c r="AG1244" s="13"/>
      <c r="AH1244" s="13"/>
      <c r="AI1244" s="13"/>
      <c r="AJ1244" s="13"/>
      <c r="AK1244" s="13"/>
      <c r="AL1244" s="13"/>
      <c r="AM1244" s="13"/>
      <c r="AN1244" s="13"/>
      <c r="AO1244" s="13"/>
      <c r="AP1244" s="13"/>
      <c r="AQ1244" s="13"/>
      <c r="AR1244" s="13">
        <f t="shared" si="69"/>
        <v>3</v>
      </c>
      <c r="AT1244" s="13">
        <f t="shared" si="70"/>
        <v>300000</v>
      </c>
      <c r="AU1244" s="14"/>
      <c r="AV1244" s="14"/>
      <c r="AW1244" s="14"/>
      <c r="AX1244" s="35"/>
      <c r="AY1244" s="30"/>
      <c r="AZ1244" s="14"/>
      <c r="BA1244" s="14"/>
      <c r="BB1244" s="14"/>
      <c r="BC1244" s="14"/>
    </row>
    <row r="1245" spans="1:55" ht="26.25" customHeight="1" x14ac:dyDescent="0.35">
      <c r="A1245" s="2"/>
      <c r="B1245" s="2" t="s">
        <v>221</v>
      </c>
      <c r="C1245" s="22" t="str">
        <f>VLOOKUP(B1245,Tabel!$A$6:$E$78,2,FALSE)</f>
        <v>Rosario tali bercorak</v>
      </c>
      <c r="D1245" s="14">
        <f>VLOOKUP(B1245,Tabel!$A$6:$E$78,4,FALSE)</f>
        <v>50000</v>
      </c>
      <c r="E1245" s="13"/>
      <c r="F1245" s="13"/>
      <c r="G1245" s="13"/>
      <c r="H1245" s="13"/>
      <c r="I1245" s="13"/>
      <c r="J1245" s="13"/>
      <c r="K1245" s="13"/>
      <c r="L1245" s="13"/>
      <c r="M1245" s="13"/>
      <c r="N1245" s="13"/>
      <c r="O1245" s="13"/>
      <c r="P1245" s="13"/>
      <c r="Q1245" s="13"/>
      <c r="R1245" s="13"/>
      <c r="S1245" s="13">
        <v>3</v>
      </c>
      <c r="T1245" s="13"/>
      <c r="U1245" s="13"/>
      <c r="V1245" s="13"/>
      <c r="W1245" s="13">
        <v>1</v>
      </c>
      <c r="X1245" s="13"/>
      <c r="Y1245" s="13"/>
      <c r="Z1245" s="13"/>
      <c r="AA1245" s="13"/>
      <c r="AB1245" s="13"/>
      <c r="AC1245" s="13"/>
      <c r="AD1245" s="13"/>
      <c r="AE1245" s="13"/>
      <c r="AF1245" s="13"/>
      <c r="AG1245" s="13"/>
      <c r="AH1245" s="13"/>
      <c r="AI1245" s="13">
        <v>1</v>
      </c>
      <c r="AJ1245" s="13"/>
      <c r="AK1245" s="13"/>
      <c r="AL1245" s="13"/>
      <c r="AM1245" s="13"/>
      <c r="AN1245" s="13"/>
      <c r="AO1245" s="13"/>
      <c r="AP1245" s="13"/>
      <c r="AQ1245" s="13"/>
      <c r="AR1245" s="13">
        <f t="shared" si="69"/>
        <v>5</v>
      </c>
      <c r="AT1245" s="13">
        <f t="shared" si="70"/>
        <v>250000</v>
      </c>
      <c r="AU1245" s="14"/>
      <c r="AV1245" s="14"/>
      <c r="AW1245" s="14"/>
      <c r="AX1245" s="35"/>
      <c r="AY1245" s="30"/>
      <c r="AZ1245" s="14"/>
      <c r="BA1245" s="14"/>
      <c r="BB1245" s="14"/>
      <c r="BC1245" s="14"/>
    </row>
    <row r="1246" spans="1:55" ht="26.25" customHeight="1" x14ac:dyDescent="0.35">
      <c r="A1246" s="2"/>
      <c r="B1246" s="2" t="s">
        <v>33</v>
      </c>
      <c r="C1246" s="22" t="str">
        <f>VLOOKUP(B1246,Tabel!$A$6:$E$78,2,FALSE)</f>
        <v>Rosario batu</v>
      </c>
      <c r="D1246" s="14">
        <f>VLOOKUP(B1246,Tabel!$A$6:$E$78,4,FALSE)</f>
        <v>100000</v>
      </c>
      <c r="E1246" s="13"/>
      <c r="F1246" s="13">
        <v>1</v>
      </c>
      <c r="G1246" s="13"/>
      <c r="H1246" s="13"/>
      <c r="I1246" s="13"/>
      <c r="J1246" s="13"/>
      <c r="K1246" s="13"/>
      <c r="L1246" s="13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13"/>
      <c r="AL1246" s="13"/>
      <c r="AM1246" s="13"/>
      <c r="AN1246" s="13"/>
      <c r="AO1246" s="13"/>
      <c r="AP1246" s="13"/>
      <c r="AQ1246" s="13"/>
      <c r="AR1246" s="13">
        <f t="shared" si="69"/>
        <v>1</v>
      </c>
      <c r="AT1246" s="13">
        <f t="shared" si="70"/>
        <v>100000</v>
      </c>
      <c r="AU1246" s="14"/>
      <c r="AV1246" s="14"/>
      <c r="AW1246" s="14"/>
      <c r="AX1246" s="35"/>
      <c r="AY1246" s="30"/>
      <c r="AZ1246" s="14"/>
      <c r="BA1246" s="14"/>
      <c r="BB1246" s="14"/>
      <c r="BC1246" s="14"/>
    </row>
    <row r="1247" spans="1:55" ht="26.25" customHeight="1" x14ac:dyDescent="0.35">
      <c r="A1247" s="2"/>
      <c r="B1247" s="2" t="s">
        <v>39</v>
      </c>
      <c r="C1247" s="22" t="str">
        <f>VLOOKUP(B1247,Tabel!$A$6:$E$78,2,FALSE)</f>
        <v>Kalung bandul kupu2</v>
      </c>
      <c r="D1247" s="14">
        <f>VLOOKUP(B1247,Tabel!$A$6:$E$78,4,FALSE)</f>
        <v>40000</v>
      </c>
      <c r="E1247" s="13"/>
      <c r="F1247" s="13"/>
      <c r="G1247" s="13"/>
      <c r="H1247" s="13"/>
      <c r="I1247" s="13"/>
      <c r="J1247" s="13"/>
      <c r="K1247" s="13"/>
      <c r="L1247" s="13"/>
      <c r="M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>
        <v>1</v>
      </c>
      <c r="AA1247" s="13"/>
      <c r="AB1247" s="13"/>
      <c r="AC1247" s="13"/>
      <c r="AD1247" s="13"/>
      <c r="AE1247" s="13"/>
      <c r="AF1247" s="13"/>
      <c r="AG1247" s="13"/>
      <c r="AH1247" s="13"/>
      <c r="AI1247" s="13"/>
      <c r="AJ1247" s="13"/>
      <c r="AK1247" s="13"/>
      <c r="AL1247" s="13"/>
      <c r="AM1247" s="13"/>
      <c r="AN1247" s="13"/>
      <c r="AO1247" s="13"/>
      <c r="AP1247" s="13"/>
      <c r="AQ1247" s="13"/>
      <c r="AR1247" s="13">
        <f t="shared" si="69"/>
        <v>1</v>
      </c>
      <c r="AT1247" s="13">
        <f t="shared" si="70"/>
        <v>40000</v>
      </c>
      <c r="AU1247" s="14"/>
      <c r="AV1247" s="14"/>
      <c r="AW1247" s="14"/>
      <c r="AX1247" s="35"/>
      <c r="AY1247" s="30"/>
      <c r="AZ1247" s="14"/>
      <c r="BA1247" s="14"/>
      <c r="BB1247" s="14"/>
      <c r="BC1247" s="14"/>
    </row>
    <row r="1248" spans="1:55" ht="26" customHeight="1" x14ac:dyDescent="0.35">
      <c r="A1248" s="2"/>
      <c r="B1248" s="2" t="s">
        <v>130</v>
      </c>
      <c r="C1248" s="22" t="str">
        <f>VLOOKUP(B1248,Tabel!$A$6:$E$78,2,FALSE)</f>
        <v>G.makrame besar</v>
      </c>
      <c r="D1248" s="14">
        <f>VLOOKUP(B1248,Tabel!$A$6:$E$78,4,FALSE)</f>
        <v>23000</v>
      </c>
      <c r="E1248" s="13"/>
      <c r="F1248" s="13"/>
      <c r="G1248" s="13"/>
      <c r="H1248" s="13"/>
      <c r="I1248" s="13"/>
      <c r="J1248" s="13"/>
      <c r="K1248" s="13"/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  <c r="AE1248" s="13"/>
      <c r="AF1248" s="13"/>
      <c r="AG1248" s="13"/>
      <c r="AH1248" s="13"/>
      <c r="AI1248" s="13">
        <v>1</v>
      </c>
      <c r="AJ1248" s="13"/>
      <c r="AK1248" s="13"/>
      <c r="AL1248" s="13"/>
      <c r="AM1248" s="13"/>
      <c r="AN1248" s="13"/>
      <c r="AO1248" s="13"/>
      <c r="AP1248" s="13"/>
      <c r="AQ1248" s="13"/>
      <c r="AR1248" s="13">
        <f t="shared" si="69"/>
        <v>1</v>
      </c>
      <c r="AT1248" s="13">
        <f t="shared" si="70"/>
        <v>23000</v>
      </c>
      <c r="AU1248" s="14"/>
      <c r="AV1248" s="14"/>
      <c r="AW1248" s="14"/>
      <c r="AX1248" s="35"/>
      <c r="AY1248" s="30"/>
      <c r="AZ1248" s="14"/>
      <c r="BA1248" s="14"/>
      <c r="BB1248" s="14"/>
      <c r="BC1248" s="14"/>
    </row>
    <row r="1249" spans="1:55" ht="26" customHeight="1" x14ac:dyDescent="0.35">
      <c r="A1249" s="2"/>
      <c r="B1249" s="2" t="s">
        <v>603</v>
      </c>
      <c r="C1249" s="22" t="str">
        <f>VLOOKUP(B1249,Tabel!$A$6:$E$78,2,FALSE)</f>
        <v>Produk Rahul Ericson</v>
      </c>
      <c r="D1249" s="14">
        <f>VLOOKUP(B1249,Tabel!$A$6:$E$78,4,FALSE)</f>
        <v>25000</v>
      </c>
      <c r="E1249" s="13"/>
      <c r="F1249" s="13"/>
      <c r="G1249" s="13"/>
      <c r="H1249" s="13"/>
      <c r="I1249" s="13"/>
      <c r="J1249" s="13"/>
      <c r="K1249" s="13"/>
      <c r="L1249" s="13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3">
        <v>1</v>
      </c>
      <c r="AF1249" s="13"/>
      <c r="AG1249" s="13"/>
      <c r="AH1249" s="13"/>
      <c r="AI1249" s="13"/>
      <c r="AJ1249" s="13"/>
      <c r="AK1249" s="13"/>
      <c r="AL1249" s="13"/>
      <c r="AM1249" s="13"/>
      <c r="AN1249" s="13"/>
      <c r="AO1249" s="13"/>
      <c r="AP1249" s="13"/>
      <c r="AQ1249" s="13"/>
      <c r="AR1249" s="13">
        <f t="shared" si="69"/>
        <v>1</v>
      </c>
      <c r="AT1249" s="13">
        <f t="shared" si="70"/>
        <v>25000</v>
      </c>
      <c r="AU1249" s="14"/>
      <c r="AV1249" s="14"/>
      <c r="AW1249" s="14"/>
      <c r="AX1249" s="35"/>
      <c r="AY1249" s="30"/>
      <c r="AZ1249" s="14"/>
      <c r="BA1249" s="14"/>
      <c r="BB1249" s="14"/>
      <c r="BC1249" s="14"/>
    </row>
    <row r="1250" spans="1:55" ht="26" customHeight="1" x14ac:dyDescent="0.35">
      <c r="A1250" s="2" t="s">
        <v>635</v>
      </c>
      <c r="B1250" s="2" t="s">
        <v>215</v>
      </c>
      <c r="C1250" s="22" t="str">
        <f>VLOOKUP(B1250,Tabel!$A$6:$E$78,2,FALSE)</f>
        <v>G. Mutiara</v>
      </c>
      <c r="D1250" s="14">
        <f>VLOOKUP(B1250,Tabel!$A$6:$E$78,4,FALSE)</f>
        <v>30000</v>
      </c>
      <c r="E1250" s="13"/>
      <c r="F1250" s="13"/>
      <c r="G1250" s="13"/>
      <c r="H1250" s="13"/>
      <c r="I1250" s="13"/>
      <c r="J1250" s="13"/>
      <c r="K1250" s="13"/>
      <c r="L1250" s="13"/>
      <c r="M1250" s="13">
        <v>2</v>
      </c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F1250" s="13"/>
      <c r="AG1250" s="13"/>
      <c r="AH1250" s="13"/>
      <c r="AI1250" s="13"/>
      <c r="AJ1250" s="13"/>
      <c r="AK1250" s="13"/>
      <c r="AL1250" s="13"/>
      <c r="AM1250" s="13"/>
      <c r="AN1250" s="13">
        <v>1</v>
      </c>
      <c r="AO1250" s="13"/>
      <c r="AP1250" s="13"/>
      <c r="AQ1250" s="13"/>
      <c r="AR1250" s="13">
        <f t="shared" si="69"/>
        <v>3</v>
      </c>
      <c r="AT1250" s="13">
        <f t="shared" si="70"/>
        <v>90000</v>
      </c>
      <c r="AU1250" s="14"/>
      <c r="AV1250" s="14"/>
      <c r="AW1250" s="14"/>
      <c r="AX1250" s="35"/>
      <c r="AY1250" s="30"/>
      <c r="AZ1250" s="14"/>
      <c r="BA1250" s="14"/>
      <c r="BB1250" s="14"/>
      <c r="BC1250" s="14"/>
    </row>
    <row r="1251" spans="1:55" ht="26" customHeight="1" x14ac:dyDescent="0.35">
      <c r="A1251" s="2" t="s">
        <v>632</v>
      </c>
      <c r="B1251" s="2" t="s">
        <v>32</v>
      </c>
      <c r="C1251" s="22" t="str">
        <f>VLOOKUP(B1251,Tabel!$A$6:$E$78,2,FALSE)</f>
        <v>Rosario kayu</v>
      </c>
      <c r="D1251" s="14">
        <f>VLOOKUP(B1251,Tabel!$A$6:$E$78,4,FALSE)</f>
        <v>40000</v>
      </c>
      <c r="E1251" s="13"/>
      <c r="F1251" s="13"/>
      <c r="G1251" s="13"/>
      <c r="H1251" s="13"/>
      <c r="I1251" s="13"/>
      <c r="J1251" s="13"/>
      <c r="K1251" s="13"/>
      <c r="L1251" s="13"/>
      <c r="M1251" s="13"/>
      <c r="N1251" s="13"/>
      <c r="O1251" s="13"/>
      <c r="P1251" s="13"/>
      <c r="Q1251" s="13"/>
      <c r="R1251" s="13"/>
      <c r="S1251" s="13"/>
      <c r="T1251" s="13"/>
      <c r="U1251" s="13"/>
      <c r="V1251" s="13"/>
      <c r="W1251" s="13"/>
      <c r="X1251" s="13"/>
      <c r="Y1251" s="13"/>
      <c r="Z1251" s="13"/>
      <c r="AA1251" s="13"/>
      <c r="AB1251" s="13"/>
      <c r="AC1251" s="13"/>
      <c r="AD1251" s="13"/>
      <c r="AE1251" s="13"/>
      <c r="AF1251" s="13"/>
      <c r="AG1251" s="13"/>
      <c r="AH1251" s="13"/>
      <c r="AI1251" s="13">
        <v>1</v>
      </c>
      <c r="AJ1251" s="13"/>
      <c r="AK1251" s="13">
        <v>1</v>
      </c>
      <c r="AL1251" s="13"/>
      <c r="AM1251" s="13"/>
      <c r="AN1251" s="13"/>
      <c r="AO1251" s="13"/>
      <c r="AP1251" s="13"/>
      <c r="AQ1251" s="13"/>
      <c r="AR1251" s="13">
        <f t="shared" si="69"/>
        <v>2</v>
      </c>
      <c r="AT1251" s="13">
        <f t="shared" si="70"/>
        <v>80000</v>
      </c>
      <c r="AU1251" s="14"/>
      <c r="AV1251" s="14"/>
      <c r="AW1251" s="14"/>
      <c r="AX1251" s="35"/>
      <c r="AY1251" s="30"/>
      <c r="AZ1251" s="14"/>
      <c r="BA1251" s="14"/>
      <c r="BB1251" s="14"/>
      <c r="BC1251" s="14"/>
    </row>
    <row r="1252" spans="1:55" ht="26" customHeight="1" x14ac:dyDescent="0.35">
      <c r="A1252" s="2" t="s">
        <v>640</v>
      </c>
      <c r="B1252" s="2" t="s">
        <v>40</v>
      </c>
      <c r="C1252" s="22" t="str">
        <f>VLOOKUP(B1252,Tabel!$A$6:$E$78,2,FALSE)</f>
        <v>Kalung huruf</v>
      </c>
      <c r="D1252" s="14">
        <f>VLOOKUP(B1252,Tabel!$A$6:$E$78,4,FALSE)</f>
        <v>15000</v>
      </c>
      <c r="E1252" s="13"/>
      <c r="F1252" s="13"/>
      <c r="G1252" s="13"/>
      <c r="H1252" s="13"/>
      <c r="I1252" s="13"/>
      <c r="J1252" s="13"/>
      <c r="K1252" s="13"/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  <c r="AE1252" s="13"/>
      <c r="AF1252" s="13"/>
      <c r="AG1252" s="13"/>
      <c r="AH1252" s="13"/>
      <c r="AI1252" s="13">
        <v>8</v>
      </c>
      <c r="AJ1252" s="13"/>
      <c r="AK1252" s="13"/>
      <c r="AL1252" s="13"/>
      <c r="AM1252" s="13"/>
      <c r="AN1252" s="13"/>
      <c r="AO1252" s="13"/>
      <c r="AP1252" s="13"/>
      <c r="AQ1252" s="13"/>
      <c r="AR1252" s="13">
        <f t="shared" si="69"/>
        <v>8</v>
      </c>
      <c r="AT1252" s="13">
        <f t="shared" si="70"/>
        <v>120000</v>
      </c>
      <c r="AU1252" s="14"/>
      <c r="AV1252" s="14"/>
      <c r="AW1252" s="14"/>
      <c r="AX1252" s="35"/>
      <c r="AY1252" s="30"/>
      <c r="AZ1252" s="14"/>
      <c r="BA1252" s="14"/>
      <c r="BB1252" s="14"/>
      <c r="BC1252" s="14"/>
    </row>
    <row r="1253" spans="1:55" ht="26" customHeight="1" x14ac:dyDescent="0.35">
      <c r="A1253" s="2"/>
      <c r="B1253" s="2" t="s">
        <v>133</v>
      </c>
      <c r="C1253" s="22" t="str">
        <f>VLOOKUP(B1253,Tabel!$A$6:$E$78,2,FALSE)</f>
        <v>Gelang rosario kristal</v>
      </c>
      <c r="D1253" s="14">
        <f>VLOOKUP(B1253,Tabel!$A$6:$E$78,4,FALSE)</f>
        <v>50000</v>
      </c>
      <c r="E1253" s="13"/>
      <c r="F1253" s="13"/>
      <c r="G1253" s="13"/>
      <c r="H1253" s="13"/>
      <c r="I1253" s="13"/>
      <c r="J1253" s="13"/>
      <c r="K1253" s="13"/>
      <c r="L1253" s="13"/>
      <c r="M1253" s="13"/>
      <c r="N1253" s="13"/>
      <c r="O1253" s="13"/>
      <c r="P1253" s="13">
        <v>1</v>
      </c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  <c r="AE1253" s="13"/>
      <c r="AF1253" s="13"/>
      <c r="AG1253" s="13"/>
      <c r="AH1253" s="13"/>
      <c r="AI1253" s="13">
        <v>2</v>
      </c>
      <c r="AJ1253" s="13"/>
      <c r="AK1253" s="13"/>
      <c r="AL1253" s="13"/>
      <c r="AM1253" s="13"/>
      <c r="AN1253" s="13"/>
      <c r="AO1253" s="13"/>
      <c r="AP1253" s="13"/>
      <c r="AQ1253" s="13"/>
      <c r="AR1253" s="13">
        <f t="shared" si="69"/>
        <v>3</v>
      </c>
      <c r="AT1253" s="13">
        <f t="shared" si="70"/>
        <v>150000</v>
      </c>
      <c r="AU1253" s="14"/>
      <c r="AV1253" s="14"/>
      <c r="AW1253" s="14"/>
      <c r="AX1253" s="35"/>
      <c r="AY1253" s="30"/>
      <c r="AZ1253" s="14"/>
      <c r="BA1253" s="14"/>
      <c r="BB1253" s="14"/>
      <c r="BC1253" s="14"/>
    </row>
    <row r="1254" spans="1:55" ht="26" customHeight="1" x14ac:dyDescent="0.35">
      <c r="A1254" s="2"/>
      <c r="B1254" s="2" t="s">
        <v>370</v>
      </c>
      <c r="C1254" s="22" t="str">
        <f>VLOOKUP(B1254,Tabel!$A$6:$E$78,2,FALSE)</f>
        <v>Gelang Rosario Putih</v>
      </c>
      <c r="D1254" s="14">
        <f>VLOOKUP(B1254,Tabel!$A$6:$E$78,4,FALSE)</f>
        <v>50000</v>
      </c>
      <c r="E1254" s="13"/>
      <c r="F1254" s="13"/>
      <c r="G1254" s="13"/>
      <c r="H1254" s="13"/>
      <c r="I1254" s="13"/>
      <c r="J1254" s="13"/>
      <c r="K1254" s="13"/>
      <c r="L1254" s="13"/>
      <c r="M1254" s="13">
        <v>1</v>
      </c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3"/>
      <c r="AF1254" s="13"/>
      <c r="AG1254" s="13"/>
      <c r="AH1254" s="13"/>
      <c r="AI1254" s="13"/>
      <c r="AJ1254" s="13"/>
      <c r="AK1254" s="13"/>
      <c r="AL1254" s="13"/>
      <c r="AM1254" s="13"/>
      <c r="AN1254" s="13"/>
      <c r="AO1254" s="13"/>
      <c r="AP1254" s="13"/>
      <c r="AQ1254" s="13"/>
      <c r="AR1254" s="13">
        <f t="shared" si="69"/>
        <v>1</v>
      </c>
      <c r="AT1254" s="13">
        <f t="shared" si="70"/>
        <v>50000</v>
      </c>
      <c r="AU1254" s="14"/>
      <c r="AV1254" s="14"/>
      <c r="AW1254" s="14"/>
      <c r="AX1254" s="35"/>
      <c r="AY1254" s="30"/>
      <c r="AZ1254" s="14"/>
      <c r="BA1254" s="14"/>
      <c r="BB1254" s="14"/>
      <c r="BC1254" s="14"/>
    </row>
    <row r="1255" spans="1:55" ht="26" customHeight="1" x14ac:dyDescent="0.35">
      <c r="A1255" s="2"/>
      <c r="B1255" s="2" t="s">
        <v>636</v>
      </c>
      <c r="C1255" s="22" t="str">
        <f>VLOOKUP(B1255,Tabel!$A$6:$E$78,2,FALSE)</f>
        <v>Rosario Biji Plastik</v>
      </c>
      <c r="D1255" s="14">
        <f>VLOOKUP(B1255,Tabel!$A$6:$E$78,4,FALSE)</f>
        <v>40000</v>
      </c>
      <c r="E1255" s="13"/>
      <c r="F1255" s="13"/>
      <c r="G1255" s="13"/>
      <c r="H1255" s="13"/>
      <c r="I1255" s="13"/>
      <c r="J1255" s="13"/>
      <c r="K1255" s="13"/>
      <c r="L1255" s="13"/>
      <c r="M1255" s="13"/>
      <c r="N1255" s="13"/>
      <c r="O1255" s="13"/>
      <c r="P1255" s="13">
        <v>1</v>
      </c>
      <c r="Q1255" s="13"/>
      <c r="R1255" s="13"/>
      <c r="S1255" s="13">
        <v>1</v>
      </c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  <c r="AE1255" s="13"/>
      <c r="AF1255" s="13"/>
      <c r="AG1255" s="13"/>
      <c r="AH1255" s="13"/>
      <c r="AI1255" s="13"/>
      <c r="AJ1255" s="13"/>
      <c r="AK1255" s="13"/>
      <c r="AL1255" s="13"/>
      <c r="AM1255" s="13"/>
      <c r="AN1255" s="13"/>
      <c r="AO1255" s="13"/>
      <c r="AP1255" s="13"/>
      <c r="AQ1255" s="13"/>
      <c r="AR1255" s="13">
        <f t="shared" ref="AR1255:AR1421" si="71">SUM(E1255:AQ1255)</f>
        <v>2</v>
      </c>
      <c r="AT1255" s="13">
        <f t="shared" ref="AT1255:AT1421" si="72">AR1255*D1255</f>
        <v>80000</v>
      </c>
      <c r="AU1255" s="14"/>
      <c r="AV1255" s="14"/>
      <c r="AW1255" s="14"/>
      <c r="AX1255" s="35"/>
      <c r="AY1255" s="30"/>
      <c r="AZ1255" s="14"/>
      <c r="BA1255" s="14"/>
      <c r="BB1255" s="14"/>
      <c r="BC1255" s="14"/>
    </row>
    <row r="1256" spans="1:55" ht="26" customHeight="1" x14ac:dyDescent="0.35">
      <c r="A1256" s="2"/>
      <c r="B1256" s="2" t="s">
        <v>49</v>
      </c>
      <c r="C1256" s="22" t="str">
        <f>VLOOKUP(B1256,Tabel!$A$6:$E$78,2,FALSE)</f>
        <v>G.tali warna warni</v>
      </c>
      <c r="D1256" s="14">
        <f>VLOOKUP(B1256,Tabel!$A$6:$E$78,4,FALSE)</f>
        <v>17000</v>
      </c>
      <c r="E1256" s="13"/>
      <c r="F1256" s="13"/>
      <c r="G1256" s="13"/>
      <c r="H1256" s="13"/>
      <c r="I1256" s="13"/>
      <c r="J1256" s="13"/>
      <c r="K1256" s="13"/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F1256" s="13"/>
      <c r="AG1256" s="13">
        <v>1</v>
      </c>
      <c r="AH1256" s="13"/>
      <c r="AI1256" s="13"/>
      <c r="AJ1256" s="13"/>
      <c r="AK1256" s="13"/>
      <c r="AL1256" s="13"/>
      <c r="AM1256" s="13"/>
      <c r="AN1256" s="13">
        <v>1</v>
      </c>
      <c r="AO1256" s="13"/>
      <c r="AP1256" s="13"/>
      <c r="AQ1256" s="13"/>
      <c r="AR1256" s="13">
        <f t="shared" si="71"/>
        <v>2</v>
      </c>
      <c r="AT1256" s="13">
        <f t="shared" si="72"/>
        <v>34000</v>
      </c>
      <c r="AU1256" s="14"/>
      <c r="AV1256" s="14"/>
      <c r="AW1256" s="14"/>
      <c r="AX1256" s="35"/>
      <c r="AY1256" s="30"/>
      <c r="AZ1256" s="14"/>
      <c r="BA1256" s="14"/>
      <c r="BB1256" s="14"/>
      <c r="BC1256" s="14"/>
    </row>
    <row r="1257" spans="1:55" ht="26" customHeight="1" x14ac:dyDescent="0.35">
      <c r="A1257" s="2"/>
      <c r="B1257" s="2" t="s">
        <v>633</v>
      </c>
      <c r="C1257" s="22" t="str">
        <f>VLOOKUP(B1257,Tabel!$A$6:$E$78,2,FALSE)</f>
        <v>Pita</v>
      </c>
      <c r="D1257" s="14">
        <f>VLOOKUP(B1257,Tabel!$A$6:$E$78,4,FALSE)</f>
        <v>15000</v>
      </c>
      <c r="E1257" s="13"/>
      <c r="F1257" s="13"/>
      <c r="G1257" s="13"/>
      <c r="H1257" s="13"/>
      <c r="I1257" s="13"/>
      <c r="J1257" s="13"/>
      <c r="K1257" s="13"/>
      <c r="L1257" s="13"/>
      <c r="M1257" s="13"/>
      <c r="N1257" s="13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  <c r="AE1257" s="13"/>
      <c r="AF1257" s="13"/>
      <c r="AG1257" s="13"/>
      <c r="AH1257" s="13"/>
      <c r="AI1257" s="13"/>
      <c r="AJ1257" s="13"/>
      <c r="AK1257" s="13"/>
      <c r="AL1257" s="13"/>
      <c r="AM1257" s="13"/>
      <c r="AN1257" s="13">
        <v>1</v>
      </c>
      <c r="AO1257" s="13"/>
      <c r="AP1257" s="13"/>
      <c r="AQ1257" s="13"/>
      <c r="AR1257" s="13">
        <f t="shared" si="71"/>
        <v>1</v>
      </c>
      <c r="AT1257" s="13">
        <f t="shared" si="72"/>
        <v>15000</v>
      </c>
      <c r="AU1257" s="14"/>
      <c r="AV1257" s="14"/>
      <c r="AW1257" s="14"/>
      <c r="AX1257" s="35"/>
      <c r="AY1257" s="30"/>
      <c r="AZ1257" s="14"/>
      <c r="BA1257" s="14"/>
      <c r="BB1257" s="14"/>
      <c r="BC1257" s="14"/>
    </row>
    <row r="1258" spans="1:55" ht="26" customHeight="1" x14ac:dyDescent="0.35">
      <c r="A1258" s="2"/>
      <c r="B1258" s="2" t="s">
        <v>135</v>
      </c>
      <c r="C1258" s="22" t="str">
        <f>VLOOKUP(B1258,Tabel!$A$6:$E$78,2,FALSE)</f>
        <v xml:space="preserve">Gelang plat </v>
      </c>
      <c r="D1258" s="14">
        <f>VLOOKUP(B1258,Tabel!$A$6:$E$78,4,FALSE)</f>
        <v>17000</v>
      </c>
      <c r="E1258" s="13"/>
      <c r="F1258" s="13"/>
      <c r="G1258" s="13"/>
      <c r="H1258" s="13"/>
      <c r="I1258" s="13"/>
      <c r="J1258" s="13"/>
      <c r="K1258" s="13"/>
      <c r="L1258" s="13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3"/>
      <c r="AD1258" s="13"/>
      <c r="AE1258" s="13"/>
      <c r="AF1258" s="13"/>
      <c r="AG1258" s="13"/>
      <c r="AH1258" s="13"/>
      <c r="AI1258" s="13">
        <v>2</v>
      </c>
      <c r="AJ1258" s="13"/>
      <c r="AK1258" s="13"/>
      <c r="AL1258" s="13"/>
      <c r="AM1258" s="13"/>
      <c r="AN1258" s="13"/>
      <c r="AO1258" s="13"/>
      <c r="AP1258" s="13"/>
      <c r="AQ1258" s="13"/>
      <c r="AR1258" s="13">
        <f t="shared" si="71"/>
        <v>2</v>
      </c>
      <c r="AT1258" s="13">
        <f t="shared" si="72"/>
        <v>34000</v>
      </c>
      <c r="AU1258" s="14"/>
      <c r="AV1258" s="14"/>
      <c r="AW1258" s="14"/>
      <c r="AX1258" s="35"/>
      <c r="AY1258" s="30"/>
      <c r="AZ1258" s="14"/>
      <c r="BA1258" s="14"/>
      <c r="BB1258" s="14"/>
      <c r="BC1258" s="14"/>
    </row>
    <row r="1259" spans="1:55" ht="26" customHeight="1" x14ac:dyDescent="0.35">
      <c r="A1259" s="2"/>
      <c r="B1259" s="2" t="s">
        <v>221</v>
      </c>
      <c r="C1259" s="22" t="str">
        <f>VLOOKUP(B1259,Tabel!$A$6:$E$78,2,FALSE)</f>
        <v>Rosario tali bercorak</v>
      </c>
      <c r="D1259" s="14">
        <f>VLOOKUP(B1259,Tabel!$A$6:$E$78,4,FALSE)</f>
        <v>50000</v>
      </c>
      <c r="E1259" s="13"/>
      <c r="F1259" s="13"/>
      <c r="G1259" s="13"/>
      <c r="H1259" s="13"/>
      <c r="I1259" s="13"/>
      <c r="J1259" s="13"/>
      <c r="K1259" s="13"/>
      <c r="L1259" s="13"/>
      <c r="M1259" s="13"/>
      <c r="N1259" s="13"/>
      <c r="O1259" s="13"/>
      <c r="P1259" s="13"/>
      <c r="Q1259" s="13"/>
      <c r="R1259" s="13"/>
      <c r="S1259" s="13">
        <v>3</v>
      </c>
      <c r="T1259" s="13"/>
      <c r="U1259" s="13"/>
      <c r="V1259" s="13"/>
      <c r="W1259" s="13">
        <v>1</v>
      </c>
      <c r="X1259" s="13"/>
      <c r="Y1259" s="13"/>
      <c r="Z1259" s="13"/>
      <c r="AA1259" s="13"/>
      <c r="AB1259" s="13"/>
      <c r="AC1259" s="13"/>
      <c r="AD1259" s="13"/>
      <c r="AE1259" s="13"/>
      <c r="AF1259" s="13"/>
      <c r="AG1259" s="13"/>
      <c r="AH1259" s="13"/>
      <c r="AI1259" s="13"/>
      <c r="AJ1259" s="13"/>
      <c r="AK1259" s="13"/>
      <c r="AL1259" s="13"/>
      <c r="AM1259" s="13"/>
      <c r="AN1259" s="13"/>
      <c r="AO1259" s="13"/>
      <c r="AP1259" s="13"/>
      <c r="AQ1259" s="13"/>
      <c r="AR1259" s="13">
        <f t="shared" si="71"/>
        <v>4</v>
      </c>
      <c r="AT1259" s="13">
        <f t="shared" si="72"/>
        <v>200000</v>
      </c>
      <c r="AU1259" s="14"/>
      <c r="AV1259" s="14"/>
      <c r="AW1259" s="14"/>
      <c r="AX1259" s="35"/>
      <c r="AY1259" s="30"/>
      <c r="AZ1259" s="14"/>
      <c r="BA1259" s="14"/>
      <c r="BB1259" s="14"/>
      <c r="BC1259" s="14"/>
    </row>
    <row r="1260" spans="1:55" ht="26" customHeight="1" x14ac:dyDescent="0.35">
      <c r="A1260" s="2"/>
      <c r="B1260" s="2" t="s">
        <v>608</v>
      </c>
      <c r="C1260" s="22" t="str">
        <f>VLOOKUP(B1260,Tabel!$A$6:$E$78,2,FALSE)</f>
        <v>Produk Oscar</v>
      </c>
      <c r="D1260" s="14">
        <f>VLOOKUP(B1260,Tabel!$A$6:$E$78,4,FALSE)</f>
        <v>75000</v>
      </c>
      <c r="E1260" s="13"/>
      <c r="F1260" s="13"/>
      <c r="G1260" s="13"/>
      <c r="H1260" s="13"/>
      <c r="I1260" s="13"/>
      <c r="J1260" s="13"/>
      <c r="K1260" s="13"/>
      <c r="L1260" s="13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/>
      <c r="AB1260" s="13"/>
      <c r="AC1260" s="13"/>
      <c r="AD1260" s="13"/>
      <c r="AE1260" s="13"/>
      <c r="AF1260" s="13"/>
      <c r="AG1260" s="13"/>
      <c r="AH1260" s="13"/>
      <c r="AI1260" s="13"/>
      <c r="AJ1260" s="13"/>
      <c r="AK1260" s="13"/>
      <c r="AL1260" s="13"/>
      <c r="AM1260" s="13"/>
      <c r="AN1260" s="13"/>
      <c r="AO1260" s="13"/>
      <c r="AP1260" s="13"/>
      <c r="AQ1260" s="13">
        <v>1</v>
      </c>
      <c r="AR1260" s="13">
        <f t="shared" si="71"/>
        <v>1</v>
      </c>
      <c r="AT1260" s="13">
        <f t="shared" si="72"/>
        <v>75000</v>
      </c>
      <c r="AU1260" s="14"/>
      <c r="AV1260" s="14"/>
      <c r="AW1260" s="14"/>
      <c r="AX1260" s="35"/>
      <c r="AY1260" s="30"/>
      <c r="AZ1260" s="14"/>
      <c r="BA1260" s="14"/>
      <c r="BB1260" s="14"/>
      <c r="BC1260" s="14"/>
    </row>
    <row r="1261" spans="1:55" ht="26" customHeight="1" x14ac:dyDescent="0.35">
      <c r="A1261" s="2"/>
      <c r="B1261" s="2" t="s">
        <v>372</v>
      </c>
      <c r="C1261" s="22" t="str">
        <f>VLOOKUP(B1261,Tabel!$A$6:$E$78,2,FALSE)</f>
        <v>Gelang Rosario Corak Bunga</v>
      </c>
      <c r="D1261" s="14">
        <f>VLOOKUP(B1261,Tabel!$A$6:$E$78,4,FALSE)</f>
        <v>100000</v>
      </c>
      <c r="E1261" s="13"/>
      <c r="F1261" s="13">
        <v>1</v>
      </c>
      <c r="G1261" s="13"/>
      <c r="H1261" s="13"/>
      <c r="I1261" s="13"/>
      <c r="J1261" s="13"/>
      <c r="K1261" s="13"/>
      <c r="L1261" s="13"/>
      <c r="M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3"/>
      <c r="AB1261" s="13"/>
      <c r="AC1261" s="13"/>
      <c r="AD1261" s="13"/>
      <c r="AE1261" s="13"/>
      <c r="AF1261" s="13"/>
      <c r="AG1261" s="13"/>
      <c r="AH1261" s="13"/>
      <c r="AI1261" s="13"/>
      <c r="AJ1261" s="13"/>
      <c r="AK1261" s="13"/>
      <c r="AL1261" s="13"/>
      <c r="AM1261" s="13"/>
      <c r="AN1261" s="13"/>
      <c r="AO1261" s="13"/>
      <c r="AP1261" s="13"/>
      <c r="AQ1261" s="13"/>
      <c r="AR1261" s="13">
        <f t="shared" si="71"/>
        <v>1</v>
      </c>
      <c r="AT1261" s="13">
        <f t="shared" si="72"/>
        <v>100000</v>
      </c>
      <c r="AU1261" s="14"/>
      <c r="AV1261" s="14"/>
      <c r="AW1261" s="14"/>
      <c r="AX1261" s="35"/>
      <c r="AY1261" s="30"/>
      <c r="AZ1261" s="14"/>
      <c r="BA1261" s="14"/>
      <c r="BB1261" s="14"/>
      <c r="BC1261" s="14"/>
    </row>
    <row r="1262" spans="1:55" ht="26" customHeight="1" x14ac:dyDescent="0.35">
      <c r="A1262" s="142">
        <v>42800</v>
      </c>
      <c r="B1262" s="2" t="s">
        <v>221</v>
      </c>
      <c r="C1262" s="22" t="str">
        <f>VLOOKUP(B1262,Tabel!$A$6:$E$78,2,FALSE)</f>
        <v>Rosario tali bercorak</v>
      </c>
      <c r="D1262" s="14">
        <f>VLOOKUP(B1262,Tabel!$A$6:$E$78,4,FALSE)</f>
        <v>50000</v>
      </c>
      <c r="E1262" s="13"/>
      <c r="F1262" s="13"/>
      <c r="G1262" s="13"/>
      <c r="H1262" s="13"/>
      <c r="I1262" s="13"/>
      <c r="J1262" s="13"/>
      <c r="K1262" s="13"/>
      <c r="L1262" s="13"/>
      <c r="M1262" s="13"/>
      <c r="N1262" s="13">
        <v>3</v>
      </c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/>
      <c r="AB1262" s="13"/>
      <c r="AC1262" s="13"/>
      <c r="AD1262" s="13">
        <v>5</v>
      </c>
      <c r="AE1262" s="13"/>
      <c r="AF1262" s="13"/>
      <c r="AG1262" s="13"/>
      <c r="AH1262" s="13"/>
      <c r="AI1262" s="13"/>
      <c r="AJ1262" s="13"/>
      <c r="AK1262" s="13"/>
      <c r="AL1262" s="13"/>
      <c r="AM1262" s="13"/>
      <c r="AN1262" s="13"/>
      <c r="AO1262" s="13"/>
      <c r="AP1262" s="13"/>
      <c r="AQ1262" s="13"/>
      <c r="AR1262" s="13">
        <f t="shared" si="71"/>
        <v>8</v>
      </c>
      <c r="AT1262" s="13">
        <f t="shared" si="72"/>
        <v>400000</v>
      </c>
      <c r="AU1262" s="14"/>
      <c r="AV1262" s="14"/>
      <c r="AW1262" s="14"/>
      <c r="AX1262" s="35"/>
      <c r="AY1262" s="30"/>
      <c r="AZ1262" s="14"/>
      <c r="BA1262" s="14"/>
      <c r="BB1262" s="14"/>
      <c r="BC1262" s="14"/>
    </row>
    <row r="1263" spans="1:55" ht="26" customHeight="1" x14ac:dyDescent="0.35">
      <c r="A1263" s="2" t="s">
        <v>641</v>
      </c>
      <c r="B1263" s="2" t="s">
        <v>223</v>
      </c>
      <c r="C1263" s="22" t="str">
        <f>VLOOKUP(B1263,Tabel!$A$6:$E$78,2,FALSE)</f>
        <v>Gelang rosario kristal</v>
      </c>
      <c r="D1263" s="14">
        <f>VLOOKUP(B1263,Tabel!$A$6:$E$78,4,FALSE)</f>
        <v>75000</v>
      </c>
      <c r="E1263" s="13"/>
      <c r="F1263" s="13"/>
      <c r="G1263" s="13"/>
      <c r="H1263" s="13"/>
      <c r="I1263" s="13"/>
      <c r="J1263" s="13"/>
      <c r="K1263" s="13"/>
      <c r="L1263" s="13"/>
      <c r="M1263" s="13"/>
      <c r="N1263" s="13"/>
      <c r="O1263" s="13"/>
      <c r="P1263" s="13"/>
      <c r="Q1263" s="13"/>
      <c r="R1263" s="13"/>
      <c r="S1263" s="13"/>
      <c r="T1263" s="13"/>
      <c r="U1263" s="13"/>
      <c r="V1263" s="13"/>
      <c r="W1263" s="13">
        <v>1</v>
      </c>
      <c r="X1263" s="13"/>
      <c r="Y1263" s="13"/>
      <c r="Z1263" s="13"/>
      <c r="AA1263" s="13"/>
      <c r="AB1263" s="13"/>
      <c r="AC1263" s="13"/>
      <c r="AD1263" s="13"/>
      <c r="AE1263" s="13"/>
      <c r="AF1263" s="13"/>
      <c r="AG1263" s="13"/>
      <c r="AH1263" s="13"/>
      <c r="AI1263" s="13"/>
      <c r="AJ1263" s="13"/>
      <c r="AK1263" s="13"/>
      <c r="AL1263" s="13"/>
      <c r="AM1263" s="13"/>
      <c r="AN1263" s="13"/>
      <c r="AO1263" s="13"/>
      <c r="AP1263" s="13"/>
      <c r="AQ1263" s="13"/>
      <c r="AR1263" s="13">
        <f t="shared" si="71"/>
        <v>1</v>
      </c>
      <c r="AT1263" s="13">
        <f t="shared" si="72"/>
        <v>75000</v>
      </c>
      <c r="AU1263" s="14"/>
      <c r="AV1263" s="14"/>
      <c r="AW1263" s="14"/>
      <c r="AX1263" s="35"/>
      <c r="AY1263" s="30"/>
      <c r="AZ1263" s="14"/>
      <c r="BA1263" s="14"/>
      <c r="BB1263" s="14"/>
      <c r="BC1263" s="14"/>
    </row>
    <row r="1264" spans="1:55" ht="26" customHeight="1" x14ac:dyDescent="0.35">
      <c r="A1264" s="2" t="s">
        <v>642</v>
      </c>
      <c r="B1264" s="2" t="s">
        <v>633</v>
      </c>
      <c r="C1264" s="22" t="str">
        <f>VLOOKUP(B1264,Tabel!$A$6:$E$78,2,FALSE)</f>
        <v>Pita</v>
      </c>
      <c r="D1264" s="14">
        <f>VLOOKUP(B1264,Tabel!$A$6:$E$78,4,FALSE)</f>
        <v>15000</v>
      </c>
      <c r="E1264" s="13"/>
      <c r="F1264" s="13"/>
      <c r="G1264" s="13"/>
      <c r="H1264" s="13"/>
      <c r="I1264" s="13"/>
      <c r="J1264" s="13"/>
      <c r="K1264" s="13"/>
      <c r="L1264" s="13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>
        <v>3</v>
      </c>
      <c r="X1264" s="13"/>
      <c r="Y1264" s="13"/>
      <c r="Z1264" s="13"/>
      <c r="AA1264" s="13"/>
      <c r="AB1264" s="13"/>
      <c r="AC1264" s="13"/>
      <c r="AD1264" s="13"/>
      <c r="AE1264" s="13"/>
      <c r="AF1264" s="13"/>
      <c r="AG1264" s="13"/>
      <c r="AH1264" s="13"/>
      <c r="AI1264" s="13"/>
      <c r="AJ1264" s="13"/>
      <c r="AK1264" s="13"/>
      <c r="AL1264" s="13"/>
      <c r="AM1264" s="13"/>
      <c r="AN1264" s="13">
        <v>5</v>
      </c>
      <c r="AO1264" s="13"/>
      <c r="AP1264" s="13"/>
      <c r="AQ1264" s="13"/>
      <c r="AR1264" s="13">
        <f t="shared" si="71"/>
        <v>8</v>
      </c>
      <c r="AT1264" s="13">
        <f t="shared" si="72"/>
        <v>120000</v>
      </c>
      <c r="AU1264" s="14"/>
      <c r="AV1264" s="14"/>
      <c r="AW1264" s="14"/>
      <c r="AX1264" s="35"/>
      <c r="AY1264" s="30"/>
      <c r="AZ1264" s="14"/>
      <c r="BA1264" s="14"/>
      <c r="BB1264" s="14"/>
      <c r="BC1264" s="14"/>
    </row>
    <row r="1265" spans="1:55" ht="26" customHeight="1" x14ac:dyDescent="0.35">
      <c r="A1265" s="2"/>
      <c r="B1265" s="2" t="s">
        <v>636</v>
      </c>
      <c r="C1265" s="22" t="str">
        <f>VLOOKUP(B1265,Tabel!$A$6:$E$78,2,FALSE)</f>
        <v>Rosario Biji Plastik</v>
      </c>
      <c r="D1265" s="14">
        <f>VLOOKUP(B1265,Tabel!$A$6:$E$78,4,FALSE)</f>
        <v>40000</v>
      </c>
      <c r="E1265" s="13"/>
      <c r="F1265" s="13"/>
      <c r="G1265" s="13"/>
      <c r="H1265" s="13"/>
      <c r="I1265" s="13"/>
      <c r="J1265" s="13"/>
      <c r="K1265" s="13"/>
      <c r="L1265" s="13"/>
      <c r="M1265" s="13"/>
      <c r="N1265" s="13"/>
      <c r="O1265" s="13"/>
      <c r="P1265" s="13">
        <v>1</v>
      </c>
      <c r="Q1265" s="13"/>
      <c r="R1265" s="13"/>
      <c r="S1265" s="13">
        <v>3</v>
      </c>
      <c r="T1265" s="13"/>
      <c r="U1265" s="13"/>
      <c r="V1265" s="13"/>
      <c r="W1265" s="13">
        <v>1</v>
      </c>
      <c r="X1265" s="13"/>
      <c r="Y1265" s="13"/>
      <c r="Z1265" s="13"/>
      <c r="AA1265" s="13"/>
      <c r="AB1265" s="13"/>
      <c r="AC1265" s="13"/>
      <c r="AD1265" s="13">
        <v>1</v>
      </c>
      <c r="AE1265" s="13"/>
      <c r="AF1265" s="13"/>
      <c r="AG1265" s="13"/>
      <c r="AH1265" s="13"/>
      <c r="AI1265" s="13"/>
      <c r="AJ1265" s="13"/>
      <c r="AK1265" s="13"/>
      <c r="AL1265" s="13"/>
      <c r="AM1265" s="13"/>
      <c r="AN1265" s="13">
        <v>1</v>
      </c>
      <c r="AO1265" s="13"/>
      <c r="AP1265" s="13"/>
      <c r="AQ1265" s="13"/>
      <c r="AR1265" s="13">
        <f t="shared" si="71"/>
        <v>7</v>
      </c>
      <c r="AT1265" s="13">
        <f t="shared" si="72"/>
        <v>280000</v>
      </c>
      <c r="AU1265" s="14"/>
      <c r="AV1265" s="14"/>
      <c r="AW1265" s="14"/>
      <c r="AX1265" s="35"/>
      <c r="AY1265" s="30"/>
      <c r="AZ1265" s="14"/>
      <c r="BA1265" s="14"/>
      <c r="BB1265" s="14"/>
      <c r="BC1265" s="14"/>
    </row>
    <row r="1266" spans="1:55" ht="26" customHeight="1" x14ac:dyDescent="0.35">
      <c r="A1266" s="2"/>
      <c r="B1266" s="2" t="s">
        <v>32</v>
      </c>
      <c r="C1266" s="22" t="str">
        <f>VLOOKUP(B1266,Tabel!$A$6:$E$78,2,FALSE)</f>
        <v>Rosario kayu</v>
      </c>
      <c r="D1266" s="14">
        <f>VLOOKUP(B1266,Tabel!$A$6:$E$78,4,FALSE)</f>
        <v>40000</v>
      </c>
      <c r="E1266" s="13"/>
      <c r="F1266" s="13">
        <v>1</v>
      </c>
      <c r="G1266" s="13"/>
      <c r="H1266" s="13"/>
      <c r="I1266" s="13"/>
      <c r="J1266" s="13"/>
      <c r="K1266" s="13"/>
      <c r="L1266" s="13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/>
      <c r="AB1266" s="13"/>
      <c r="AC1266" s="13"/>
      <c r="AD1266" s="13"/>
      <c r="AE1266" s="13"/>
      <c r="AF1266" s="13"/>
      <c r="AG1266" s="13"/>
      <c r="AH1266" s="13"/>
      <c r="AI1266" s="13">
        <v>1</v>
      </c>
      <c r="AJ1266" s="13"/>
      <c r="AK1266" s="13"/>
      <c r="AL1266" s="13"/>
      <c r="AM1266" s="13"/>
      <c r="AN1266" s="13"/>
      <c r="AO1266" s="13"/>
      <c r="AP1266" s="13"/>
      <c r="AQ1266" s="13"/>
      <c r="AR1266" s="13">
        <f t="shared" si="71"/>
        <v>2</v>
      </c>
      <c r="AT1266" s="13">
        <f t="shared" si="72"/>
        <v>80000</v>
      </c>
      <c r="AU1266" s="14"/>
      <c r="AV1266" s="14"/>
      <c r="AW1266" s="14"/>
      <c r="AX1266" s="35"/>
      <c r="AY1266" s="30"/>
      <c r="AZ1266" s="14"/>
      <c r="BA1266" s="14"/>
      <c r="BB1266" s="14"/>
      <c r="BC1266" s="14"/>
    </row>
    <row r="1267" spans="1:55" ht="26" customHeight="1" x14ac:dyDescent="0.35">
      <c r="A1267" s="2"/>
      <c r="B1267" s="2" t="s">
        <v>49</v>
      </c>
      <c r="C1267" s="22" t="str">
        <f>VLOOKUP(B1267,Tabel!$A$6:$E$78,2,FALSE)</f>
        <v>G.tali warna warni</v>
      </c>
      <c r="D1267" s="14">
        <f>VLOOKUP(B1267,Tabel!$A$6:$E$78,4,FALSE)</f>
        <v>17000</v>
      </c>
      <c r="E1267" s="13"/>
      <c r="F1267" s="13"/>
      <c r="G1267" s="13"/>
      <c r="H1267" s="13"/>
      <c r="I1267" s="13"/>
      <c r="J1267" s="13"/>
      <c r="K1267" s="13"/>
      <c r="L1267" s="13"/>
      <c r="M1267" s="13"/>
      <c r="N1267" s="13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  <c r="AA1267" s="13"/>
      <c r="AB1267" s="13"/>
      <c r="AC1267" s="13"/>
      <c r="AD1267" s="13">
        <v>1</v>
      </c>
      <c r="AE1267" s="13"/>
      <c r="AF1267" s="13"/>
      <c r="AG1267" s="13"/>
      <c r="AH1267" s="13"/>
      <c r="AI1267" s="13"/>
      <c r="AJ1267" s="13"/>
      <c r="AK1267" s="13"/>
      <c r="AL1267" s="13"/>
      <c r="AM1267" s="13">
        <v>2</v>
      </c>
      <c r="AN1267" s="13"/>
      <c r="AO1267" s="13"/>
      <c r="AP1267" s="13"/>
      <c r="AQ1267" s="13"/>
      <c r="AR1267" s="13">
        <f t="shared" si="71"/>
        <v>3</v>
      </c>
      <c r="AT1267" s="13">
        <f t="shared" si="72"/>
        <v>51000</v>
      </c>
      <c r="AU1267" s="14"/>
      <c r="AV1267" s="14"/>
      <c r="AW1267" s="14"/>
      <c r="AX1267" s="35"/>
      <c r="AY1267" s="30"/>
      <c r="AZ1267" s="14"/>
      <c r="BA1267" s="14"/>
      <c r="BB1267" s="14"/>
      <c r="BC1267" s="14"/>
    </row>
    <row r="1268" spans="1:55" ht="26" customHeight="1" x14ac:dyDescent="0.35">
      <c r="A1268" s="2"/>
      <c r="B1268" s="2" t="s">
        <v>133</v>
      </c>
      <c r="C1268" s="22" t="str">
        <f>VLOOKUP(B1268,Tabel!$A$6:$E$78,2,FALSE)</f>
        <v>Gelang rosario kristal</v>
      </c>
      <c r="D1268" s="14">
        <f>VLOOKUP(B1268,Tabel!$A$6:$E$78,4,FALSE)</f>
        <v>50000</v>
      </c>
      <c r="E1268" s="13"/>
      <c r="F1268" s="13"/>
      <c r="G1268" s="13"/>
      <c r="H1268" s="13"/>
      <c r="I1268" s="13"/>
      <c r="J1268" s="13"/>
      <c r="K1268" s="13"/>
      <c r="L1268" s="13"/>
      <c r="M1268" s="13"/>
      <c r="N1268" s="13"/>
      <c r="O1268" s="13"/>
      <c r="P1268" s="13"/>
      <c r="Q1268" s="13">
        <v>1</v>
      </c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/>
      <c r="AB1268" s="13"/>
      <c r="AC1268" s="13"/>
      <c r="AD1268" s="13"/>
      <c r="AE1268" s="13"/>
      <c r="AF1268" s="13"/>
      <c r="AG1268" s="13"/>
      <c r="AH1268" s="13"/>
      <c r="AI1268" s="13"/>
      <c r="AJ1268" s="13"/>
      <c r="AK1268" s="13"/>
      <c r="AL1268" s="13"/>
      <c r="AM1268" s="13"/>
      <c r="AN1268" s="13"/>
      <c r="AO1268" s="13"/>
      <c r="AP1268" s="13"/>
      <c r="AQ1268" s="13"/>
      <c r="AR1268" s="13">
        <f t="shared" si="71"/>
        <v>1</v>
      </c>
      <c r="AT1268" s="13">
        <f t="shared" si="72"/>
        <v>50000</v>
      </c>
      <c r="AU1268" s="14"/>
      <c r="AV1268" s="14"/>
      <c r="AW1268" s="14"/>
      <c r="AX1268" s="35"/>
      <c r="AY1268" s="30"/>
      <c r="AZ1268" s="14"/>
      <c r="BA1268" s="14"/>
      <c r="BB1268" s="14"/>
      <c r="BC1268" s="14"/>
    </row>
    <row r="1269" spans="1:55" ht="26" customHeight="1" x14ac:dyDescent="0.35">
      <c r="A1269" s="2"/>
      <c r="B1269" s="2" t="s">
        <v>372</v>
      </c>
      <c r="C1269" s="22" t="str">
        <f>VLOOKUP(B1269,Tabel!$A$6:$E$78,2,FALSE)</f>
        <v>Gelang Rosario Corak Bunga</v>
      </c>
      <c r="D1269" s="14">
        <f>VLOOKUP(B1269,Tabel!$A$6:$E$78,4,FALSE)</f>
        <v>100000</v>
      </c>
      <c r="E1269" s="13"/>
      <c r="F1269" s="13"/>
      <c r="G1269" s="13"/>
      <c r="H1269" s="13"/>
      <c r="I1269" s="13"/>
      <c r="J1269" s="13"/>
      <c r="K1269" s="13"/>
      <c r="L1269" s="13"/>
      <c r="M1269" s="13"/>
      <c r="N1269" s="13">
        <v>3</v>
      </c>
      <c r="O1269" s="13"/>
      <c r="P1269" s="13"/>
      <c r="Q1269" s="13">
        <v>3</v>
      </c>
      <c r="R1269" s="13"/>
      <c r="S1269" s="13"/>
      <c r="T1269" s="13"/>
      <c r="U1269" s="13"/>
      <c r="V1269" s="13"/>
      <c r="W1269" s="13">
        <v>2</v>
      </c>
      <c r="X1269" s="13"/>
      <c r="Y1269" s="13"/>
      <c r="Z1269" s="13"/>
      <c r="AA1269" s="13"/>
      <c r="AB1269" s="13"/>
      <c r="AC1269" s="13"/>
      <c r="AD1269" s="13"/>
      <c r="AE1269" s="13"/>
      <c r="AF1269" s="13"/>
      <c r="AG1269" s="13"/>
      <c r="AH1269" s="13"/>
      <c r="AI1269" s="13"/>
      <c r="AJ1269" s="13"/>
      <c r="AK1269" s="13"/>
      <c r="AL1269" s="13"/>
      <c r="AM1269" s="13"/>
      <c r="AN1269" s="13"/>
      <c r="AO1269" s="13"/>
      <c r="AP1269" s="13"/>
      <c r="AQ1269" s="13"/>
      <c r="AR1269" s="13">
        <f t="shared" si="71"/>
        <v>8</v>
      </c>
      <c r="AT1269" s="13">
        <f t="shared" si="72"/>
        <v>800000</v>
      </c>
      <c r="AU1269" s="14"/>
      <c r="AV1269" s="14"/>
      <c r="AW1269" s="14"/>
      <c r="AX1269" s="35"/>
      <c r="AY1269" s="30"/>
      <c r="AZ1269" s="14"/>
      <c r="BA1269" s="14"/>
      <c r="BB1269" s="14"/>
      <c r="BC1269" s="14"/>
    </row>
    <row r="1270" spans="1:55" ht="26" customHeight="1" x14ac:dyDescent="0.35">
      <c r="A1270" s="2"/>
      <c r="B1270" s="2" t="s">
        <v>215</v>
      </c>
      <c r="C1270" s="22" t="str">
        <f>VLOOKUP(B1270,Tabel!$A$6:$E$78,2,FALSE)</f>
        <v>G. Mutiara</v>
      </c>
      <c r="D1270" s="14">
        <f>VLOOKUP(B1270,Tabel!$A$6:$E$78,4,FALSE)</f>
        <v>30000</v>
      </c>
      <c r="E1270" s="13"/>
      <c r="F1270" s="13"/>
      <c r="G1270" s="13"/>
      <c r="H1270" s="13"/>
      <c r="I1270" s="13"/>
      <c r="J1270" s="13"/>
      <c r="K1270" s="13"/>
      <c r="L1270" s="13"/>
      <c r="M1270" s="13">
        <v>2</v>
      </c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/>
      <c r="AB1270" s="13"/>
      <c r="AC1270" s="13"/>
      <c r="AD1270" s="13"/>
      <c r="AE1270" s="13"/>
      <c r="AF1270" s="13"/>
      <c r="AG1270" s="13"/>
      <c r="AH1270" s="13"/>
      <c r="AI1270" s="13"/>
      <c r="AJ1270" s="13"/>
      <c r="AK1270" s="13"/>
      <c r="AL1270" s="13"/>
      <c r="AM1270" s="13"/>
      <c r="AN1270" s="13"/>
      <c r="AO1270" s="13"/>
      <c r="AP1270" s="13"/>
      <c r="AQ1270" s="13"/>
      <c r="AR1270" s="13">
        <f t="shared" si="71"/>
        <v>2</v>
      </c>
      <c r="AT1270" s="13">
        <f t="shared" si="72"/>
        <v>60000</v>
      </c>
      <c r="AU1270" s="14"/>
      <c r="AV1270" s="14"/>
      <c r="AW1270" s="14"/>
      <c r="AX1270" s="35"/>
      <c r="AY1270" s="30"/>
      <c r="AZ1270" s="14"/>
      <c r="BA1270" s="14"/>
      <c r="BB1270" s="14"/>
      <c r="BC1270" s="14"/>
    </row>
    <row r="1271" spans="1:55" ht="26" customHeight="1" x14ac:dyDescent="0.35">
      <c r="A1271" s="2"/>
      <c r="B1271" s="2" t="s">
        <v>140</v>
      </c>
      <c r="C1271" s="22" t="str">
        <f>VLOOKUP(B1271,Tabel!$A$6:$E$78,2,FALSE)</f>
        <v>Kalung bandul</v>
      </c>
      <c r="D1271" s="14">
        <f>VLOOKUP(B1271,Tabel!$A$6:$E$78,4,FALSE)</f>
        <v>23000</v>
      </c>
      <c r="E1271" s="13"/>
      <c r="F1271" s="13"/>
      <c r="G1271" s="13"/>
      <c r="H1271" s="13"/>
      <c r="I1271" s="13"/>
      <c r="J1271" s="13"/>
      <c r="K1271" s="13"/>
      <c r="L1271" s="13"/>
      <c r="M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  <c r="AE1271" s="13"/>
      <c r="AF1271" s="13"/>
      <c r="AG1271" s="13"/>
      <c r="AH1271" s="13"/>
      <c r="AI1271" s="13">
        <v>1</v>
      </c>
      <c r="AJ1271" s="13"/>
      <c r="AK1271" s="13"/>
      <c r="AL1271" s="13"/>
      <c r="AM1271" s="13"/>
      <c r="AN1271" s="13"/>
      <c r="AO1271" s="13"/>
      <c r="AP1271" s="13"/>
      <c r="AQ1271" s="13"/>
      <c r="AR1271" s="13">
        <f t="shared" si="71"/>
        <v>1</v>
      </c>
      <c r="AT1271" s="13">
        <f t="shared" si="72"/>
        <v>23000</v>
      </c>
      <c r="AU1271" s="14"/>
      <c r="AV1271" s="14"/>
      <c r="AW1271" s="14"/>
      <c r="AX1271" s="35"/>
      <c r="AY1271" s="30"/>
      <c r="AZ1271" s="14"/>
      <c r="BA1271" s="14"/>
      <c r="BB1271" s="14"/>
      <c r="BC1271" s="14"/>
    </row>
    <row r="1272" spans="1:55" ht="26" customHeight="1" x14ac:dyDescent="0.35">
      <c r="A1272" s="2"/>
      <c r="B1272" s="2" t="s">
        <v>39</v>
      </c>
      <c r="C1272" s="22" t="str">
        <f>VLOOKUP(B1272,Tabel!$A$6:$E$78,2,FALSE)</f>
        <v>Kalung bandul kupu2</v>
      </c>
      <c r="D1272" s="14">
        <f>VLOOKUP(B1272,Tabel!$A$6:$E$78,4,FALSE)</f>
        <v>40000</v>
      </c>
      <c r="E1272" s="13"/>
      <c r="F1272" s="13"/>
      <c r="G1272" s="13"/>
      <c r="H1272" s="13"/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3"/>
      <c r="AG1272" s="13">
        <v>1</v>
      </c>
      <c r="AH1272" s="13"/>
      <c r="AI1272" s="13"/>
      <c r="AJ1272" s="13"/>
      <c r="AK1272" s="13">
        <v>1</v>
      </c>
      <c r="AL1272" s="13"/>
      <c r="AM1272" s="13"/>
      <c r="AN1272" s="13"/>
      <c r="AO1272" s="13"/>
      <c r="AP1272" s="13"/>
      <c r="AQ1272" s="13"/>
      <c r="AR1272" s="13">
        <f t="shared" si="71"/>
        <v>2</v>
      </c>
      <c r="AT1272" s="13">
        <f t="shared" si="72"/>
        <v>80000</v>
      </c>
      <c r="AU1272" s="14"/>
      <c r="AV1272" s="14"/>
      <c r="AW1272" s="14"/>
      <c r="AX1272" s="35"/>
      <c r="AY1272" s="30"/>
      <c r="AZ1272" s="14"/>
      <c r="BA1272" s="14"/>
      <c r="BB1272" s="14"/>
      <c r="BC1272" s="14"/>
    </row>
    <row r="1273" spans="1:55" ht="26" customHeight="1" x14ac:dyDescent="0.35">
      <c r="A1273" s="2"/>
      <c r="B1273" s="2" t="s">
        <v>35</v>
      </c>
      <c r="C1273" s="22" t="str">
        <f>VLOOKUP(B1273,Tabel!$A$6:$E$78,2,FALSE)</f>
        <v>Rosario kristal</v>
      </c>
      <c r="D1273" s="14">
        <f>VLOOKUP(B1273,Tabel!$A$6:$E$78,4,FALSE)</f>
        <v>150000</v>
      </c>
      <c r="E1273" s="13"/>
      <c r="F1273" s="13"/>
      <c r="G1273" s="13"/>
      <c r="H1273" s="13"/>
      <c r="I1273" s="13"/>
      <c r="J1273" s="13"/>
      <c r="K1273" s="13"/>
      <c r="L1273" s="13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>
        <v>1</v>
      </c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13"/>
      <c r="AL1273" s="13"/>
      <c r="AM1273" s="13"/>
      <c r="AN1273" s="13"/>
      <c r="AO1273" s="13"/>
      <c r="AP1273" s="13"/>
      <c r="AQ1273" s="13"/>
      <c r="AR1273" s="13">
        <f t="shared" si="71"/>
        <v>1</v>
      </c>
      <c r="AT1273" s="13">
        <f t="shared" si="72"/>
        <v>150000</v>
      </c>
      <c r="AU1273" s="14"/>
      <c r="AV1273" s="14"/>
      <c r="AW1273" s="14"/>
      <c r="AX1273" s="35"/>
      <c r="AY1273" s="30"/>
      <c r="AZ1273" s="14"/>
      <c r="BA1273" s="14"/>
      <c r="BB1273" s="14"/>
      <c r="BC1273" s="14"/>
    </row>
    <row r="1274" spans="1:55" ht="26" customHeight="1" x14ac:dyDescent="0.35">
      <c r="A1274" s="2"/>
      <c r="B1274" s="2" t="s">
        <v>215</v>
      </c>
      <c r="C1274" s="22" t="str">
        <f>VLOOKUP(B1274,Tabel!$A$6:$E$78,2,FALSE)</f>
        <v>G. Mutiara</v>
      </c>
      <c r="D1274" s="14">
        <f>VLOOKUP(B1274,Tabel!$A$6:$E$78,4,FALSE)</f>
        <v>30000</v>
      </c>
      <c r="E1274" s="13"/>
      <c r="F1274" s="13"/>
      <c r="G1274" s="13"/>
      <c r="H1274" s="13"/>
      <c r="I1274" s="13"/>
      <c r="J1274" s="13"/>
      <c r="K1274" s="13"/>
      <c r="L1274" s="13"/>
      <c r="M1274" s="13">
        <v>1</v>
      </c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  <c r="AE1274" s="13"/>
      <c r="AF1274" s="13"/>
      <c r="AG1274" s="13"/>
      <c r="AH1274" s="13"/>
      <c r="AI1274" s="13"/>
      <c r="AJ1274" s="13"/>
      <c r="AK1274" s="13"/>
      <c r="AL1274" s="13"/>
      <c r="AM1274" s="13"/>
      <c r="AN1274" s="13"/>
      <c r="AO1274" s="13"/>
      <c r="AP1274" s="13"/>
      <c r="AQ1274" s="13"/>
      <c r="AR1274" s="13">
        <f t="shared" si="71"/>
        <v>1</v>
      </c>
      <c r="AT1274" s="13">
        <f t="shared" si="72"/>
        <v>30000</v>
      </c>
      <c r="AU1274" s="14"/>
      <c r="AV1274" s="14"/>
      <c r="AW1274" s="14"/>
      <c r="AX1274" s="35"/>
      <c r="AY1274" s="30"/>
      <c r="AZ1274" s="14"/>
      <c r="BA1274" s="14"/>
      <c r="BB1274" s="14"/>
      <c r="BC1274" s="14"/>
    </row>
    <row r="1275" spans="1:55" ht="26" customHeight="1" x14ac:dyDescent="0.35">
      <c r="A1275" s="2"/>
      <c r="B1275" s="2" t="s">
        <v>613</v>
      </c>
      <c r="C1275" s="22" t="str">
        <f>VLOOKUP(B1275,Tabel!$A$6:$E$78,2,FALSE)</f>
        <v>Produk Richard</v>
      </c>
      <c r="D1275" s="14">
        <f>VLOOKUP(B1275,Tabel!$A$6:$E$78,4,FALSE)</f>
        <v>25000</v>
      </c>
      <c r="E1275" s="13"/>
      <c r="F1275" s="13"/>
      <c r="G1275" s="13"/>
      <c r="H1275" s="13"/>
      <c r="I1275" s="13"/>
      <c r="J1275" s="13"/>
      <c r="K1275" s="13"/>
      <c r="L1275" s="13"/>
      <c r="M1275" s="13"/>
      <c r="N1275" s="13">
        <v>1</v>
      </c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  <c r="AE1275" s="13"/>
      <c r="AF1275" s="13"/>
      <c r="AG1275" s="13"/>
      <c r="AH1275" s="13"/>
      <c r="AI1275" s="13"/>
      <c r="AJ1275" s="13"/>
      <c r="AK1275" s="13"/>
      <c r="AL1275" s="13"/>
      <c r="AM1275" s="13"/>
      <c r="AN1275" s="13"/>
      <c r="AO1275" s="13"/>
      <c r="AP1275" s="13"/>
      <c r="AQ1275" s="13"/>
      <c r="AR1275" s="13">
        <f t="shared" si="71"/>
        <v>1</v>
      </c>
      <c r="AT1275" s="13">
        <f t="shared" si="72"/>
        <v>25000</v>
      </c>
      <c r="AU1275" s="14"/>
      <c r="AV1275" s="14"/>
      <c r="AW1275" s="14"/>
      <c r="AX1275" s="35"/>
      <c r="AY1275" s="30"/>
      <c r="AZ1275" s="14"/>
      <c r="BA1275" s="14"/>
      <c r="BB1275" s="14"/>
      <c r="BC1275" s="14"/>
    </row>
    <row r="1276" spans="1:55" ht="26" customHeight="1" x14ac:dyDescent="0.35">
      <c r="B1276" s="2" t="s">
        <v>643</v>
      </c>
      <c r="C1276" s="22" t="str">
        <f>VLOOKUP(B1276,Tabel!$A$6:$E$78,2,FALSE)</f>
        <v>Lain2</v>
      </c>
      <c r="D1276" s="14">
        <v>269000</v>
      </c>
      <c r="E1276" s="13"/>
      <c r="F1276" s="13"/>
      <c r="G1276" s="13"/>
      <c r="H1276" s="13"/>
      <c r="I1276" s="13"/>
      <c r="J1276" s="13"/>
      <c r="K1276" s="13"/>
      <c r="L1276" s="13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  <c r="AE1276" s="13"/>
      <c r="AF1276" s="13"/>
      <c r="AG1276" s="13"/>
      <c r="AH1276" s="13"/>
      <c r="AI1276" s="13"/>
      <c r="AJ1276" s="13"/>
      <c r="AK1276" s="13"/>
      <c r="AL1276" s="13"/>
      <c r="AM1276" s="13"/>
      <c r="AN1276" s="13"/>
      <c r="AO1276" s="13"/>
      <c r="AP1276" s="13"/>
      <c r="AQ1276" s="13"/>
      <c r="AR1276" s="13">
        <v>1</v>
      </c>
      <c r="AT1276" s="13">
        <f t="shared" si="72"/>
        <v>269000</v>
      </c>
      <c r="AU1276" s="14"/>
      <c r="AV1276" s="14"/>
      <c r="AW1276" s="14"/>
      <c r="AX1276" s="35"/>
      <c r="AY1276" s="30"/>
      <c r="AZ1276" s="14"/>
      <c r="BA1276" s="14"/>
      <c r="BB1276" s="14"/>
      <c r="BC1276" s="14"/>
    </row>
    <row r="1277" spans="1:55" ht="26" customHeight="1" x14ac:dyDescent="0.35">
      <c r="A1277" s="142">
        <v>42831</v>
      </c>
      <c r="B1277" s="2" t="s">
        <v>49</v>
      </c>
      <c r="C1277" s="22" t="str">
        <f>VLOOKUP(B1277,Tabel!$A$6:$E$78,2,FALSE)</f>
        <v>G.tali warna warni</v>
      </c>
      <c r="D1277" s="14">
        <f>VLOOKUP(B1277,Tabel!$A$6:$E$78,4,FALSE)</f>
        <v>17000</v>
      </c>
      <c r="E1277" s="13"/>
      <c r="F1277" s="13"/>
      <c r="G1277" s="13"/>
      <c r="H1277" s="13"/>
      <c r="I1277" s="13"/>
      <c r="J1277" s="13"/>
      <c r="K1277" s="13"/>
      <c r="L1277" s="13"/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>
        <v>1</v>
      </c>
      <c r="AE1277" s="13"/>
      <c r="AF1277" s="13"/>
      <c r="AG1277" s="13"/>
      <c r="AH1277" s="13"/>
      <c r="AI1277" s="13"/>
      <c r="AJ1277" s="13"/>
      <c r="AK1277" s="13"/>
      <c r="AL1277" s="13"/>
      <c r="AM1277" s="13"/>
      <c r="AN1277" s="13">
        <v>1</v>
      </c>
      <c r="AO1277" s="13"/>
      <c r="AP1277" s="13"/>
      <c r="AQ1277" s="13"/>
      <c r="AR1277" s="13">
        <f t="shared" si="71"/>
        <v>2</v>
      </c>
      <c r="AT1277" s="13">
        <f t="shared" si="72"/>
        <v>34000</v>
      </c>
      <c r="AU1277" s="14"/>
      <c r="AV1277" s="14"/>
      <c r="AW1277" s="14"/>
      <c r="AX1277" s="35"/>
      <c r="AY1277" s="30"/>
      <c r="AZ1277" s="14"/>
      <c r="BA1277" s="14"/>
      <c r="BB1277" s="14"/>
      <c r="BC1277" s="14"/>
    </row>
    <row r="1278" spans="1:55" ht="26" customHeight="1" x14ac:dyDescent="0.35">
      <c r="A1278" s="2" t="s">
        <v>641</v>
      </c>
      <c r="B1278" s="2" t="s">
        <v>135</v>
      </c>
      <c r="C1278" s="22" t="str">
        <f>VLOOKUP(B1278,Tabel!$A$6:$E$78,2,FALSE)</f>
        <v xml:space="preserve">Gelang plat </v>
      </c>
      <c r="D1278" s="14">
        <f>VLOOKUP(B1278,Tabel!$A$6:$E$78,4,FALSE)</f>
        <v>17000</v>
      </c>
      <c r="E1278" s="13"/>
      <c r="F1278" s="13"/>
      <c r="G1278" s="13"/>
      <c r="H1278" s="13"/>
      <c r="I1278" s="13"/>
      <c r="J1278" s="13"/>
      <c r="K1278" s="13"/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>
        <v>6</v>
      </c>
      <c r="X1278" s="13"/>
      <c r="Y1278" s="13"/>
      <c r="Z1278" s="13"/>
      <c r="AA1278" s="13"/>
      <c r="AB1278" s="13"/>
      <c r="AC1278" s="13"/>
      <c r="AD1278" s="13"/>
      <c r="AE1278" s="13"/>
      <c r="AF1278" s="13"/>
      <c r="AG1278" s="13"/>
      <c r="AH1278" s="13"/>
      <c r="AI1278" s="13"/>
      <c r="AJ1278" s="13"/>
      <c r="AK1278" s="13"/>
      <c r="AL1278" s="13"/>
      <c r="AM1278" s="13"/>
      <c r="AN1278" s="13"/>
      <c r="AO1278" s="13"/>
      <c r="AP1278" s="13"/>
      <c r="AQ1278" s="13"/>
      <c r="AR1278" s="13">
        <f t="shared" si="71"/>
        <v>6</v>
      </c>
      <c r="AT1278" s="13">
        <f t="shared" si="72"/>
        <v>102000</v>
      </c>
      <c r="AU1278" s="14"/>
      <c r="AV1278" s="14"/>
      <c r="AW1278" s="14"/>
      <c r="AX1278" s="35"/>
      <c r="AY1278" s="30"/>
      <c r="AZ1278" s="14"/>
      <c r="BA1278" s="14"/>
      <c r="BB1278" s="14"/>
      <c r="BC1278" s="14"/>
    </row>
    <row r="1279" spans="1:55" ht="26" customHeight="1" x14ac:dyDescent="0.35">
      <c r="A1279" s="2" t="s">
        <v>398</v>
      </c>
      <c r="B1279" s="2" t="s">
        <v>221</v>
      </c>
      <c r="C1279" s="22" t="str">
        <f>VLOOKUP(B1279,Tabel!$A$6:$E$78,2,FALSE)</f>
        <v>Rosario tali bercorak</v>
      </c>
      <c r="D1279" s="14">
        <f>VLOOKUP(B1279,Tabel!$A$6:$E$78,4,FALSE)</f>
        <v>50000</v>
      </c>
      <c r="E1279" s="13"/>
      <c r="F1279" s="13"/>
      <c r="G1279" s="13"/>
      <c r="H1279" s="13"/>
      <c r="I1279" s="13"/>
      <c r="J1279" s="13"/>
      <c r="K1279" s="13"/>
      <c r="L1279" s="13"/>
      <c r="M1279" s="13"/>
      <c r="N1279" s="13">
        <v>1</v>
      </c>
      <c r="O1279" s="13"/>
      <c r="P1279" s="13"/>
      <c r="Q1279" s="13"/>
      <c r="R1279" s="13"/>
      <c r="S1279" s="13"/>
      <c r="T1279" s="13"/>
      <c r="U1279" s="13"/>
      <c r="V1279" s="13"/>
      <c r="W1279" s="13">
        <v>2</v>
      </c>
      <c r="X1279" s="13"/>
      <c r="Y1279" s="13"/>
      <c r="Z1279" s="13"/>
      <c r="AA1279" s="13"/>
      <c r="AB1279" s="13"/>
      <c r="AC1279" s="13"/>
      <c r="AD1279" s="13"/>
      <c r="AE1279" s="13"/>
      <c r="AF1279" s="13"/>
      <c r="AG1279" s="13"/>
      <c r="AH1279" s="13"/>
      <c r="AI1279" s="13"/>
      <c r="AJ1279" s="13"/>
      <c r="AK1279" s="13"/>
      <c r="AL1279" s="13"/>
      <c r="AM1279" s="13"/>
      <c r="AN1279" s="13"/>
      <c r="AO1279" s="13"/>
      <c r="AP1279" s="13"/>
      <c r="AQ1279" s="13"/>
      <c r="AR1279" s="13">
        <f t="shared" si="71"/>
        <v>3</v>
      </c>
      <c r="AT1279" s="13">
        <f t="shared" si="72"/>
        <v>150000</v>
      </c>
      <c r="AU1279" s="14"/>
      <c r="AV1279" s="14"/>
      <c r="AW1279" s="14"/>
      <c r="AX1279" s="35"/>
      <c r="AY1279" s="30"/>
      <c r="AZ1279" s="14"/>
      <c r="BA1279" s="14"/>
      <c r="BB1279" s="14"/>
      <c r="BC1279" s="14"/>
    </row>
    <row r="1280" spans="1:55" ht="26" customHeight="1" x14ac:dyDescent="0.35">
      <c r="A1280" s="2"/>
      <c r="B1280" s="2" t="s">
        <v>49</v>
      </c>
      <c r="C1280" s="22" t="str">
        <f>VLOOKUP(B1280,Tabel!$A$6:$E$78,2,FALSE)</f>
        <v>G.tali warna warni</v>
      </c>
      <c r="D1280" s="14">
        <f>VLOOKUP(B1280,Tabel!$A$6:$E$78,4,FALSE)</f>
        <v>17000</v>
      </c>
      <c r="E1280" s="13"/>
      <c r="F1280" s="13"/>
      <c r="G1280" s="13"/>
      <c r="H1280" s="13"/>
      <c r="I1280" s="13"/>
      <c r="J1280" s="13"/>
      <c r="K1280" s="13"/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>
        <v>3</v>
      </c>
      <c r="AA1280" s="13"/>
      <c r="AB1280" s="13"/>
      <c r="AC1280" s="13"/>
      <c r="AD1280" s="13"/>
      <c r="AE1280" s="13"/>
      <c r="AF1280" s="13"/>
      <c r="AG1280" s="13"/>
      <c r="AH1280" s="13"/>
      <c r="AI1280" s="13"/>
      <c r="AJ1280" s="13"/>
      <c r="AK1280" s="13"/>
      <c r="AL1280" s="13"/>
      <c r="AM1280" s="13">
        <v>1</v>
      </c>
      <c r="AN1280" s="13"/>
      <c r="AO1280" s="13"/>
      <c r="AP1280" s="13"/>
      <c r="AQ1280" s="13"/>
      <c r="AR1280" s="13">
        <f t="shared" si="71"/>
        <v>4</v>
      </c>
      <c r="AT1280" s="13">
        <f t="shared" si="72"/>
        <v>68000</v>
      </c>
      <c r="AU1280" s="14"/>
      <c r="AV1280" s="14"/>
      <c r="AW1280" s="14"/>
      <c r="AX1280" s="35"/>
      <c r="AY1280" s="30"/>
      <c r="AZ1280" s="14"/>
      <c r="BA1280" s="14"/>
      <c r="BB1280" s="14"/>
      <c r="BC1280" s="14"/>
    </row>
    <row r="1281" spans="1:55" ht="26" customHeight="1" x14ac:dyDescent="0.35">
      <c r="A1281" s="2"/>
      <c r="B1281" s="2" t="s">
        <v>636</v>
      </c>
      <c r="C1281" s="22" t="str">
        <f>VLOOKUP(B1281,Tabel!$A$6:$E$78,2,FALSE)</f>
        <v>Rosario Biji Plastik</v>
      </c>
      <c r="D1281" s="14">
        <f>VLOOKUP(B1281,Tabel!$A$6:$E$78,4,FALSE)</f>
        <v>40000</v>
      </c>
      <c r="E1281" s="13"/>
      <c r="F1281" s="13"/>
      <c r="G1281" s="13"/>
      <c r="H1281" s="13"/>
      <c r="I1281" s="13"/>
      <c r="J1281" s="13"/>
      <c r="K1281" s="13"/>
      <c r="L1281" s="13"/>
      <c r="M1281" s="13"/>
      <c r="N1281" s="13"/>
      <c r="O1281" s="13"/>
      <c r="P1281" s="13"/>
      <c r="Q1281" s="13"/>
      <c r="R1281" s="13"/>
      <c r="S1281" s="13">
        <v>1</v>
      </c>
      <c r="T1281" s="13"/>
      <c r="U1281" s="13"/>
      <c r="V1281" s="13"/>
      <c r="W1281" s="13">
        <v>1</v>
      </c>
      <c r="X1281" s="13"/>
      <c r="Y1281" s="13"/>
      <c r="Z1281" s="13"/>
      <c r="AA1281" s="13"/>
      <c r="AB1281" s="13"/>
      <c r="AC1281" s="13"/>
      <c r="AD1281" s="13"/>
      <c r="AE1281" s="13"/>
      <c r="AF1281" s="13"/>
      <c r="AG1281" s="13"/>
      <c r="AH1281" s="13"/>
      <c r="AI1281" s="13">
        <v>2</v>
      </c>
      <c r="AJ1281" s="13"/>
      <c r="AK1281" s="13"/>
      <c r="AL1281" s="13"/>
      <c r="AM1281" s="13"/>
      <c r="AN1281" s="13"/>
      <c r="AO1281" s="13"/>
      <c r="AP1281" s="13"/>
      <c r="AQ1281" s="13"/>
      <c r="AR1281" s="13">
        <f t="shared" si="71"/>
        <v>4</v>
      </c>
      <c r="AT1281" s="13">
        <f t="shared" si="72"/>
        <v>160000</v>
      </c>
      <c r="AU1281" s="14"/>
      <c r="AV1281" s="14"/>
      <c r="AW1281" s="14"/>
      <c r="AX1281" s="35"/>
      <c r="AY1281" s="30"/>
      <c r="AZ1281" s="14"/>
      <c r="BA1281" s="14"/>
      <c r="BB1281" s="14"/>
      <c r="BC1281" s="14"/>
    </row>
    <row r="1282" spans="1:55" ht="26" customHeight="1" x14ac:dyDescent="0.35">
      <c r="A1282" s="2"/>
      <c r="B1282" s="2" t="s">
        <v>47</v>
      </c>
      <c r="C1282" s="22" t="str">
        <f>VLOOKUP(B1282,Tabel!$A$6:$E$78,2,FALSE)</f>
        <v>G.makrame</v>
      </c>
      <c r="D1282" s="14">
        <f>VLOOKUP(B1282,Tabel!$A$6:$E$78,4,FALSE)</f>
        <v>18000</v>
      </c>
      <c r="E1282" s="13"/>
      <c r="F1282" s="13"/>
      <c r="G1282" s="13"/>
      <c r="H1282" s="13"/>
      <c r="I1282" s="13"/>
      <c r="J1282" s="13"/>
      <c r="K1282" s="13"/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>
        <v>1</v>
      </c>
      <c r="AE1282" s="13"/>
      <c r="AF1282" s="13"/>
      <c r="AG1282" s="13"/>
      <c r="AH1282" s="13"/>
      <c r="AI1282" s="13"/>
      <c r="AJ1282" s="13"/>
      <c r="AK1282" s="13"/>
      <c r="AL1282" s="13"/>
      <c r="AM1282" s="13"/>
      <c r="AN1282" s="13"/>
      <c r="AO1282" s="13"/>
      <c r="AP1282" s="13"/>
      <c r="AQ1282" s="13"/>
      <c r="AR1282" s="13">
        <f t="shared" si="71"/>
        <v>1</v>
      </c>
      <c r="AT1282" s="13">
        <f t="shared" si="72"/>
        <v>18000</v>
      </c>
      <c r="AU1282" s="14"/>
      <c r="AV1282" s="14"/>
      <c r="AW1282" s="14"/>
      <c r="AX1282" s="35"/>
      <c r="AY1282" s="30"/>
      <c r="AZ1282" s="14"/>
      <c r="BA1282" s="14"/>
      <c r="BB1282" s="14"/>
      <c r="BC1282" s="14"/>
    </row>
    <row r="1283" spans="1:55" ht="26" customHeight="1" x14ac:dyDescent="0.35">
      <c r="A1283" s="2"/>
      <c r="B1283" s="2" t="s">
        <v>372</v>
      </c>
      <c r="C1283" s="22" t="str">
        <f>VLOOKUP(B1283,Tabel!$A$6:$E$78,2,FALSE)</f>
        <v>Gelang Rosario Corak Bunga</v>
      </c>
      <c r="D1283" s="14">
        <f>VLOOKUP(B1283,Tabel!$A$6:$E$78,4,FALSE)</f>
        <v>100000</v>
      </c>
      <c r="E1283" s="13"/>
      <c r="F1283" s="13"/>
      <c r="G1283" s="13"/>
      <c r="H1283" s="13"/>
      <c r="I1283" s="13"/>
      <c r="J1283" s="13"/>
      <c r="K1283" s="13"/>
      <c r="L1283" s="13"/>
      <c r="M1283" s="13"/>
      <c r="N1283" s="13">
        <v>2</v>
      </c>
      <c r="O1283" s="13"/>
      <c r="P1283" s="13"/>
      <c r="Q1283" s="13">
        <v>1</v>
      </c>
      <c r="R1283" s="13"/>
      <c r="S1283" s="13"/>
      <c r="T1283" s="13"/>
      <c r="U1283" s="13"/>
      <c r="V1283" s="13"/>
      <c r="W1283" s="13">
        <v>4</v>
      </c>
      <c r="X1283" s="13"/>
      <c r="Y1283" s="13"/>
      <c r="Z1283" s="13"/>
      <c r="AA1283" s="13"/>
      <c r="AB1283" s="13"/>
      <c r="AC1283" s="13"/>
      <c r="AD1283" s="13"/>
      <c r="AE1283" s="13"/>
      <c r="AF1283" s="13"/>
      <c r="AG1283" s="13"/>
      <c r="AH1283" s="13"/>
      <c r="AI1283" s="13"/>
      <c r="AJ1283" s="13"/>
      <c r="AK1283" s="13"/>
      <c r="AL1283" s="13"/>
      <c r="AM1283" s="13"/>
      <c r="AN1283" s="13"/>
      <c r="AO1283" s="13"/>
      <c r="AP1283" s="13"/>
      <c r="AQ1283" s="13"/>
      <c r="AR1283" s="13">
        <f t="shared" si="71"/>
        <v>7</v>
      </c>
      <c r="AT1283" s="13">
        <f t="shared" si="72"/>
        <v>700000</v>
      </c>
      <c r="AU1283" s="14"/>
      <c r="AV1283" s="14"/>
      <c r="AW1283" s="14"/>
      <c r="AX1283" s="35"/>
      <c r="AY1283" s="30"/>
      <c r="AZ1283" s="14"/>
      <c r="BA1283" s="14"/>
      <c r="BB1283" s="14"/>
      <c r="BC1283" s="14"/>
    </row>
    <row r="1284" spans="1:55" ht="26" customHeight="1" x14ac:dyDescent="0.35">
      <c r="A1284" s="2"/>
      <c r="B1284" s="2" t="s">
        <v>40</v>
      </c>
      <c r="C1284" s="22" t="str">
        <f>VLOOKUP(B1284,Tabel!$A$6:$E$78,2,FALSE)</f>
        <v>Kalung huruf</v>
      </c>
      <c r="D1284" s="14">
        <f>VLOOKUP(B1284,Tabel!$A$6:$E$78,4,FALSE)</f>
        <v>15000</v>
      </c>
      <c r="E1284" s="13"/>
      <c r="F1284" s="13"/>
      <c r="G1284" s="13"/>
      <c r="H1284" s="13"/>
      <c r="I1284" s="13"/>
      <c r="J1284" s="13"/>
      <c r="K1284" s="13"/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>
        <v>1</v>
      </c>
      <c r="X1284" s="13"/>
      <c r="Y1284" s="13"/>
      <c r="Z1284" s="13"/>
      <c r="AA1284" s="13"/>
      <c r="AB1284" s="13"/>
      <c r="AC1284" s="13"/>
      <c r="AD1284" s="13"/>
      <c r="AE1284" s="13"/>
      <c r="AF1284" s="13"/>
      <c r="AG1284" s="13"/>
      <c r="AH1284" s="13"/>
      <c r="AI1284" s="13"/>
      <c r="AJ1284" s="13"/>
      <c r="AK1284" s="13"/>
      <c r="AL1284" s="13"/>
      <c r="AM1284" s="13"/>
      <c r="AN1284" s="13"/>
      <c r="AO1284" s="13"/>
      <c r="AP1284" s="13"/>
      <c r="AQ1284" s="13"/>
      <c r="AR1284" s="13">
        <f t="shared" si="71"/>
        <v>1</v>
      </c>
      <c r="AT1284" s="13">
        <f t="shared" si="72"/>
        <v>15000</v>
      </c>
      <c r="AU1284" s="14"/>
      <c r="AV1284" s="14"/>
      <c r="AW1284" s="14"/>
      <c r="AX1284" s="35"/>
      <c r="AY1284" s="30"/>
      <c r="AZ1284" s="14"/>
      <c r="BA1284" s="14"/>
      <c r="BB1284" s="14"/>
      <c r="BC1284" s="14"/>
    </row>
    <row r="1285" spans="1:55" ht="26" customHeight="1" x14ac:dyDescent="0.35">
      <c r="A1285" s="2"/>
      <c r="B1285" s="2" t="s">
        <v>215</v>
      </c>
      <c r="C1285" s="22" t="str">
        <f>VLOOKUP(B1285,Tabel!$A$6:$E$78,2,FALSE)</f>
        <v>G. Mutiara</v>
      </c>
      <c r="D1285" s="14">
        <f>VLOOKUP(B1285,Tabel!$A$6:$E$78,4,FALSE)</f>
        <v>30000</v>
      </c>
      <c r="E1285" s="13"/>
      <c r="F1285" s="13"/>
      <c r="G1285" s="13"/>
      <c r="H1285" s="13"/>
      <c r="I1285" s="13"/>
      <c r="J1285" s="13"/>
      <c r="K1285" s="13"/>
      <c r="L1285" s="13"/>
      <c r="M1285" s="13">
        <v>2</v>
      </c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F1285" s="13"/>
      <c r="AG1285" s="13"/>
      <c r="AH1285" s="13"/>
      <c r="AI1285" s="13"/>
      <c r="AJ1285" s="13"/>
      <c r="AK1285" s="13"/>
      <c r="AL1285" s="13"/>
      <c r="AM1285" s="13"/>
      <c r="AN1285" s="13"/>
      <c r="AO1285" s="13"/>
      <c r="AP1285" s="13"/>
      <c r="AQ1285" s="13"/>
      <c r="AR1285" s="13">
        <f t="shared" si="71"/>
        <v>2</v>
      </c>
      <c r="AT1285" s="13">
        <f t="shared" si="72"/>
        <v>60000</v>
      </c>
      <c r="AU1285" s="14"/>
      <c r="AV1285" s="14"/>
      <c r="AW1285" s="14"/>
      <c r="AX1285" s="35"/>
      <c r="AY1285" s="30"/>
      <c r="AZ1285" s="14"/>
      <c r="BA1285" s="14"/>
      <c r="BB1285" s="14"/>
      <c r="BC1285" s="14"/>
    </row>
    <row r="1286" spans="1:55" ht="26" customHeight="1" x14ac:dyDescent="0.35">
      <c r="A1286" s="2"/>
      <c r="B1286" s="2" t="s">
        <v>133</v>
      </c>
      <c r="C1286" s="22" t="str">
        <f>VLOOKUP(B1286,Tabel!$A$6:$E$78,2,FALSE)</f>
        <v>Gelang rosario kristal</v>
      </c>
      <c r="D1286" s="14">
        <f>VLOOKUP(B1286,Tabel!$A$6:$E$78,4,FALSE)</f>
        <v>50000</v>
      </c>
      <c r="E1286" s="13"/>
      <c r="F1286" s="13"/>
      <c r="G1286" s="13"/>
      <c r="H1286" s="13"/>
      <c r="I1286" s="13"/>
      <c r="J1286" s="13"/>
      <c r="K1286" s="13"/>
      <c r="L1286" s="13"/>
      <c r="M1286" s="13"/>
      <c r="N1286" s="13"/>
      <c r="O1286" s="13"/>
      <c r="P1286" s="13"/>
      <c r="Q1286" s="13">
        <v>1</v>
      </c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/>
      <c r="AB1286" s="13"/>
      <c r="AC1286" s="13"/>
      <c r="AD1286" s="13"/>
      <c r="AE1286" s="13"/>
      <c r="AF1286" s="13"/>
      <c r="AG1286" s="13"/>
      <c r="AH1286" s="13"/>
      <c r="AI1286" s="13">
        <v>1</v>
      </c>
      <c r="AJ1286" s="13"/>
      <c r="AK1286" s="13"/>
      <c r="AL1286" s="13"/>
      <c r="AM1286" s="13"/>
      <c r="AN1286" s="13"/>
      <c r="AO1286" s="13"/>
      <c r="AP1286" s="13"/>
      <c r="AQ1286" s="13"/>
      <c r="AR1286" s="13">
        <f t="shared" si="71"/>
        <v>2</v>
      </c>
      <c r="AT1286" s="13">
        <f t="shared" si="72"/>
        <v>100000</v>
      </c>
      <c r="AU1286" s="14"/>
      <c r="AV1286" s="14"/>
      <c r="AW1286" s="14"/>
      <c r="AX1286" s="35"/>
      <c r="AY1286" s="30"/>
      <c r="AZ1286" s="14"/>
      <c r="BA1286" s="14"/>
      <c r="BB1286" s="14"/>
      <c r="BC1286" s="14"/>
    </row>
    <row r="1287" spans="1:55" ht="26" customHeight="1" x14ac:dyDescent="0.35">
      <c r="A1287" s="2"/>
      <c r="B1287" s="2" t="s">
        <v>32</v>
      </c>
      <c r="C1287" s="22" t="str">
        <f>VLOOKUP(B1287,Tabel!$A$6:$E$78,2,FALSE)</f>
        <v>Rosario kayu</v>
      </c>
      <c r="D1287" s="14">
        <f>VLOOKUP(B1287,Tabel!$A$6:$E$78,4,FALSE)</f>
        <v>40000</v>
      </c>
      <c r="E1287" s="13"/>
      <c r="F1287" s="13"/>
      <c r="G1287" s="13"/>
      <c r="H1287" s="13"/>
      <c r="I1287" s="13"/>
      <c r="J1287" s="13"/>
      <c r="K1287" s="13"/>
      <c r="L1287" s="13"/>
      <c r="M1287" s="13"/>
      <c r="N1287" s="13">
        <v>1</v>
      </c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3"/>
      <c r="AD1287" s="13"/>
      <c r="AE1287" s="13"/>
      <c r="AF1287" s="13"/>
      <c r="AG1287" s="13"/>
      <c r="AH1287" s="13"/>
      <c r="AI1287" s="13"/>
      <c r="AJ1287" s="13"/>
      <c r="AK1287" s="13"/>
      <c r="AL1287" s="13"/>
      <c r="AM1287" s="13"/>
      <c r="AN1287" s="13"/>
      <c r="AO1287" s="13"/>
      <c r="AP1287" s="13"/>
      <c r="AQ1287" s="13"/>
      <c r="AR1287" s="13">
        <f t="shared" si="71"/>
        <v>1</v>
      </c>
      <c r="AT1287" s="13">
        <f t="shared" si="72"/>
        <v>40000</v>
      </c>
      <c r="AU1287" s="14"/>
      <c r="AV1287" s="14"/>
      <c r="AW1287" s="14"/>
      <c r="AX1287" s="35"/>
      <c r="AY1287" s="30"/>
      <c r="AZ1287" s="14"/>
      <c r="BA1287" s="14"/>
      <c r="BB1287" s="14"/>
      <c r="BC1287" s="14"/>
    </row>
    <row r="1288" spans="1:55" ht="26" customHeight="1" x14ac:dyDescent="0.35">
      <c r="A1288" s="2"/>
      <c r="B1288" s="2" t="s">
        <v>223</v>
      </c>
      <c r="C1288" s="22" t="str">
        <f>VLOOKUP(B1288,Tabel!$A$6:$E$78,2,FALSE)</f>
        <v>Gelang rosario kristal</v>
      </c>
      <c r="D1288" s="14">
        <f>VLOOKUP(B1288,Tabel!$A$6:$E$78,4,FALSE)</f>
        <v>75000</v>
      </c>
      <c r="E1288" s="13"/>
      <c r="F1288" s="13"/>
      <c r="G1288" s="13"/>
      <c r="H1288" s="13"/>
      <c r="I1288" s="13"/>
      <c r="J1288" s="13"/>
      <c r="K1288" s="13"/>
      <c r="L1288" s="13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>
        <v>4</v>
      </c>
      <c r="X1288" s="13"/>
      <c r="Y1288" s="13"/>
      <c r="Z1288" s="13"/>
      <c r="AA1288" s="13"/>
      <c r="AB1288" s="13"/>
      <c r="AC1288" s="13"/>
      <c r="AD1288" s="13"/>
      <c r="AE1288" s="13"/>
      <c r="AF1288" s="13"/>
      <c r="AG1288" s="13"/>
      <c r="AH1288" s="13"/>
      <c r="AI1288" s="13"/>
      <c r="AJ1288" s="13"/>
      <c r="AK1288" s="13"/>
      <c r="AL1288" s="13"/>
      <c r="AM1288" s="13"/>
      <c r="AN1288" s="13"/>
      <c r="AO1288" s="13"/>
      <c r="AP1288" s="13"/>
      <c r="AQ1288" s="13"/>
      <c r="AR1288" s="13">
        <f t="shared" si="71"/>
        <v>4</v>
      </c>
      <c r="AT1288" s="13">
        <f t="shared" si="72"/>
        <v>300000</v>
      </c>
      <c r="AU1288" s="14"/>
      <c r="AV1288" s="14"/>
      <c r="AW1288" s="14"/>
      <c r="AX1288" s="35"/>
      <c r="AY1288" s="30"/>
      <c r="AZ1288" s="14"/>
      <c r="BA1288" s="14"/>
      <c r="BB1288" s="14"/>
      <c r="BC1288" s="14"/>
    </row>
    <row r="1289" spans="1:55" ht="26" customHeight="1" x14ac:dyDescent="0.35">
      <c r="A1289" s="2"/>
      <c r="B1289" s="2" t="s">
        <v>603</v>
      </c>
      <c r="C1289" s="22" t="str">
        <f>VLOOKUP(B1289,Tabel!$A$6:$E$78,2,FALSE)</f>
        <v>Produk Rahul Ericson</v>
      </c>
      <c r="D1289" s="14">
        <f>VLOOKUP(B1289,Tabel!$A$6:$E$78,4,FALSE)</f>
        <v>25000</v>
      </c>
      <c r="E1289" s="13"/>
      <c r="F1289" s="13"/>
      <c r="G1289" s="13"/>
      <c r="H1289" s="13"/>
      <c r="I1289" s="13"/>
      <c r="J1289" s="13"/>
      <c r="K1289" s="13"/>
      <c r="L1289" s="13"/>
      <c r="M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  <c r="AA1289" s="13"/>
      <c r="AB1289" s="13"/>
      <c r="AC1289" s="13"/>
      <c r="AD1289" s="13"/>
      <c r="AE1289" s="13"/>
      <c r="AF1289" s="13"/>
      <c r="AG1289" s="13"/>
      <c r="AH1289" s="13"/>
      <c r="AI1289" s="13"/>
      <c r="AJ1289" s="13"/>
      <c r="AK1289" s="13">
        <v>1</v>
      </c>
      <c r="AL1289" s="13"/>
      <c r="AM1289" s="13"/>
      <c r="AN1289" s="13"/>
      <c r="AO1289" s="13"/>
      <c r="AP1289" s="13"/>
      <c r="AQ1289" s="13"/>
      <c r="AR1289" s="13">
        <f t="shared" si="71"/>
        <v>1</v>
      </c>
      <c r="AT1289" s="13">
        <f t="shared" si="72"/>
        <v>25000</v>
      </c>
      <c r="AU1289" s="14"/>
      <c r="AV1289" s="14"/>
      <c r="AW1289" s="14"/>
      <c r="AX1289" s="35"/>
      <c r="AY1289" s="30"/>
      <c r="AZ1289" s="14"/>
      <c r="BA1289" s="14"/>
      <c r="BB1289" s="14"/>
      <c r="BC1289" s="14"/>
    </row>
    <row r="1290" spans="1:55" ht="26" customHeight="1" x14ac:dyDescent="0.35">
      <c r="A1290" s="2"/>
      <c r="B1290" s="2" t="s">
        <v>47</v>
      </c>
      <c r="C1290" s="22" t="str">
        <f>VLOOKUP(B1290,Tabel!$A$6:$E$78,2,FALSE)</f>
        <v>G.makrame</v>
      </c>
      <c r="D1290" s="14">
        <f>VLOOKUP(B1290,Tabel!$A$6:$E$78,4,FALSE)</f>
        <v>18000</v>
      </c>
      <c r="E1290" s="13"/>
      <c r="F1290" s="13"/>
      <c r="G1290" s="13"/>
      <c r="H1290" s="13"/>
      <c r="I1290" s="13"/>
      <c r="J1290" s="13"/>
      <c r="K1290" s="13"/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>
        <v>1</v>
      </c>
      <c r="X1290" s="13"/>
      <c r="Y1290" s="13"/>
      <c r="Z1290" s="13"/>
      <c r="AA1290" s="13"/>
      <c r="AB1290" s="13"/>
      <c r="AC1290" s="13"/>
      <c r="AD1290" s="13"/>
      <c r="AE1290" s="13"/>
      <c r="AF1290" s="13"/>
      <c r="AG1290" s="13"/>
      <c r="AH1290" s="13"/>
      <c r="AI1290" s="13"/>
      <c r="AJ1290" s="13"/>
      <c r="AK1290" s="13"/>
      <c r="AL1290" s="13"/>
      <c r="AM1290" s="13"/>
      <c r="AN1290" s="13"/>
      <c r="AO1290" s="13"/>
      <c r="AP1290" s="13"/>
      <c r="AQ1290" s="13"/>
      <c r="AR1290" s="13">
        <f t="shared" si="71"/>
        <v>1</v>
      </c>
      <c r="AT1290" s="13">
        <f t="shared" si="72"/>
        <v>18000</v>
      </c>
      <c r="AU1290" s="14"/>
      <c r="AV1290" s="14"/>
      <c r="AW1290" s="14"/>
      <c r="AX1290" s="35"/>
      <c r="AY1290" s="30"/>
      <c r="AZ1290" s="14"/>
      <c r="BA1290" s="14"/>
      <c r="BB1290" s="14"/>
      <c r="BC1290" s="14"/>
    </row>
    <row r="1291" spans="1:55" ht="26" customHeight="1" x14ac:dyDescent="0.35">
      <c r="A1291" s="142">
        <v>42831</v>
      </c>
      <c r="B1291" s="2" t="s">
        <v>32</v>
      </c>
      <c r="C1291" s="22" t="str">
        <f>VLOOKUP(B1291,Tabel!$A$6:$E$78,2,FALSE)</f>
        <v>Rosario kayu</v>
      </c>
      <c r="D1291" s="14">
        <f>VLOOKUP(B1291,Tabel!$A$6:$E$78,4,FALSE)</f>
        <v>40000</v>
      </c>
      <c r="E1291" s="13"/>
      <c r="F1291" s="13">
        <v>1</v>
      </c>
      <c r="G1291" s="13"/>
      <c r="H1291" s="13"/>
      <c r="I1291" s="13"/>
      <c r="J1291" s="13"/>
      <c r="K1291" s="13"/>
      <c r="L1291" s="13"/>
      <c r="M1291" s="13"/>
      <c r="N1291" s="13">
        <v>1</v>
      </c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>
        <v>2</v>
      </c>
      <c r="AD1291" s="13">
        <v>3</v>
      </c>
      <c r="AE1291" s="13"/>
      <c r="AF1291" s="13"/>
      <c r="AG1291" s="13"/>
      <c r="AH1291" s="13"/>
      <c r="AI1291" s="13"/>
      <c r="AJ1291" s="13"/>
      <c r="AK1291" s="13"/>
      <c r="AL1291" s="13"/>
      <c r="AM1291" s="13"/>
      <c r="AN1291" s="13"/>
      <c r="AO1291" s="13"/>
      <c r="AP1291" s="13"/>
      <c r="AQ1291" s="13"/>
      <c r="AR1291" s="13">
        <f t="shared" si="71"/>
        <v>7</v>
      </c>
      <c r="AT1291" s="13">
        <f t="shared" si="72"/>
        <v>280000</v>
      </c>
      <c r="AU1291" s="14"/>
      <c r="AV1291" s="14"/>
      <c r="AW1291" s="14"/>
      <c r="AX1291" s="35"/>
      <c r="AY1291" s="30"/>
      <c r="AZ1291" s="14"/>
      <c r="BA1291" s="14"/>
      <c r="BB1291" s="14"/>
      <c r="BC1291" s="14"/>
    </row>
    <row r="1292" spans="1:55" ht="26" customHeight="1" x14ac:dyDescent="0.35">
      <c r="A1292" s="2" t="s">
        <v>641</v>
      </c>
      <c r="B1292" s="2" t="s">
        <v>215</v>
      </c>
      <c r="C1292" s="22" t="str">
        <f>VLOOKUP(B1292,Tabel!$A$6:$E$78,2,FALSE)</f>
        <v>G. Mutiara</v>
      </c>
      <c r="D1292" s="14">
        <f>VLOOKUP(B1292,Tabel!$A$6:$E$78,4,FALSE)</f>
        <v>30000</v>
      </c>
      <c r="E1292" s="13"/>
      <c r="F1292" s="13"/>
      <c r="G1292" s="13"/>
      <c r="H1292" s="13"/>
      <c r="I1292" s="13"/>
      <c r="J1292" s="13"/>
      <c r="K1292" s="13"/>
      <c r="L1292" s="13"/>
      <c r="M1292" s="13">
        <v>1</v>
      </c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/>
      <c r="AB1292" s="13"/>
      <c r="AC1292" s="13"/>
      <c r="AD1292" s="13"/>
      <c r="AE1292" s="13"/>
      <c r="AF1292" s="13"/>
      <c r="AG1292" s="13"/>
      <c r="AH1292" s="13"/>
      <c r="AI1292" s="13"/>
      <c r="AJ1292" s="13"/>
      <c r="AK1292" s="13"/>
      <c r="AL1292" s="13"/>
      <c r="AM1292" s="13"/>
      <c r="AN1292" s="13"/>
      <c r="AO1292" s="13"/>
      <c r="AP1292" s="13"/>
      <c r="AQ1292" s="13"/>
      <c r="AR1292" s="13">
        <f t="shared" si="71"/>
        <v>1</v>
      </c>
      <c r="AT1292" s="13">
        <f t="shared" si="72"/>
        <v>30000</v>
      </c>
      <c r="AU1292" s="14"/>
      <c r="AV1292" s="14"/>
      <c r="AW1292" s="14"/>
      <c r="AX1292" s="35"/>
      <c r="AY1292" s="30"/>
      <c r="AZ1292" s="14"/>
      <c r="BA1292" s="14"/>
      <c r="BB1292" s="14"/>
      <c r="BC1292" s="14"/>
    </row>
    <row r="1293" spans="1:55" ht="26" customHeight="1" x14ac:dyDescent="0.35">
      <c r="A1293" s="2" t="s">
        <v>400</v>
      </c>
      <c r="B1293" s="2" t="s">
        <v>49</v>
      </c>
      <c r="C1293" s="22" t="str">
        <f>VLOOKUP(B1293,Tabel!$A$6:$E$78,2,FALSE)</f>
        <v>G.tali warna warni</v>
      </c>
      <c r="D1293" s="14">
        <f>VLOOKUP(B1293,Tabel!$A$6:$E$78,4,FALSE)</f>
        <v>17000</v>
      </c>
      <c r="E1293" s="13"/>
      <c r="F1293" s="13"/>
      <c r="G1293" s="13"/>
      <c r="H1293" s="13"/>
      <c r="I1293" s="13"/>
      <c r="J1293" s="13"/>
      <c r="K1293" s="13"/>
      <c r="L1293" s="13"/>
      <c r="M1293" s="13"/>
      <c r="N1293" s="13"/>
      <c r="O1293" s="13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/>
      <c r="Z1293" s="13">
        <v>1</v>
      </c>
      <c r="AA1293" s="13"/>
      <c r="AB1293" s="13"/>
      <c r="AC1293" s="13"/>
      <c r="AD1293" s="13">
        <v>2</v>
      </c>
      <c r="AE1293" s="13"/>
      <c r="AF1293" s="13">
        <v>3</v>
      </c>
      <c r="AG1293" s="13">
        <v>2</v>
      </c>
      <c r="AH1293" s="13"/>
      <c r="AI1293" s="13"/>
      <c r="AJ1293" s="13">
        <v>1</v>
      </c>
      <c r="AK1293" s="13"/>
      <c r="AL1293" s="13"/>
      <c r="AM1293" s="13">
        <v>9</v>
      </c>
      <c r="AN1293" s="13">
        <v>9</v>
      </c>
      <c r="AO1293" s="13"/>
      <c r="AP1293" s="13"/>
      <c r="AQ1293" s="13"/>
      <c r="AR1293" s="13">
        <f t="shared" si="71"/>
        <v>27</v>
      </c>
      <c r="AT1293" s="13">
        <f t="shared" si="72"/>
        <v>459000</v>
      </c>
      <c r="AU1293" s="14"/>
      <c r="AV1293" s="14"/>
      <c r="AW1293" s="14"/>
      <c r="AX1293" s="35"/>
      <c r="AY1293" s="30"/>
      <c r="AZ1293" s="14"/>
      <c r="BA1293" s="14"/>
      <c r="BB1293" s="14"/>
      <c r="BC1293" s="14"/>
    </row>
    <row r="1294" spans="1:55" ht="26" customHeight="1" x14ac:dyDescent="0.35">
      <c r="A1294" s="2"/>
      <c r="B1294" s="2" t="s">
        <v>135</v>
      </c>
      <c r="C1294" s="22" t="str">
        <f>VLOOKUP(B1294,Tabel!$A$6:$E$78,2,FALSE)</f>
        <v xml:space="preserve">Gelang plat </v>
      </c>
      <c r="D1294" s="14">
        <f>VLOOKUP(B1294,Tabel!$A$6:$E$78,4,FALSE)</f>
        <v>17000</v>
      </c>
      <c r="E1294" s="13"/>
      <c r="F1294" s="13"/>
      <c r="G1294" s="13"/>
      <c r="H1294" s="13"/>
      <c r="I1294" s="13"/>
      <c r="J1294" s="13"/>
      <c r="K1294" s="13"/>
      <c r="L1294" s="13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>
        <v>8</v>
      </c>
      <c r="X1294" s="13"/>
      <c r="Y1294" s="13"/>
      <c r="Z1294" s="13"/>
      <c r="AA1294" s="13"/>
      <c r="AB1294" s="13"/>
      <c r="AC1294" s="13"/>
      <c r="AD1294" s="13">
        <v>5</v>
      </c>
      <c r="AE1294" s="13"/>
      <c r="AF1294" s="13"/>
      <c r="AG1294" s="13"/>
      <c r="AH1294" s="13"/>
      <c r="AI1294" s="13">
        <v>6</v>
      </c>
      <c r="AJ1294" s="13"/>
      <c r="AK1294" s="13"/>
      <c r="AL1294" s="13"/>
      <c r="AM1294" s="13"/>
      <c r="AN1294" s="13"/>
      <c r="AO1294" s="13"/>
      <c r="AP1294" s="13"/>
      <c r="AQ1294" s="13"/>
      <c r="AR1294" s="13">
        <f t="shared" ref="AR1294:AR1338" si="73">SUM(E1294:AQ1294)</f>
        <v>19</v>
      </c>
      <c r="AT1294" s="13">
        <f t="shared" ref="AT1294:AT1338" si="74">AR1294*D1294</f>
        <v>323000</v>
      </c>
      <c r="AU1294" s="14"/>
      <c r="AV1294" s="14"/>
      <c r="AW1294" s="14"/>
      <c r="AX1294" s="35"/>
      <c r="AY1294" s="30"/>
      <c r="AZ1294" s="14"/>
      <c r="BA1294" s="14"/>
      <c r="BB1294" s="14"/>
      <c r="BC1294" s="14"/>
    </row>
    <row r="1295" spans="1:55" ht="26" customHeight="1" x14ac:dyDescent="0.35">
      <c r="A1295" s="2"/>
      <c r="B1295" s="2" t="s">
        <v>221</v>
      </c>
      <c r="C1295" s="22" t="str">
        <f>VLOOKUP(B1295,Tabel!$A$6:$E$78,2,FALSE)</f>
        <v>Rosario tali bercorak</v>
      </c>
      <c r="D1295" s="14">
        <f>VLOOKUP(B1295,Tabel!$A$6:$E$78,4,FALSE)</f>
        <v>50000</v>
      </c>
      <c r="E1295" s="13"/>
      <c r="F1295" s="13"/>
      <c r="G1295" s="13"/>
      <c r="H1295" s="13"/>
      <c r="I1295" s="13"/>
      <c r="J1295" s="13"/>
      <c r="K1295" s="13"/>
      <c r="L1295" s="13"/>
      <c r="M1295" s="13"/>
      <c r="N1295" s="13">
        <v>2</v>
      </c>
      <c r="O1295" s="13"/>
      <c r="P1295" s="13"/>
      <c r="Q1295" s="13"/>
      <c r="R1295" s="13"/>
      <c r="S1295" s="13">
        <v>1</v>
      </c>
      <c r="T1295" s="13"/>
      <c r="U1295" s="13"/>
      <c r="V1295" s="13"/>
      <c r="W1295" s="13">
        <v>7</v>
      </c>
      <c r="X1295" s="13"/>
      <c r="Y1295" s="13"/>
      <c r="Z1295" s="13"/>
      <c r="AA1295" s="13"/>
      <c r="AB1295" s="13"/>
      <c r="AC1295" s="13"/>
      <c r="AD1295" s="13">
        <v>1</v>
      </c>
      <c r="AE1295" s="13"/>
      <c r="AF1295" s="13"/>
      <c r="AG1295" s="13"/>
      <c r="AH1295" s="13"/>
      <c r="AI1295" s="13"/>
      <c r="AJ1295" s="13"/>
      <c r="AK1295" s="13"/>
      <c r="AL1295" s="13"/>
      <c r="AM1295" s="13"/>
      <c r="AN1295" s="13"/>
      <c r="AO1295" s="13"/>
      <c r="AP1295" s="13"/>
      <c r="AQ1295" s="13"/>
      <c r="AR1295" s="13">
        <f t="shared" si="73"/>
        <v>11</v>
      </c>
      <c r="AT1295" s="13">
        <f t="shared" si="74"/>
        <v>550000</v>
      </c>
      <c r="AU1295" s="14"/>
      <c r="AV1295" s="14"/>
      <c r="AW1295" s="14"/>
      <c r="AX1295" s="35"/>
      <c r="AY1295" s="30"/>
      <c r="AZ1295" s="14"/>
      <c r="BA1295" s="14"/>
      <c r="BB1295" s="14"/>
      <c r="BC1295" s="14"/>
    </row>
    <row r="1296" spans="1:55" ht="26" customHeight="1" x14ac:dyDescent="0.35">
      <c r="A1296" s="2"/>
      <c r="B1296" s="2" t="s">
        <v>140</v>
      </c>
      <c r="C1296" s="22" t="str">
        <f>VLOOKUP(B1296,Tabel!$A$6:$E$78,2,FALSE)</f>
        <v>Kalung bandul</v>
      </c>
      <c r="D1296" s="14">
        <f>VLOOKUP(B1296,Tabel!$A$6:$E$78,4,FALSE)</f>
        <v>23000</v>
      </c>
      <c r="E1296" s="13"/>
      <c r="F1296" s="13"/>
      <c r="G1296" s="13"/>
      <c r="H1296" s="13"/>
      <c r="I1296" s="13"/>
      <c r="J1296" s="13"/>
      <c r="K1296" s="13"/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/>
      <c r="AB1296" s="13"/>
      <c r="AC1296" s="13"/>
      <c r="AD1296" s="13"/>
      <c r="AE1296" s="13"/>
      <c r="AF1296" s="13"/>
      <c r="AG1296" s="13"/>
      <c r="AH1296" s="13"/>
      <c r="AI1296" s="13">
        <v>1</v>
      </c>
      <c r="AJ1296" s="13"/>
      <c r="AK1296" s="13"/>
      <c r="AL1296" s="13"/>
      <c r="AM1296" s="13"/>
      <c r="AN1296" s="13"/>
      <c r="AO1296" s="13"/>
      <c r="AP1296" s="13"/>
      <c r="AQ1296" s="13"/>
      <c r="AR1296" s="13">
        <f t="shared" si="73"/>
        <v>1</v>
      </c>
      <c r="AT1296" s="13">
        <f t="shared" si="74"/>
        <v>23000</v>
      </c>
      <c r="AU1296" s="14"/>
      <c r="AV1296" s="14"/>
      <c r="AW1296" s="14"/>
      <c r="AX1296" s="35"/>
      <c r="AY1296" s="30"/>
      <c r="AZ1296" s="14"/>
      <c r="BA1296" s="14"/>
      <c r="BB1296" s="14"/>
      <c r="BC1296" s="14"/>
    </row>
    <row r="1297" spans="1:55" ht="26" customHeight="1" x14ac:dyDescent="0.35">
      <c r="A1297" s="2"/>
      <c r="B1297" s="2" t="s">
        <v>40</v>
      </c>
      <c r="C1297" s="22" t="str">
        <f>VLOOKUP(B1297,Tabel!$A$6:$E$78,2,FALSE)</f>
        <v>Kalung huruf</v>
      </c>
      <c r="D1297" s="14">
        <f>VLOOKUP(B1297,Tabel!$A$6:$E$78,4,FALSE)</f>
        <v>15000</v>
      </c>
      <c r="E1297" s="13"/>
      <c r="F1297" s="13"/>
      <c r="G1297" s="13"/>
      <c r="H1297" s="13"/>
      <c r="I1297" s="13"/>
      <c r="J1297" s="13"/>
      <c r="K1297" s="13"/>
      <c r="L1297" s="13"/>
      <c r="M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>
        <v>3</v>
      </c>
      <c r="X1297" s="13"/>
      <c r="Y1297" s="13"/>
      <c r="Z1297" s="13"/>
      <c r="AA1297" s="13"/>
      <c r="AB1297" s="13"/>
      <c r="AC1297" s="13"/>
      <c r="AD1297" s="13"/>
      <c r="AE1297" s="13"/>
      <c r="AF1297" s="13"/>
      <c r="AG1297" s="13"/>
      <c r="AH1297" s="13"/>
      <c r="AI1297" s="13">
        <v>1</v>
      </c>
      <c r="AJ1297" s="13"/>
      <c r="AK1297" s="13"/>
      <c r="AL1297" s="13"/>
      <c r="AM1297" s="13"/>
      <c r="AN1297" s="13"/>
      <c r="AO1297" s="13"/>
      <c r="AP1297" s="13"/>
      <c r="AQ1297" s="13"/>
      <c r="AR1297" s="13">
        <f t="shared" si="73"/>
        <v>4</v>
      </c>
      <c r="AT1297" s="13">
        <f t="shared" si="74"/>
        <v>60000</v>
      </c>
      <c r="AU1297" s="14"/>
      <c r="AV1297" s="14"/>
      <c r="AW1297" s="14"/>
      <c r="AX1297" s="35"/>
      <c r="AY1297" s="30"/>
      <c r="AZ1297" s="14"/>
      <c r="BA1297" s="14"/>
      <c r="BB1297" s="14"/>
      <c r="BC1297" s="14"/>
    </row>
    <row r="1298" spans="1:55" ht="26" customHeight="1" x14ac:dyDescent="0.35">
      <c r="A1298" s="2"/>
      <c r="B1298" s="2" t="s">
        <v>35</v>
      </c>
      <c r="C1298" s="22" t="str">
        <f>VLOOKUP(B1298,Tabel!$A$6:$E$78,2,FALSE)</f>
        <v>Rosario kristal</v>
      </c>
      <c r="D1298" s="14">
        <f>VLOOKUP(B1298,Tabel!$A$6:$E$78,4,FALSE)</f>
        <v>150000</v>
      </c>
      <c r="E1298" s="13"/>
      <c r="F1298" s="13"/>
      <c r="G1298" s="13"/>
      <c r="H1298" s="13"/>
      <c r="I1298" s="13"/>
      <c r="J1298" s="13"/>
      <c r="K1298" s="13"/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>
        <v>1</v>
      </c>
      <c r="X1298" s="13"/>
      <c r="Y1298" s="13"/>
      <c r="Z1298" s="13"/>
      <c r="AA1298" s="13"/>
      <c r="AB1298" s="13"/>
      <c r="AC1298" s="13"/>
      <c r="AD1298" s="13"/>
      <c r="AE1298" s="13"/>
      <c r="AF1298" s="13"/>
      <c r="AG1298" s="13"/>
      <c r="AH1298" s="13"/>
      <c r="AI1298" s="13"/>
      <c r="AJ1298" s="13"/>
      <c r="AK1298" s="13"/>
      <c r="AL1298" s="13"/>
      <c r="AM1298" s="13"/>
      <c r="AN1298" s="13"/>
      <c r="AO1298" s="13"/>
      <c r="AP1298" s="13"/>
      <c r="AQ1298" s="13"/>
      <c r="AR1298" s="13">
        <f t="shared" si="73"/>
        <v>1</v>
      </c>
      <c r="AT1298" s="13">
        <f t="shared" si="74"/>
        <v>150000</v>
      </c>
      <c r="AU1298" s="14"/>
      <c r="AV1298" s="14"/>
      <c r="AW1298" s="14"/>
      <c r="AX1298" s="35"/>
      <c r="AY1298" s="30"/>
      <c r="AZ1298" s="14"/>
      <c r="BA1298" s="14"/>
      <c r="BB1298" s="14"/>
      <c r="BC1298" s="14"/>
    </row>
    <row r="1299" spans="1:55" ht="26" customHeight="1" x14ac:dyDescent="0.35">
      <c r="A1299" s="2"/>
      <c r="B1299" s="2" t="s">
        <v>223</v>
      </c>
      <c r="C1299" s="22" t="str">
        <f>VLOOKUP(B1299,Tabel!$A$6:$E$78,2,FALSE)</f>
        <v>Gelang rosario kristal</v>
      </c>
      <c r="D1299" s="14">
        <f>VLOOKUP(B1299,Tabel!$A$6:$E$78,4,FALSE)</f>
        <v>75000</v>
      </c>
      <c r="E1299" s="13"/>
      <c r="F1299" s="13"/>
      <c r="G1299" s="13"/>
      <c r="H1299" s="13"/>
      <c r="I1299" s="13"/>
      <c r="J1299" s="13"/>
      <c r="K1299" s="13"/>
      <c r="L1299" s="13"/>
      <c r="M1299" s="13"/>
      <c r="N1299" s="13"/>
      <c r="O1299" s="13"/>
      <c r="P1299" s="13"/>
      <c r="Q1299" s="13"/>
      <c r="R1299" s="13"/>
      <c r="S1299" s="13"/>
      <c r="T1299" s="13"/>
      <c r="U1299" s="13"/>
      <c r="V1299" s="13"/>
      <c r="W1299" s="13">
        <v>4</v>
      </c>
      <c r="X1299" s="13"/>
      <c r="Y1299" s="13"/>
      <c r="Z1299" s="13"/>
      <c r="AA1299" s="13"/>
      <c r="AB1299" s="13"/>
      <c r="AC1299" s="13"/>
      <c r="AD1299" s="13"/>
      <c r="AE1299" s="13"/>
      <c r="AF1299" s="13"/>
      <c r="AG1299" s="13"/>
      <c r="AH1299" s="13"/>
      <c r="AI1299" s="13"/>
      <c r="AJ1299" s="13"/>
      <c r="AK1299" s="13"/>
      <c r="AL1299" s="13"/>
      <c r="AM1299" s="13"/>
      <c r="AN1299" s="13"/>
      <c r="AO1299" s="13"/>
      <c r="AP1299" s="13"/>
      <c r="AQ1299" s="13"/>
      <c r="AR1299" s="13">
        <f t="shared" si="73"/>
        <v>4</v>
      </c>
      <c r="AT1299" s="13">
        <f t="shared" si="74"/>
        <v>300000</v>
      </c>
      <c r="AU1299" s="14"/>
      <c r="AV1299" s="14"/>
      <c r="AW1299" s="14"/>
      <c r="AX1299" s="35"/>
      <c r="AY1299" s="30"/>
      <c r="AZ1299" s="14"/>
      <c r="BA1299" s="14"/>
      <c r="BB1299" s="14"/>
      <c r="BC1299" s="14"/>
    </row>
    <row r="1300" spans="1:55" ht="26" customHeight="1" x14ac:dyDescent="0.35">
      <c r="A1300" s="2"/>
      <c r="B1300" s="2" t="s">
        <v>372</v>
      </c>
      <c r="C1300" s="22" t="str">
        <f>VLOOKUP(B1300,Tabel!$A$6:$E$78,2,FALSE)</f>
        <v>Gelang Rosario Corak Bunga</v>
      </c>
      <c r="D1300" s="14">
        <f>VLOOKUP(B1300,Tabel!$A$6:$E$78,4,FALSE)</f>
        <v>100000</v>
      </c>
      <c r="E1300" s="13"/>
      <c r="F1300" s="13"/>
      <c r="G1300" s="13"/>
      <c r="H1300" s="13"/>
      <c r="I1300" s="13"/>
      <c r="J1300" s="13"/>
      <c r="K1300" s="13"/>
      <c r="L1300" s="13"/>
      <c r="M1300" s="13"/>
      <c r="N1300" s="13">
        <v>3</v>
      </c>
      <c r="O1300" s="13"/>
      <c r="P1300" s="13"/>
      <c r="Q1300" s="13"/>
      <c r="R1300" s="13"/>
      <c r="S1300" s="13"/>
      <c r="T1300" s="13"/>
      <c r="U1300" s="13"/>
      <c r="V1300" s="13"/>
      <c r="W1300" s="13">
        <v>1</v>
      </c>
      <c r="X1300" s="13"/>
      <c r="Y1300" s="13"/>
      <c r="Z1300" s="13"/>
      <c r="AA1300" s="13"/>
      <c r="AB1300" s="13"/>
      <c r="AC1300" s="13"/>
      <c r="AD1300" s="13"/>
      <c r="AE1300" s="13"/>
      <c r="AF1300" s="13"/>
      <c r="AG1300" s="13"/>
      <c r="AH1300" s="13"/>
      <c r="AI1300" s="13"/>
      <c r="AJ1300" s="13"/>
      <c r="AK1300" s="13"/>
      <c r="AL1300" s="13"/>
      <c r="AM1300" s="13"/>
      <c r="AN1300" s="13"/>
      <c r="AO1300" s="13"/>
      <c r="AP1300" s="13"/>
      <c r="AQ1300" s="13"/>
      <c r="AR1300" s="13">
        <f t="shared" si="73"/>
        <v>4</v>
      </c>
      <c r="AT1300" s="13">
        <f t="shared" si="74"/>
        <v>400000</v>
      </c>
      <c r="AU1300" s="14"/>
      <c r="AV1300" s="14"/>
      <c r="AW1300" s="14"/>
      <c r="AX1300" s="35"/>
      <c r="AY1300" s="30"/>
      <c r="AZ1300" s="14"/>
      <c r="BA1300" s="14"/>
      <c r="BB1300" s="14"/>
      <c r="BC1300" s="14"/>
    </row>
    <row r="1301" spans="1:55" ht="26" customHeight="1" x14ac:dyDescent="0.35">
      <c r="A1301" s="2"/>
      <c r="B1301" s="2" t="s">
        <v>636</v>
      </c>
      <c r="C1301" s="22" t="str">
        <f>VLOOKUP(B1301,Tabel!$A$6:$E$78,2,FALSE)</f>
        <v>Rosario Biji Plastik</v>
      </c>
      <c r="D1301" s="14">
        <f>VLOOKUP(B1301,Tabel!$A$6:$E$78,4,FALSE)</f>
        <v>40000</v>
      </c>
      <c r="E1301" s="13"/>
      <c r="F1301" s="13"/>
      <c r="G1301" s="13"/>
      <c r="H1301" s="13"/>
      <c r="I1301" s="13"/>
      <c r="J1301" s="13"/>
      <c r="K1301" s="13"/>
      <c r="L1301" s="13"/>
      <c r="M1301" s="13"/>
      <c r="N1301" s="13"/>
      <c r="O1301" s="13"/>
      <c r="P1301" s="13">
        <v>2</v>
      </c>
      <c r="Q1301" s="13"/>
      <c r="R1301" s="13"/>
      <c r="S1301" s="13">
        <v>1</v>
      </c>
      <c r="T1301" s="13"/>
      <c r="U1301" s="13"/>
      <c r="V1301" s="13"/>
      <c r="W1301" s="13">
        <v>3</v>
      </c>
      <c r="X1301" s="13"/>
      <c r="Y1301" s="13"/>
      <c r="Z1301" s="13"/>
      <c r="AA1301" s="13"/>
      <c r="AB1301" s="13"/>
      <c r="AC1301" s="13"/>
      <c r="AD1301" s="13">
        <v>1</v>
      </c>
      <c r="AE1301" s="13"/>
      <c r="AF1301" s="13"/>
      <c r="AG1301" s="13"/>
      <c r="AH1301" s="13"/>
      <c r="AI1301" s="13">
        <v>1</v>
      </c>
      <c r="AJ1301" s="13"/>
      <c r="AK1301" s="13"/>
      <c r="AL1301" s="13"/>
      <c r="AM1301" s="13"/>
      <c r="AN1301" s="13"/>
      <c r="AO1301" s="13"/>
      <c r="AP1301" s="13"/>
      <c r="AQ1301" s="13"/>
      <c r="AR1301" s="13">
        <f t="shared" si="73"/>
        <v>8</v>
      </c>
      <c r="AT1301" s="13">
        <f t="shared" si="74"/>
        <v>320000</v>
      </c>
      <c r="AU1301" s="14"/>
      <c r="AV1301" s="14"/>
      <c r="AW1301" s="14"/>
      <c r="AX1301" s="35"/>
      <c r="AY1301" s="30"/>
      <c r="AZ1301" s="14"/>
      <c r="BA1301" s="14"/>
      <c r="BB1301" s="14"/>
      <c r="BC1301" s="14"/>
    </row>
    <row r="1302" spans="1:55" ht="26" customHeight="1" x14ac:dyDescent="0.35">
      <c r="A1302" s="2"/>
      <c r="B1302" s="2" t="s">
        <v>133</v>
      </c>
      <c r="C1302" s="22" t="str">
        <f>VLOOKUP(B1302,Tabel!$A$6:$E$78,2,FALSE)</f>
        <v>Gelang rosario kristal</v>
      </c>
      <c r="D1302" s="14">
        <f>VLOOKUP(B1302,Tabel!$A$6:$E$78,4,FALSE)</f>
        <v>50000</v>
      </c>
      <c r="E1302" s="13"/>
      <c r="F1302" s="13"/>
      <c r="G1302" s="13"/>
      <c r="H1302" s="13"/>
      <c r="I1302" s="13"/>
      <c r="J1302" s="13"/>
      <c r="K1302" s="13"/>
      <c r="L1302" s="13"/>
      <c r="M1302" s="13"/>
      <c r="N1302" s="13">
        <v>1</v>
      </c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/>
      <c r="AB1302" s="13"/>
      <c r="AC1302" s="13"/>
      <c r="AD1302" s="13"/>
      <c r="AE1302" s="13"/>
      <c r="AF1302" s="13"/>
      <c r="AG1302" s="13"/>
      <c r="AH1302" s="13"/>
      <c r="AI1302" s="13"/>
      <c r="AJ1302" s="13"/>
      <c r="AK1302" s="13"/>
      <c r="AL1302" s="13"/>
      <c r="AM1302" s="13"/>
      <c r="AN1302" s="13"/>
      <c r="AO1302" s="13"/>
      <c r="AP1302" s="13"/>
      <c r="AQ1302" s="13"/>
      <c r="AR1302" s="13">
        <f t="shared" si="73"/>
        <v>1</v>
      </c>
      <c r="AT1302" s="13">
        <f t="shared" si="74"/>
        <v>50000</v>
      </c>
      <c r="AU1302" s="14"/>
      <c r="AV1302" s="14"/>
      <c r="AW1302" s="14"/>
      <c r="AX1302" s="35"/>
      <c r="AY1302" s="30"/>
      <c r="AZ1302" s="14"/>
      <c r="BA1302" s="14"/>
      <c r="BB1302" s="14"/>
      <c r="BC1302" s="14"/>
    </row>
    <row r="1303" spans="1:55" ht="26" customHeight="1" x14ac:dyDescent="0.35">
      <c r="A1303" s="2"/>
      <c r="B1303" s="2" t="s">
        <v>633</v>
      </c>
      <c r="C1303" s="22" t="str">
        <f>VLOOKUP(B1303,Tabel!$A$6:$E$78,2,FALSE)</f>
        <v>Pita</v>
      </c>
      <c r="D1303" s="14">
        <f>VLOOKUP(B1303,Tabel!$A$6:$E$78,4,FALSE)</f>
        <v>15000</v>
      </c>
      <c r="E1303" s="13"/>
      <c r="F1303" s="13"/>
      <c r="G1303" s="13"/>
      <c r="H1303" s="13"/>
      <c r="I1303" s="13"/>
      <c r="J1303" s="13"/>
      <c r="K1303" s="13"/>
      <c r="L1303" s="13"/>
      <c r="M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>
        <v>3</v>
      </c>
      <c r="X1303" s="13"/>
      <c r="Y1303" s="13"/>
      <c r="Z1303" s="13"/>
      <c r="AA1303" s="13"/>
      <c r="AB1303" s="13"/>
      <c r="AC1303" s="13"/>
      <c r="AD1303" s="13"/>
      <c r="AE1303" s="13"/>
      <c r="AF1303" s="13">
        <v>1</v>
      </c>
      <c r="AG1303" s="13"/>
      <c r="AH1303" s="13"/>
      <c r="AI1303" s="13"/>
      <c r="AJ1303" s="13"/>
      <c r="AK1303" s="13"/>
      <c r="AL1303" s="13"/>
      <c r="AM1303" s="13"/>
      <c r="AN1303" s="13">
        <v>2</v>
      </c>
      <c r="AO1303" s="13"/>
      <c r="AP1303" s="13"/>
      <c r="AQ1303" s="13"/>
      <c r="AR1303" s="13">
        <f t="shared" si="73"/>
        <v>6</v>
      </c>
      <c r="AT1303" s="13">
        <f t="shared" si="74"/>
        <v>90000</v>
      </c>
      <c r="AU1303" s="14"/>
      <c r="AV1303" s="14"/>
      <c r="AW1303" s="14"/>
      <c r="AX1303" s="35"/>
      <c r="AY1303" s="30"/>
      <c r="AZ1303" s="14"/>
      <c r="BA1303" s="14"/>
      <c r="BB1303" s="14"/>
      <c r="BC1303" s="14"/>
    </row>
    <row r="1304" spans="1:55" ht="26" customHeight="1" x14ac:dyDescent="0.35">
      <c r="A1304" s="2"/>
      <c r="B1304" s="2" t="s">
        <v>237</v>
      </c>
      <c r="C1304" s="22" t="str">
        <f>VLOOKUP(B1304,Tabel!$A$6:$E$78,2,FALSE)</f>
        <v>Rosario tali simpul</v>
      </c>
      <c r="D1304" s="14">
        <f>VLOOKUP(B1304,Tabel!$A$6:$E$78,4,FALSE)</f>
        <v>30000</v>
      </c>
      <c r="E1304" s="13"/>
      <c r="F1304" s="13"/>
      <c r="G1304" s="13"/>
      <c r="H1304" s="13"/>
      <c r="I1304" s="13"/>
      <c r="J1304" s="13"/>
      <c r="K1304" s="13"/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>
        <v>1</v>
      </c>
      <c r="X1304" s="13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  <c r="AR1304" s="13">
        <f t="shared" si="73"/>
        <v>1</v>
      </c>
      <c r="AT1304" s="13">
        <f t="shared" si="74"/>
        <v>30000</v>
      </c>
      <c r="AU1304" s="14"/>
      <c r="AV1304" s="14"/>
      <c r="AW1304" s="14"/>
      <c r="AX1304" s="35"/>
      <c r="AY1304" s="30"/>
      <c r="AZ1304" s="14"/>
      <c r="BA1304" s="14"/>
      <c r="BB1304" s="14"/>
      <c r="BC1304" s="14"/>
    </row>
    <row r="1305" spans="1:55" ht="26" customHeight="1" x14ac:dyDescent="0.35">
      <c r="A1305" s="2"/>
      <c r="B1305" s="2" t="s">
        <v>613</v>
      </c>
      <c r="C1305" s="22" t="str">
        <f>VLOOKUP(B1305,Tabel!$A$6:$E$78,2,FALSE)</f>
        <v>Produk Richard</v>
      </c>
      <c r="D1305" s="14">
        <f>VLOOKUP(B1305,Tabel!$A$6:$E$78,4,FALSE)</f>
        <v>25000</v>
      </c>
      <c r="E1305" s="13"/>
      <c r="F1305" s="13"/>
      <c r="G1305" s="13"/>
      <c r="H1305" s="13"/>
      <c r="I1305" s="13"/>
      <c r="J1305" s="13"/>
      <c r="K1305" s="13"/>
      <c r="L1305" s="13"/>
      <c r="M1305" s="13"/>
      <c r="N1305" s="13">
        <v>2</v>
      </c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F1305" s="13"/>
      <c r="AG1305" s="13">
        <v>1</v>
      </c>
      <c r="AH1305" s="13"/>
      <c r="AI1305" s="13"/>
      <c r="AJ1305" s="13"/>
      <c r="AK1305" s="13"/>
      <c r="AL1305" s="13"/>
      <c r="AM1305" s="13"/>
      <c r="AN1305" s="13"/>
      <c r="AO1305" s="13"/>
      <c r="AP1305" s="13"/>
      <c r="AQ1305" s="13"/>
      <c r="AR1305" s="13">
        <f t="shared" si="73"/>
        <v>3</v>
      </c>
      <c r="AT1305" s="13">
        <f t="shared" si="74"/>
        <v>75000</v>
      </c>
      <c r="AU1305" s="14"/>
      <c r="AV1305" s="14"/>
      <c r="AW1305" s="14"/>
      <c r="AX1305" s="35"/>
      <c r="AY1305" s="30"/>
      <c r="AZ1305" s="14"/>
      <c r="BA1305" s="14"/>
      <c r="BB1305" s="14"/>
      <c r="BC1305" s="14"/>
    </row>
    <row r="1306" spans="1:55" ht="26" customHeight="1" x14ac:dyDescent="0.35">
      <c r="A1306" s="2"/>
      <c r="B1306" s="2" t="s">
        <v>605</v>
      </c>
      <c r="C1306" s="22" t="str">
        <f>VLOOKUP(B1306,Tabel!$A$6:$E$78,2,FALSE)</f>
        <v xml:space="preserve">Produk Rafael </v>
      </c>
      <c r="D1306" s="14">
        <f>VLOOKUP(B1306,Tabel!$A$6:$E$78,4,FALSE)</f>
        <v>23000</v>
      </c>
      <c r="E1306" s="13"/>
      <c r="F1306" s="13"/>
      <c r="G1306" s="13"/>
      <c r="H1306" s="13"/>
      <c r="I1306" s="13"/>
      <c r="J1306" s="13"/>
      <c r="K1306" s="13"/>
      <c r="L1306" s="13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>
        <v>1</v>
      </c>
      <c r="AA1306" s="13"/>
      <c r="AB1306" s="13"/>
      <c r="AC1306" s="13"/>
      <c r="AD1306" s="13"/>
      <c r="AE1306" s="13"/>
      <c r="AF1306" s="13"/>
      <c r="AG1306" s="13"/>
      <c r="AH1306" s="13"/>
      <c r="AI1306" s="13"/>
      <c r="AJ1306" s="13"/>
      <c r="AK1306" s="13"/>
      <c r="AL1306" s="13"/>
      <c r="AM1306" s="13"/>
      <c r="AN1306" s="13"/>
      <c r="AO1306" s="13"/>
      <c r="AP1306" s="13"/>
      <c r="AQ1306" s="13"/>
      <c r="AR1306" s="13">
        <f t="shared" ref="AR1306" si="75">SUM(E1306:AQ1306)</f>
        <v>1</v>
      </c>
      <c r="AT1306" s="13">
        <f t="shared" ref="AT1306" si="76">AR1306*D1306</f>
        <v>23000</v>
      </c>
      <c r="AU1306" s="14"/>
      <c r="AV1306" s="14"/>
      <c r="AW1306" s="14"/>
      <c r="AX1306" s="35"/>
      <c r="AY1306" s="30"/>
      <c r="AZ1306" s="14"/>
      <c r="BA1306" s="14"/>
      <c r="BB1306" s="14"/>
      <c r="BC1306" s="14"/>
    </row>
    <row r="1307" spans="1:55" ht="26" customHeight="1" x14ac:dyDescent="0.35">
      <c r="A1307" s="2"/>
      <c r="B1307" s="2" t="s">
        <v>39</v>
      </c>
      <c r="C1307" s="22" t="str">
        <f>VLOOKUP(B1307,Tabel!$A$6:$E$78,2,FALSE)</f>
        <v>Kalung bandul kupu2</v>
      </c>
      <c r="D1307" s="14">
        <f>VLOOKUP(B1307,Tabel!$A$6:$E$78,4,FALSE)</f>
        <v>40000</v>
      </c>
      <c r="E1307" s="13"/>
      <c r="F1307" s="13"/>
      <c r="G1307" s="13"/>
      <c r="H1307" s="13"/>
      <c r="I1307" s="13"/>
      <c r="J1307" s="13"/>
      <c r="K1307" s="13"/>
      <c r="L1307" s="13"/>
      <c r="M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3"/>
      <c r="AB1307" s="13"/>
      <c r="AC1307" s="13"/>
      <c r="AD1307" s="13"/>
      <c r="AE1307" s="13"/>
      <c r="AF1307" s="13"/>
      <c r="AG1307" s="13">
        <v>1</v>
      </c>
      <c r="AH1307" s="13"/>
      <c r="AI1307" s="13"/>
      <c r="AJ1307" s="13"/>
      <c r="AK1307" s="13"/>
      <c r="AL1307" s="13"/>
      <c r="AM1307" s="13"/>
      <c r="AN1307" s="13"/>
      <c r="AO1307" s="13"/>
      <c r="AP1307" s="13"/>
      <c r="AQ1307" s="13"/>
      <c r="AR1307" s="13">
        <f t="shared" si="73"/>
        <v>1</v>
      </c>
      <c r="AT1307" s="13">
        <f t="shared" si="74"/>
        <v>40000</v>
      </c>
      <c r="AU1307" s="14"/>
      <c r="AV1307" s="14"/>
      <c r="AW1307" s="14"/>
      <c r="AX1307" s="35"/>
      <c r="AY1307" s="30"/>
      <c r="AZ1307" s="14"/>
      <c r="BA1307" s="14"/>
      <c r="BB1307" s="14"/>
      <c r="BC1307" s="14"/>
    </row>
    <row r="1308" spans="1:55" ht="26" customHeight="1" x14ac:dyDescent="0.35">
      <c r="A1308" s="142">
        <v>42831</v>
      </c>
      <c r="B1308" s="2" t="s">
        <v>221</v>
      </c>
      <c r="C1308" s="22" t="str">
        <f>VLOOKUP(B1308,Tabel!$A$6:$E$78,2,FALSE)</f>
        <v>Rosario tali bercorak</v>
      </c>
      <c r="D1308" s="14">
        <f>VLOOKUP(B1308,Tabel!$A$6:$E$78,4,FALSE)</f>
        <v>50000</v>
      </c>
      <c r="E1308" s="13"/>
      <c r="F1308" s="13"/>
      <c r="G1308" s="13"/>
      <c r="H1308" s="13"/>
      <c r="I1308" s="13"/>
      <c r="J1308" s="13"/>
      <c r="K1308" s="13"/>
      <c r="L1308" s="13"/>
      <c r="M1308" s="13"/>
      <c r="N1308" s="13">
        <v>1</v>
      </c>
      <c r="O1308" s="13"/>
      <c r="P1308" s="13"/>
      <c r="Q1308" s="13"/>
      <c r="R1308" s="13"/>
      <c r="S1308" s="13"/>
      <c r="T1308" s="13"/>
      <c r="U1308" s="13"/>
      <c r="V1308" s="13"/>
      <c r="W1308" s="13">
        <v>5</v>
      </c>
      <c r="X1308" s="13"/>
      <c r="Y1308" s="13"/>
      <c r="Z1308" s="13"/>
      <c r="AA1308" s="13"/>
      <c r="AB1308" s="13"/>
      <c r="AC1308" s="13"/>
      <c r="AD1308" s="13">
        <v>1</v>
      </c>
      <c r="AE1308" s="13"/>
      <c r="AF1308" s="13"/>
      <c r="AG1308" s="13">
        <v>1</v>
      </c>
      <c r="AH1308" s="13"/>
      <c r="AI1308" s="13">
        <v>1</v>
      </c>
      <c r="AJ1308" s="13"/>
      <c r="AK1308" s="13"/>
      <c r="AL1308" s="13"/>
      <c r="AM1308" s="13"/>
      <c r="AN1308" s="13"/>
      <c r="AO1308" s="13"/>
      <c r="AP1308" s="13"/>
      <c r="AQ1308" s="13"/>
      <c r="AR1308" s="13">
        <f t="shared" si="73"/>
        <v>9</v>
      </c>
      <c r="AT1308" s="13">
        <f t="shared" si="74"/>
        <v>450000</v>
      </c>
      <c r="AU1308" s="14"/>
      <c r="AV1308" s="14"/>
      <c r="AW1308" s="14"/>
      <c r="AX1308" s="35"/>
      <c r="AY1308" s="30"/>
      <c r="AZ1308" s="14"/>
      <c r="BA1308" s="14"/>
      <c r="BB1308" s="14"/>
      <c r="BC1308" s="14"/>
    </row>
    <row r="1309" spans="1:55" ht="26" customHeight="1" x14ac:dyDescent="0.35">
      <c r="A1309" s="2" t="s">
        <v>641</v>
      </c>
      <c r="B1309" s="2" t="s">
        <v>32</v>
      </c>
      <c r="C1309" s="22" t="str">
        <f>VLOOKUP(B1309,Tabel!$A$6:$E$78,2,FALSE)</f>
        <v>Rosario kayu</v>
      </c>
      <c r="D1309" s="14">
        <f>VLOOKUP(B1309,Tabel!$A$6:$E$78,4,FALSE)</f>
        <v>40000</v>
      </c>
      <c r="E1309" s="13"/>
      <c r="F1309" s="13"/>
      <c r="G1309" s="13"/>
      <c r="H1309" s="13"/>
      <c r="I1309" s="13"/>
      <c r="J1309" s="13"/>
      <c r="K1309" s="13"/>
      <c r="L1309" s="13"/>
      <c r="M1309" s="13"/>
      <c r="N1309" s="13">
        <v>2</v>
      </c>
      <c r="O1309" s="13"/>
      <c r="P1309" s="13">
        <v>1</v>
      </c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  <c r="AE1309" s="13"/>
      <c r="AF1309" s="13"/>
      <c r="AG1309" s="13"/>
      <c r="AH1309" s="13"/>
      <c r="AI1309" s="13">
        <v>2</v>
      </c>
      <c r="AJ1309" s="13"/>
      <c r="AK1309" s="13"/>
      <c r="AL1309" s="13"/>
      <c r="AM1309" s="13"/>
      <c r="AN1309" s="13"/>
      <c r="AO1309" s="13"/>
      <c r="AP1309" s="13"/>
      <c r="AQ1309" s="13"/>
      <c r="AR1309" s="13">
        <f t="shared" si="73"/>
        <v>5</v>
      </c>
      <c r="AT1309" s="13">
        <f t="shared" si="74"/>
        <v>200000</v>
      </c>
      <c r="AU1309" s="14"/>
      <c r="AV1309" s="14"/>
      <c r="AW1309" s="14"/>
      <c r="AX1309" s="35"/>
      <c r="AY1309" s="30"/>
      <c r="AZ1309" s="14"/>
      <c r="BA1309" s="14"/>
      <c r="BB1309" s="14"/>
      <c r="BC1309" s="14"/>
    </row>
    <row r="1310" spans="1:55" ht="26" customHeight="1" x14ac:dyDescent="0.35">
      <c r="A1310" s="2" t="s">
        <v>642</v>
      </c>
      <c r="B1310" s="2" t="s">
        <v>636</v>
      </c>
      <c r="C1310" s="22" t="str">
        <f>VLOOKUP(B1310,Tabel!$A$6:$E$78,2,FALSE)</f>
        <v>Rosario Biji Plastik</v>
      </c>
      <c r="D1310" s="14">
        <f>VLOOKUP(B1310,Tabel!$A$6:$E$78,4,FALSE)</f>
        <v>40000</v>
      </c>
      <c r="E1310" s="13"/>
      <c r="F1310" s="13"/>
      <c r="G1310" s="13"/>
      <c r="H1310" s="13"/>
      <c r="I1310" s="13"/>
      <c r="J1310" s="13"/>
      <c r="K1310" s="13"/>
      <c r="L1310" s="13"/>
      <c r="M1310" s="13"/>
      <c r="N1310" s="13"/>
      <c r="O1310" s="13"/>
      <c r="P1310" s="13">
        <v>1</v>
      </c>
      <c r="Q1310" s="13"/>
      <c r="R1310" s="13"/>
      <c r="S1310" s="13">
        <v>1</v>
      </c>
      <c r="T1310" s="13"/>
      <c r="U1310" s="13"/>
      <c r="V1310" s="13"/>
      <c r="W1310" s="13">
        <v>3</v>
      </c>
      <c r="X1310" s="13"/>
      <c r="Y1310" s="13"/>
      <c r="Z1310" s="13"/>
      <c r="AA1310" s="13"/>
      <c r="AB1310" s="13"/>
      <c r="AC1310" s="13"/>
      <c r="AD1310" s="13"/>
      <c r="AE1310" s="13"/>
      <c r="AF1310" s="13"/>
      <c r="AG1310" s="13"/>
      <c r="AH1310" s="13"/>
      <c r="AI1310" s="13"/>
      <c r="AJ1310" s="13"/>
      <c r="AK1310" s="13"/>
      <c r="AL1310" s="13"/>
      <c r="AM1310" s="13"/>
      <c r="AN1310" s="13"/>
      <c r="AO1310" s="13"/>
      <c r="AP1310" s="13"/>
      <c r="AQ1310" s="13"/>
      <c r="AR1310" s="13">
        <f t="shared" si="73"/>
        <v>5</v>
      </c>
      <c r="AT1310" s="13">
        <f t="shared" si="74"/>
        <v>200000</v>
      </c>
      <c r="AU1310" s="14"/>
      <c r="AV1310" s="14"/>
      <c r="AW1310" s="14"/>
      <c r="AX1310" s="35"/>
      <c r="AY1310" s="30"/>
      <c r="AZ1310" s="14"/>
      <c r="BA1310" s="14"/>
      <c r="BB1310" s="14"/>
      <c r="BC1310" s="14"/>
    </row>
    <row r="1311" spans="1:55" ht="26" customHeight="1" x14ac:dyDescent="0.35">
      <c r="A1311" s="143">
        <v>0.6875</v>
      </c>
      <c r="B1311" s="2" t="s">
        <v>215</v>
      </c>
      <c r="C1311" s="22" t="str">
        <f>VLOOKUP(B1311,Tabel!$A$6:$E$78,2,FALSE)</f>
        <v>G. Mutiara</v>
      </c>
      <c r="D1311" s="14">
        <f>VLOOKUP(B1311,Tabel!$A$6:$E$78,4,FALSE)</f>
        <v>30000</v>
      </c>
      <c r="E1311" s="13"/>
      <c r="F1311" s="13"/>
      <c r="G1311" s="13"/>
      <c r="H1311" s="13"/>
      <c r="I1311" s="13"/>
      <c r="J1311" s="13"/>
      <c r="K1311" s="13"/>
      <c r="L1311" s="13"/>
      <c r="M1311" s="13">
        <v>3</v>
      </c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>
        <v>1</v>
      </c>
      <c r="AA1311" s="13"/>
      <c r="AB1311" s="13"/>
      <c r="AC1311" s="13"/>
      <c r="AD1311" s="13">
        <v>1</v>
      </c>
      <c r="AE1311" s="13"/>
      <c r="AF1311" s="13">
        <v>1</v>
      </c>
      <c r="AG1311" s="13"/>
      <c r="AH1311" s="13"/>
      <c r="AI1311" s="13"/>
      <c r="AJ1311" s="13"/>
      <c r="AK1311" s="13"/>
      <c r="AL1311" s="13"/>
      <c r="AM1311" s="13">
        <v>1</v>
      </c>
      <c r="AN1311" s="13"/>
      <c r="AO1311" s="13"/>
      <c r="AP1311" s="13"/>
      <c r="AQ1311" s="13"/>
      <c r="AR1311" s="13">
        <f t="shared" si="73"/>
        <v>7</v>
      </c>
      <c r="AT1311" s="13">
        <f t="shared" si="74"/>
        <v>210000</v>
      </c>
      <c r="AU1311" s="14"/>
      <c r="AV1311" s="14"/>
      <c r="AW1311" s="14"/>
      <c r="AX1311" s="35"/>
      <c r="AY1311" s="30"/>
      <c r="AZ1311" s="14"/>
      <c r="BA1311" s="14"/>
      <c r="BB1311" s="14"/>
      <c r="BC1311" s="14"/>
    </row>
    <row r="1312" spans="1:55" ht="26" customHeight="1" x14ac:dyDescent="0.35">
      <c r="A1312" s="2"/>
      <c r="B1312" s="2" t="s">
        <v>370</v>
      </c>
      <c r="C1312" s="22" t="str">
        <f>VLOOKUP(B1312,Tabel!$A$6:$E$78,2,FALSE)</f>
        <v>Gelang Rosario Putih</v>
      </c>
      <c r="D1312" s="14">
        <f>VLOOKUP(B1312,Tabel!$A$6:$E$78,4,FALSE)</f>
        <v>50000</v>
      </c>
      <c r="E1312" s="13"/>
      <c r="F1312" s="13"/>
      <c r="G1312" s="13"/>
      <c r="H1312" s="13"/>
      <c r="I1312" s="13"/>
      <c r="J1312" s="13"/>
      <c r="K1312" s="13"/>
      <c r="L1312" s="13"/>
      <c r="M1312" s="13">
        <v>1</v>
      </c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F1312" s="13"/>
      <c r="AG1312" s="13"/>
      <c r="AH1312" s="13"/>
      <c r="AI1312" s="13"/>
      <c r="AJ1312" s="13"/>
      <c r="AK1312" s="13"/>
      <c r="AL1312" s="13"/>
      <c r="AM1312" s="13"/>
      <c r="AN1312" s="13"/>
      <c r="AO1312" s="13"/>
      <c r="AP1312" s="13"/>
      <c r="AQ1312" s="13"/>
      <c r="AR1312" s="13">
        <f t="shared" si="73"/>
        <v>1</v>
      </c>
      <c r="AT1312" s="13">
        <f t="shared" si="74"/>
        <v>50000</v>
      </c>
      <c r="AU1312" s="14"/>
      <c r="AV1312" s="14"/>
      <c r="AW1312" s="14"/>
      <c r="AX1312" s="35"/>
      <c r="AY1312" s="30"/>
      <c r="AZ1312" s="14"/>
      <c r="BA1312" s="14"/>
      <c r="BB1312" s="14"/>
      <c r="BC1312" s="14"/>
    </row>
    <row r="1313" spans="1:55" ht="26" customHeight="1" x14ac:dyDescent="0.35">
      <c r="A1313" s="2"/>
      <c r="B1313" s="2" t="s">
        <v>135</v>
      </c>
      <c r="C1313" s="22" t="str">
        <f>VLOOKUP(B1313,Tabel!$A$6:$E$78,2,FALSE)</f>
        <v xml:space="preserve">Gelang plat </v>
      </c>
      <c r="D1313" s="14">
        <f>VLOOKUP(B1313,Tabel!$A$6:$E$78,4,FALSE)</f>
        <v>17000</v>
      </c>
      <c r="E1313" s="13"/>
      <c r="F1313" s="13"/>
      <c r="G1313" s="13"/>
      <c r="H1313" s="13"/>
      <c r="I1313" s="13"/>
      <c r="J1313" s="13"/>
      <c r="K1313" s="13"/>
      <c r="L1313" s="13"/>
      <c r="M1313" s="13"/>
      <c r="N1313" s="13"/>
      <c r="O1313" s="13"/>
      <c r="P1313" s="13"/>
      <c r="Q1313" s="13"/>
      <c r="R1313" s="13"/>
      <c r="S1313" s="13">
        <v>1</v>
      </c>
      <c r="T1313" s="13"/>
      <c r="U1313" s="13"/>
      <c r="V1313" s="13"/>
      <c r="W1313" s="13">
        <v>1</v>
      </c>
      <c r="X1313" s="13"/>
      <c r="Y1313" s="13"/>
      <c r="Z1313" s="13"/>
      <c r="AA1313" s="13"/>
      <c r="AB1313" s="13"/>
      <c r="AC1313" s="13"/>
      <c r="AD1313" s="13">
        <v>4</v>
      </c>
      <c r="AE1313" s="13"/>
      <c r="AF1313" s="13"/>
      <c r="AG1313" s="13"/>
      <c r="AH1313" s="13"/>
      <c r="AI1313" s="13">
        <v>3</v>
      </c>
      <c r="AJ1313" s="13"/>
      <c r="AK1313" s="13"/>
      <c r="AL1313" s="13"/>
      <c r="AM1313" s="13"/>
      <c r="AN1313" s="13"/>
      <c r="AO1313" s="13"/>
      <c r="AP1313" s="13"/>
      <c r="AQ1313" s="13"/>
      <c r="AR1313" s="13">
        <f t="shared" si="73"/>
        <v>9</v>
      </c>
      <c r="AT1313" s="13">
        <f t="shared" si="74"/>
        <v>153000</v>
      </c>
      <c r="AU1313" s="14"/>
      <c r="AV1313" s="14"/>
      <c r="AW1313" s="14"/>
      <c r="AX1313" s="35"/>
      <c r="AY1313" s="30"/>
      <c r="AZ1313" s="14"/>
      <c r="BA1313" s="14"/>
      <c r="BB1313" s="14"/>
      <c r="BC1313" s="14"/>
    </row>
    <row r="1314" spans="1:55" ht="26" customHeight="1" x14ac:dyDescent="0.35">
      <c r="A1314" s="2"/>
      <c r="B1314" s="2" t="s">
        <v>40</v>
      </c>
      <c r="C1314" s="22" t="str">
        <f>VLOOKUP(B1314,Tabel!$A$6:$E$78,2,FALSE)</f>
        <v>Kalung huruf</v>
      </c>
      <c r="D1314" s="14">
        <f>VLOOKUP(B1314,Tabel!$A$6:$E$78,4,FALSE)</f>
        <v>15000</v>
      </c>
      <c r="E1314" s="13"/>
      <c r="F1314" s="13"/>
      <c r="G1314" s="13"/>
      <c r="H1314" s="13"/>
      <c r="I1314" s="13"/>
      <c r="J1314" s="13"/>
      <c r="K1314" s="13"/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>
        <v>1</v>
      </c>
      <c r="X1314" s="13"/>
      <c r="Y1314" s="13"/>
      <c r="Z1314" s="13"/>
      <c r="AA1314" s="13"/>
      <c r="AB1314" s="13"/>
      <c r="AC1314" s="13"/>
      <c r="AD1314" s="13"/>
      <c r="AE1314" s="13"/>
      <c r="AF1314" s="13"/>
      <c r="AG1314" s="13"/>
      <c r="AH1314" s="13"/>
      <c r="AI1314" s="13">
        <v>1</v>
      </c>
      <c r="AJ1314" s="13"/>
      <c r="AK1314" s="13"/>
      <c r="AL1314" s="13"/>
      <c r="AM1314" s="13"/>
      <c r="AN1314" s="13"/>
      <c r="AO1314" s="13"/>
      <c r="AP1314" s="13"/>
      <c r="AQ1314" s="13"/>
      <c r="AR1314" s="13">
        <f t="shared" si="73"/>
        <v>2</v>
      </c>
      <c r="AT1314" s="13">
        <f t="shared" si="74"/>
        <v>30000</v>
      </c>
      <c r="AU1314" s="14"/>
      <c r="AV1314" s="14"/>
      <c r="AW1314" s="14"/>
      <c r="AX1314" s="35"/>
      <c r="AY1314" s="30"/>
      <c r="AZ1314" s="14"/>
      <c r="BA1314" s="14"/>
      <c r="BB1314" s="14"/>
      <c r="BC1314" s="14"/>
    </row>
    <row r="1315" spans="1:55" ht="26" customHeight="1" x14ac:dyDescent="0.35">
      <c r="A1315" s="2"/>
      <c r="B1315" s="2" t="s">
        <v>49</v>
      </c>
      <c r="C1315" s="22" t="str">
        <f>VLOOKUP(B1315,Tabel!$A$6:$E$78,2,FALSE)</f>
        <v>G.tali warna warni</v>
      </c>
      <c r="D1315" s="14">
        <f>VLOOKUP(B1315,Tabel!$A$6:$E$78,4,FALSE)</f>
        <v>17000</v>
      </c>
      <c r="E1315" s="13"/>
      <c r="F1315" s="13"/>
      <c r="G1315" s="13"/>
      <c r="H1315" s="13"/>
      <c r="I1315" s="13"/>
      <c r="J1315" s="13"/>
      <c r="K1315" s="13"/>
      <c r="L1315" s="13"/>
      <c r="M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>
        <v>2</v>
      </c>
      <c r="X1315" s="13"/>
      <c r="Y1315" s="13"/>
      <c r="Z1315" s="13">
        <v>1</v>
      </c>
      <c r="AA1315" s="13"/>
      <c r="AB1315" s="13"/>
      <c r="AC1315" s="13"/>
      <c r="AD1315" s="13"/>
      <c r="AE1315" s="13"/>
      <c r="AF1315" s="13"/>
      <c r="AG1315" s="13"/>
      <c r="AH1315" s="13"/>
      <c r="AI1315" s="13"/>
      <c r="AJ1315" s="13">
        <v>1</v>
      </c>
      <c r="AK1315" s="13"/>
      <c r="AL1315" s="13"/>
      <c r="AM1315" s="13"/>
      <c r="AN1315" s="13"/>
      <c r="AO1315" s="13"/>
      <c r="AP1315" s="13"/>
      <c r="AQ1315" s="13"/>
      <c r="AR1315" s="13">
        <f t="shared" si="73"/>
        <v>4</v>
      </c>
      <c r="AT1315" s="13">
        <f t="shared" si="74"/>
        <v>68000</v>
      </c>
      <c r="AU1315" s="14"/>
      <c r="AV1315" s="14"/>
      <c r="AW1315" s="14"/>
      <c r="AX1315" s="35"/>
      <c r="AY1315" s="30"/>
      <c r="AZ1315" s="14"/>
      <c r="BA1315" s="14"/>
      <c r="BB1315" s="14"/>
      <c r="BC1315" s="14"/>
    </row>
    <row r="1316" spans="1:55" ht="26" customHeight="1" x14ac:dyDescent="0.35">
      <c r="A1316" s="2"/>
      <c r="B1316" s="2" t="s">
        <v>237</v>
      </c>
      <c r="C1316" s="22" t="str">
        <f>VLOOKUP(B1316,Tabel!$A$6:$E$78,2,FALSE)</f>
        <v>Rosario tali simpul</v>
      </c>
      <c r="D1316" s="14">
        <f>VLOOKUP(B1316,Tabel!$A$6:$E$78,4,FALSE)</f>
        <v>30000</v>
      </c>
      <c r="E1316" s="13"/>
      <c r="F1316" s="13"/>
      <c r="G1316" s="13"/>
      <c r="H1316" s="13"/>
      <c r="I1316" s="13"/>
      <c r="J1316" s="13"/>
      <c r="K1316" s="13"/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  <c r="AE1316" s="13"/>
      <c r="AF1316" s="13"/>
      <c r="AG1316" s="13"/>
      <c r="AH1316" s="13"/>
      <c r="AI1316" s="13">
        <v>1</v>
      </c>
      <c r="AJ1316" s="13"/>
      <c r="AK1316" s="13"/>
      <c r="AL1316" s="13"/>
      <c r="AM1316" s="13"/>
      <c r="AN1316" s="13"/>
      <c r="AO1316" s="13"/>
      <c r="AP1316" s="13"/>
      <c r="AQ1316" s="13"/>
      <c r="AR1316" s="13">
        <f t="shared" si="73"/>
        <v>1</v>
      </c>
      <c r="AT1316" s="13">
        <f t="shared" si="74"/>
        <v>30000</v>
      </c>
      <c r="AU1316" s="14"/>
      <c r="AV1316" s="14"/>
      <c r="AW1316" s="14"/>
      <c r="AX1316" s="35"/>
      <c r="AY1316" s="30"/>
      <c r="AZ1316" s="14"/>
      <c r="BA1316" s="14"/>
      <c r="BB1316" s="14"/>
      <c r="BC1316" s="14"/>
    </row>
    <row r="1317" spans="1:55" ht="26" customHeight="1" x14ac:dyDescent="0.35">
      <c r="A1317" s="2"/>
      <c r="B1317" s="2" t="s">
        <v>140</v>
      </c>
      <c r="C1317" s="22" t="str">
        <f>VLOOKUP(B1317,Tabel!$A$6:$E$78,2,FALSE)</f>
        <v>Kalung bandul</v>
      </c>
      <c r="D1317" s="14">
        <f>VLOOKUP(B1317,Tabel!$A$6:$E$78,4,FALSE)</f>
        <v>23000</v>
      </c>
      <c r="E1317" s="13"/>
      <c r="F1317" s="13"/>
      <c r="G1317" s="13"/>
      <c r="H1317" s="13"/>
      <c r="I1317" s="13"/>
      <c r="J1317" s="13"/>
      <c r="K1317" s="13"/>
      <c r="L1317" s="13"/>
      <c r="M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  <c r="AE1317" s="13"/>
      <c r="AF1317" s="13"/>
      <c r="AG1317" s="13"/>
      <c r="AH1317" s="13"/>
      <c r="AI1317" s="13">
        <v>1</v>
      </c>
      <c r="AJ1317" s="13"/>
      <c r="AK1317" s="13"/>
      <c r="AL1317" s="13"/>
      <c r="AM1317" s="13"/>
      <c r="AN1317" s="13"/>
      <c r="AO1317" s="13"/>
      <c r="AP1317" s="13"/>
      <c r="AQ1317" s="13"/>
      <c r="AR1317" s="13">
        <f t="shared" si="73"/>
        <v>1</v>
      </c>
      <c r="AT1317" s="13">
        <f t="shared" si="74"/>
        <v>23000</v>
      </c>
      <c r="AU1317" s="14"/>
      <c r="AV1317" s="14"/>
      <c r="AW1317" s="14"/>
      <c r="AX1317" s="35"/>
      <c r="AY1317" s="30"/>
      <c r="AZ1317" s="14"/>
      <c r="BA1317" s="14"/>
      <c r="BB1317" s="14"/>
      <c r="BC1317" s="14"/>
    </row>
    <row r="1318" spans="1:55" ht="26" customHeight="1" x14ac:dyDescent="0.35">
      <c r="A1318" s="2"/>
      <c r="B1318" s="2" t="s">
        <v>633</v>
      </c>
      <c r="C1318" s="22" t="str">
        <f>VLOOKUP(B1318,Tabel!$A$6:$E$78,2,FALSE)</f>
        <v>Pita</v>
      </c>
      <c r="D1318" s="14">
        <f>VLOOKUP(B1318,Tabel!$A$6:$E$78,4,FALSE)</f>
        <v>15000</v>
      </c>
      <c r="E1318" s="13"/>
      <c r="F1318" s="13"/>
      <c r="G1318" s="13"/>
      <c r="H1318" s="13"/>
      <c r="I1318" s="13"/>
      <c r="J1318" s="13"/>
      <c r="K1318" s="13"/>
      <c r="L1318" s="13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>
        <v>1</v>
      </c>
      <c r="X1318" s="13"/>
      <c r="Y1318" s="13"/>
      <c r="Z1318" s="13"/>
      <c r="AA1318" s="13"/>
      <c r="AB1318" s="13"/>
      <c r="AC1318" s="13"/>
      <c r="AD1318" s="13"/>
      <c r="AE1318" s="13"/>
      <c r="AF1318" s="13"/>
      <c r="AG1318" s="13"/>
      <c r="AH1318" s="13"/>
      <c r="AI1318" s="13"/>
      <c r="AJ1318" s="13"/>
      <c r="AK1318" s="13"/>
      <c r="AL1318" s="13"/>
      <c r="AM1318" s="13"/>
      <c r="AN1318" s="13">
        <v>2</v>
      </c>
      <c r="AO1318" s="13"/>
      <c r="AP1318" s="13"/>
      <c r="AQ1318" s="13"/>
      <c r="AR1318" s="13">
        <f t="shared" si="73"/>
        <v>3</v>
      </c>
      <c r="AT1318" s="13">
        <f t="shared" si="74"/>
        <v>45000</v>
      </c>
      <c r="AU1318" s="14"/>
      <c r="AV1318" s="14"/>
      <c r="AW1318" s="14"/>
      <c r="AX1318" s="35"/>
      <c r="AY1318" s="30"/>
      <c r="AZ1318" s="14"/>
      <c r="BA1318" s="14"/>
      <c r="BB1318" s="14"/>
      <c r="BC1318" s="14"/>
    </row>
    <row r="1319" spans="1:55" ht="26" customHeight="1" x14ac:dyDescent="0.35">
      <c r="A1319" s="2"/>
      <c r="B1319" s="2" t="s">
        <v>39</v>
      </c>
      <c r="C1319" s="22" t="str">
        <f>VLOOKUP(B1319,Tabel!$A$6:$E$78,2,FALSE)</f>
        <v>Kalung bandul kupu2</v>
      </c>
      <c r="D1319" s="14">
        <f>VLOOKUP(B1319,Tabel!$A$6:$E$78,4,FALSE)</f>
        <v>40000</v>
      </c>
      <c r="E1319" s="13"/>
      <c r="F1319" s="13"/>
      <c r="G1319" s="13"/>
      <c r="H1319" s="13"/>
      <c r="I1319" s="13"/>
      <c r="J1319" s="13"/>
      <c r="K1319" s="13"/>
      <c r="L1319" s="13"/>
      <c r="M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  <c r="AA1319" s="13"/>
      <c r="AB1319" s="13"/>
      <c r="AC1319" s="13"/>
      <c r="AD1319" s="13"/>
      <c r="AE1319" s="13"/>
      <c r="AF1319" s="13"/>
      <c r="AG1319" s="13"/>
      <c r="AH1319" s="13"/>
      <c r="AI1319" s="13"/>
      <c r="AJ1319" s="13"/>
      <c r="AK1319" s="13"/>
      <c r="AL1319" s="13"/>
      <c r="AM1319" s="13"/>
      <c r="AN1319" s="13">
        <v>1</v>
      </c>
      <c r="AO1319" s="13"/>
      <c r="AP1319" s="13"/>
      <c r="AQ1319" s="13"/>
      <c r="AR1319" s="13">
        <f t="shared" si="73"/>
        <v>1</v>
      </c>
      <c r="AT1319" s="13">
        <f t="shared" si="74"/>
        <v>40000</v>
      </c>
      <c r="AU1319" s="14"/>
      <c r="AV1319" s="14"/>
      <c r="AW1319" s="14"/>
      <c r="AX1319" s="35"/>
      <c r="AY1319" s="30"/>
      <c r="AZ1319" s="14"/>
      <c r="BA1319" s="14"/>
      <c r="BB1319" s="14"/>
      <c r="BC1319" s="14"/>
    </row>
    <row r="1320" spans="1:55" ht="26" customHeight="1" x14ac:dyDescent="0.35">
      <c r="A1320" s="2"/>
      <c r="B1320" s="2" t="s">
        <v>604</v>
      </c>
      <c r="C1320" s="22" t="str">
        <f>VLOOKUP(B1320,Tabel!$A$6:$E$78,2,FALSE)</f>
        <v>Produk Yohanes</v>
      </c>
      <c r="D1320" s="14">
        <f>VLOOKUP(B1320,Tabel!$A$6:$E$78,4,FALSE)</f>
        <v>30000</v>
      </c>
      <c r="E1320" s="13"/>
      <c r="F1320" s="13"/>
      <c r="G1320" s="13"/>
      <c r="H1320" s="13"/>
      <c r="I1320" s="13"/>
      <c r="J1320" s="13"/>
      <c r="K1320" s="13"/>
      <c r="L1320" s="13">
        <v>1</v>
      </c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D1320" s="13"/>
      <c r="AE1320" s="13"/>
      <c r="AF1320" s="13"/>
      <c r="AG1320" s="13"/>
      <c r="AH1320" s="13"/>
      <c r="AI1320" s="13"/>
      <c r="AJ1320" s="13"/>
      <c r="AK1320" s="13"/>
      <c r="AL1320" s="13"/>
      <c r="AM1320" s="13"/>
      <c r="AN1320" s="13"/>
      <c r="AO1320" s="13"/>
      <c r="AP1320" s="13"/>
      <c r="AQ1320" s="13"/>
      <c r="AR1320" s="13">
        <f t="shared" si="73"/>
        <v>1</v>
      </c>
      <c r="AT1320" s="13">
        <f t="shared" si="74"/>
        <v>30000</v>
      </c>
      <c r="AU1320" s="14"/>
      <c r="AV1320" s="14"/>
      <c r="AW1320" s="14"/>
      <c r="AX1320" s="35"/>
      <c r="AY1320" s="30"/>
      <c r="AZ1320" s="14"/>
      <c r="BA1320" s="14"/>
      <c r="BB1320" s="14"/>
      <c r="BC1320" s="14"/>
    </row>
    <row r="1321" spans="1:55" ht="26" customHeight="1" x14ac:dyDescent="0.35">
      <c r="A1321" s="2"/>
      <c r="B1321" s="2" t="s">
        <v>605</v>
      </c>
      <c r="C1321" s="22" t="str">
        <f>VLOOKUP(B1321,Tabel!$A$6:$E$78,2,FALSE)</f>
        <v xml:space="preserve">Produk Rafael </v>
      </c>
      <c r="D1321" s="14">
        <f>VLOOKUP(B1321,Tabel!$A$6:$E$78,4,FALSE)</f>
        <v>23000</v>
      </c>
      <c r="E1321" s="13"/>
      <c r="F1321" s="13"/>
      <c r="G1321" s="13"/>
      <c r="H1321" s="13"/>
      <c r="I1321" s="13"/>
      <c r="J1321" s="13"/>
      <c r="K1321" s="13"/>
      <c r="L1321" s="13"/>
      <c r="M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D1321" s="13"/>
      <c r="AE1321" s="13"/>
      <c r="AF1321" s="13"/>
      <c r="AG1321" s="13"/>
      <c r="AH1321" s="13"/>
      <c r="AI1321" s="13"/>
      <c r="AJ1321" s="13">
        <v>1</v>
      </c>
      <c r="AK1321" s="13"/>
      <c r="AL1321" s="13"/>
      <c r="AM1321" s="13"/>
      <c r="AN1321" s="13"/>
      <c r="AO1321" s="13"/>
      <c r="AP1321" s="13"/>
      <c r="AQ1321" s="13"/>
      <c r="AR1321" s="13">
        <f t="shared" si="73"/>
        <v>1</v>
      </c>
      <c r="AT1321" s="13">
        <f t="shared" si="74"/>
        <v>23000</v>
      </c>
      <c r="AU1321" s="14"/>
      <c r="AV1321" s="14"/>
      <c r="AW1321" s="14"/>
      <c r="AX1321" s="35"/>
      <c r="AY1321" s="30"/>
      <c r="AZ1321" s="14"/>
      <c r="BA1321" s="14"/>
      <c r="BB1321" s="14"/>
      <c r="BC1321" s="14"/>
    </row>
    <row r="1322" spans="1:55" ht="26" customHeight="1" x14ac:dyDescent="0.35">
      <c r="A1322" s="142">
        <v>42831</v>
      </c>
      <c r="B1322" s="2" t="s">
        <v>32</v>
      </c>
      <c r="C1322" s="22" t="str">
        <f>VLOOKUP(B1322,Tabel!$A$6:$E$78,2,FALSE)</f>
        <v>Rosario kayu</v>
      </c>
      <c r="D1322" s="14">
        <f>VLOOKUP(B1322,Tabel!$A$6:$E$78,4,FALSE)</f>
        <v>40000</v>
      </c>
      <c r="E1322" s="13"/>
      <c r="F1322" s="13">
        <v>2</v>
      </c>
      <c r="G1322" s="13"/>
      <c r="H1322" s="13"/>
      <c r="I1322" s="13"/>
      <c r="J1322" s="13"/>
      <c r="K1322" s="13"/>
      <c r="L1322" s="13"/>
      <c r="M1322" s="13"/>
      <c r="N1322" s="13">
        <v>2</v>
      </c>
      <c r="O1322" s="13"/>
      <c r="P1322" s="13">
        <v>3</v>
      </c>
      <c r="Q1322" s="13"/>
      <c r="R1322" s="13"/>
      <c r="S1322" s="13">
        <v>2</v>
      </c>
      <c r="T1322" s="13"/>
      <c r="U1322" s="13"/>
      <c r="V1322" s="13"/>
      <c r="W1322" s="13"/>
      <c r="X1322" s="13"/>
      <c r="Y1322" s="13"/>
      <c r="Z1322" s="13"/>
      <c r="AA1322" s="13"/>
      <c r="AB1322" s="13"/>
      <c r="AC1322" s="13"/>
      <c r="AD1322" s="13">
        <v>2</v>
      </c>
      <c r="AE1322" s="13"/>
      <c r="AF1322" s="13"/>
      <c r="AG1322" s="13"/>
      <c r="AH1322" s="13">
        <v>1</v>
      </c>
      <c r="AI1322" s="13">
        <v>1</v>
      </c>
      <c r="AJ1322" s="13"/>
      <c r="AK1322" s="13">
        <v>2</v>
      </c>
      <c r="AL1322" s="13"/>
      <c r="AM1322" s="13"/>
      <c r="AN1322" s="13"/>
      <c r="AO1322" s="13"/>
      <c r="AP1322" s="13"/>
      <c r="AQ1322" s="13"/>
      <c r="AR1322" s="13">
        <f t="shared" si="73"/>
        <v>15</v>
      </c>
      <c r="AT1322" s="13">
        <f t="shared" si="74"/>
        <v>600000</v>
      </c>
      <c r="AU1322" s="14"/>
      <c r="AV1322" s="14"/>
      <c r="AW1322" s="14"/>
      <c r="AX1322" s="35"/>
      <c r="AY1322" s="30"/>
      <c r="AZ1322" s="14"/>
      <c r="BA1322" s="14"/>
      <c r="BB1322" s="14"/>
      <c r="BC1322" s="14"/>
    </row>
    <row r="1323" spans="1:55" ht="26" customHeight="1" x14ac:dyDescent="0.35">
      <c r="A1323" s="2" t="s">
        <v>641</v>
      </c>
      <c r="B1323" s="2" t="s">
        <v>221</v>
      </c>
      <c r="C1323" s="22" t="str">
        <f>VLOOKUP(B1323,Tabel!$A$6:$E$78,2,FALSE)</f>
        <v>Rosario tali bercorak</v>
      </c>
      <c r="D1323" s="14">
        <f>VLOOKUP(B1323,Tabel!$A$6:$E$78,4,FALSE)</f>
        <v>50000</v>
      </c>
      <c r="E1323" s="13"/>
      <c r="F1323" s="13"/>
      <c r="G1323" s="13"/>
      <c r="H1323" s="13"/>
      <c r="I1323" s="13"/>
      <c r="J1323" s="13"/>
      <c r="K1323" s="13"/>
      <c r="L1323" s="13"/>
      <c r="M1323" s="13"/>
      <c r="N1323" s="13"/>
      <c r="O1323" s="13"/>
      <c r="P1323" s="13"/>
      <c r="Q1323" s="13"/>
      <c r="R1323" s="13"/>
      <c r="S1323" s="13"/>
      <c r="T1323" s="13"/>
      <c r="U1323" s="13"/>
      <c r="V1323" s="13"/>
      <c r="W1323" s="13">
        <v>4</v>
      </c>
      <c r="X1323" s="13"/>
      <c r="Y1323" s="13"/>
      <c r="Z1323" s="13"/>
      <c r="AA1323" s="13"/>
      <c r="AB1323" s="13"/>
      <c r="AC1323" s="13"/>
      <c r="AD1323" s="13"/>
      <c r="AE1323" s="13"/>
      <c r="AF1323" s="13"/>
      <c r="AG1323" s="13"/>
      <c r="AH1323" s="13"/>
      <c r="AI1323" s="13">
        <v>1</v>
      </c>
      <c r="AJ1323" s="13"/>
      <c r="AK1323" s="13"/>
      <c r="AL1323" s="13"/>
      <c r="AM1323" s="13"/>
      <c r="AN1323" s="13"/>
      <c r="AO1323" s="13"/>
      <c r="AP1323" s="13"/>
      <c r="AQ1323" s="13"/>
      <c r="AR1323" s="13">
        <f t="shared" si="73"/>
        <v>5</v>
      </c>
      <c r="AT1323" s="13">
        <f t="shared" si="74"/>
        <v>250000</v>
      </c>
      <c r="AU1323" s="14"/>
      <c r="AV1323" s="14"/>
      <c r="AW1323" s="14"/>
      <c r="AX1323" s="35"/>
      <c r="AY1323" s="30"/>
      <c r="AZ1323" s="14"/>
      <c r="BA1323" s="14"/>
      <c r="BB1323" s="14"/>
      <c r="BC1323" s="14"/>
    </row>
    <row r="1324" spans="1:55" ht="26" customHeight="1" x14ac:dyDescent="0.35">
      <c r="A1324" s="2" t="s">
        <v>642</v>
      </c>
      <c r="B1324" s="2" t="s">
        <v>636</v>
      </c>
      <c r="C1324" s="22" t="str">
        <f>VLOOKUP(B1324,Tabel!$A$6:$E$78,2,FALSE)</f>
        <v>Rosario Biji Plastik</v>
      </c>
      <c r="D1324" s="14">
        <f>VLOOKUP(B1324,Tabel!$A$6:$E$78,4,FALSE)</f>
        <v>40000</v>
      </c>
      <c r="E1324" s="13"/>
      <c r="F1324" s="13"/>
      <c r="G1324" s="13"/>
      <c r="H1324" s="13"/>
      <c r="I1324" s="13"/>
      <c r="J1324" s="13"/>
      <c r="K1324" s="13"/>
      <c r="L1324" s="13"/>
      <c r="M1324" s="13"/>
      <c r="N1324" s="13"/>
      <c r="O1324" s="13"/>
      <c r="P1324" s="13">
        <v>1</v>
      </c>
      <c r="Q1324" s="13"/>
      <c r="R1324" s="13"/>
      <c r="S1324" s="13">
        <v>1</v>
      </c>
      <c r="T1324" s="13"/>
      <c r="U1324" s="13"/>
      <c r="V1324" s="13"/>
      <c r="W1324" s="13">
        <v>1</v>
      </c>
      <c r="X1324" s="13"/>
      <c r="Y1324" s="13"/>
      <c r="Z1324" s="13"/>
      <c r="AA1324" s="13"/>
      <c r="AB1324" s="13"/>
      <c r="AC1324" s="13"/>
      <c r="AD1324" s="13"/>
      <c r="AE1324" s="13"/>
      <c r="AF1324" s="13"/>
      <c r="AG1324" s="13"/>
      <c r="AH1324" s="13"/>
      <c r="AI1324" s="13"/>
      <c r="AJ1324" s="13"/>
      <c r="AK1324" s="13"/>
      <c r="AL1324" s="13"/>
      <c r="AM1324" s="13"/>
      <c r="AN1324" s="13"/>
      <c r="AO1324" s="13"/>
      <c r="AP1324" s="13"/>
      <c r="AQ1324" s="13"/>
      <c r="AR1324" s="13">
        <f t="shared" si="73"/>
        <v>3</v>
      </c>
      <c r="AT1324" s="13">
        <f t="shared" si="74"/>
        <v>120000</v>
      </c>
      <c r="AU1324" s="14"/>
      <c r="AV1324" s="14"/>
      <c r="AW1324" s="14"/>
      <c r="AX1324" s="35"/>
      <c r="AY1324" s="30"/>
      <c r="AZ1324" s="14"/>
      <c r="BA1324" s="14"/>
      <c r="BB1324" s="14"/>
      <c r="BC1324" s="14"/>
    </row>
    <row r="1325" spans="1:55" ht="26" customHeight="1" x14ac:dyDescent="0.35">
      <c r="A1325" s="143">
        <v>0.77083333333333337</v>
      </c>
      <c r="B1325" s="2" t="s">
        <v>49</v>
      </c>
      <c r="C1325" s="22" t="str">
        <f>VLOOKUP(B1325,Tabel!$A$6:$E$78,2,FALSE)</f>
        <v>G.tali warna warni</v>
      </c>
      <c r="D1325" s="14">
        <f>VLOOKUP(B1325,Tabel!$A$6:$E$78,4,FALSE)</f>
        <v>17000</v>
      </c>
      <c r="E1325" s="13"/>
      <c r="F1325" s="13"/>
      <c r="G1325" s="13"/>
      <c r="H1325" s="13"/>
      <c r="I1325" s="13"/>
      <c r="J1325" s="13"/>
      <c r="K1325" s="13"/>
      <c r="L1325" s="13"/>
      <c r="M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D1325" s="13">
        <v>1</v>
      </c>
      <c r="AE1325" s="13"/>
      <c r="AF1325" s="13"/>
      <c r="AG1325" s="13"/>
      <c r="AH1325" s="13"/>
      <c r="AI1325" s="13"/>
      <c r="AJ1325" s="13"/>
      <c r="AK1325" s="13"/>
      <c r="AL1325" s="13"/>
      <c r="AM1325" s="13"/>
      <c r="AN1325" s="13"/>
      <c r="AO1325" s="13"/>
      <c r="AP1325" s="13"/>
      <c r="AQ1325" s="13"/>
      <c r="AR1325" s="13">
        <f t="shared" si="73"/>
        <v>1</v>
      </c>
      <c r="AT1325" s="13">
        <f t="shared" si="74"/>
        <v>17000</v>
      </c>
      <c r="AU1325" s="14"/>
      <c r="AV1325" s="14"/>
      <c r="AW1325" s="14"/>
      <c r="AX1325" s="35"/>
      <c r="AY1325" s="30"/>
      <c r="AZ1325" s="14"/>
      <c r="BA1325" s="14"/>
      <c r="BB1325" s="14"/>
      <c r="BC1325" s="14"/>
    </row>
    <row r="1326" spans="1:55" ht="26" customHeight="1" x14ac:dyDescent="0.35">
      <c r="A1326" s="2"/>
      <c r="B1326" s="2" t="s">
        <v>215</v>
      </c>
      <c r="C1326" s="22" t="str">
        <f>VLOOKUP(B1326,Tabel!$A$6:$E$78,2,FALSE)</f>
        <v>G. Mutiara</v>
      </c>
      <c r="D1326" s="14">
        <f>VLOOKUP(B1326,Tabel!$A$6:$E$78,4,FALSE)</f>
        <v>30000</v>
      </c>
      <c r="E1326" s="13"/>
      <c r="F1326" s="13"/>
      <c r="G1326" s="13"/>
      <c r="H1326" s="13"/>
      <c r="I1326" s="13"/>
      <c r="J1326" s="13"/>
      <c r="K1326" s="13"/>
      <c r="L1326" s="13"/>
      <c r="M1326" s="13">
        <v>1</v>
      </c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/>
      <c r="AB1326" s="13"/>
      <c r="AC1326" s="13"/>
      <c r="AD1326" s="13"/>
      <c r="AE1326" s="13"/>
      <c r="AF1326" s="13"/>
      <c r="AG1326" s="13"/>
      <c r="AH1326" s="13"/>
      <c r="AI1326" s="13"/>
      <c r="AJ1326" s="13"/>
      <c r="AK1326" s="13"/>
      <c r="AL1326" s="13"/>
      <c r="AM1326" s="13"/>
      <c r="AN1326" s="13"/>
      <c r="AO1326" s="13"/>
      <c r="AP1326" s="13"/>
      <c r="AQ1326" s="13"/>
      <c r="AR1326" s="13">
        <f t="shared" si="73"/>
        <v>1</v>
      </c>
      <c r="AT1326" s="13">
        <f t="shared" si="74"/>
        <v>30000</v>
      </c>
      <c r="AU1326" s="14"/>
      <c r="AV1326" s="14"/>
      <c r="AW1326" s="14"/>
      <c r="AX1326" s="35"/>
      <c r="AY1326" s="30"/>
      <c r="AZ1326" s="14"/>
      <c r="BA1326" s="14"/>
      <c r="BB1326" s="14"/>
      <c r="BC1326" s="14"/>
    </row>
    <row r="1327" spans="1:55" ht="26" customHeight="1" x14ac:dyDescent="0.35">
      <c r="A1327" s="2"/>
      <c r="B1327" s="2" t="s">
        <v>605</v>
      </c>
      <c r="C1327" s="22" t="str">
        <f>VLOOKUP(B1327,Tabel!$A$6:$E$78,2,FALSE)</f>
        <v xml:space="preserve">Produk Rafael </v>
      </c>
      <c r="D1327" s="14">
        <f>VLOOKUP(B1327,Tabel!$A$6:$E$78,4,FALSE)</f>
        <v>23000</v>
      </c>
      <c r="E1327" s="13"/>
      <c r="F1327" s="13"/>
      <c r="G1327" s="13"/>
      <c r="H1327" s="13"/>
      <c r="I1327" s="13"/>
      <c r="J1327" s="13"/>
      <c r="K1327" s="13"/>
      <c r="L1327" s="13"/>
      <c r="M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  <c r="AA1327" s="13"/>
      <c r="AB1327" s="13"/>
      <c r="AC1327" s="13"/>
      <c r="AD1327" s="13"/>
      <c r="AE1327" s="13"/>
      <c r="AF1327" s="13"/>
      <c r="AG1327" s="13"/>
      <c r="AH1327" s="13"/>
      <c r="AI1327" s="13"/>
      <c r="AJ1327" s="13"/>
      <c r="AK1327" s="13"/>
      <c r="AL1327" s="13"/>
      <c r="AM1327" s="13"/>
      <c r="AN1327" s="13">
        <v>1</v>
      </c>
      <c r="AO1327" s="13"/>
      <c r="AP1327" s="13"/>
      <c r="AQ1327" s="13"/>
      <c r="AR1327" s="13">
        <f t="shared" si="73"/>
        <v>1</v>
      </c>
      <c r="AT1327" s="13">
        <f t="shared" si="74"/>
        <v>23000</v>
      </c>
      <c r="AU1327" s="14"/>
      <c r="AV1327" s="14"/>
      <c r="AW1327" s="14"/>
      <c r="AX1327" s="35"/>
      <c r="AY1327" s="30"/>
      <c r="AZ1327" s="14"/>
      <c r="BA1327" s="14"/>
      <c r="BB1327" s="14"/>
      <c r="BC1327" s="14"/>
    </row>
    <row r="1328" spans="1:55" ht="26" customHeight="1" x14ac:dyDescent="0.35">
      <c r="A1328" s="2"/>
      <c r="B1328" s="2" t="s">
        <v>140</v>
      </c>
      <c r="C1328" s="22" t="str">
        <f>VLOOKUP(B1328,Tabel!$A$6:$E$78,2,FALSE)</f>
        <v>Kalung bandul</v>
      </c>
      <c r="D1328" s="14">
        <f>VLOOKUP(B1328,Tabel!$A$6:$E$78,4,FALSE)</f>
        <v>23000</v>
      </c>
      <c r="E1328" s="13"/>
      <c r="F1328" s="13"/>
      <c r="G1328" s="13"/>
      <c r="H1328" s="13"/>
      <c r="I1328" s="13"/>
      <c r="J1328" s="13"/>
      <c r="K1328" s="13"/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  <c r="AE1328" s="13"/>
      <c r="AF1328" s="13"/>
      <c r="AG1328" s="13"/>
      <c r="AH1328" s="13"/>
      <c r="AI1328" s="13">
        <v>1</v>
      </c>
      <c r="AJ1328" s="13"/>
      <c r="AK1328" s="13"/>
      <c r="AL1328" s="13"/>
      <c r="AM1328" s="13"/>
      <c r="AN1328" s="13"/>
      <c r="AO1328" s="13"/>
      <c r="AP1328" s="13"/>
      <c r="AQ1328" s="13"/>
      <c r="AR1328" s="13">
        <f t="shared" si="73"/>
        <v>1</v>
      </c>
      <c r="AT1328" s="13">
        <f t="shared" si="74"/>
        <v>23000</v>
      </c>
      <c r="AU1328" s="14"/>
      <c r="AV1328" s="14"/>
      <c r="AW1328" s="14"/>
      <c r="AX1328" s="35"/>
      <c r="AY1328" s="30"/>
      <c r="AZ1328" s="14"/>
      <c r="BA1328" s="14"/>
      <c r="BB1328" s="14"/>
      <c r="BC1328" s="14"/>
    </row>
    <row r="1329" spans="1:55" ht="26" customHeight="1" x14ac:dyDescent="0.35">
      <c r="A1329" s="2" t="s">
        <v>644</v>
      </c>
      <c r="B1329" s="2" t="s">
        <v>140</v>
      </c>
      <c r="C1329" s="22" t="str">
        <f>VLOOKUP(B1329,Tabel!$A$6:$E$78,2,FALSE)</f>
        <v>Kalung bandul</v>
      </c>
      <c r="D1329" s="14">
        <f>VLOOKUP(B1329,Tabel!$A$6:$E$78,4,FALSE)</f>
        <v>23000</v>
      </c>
      <c r="E1329" s="13"/>
      <c r="F1329" s="13"/>
      <c r="G1329" s="13"/>
      <c r="H1329" s="13"/>
      <c r="I1329" s="13"/>
      <c r="J1329" s="13"/>
      <c r="K1329" s="13"/>
      <c r="L1329" s="13"/>
      <c r="M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/>
      <c r="Z1329" s="13"/>
      <c r="AA1329" s="13"/>
      <c r="AB1329" s="13"/>
      <c r="AC1329" s="13"/>
      <c r="AD1329" s="13"/>
      <c r="AE1329" s="13"/>
      <c r="AF1329" s="13"/>
      <c r="AG1329" s="13"/>
      <c r="AH1329" s="13"/>
      <c r="AI1329" s="13">
        <v>3</v>
      </c>
      <c r="AJ1329" s="13"/>
      <c r="AK1329" s="13"/>
      <c r="AL1329" s="13"/>
      <c r="AM1329" s="13"/>
      <c r="AN1329" s="13"/>
      <c r="AO1329" s="13"/>
      <c r="AP1329" s="13"/>
      <c r="AQ1329" s="13"/>
      <c r="AR1329" s="13">
        <f t="shared" si="73"/>
        <v>3</v>
      </c>
      <c r="AT1329" s="13">
        <f t="shared" si="74"/>
        <v>69000</v>
      </c>
      <c r="AU1329" s="14"/>
      <c r="AV1329" s="14"/>
      <c r="AW1329" s="14"/>
      <c r="AX1329" s="35"/>
      <c r="AY1329" s="30"/>
      <c r="AZ1329" s="14"/>
      <c r="BA1329" s="14"/>
      <c r="BB1329" s="14"/>
      <c r="BC1329" s="14"/>
    </row>
    <row r="1330" spans="1:55" ht="26" customHeight="1" x14ac:dyDescent="0.35">
      <c r="A1330" s="2" t="s">
        <v>645</v>
      </c>
      <c r="B1330" s="2" t="s">
        <v>49</v>
      </c>
      <c r="C1330" s="22" t="str">
        <f>VLOOKUP(B1330,Tabel!$A$6:$E$78,2,FALSE)</f>
        <v>G.tali warna warni</v>
      </c>
      <c r="D1330" s="14">
        <f>VLOOKUP(B1330,Tabel!$A$6:$E$78,4,FALSE)</f>
        <v>17000</v>
      </c>
      <c r="E1330" s="13"/>
      <c r="F1330" s="13"/>
      <c r="G1330" s="13"/>
      <c r="H1330" s="13"/>
      <c r="I1330" s="13"/>
      <c r="J1330" s="13"/>
      <c r="K1330" s="13"/>
      <c r="L1330" s="13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>
        <v>1</v>
      </c>
      <c r="X1330" s="13"/>
      <c r="Y1330" s="13"/>
      <c r="Z1330" s="13"/>
      <c r="AA1330" s="13"/>
      <c r="AB1330" s="13"/>
      <c r="AC1330" s="13"/>
      <c r="AD1330" s="13"/>
      <c r="AE1330" s="13"/>
      <c r="AF1330" s="13"/>
      <c r="AG1330" s="13"/>
      <c r="AH1330" s="13"/>
      <c r="AI1330" s="13"/>
      <c r="AJ1330" s="13"/>
      <c r="AK1330" s="13"/>
      <c r="AL1330" s="13"/>
      <c r="AM1330" s="13"/>
      <c r="AN1330" s="13">
        <v>3</v>
      </c>
      <c r="AO1330" s="13"/>
      <c r="AP1330" s="13"/>
      <c r="AQ1330" s="13"/>
      <c r="AR1330" s="13">
        <f t="shared" si="73"/>
        <v>4</v>
      </c>
      <c r="AT1330" s="13">
        <f t="shared" si="74"/>
        <v>68000</v>
      </c>
      <c r="AU1330" s="14"/>
      <c r="AV1330" s="14"/>
      <c r="AW1330" s="14"/>
      <c r="AX1330" s="35"/>
      <c r="AY1330" s="30"/>
      <c r="AZ1330" s="14"/>
      <c r="BA1330" s="14"/>
      <c r="BB1330" s="14"/>
      <c r="BC1330" s="14"/>
    </row>
    <row r="1331" spans="1:55" ht="26" customHeight="1" x14ac:dyDescent="0.35">
      <c r="A1331" s="2" t="s">
        <v>646</v>
      </c>
      <c r="B1331" s="2" t="s">
        <v>636</v>
      </c>
      <c r="C1331" s="22" t="str">
        <f>VLOOKUP(B1331,Tabel!$A$6:$E$78,2,FALSE)</f>
        <v>Rosario Biji Plastik</v>
      </c>
      <c r="D1331" s="14">
        <f>VLOOKUP(B1331,Tabel!$A$6:$E$78,4,FALSE)</f>
        <v>40000</v>
      </c>
      <c r="E1331" s="13"/>
      <c r="F1331" s="13"/>
      <c r="G1331" s="13"/>
      <c r="H1331" s="13"/>
      <c r="I1331" s="13"/>
      <c r="J1331" s="13"/>
      <c r="K1331" s="13"/>
      <c r="L1331" s="13"/>
      <c r="M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>
        <v>2</v>
      </c>
      <c r="X1331" s="13"/>
      <c r="Y1331" s="13"/>
      <c r="Z1331" s="13"/>
      <c r="AA1331" s="13"/>
      <c r="AB1331" s="13"/>
      <c r="AC1331" s="13"/>
      <c r="AD1331" s="13"/>
      <c r="AE1331" s="13"/>
      <c r="AF1331" s="13"/>
      <c r="AG1331" s="13"/>
      <c r="AH1331" s="13"/>
      <c r="AI1331" s="13"/>
      <c r="AJ1331" s="13"/>
      <c r="AK1331" s="13"/>
      <c r="AL1331" s="13"/>
      <c r="AM1331" s="13"/>
      <c r="AN1331" s="13"/>
      <c r="AO1331" s="13"/>
      <c r="AP1331" s="13"/>
      <c r="AQ1331" s="13"/>
      <c r="AR1331" s="13">
        <f t="shared" si="73"/>
        <v>2</v>
      </c>
      <c r="AT1331" s="13">
        <f t="shared" si="74"/>
        <v>80000</v>
      </c>
      <c r="AU1331" s="14"/>
      <c r="AV1331" s="14"/>
      <c r="AW1331" s="14"/>
      <c r="AX1331" s="35"/>
      <c r="AY1331" s="30"/>
      <c r="AZ1331" s="14"/>
      <c r="BA1331" s="14"/>
      <c r="BB1331" s="14"/>
      <c r="BC1331" s="14"/>
    </row>
    <row r="1332" spans="1:55" ht="26" customHeight="1" x14ac:dyDescent="0.35">
      <c r="A1332" s="2"/>
      <c r="B1332" s="2" t="s">
        <v>372</v>
      </c>
      <c r="C1332" s="22" t="str">
        <f>VLOOKUP(B1332,Tabel!$A$6:$E$78,2,FALSE)</f>
        <v>Gelang Rosario Corak Bunga</v>
      </c>
      <c r="D1332" s="14">
        <f>VLOOKUP(B1332,Tabel!$A$6:$E$78,4,FALSE)</f>
        <v>100000</v>
      </c>
      <c r="E1332" s="13"/>
      <c r="F1332" s="13"/>
      <c r="G1332" s="13"/>
      <c r="H1332" s="13"/>
      <c r="I1332" s="13"/>
      <c r="J1332" s="13"/>
      <c r="K1332" s="13"/>
      <c r="L1332" s="13"/>
      <c r="M1332" s="13"/>
      <c r="N1332" s="13">
        <v>1</v>
      </c>
      <c r="O1332" s="13"/>
      <c r="P1332" s="13"/>
      <c r="Q1332" s="13">
        <v>1</v>
      </c>
      <c r="R1332" s="13"/>
      <c r="S1332" s="13"/>
      <c r="T1332" s="13"/>
      <c r="U1332" s="13"/>
      <c r="V1332" s="13"/>
      <c r="W1332" s="13">
        <v>2</v>
      </c>
      <c r="X1332" s="13"/>
      <c r="Y1332" s="13"/>
      <c r="Z1332" s="13"/>
      <c r="AA1332" s="13"/>
      <c r="AB1332" s="13"/>
      <c r="AC1332" s="13"/>
      <c r="AD1332" s="13"/>
      <c r="AE1332" s="13"/>
      <c r="AF1332" s="13"/>
      <c r="AG1332" s="13"/>
      <c r="AH1332" s="13"/>
      <c r="AI1332" s="13"/>
      <c r="AJ1332" s="13"/>
      <c r="AK1332" s="13"/>
      <c r="AL1332" s="13"/>
      <c r="AM1332" s="13"/>
      <c r="AN1332" s="13"/>
      <c r="AO1332" s="13"/>
      <c r="AP1332" s="13"/>
      <c r="AQ1332" s="13"/>
      <c r="AR1332" s="13">
        <f t="shared" si="73"/>
        <v>4</v>
      </c>
      <c r="AT1332" s="13">
        <f t="shared" si="74"/>
        <v>400000</v>
      </c>
      <c r="AU1332" s="14"/>
      <c r="AV1332" s="14"/>
      <c r="AW1332" s="14"/>
      <c r="AX1332" s="35"/>
      <c r="AY1332" s="30"/>
      <c r="AZ1332" s="14"/>
      <c r="BA1332" s="14"/>
      <c r="BB1332" s="14"/>
      <c r="BC1332" s="14"/>
    </row>
    <row r="1333" spans="1:55" ht="26" customHeight="1" x14ac:dyDescent="0.35">
      <c r="A1333" s="2"/>
      <c r="B1333" s="2" t="s">
        <v>40</v>
      </c>
      <c r="C1333" s="22" t="str">
        <f>VLOOKUP(B1333,Tabel!$A$6:$E$78,2,FALSE)</f>
        <v>Kalung huruf</v>
      </c>
      <c r="D1333" s="14">
        <f>VLOOKUP(B1333,Tabel!$A$6:$E$78,4,FALSE)</f>
        <v>15000</v>
      </c>
      <c r="E1333" s="13"/>
      <c r="F1333" s="13"/>
      <c r="G1333" s="13"/>
      <c r="H1333" s="13"/>
      <c r="I1333" s="13"/>
      <c r="J1333" s="13"/>
      <c r="K1333" s="13"/>
      <c r="L1333" s="13"/>
      <c r="M1333" s="13"/>
      <c r="N1333" s="13"/>
      <c r="O1333" s="13"/>
      <c r="P1333" s="13"/>
      <c r="Q1333" s="13"/>
      <c r="R1333" s="13"/>
      <c r="S1333" s="13"/>
      <c r="T1333" s="13"/>
      <c r="U1333" s="13"/>
      <c r="V1333" s="13"/>
      <c r="W1333" s="13">
        <v>5</v>
      </c>
      <c r="X1333" s="13"/>
      <c r="Y1333" s="13"/>
      <c r="Z1333" s="13"/>
      <c r="AA1333" s="13"/>
      <c r="AB1333" s="13"/>
      <c r="AC1333" s="13"/>
      <c r="AD1333" s="13"/>
      <c r="AE1333" s="13"/>
      <c r="AF1333" s="13"/>
      <c r="AG1333" s="13"/>
      <c r="AH1333" s="13"/>
      <c r="AI1333" s="13">
        <v>4</v>
      </c>
      <c r="AJ1333" s="13"/>
      <c r="AK1333" s="13"/>
      <c r="AL1333" s="13"/>
      <c r="AM1333" s="13"/>
      <c r="AN1333" s="13"/>
      <c r="AO1333" s="13"/>
      <c r="AP1333" s="13"/>
      <c r="AQ1333" s="13"/>
      <c r="AR1333" s="13">
        <f t="shared" si="73"/>
        <v>9</v>
      </c>
      <c r="AT1333" s="13">
        <f t="shared" si="74"/>
        <v>135000</v>
      </c>
      <c r="AU1333" s="14"/>
      <c r="AV1333" s="14"/>
      <c r="AW1333" s="14"/>
      <c r="AX1333" s="35"/>
      <c r="AY1333" s="30"/>
      <c r="AZ1333" s="14"/>
      <c r="BA1333" s="14"/>
      <c r="BB1333" s="14"/>
      <c r="BC1333" s="14"/>
    </row>
    <row r="1334" spans="1:55" ht="26" customHeight="1" x14ac:dyDescent="0.35">
      <c r="A1334" s="2"/>
      <c r="B1334" s="2" t="s">
        <v>633</v>
      </c>
      <c r="C1334" s="22" t="str">
        <f>VLOOKUP(B1334,Tabel!$A$6:$E$78,2,FALSE)</f>
        <v>Pita</v>
      </c>
      <c r="D1334" s="14">
        <f>VLOOKUP(B1334,Tabel!$A$6:$E$78,4,FALSE)</f>
        <v>15000</v>
      </c>
      <c r="E1334" s="13"/>
      <c r="F1334" s="13"/>
      <c r="G1334" s="13"/>
      <c r="H1334" s="13"/>
      <c r="I1334" s="13"/>
      <c r="J1334" s="13"/>
      <c r="K1334" s="13"/>
      <c r="L1334" s="13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/>
      <c r="AE1334" s="13"/>
      <c r="AF1334" s="13"/>
      <c r="AG1334" s="13"/>
      <c r="AH1334" s="13"/>
      <c r="AI1334" s="13"/>
      <c r="AJ1334" s="13"/>
      <c r="AK1334" s="13"/>
      <c r="AL1334" s="13"/>
      <c r="AM1334" s="13"/>
      <c r="AN1334" s="13">
        <v>1</v>
      </c>
      <c r="AO1334" s="13"/>
      <c r="AP1334" s="13"/>
      <c r="AQ1334" s="13"/>
      <c r="AR1334" s="13">
        <f t="shared" si="73"/>
        <v>1</v>
      </c>
      <c r="AT1334" s="13">
        <f t="shared" si="74"/>
        <v>15000</v>
      </c>
      <c r="AU1334" s="14"/>
      <c r="AV1334" s="14"/>
      <c r="AW1334" s="14"/>
      <c r="AX1334" s="35"/>
      <c r="AY1334" s="30"/>
      <c r="AZ1334" s="14"/>
      <c r="BA1334" s="14"/>
      <c r="BB1334" s="14"/>
      <c r="BC1334" s="14"/>
    </row>
    <row r="1335" spans="1:55" ht="26" customHeight="1" x14ac:dyDescent="0.35">
      <c r="A1335" s="2"/>
      <c r="B1335" s="2" t="s">
        <v>215</v>
      </c>
      <c r="C1335" s="22" t="str">
        <f>VLOOKUP(B1335,Tabel!$A$6:$E$78,2,FALSE)</f>
        <v>G. Mutiara</v>
      </c>
      <c r="D1335" s="14">
        <f>VLOOKUP(B1335,Tabel!$A$6:$E$78,4,FALSE)</f>
        <v>30000</v>
      </c>
      <c r="E1335" s="13"/>
      <c r="F1335" s="13"/>
      <c r="G1335" s="13"/>
      <c r="H1335" s="13"/>
      <c r="I1335" s="13"/>
      <c r="J1335" s="13"/>
      <c r="K1335" s="13"/>
      <c r="L1335" s="13"/>
      <c r="M1335" s="13">
        <v>2</v>
      </c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F1335" s="13"/>
      <c r="AG1335" s="13"/>
      <c r="AH1335" s="13"/>
      <c r="AI1335" s="13"/>
      <c r="AJ1335" s="13"/>
      <c r="AK1335" s="13"/>
      <c r="AL1335" s="13"/>
      <c r="AM1335" s="13"/>
      <c r="AN1335" s="13"/>
      <c r="AO1335" s="13"/>
      <c r="AP1335" s="13"/>
      <c r="AQ1335" s="13"/>
      <c r="AR1335" s="13">
        <f t="shared" si="73"/>
        <v>2</v>
      </c>
      <c r="AT1335" s="13">
        <f t="shared" si="74"/>
        <v>60000</v>
      </c>
      <c r="AU1335" s="14"/>
      <c r="AV1335" s="14"/>
      <c r="AW1335" s="14"/>
      <c r="AX1335" s="35"/>
      <c r="AY1335" s="30"/>
      <c r="AZ1335" s="14"/>
      <c r="BA1335" s="14"/>
      <c r="BB1335" s="14"/>
      <c r="BC1335" s="14"/>
    </row>
    <row r="1336" spans="1:55" ht="26" customHeight="1" x14ac:dyDescent="0.35">
      <c r="A1336" s="2"/>
      <c r="B1336" s="2" t="s">
        <v>135</v>
      </c>
      <c r="C1336" s="22" t="str">
        <f>VLOOKUP(B1336,Tabel!$A$6:$E$78,2,FALSE)</f>
        <v xml:space="preserve">Gelang plat </v>
      </c>
      <c r="D1336" s="14">
        <f>VLOOKUP(B1336,Tabel!$A$6:$E$78,4,FALSE)</f>
        <v>17000</v>
      </c>
      <c r="E1336" s="13"/>
      <c r="F1336" s="13"/>
      <c r="G1336" s="13"/>
      <c r="H1336" s="13"/>
      <c r="I1336" s="13"/>
      <c r="J1336" s="13"/>
      <c r="K1336" s="13"/>
      <c r="L1336" s="13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>
        <v>1</v>
      </c>
      <c r="X1336" s="13"/>
      <c r="Y1336" s="13"/>
      <c r="Z1336" s="13"/>
      <c r="AA1336" s="13"/>
      <c r="AB1336" s="13"/>
      <c r="AC1336" s="13"/>
      <c r="AD1336" s="13">
        <v>2</v>
      </c>
      <c r="AE1336" s="13"/>
      <c r="AF1336" s="13"/>
      <c r="AG1336" s="13"/>
      <c r="AH1336" s="13"/>
      <c r="AI1336" s="13">
        <v>3</v>
      </c>
      <c r="AJ1336" s="13"/>
      <c r="AK1336" s="13"/>
      <c r="AL1336" s="13"/>
      <c r="AM1336" s="13"/>
      <c r="AN1336" s="13"/>
      <c r="AO1336" s="13"/>
      <c r="AP1336" s="13"/>
      <c r="AQ1336" s="13"/>
      <c r="AR1336" s="13">
        <f t="shared" si="73"/>
        <v>6</v>
      </c>
      <c r="AT1336" s="13">
        <f t="shared" si="74"/>
        <v>102000</v>
      </c>
      <c r="AU1336" s="14"/>
      <c r="AV1336" s="14"/>
      <c r="AW1336" s="14"/>
      <c r="AX1336" s="35"/>
      <c r="AY1336" s="30"/>
      <c r="AZ1336" s="14"/>
      <c r="BA1336" s="14"/>
      <c r="BB1336" s="14"/>
      <c r="BC1336" s="14"/>
    </row>
    <row r="1337" spans="1:55" ht="26" customHeight="1" x14ac:dyDescent="0.35">
      <c r="A1337" s="2"/>
      <c r="B1337" s="2" t="s">
        <v>171</v>
      </c>
      <c r="C1337" s="22" t="str">
        <f>VLOOKUP(B1337,Tabel!$A$6:$E$78,2,FALSE)</f>
        <v>Kalung mutiara</v>
      </c>
      <c r="D1337" s="14">
        <f>VLOOKUP(B1337,Tabel!$A$6:$E$78,4,FALSE)</f>
        <v>40000</v>
      </c>
      <c r="E1337" s="13"/>
      <c r="F1337" s="13"/>
      <c r="G1337" s="13"/>
      <c r="H1337" s="13"/>
      <c r="I1337" s="13"/>
      <c r="J1337" s="13"/>
      <c r="K1337" s="13"/>
      <c r="L1337" s="13"/>
      <c r="M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  <c r="AA1337" s="13"/>
      <c r="AB1337" s="13"/>
      <c r="AC1337" s="13"/>
      <c r="AD1337" s="13"/>
      <c r="AE1337" s="13"/>
      <c r="AF1337" s="13"/>
      <c r="AG1337" s="13">
        <v>1</v>
      </c>
      <c r="AH1337" s="13"/>
      <c r="AI1337" s="13"/>
      <c r="AJ1337" s="13"/>
      <c r="AK1337" s="13"/>
      <c r="AL1337" s="13"/>
      <c r="AM1337" s="13"/>
      <c r="AN1337" s="13"/>
      <c r="AO1337" s="13"/>
      <c r="AP1337" s="13"/>
      <c r="AQ1337" s="13"/>
      <c r="AR1337" s="13">
        <f t="shared" si="73"/>
        <v>1</v>
      </c>
      <c r="AT1337" s="13">
        <f t="shared" si="74"/>
        <v>40000</v>
      </c>
      <c r="AU1337" s="14"/>
      <c r="AV1337" s="14"/>
      <c r="AW1337" s="14"/>
      <c r="AX1337" s="35"/>
      <c r="AY1337" s="30"/>
      <c r="AZ1337" s="14"/>
      <c r="BA1337" s="14"/>
      <c r="BB1337" s="14"/>
      <c r="BC1337" s="14"/>
    </row>
    <row r="1338" spans="1:55" ht="26" customHeight="1" x14ac:dyDescent="0.35">
      <c r="A1338" s="2"/>
      <c r="B1338" s="2" t="s">
        <v>633</v>
      </c>
      <c r="C1338" s="22" t="str">
        <f>VLOOKUP(B1338,Tabel!$A$6:$E$78,2,FALSE)</f>
        <v>Pita</v>
      </c>
      <c r="D1338" s="14">
        <f>VLOOKUP(B1338,Tabel!$A$6:$E$78,4,FALSE)</f>
        <v>15000</v>
      </c>
      <c r="E1338" s="13"/>
      <c r="F1338" s="13"/>
      <c r="G1338" s="13"/>
      <c r="H1338" s="13"/>
      <c r="I1338" s="13"/>
      <c r="J1338" s="13"/>
      <c r="K1338" s="13"/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/>
      <c r="AB1338" s="13"/>
      <c r="AC1338" s="13"/>
      <c r="AD1338" s="13"/>
      <c r="AE1338" s="13"/>
      <c r="AF1338" s="13"/>
      <c r="AG1338" s="13"/>
      <c r="AH1338" s="13"/>
      <c r="AI1338" s="13"/>
      <c r="AJ1338" s="13"/>
      <c r="AK1338" s="13"/>
      <c r="AL1338" s="13"/>
      <c r="AM1338" s="13"/>
      <c r="AN1338" s="13">
        <v>2</v>
      </c>
      <c r="AO1338" s="13"/>
      <c r="AP1338" s="13"/>
      <c r="AQ1338" s="13"/>
      <c r="AR1338" s="13">
        <f t="shared" si="73"/>
        <v>2</v>
      </c>
      <c r="AT1338" s="13">
        <f t="shared" si="74"/>
        <v>30000</v>
      </c>
      <c r="AU1338" s="14"/>
      <c r="AV1338" s="14"/>
      <c r="AW1338" s="14"/>
      <c r="AX1338" s="35"/>
      <c r="AY1338" s="30"/>
      <c r="AZ1338" s="14"/>
      <c r="BA1338" s="14"/>
      <c r="BB1338" s="14"/>
      <c r="BC1338" s="14"/>
    </row>
    <row r="1339" spans="1:55" ht="26" customHeight="1" x14ac:dyDescent="0.35">
      <c r="A1339" s="2"/>
      <c r="B1339" s="2" t="s">
        <v>643</v>
      </c>
      <c r="C1339" s="22" t="str">
        <f>VLOOKUP(B1339,Tabel!$A$6:$E$78,2,FALSE)</f>
        <v>Lain2</v>
      </c>
      <c r="D1339" s="14">
        <v>70000</v>
      </c>
      <c r="E1339" s="13"/>
      <c r="F1339" s="13"/>
      <c r="G1339" s="13"/>
      <c r="H1339" s="13"/>
      <c r="I1339" s="13"/>
      <c r="J1339" s="13"/>
      <c r="K1339" s="13"/>
      <c r="L1339" s="13"/>
      <c r="M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  <c r="AA1339" s="13"/>
      <c r="AB1339" s="13"/>
      <c r="AC1339" s="13"/>
      <c r="AD1339" s="13"/>
      <c r="AE1339" s="13"/>
      <c r="AF1339" s="13"/>
      <c r="AG1339" s="13"/>
      <c r="AH1339" s="13"/>
      <c r="AI1339" s="13"/>
      <c r="AJ1339" s="13"/>
      <c r="AK1339" s="13"/>
      <c r="AL1339" s="13"/>
      <c r="AM1339" s="13"/>
      <c r="AN1339" s="13"/>
      <c r="AO1339" s="13"/>
      <c r="AP1339" s="13"/>
      <c r="AQ1339" s="13">
        <v>1</v>
      </c>
      <c r="AR1339" s="13">
        <f t="shared" si="71"/>
        <v>1</v>
      </c>
      <c r="AT1339" s="13">
        <f t="shared" si="72"/>
        <v>70000</v>
      </c>
      <c r="AU1339" s="14"/>
      <c r="AV1339" s="14"/>
      <c r="AW1339" s="14"/>
      <c r="AX1339" s="35"/>
      <c r="AY1339" s="30"/>
      <c r="AZ1339" s="14"/>
      <c r="BA1339" s="14"/>
      <c r="BB1339" s="14"/>
      <c r="BC1339" s="14"/>
    </row>
    <row r="1340" spans="1:55" ht="26" customHeight="1" x14ac:dyDescent="0.35">
      <c r="A1340" s="2" t="s">
        <v>647</v>
      </c>
      <c r="B1340" s="2" t="s">
        <v>636</v>
      </c>
      <c r="C1340" s="22" t="str">
        <f>VLOOKUP(B1340,Tabel!$A$6:$E$78,2,FALSE)</f>
        <v>Rosario Biji Plastik</v>
      </c>
      <c r="D1340" s="14">
        <f>VLOOKUP(B1340,Tabel!$A$6:$E$78,4,FALSE)</f>
        <v>40000</v>
      </c>
      <c r="E1340" s="13"/>
      <c r="F1340" s="13"/>
      <c r="G1340" s="13"/>
      <c r="H1340" s="13"/>
      <c r="I1340" s="13"/>
      <c r="J1340" s="13"/>
      <c r="K1340" s="13"/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>
        <v>4</v>
      </c>
      <c r="X1340" s="13"/>
      <c r="Y1340" s="13"/>
      <c r="Z1340" s="13"/>
      <c r="AA1340" s="13"/>
      <c r="AB1340" s="13"/>
      <c r="AC1340" s="13"/>
      <c r="AD1340" s="13">
        <v>2</v>
      </c>
      <c r="AE1340" s="13"/>
      <c r="AF1340" s="13"/>
      <c r="AG1340" s="13"/>
      <c r="AH1340" s="13"/>
      <c r="AI1340" s="13"/>
      <c r="AJ1340" s="13"/>
      <c r="AK1340" s="13"/>
      <c r="AL1340" s="13"/>
      <c r="AM1340" s="13"/>
      <c r="AN1340" s="13"/>
      <c r="AO1340" s="13"/>
      <c r="AP1340" s="13"/>
      <c r="AQ1340" s="13"/>
      <c r="AR1340" s="13">
        <f t="shared" ref="AR1340:AR1343" si="77">SUM(E1340:AQ1340)</f>
        <v>6</v>
      </c>
      <c r="AT1340" s="13">
        <f t="shared" ref="AT1340:AT1343" si="78">AR1340*D1340</f>
        <v>240000</v>
      </c>
      <c r="AU1340" s="14"/>
      <c r="AV1340" s="14"/>
      <c r="AW1340" s="14"/>
      <c r="AX1340" s="35"/>
      <c r="AY1340" s="30"/>
      <c r="AZ1340" s="14"/>
      <c r="BA1340" s="14"/>
      <c r="BB1340" s="14"/>
      <c r="BC1340" s="14"/>
    </row>
    <row r="1341" spans="1:55" ht="26" customHeight="1" x14ac:dyDescent="0.35">
      <c r="A1341" s="2" t="s">
        <v>645</v>
      </c>
      <c r="B1341" s="2" t="s">
        <v>215</v>
      </c>
      <c r="C1341" s="22" t="str">
        <f>VLOOKUP(B1341,Tabel!$A$6:$E$78,2,FALSE)</f>
        <v>G. Mutiara</v>
      </c>
      <c r="D1341" s="14">
        <f>VLOOKUP(B1341,Tabel!$A$6:$E$78,4,FALSE)</f>
        <v>30000</v>
      </c>
      <c r="E1341" s="13"/>
      <c r="F1341" s="13"/>
      <c r="G1341" s="13"/>
      <c r="H1341" s="13"/>
      <c r="I1341" s="13"/>
      <c r="J1341" s="13"/>
      <c r="K1341" s="13"/>
      <c r="L1341" s="13"/>
      <c r="M1341" s="13">
        <v>6</v>
      </c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  <c r="AE1341" s="13"/>
      <c r="AF1341" s="13"/>
      <c r="AG1341" s="13"/>
      <c r="AH1341" s="13"/>
      <c r="AI1341" s="13"/>
      <c r="AJ1341" s="13"/>
      <c r="AK1341" s="13"/>
      <c r="AL1341" s="13"/>
      <c r="AM1341" s="13"/>
      <c r="AN1341" s="13">
        <v>1</v>
      </c>
      <c r="AO1341" s="13"/>
      <c r="AP1341" s="13"/>
      <c r="AQ1341" s="13"/>
      <c r="AR1341" s="13">
        <f t="shared" si="77"/>
        <v>7</v>
      </c>
      <c r="AT1341" s="13">
        <f t="shared" si="78"/>
        <v>210000</v>
      </c>
      <c r="AU1341" s="14"/>
      <c r="AV1341" s="14"/>
      <c r="AW1341" s="14"/>
      <c r="AX1341" s="35"/>
      <c r="AY1341" s="30"/>
      <c r="AZ1341" s="14"/>
      <c r="BA1341" s="14"/>
      <c r="BB1341" s="14"/>
      <c r="BC1341" s="14"/>
    </row>
    <row r="1342" spans="1:55" ht="26" customHeight="1" x14ac:dyDescent="0.35">
      <c r="A1342" s="2" t="s">
        <v>648</v>
      </c>
      <c r="B1342" s="2" t="s">
        <v>372</v>
      </c>
      <c r="C1342" s="22" t="str">
        <f>VLOOKUP(B1342,Tabel!$A$6:$E$78,2,FALSE)</f>
        <v>Gelang Rosario Corak Bunga</v>
      </c>
      <c r="D1342" s="14">
        <f>VLOOKUP(B1342,Tabel!$A$6:$E$78,4,FALSE)</f>
        <v>100000</v>
      </c>
      <c r="E1342" s="13"/>
      <c r="F1342" s="13"/>
      <c r="G1342" s="13"/>
      <c r="H1342" s="13"/>
      <c r="I1342" s="13"/>
      <c r="J1342" s="13"/>
      <c r="K1342" s="13"/>
      <c r="L1342" s="13"/>
      <c r="M1342" s="13"/>
      <c r="N1342" s="13"/>
      <c r="O1342" s="13"/>
      <c r="P1342" s="13"/>
      <c r="Q1342" s="13">
        <v>1</v>
      </c>
      <c r="R1342" s="13"/>
      <c r="S1342" s="13"/>
      <c r="T1342" s="13"/>
      <c r="U1342" s="13"/>
      <c r="V1342" s="13"/>
      <c r="W1342" s="13">
        <v>4</v>
      </c>
      <c r="X1342" s="13"/>
      <c r="Y1342" s="13"/>
      <c r="Z1342" s="13"/>
      <c r="AA1342" s="13"/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13"/>
      <c r="AL1342" s="13"/>
      <c r="AM1342" s="13"/>
      <c r="AN1342" s="13"/>
      <c r="AO1342" s="13"/>
      <c r="AP1342" s="13"/>
      <c r="AQ1342" s="13"/>
      <c r="AR1342" s="13">
        <f t="shared" si="77"/>
        <v>5</v>
      </c>
      <c r="AT1342" s="13">
        <f t="shared" si="78"/>
        <v>500000</v>
      </c>
      <c r="AU1342" s="14"/>
      <c r="AV1342" s="14"/>
      <c r="AW1342" s="14"/>
      <c r="AX1342" s="35"/>
      <c r="AY1342" s="30"/>
      <c r="AZ1342" s="14"/>
      <c r="BA1342" s="14"/>
      <c r="BB1342" s="14"/>
      <c r="BC1342" s="14"/>
    </row>
    <row r="1343" spans="1:55" ht="26" customHeight="1" x14ac:dyDescent="0.35">
      <c r="A1343" s="2"/>
      <c r="B1343" s="2" t="s">
        <v>426</v>
      </c>
      <c r="C1343" s="22" t="str">
        <f>VLOOKUP(B1343,Tabel!$A$6:$E$78,2,FALSE)</f>
        <v>Gelang lilit magnet</v>
      </c>
      <c r="D1343" s="14">
        <f>VLOOKUP(B1343,Tabel!$A$6:$E$78,4,FALSE)</f>
        <v>35000</v>
      </c>
      <c r="E1343" s="13"/>
      <c r="F1343" s="13"/>
      <c r="G1343" s="13"/>
      <c r="H1343" s="13"/>
      <c r="I1343" s="13"/>
      <c r="J1343" s="13"/>
      <c r="K1343" s="13"/>
      <c r="L1343" s="13">
        <v>1</v>
      </c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  <c r="AE1343" s="13"/>
      <c r="AF1343" s="13"/>
      <c r="AG1343" s="13"/>
      <c r="AH1343" s="13"/>
      <c r="AI1343" s="13"/>
      <c r="AJ1343" s="13"/>
      <c r="AK1343" s="13"/>
      <c r="AL1343" s="13"/>
      <c r="AM1343" s="13"/>
      <c r="AN1343" s="13"/>
      <c r="AO1343" s="13"/>
      <c r="AP1343" s="13"/>
      <c r="AQ1343" s="13"/>
      <c r="AR1343" s="13">
        <f t="shared" si="77"/>
        <v>1</v>
      </c>
      <c r="AT1343" s="13">
        <f t="shared" si="78"/>
        <v>35000</v>
      </c>
      <c r="AU1343" s="14"/>
      <c r="AV1343" s="14"/>
      <c r="AW1343" s="14"/>
      <c r="AX1343" s="35"/>
      <c r="AY1343" s="30"/>
      <c r="AZ1343" s="14"/>
      <c r="BA1343" s="14"/>
      <c r="BB1343" s="14"/>
      <c r="BC1343" s="14"/>
    </row>
    <row r="1344" spans="1:55" ht="26" customHeight="1" x14ac:dyDescent="0.35">
      <c r="A1344" s="2"/>
      <c r="B1344" s="2" t="s">
        <v>49</v>
      </c>
      <c r="C1344" s="22" t="str">
        <f>VLOOKUP(B1344,Tabel!$A$6:$E$78,2,FALSE)</f>
        <v>G.tali warna warni</v>
      </c>
      <c r="D1344" s="14">
        <f>VLOOKUP(B1344,Tabel!$A$6:$E$78,4,FALSE)</f>
        <v>17000</v>
      </c>
      <c r="E1344" s="13"/>
      <c r="F1344" s="13"/>
      <c r="G1344" s="13"/>
      <c r="H1344" s="13"/>
      <c r="I1344" s="13"/>
      <c r="J1344" s="13"/>
      <c r="K1344" s="13"/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D1344" s="13"/>
      <c r="AE1344" s="13"/>
      <c r="AF1344" s="13"/>
      <c r="AG1344" s="13"/>
      <c r="AH1344" s="13"/>
      <c r="AI1344" s="13"/>
      <c r="AJ1344" s="13"/>
      <c r="AK1344" s="13"/>
      <c r="AL1344" s="13"/>
      <c r="AM1344" s="13">
        <v>3</v>
      </c>
      <c r="AN1344" s="13">
        <v>1</v>
      </c>
      <c r="AO1344" s="13"/>
      <c r="AP1344" s="13"/>
      <c r="AQ1344" s="13"/>
      <c r="AR1344" s="13">
        <f t="shared" ref="AR1344:AR1349" si="79">SUM(E1344:AQ1344)</f>
        <v>4</v>
      </c>
      <c r="AT1344" s="13">
        <f t="shared" ref="AT1344:AT1349" si="80">AR1344*D1344</f>
        <v>68000</v>
      </c>
      <c r="AU1344" s="14"/>
      <c r="AV1344" s="14"/>
      <c r="AW1344" s="14"/>
      <c r="AX1344" s="35"/>
      <c r="AY1344" s="30"/>
      <c r="AZ1344" s="14"/>
      <c r="BA1344" s="14"/>
      <c r="BB1344" s="14"/>
      <c r="BC1344" s="14"/>
    </row>
    <row r="1345" spans="1:55" ht="26" customHeight="1" x14ac:dyDescent="0.35">
      <c r="A1345" s="2"/>
      <c r="B1345" s="2" t="s">
        <v>32</v>
      </c>
      <c r="C1345" s="22" t="str">
        <f>VLOOKUP(B1345,Tabel!$A$6:$E$78,2,FALSE)</f>
        <v>Rosario kayu</v>
      </c>
      <c r="D1345" s="14">
        <f>VLOOKUP(B1345,Tabel!$A$6:$E$78,4,FALSE)</f>
        <v>40000</v>
      </c>
      <c r="E1345" s="13"/>
      <c r="F1345" s="13"/>
      <c r="G1345" s="13"/>
      <c r="H1345" s="13"/>
      <c r="I1345" s="13"/>
      <c r="J1345" s="13"/>
      <c r="K1345" s="13"/>
      <c r="L1345" s="13"/>
      <c r="M1345" s="13"/>
      <c r="N1345" s="13"/>
      <c r="O1345" s="13"/>
      <c r="P1345" s="13"/>
      <c r="Q1345" s="13"/>
      <c r="R1345" s="13"/>
      <c r="S1345" s="13">
        <v>1</v>
      </c>
      <c r="T1345" s="13"/>
      <c r="U1345" s="13"/>
      <c r="V1345" s="13"/>
      <c r="W1345" s="13"/>
      <c r="X1345" s="13"/>
      <c r="Y1345" s="13"/>
      <c r="Z1345" s="13"/>
      <c r="AA1345" s="13"/>
      <c r="AB1345" s="13"/>
      <c r="AC1345" s="13"/>
      <c r="AD1345" s="13"/>
      <c r="AE1345" s="13"/>
      <c r="AF1345" s="13"/>
      <c r="AG1345" s="13"/>
      <c r="AH1345" s="13"/>
      <c r="AI1345" s="13"/>
      <c r="AJ1345" s="13"/>
      <c r="AK1345" s="13"/>
      <c r="AL1345" s="13"/>
      <c r="AM1345" s="13"/>
      <c r="AN1345" s="13"/>
      <c r="AO1345" s="13"/>
      <c r="AP1345" s="13"/>
      <c r="AQ1345" s="13"/>
      <c r="AR1345" s="13">
        <f t="shared" si="79"/>
        <v>1</v>
      </c>
      <c r="AT1345" s="13">
        <f t="shared" si="80"/>
        <v>40000</v>
      </c>
      <c r="AU1345" s="14"/>
      <c r="AV1345" s="14"/>
      <c r="AW1345" s="14"/>
      <c r="AX1345" s="35"/>
      <c r="AY1345" s="30"/>
      <c r="AZ1345" s="14"/>
      <c r="BA1345" s="14"/>
      <c r="BB1345" s="14"/>
      <c r="BC1345" s="14"/>
    </row>
    <row r="1346" spans="1:55" ht="26" customHeight="1" x14ac:dyDescent="0.35">
      <c r="A1346" s="2"/>
      <c r="B1346" s="2" t="s">
        <v>140</v>
      </c>
      <c r="C1346" s="22" t="str">
        <f>VLOOKUP(B1346,Tabel!$A$6:$E$78,2,FALSE)</f>
        <v>Kalung bandul</v>
      </c>
      <c r="D1346" s="14">
        <f>VLOOKUP(B1346,Tabel!$A$6:$E$78,4,FALSE)</f>
        <v>23000</v>
      </c>
      <c r="E1346" s="13"/>
      <c r="F1346" s="13"/>
      <c r="G1346" s="13"/>
      <c r="H1346" s="13"/>
      <c r="I1346" s="13"/>
      <c r="J1346" s="13"/>
      <c r="K1346" s="13"/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  <c r="AE1346" s="13"/>
      <c r="AF1346" s="13"/>
      <c r="AG1346" s="13"/>
      <c r="AH1346" s="13"/>
      <c r="AI1346" s="13">
        <v>2</v>
      </c>
      <c r="AJ1346" s="13"/>
      <c r="AK1346" s="13"/>
      <c r="AL1346" s="13"/>
      <c r="AM1346" s="13"/>
      <c r="AN1346" s="13"/>
      <c r="AO1346" s="13"/>
      <c r="AP1346" s="13"/>
      <c r="AQ1346" s="13"/>
      <c r="AR1346" s="13">
        <f t="shared" si="79"/>
        <v>2</v>
      </c>
      <c r="AT1346" s="13">
        <f t="shared" si="80"/>
        <v>46000</v>
      </c>
      <c r="AU1346" s="14"/>
      <c r="AV1346" s="14"/>
      <c r="AW1346" s="14"/>
      <c r="AX1346" s="35"/>
      <c r="AY1346" s="30"/>
      <c r="AZ1346" s="14"/>
      <c r="BA1346" s="14"/>
      <c r="BB1346" s="14"/>
      <c r="BC1346" s="14"/>
    </row>
    <row r="1347" spans="1:55" ht="26" customHeight="1" x14ac:dyDescent="0.35">
      <c r="A1347" s="2"/>
      <c r="B1347" s="2" t="s">
        <v>366</v>
      </c>
      <c r="C1347" s="22" t="str">
        <f>VLOOKUP(B1347,Tabel!$A$6:$E$78,2,FALSE)</f>
        <v>Gelang Fransiskus</v>
      </c>
      <c r="D1347" s="30">
        <v>28000</v>
      </c>
      <c r="E1347" s="13"/>
      <c r="F1347" s="13"/>
      <c r="G1347" s="13"/>
      <c r="H1347" s="13"/>
      <c r="I1347" s="13"/>
      <c r="J1347" s="13"/>
      <c r="K1347" s="13"/>
      <c r="L1347" s="13"/>
      <c r="M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D1347" s="13"/>
      <c r="AE1347" s="13"/>
      <c r="AF1347" s="13"/>
      <c r="AG1347" s="13"/>
      <c r="AH1347" s="13"/>
      <c r="AI1347" s="13"/>
      <c r="AJ1347" s="13"/>
      <c r="AK1347" s="13"/>
      <c r="AL1347" s="13"/>
      <c r="AM1347" s="13"/>
      <c r="AN1347" s="13"/>
      <c r="AO1347" s="13">
        <v>1</v>
      </c>
      <c r="AP1347" s="13"/>
      <c r="AQ1347" s="13"/>
      <c r="AR1347" s="13">
        <f t="shared" si="79"/>
        <v>1</v>
      </c>
      <c r="AT1347" s="13">
        <f t="shared" si="80"/>
        <v>28000</v>
      </c>
      <c r="AU1347" s="14"/>
      <c r="AV1347" s="14"/>
      <c r="AW1347" s="14"/>
      <c r="AX1347" s="35"/>
      <c r="AY1347" s="30"/>
      <c r="AZ1347" s="14"/>
      <c r="BA1347" s="14"/>
      <c r="BB1347" s="14"/>
      <c r="BC1347" s="14"/>
    </row>
    <row r="1348" spans="1:55" ht="26" customHeight="1" x14ac:dyDescent="0.35">
      <c r="A1348" s="2"/>
      <c r="B1348" s="2" t="s">
        <v>224</v>
      </c>
      <c r="C1348" s="22" t="str">
        <f>VLOOKUP(B1348,Tabel!$A$6:$E$78,2,FALSE)</f>
        <v>Gelang rosario kristal</v>
      </c>
      <c r="D1348" s="14">
        <f>VLOOKUP(B1348,Tabel!$A$6:$E$78,4,FALSE)</f>
        <v>40000</v>
      </c>
      <c r="E1348" s="13"/>
      <c r="F1348" s="13"/>
      <c r="G1348" s="13"/>
      <c r="H1348" s="13"/>
      <c r="I1348" s="13"/>
      <c r="J1348" s="13"/>
      <c r="K1348" s="13"/>
      <c r="L1348" s="13"/>
      <c r="M1348" s="13"/>
      <c r="N1348" s="13"/>
      <c r="O1348" s="13"/>
      <c r="P1348" s="13">
        <v>1</v>
      </c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D1348" s="13"/>
      <c r="AE1348" s="13"/>
      <c r="AF1348" s="13"/>
      <c r="AG1348" s="13"/>
      <c r="AH1348" s="13"/>
      <c r="AI1348" s="13"/>
      <c r="AJ1348" s="13"/>
      <c r="AK1348" s="13"/>
      <c r="AL1348" s="13"/>
      <c r="AM1348" s="13"/>
      <c r="AN1348" s="13"/>
      <c r="AO1348" s="13"/>
      <c r="AP1348" s="13"/>
      <c r="AQ1348" s="13"/>
      <c r="AR1348" s="13">
        <f t="shared" si="79"/>
        <v>1</v>
      </c>
      <c r="AT1348" s="13">
        <f t="shared" si="80"/>
        <v>40000</v>
      </c>
      <c r="AU1348" s="14"/>
      <c r="AV1348" s="14"/>
      <c r="AW1348" s="14"/>
      <c r="AX1348" s="35"/>
      <c r="AY1348" s="30"/>
      <c r="AZ1348" s="14"/>
      <c r="BA1348" s="14"/>
      <c r="BB1348" s="14"/>
      <c r="BC1348" s="14"/>
    </row>
    <row r="1349" spans="1:55" ht="26" customHeight="1" x14ac:dyDescent="0.35">
      <c r="A1349" s="2"/>
      <c r="B1349" s="2" t="s">
        <v>49</v>
      </c>
      <c r="C1349" s="22" t="str">
        <f>VLOOKUP(B1349,Tabel!$A$6:$E$78,2,FALSE)</f>
        <v>G.tali warna warni</v>
      </c>
      <c r="D1349" s="14">
        <f>VLOOKUP(B1349,Tabel!$A$6:$E$78,4,FALSE)</f>
        <v>17000</v>
      </c>
      <c r="E1349" s="13"/>
      <c r="F1349" s="13"/>
      <c r="G1349" s="13"/>
      <c r="H1349" s="13"/>
      <c r="I1349" s="13"/>
      <c r="J1349" s="13"/>
      <c r="K1349" s="13"/>
      <c r="L1349" s="13"/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>
        <v>1</v>
      </c>
      <c r="AA1349" s="13"/>
      <c r="AB1349" s="13"/>
      <c r="AC1349" s="13">
        <v>1</v>
      </c>
      <c r="AD1349" s="13">
        <v>4</v>
      </c>
      <c r="AE1349" s="13"/>
      <c r="AF1349" s="13"/>
      <c r="AG1349" s="13">
        <v>1</v>
      </c>
      <c r="AH1349" s="13"/>
      <c r="AI1349" s="13"/>
      <c r="AJ1349" s="13"/>
      <c r="AK1349" s="13"/>
      <c r="AL1349" s="13"/>
      <c r="AM1349" s="13">
        <v>2</v>
      </c>
      <c r="AN1349" s="13">
        <v>2</v>
      </c>
      <c r="AO1349" s="13"/>
      <c r="AP1349" s="13"/>
      <c r="AQ1349" s="13"/>
      <c r="AR1349" s="13">
        <f t="shared" si="79"/>
        <v>11</v>
      </c>
      <c r="AT1349" s="13">
        <f t="shared" si="80"/>
        <v>187000</v>
      </c>
      <c r="AU1349" s="14"/>
      <c r="AV1349" s="14"/>
      <c r="AW1349" s="14"/>
      <c r="AX1349" s="35"/>
      <c r="AY1349" s="30"/>
      <c r="AZ1349" s="14"/>
      <c r="BA1349" s="14"/>
      <c r="BB1349" s="14"/>
      <c r="BC1349" s="14"/>
    </row>
    <row r="1350" spans="1:55" ht="26" customHeight="1" x14ac:dyDescent="0.35">
      <c r="A1350" s="2"/>
      <c r="B1350" s="2" t="s">
        <v>605</v>
      </c>
      <c r="C1350" s="22" t="str">
        <f>VLOOKUP(B1350,Tabel!$A$6:$E$78,2,FALSE)</f>
        <v xml:space="preserve">Produk Rafael </v>
      </c>
      <c r="D1350" s="14">
        <f>VLOOKUP(B1350,Tabel!$A$6:$E$78,4,FALSE)</f>
        <v>23000</v>
      </c>
      <c r="E1350" s="13"/>
      <c r="F1350" s="13"/>
      <c r="G1350" s="13"/>
      <c r="H1350" s="13"/>
      <c r="I1350" s="13"/>
      <c r="J1350" s="13"/>
      <c r="K1350" s="13"/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  <c r="AE1350" s="13"/>
      <c r="AF1350" s="13"/>
      <c r="AG1350" s="13"/>
      <c r="AH1350" s="13"/>
      <c r="AI1350" s="13"/>
      <c r="AJ1350" s="13">
        <v>1</v>
      </c>
      <c r="AK1350" s="13"/>
      <c r="AL1350" s="13"/>
      <c r="AM1350" s="13"/>
      <c r="AN1350" s="13"/>
      <c r="AO1350" s="13"/>
      <c r="AP1350" s="13"/>
      <c r="AQ1350" s="13"/>
      <c r="AR1350" s="13">
        <f t="shared" ref="AR1350:AR1359" si="81">SUM(E1350:AQ1350)</f>
        <v>1</v>
      </c>
      <c r="AT1350" s="13">
        <f t="shared" ref="AT1350:AT1359" si="82">AR1350*D1350</f>
        <v>23000</v>
      </c>
      <c r="AU1350" s="14"/>
      <c r="AV1350" s="14"/>
      <c r="AW1350" s="14"/>
      <c r="AX1350" s="35"/>
      <c r="AY1350" s="30"/>
      <c r="AZ1350" s="14"/>
      <c r="BA1350" s="14"/>
      <c r="BB1350" s="14"/>
      <c r="BC1350" s="14"/>
    </row>
    <row r="1351" spans="1:55" ht="26" customHeight="1" x14ac:dyDescent="0.35">
      <c r="A1351" s="2"/>
      <c r="B1351" s="2" t="s">
        <v>171</v>
      </c>
      <c r="C1351" s="22" t="str">
        <f>VLOOKUP(B1351,Tabel!$A$6:$E$78,2,FALSE)</f>
        <v>Kalung mutiara</v>
      </c>
      <c r="D1351" s="14">
        <f>VLOOKUP(B1351,Tabel!$A$6:$E$78,4,FALSE)</f>
        <v>40000</v>
      </c>
      <c r="E1351" s="13"/>
      <c r="F1351" s="13"/>
      <c r="G1351" s="13"/>
      <c r="H1351" s="13"/>
      <c r="I1351" s="13"/>
      <c r="J1351" s="13"/>
      <c r="K1351" s="13"/>
      <c r="L1351" s="13"/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  <c r="AE1351" s="13"/>
      <c r="AF1351" s="13"/>
      <c r="AG1351" s="13"/>
      <c r="AH1351" s="13"/>
      <c r="AI1351" s="13"/>
      <c r="AJ1351" s="13"/>
      <c r="AK1351" s="13">
        <v>1</v>
      </c>
      <c r="AL1351" s="13"/>
      <c r="AM1351" s="13"/>
      <c r="AN1351" s="13"/>
      <c r="AO1351" s="13"/>
      <c r="AP1351" s="13"/>
      <c r="AQ1351" s="13"/>
      <c r="AR1351" s="13">
        <f t="shared" si="81"/>
        <v>1</v>
      </c>
      <c r="AT1351" s="13">
        <f t="shared" si="82"/>
        <v>40000</v>
      </c>
      <c r="AU1351" s="14"/>
      <c r="AV1351" s="14"/>
      <c r="AW1351" s="14"/>
      <c r="AX1351" s="35"/>
      <c r="AY1351" s="30"/>
      <c r="AZ1351" s="14"/>
      <c r="BA1351" s="14"/>
      <c r="BB1351" s="14"/>
      <c r="BC1351" s="14"/>
    </row>
    <row r="1352" spans="1:55" ht="26" customHeight="1" x14ac:dyDescent="0.35">
      <c r="A1352" s="2"/>
      <c r="B1352" s="2" t="s">
        <v>32</v>
      </c>
      <c r="C1352" s="22" t="str">
        <f>VLOOKUP(B1352,Tabel!$A$6:$E$78,2,FALSE)</f>
        <v>Rosario kayu</v>
      </c>
      <c r="D1352" s="14">
        <f>VLOOKUP(B1352,Tabel!$A$6:$E$78,4,FALSE)</f>
        <v>40000</v>
      </c>
      <c r="E1352" s="13"/>
      <c r="F1352" s="13">
        <v>1</v>
      </c>
      <c r="G1352" s="13"/>
      <c r="H1352" s="13"/>
      <c r="I1352" s="13"/>
      <c r="J1352" s="13"/>
      <c r="K1352" s="13"/>
      <c r="L1352" s="13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13">
        <v>1</v>
      </c>
      <c r="AL1352" s="13"/>
      <c r="AM1352" s="13"/>
      <c r="AN1352" s="13"/>
      <c r="AO1352" s="13"/>
      <c r="AP1352" s="13"/>
      <c r="AQ1352" s="13"/>
      <c r="AR1352" s="13">
        <f t="shared" si="81"/>
        <v>2</v>
      </c>
      <c r="AT1352" s="13">
        <f t="shared" si="82"/>
        <v>80000</v>
      </c>
      <c r="AU1352" s="14"/>
      <c r="AV1352" s="14"/>
      <c r="AW1352" s="14"/>
      <c r="AX1352" s="35"/>
      <c r="AY1352" s="30"/>
      <c r="AZ1352" s="14"/>
      <c r="BA1352" s="14"/>
      <c r="BB1352" s="14"/>
      <c r="BC1352" s="14"/>
    </row>
    <row r="1353" spans="1:55" ht="26" customHeight="1" x14ac:dyDescent="0.35">
      <c r="A1353" s="2"/>
      <c r="B1353" s="2" t="s">
        <v>40</v>
      </c>
      <c r="C1353" s="22" t="str">
        <f>VLOOKUP(B1353,Tabel!$A$6:$E$78,2,FALSE)</f>
        <v>Kalung huruf</v>
      </c>
      <c r="D1353" s="14">
        <f>VLOOKUP(B1353,Tabel!$A$6:$E$78,4,FALSE)</f>
        <v>15000</v>
      </c>
      <c r="E1353" s="13"/>
      <c r="F1353" s="13"/>
      <c r="G1353" s="13"/>
      <c r="H1353" s="13"/>
      <c r="I1353" s="13"/>
      <c r="J1353" s="13"/>
      <c r="K1353" s="13"/>
      <c r="L1353" s="13"/>
      <c r="M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>
        <v>1</v>
      </c>
      <c r="X1353" s="13"/>
      <c r="Y1353" s="13"/>
      <c r="Z1353" s="13"/>
      <c r="AA1353" s="13"/>
      <c r="AB1353" s="13"/>
      <c r="AC1353" s="13"/>
      <c r="AD1353" s="13"/>
      <c r="AE1353" s="13"/>
      <c r="AF1353" s="13"/>
      <c r="AG1353" s="13"/>
      <c r="AH1353" s="13"/>
      <c r="AI1353" s="13">
        <v>2</v>
      </c>
      <c r="AJ1353" s="13"/>
      <c r="AK1353" s="13"/>
      <c r="AL1353" s="13"/>
      <c r="AM1353" s="13"/>
      <c r="AN1353" s="13"/>
      <c r="AO1353" s="13"/>
      <c r="AP1353" s="13"/>
      <c r="AQ1353" s="13"/>
      <c r="AR1353" s="13">
        <f t="shared" si="81"/>
        <v>3</v>
      </c>
      <c r="AT1353" s="13">
        <f t="shared" si="82"/>
        <v>45000</v>
      </c>
      <c r="AU1353" s="14"/>
      <c r="AV1353" s="14"/>
      <c r="AW1353" s="14"/>
      <c r="AX1353" s="35"/>
      <c r="AY1353" s="30"/>
      <c r="AZ1353" s="14"/>
      <c r="BA1353" s="14"/>
      <c r="BB1353" s="14"/>
      <c r="BC1353" s="14"/>
    </row>
    <row r="1354" spans="1:55" ht="26" customHeight="1" x14ac:dyDescent="0.35">
      <c r="A1354" s="2"/>
      <c r="B1354" s="2" t="s">
        <v>135</v>
      </c>
      <c r="C1354" s="22" t="str">
        <f>VLOOKUP(B1354,Tabel!$A$6:$E$78,2,FALSE)</f>
        <v xml:space="preserve">Gelang plat </v>
      </c>
      <c r="D1354" s="14">
        <f>VLOOKUP(B1354,Tabel!$A$6:$E$78,4,FALSE)</f>
        <v>17000</v>
      </c>
      <c r="E1354" s="13"/>
      <c r="F1354" s="13"/>
      <c r="G1354" s="13"/>
      <c r="H1354" s="13"/>
      <c r="I1354" s="13"/>
      <c r="J1354" s="13"/>
      <c r="K1354" s="13"/>
      <c r="L1354" s="13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3"/>
      <c r="AE1354" s="13"/>
      <c r="AF1354" s="13"/>
      <c r="AG1354" s="13"/>
      <c r="AH1354" s="13"/>
      <c r="AI1354" s="13">
        <v>1</v>
      </c>
      <c r="AJ1354" s="13"/>
      <c r="AK1354" s="13"/>
      <c r="AL1354" s="13"/>
      <c r="AM1354" s="13"/>
      <c r="AN1354" s="13"/>
      <c r="AO1354" s="13"/>
      <c r="AP1354" s="13"/>
      <c r="AQ1354" s="13"/>
      <c r="AR1354" s="13">
        <f t="shared" si="81"/>
        <v>1</v>
      </c>
      <c r="AT1354" s="13">
        <f t="shared" si="82"/>
        <v>17000</v>
      </c>
      <c r="AU1354" s="14"/>
      <c r="AV1354" s="14"/>
      <c r="AW1354" s="14"/>
      <c r="AX1354" s="35"/>
      <c r="AY1354" s="30"/>
      <c r="AZ1354" s="14"/>
      <c r="BA1354" s="14"/>
      <c r="BB1354" s="14"/>
      <c r="BC1354" s="14"/>
    </row>
    <row r="1355" spans="1:55" ht="26" customHeight="1" x14ac:dyDescent="0.35">
      <c r="A1355" s="2"/>
      <c r="B1355" s="2" t="s">
        <v>604</v>
      </c>
      <c r="C1355" s="22" t="str">
        <f>VLOOKUP(B1355,Tabel!$A$6:$E$78,2,FALSE)</f>
        <v>Produk Yohanes</v>
      </c>
      <c r="D1355" s="14">
        <f>VLOOKUP(B1355,Tabel!$A$6:$E$78,4,FALSE)</f>
        <v>30000</v>
      </c>
      <c r="E1355" s="13"/>
      <c r="F1355" s="13"/>
      <c r="G1355" s="13"/>
      <c r="H1355" s="13"/>
      <c r="I1355" s="13"/>
      <c r="J1355" s="13"/>
      <c r="K1355" s="13"/>
      <c r="L1355" s="13">
        <v>1</v>
      </c>
      <c r="M1355" s="13"/>
      <c r="N1355" s="13"/>
      <c r="O1355" s="13">
        <v>1</v>
      </c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  <c r="AA1355" s="13"/>
      <c r="AB1355" s="13"/>
      <c r="AC1355" s="13"/>
      <c r="AD1355" s="13"/>
      <c r="AE1355" s="13"/>
      <c r="AF1355" s="13"/>
      <c r="AG1355" s="13"/>
      <c r="AH1355" s="13"/>
      <c r="AI1355" s="13"/>
      <c r="AJ1355" s="13"/>
      <c r="AK1355" s="13"/>
      <c r="AL1355" s="13"/>
      <c r="AM1355" s="13"/>
      <c r="AN1355" s="13"/>
      <c r="AO1355" s="13"/>
      <c r="AP1355" s="13"/>
      <c r="AQ1355" s="13"/>
      <c r="AR1355" s="13">
        <f t="shared" si="81"/>
        <v>2</v>
      </c>
      <c r="AT1355" s="13">
        <f t="shared" si="82"/>
        <v>60000</v>
      </c>
      <c r="AU1355" s="14"/>
      <c r="AV1355" s="14"/>
      <c r="AW1355" s="14"/>
      <c r="AX1355" s="35"/>
      <c r="AY1355" s="30"/>
      <c r="AZ1355" s="14"/>
      <c r="BA1355" s="14"/>
      <c r="BB1355" s="14"/>
      <c r="BC1355" s="14"/>
    </row>
    <row r="1356" spans="1:55" ht="26" customHeight="1" x14ac:dyDescent="0.35">
      <c r="A1356" s="2"/>
      <c r="B1356" s="2" t="s">
        <v>613</v>
      </c>
      <c r="C1356" s="22" t="str">
        <f>VLOOKUP(B1356,Tabel!$A$6:$E$78,2,FALSE)</f>
        <v>Produk Richard</v>
      </c>
      <c r="D1356" s="30">
        <v>23000</v>
      </c>
      <c r="E1356" s="13"/>
      <c r="F1356" s="13"/>
      <c r="G1356" s="13"/>
      <c r="H1356" s="13"/>
      <c r="I1356" s="13"/>
      <c r="J1356" s="13"/>
      <c r="K1356" s="13"/>
      <c r="L1356" s="13"/>
      <c r="M1356" s="13"/>
      <c r="N1356" s="13">
        <v>1</v>
      </c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/>
      <c r="AB1356" s="13"/>
      <c r="AC1356" s="13"/>
      <c r="AD1356" s="13"/>
      <c r="AE1356" s="13"/>
      <c r="AF1356" s="13"/>
      <c r="AG1356" s="13"/>
      <c r="AH1356" s="13"/>
      <c r="AI1356" s="13"/>
      <c r="AJ1356" s="13"/>
      <c r="AK1356" s="13"/>
      <c r="AL1356" s="13"/>
      <c r="AM1356" s="13"/>
      <c r="AN1356" s="13"/>
      <c r="AO1356" s="13"/>
      <c r="AP1356" s="13"/>
      <c r="AQ1356" s="13"/>
      <c r="AR1356" s="13">
        <f t="shared" si="81"/>
        <v>1</v>
      </c>
      <c r="AT1356" s="13">
        <f t="shared" si="82"/>
        <v>23000</v>
      </c>
      <c r="AU1356" s="14"/>
      <c r="AV1356" s="14"/>
      <c r="AW1356" s="14"/>
      <c r="AX1356" s="35"/>
      <c r="AY1356" s="30"/>
      <c r="AZ1356" s="14"/>
      <c r="BA1356" s="14"/>
      <c r="BB1356" s="14"/>
      <c r="BC1356" s="14"/>
    </row>
    <row r="1357" spans="1:55" ht="26" customHeight="1" x14ac:dyDescent="0.35">
      <c r="A1357" s="2"/>
      <c r="B1357" s="2" t="s">
        <v>223</v>
      </c>
      <c r="C1357" s="22" t="str">
        <f>VLOOKUP(B1357,Tabel!$A$6:$E$78,2,FALSE)</f>
        <v>Gelang rosario kristal</v>
      </c>
      <c r="D1357" s="14">
        <f>VLOOKUP(B1357,Tabel!$A$6:$E$78,4,FALSE)</f>
        <v>75000</v>
      </c>
      <c r="E1357" s="13"/>
      <c r="F1357" s="13"/>
      <c r="G1357" s="13"/>
      <c r="H1357" s="13"/>
      <c r="I1357" s="13"/>
      <c r="J1357" s="13"/>
      <c r="K1357" s="13"/>
      <c r="L1357" s="13"/>
      <c r="M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>
        <v>1</v>
      </c>
      <c r="X1357" s="13"/>
      <c r="Y1357" s="13"/>
      <c r="Z1357" s="13"/>
      <c r="AA1357" s="13"/>
      <c r="AB1357" s="13"/>
      <c r="AC1357" s="13"/>
      <c r="AD1357" s="13"/>
      <c r="AE1357" s="13"/>
      <c r="AF1357" s="13"/>
      <c r="AG1357" s="13"/>
      <c r="AH1357" s="13"/>
      <c r="AI1357" s="13"/>
      <c r="AJ1357" s="13"/>
      <c r="AK1357" s="13"/>
      <c r="AL1357" s="13"/>
      <c r="AM1357" s="13"/>
      <c r="AN1357" s="13"/>
      <c r="AO1357" s="13"/>
      <c r="AP1357" s="13"/>
      <c r="AQ1357" s="13"/>
      <c r="AR1357" s="13">
        <f t="shared" si="81"/>
        <v>1</v>
      </c>
      <c r="AT1357" s="13">
        <f t="shared" si="82"/>
        <v>75000</v>
      </c>
      <c r="AU1357" s="14"/>
      <c r="AV1357" s="14"/>
      <c r="AW1357" s="14"/>
      <c r="AX1357" s="35"/>
      <c r="AY1357" s="30"/>
      <c r="AZ1357" s="14"/>
      <c r="BA1357" s="14"/>
      <c r="BB1357" s="14"/>
      <c r="BC1357" s="14"/>
    </row>
    <row r="1358" spans="1:55" ht="26" customHeight="1" x14ac:dyDescent="0.35">
      <c r="A1358" s="2" t="s">
        <v>647</v>
      </c>
      <c r="B1358" s="2" t="s">
        <v>171</v>
      </c>
      <c r="C1358" s="22" t="str">
        <f>VLOOKUP(B1358,Tabel!$A$6:$E$78,2,FALSE)</f>
        <v>Kalung mutiara</v>
      </c>
      <c r="D1358" s="14">
        <f>VLOOKUP(B1358,Tabel!$A$6:$E$78,4,FALSE)</f>
        <v>40000</v>
      </c>
      <c r="E1358" s="13"/>
      <c r="F1358" s="13"/>
      <c r="G1358" s="13"/>
      <c r="H1358" s="13"/>
      <c r="I1358" s="13"/>
      <c r="J1358" s="13"/>
      <c r="K1358" s="13"/>
      <c r="L1358" s="13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/>
      <c r="AB1358" s="13"/>
      <c r="AC1358" s="13"/>
      <c r="AD1358" s="13"/>
      <c r="AE1358" s="13"/>
      <c r="AF1358" s="13"/>
      <c r="AG1358" s="13"/>
      <c r="AH1358" s="13">
        <v>1</v>
      </c>
      <c r="AI1358" s="13"/>
      <c r="AJ1358" s="13"/>
      <c r="AK1358" s="13"/>
      <c r="AL1358" s="13"/>
      <c r="AM1358" s="13"/>
      <c r="AN1358" s="13"/>
      <c r="AO1358" s="13"/>
      <c r="AP1358" s="13"/>
      <c r="AQ1358" s="13"/>
      <c r="AR1358" s="13">
        <f t="shared" si="81"/>
        <v>1</v>
      </c>
      <c r="AT1358" s="13">
        <f t="shared" si="82"/>
        <v>40000</v>
      </c>
      <c r="AU1358" s="14"/>
      <c r="AV1358" s="14"/>
      <c r="AW1358" s="14"/>
      <c r="AX1358" s="35"/>
      <c r="AY1358" s="30"/>
      <c r="AZ1358" s="14"/>
      <c r="BA1358" s="14"/>
      <c r="BB1358" s="14"/>
      <c r="BC1358" s="14"/>
    </row>
    <row r="1359" spans="1:55" ht="26" customHeight="1" x14ac:dyDescent="0.35">
      <c r="A1359" s="2" t="s">
        <v>645</v>
      </c>
      <c r="B1359" s="2" t="s">
        <v>49</v>
      </c>
      <c r="C1359" s="22" t="str">
        <f>VLOOKUP(B1359,Tabel!$A$6:$E$78,2,FALSE)</f>
        <v>G.tali warna warni</v>
      </c>
      <c r="D1359" s="14">
        <f>VLOOKUP(B1359,Tabel!$A$6:$E$78,4,FALSE)</f>
        <v>17000</v>
      </c>
      <c r="E1359" s="13"/>
      <c r="F1359" s="13"/>
      <c r="G1359" s="13"/>
      <c r="H1359" s="13"/>
      <c r="I1359" s="13"/>
      <c r="J1359" s="13"/>
      <c r="K1359" s="13"/>
      <c r="L1359" s="13"/>
      <c r="M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>
        <v>1</v>
      </c>
      <c r="X1359" s="13"/>
      <c r="Y1359" s="13"/>
      <c r="Z1359" s="13"/>
      <c r="AA1359" s="13"/>
      <c r="AB1359" s="13"/>
      <c r="AC1359" s="13">
        <v>1</v>
      </c>
      <c r="AD1359" s="13"/>
      <c r="AE1359" s="13"/>
      <c r="AF1359" s="13"/>
      <c r="AG1359" s="13">
        <v>1</v>
      </c>
      <c r="AH1359" s="13"/>
      <c r="AI1359" s="13"/>
      <c r="AJ1359" s="13"/>
      <c r="AK1359" s="13"/>
      <c r="AL1359" s="13"/>
      <c r="AM1359" s="13">
        <v>1</v>
      </c>
      <c r="AN1359" s="13">
        <v>2</v>
      </c>
      <c r="AO1359" s="13"/>
      <c r="AP1359" s="13"/>
      <c r="AQ1359" s="13"/>
      <c r="AR1359" s="13">
        <f t="shared" si="81"/>
        <v>6</v>
      </c>
      <c r="AT1359" s="13">
        <f t="shared" si="82"/>
        <v>102000</v>
      </c>
      <c r="AU1359" s="14"/>
      <c r="AV1359" s="14"/>
      <c r="AW1359" s="14"/>
      <c r="AX1359" s="35"/>
      <c r="AY1359" s="30"/>
      <c r="AZ1359" s="14"/>
      <c r="BA1359" s="14"/>
      <c r="BB1359" s="14"/>
      <c r="BC1359" s="14"/>
    </row>
    <row r="1360" spans="1:55" ht="26" customHeight="1" x14ac:dyDescent="0.35">
      <c r="A1360" s="2" t="s">
        <v>649</v>
      </c>
      <c r="B1360" s="2" t="s">
        <v>133</v>
      </c>
      <c r="C1360" s="22" t="str">
        <f>VLOOKUP(B1360,Tabel!$A$6:$E$78,2,FALSE)</f>
        <v>Gelang rosario kristal</v>
      </c>
      <c r="D1360" s="14">
        <f>VLOOKUP(B1360,Tabel!$A$6:$E$78,4,FALSE)</f>
        <v>50000</v>
      </c>
      <c r="E1360" s="13"/>
      <c r="F1360" s="13"/>
      <c r="G1360" s="13"/>
      <c r="H1360" s="13"/>
      <c r="I1360" s="13"/>
      <c r="J1360" s="13"/>
      <c r="K1360" s="13"/>
      <c r="L1360" s="13"/>
      <c r="M1360" s="13"/>
      <c r="N1360" s="13"/>
      <c r="O1360" s="13"/>
      <c r="P1360" s="13"/>
      <c r="Q1360" s="13">
        <v>1</v>
      </c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13"/>
      <c r="AL1360" s="13"/>
      <c r="AM1360" s="13"/>
      <c r="AN1360" s="13"/>
      <c r="AO1360" s="13"/>
      <c r="AP1360" s="13"/>
      <c r="AQ1360" s="13"/>
      <c r="AR1360" s="13">
        <f t="shared" ref="AR1360:AR1379" si="83">SUM(E1360:AQ1360)</f>
        <v>1</v>
      </c>
      <c r="AT1360" s="13">
        <f t="shared" ref="AT1360:AT1379" si="84">AR1360*D1360</f>
        <v>50000</v>
      </c>
      <c r="AU1360" s="14"/>
      <c r="AV1360" s="14"/>
      <c r="AW1360" s="14"/>
      <c r="AX1360" s="35"/>
      <c r="AY1360" s="30"/>
      <c r="AZ1360" s="14"/>
      <c r="BA1360" s="14"/>
      <c r="BB1360" s="14"/>
      <c r="BC1360" s="14"/>
    </row>
    <row r="1361" spans="1:55" ht="26" customHeight="1" x14ac:dyDescent="0.35">
      <c r="A1361" s="2"/>
      <c r="B1361" s="2" t="s">
        <v>636</v>
      </c>
      <c r="C1361" s="22" t="str">
        <f>VLOOKUP(B1361,Tabel!$A$6:$E$78,2,FALSE)</f>
        <v>Rosario Biji Plastik</v>
      </c>
      <c r="D1361" s="14">
        <f>VLOOKUP(B1361,Tabel!$A$6:$E$78,4,FALSE)</f>
        <v>40000</v>
      </c>
      <c r="E1361" s="13"/>
      <c r="F1361" s="13"/>
      <c r="G1361" s="13"/>
      <c r="H1361" s="13"/>
      <c r="I1361" s="13"/>
      <c r="J1361" s="13"/>
      <c r="K1361" s="13"/>
      <c r="L1361" s="13"/>
      <c r="M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>
        <v>3</v>
      </c>
      <c r="X1361" s="13"/>
      <c r="Y1361" s="13"/>
      <c r="Z1361" s="13"/>
      <c r="AA1361" s="13"/>
      <c r="AB1361" s="13"/>
      <c r="AC1361" s="13"/>
      <c r="AD1361" s="13"/>
      <c r="AE1361" s="13"/>
      <c r="AF1361" s="13"/>
      <c r="AG1361" s="13"/>
      <c r="AH1361" s="13"/>
      <c r="AI1361" s="13"/>
      <c r="AJ1361" s="13"/>
      <c r="AK1361" s="13"/>
      <c r="AL1361" s="13"/>
      <c r="AM1361" s="13"/>
      <c r="AN1361" s="13"/>
      <c r="AO1361" s="13"/>
      <c r="AP1361" s="13"/>
      <c r="AQ1361" s="13">
        <v>1</v>
      </c>
      <c r="AR1361" s="13">
        <f t="shared" si="83"/>
        <v>4</v>
      </c>
      <c r="AT1361" s="13">
        <f t="shared" si="84"/>
        <v>160000</v>
      </c>
      <c r="AU1361" s="14"/>
      <c r="AV1361" s="14"/>
      <c r="AW1361" s="14"/>
      <c r="AX1361" s="35"/>
      <c r="AY1361" s="30"/>
      <c r="AZ1361" s="14"/>
      <c r="BA1361" s="14"/>
      <c r="BB1361" s="14"/>
      <c r="BC1361" s="14"/>
    </row>
    <row r="1362" spans="1:55" ht="26" customHeight="1" x14ac:dyDescent="0.35">
      <c r="A1362" s="2"/>
      <c r="B1362" s="2" t="s">
        <v>223</v>
      </c>
      <c r="C1362" s="22" t="str">
        <f>VLOOKUP(B1362,Tabel!$A$6:$E$78,2,FALSE)</f>
        <v>Gelang rosario kristal</v>
      </c>
      <c r="D1362" s="14">
        <f>VLOOKUP(B1362,Tabel!$A$6:$E$78,4,FALSE)</f>
        <v>75000</v>
      </c>
      <c r="E1362" s="13"/>
      <c r="F1362" s="13"/>
      <c r="G1362" s="13"/>
      <c r="H1362" s="13"/>
      <c r="I1362" s="13"/>
      <c r="J1362" s="13"/>
      <c r="K1362" s="13"/>
      <c r="L1362" s="13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>
        <v>2</v>
      </c>
      <c r="X1362" s="13"/>
      <c r="Y1362" s="13"/>
      <c r="Z1362" s="13"/>
      <c r="AA1362" s="13"/>
      <c r="AB1362" s="13"/>
      <c r="AC1362" s="13"/>
      <c r="AD1362" s="13"/>
      <c r="AE1362" s="13"/>
      <c r="AF1362" s="13"/>
      <c r="AG1362" s="13"/>
      <c r="AH1362" s="13"/>
      <c r="AI1362" s="13"/>
      <c r="AJ1362" s="13"/>
      <c r="AK1362" s="13"/>
      <c r="AL1362" s="13"/>
      <c r="AM1362" s="13"/>
      <c r="AN1362" s="13"/>
      <c r="AO1362" s="13"/>
      <c r="AP1362" s="13"/>
      <c r="AQ1362" s="13"/>
      <c r="AR1362" s="13">
        <f t="shared" si="83"/>
        <v>2</v>
      </c>
      <c r="AT1362" s="13">
        <f t="shared" si="84"/>
        <v>150000</v>
      </c>
      <c r="AU1362" s="14"/>
      <c r="AV1362" s="14"/>
      <c r="AW1362" s="14"/>
      <c r="AX1362" s="35"/>
      <c r="AY1362" s="30"/>
      <c r="AZ1362" s="14"/>
      <c r="BA1362" s="14"/>
      <c r="BB1362" s="14"/>
      <c r="BC1362" s="14"/>
    </row>
    <row r="1363" spans="1:55" ht="26" customHeight="1" x14ac:dyDescent="0.35">
      <c r="A1363" s="2"/>
      <c r="B1363" s="2" t="s">
        <v>636</v>
      </c>
      <c r="C1363" s="22" t="str">
        <f>VLOOKUP(B1363,Tabel!$A$6:$E$78,2,FALSE)</f>
        <v>Rosario Biji Plastik</v>
      </c>
      <c r="D1363" s="14">
        <f>VLOOKUP(B1363,Tabel!$A$6:$E$78,4,FALSE)</f>
        <v>40000</v>
      </c>
      <c r="E1363" s="13"/>
      <c r="F1363" s="13"/>
      <c r="G1363" s="13"/>
      <c r="H1363" s="13"/>
      <c r="I1363" s="13"/>
      <c r="J1363" s="13"/>
      <c r="K1363" s="13"/>
      <c r="L1363" s="13"/>
      <c r="M1363" s="13"/>
      <c r="N1363" s="13"/>
      <c r="O1363" s="13"/>
      <c r="P1363" s="13"/>
      <c r="Q1363" s="13"/>
      <c r="R1363" s="13"/>
      <c r="S1363" s="13">
        <v>1</v>
      </c>
      <c r="T1363" s="13"/>
      <c r="U1363" s="13"/>
      <c r="V1363" s="13"/>
      <c r="W1363" s="13">
        <v>1</v>
      </c>
      <c r="X1363" s="13"/>
      <c r="Y1363" s="13"/>
      <c r="Z1363" s="13"/>
      <c r="AA1363" s="13"/>
      <c r="AB1363" s="13"/>
      <c r="AC1363" s="13"/>
      <c r="AD1363" s="13"/>
      <c r="AE1363" s="13"/>
      <c r="AF1363" s="13"/>
      <c r="AG1363" s="13"/>
      <c r="AH1363" s="13"/>
      <c r="AI1363" s="13"/>
      <c r="AJ1363" s="13"/>
      <c r="AK1363" s="13"/>
      <c r="AL1363" s="13"/>
      <c r="AM1363" s="13"/>
      <c r="AN1363" s="13"/>
      <c r="AO1363" s="13"/>
      <c r="AP1363" s="13"/>
      <c r="AQ1363" s="13"/>
      <c r="AR1363" s="13">
        <f t="shared" si="83"/>
        <v>2</v>
      </c>
      <c r="AT1363" s="13">
        <f t="shared" si="84"/>
        <v>80000</v>
      </c>
      <c r="AU1363" s="14"/>
      <c r="AV1363" s="14"/>
      <c r="AW1363" s="14"/>
      <c r="AX1363" s="35"/>
      <c r="AY1363" s="30"/>
      <c r="AZ1363" s="14"/>
      <c r="BA1363" s="14"/>
      <c r="BB1363" s="14"/>
      <c r="BC1363" s="14"/>
    </row>
    <row r="1364" spans="1:55" ht="26" customHeight="1" x14ac:dyDescent="0.35">
      <c r="A1364" s="2"/>
      <c r="B1364" s="2" t="s">
        <v>135</v>
      </c>
      <c r="C1364" s="22" t="str">
        <f>VLOOKUP(B1364,Tabel!$A$6:$E$78,2,FALSE)</f>
        <v xml:space="preserve">Gelang plat </v>
      </c>
      <c r="D1364" s="14">
        <f>VLOOKUP(B1364,Tabel!$A$6:$E$78,4,FALSE)</f>
        <v>17000</v>
      </c>
      <c r="E1364" s="13"/>
      <c r="F1364" s="13"/>
      <c r="G1364" s="13"/>
      <c r="H1364" s="13"/>
      <c r="I1364" s="13"/>
      <c r="J1364" s="13"/>
      <c r="K1364" s="13"/>
      <c r="L1364" s="13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>
        <v>5</v>
      </c>
      <c r="AE1364" s="13"/>
      <c r="AF1364" s="13"/>
      <c r="AG1364" s="13"/>
      <c r="AH1364" s="13">
        <v>1</v>
      </c>
      <c r="AI1364" s="13"/>
      <c r="AJ1364" s="13"/>
      <c r="AK1364" s="13"/>
      <c r="AL1364" s="13"/>
      <c r="AM1364" s="13"/>
      <c r="AN1364" s="13"/>
      <c r="AO1364" s="13"/>
      <c r="AP1364" s="13"/>
      <c r="AQ1364" s="13"/>
      <c r="AR1364" s="13">
        <f t="shared" si="83"/>
        <v>6</v>
      </c>
      <c r="AT1364" s="13">
        <f t="shared" si="84"/>
        <v>102000</v>
      </c>
      <c r="AU1364" s="14"/>
      <c r="AV1364" s="14"/>
      <c r="AW1364" s="14"/>
      <c r="AX1364" s="35"/>
      <c r="AY1364" s="30"/>
      <c r="AZ1364" s="14"/>
      <c r="BA1364" s="14"/>
      <c r="BB1364" s="14"/>
      <c r="BC1364" s="14"/>
    </row>
    <row r="1365" spans="1:55" ht="26" customHeight="1" x14ac:dyDescent="0.35">
      <c r="A1365" s="2"/>
      <c r="B1365" s="2" t="s">
        <v>215</v>
      </c>
      <c r="C1365" s="22" t="str">
        <f>VLOOKUP(B1365,Tabel!$A$6:$E$78,2,FALSE)</f>
        <v>G. Mutiara</v>
      </c>
      <c r="D1365" s="14">
        <f>VLOOKUP(B1365,Tabel!$A$6:$E$78,4,FALSE)</f>
        <v>30000</v>
      </c>
      <c r="E1365" s="13"/>
      <c r="F1365" s="13"/>
      <c r="G1365" s="13"/>
      <c r="H1365" s="13"/>
      <c r="I1365" s="13"/>
      <c r="J1365" s="13"/>
      <c r="K1365" s="13"/>
      <c r="L1365" s="13"/>
      <c r="M1365" s="13">
        <v>3</v>
      </c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  <c r="AE1365" s="13"/>
      <c r="AF1365" s="13"/>
      <c r="AG1365" s="13"/>
      <c r="AH1365" s="13"/>
      <c r="AI1365" s="13"/>
      <c r="AJ1365" s="13"/>
      <c r="AK1365" s="13">
        <v>1</v>
      </c>
      <c r="AL1365" s="13"/>
      <c r="AM1365" s="13"/>
      <c r="AN1365" s="13">
        <v>1</v>
      </c>
      <c r="AO1365" s="13"/>
      <c r="AP1365" s="13"/>
      <c r="AQ1365" s="13"/>
      <c r="AR1365" s="13">
        <f t="shared" si="83"/>
        <v>5</v>
      </c>
      <c r="AT1365" s="13">
        <f t="shared" si="84"/>
        <v>150000</v>
      </c>
      <c r="AU1365" s="14"/>
      <c r="AV1365" s="14"/>
      <c r="AW1365" s="14"/>
      <c r="AX1365" s="35"/>
      <c r="AY1365" s="30"/>
      <c r="AZ1365" s="14"/>
      <c r="BA1365" s="14"/>
      <c r="BB1365" s="14"/>
      <c r="BC1365" s="14"/>
    </row>
    <row r="1366" spans="1:55" ht="26" customHeight="1" x14ac:dyDescent="0.35">
      <c r="A1366" s="2"/>
      <c r="B1366" s="2" t="s">
        <v>32</v>
      </c>
      <c r="C1366" s="22" t="str">
        <f>VLOOKUP(B1366,Tabel!$A$6:$E$78,2,FALSE)</f>
        <v>Rosario kayu</v>
      </c>
      <c r="D1366" s="14">
        <f>VLOOKUP(B1366,Tabel!$A$6:$E$78,4,FALSE)</f>
        <v>40000</v>
      </c>
      <c r="E1366" s="13"/>
      <c r="F1366" s="13"/>
      <c r="G1366" s="13"/>
      <c r="H1366" s="13"/>
      <c r="I1366" s="13"/>
      <c r="J1366" s="13"/>
      <c r="K1366" s="13"/>
      <c r="L1366" s="13"/>
      <c r="M1366" s="13"/>
      <c r="N1366" s="13"/>
      <c r="O1366" s="13"/>
      <c r="P1366" s="13">
        <v>1</v>
      </c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  <c r="AR1366" s="13">
        <f t="shared" si="83"/>
        <v>1</v>
      </c>
      <c r="AT1366" s="13">
        <f t="shared" si="84"/>
        <v>40000</v>
      </c>
      <c r="AU1366" s="14"/>
      <c r="AV1366" s="14"/>
      <c r="AW1366" s="14"/>
      <c r="AX1366" s="35"/>
      <c r="AY1366" s="30"/>
      <c r="AZ1366" s="14"/>
      <c r="BA1366" s="14"/>
      <c r="BB1366" s="14"/>
      <c r="BC1366" s="14"/>
    </row>
    <row r="1367" spans="1:55" ht="26" customHeight="1" x14ac:dyDescent="0.35">
      <c r="A1367" s="2"/>
      <c r="B1367" s="2" t="s">
        <v>40</v>
      </c>
      <c r="C1367" s="22" t="str">
        <f>VLOOKUP(B1367,Tabel!$A$6:$E$78,2,FALSE)</f>
        <v>Kalung huruf</v>
      </c>
      <c r="D1367" s="14">
        <f>VLOOKUP(B1367,Tabel!$A$6:$E$78,4,FALSE)</f>
        <v>15000</v>
      </c>
      <c r="E1367" s="13"/>
      <c r="F1367" s="13"/>
      <c r="G1367" s="13"/>
      <c r="H1367" s="13"/>
      <c r="I1367" s="13"/>
      <c r="J1367" s="13"/>
      <c r="K1367" s="13"/>
      <c r="L1367" s="13"/>
      <c r="M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>
        <v>1</v>
      </c>
      <c r="X1367" s="13"/>
      <c r="Y1367" s="13"/>
      <c r="Z1367" s="13"/>
      <c r="AA1367" s="13"/>
      <c r="AB1367" s="13">
        <v>1</v>
      </c>
      <c r="AC1367" s="13"/>
      <c r="AD1367" s="13"/>
      <c r="AE1367" s="13"/>
      <c r="AF1367" s="13"/>
      <c r="AG1367" s="13"/>
      <c r="AH1367" s="13"/>
      <c r="AI1367" s="13">
        <v>1</v>
      </c>
      <c r="AJ1367" s="13"/>
      <c r="AK1367" s="13"/>
      <c r="AL1367" s="13"/>
      <c r="AM1367" s="13"/>
      <c r="AN1367" s="13"/>
      <c r="AO1367" s="13"/>
      <c r="AP1367" s="13"/>
      <c r="AQ1367" s="13"/>
      <c r="AR1367" s="13">
        <f t="shared" si="83"/>
        <v>3</v>
      </c>
      <c r="AT1367" s="13">
        <f t="shared" si="84"/>
        <v>45000</v>
      </c>
      <c r="AU1367" s="14"/>
      <c r="AV1367" s="14"/>
      <c r="AW1367" s="14"/>
      <c r="AX1367" s="35"/>
      <c r="AY1367" s="30"/>
      <c r="AZ1367" s="14"/>
      <c r="BA1367" s="14"/>
      <c r="BB1367" s="14"/>
      <c r="BC1367" s="14"/>
    </row>
    <row r="1368" spans="1:55" ht="26" customHeight="1" x14ac:dyDescent="0.35">
      <c r="A1368" s="2"/>
      <c r="B1368" s="2" t="s">
        <v>140</v>
      </c>
      <c r="C1368" s="22" t="str">
        <f>VLOOKUP(B1368,Tabel!$A$6:$E$78,2,FALSE)</f>
        <v>Kalung bandul</v>
      </c>
      <c r="D1368" s="14">
        <f>VLOOKUP(B1368,Tabel!$A$6:$E$78,4,FALSE)</f>
        <v>23000</v>
      </c>
      <c r="E1368" s="13"/>
      <c r="F1368" s="13"/>
      <c r="G1368" s="13"/>
      <c r="H1368" s="13"/>
      <c r="I1368" s="13"/>
      <c r="J1368" s="13"/>
      <c r="K1368" s="13"/>
      <c r="L1368" s="13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D1368" s="13"/>
      <c r="AE1368" s="13"/>
      <c r="AF1368" s="13"/>
      <c r="AG1368" s="13"/>
      <c r="AH1368" s="13"/>
      <c r="AI1368" s="13"/>
      <c r="AJ1368" s="13"/>
      <c r="AK1368" s="13"/>
      <c r="AL1368" s="13"/>
      <c r="AM1368" s="13">
        <v>1</v>
      </c>
      <c r="AN1368" s="13"/>
      <c r="AO1368" s="13"/>
      <c r="AP1368" s="13"/>
      <c r="AQ1368" s="13"/>
      <c r="AR1368" s="13">
        <f t="shared" si="83"/>
        <v>1</v>
      </c>
      <c r="AT1368" s="13">
        <f t="shared" si="84"/>
        <v>23000</v>
      </c>
      <c r="AU1368" s="14"/>
      <c r="AV1368" s="14"/>
      <c r="AW1368" s="14"/>
      <c r="AX1368" s="35"/>
      <c r="AY1368" s="30"/>
      <c r="AZ1368" s="14"/>
      <c r="BA1368" s="14"/>
      <c r="BB1368" s="14"/>
      <c r="BC1368" s="14"/>
    </row>
    <row r="1369" spans="1:55" ht="26" customHeight="1" x14ac:dyDescent="0.35">
      <c r="A1369" s="2"/>
      <c r="B1369" s="2" t="s">
        <v>372</v>
      </c>
      <c r="C1369" s="22" t="str">
        <f>VLOOKUP(B1369,Tabel!$A$6:$E$78,2,FALSE)</f>
        <v>Gelang Rosario Corak Bunga</v>
      </c>
      <c r="D1369" s="14">
        <f>VLOOKUP(B1369,Tabel!$A$6:$E$78,4,FALSE)</f>
        <v>100000</v>
      </c>
      <c r="E1369" s="13"/>
      <c r="F1369" s="13"/>
      <c r="G1369" s="13"/>
      <c r="H1369" s="13"/>
      <c r="I1369" s="13"/>
      <c r="J1369" s="13"/>
      <c r="K1369" s="13"/>
      <c r="L1369" s="13"/>
      <c r="M1369" s="13"/>
      <c r="N1369" s="13">
        <v>1</v>
      </c>
      <c r="O1369" s="13"/>
      <c r="P1369" s="13"/>
      <c r="Q1369" s="13">
        <v>1</v>
      </c>
      <c r="R1369" s="13"/>
      <c r="S1369" s="13"/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  <c r="AE1369" s="13"/>
      <c r="AF1369" s="13"/>
      <c r="AG1369" s="13"/>
      <c r="AH1369" s="13"/>
      <c r="AI1369" s="13"/>
      <c r="AJ1369" s="13"/>
      <c r="AK1369" s="13"/>
      <c r="AL1369" s="13"/>
      <c r="AM1369" s="13"/>
      <c r="AN1369" s="13"/>
      <c r="AO1369" s="13"/>
      <c r="AP1369" s="13"/>
      <c r="AQ1369" s="13"/>
      <c r="AR1369" s="13">
        <f t="shared" si="83"/>
        <v>2</v>
      </c>
      <c r="AT1369" s="13">
        <f t="shared" si="84"/>
        <v>200000</v>
      </c>
      <c r="AU1369" s="14"/>
      <c r="AV1369" s="14"/>
      <c r="AW1369" s="14"/>
      <c r="AX1369" s="35"/>
      <c r="AY1369" s="30"/>
      <c r="AZ1369" s="14"/>
      <c r="BA1369" s="14"/>
      <c r="BB1369" s="14"/>
      <c r="BC1369" s="14"/>
    </row>
    <row r="1370" spans="1:55" ht="26" customHeight="1" x14ac:dyDescent="0.35">
      <c r="A1370" s="2" t="s">
        <v>650</v>
      </c>
      <c r="B1370" s="2" t="s">
        <v>40</v>
      </c>
      <c r="C1370" s="22" t="str">
        <f>VLOOKUP(B1370,Tabel!$A$6:$E$78,2,FALSE)</f>
        <v>Kalung huruf</v>
      </c>
      <c r="D1370" s="14">
        <f>VLOOKUP(B1370,Tabel!$A$6:$E$78,4,FALSE)</f>
        <v>15000</v>
      </c>
      <c r="E1370" s="13"/>
      <c r="F1370" s="13"/>
      <c r="G1370" s="13"/>
      <c r="H1370" s="13"/>
      <c r="I1370" s="13"/>
      <c r="J1370" s="13"/>
      <c r="K1370" s="13"/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>
        <v>1</v>
      </c>
      <c r="X1370" s="13"/>
      <c r="Y1370" s="13"/>
      <c r="Z1370" s="13"/>
      <c r="AA1370" s="13"/>
      <c r="AB1370" s="13"/>
      <c r="AC1370" s="13"/>
      <c r="AD1370" s="13"/>
      <c r="AE1370" s="13"/>
      <c r="AF1370" s="13"/>
      <c r="AG1370" s="13"/>
      <c r="AH1370" s="13"/>
      <c r="AI1370" s="13">
        <v>2</v>
      </c>
      <c r="AJ1370" s="13"/>
      <c r="AK1370" s="13"/>
      <c r="AL1370" s="13"/>
      <c r="AM1370" s="13"/>
      <c r="AN1370" s="13"/>
      <c r="AO1370" s="13"/>
      <c r="AP1370" s="13"/>
      <c r="AQ1370" s="13"/>
      <c r="AR1370" s="13">
        <f t="shared" si="83"/>
        <v>3</v>
      </c>
      <c r="AT1370" s="13">
        <f t="shared" si="84"/>
        <v>45000</v>
      </c>
      <c r="AU1370" s="14"/>
      <c r="AV1370" s="14"/>
      <c r="AW1370" s="14"/>
      <c r="AX1370" s="35"/>
      <c r="AY1370" s="30"/>
      <c r="AZ1370" s="14"/>
      <c r="BA1370" s="14"/>
      <c r="BB1370" s="14"/>
      <c r="BC1370" s="14"/>
    </row>
    <row r="1371" spans="1:55" ht="26" customHeight="1" x14ac:dyDescent="0.35">
      <c r="A1371" s="2" t="s">
        <v>327</v>
      </c>
      <c r="B1371" s="2" t="s">
        <v>32</v>
      </c>
      <c r="C1371" s="22" t="str">
        <f>VLOOKUP(B1371,Tabel!$A$6:$E$78,2,FALSE)</f>
        <v>Rosario kayu</v>
      </c>
      <c r="D1371" s="14">
        <f>VLOOKUP(B1371,Tabel!$A$6:$E$78,4,FALSE)</f>
        <v>40000</v>
      </c>
      <c r="E1371" s="13"/>
      <c r="F1371" s="13"/>
      <c r="G1371" s="13"/>
      <c r="H1371" s="13">
        <v>1</v>
      </c>
      <c r="I1371" s="13"/>
      <c r="J1371" s="13"/>
      <c r="K1371" s="13"/>
      <c r="L1371" s="13"/>
      <c r="M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D1371" s="13">
        <v>1</v>
      </c>
      <c r="AE1371" s="13"/>
      <c r="AF1371" s="13"/>
      <c r="AG1371" s="13"/>
      <c r="AH1371" s="13">
        <v>1</v>
      </c>
      <c r="AI1371" s="13"/>
      <c r="AJ1371" s="13"/>
      <c r="AK1371" s="13"/>
      <c r="AL1371" s="13"/>
      <c r="AM1371" s="13"/>
      <c r="AN1371" s="13"/>
      <c r="AO1371" s="13"/>
      <c r="AP1371" s="13"/>
      <c r="AQ1371" s="13"/>
      <c r="AR1371" s="13">
        <f t="shared" si="83"/>
        <v>3</v>
      </c>
      <c r="AT1371" s="13">
        <f t="shared" si="84"/>
        <v>120000</v>
      </c>
      <c r="AU1371" s="14"/>
      <c r="AV1371" s="14"/>
      <c r="AW1371" s="14"/>
      <c r="AX1371" s="35"/>
      <c r="AY1371" s="30"/>
      <c r="AZ1371" s="14"/>
      <c r="BA1371" s="14"/>
      <c r="BB1371" s="14"/>
      <c r="BC1371" s="14"/>
    </row>
    <row r="1372" spans="1:55" ht="26" customHeight="1" x14ac:dyDescent="0.35">
      <c r="A1372" s="2" t="s">
        <v>646</v>
      </c>
      <c r="B1372" s="2" t="s">
        <v>651</v>
      </c>
      <c r="C1372" s="22" t="str">
        <f>VLOOKUP(B1372,Tabel!$A$6:$E$78,2,FALSE)</f>
        <v>Produk Oscar</v>
      </c>
      <c r="D1372" s="14">
        <f>VLOOKUP(B1372,Tabel!$A$6:$E$78,4,FALSE)</f>
        <v>75000</v>
      </c>
      <c r="E1372" s="13"/>
      <c r="F1372" s="13"/>
      <c r="G1372" s="13"/>
      <c r="H1372" s="13"/>
      <c r="I1372" s="13"/>
      <c r="J1372" s="13"/>
      <c r="K1372" s="13"/>
      <c r="L1372" s="13"/>
      <c r="M1372" s="13">
        <v>1</v>
      </c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  <c r="AE1372" s="13"/>
      <c r="AF1372" s="13"/>
      <c r="AG1372" s="13"/>
      <c r="AH1372" s="13"/>
      <c r="AI1372" s="13"/>
      <c r="AJ1372" s="13"/>
      <c r="AK1372" s="13"/>
      <c r="AL1372" s="13"/>
      <c r="AM1372" s="13"/>
      <c r="AN1372" s="13"/>
      <c r="AO1372" s="13"/>
      <c r="AP1372" s="13"/>
      <c r="AQ1372" s="13"/>
      <c r="AR1372" s="13">
        <f t="shared" si="83"/>
        <v>1</v>
      </c>
      <c r="AT1372" s="13">
        <f t="shared" si="84"/>
        <v>75000</v>
      </c>
      <c r="AU1372" s="14"/>
      <c r="AV1372" s="14"/>
      <c r="AW1372" s="14"/>
      <c r="AX1372" s="35"/>
      <c r="AY1372" s="30"/>
      <c r="AZ1372" s="14"/>
      <c r="BA1372" s="14"/>
      <c r="BB1372" s="14"/>
      <c r="BC1372" s="14"/>
    </row>
    <row r="1373" spans="1:55" ht="26" customHeight="1" x14ac:dyDescent="0.35">
      <c r="A1373" s="2"/>
      <c r="B1373" s="2" t="s">
        <v>140</v>
      </c>
      <c r="C1373" s="22" t="str">
        <f>VLOOKUP(B1373,Tabel!$A$6:$E$78,2,FALSE)</f>
        <v>Kalung bandul</v>
      </c>
      <c r="D1373" s="14">
        <f>VLOOKUP(B1373,Tabel!$A$6:$E$78,4,FALSE)</f>
        <v>23000</v>
      </c>
      <c r="E1373" s="13"/>
      <c r="F1373" s="13"/>
      <c r="G1373" s="13"/>
      <c r="H1373" s="13"/>
      <c r="I1373" s="13"/>
      <c r="J1373" s="13"/>
      <c r="K1373" s="13"/>
      <c r="L1373" s="13"/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  <c r="AE1373" s="13"/>
      <c r="AF1373" s="13"/>
      <c r="AG1373" s="13"/>
      <c r="AH1373" s="13"/>
      <c r="AI1373" s="13">
        <v>2</v>
      </c>
      <c r="AJ1373" s="13"/>
      <c r="AK1373" s="13"/>
      <c r="AL1373" s="13"/>
      <c r="AM1373" s="13"/>
      <c r="AN1373" s="13"/>
      <c r="AO1373" s="13"/>
      <c r="AP1373" s="13"/>
      <c r="AQ1373" s="13"/>
      <c r="AR1373" s="13">
        <f t="shared" si="83"/>
        <v>2</v>
      </c>
      <c r="AT1373" s="13">
        <f t="shared" si="84"/>
        <v>46000</v>
      </c>
      <c r="AU1373" s="14"/>
      <c r="AV1373" s="14"/>
      <c r="AW1373" s="14"/>
      <c r="AX1373" s="35"/>
      <c r="AY1373" s="30"/>
      <c r="AZ1373" s="14"/>
      <c r="BA1373" s="14"/>
      <c r="BB1373" s="14"/>
      <c r="BC1373" s="14"/>
    </row>
    <row r="1374" spans="1:55" ht="26" customHeight="1" x14ac:dyDescent="0.35">
      <c r="A1374" s="2"/>
      <c r="B1374" s="2" t="s">
        <v>135</v>
      </c>
      <c r="C1374" s="22" t="str">
        <f>VLOOKUP(B1374,Tabel!$A$6:$E$78,2,FALSE)</f>
        <v xml:space="preserve">Gelang plat </v>
      </c>
      <c r="D1374" s="14">
        <f>VLOOKUP(B1374,Tabel!$A$6:$E$78,4,FALSE)</f>
        <v>17000</v>
      </c>
      <c r="E1374" s="13"/>
      <c r="F1374" s="13"/>
      <c r="G1374" s="13"/>
      <c r="H1374" s="13"/>
      <c r="I1374" s="13"/>
      <c r="J1374" s="13"/>
      <c r="K1374" s="13"/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>
        <v>2</v>
      </c>
      <c r="X1374" s="13"/>
      <c r="Y1374" s="13"/>
      <c r="Z1374" s="13"/>
      <c r="AA1374" s="13"/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13"/>
      <c r="AL1374" s="13"/>
      <c r="AM1374" s="13"/>
      <c r="AN1374" s="13"/>
      <c r="AO1374" s="13"/>
      <c r="AP1374" s="13"/>
      <c r="AQ1374" s="13"/>
      <c r="AR1374" s="13">
        <f t="shared" si="83"/>
        <v>2</v>
      </c>
      <c r="AT1374" s="13">
        <f t="shared" si="84"/>
        <v>34000</v>
      </c>
      <c r="AU1374" s="14"/>
      <c r="AV1374" s="14"/>
      <c r="AW1374" s="14"/>
      <c r="AX1374" s="35"/>
      <c r="AY1374" s="30"/>
      <c r="AZ1374" s="14"/>
      <c r="BA1374" s="14"/>
      <c r="BB1374" s="14"/>
      <c r="BC1374" s="14"/>
    </row>
    <row r="1375" spans="1:55" ht="26" customHeight="1" x14ac:dyDescent="0.35">
      <c r="A1375" s="2"/>
      <c r="B1375" s="2" t="s">
        <v>215</v>
      </c>
      <c r="C1375" s="22" t="str">
        <f>VLOOKUP(B1375,Tabel!$A$6:$E$78,2,FALSE)</f>
        <v>G. Mutiara</v>
      </c>
      <c r="D1375" s="14">
        <f>VLOOKUP(B1375,Tabel!$A$6:$E$78,4,FALSE)</f>
        <v>30000</v>
      </c>
      <c r="E1375" s="13"/>
      <c r="F1375" s="13"/>
      <c r="G1375" s="13"/>
      <c r="H1375" s="13"/>
      <c r="I1375" s="13"/>
      <c r="J1375" s="13"/>
      <c r="K1375" s="13"/>
      <c r="L1375" s="13"/>
      <c r="M1375" s="13">
        <v>5</v>
      </c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F1375" s="13"/>
      <c r="AG1375" s="13"/>
      <c r="AH1375" s="13"/>
      <c r="AI1375" s="13">
        <v>1</v>
      </c>
      <c r="AJ1375" s="13"/>
      <c r="AK1375" s="13"/>
      <c r="AL1375" s="13"/>
      <c r="AM1375" s="13"/>
      <c r="AN1375" s="13">
        <v>3</v>
      </c>
      <c r="AO1375" s="13"/>
      <c r="AP1375" s="13"/>
      <c r="AQ1375" s="13"/>
      <c r="AR1375" s="13">
        <f t="shared" si="83"/>
        <v>9</v>
      </c>
      <c r="AT1375" s="13">
        <f t="shared" si="84"/>
        <v>270000</v>
      </c>
      <c r="AU1375" s="14"/>
      <c r="AV1375" s="14"/>
      <c r="AW1375" s="14"/>
      <c r="AX1375" s="35"/>
      <c r="AY1375" s="30"/>
      <c r="AZ1375" s="14"/>
      <c r="BA1375" s="14"/>
      <c r="BB1375" s="14"/>
      <c r="BC1375" s="14"/>
    </row>
    <row r="1376" spans="1:55" ht="26" customHeight="1" x14ac:dyDescent="0.35">
      <c r="A1376" s="2"/>
      <c r="B1376" s="2" t="s">
        <v>605</v>
      </c>
      <c r="C1376" s="22" t="str">
        <f>VLOOKUP(B1376,Tabel!$A$6:$E$78,2,FALSE)</f>
        <v xml:space="preserve">Produk Rafael </v>
      </c>
      <c r="D1376" s="14">
        <f>VLOOKUP(B1376,Tabel!$A$6:$E$78,4,FALSE)</f>
        <v>23000</v>
      </c>
      <c r="E1376" s="13"/>
      <c r="F1376" s="13"/>
      <c r="G1376" s="13"/>
      <c r="H1376" s="13"/>
      <c r="I1376" s="13"/>
      <c r="J1376" s="13"/>
      <c r="K1376" s="13"/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>
        <v>1</v>
      </c>
      <c r="X1376" s="13"/>
      <c r="Y1376" s="13"/>
      <c r="Z1376" s="13"/>
      <c r="AA1376" s="13"/>
      <c r="AB1376" s="13"/>
      <c r="AC1376" s="13"/>
      <c r="AD1376" s="13"/>
      <c r="AE1376" s="13"/>
      <c r="AF1376" s="13">
        <v>1</v>
      </c>
      <c r="AG1376" s="13"/>
      <c r="AH1376" s="13"/>
      <c r="AI1376" s="13"/>
      <c r="AJ1376" s="13">
        <v>1</v>
      </c>
      <c r="AK1376" s="13"/>
      <c r="AL1376" s="13"/>
      <c r="AM1376" s="13"/>
      <c r="AN1376" s="13">
        <v>1</v>
      </c>
      <c r="AO1376" s="13"/>
      <c r="AP1376" s="13"/>
      <c r="AQ1376" s="13"/>
      <c r="AR1376" s="13">
        <f t="shared" si="83"/>
        <v>4</v>
      </c>
      <c r="AT1376" s="13">
        <f t="shared" si="84"/>
        <v>92000</v>
      </c>
      <c r="AU1376" s="14"/>
      <c r="AV1376" s="14"/>
      <c r="AW1376" s="14"/>
      <c r="AX1376" s="35"/>
      <c r="AY1376" s="30"/>
      <c r="AZ1376" s="14"/>
      <c r="BA1376" s="14"/>
      <c r="BB1376" s="14"/>
      <c r="BC1376" s="14"/>
    </row>
    <row r="1377" spans="1:55" ht="26" customHeight="1" x14ac:dyDescent="0.35">
      <c r="A1377" s="2"/>
      <c r="B1377" s="2" t="s">
        <v>636</v>
      </c>
      <c r="C1377" s="22" t="str">
        <f>VLOOKUP(B1377,Tabel!$A$6:$E$78,2,FALSE)</f>
        <v>Rosario Biji Plastik</v>
      </c>
      <c r="D1377" s="14">
        <f>VLOOKUP(B1377,Tabel!$A$6:$E$78,4,FALSE)</f>
        <v>40000</v>
      </c>
      <c r="E1377" s="13"/>
      <c r="F1377" s="13"/>
      <c r="G1377" s="13"/>
      <c r="H1377" s="13"/>
      <c r="I1377" s="13"/>
      <c r="J1377" s="13"/>
      <c r="K1377" s="13"/>
      <c r="L1377" s="13"/>
      <c r="M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>
        <v>1</v>
      </c>
      <c r="X1377" s="13"/>
      <c r="Y1377" s="13"/>
      <c r="Z1377" s="13"/>
      <c r="AA1377" s="13"/>
      <c r="AB1377" s="13"/>
      <c r="AC1377" s="13"/>
      <c r="AD1377" s="13">
        <v>1</v>
      </c>
      <c r="AE1377" s="13"/>
      <c r="AF1377" s="13"/>
      <c r="AG1377" s="13"/>
      <c r="AH1377" s="13"/>
      <c r="AI1377" s="13"/>
      <c r="AJ1377" s="13"/>
      <c r="AK1377" s="13"/>
      <c r="AL1377" s="13"/>
      <c r="AM1377" s="13"/>
      <c r="AN1377" s="13"/>
      <c r="AO1377" s="13"/>
      <c r="AP1377" s="13"/>
      <c r="AQ1377" s="13"/>
      <c r="AR1377" s="13">
        <f t="shared" si="83"/>
        <v>2</v>
      </c>
      <c r="AT1377" s="13">
        <f t="shared" si="84"/>
        <v>80000</v>
      </c>
      <c r="AU1377" s="14"/>
      <c r="AV1377" s="14"/>
      <c r="AW1377" s="14"/>
      <c r="AX1377" s="35"/>
      <c r="AY1377" s="30"/>
      <c r="AZ1377" s="14"/>
      <c r="BA1377" s="14"/>
      <c r="BB1377" s="14"/>
      <c r="BC1377" s="14"/>
    </row>
    <row r="1378" spans="1:55" ht="26" customHeight="1" x14ac:dyDescent="0.35">
      <c r="A1378" s="2"/>
      <c r="B1378" s="2" t="s">
        <v>133</v>
      </c>
      <c r="C1378" s="22" t="str">
        <f>VLOOKUP(B1378,Tabel!$A$6:$E$78,2,FALSE)</f>
        <v>Gelang rosario kristal</v>
      </c>
      <c r="D1378" s="14">
        <f>VLOOKUP(B1378,Tabel!$A$6:$E$78,4,FALSE)</f>
        <v>50000</v>
      </c>
      <c r="E1378" s="13"/>
      <c r="F1378" s="13"/>
      <c r="G1378" s="13"/>
      <c r="H1378" s="13"/>
      <c r="I1378" s="13"/>
      <c r="J1378" s="13"/>
      <c r="K1378" s="13"/>
      <c r="L1378" s="13"/>
      <c r="M1378" s="13">
        <v>1</v>
      </c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  <c r="AE1378" s="13"/>
      <c r="AF1378" s="13"/>
      <c r="AG1378" s="13"/>
      <c r="AH1378" s="13"/>
      <c r="AI1378" s="13"/>
      <c r="AJ1378" s="13"/>
      <c r="AK1378" s="13"/>
      <c r="AL1378" s="13"/>
      <c r="AM1378" s="13"/>
      <c r="AN1378" s="13"/>
      <c r="AO1378" s="13"/>
      <c r="AP1378" s="13"/>
      <c r="AQ1378" s="13"/>
      <c r="AR1378" s="13">
        <f t="shared" si="83"/>
        <v>1</v>
      </c>
      <c r="AT1378" s="13">
        <f t="shared" si="84"/>
        <v>50000</v>
      </c>
      <c r="AU1378" s="14"/>
      <c r="AV1378" s="14"/>
      <c r="AW1378" s="14"/>
      <c r="AX1378" s="35"/>
      <c r="AY1378" s="30"/>
      <c r="AZ1378" s="14"/>
      <c r="BA1378" s="14"/>
      <c r="BB1378" s="14"/>
      <c r="BC1378" s="14"/>
    </row>
    <row r="1379" spans="1:55" ht="26" customHeight="1" x14ac:dyDescent="0.35">
      <c r="A1379" s="2"/>
      <c r="B1379" s="2" t="s">
        <v>49</v>
      </c>
      <c r="C1379" s="22" t="str">
        <f>VLOOKUP(B1379,Tabel!$A$6:$E$78,2,FALSE)</f>
        <v>G.tali warna warni</v>
      </c>
      <c r="D1379" s="14">
        <f>VLOOKUP(B1379,Tabel!$A$6:$E$78,4,FALSE)</f>
        <v>17000</v>
      </c>
      <c r="E1379" s="13"/>
      <c r="F1379" s="13"/>
      <c r="G1379" s="13"/>
      <c r="H1379" s="13"/>
      <c r="I1379" s="13"/>
      <c r="J1379" s="13"/>
      <c r="K1379" s="13"/>
      <c r="L1379" s="13"/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>
        <v>1</v>
      </c>
      <c r="AD1379" s="13"/>
      <c r="AE1379" s="13"/>
      <c r="AF1379" s="13"/>
      <c r="AG1379" s="13"/>
      <c r="AH1379" s="13"/>
      <c r="AI1379" s="13"/>
      <c r="AJ1379" s="13"/>
      <c r="AK1379" s="13"/>
      <c r="AL1379" s="13"/>
      <c r="AM1379" s="13"/>
      <c r="AN1379" s="13">
        <v>1</v>
      </c>
      <c r="AO1379" s="13"/>
      <c r="AP1379" s="13"/>
      <c r="AQ1379" s="13"/>
      <c r="AR1379" s="13">
        <f t="shared" si="83"/>
        <v>2</v>
      </c>
      <c r="AT1379" s="13">
        <f t="shared" si="84"/>
        <v>34000</v>
      </c>
      <c r="AU1379" s="14"/>
      <c r="AV1379" s="14"/>
      <c r="AW1379" s="14"/>
      <c r="AX1379" s="35"/>
      <c r="AY1379" s="30"/>
      <c r="AZ1379" s="14"/>
      <c r="BA1379" s="14"/>
      <c r="BB1379" s="14"/>
      <c r="BC1379" s="14"/>
    </row>
    <row r="1380" spans="1:55" ht="26" customHeight="1" x14ac:dyDescent="0.35">
      <c r="A1380" s="2"/>
      <c r="B1380" s="2" t="s">
        <v>43</v>
      </c>
      <c r="C1380" s="22" t="str">
        <f>VLOOKUP(B1380,Tabel!$A$6:$E$78,2,FALSE)</f>
        <v>G.batu magnet</v>
      </c>
      <c r="D1380" s="14">
        <f>VLOOKUP(B1380,Tabel!$A$6:$E$78,4,FALSE)</f>
        <v>28000</v>
      </c>
      <c r="E1380" s="13"/>
      <c r="F1380" s="13"/>
      <c r="G1380" s="13"/>
      <c r="H1380" s="13"/>
      <c r="I1380" s="13"/>
      <c r="J1380" s="13"/>
      <c r="K1380" s="13"/>
      <c r="L1380" s="13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>
        <v>2</v>
      </c>
      <c r="AA1380" s="13"/>
      <c r="AB1380" s="13"/>
      <c r="AC1380" s="13"/>
      <c r="AD1380" s="13"/>
      <c r="AE1380" s="13"/>
      <c r="AF1380" s="13"/>
      <c r="AG1380" s="13"/>
      <c r="AH1380" s="13"/>
      <c r="AI1380" s="13"/>
      <c r="AJ1380" s="13"/>
      <c r="AK1380" s="13"/>
      <c r="AL1380" s="13"/>
      <c r="AM1380" s="13"/>
      <c r="AN1380" s="13"/>
      <c r="AO1380" s="13"/>
      <c r="AP1380" s="13"/>
      <c r="AQ1380" s="13"/>
      <c r="AR1380" s="13">
        <f t="shared" ref="AR1380:AR1399" si="85">SUM(E1380:AQ1380)</f>
        <v>2</v>
      </c>
      <c r="AT1380" s="13">
        <f t="shared" ref="AT1380:AT1399" si="86">AR1380*D1380</f>
        <v>56000</v>
      </c>
      <c r="AU1380" s="14"/>
      <c r="AV1380" s="14"/>
      <c r="AW1380" s="14"/>
      <c r="AX1380" s="35"/>
      <c r="AY1380" s="30"/>
      <c r="AZ1380" s="14"/>
      <c r="BA1380" s="14"/>
      <c r="BB1380" s="14"/>
      <c r="BC1380" s="14"/>
    </row>
    <row r="1381" spans="1:55" ht="26" customHeight="1" x14ac:dyDescent="0.35">
      <c r="A1381" s="2" t="s">
        <v>652</v>
      </c>
      <c r="B1381" s="2" t="s">
        <v>140</v>
      </c>
      <c r="C1381" s="22" t="str">
        <f>VLOOKUP(B1381,Tabel!$A$6:$E$78,2,FALSE)</f>
        <v>Kalung bandul</v>
      </c>
      <c r="D1381" s="14">
        <f>VLOOKUP(B1381,Tabel!$A$6:$E$78,4,FALSE)</f>
        <v>23000</v>
      </c>
      <c r="E1381" s="13"/>
      <c r="F1381" s="13"/>
      <c r="G1381" s="13"/>
      <c r="H1381" s="13"/>
      <c r="I1381" s="13"/>
      <c r="J1381" s="13"/>
      <c r="K1381" s="13"/>
      <c r="L1381" s="13"/>
      <c r="M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D1381" s="13"/>
      <c r="AE1381" s="13"/>
      <c r="AF1381" s="13"/>
      <c r="AG1381" s="13"/>
      <c r="AH1381" s="13"/>
      <c r="AI1381" s="13">
        <v>1</v>
      </c>
      <c r="AJ1381" s="13"/>
      <c r="AK1381" s="13"/>
      <c r="AL1381" s="13"/>
      <c r="AM1381" s="13"/>
      <c r="AN1381" s="13"/>
      <c r="AO1381" s="13"/>
      <c r="AP1381" s="13"/>
      <c r="AQ1381" s="13"/>
      <c r="AR1381" s="13">
        <f t="shared" si="85"/>
        <v>1</v>
      </c>
      <c r="AT1381" s="13">
        <f t="shared" si="86"/>
        <v>23000</v>
      </c>
      <c r="AU1381" s="14"/>
      <c r="AV1381" s="14"/>
      <c r="AW1381" s="14"/>
      <c r="AX1381" s="35"/>
      <c r="AY1381" s="30"/>
      <c r="AZ1381" s="14"/>
      <c r="BA1381" s="14"/>
      <c r="BB1381" s="14"/>
      <c r="BC1381" s="14"/>
    </row>
    <row r="1382" spans="1:55" ht="26" customHeight="1" x14ac:dyDescent="0.35">
      <c r="A1382" s="2" t="s">
        <v>654</v>
      </c>
      <c r="B1382" s="2" t="s">
        <v>636</v>
      </c>
      <c r="C1382" s="22" t="str">
        <f>VLOOKUP(B1382,Tabel!$A$6:$E$78,2,FALSE)</f>
        <v>Rosario Biji Plastik</v>
      </c>
      <c r="D1382" s="14">
        <f>VLOOKUP(B1382,Tabel!$A$6:$E$78,4,FALSE)</f>
        <v>40000</v>
      </c>
      <c r="E1382" s="13"/>
      <c r="F1382" s="13"/>
      <c r="G1382" s="13"/>
      <c r="H1382" s="13"/>
      <c r="I1382" s="13"/>
      <c r="J1382" s="13"/>
      <c r="K1382" s="13"/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>
        <v>2</v>
      </c>
      <c r="AE1382" s="13"/>
      <c r="AF1382" s="13"/>
      <c r="AG1382" s="13"/>
      <c r="AH1382" s="13"/>
      <c r="AI1382" s="13"/>
      <c r="AJ1382" s="13"/>
      <c r="AK1382" s="13"/>
      <c r="AL1382" s="13"/>
      <c r="AM1382" s="13"/>
      <c r="AN1382" s="13"/>
      <c r="AO1382" s="13"/>
      <c r="AP1382" s="13"/>
      <c r="AQ1382" s="13"/>
      <c r="AR1382" s="13">
        <f t="shared" si="85"/>
        <v>2</v>
      </c>
      <c r="AT1382" s="13">
        <f t="shared" si="86"/>
        <v>80000</v>
      </c>
      <c r="AU1382" s="14"/>
      <c r="AV1382" s="14"/>
      <c r="AW1382" s="14"/>
      <c r="AX1382" s="35"/>
      <c r="AY1382" s="30"/>
      <c r="AZ1382" s="14"/>
      <c r="BA1382" s="14"/>
      <c r="BB1382" s="14"/>
      <c r="BC1382" s="14"/>
    </row>
    <row r="1383" spans="1:55" ht="26" customHeight="1" x14ac:dyDescent="0.35">
      <c r="A1383" s="2" t="s">
        <v>653</v>
      </c>
      <c r="B1383" s="2" t="s">
        <v>32</v>
      </c>
      <c r="C1383" s="22" t="str">
        <f>VLOOKUP(B1383,Tabel!$A$6:$E$78,2,FALSE)</f>
        <v>Rosario kayu</v>
      </c>
      <c r="D1383" s="14">
        <f>VLOOKUP(B1383,Tabel!$A$6:$E$78,4,FALSE)</f>
        <v>40000</v>
      </c>
      <c r="E1383" s="13"/>
      <c r="F1383" s="13"/>
      <c r="G1383" s="13"/>
      <c r="H1383" s="13">
        <v>1</v>
      </c>
      <c r="I1383" s="13"/>
      <c r="J1383" s="13"/>
      <c r="K1383" s="13"/>
      <c r="L1383" s="13"/>
      <c r="M1383" s="13"/>
      <c r="N1383" s="13"/>
      <c r="O1383" s="13"/>
      <c r="P1383" s="13">
        <v>2</v>
      </c>
      <c r="Q1383" s="13"/>
      <c r="R1383" s="13"/>
      <c r="S1383" s="13">
        <v>1</v>
      </c>
      <c r="T1383" s="13"/>
      <c r="U1383" s="13"/>
      <c r="V1383" s="13"/>
      <c r="W1383" s="13">
        <v>1</v>
      </c>
      <c r="X1383" s="13"/>
      <c r="Y1383" s="13"/>
      <c r="Z1383" s="13"/>
      <c r="AA1383" s="13"/>
      <c r="AB1383" s="13"/>
      <c r="AC1383" s="13"/>
      <c r="AD1383" s="13"/>
      <c r="AE1383" s="13"/>
      <c r="AF1383" s="13"/>
      <c r="AG1383" s="13"/>
      <c r="AH1383" s="13"/>
      <c r="AI1383" s="13"/>
      <c r="AJ1383" s="13"/>
      <c r="AK1383" s="13">
        <v>2</v>
      </c>
      <c r="AL1383" s="13"/>
      <c r="AM1383" s="13"/>
      <c r="AN1383" s="13"/>
      <c r="AO1383" s="13"/>
      <c r="AP1383" s="13"/>
      <c r="AQ1383" s="13"/>
      <c r="AR1383" s="13">
        <f t="shared" si="85"/>
        <v>7</v>
      </c>
      <c r="AT1383" s="13">
        <f t="shared" si="86"/>
        <v>280000</v>
      </c>
      <c r="AU1383" s="14"/>
      <c r="AV1383" s="14"/>
      <c r="AW1383" s="14"/>
      <c r="AX1383" s="35"/>
      <c r="AY1383" s="30"/>
      <c r="AZ1383" s="14"/>
      <c r="BA1383" s="14"/>
      <c r="BB1383" s="14"/>
      <c r="BC1383" s="14"/>
    </row>
    <row r="1384" spans="1:55" ht="26" customHeight="1" x14ac:dyDescent="0.35">
      <c r="A1384" s="2"/>
      <c r="B1384" s="2" t="s">
        <v>636</v>
      </c>
      <c r="C1384" s="22" t="str">
        <f>VLOOKUP(B1384,Tabel!$A$6:$E$78,2,FALSE)</f>
        <v>Rosario Biji Plastik</v>
      </c>
      <c r="D1384" s="14">
        <f>VLOOKUP(B1384,Tabel!$A$6:$E$78,4,FALSE)</f>
        <v>40000</v>
      </c>
      <c r="E1384" s="13"/>
      <c r="F1384" s="13"/>
      <c r="G1384" s="13"/>
      <c r="H1384" s="13"/>
      <c r="I1384" s="13"/>
      <c r="J1384" s="13"/>
      <c r="K1384" s="13"/>
      <c r="L1384" s="13"/>
      <c r="M1384" s="13"/>
      <c r="N1384" s="13"/>
      <c r="O1384" s="13"/>
      <c r="P1384" s="13">
        <v>1</v>
      </c>
      <c r="Q1384" s="13"/>
      <c r="R1384" s="13"/>
      <c r="S1384" s="13">
        <v>3</v>
      </c>
      <c r="T1384" s="13"/>
      <c r="U1384" s="13"/>
      <c r="V1384" s="13"/>
      <c r="W1384" s="13">
        <v>3</v>
      </c>
      <c r="X1384" s="13"/>
      <c r="Y1384" s="13"/>
      <c r="Z1384" s="13"/>
      <c r="AA1384" s="13"/>
      <c r="AB1384" s="13"/>
      <c r="AC1384" s="13"/>
      <c r="AD1384" s="13"/>
      <c r="AE1384" s="13"/>
      <c r="AF1384" s="13"/>
      <c r="AG1384" s="13"/>
      <c r="AH1384" s="13"/>
      <c r="AI1384" s="13"/>
      <c r="AJ1384" s="13">
        <v>1</v>
      </c>
      <c r="AK1384" s="13"/>
      <c r="AL1384" s="13"/>
      <c r="AM1384" s="13"/>
      <c r="AN1384" s="13"/>
      <c r="AO1384" s="13"/>
      <c r="AP1384" s="13"/>
      <c r="AQ1384" s="13"/>
      <c r="AR1384" s="13">
        <f t="shared" si="85"/>
        <v>8</v>
      </c>
      <c r="AT1384" s="13">
        <f t="shared" si="86"/>
        <v>320000</v>
      </c>
      <c r="AU1384" s="14"/>
      <c r="AV1384" s="14"/>
      <c r="AW1384" s="14"/>
      <c r="AX1384" s="35"/>
      <c r="AY1384" s="30"/>
      <c r="AZ1384" s="14"/>
      <c r="BA1384" s="14"/>
      <c r="BB1384" s="14"/>
      <c r="BC1384" s="14"/>
    </row>
    <row r="1385" spans="1:55" ht="26" customHeight="1" x14ac:dyDescent="0.35">
      <c r="A1385" s="2"/>
      <c r="B1385" s="2" t="s">
        <v>221</v>
      </c>
      <c r="C1385" s="22" t="str">
        <f>VLOOKUP(B1385,Tabel!$A$6:$E$78,2,FALSE)</f>
        <v>Rosario tali bercorak</v>
      </c>
      <c r="D1385" s="14">
        <f>VLOOKUP(B1385,Tabel!$A$6:$E$78,4,FALSE)</f>
        <v>50000</v>
      </c>
      <c r="E1385" s="13"/>
      <c r="F1385" s="13"/>
      <c r="G1385" s="13"/>
      <c r="H1385" s="13"/>
      <c r="I1385" s="13"/>
      <c r="J1385" s="13"/>
      <c r="K1385" s="13"/>
      <c r="L1385" s="13"/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>
        <v>1</v>
      </c>
      <c r="X1385" s="13"/>
      <c r="Y1385" s="13"/>
      <c r="Z1385" s="13"/>
      <c r="AA1385" s="13"/>
      <c r="AB1385" s="13"/>
      <c r="AC1385" s="13"/>
      <c r="AD1385" s="13"/>
      <c r="AE1385" s="13"/>
      <c r="AF1385" s="13"/>
      <c r="AG1385" s="13"/>
      <c r="AH1385" s="13"/>
      <c r="AI1385" s="13"/>
      <c r="AJ1385" s="13"/>
      <c r="AK1385" s="13"/>
      <c r="AL1385" s="13"/>
      <c r="AM1385" s="13"/>
      <c r="AN1385" s="13"/>
      <c r="AO1385" s="13"/>
      <c r="AP1385" s="13"/>
      <c r="AQ1385" s="13"/>
      <c r="AR1385" s="13">
        <f t="shared" si="85"/>
        <v>1</v>
      </c>
      <c r="AT1385" s="13">
        <f t="shared" si="86"/>
        <v>50000</v>
      </c>
      <c r="AU1385" s="14"/>
      <c r="AV1385" s="14"/>
      <c r="AW1385" s="14"/>
      <c r="AX1385" s="35"/>
      <c r="AY1385" s="30"/>
      <c r="AZ1385" s="14"/>
      <c r="BA1385" s="14"/>
      <c r="BB1385" s="14"/>
      <c r="BC1385" s="14"/>
    </row>
    <row r="1386" spans="1:55" ht="26" customHeight="1" x14ac:dyDescent="0.35">
      <c r="A1386" s="2"/>
      <c r="B1386" s="2" t="s">
        <v>140</v>
      </c>
      <c r="C1386" s="22" t="str">
        <f>VLOOKUP(B1386,Tabel!$A$6:$E$78,2,FALSE)</f>
        <v>Kalung bandul</v>
      </c>
      <c r="D1386" s="14">
        <f>VLOOKUP(B1386,Tabel!$A$6:$E$78,4,FALSE)</f>
        <v>23000</v>
      </c>
      <c r="E1386" s="13"/>
      <c r="F1386" s="13"/>
      <c r="G1386" s="13"/>
      <c r="H1386" s="13"/>
      <c r="I1386" s="13"/>
      <c r="J1386" s="13"/>
      <c r="K1386" s="13"/>
      <c r="L1386" s="13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D1386" s="13"/>
      <c r="AE1386" s="13"/>
      <c r="AF1386" s="13"/>
      <c r="AG1386" s="13"/>
      <c r="AH1386" s="13"/>
      <c r="AI1386" s="13">
        <v>2</v>
      </c>
      <c r="AJ1386" s="13"/>
      <c r="AK1386" s="13"/>
      <c r="AL1386" s="13"/>
      <c r="AM1386" s="13"/>
      <c r="AN1386" s="13"/>
      <c r="AO1386" s="13"/>
      <c r="AP1386" s="13"/>
      <c r="AQ1386" s="13"/>
      <c r="AR1386" s="13">
        <f t="shared" si="85"/>
        <v>2</v>
      </c>
      <c r="AT1386" s="13">
        <f t="shared" si="86"/>
        <v>46000</v>
      </c>
      <c r="AU1386" s="14"/>
      <c r="AV1386" s="14"/>
      <c r="AW1386" s="14"/>
      <c r="AX1386" s="35"/>
      <c r="AY1386" s="30"/>
      <c r="AZ1386" s="14"/>
      <c r="BA1386" s="14"/>
      <c r="BB1386" s="14"/>
      <c r="BC1386" s="14"/>
    </row>
    <row r="1387" spans="1:55" ht="26" customHeight="1" x14ac:dyDescent="0.35">
      <c r="A1387" s="2"/>
      <c r="B1387" s="2" t="s">
        <v>215</v>
      </c>
      <c r="C1387" s="22" t="str">
        <f>VLOOKUP(B1387,Tabel!$A$6:$E$78,2,FALSE)</f>
        <v>G. Mutiara</v>
      </c>
      <c r="D1387" s="14">
        <f>VLOOKUP(B1387,Tabel!$A$6:$E$78,4,FALSE)</f>
        <v>30000</v>
      </c>
      <c r="E1387" s="13"/>
      <c r="F1387" s="13"/>
      <c r="G1387" s="13"/>
      <c r="H1387" s="13"/>
      <c r="I1387" s="13"/>
      <c r="J1387" s="13"/>
      <c r="K1387" s="13"/>
      <c r="L1387" s="13"/>
      <c r="M1387" s="13">
        <v>1</v>
      </c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F1387" s="13"/>
      <c r="AG1387" s="13"/>
      <c r="AH1387" s="13"/>
      <c r="AI1387" s="13"/>
      <c r="AJ1387" s="13"/>
      <c r="AK1387" s="13"/>
      <c r="AL1387" s="13"/>
      <c r="AM1387" s="13"/>
      <c r="AN1387" s="13"/>
      <c r="AO1387" s="13"/>
      <c r="AP1387" s="13"/>
      <c r="AQ1387" s="13"/>
      <c r="AR1387" s="13">
        <f t="shared" si="85"/>
        <v>1</v>
      </c>
      <c r="AT1387" s="13">
        <f t="shared" si="86"/>
        <v>30000</v>
      </c>
      <c r="AU1387" s="14"/>
      <c r="AV1387" s="14"/>
      <c r="AW1387" s="14"/>
      <c r="AX1387" s="35"/>
      <c r="AY1387" s="30"/>
      <c r="AZ1387" s="14"/>
      <c r="BA1387" s="14"/>
      <c r="BB1387" s="14"/>
      <c r="BC1387" s="14"/>
    </row>
    <row r="1388" spans="1:55" ht="26" customHeight="1" x14ac:dyDescent="0.35">
      <c r="A1388" s="2"/>
      <c r="B1388" s="2" t="s">
        <v>593</v>
      </c>
      <c r="C1388" s="22" t="str">
        <f>VLOOKUP(B1388,Tabel!$A$6:$E$78,2,FALSE)</f>
        <v>Produk Yohanes</v>
      </c>
      <c r="D1388" s="14">
        <f>VLOOKUP(B1388,Tabel!$A$6:$E$78,4,FALSE)</f>
        <v>30000</v>
      </c>
      <c r="E1388" s="13"/>
      <c r="F1388" s="13">
        <v>1</v>
      </c>
      <c r="G1388" s="13"/>
      <c r="H1388" s="13"/>
      <c r="I1388" s="13"/>
      <c r="J1388" s="13"/>
      <c r="K1388" s="13"/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13"/>
      <c r="AL1388" s="13"/>
      <c r="AM1388" s="13"/>
      <c r="AN1388" s="13"/>
      <c r="AO1388" s="13"/>
      <c r="AP1388" s="13"/>
      <c r="AQ1388" s="13"/>
      <c r="AR1388" s="13">
        <f t="shared" si="85"/>
        <v>1</v>
      </c>
      <c r="AT1388" s="13">
        <f t="shared" si="86"/>
        <v>30000</v>
      </c>
      <c r="AU1388" s="14"/>
      <c r="AV1388" s="14"/>
      <c r="AW1388" s="14"/>
      <c r="AX1388" s="35"/>
      <c r="AY1388" s="30"/>
      <c r="AZ1388" s="14"/>
      <c r="BA1388" s="14"/>
      <c r="BB1388" s="14"/>
      <c r="BC1388" s="14"/>
    </row>
    <row r="1389" spans="1:55" ht="26" customHeight="1" x14ac:dyDescent="0.35">
      <c r="A1389" s="2"/>
      <c r="B1389" s="2" t="s">
        <v>613</v>
      </c>
      <c r="C1389" s="22" t="str">
        <f>VLOOKUP(B1389,Tabel!$A$6:$E$78,2,FALSE)</f>
        <v>Produk Richard</v>
      </c>
      <c r="D1389" s="14">
        <f>VLOOKUP(B1389,Tabel!$A$6:$E$78,4,FALSE)</f>
        <v>25000</v>
      </c>
      <c r="E1389" s="13"/>
      <c r="F1389" s="13"/>
      <c r="G1389" s="13"/>
      <c r="H1389" s="13"/>
      <c r="I1389" s="13"/>
      <c r="J1389" s="13"/>
      <c r="K1389" s="13"/>
      <c r="L1389" s="13"/>
      <c r="M1389" s="13"/>
      <c r="N1389" s="13">
        <v>2</v>
      </c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3"/>
      <c r="AB1389" s="13"/>
      <c r="AC1389" s="13"/>
      <c r="AD1389" s="13"/>
      <c r="AE1389" s="13"/>
      <c r="AF1389" s="13"/>
      <c r="AG1389" s="13"/>
      <c r="AH1389" s="13"/>
      <c r="AI1389" s="13"/>
      <c r="AJ1389" s="13"/>
      <c r="AK1389" s="13"/>
      <c r="AL1389" s="13"/>
      <c r="AM1389" s="13"/>
      <c r="AN1389" s="13"/>
      <c r="AO1389" s="13"/>
      <c r="AP1389" s="13"/>
      <c r="AQ1389" s="13"/>
      <c r="AR1389" s="13">
        <f t="shared" si="85"/>
        <v>2</v>
      </c>
      <c r="AT1389" s="13">
        <f t="shared" si="86"/>
        <v>50000</v>
      </c>
      <c r="AU1389" s="14"/>
      <c r="AV1389" s="14"/>
      <c r="AW1389" s="14"/>
      <c r="AX1389" s="35"/>
      <c r="AY1389" s="30"/>
      <c r="AZ1389" s="14"/>
      <c r="BA1389" s="14"/>
      <c r="BB1389" s="14"/>
      <c r="BC1389" s="14"/>
    </row>
    <row r="1390" spans="1:55" ht="26" customHeight="1" x14ac:dyDescent="0.35">
      <c r="A1390" s="108"/>
      <c r="B1390" s="2" t="s">
        <v>605</v>
      </c>
      <c r="C1390" s="22" t="str">
        <f>VLOOKUP(B1390,Tabel!$A$6:$E$78,2,FALSE)</f>
        <v xml:space="preserve">Produk Rafael </v>
      </c>
      <c r="D1390" s="14">
        <f>VLOOKUP(B1390,Tabel!$A$6:$E$78,4,FALSE)</f>
        <v>23000</v>
      </c>
      <c r="E1390" s="13"/>
      <c r="F1390" s="13"/>
      <c r="G1390" s="13"/>
      <c r="H1390" s="13"/>
      <c r="I1390" s="13"/>
      <c r="J1390" s="13"/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13"/>
      <c r="AM1390" s="13">
        <v>1</v>
      </c>
      <c r="AN1390" s="13"/>
      <c r="AO1390" s="13"/>
      <c r="AP1390" s="13"/>
      <c r="AQ1390" s="13"/>
      <c r="AR1390" s="13">
        <f t="shared" si="85"/>
        <v>1</v>
      </c>
      <c r="AT1390" s="13">
        <f t="shared" si="86"/>
        <v>23000</v>
      </c>
      <c r="AU1390" s="14"/>
      <c r="AV1390" s="14"/>
      <c r="AW1390" s="14"/>
      <c r="AX1390" s="35"/>
      <c r="AY1390" s="30"/>
      <c r="AZ1390" s="14"/>
      <c r="BA1390" s="14"/>
      <c r="BB1390" s="14"/>
      <c r="BC1390" s="14"/>
    </row>
    <row r="1391" spans="1:55" ht="26" customHeight="1" x14ac:dyDescent="0.35">
      <c r="A1391" s="2"/>
      <c r="B1391" s="2" t="s">
        <v>49</v>
      </c>
      <c r="C1391" s="22" t="str">
        <f>VLOOKUP(B1391,Tabel!$A$6:$E$78,2,FALSE)</f>
        <v>G.tali warna warni</v>
      </c>
      <c r="D1391" s="14">
        <f>VLOOKUP(B1391,Tabel!$A$6:$E$78,4,FALSE)</f>
        <v>17000</v>
      </c>
      <c r="E1391" s="13"/>
      <c r="F1391" s="13"/>
      <c r="G1391" s="13"/>
      <c r="H1391" s="13"/>
      <c r="I1391" s="13"/>
      <c r="J1391" s="13"/>
      <c r="K1391" s="13"/>
      <c r="L1391" s="13"/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F1391" s="13">
        <v>2</v>
      </c>
      <c r="AG1391" s="13"/>
      <c r="AH1391" s="13"/>
      <c r="AI1391" s="13"/>
      <c r="AJ1391" s="13"/>
      <c r="AK1391" s="13"/>
      <c r="AL1391" s="13"/>
      <c r="AM1391" s="13"/>
      <c r="AN1391" s="13"/>
      <c r="AO1391" s="13"/>
      <c r="AP1391" s="13"/>
      <c r="AQ1391" s="13"/>
      <c r="AR1391" s="13">
        <f t="shared" si="85"/>
        <v>2</v>
      </c>
      <c r="AT1391" s="13">
        <f t="shared" si="86"/>
        <v>34000</v>
      </c>
      <c r="AU1391" s="14"/>
      <c r="AV1391" s="14"/>
      <c r="AW1391" s="14"/>
      <c r="AX1391" s="35"/>
      <c r="AY1391" s="30"/>
      <c r="AZ1391" s="14"/>
      <c r="BA1391" s="14"/>
      <c r="BB1391" s="14"/>
      <c r="BC1391" s="14"/>
    </row>
    <row r="1392" spans="1:55" ht="26" customHeight="1" x14ac:dyDescent="0.35">
      <c r="A1392" s="2"/>
      <c r="B1392" s="2" t="s">
        <v>613</v>
      </c>
      <c r="C1392" s="22" t="str">
        <f>VLOOKUP(B1392,Tabel!$A$6:$E$78,2,FALSE)</f>
        <v>Produk Richard</v>
      </c>
      <c r="D1392" s="14">
        <f>VLOOKUP(B1392,Tabel!$A$6:$E$78,4,FALSE)</f>
        <v>25000</v>
      </c>
      <c r="E1392" s="13"/>
      <c r="F1392" s="13"/>
      <c r="G1392" s="13"/>
      <c r="H1392" s="13"/>
      <c r="I1392" s="13"/>
      <c r="J1392" s="13"/>
      <c r="K1392" s="13"/>
      <c r="L1392" s="13"/>
      <c r="M1392" s="13"/>
      <c r="N1392" s="13">
        <v>1</v>
      </c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D1392" s="13"/>
      <c r="AE1392" s="13"/>
      <c r="AF1392" s="13"/>
      <c r="AG1392" s="13"/>
      <c r="AH1392" s="13"/>
      <c r="AI1392" s="13"/>
      <c r="AJ1392" s="13"/>
      <c r="AK1392" s="13"/>
      <c r="AL1392" s="13"/>
      <c r="AM1392" s="13"/>
      <c r="AN1392" s="13"/>
      <c r="AO1392" s="13"/>
      <c r="AP1392" s="13"/>
      <c r="AQ1392" s="13"/>
      <c r="AR1392" s="13">
        <f t="shared" si="85"/>
        <v>1</v>
      </c>
      <c r="AT1392" s="13">
        <f t="shared" si="86"/>
        <v>25000</v>
      </c>
      <c r="AU1392" s="14"/>
      <c r="AV1392" s="14"/>
      <c r="AW1392" s="14"/>
      <c r="AX1392" s="35"/>
      <c r="AY1392" s="30"/>
      <c r="AZ1392" s="14"/>
      <c r="BA1392" s="14"/>
      <c r="BB1392" s="14"/>
      <c r="BC1392" s="14"/>
    </row>
    <row r="1393" spans="1:55" ht="26" customHeight="1" x14ac:dyDescent="0.35">
      <c r="A1393" s="2"/>
      <c r="B1393" s="2" t="s">
        <v>636</v>
      </c>
      <c r="C1393" s="22" t="str">
        <f>VLOOKUP(B1393,Tabel!$A$6:$E$78,2,FALSE)</f>
        <v>Rosario Biji Plastik</v>
      </c>
      <c r="D1393" s="14">
        <f>VLOOKUP(B1393,Tabel!$A$6:$E$78,4,FALSE)</f>
        <v>40000</v>
      </c>
      <c r="E1393" s="13"/>
      <c r="F1393" s="13"/>
      <c r="G1393" s="13"/>
      <c r="H1393" s="13"/>
      <c r="I1393" s="13"/>
      <c r="J1393" s="13"/>
      <c r="K1393" s="13"/>
      <c r="L1393" s="13"/>
      <c r="M1393" s="13"/>
      <c r="N1393" s="13"/>
      <c r="O1393" s="13"/>
      <c r="P1393" s="13">
        <v>1</v>
      </c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>
        <v>2</v>
      </c>
      <c r="AE1393" s="13"/>
      <c r="AF1393" s="13"/>
      <c r="AG1393" s="13"/>
      <c r="AH1393" s="13"/>
      <c r="AI1393" s="13"/>
      <c r="AJ1393" s="13"/>
      <c r="AK1393" s="13"/>
      <c r="AL1393" s="13"/>
      <c r="AM1393" s="13"/>
      <c r="AN1393" s="13"/>
      <c r="AO1393" s="13"/>
      <c r="AP1393" s="13"/>
      <c r="AQ1393" s="13"/>
      <c r="AR1393" s="13">
        <f t="shared" si="85"/>
        <v>3</v>
      </c>
      <c r="AT1393" s="13">
        <f t="shared" si="86"/>
        <v>120000</v>
      </c>
      <c r="AU1393" s="14"/>
      <c r="AV1393" s="14"/>
      <c r="AW1393" s="14"/>
      <c r="AX1393" s="35"/>
      <c r="AY1393" s="30"/>
      <c r="AZ1393" s="14"/>
      <c r="BA1393" s="14"/>
      <c r="BB1393" s="14"/>
      <c r="BC1393" s="14"/>
    </row>
    <row r="1394" spans="1:55" ht="26" customHeight="1" x14ac:dyDescent="0.35">
      <c r="A1394" s="2"/>
      <c r="B1394" s="2" t="s">
        <v>32</v>
      </c>
      <c r="C1394" s="22" t="str">
        <f>VLOOKUP(B1394,Tabel!$A$6:$E$78,2,FALSE)</f>
        <v>Rosario kayu</v>
      </c>
      <c r="D1394" s="14">
        <f>VLOOKUP(B1394,Tabel!$A$6:$E$78,4,FALSE)</f>
        <v>40000</v>
      </c>
      <c r="E1394" s="13"/>
      <c r="F1394" s="13"/>
      <c r="G1394" s="13"/>
      <c r="H1394" s="13"/>
      <c r="I1394" s="13"/>
      <c r="J1394" s="13"/>
      <c r="K1394" s="13"/>
      <c r="L1394" s="13"/>
      <c r="M1394" s="13"/>
      <c r="N1394" s="13">
        <v>1</v>
      </c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  <c r="AE1394" s="13"/>
      <c r="AF1394" s="13"/>
      <c r="AG1394" s="13"/>
      <c r="AH1394" s="13"/>
      <c r="AI1394" s="13"/>
      <c r="AJ1394" s="13"/>
      <c r="AK1394" s="13">
        <v>1</v>
      </c>
      <c r="AL1394" s="13"/>
      <c r="AM1394" s="13"/>
      <c r="AN1394" s="13"/>
      <c r="AO1394" s="13"/>
      <c r="AP1394" s="13"/>
      <c r="AQ1394" s="13"/>
      <c r="AR1394" s="13">
        <f t="shared" si="85"/>
        <v>2</v>
      </c>
      <c r="AT1394" s="13">
        <f t="shared" si="86"/>
        <v>80000</v>
      </c>
      <c r="AU1394" s="14"/>
      <c r="AV1394" s="14"/>
      <c r="AW1394" s="14"/>
      <c r="AX1394" s="35"/>
      <c r="AY1394" s="30"/>
      <c r="AZ1394" s="14"/>
      <c r="BA1394" s="14"/>
      <c r="BB1394" s="14"/>
      <c r="BC1394" s="14"/>
    </row>
    <row r="1395" spans="1:55" ht="26" customHeight="1" x14ac:dyDescent="0.35">
      <c r="A1395" s="2"/>
      <c r="B1395" s="2" t="s">
        <v>133</v>
      </c>
      <c r="C1395" s="22" t="str">
        <f>VLOOKUP(B1395,Tabel!$A$6:$E$78,2,FALSE)</f>
        <v>Gelang rosario kristal</v>
      </c>
      <c r="D1395" s="14">
        <f>VLOOKUP(B1395,Tabel!$A$6:$E$78,4,FALSE)</f>
        <v>50000</v>
      </c>
      <c r="E1395" s="13"/>
      <c r="F1395" s="13"/>
      <c r="G1395" s="13"/>
      <c r="H1395" s="13"/>
      <c r="I1395" s="13"/>
      <c r="J1395" s="13"/>
      <c r="K1395" s="13"/>
      <c r="L1395" s="13"/>
      <c r="M1395" s="13"/>
      <c r="N1395" s="13"/>
      <c r="O1395" s="13"/>
      <c r="P1395" s="13">
        <v>2</v>
      </c>
      <c r="Q1395" s="13"/>
      <c r="R1395" s="13"/>
      <c r="S1395" s="13"/>
      <c r="T1395" s="13"/>
      <c r="U1395" s="13"/>
      <c r="V1395" s="13"/>
      <c r="W1395" s="13"/>
      <c r="X1395" s="13">
        <v>2</v>
      </c>
      <c r="Y1395" s="13"/>
      <c r="Z1395" s="13"/>
      <c r="AA1395" s="13"/>
      <c r="AB1395" s="13"/>
      <c r="AC1395" s="13"/>
      <c r="AD1395" s="13"/>
      <c r="AE1395" s="13"/>
      <c r="AF1395" s="13"/>
      <c r="AG1395" s="13"/>
      <c r="AH1395" s="13"/>
      <c r="AI1395" s="13">
        <v>1</v>
      </c>
      <c r="AJ1395" s="13"/>
      <c r="AK1395" s="13"/>
      <c r="AL1395" s="13"/>
      <c r="AM1395" s="13"/>
      <c r="AN1395" s="13"/>
      <c r="AO1395" s="13"/>
      <c r="AP1395" s="13"/>
      <c r="AQ1395" s="13"/>
      <c r="AR1395" s="13">
        <f t="shared" si="85"/>
        <v>5</v>
      </c>
      <c r="AT1395" s="13">
        <f t="shared" si="86"/>
        <v>250000</v>
      </c>
      <c r="AU1395" s="14"/>
      <c r="AV1395" s="14"/>
      <c r="AW1395" s="14"/>
      <c r="AX1395" s="35"/>
      <c r="AY1395" s="30"/>
      <c r="AZ1395" s="14"/>
      <c r="BA1395" s="14"/>
      <c r="BB1395" s="14"/>
      <c r="BC1395" s="14"/>
    </row>
    <row r="1396" spans="1:55" ht="26" customHeight="1" x14ac:dyDescent="0.35">
      <c r="A1396" s="2"/>
      <c r="B1396" s="2" t="s">
        <v>135</v>
      </c>
      <c r="C1396" s="22" t="str">
        <f>VLOOKUP(B1396,Tabel!$A$6:$E$78,2,FALSE)</f>
        <v xml:space="preserve">Gelang plat </v>
      </c>
      <c r="D1396" s="14">
        <f>VLOOKUP(B1396,Tabel!$A$6:$E$78,4,FALSE)</f>
        <v>17000</v>
      </c>
      <c r="E1396" s="13"/>
      <c r="F1396" s="13"/>
      <c r="G1396" s="13"/>
      <c r="H1396" s="13"/>
      <c r="I1396" s="13"/>
      <c r="J1396" s="13"/>
      <c r="K1396" s="13"/>
      <c r="L1396" s="13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D1396" s="13">
        <v>3</v>
      </c>
      <c r="AE1396" s="13"/>
      <c r="AF1396" s="13"/>
      <c r="AG1396" s="13"/>
      <c r="AH1396" s="13"/>
      <c r="AI1396" s="13">
        <v>2</v>
      </c>
      <c r="AJ1396" s="13"/>
      <c r="AK1396" s="13"/>
      <c r="AL1396" s="13"/>
      <c r="AM1396" s="13"/>
      <c r="AN1396" s="13"/>
      <c r="AO1396" s="13"/>
      <c r="AP1396" s="13"/>
      <c r="AQ1396" s="13"/>
      <c r="AR1396" s="13">
        <f t="shared" si="85"/>
        <v>5</v>
      </c>
      <c r="AT1396" s="13">
        <f t="shared" si="86"/>
        <v>85000</v>
      </c>
      <c r="AU1396" s="14"/>
      <c r="AV1396" s="14"/>
      <c r="AW1396" s="14"/>
      <c r="AX1396" s="35"/>
      <c r="AY1396" s="30"/>
      <c r="AZ1396" s="14"/>
      <c r="BA1396" s="14"/>
      <c r="BB1396" s="14"/>
      <c r="BC1396" s="14"/>
    </row>
    <row r="1397" spans="1:55" ht="26" customHeight="1" x14ac:dyDescent="0.35">
      <c r="A1397" s="2"/>
      <c r="B1397" s="2" t="s">
        <v>215</v>
      </c>
      <c r="C1397" s="22" t="str">
        <f>VLOOKUP(B1397,Tabel!$A$6:$E$78,2,FALSE)</f>
        <v>G. Mutiara</v>
      </c>
      <c r="D1397" s="14">
        <f>VLOOKUP(B1397,Tabel!$A$6:$E$78,4,FALSE)</f>
        <v>30000</v>
      </c>
      <c r="E1397" s="13"/>
      <c r="F1397" s="13"/>
      <c r="G1397" s="13"/>
      <c r="H1397" s="13"/>
      <c r="I1397" s="13"/>
      <c r="J1397" s="13"/>
      <c r="K1397" s="13"/>
      <c r="L1397" s="13"/>
      <c r="M1397" s="13">
        <v>1</v>
      </c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  <c r="AE1397" s="13"/>
      <c r="AF1397" s="13"/>
      <c r="AG1397" s="13"/>
      <c r="AH1397" s="13"/>
      <c r="AI1397" s="13"/>
      <c r="AJ1397" s="13"/>
      <c r="AK1397" s="13"/>
      <c r="AL1397" s="13"/>
      <c r="AM1397" s="13"/>
      <c r="AN1397" s="13"/>
      <c r="AO1397" s="13"/>
      <c r="AP1397" s="13"/>
      <c r="AQ1397" s="13"/>
      <c r="AR1397" s="13">
        <f t="shared" si="85"/>
        <v>1</v>
      </c>
      <c r="AT1397" s="13">
        <f t="shared" si="86"/>
        <v>30000</v>
      </c>
      <c r="AU1397" s="14"/>
      <c r="AV1397" s="14"/>
      <c r="AW1397" s="14"/>
      <c r="AX1397" s="35"/>
      <c r="AY1397" s="30"/>
      <c r="AZ1397" s="14"/>
      <c r="BA1397" s="14"/>
      <c r="BB1397" s="14"/>
      <c r="BC1397" s="14"/>
    </row>
    <row r="1398" spans="1:55" ht="26" customHeight="1" x14ac:dyDescent="0.35">
      <c r="A1398" s="2"/>
      <c r="B1398" s="2" t="s">
        <v>606</v>
      </c>
      <c r="C1398" s="22" t="str">
        <f>VLOOKUP(B1398,Tabel!$A$6:$E$78,2,FALSE)</f>
        <v>Produk Agus</v>
      </c>
      <c r="D1398" s="14">
        <f>VLOOKUP(B1398,Tabel!$A$6:$E$78,4,FALSE)</f>
        <v>25000</v>
      </c>
      <c r="E1398" s="13"/>
      <c r="F1398" s="13"/>
      <c r="G1398" s="13"/>
      <c r="H1398" s="13"/>
      <c r="I1398" s="13"/>
      <c r="J1398" s="13"/>
      <c r="K1398" s="13"/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13"/>
      <c r="AL1398" s="13"/>
      <c r="AM1398" s="13"/>
      <c r="AN1398" s="13"/>
      <c r="AO1398" s="13"/>
      <c r="AP1398" s="13"/>
      <c r="AQ1398" s="13">
        <v>1</v>
      </c>
      <c r="AR1398" s="13">
        <f t="shared" si="85"/>
        <v>1</v>
      </c>
      <c r="AT1398" s="13">
        <f t="shared" si="86"/>
        <v>25000</v>
      </c>
      <c r="AU1398" s="14"/>
      <c r="AV1398" s="14"/>
      <c r="AW1398" s="14"/>
      <c r="AX1398" s="35"/>
      <c r="AY1398" s="30"/>
      <c r="AZ1398" s="14"/>
      <c r="BA1398" s="14"/>
      <c r="BB1398" s="14"/>
      <c r="BC1398" s="14"/>
    </row>
    <row r="1399" spans="1:55" ht="26" customHeight="1" x14ac:dyDescent="0.35">
      <c r="A1399" s="108"/>
      <c r="B1399" s="2" t="s">
        <v>40</v>
      </c>
      <c r="C1399" s="22" t="str">
        <f>VLOOKUP(B1399,Tabel!$A$6:$E$78,2,FALSE)</f>
        <v>Kalung huruf</v>
      </c>
      <c r="D1399" s="14">
        <f>VLOOKUP(B1399,Tabel!$A$6:$E$78,4,FALSE)</f>
        <v>15000</v>
      </c>
      <c r="E1399" s="13"/>
      <c r="F1399" s="13"/>
      <c r="G1399" s="13"/>
      <c r="H1399" s="13"/>
      <c r="I1399" s="13"/>
      <c r="J1399" s="13"/>
      <c r="K1399" s="13"/>
      <c r="L1399" s="13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F1399" s="13"/>
      <c r="AG1399" s="13"/>
      <c r="AH1399" s="13"/>
      <c r="AI1399" s="13">
        <v>2</v>
      </c>
      <c r="AJ1399" s="13"/>
      <c r="AK1399" s="13"/>
      <c r="AL1399" s="13"/>
      <c r="AM1399" s="13"/>
      <c r="AN1399" s="13"/>
      <c r="AO1399" s="13"/>
      <c r="AP1399" s="13"/>
      <c r="AQ1399" s="13"/>
      <c r="AR1399" s="13">
        <f t="shared" si="85"/>
        <v>2</v>
      </c>
      <c r="AT1399" s="13">
        <f t="shared" si="86"/>
        <v>30000</v>
      </c>
      <c r="AU1399" s="14"/>
      <c r="AV1399" s="14"/>
      <c r="AW1399" s="14"/>
      <c r="AX1399" s="35"/>
      <c r="AY1399" s="30"/>
      <c r="AZ1399" s="14"/>
      <c r="BA1399" s="14"/>
      <c r="BB1399" s="14"/>
      <c r="BC1399" s="14"/>
    </row>
    <row r="1400" spans="1:55" ht="26" customHeight="1" x14ac:dyDescent="0.35">
      <c r="A1400" s="2"/>
      <c r="B1400" s="2" t="s">
        <v>32</v>
      </c>
      <c r="C1400" s="22" t="str">
        <f>VLOOKUP(B1400,Tabel!$A$6:$E$78,2,FALSE)</f>
        <v>Rosario kayu</v>
      </c>
      <c r="D1400" s="14">
        <f>VLOOKUP(B1400,Tabel!$A$6:$E$78,4,FALSE)</f>
        <v>40000</v>
      </c>
      <c r="E1400" s="13"/>
      <c r="F1400" s="13">
        <v>1</v>
      </c>
      <c r="G1400" s="13"/>
      <c r="H1400" s="13"/>
      <c r="I1400" s="13"/>
      <c r="J1400" s="13"/>
      <c r="K1400" s="13"/>
      <c r="L1400" s="13"/>
      <c r="M1400" s="13"/>
      <c r="N1400" s="13"/>
      <c r="O1400" s="13"/>
      <c r="P1400" s="13">
        <v>1</v>
      </c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  <c r="AE1400" s="13"/>
      <c r="AF1400" s="13"/>
      <c r="AG1400" s="13"/>
      <c r="AH1400" s="13"/>
      <c r="AI1400" s="13"/>
      <c r="AJ1400" s="13"/>
      <c r="AK1400" s="13"/>
      <c r="AL1400" s="13"/>
      <c r="AM1400" s="13"/>
      <c r="AN1400" s="13"/>
      <c r="AO1400" s="13"/>
      <c r="AP1400" s="13"/>
      <c r="AQ1400" s="13"/>
      <c r="AR1400" s="13">
        <f t="shared" ref="AR1400:AR1420" si="87">SUM(E1400:AQ1400)</f>
        <v>2</v>
      </c>
      <c r="AT1400" s="13">
        <f t="shared" ref="AT1400:AT1420" si="88">AR1400*D1400</f>
        <v>80000</v>
      </c>
      <c r="AU1400" s="14"/>
      <c r="AV1400" s="14"/>
      <c r="AW1400" s="14"/>
      <c r="AX1400" s="35"/>
      <c r="AY1400" s="30"/>
      <c r="AZ1400" s="14"/>
      <c r="BA1400" s="14"/>
      <c r="BB1400" s="14"/>
      <c r="BC1400" s="14"/>
    </row>
    <row r="1401" spans="1:55" ht="26" customHeight="1" x14ac:dyDescent="0.35">
      <c r="A1401" s="2"/>
      <c r="B1401" s="2" t="s">
        <v>133</v>
      </c>
      <c r="C1401" s="22" t="str">
        <f>VLOOKUP(B1401,Tabel!$A$6:$E$78,2,FALSE)</f>
        <v>Gelang rosario kristal</v>
      </c>
      <c r="D1401" s="14">
        <f>VLOOKUP(B1401,Tabel!$A$6:$E$78,4,FALSE)</f>
        <v>50000</v>
      </c>
      <c r="E1401" s="13"/>
      <c r="F1401" s="13"/>
      <c r="G1401" s="13"/>
      <c r="H1401" s="13"/>
      <c r="I1401" s="13"/>
      <c r="J1401" s="13"/>
      <c r="K1401" s="13"/>
      <c r="L1401" s="13"/>
      <c r="M1401" s="13"/>
      <c r="N1401" s="13"/>
      <c r="O1401" s="13"/>
      <c r="P1401" s="13">
        <v>1</v>
      </c>
      <c r="Q1401" s="13"/>
      <c r="R1401" s="13"/>
      <c r="S1401" s="13"/>
      <c r="T1401" s="13"/>
      <c r="U1401" s="13"/>
      <c r="V1401" s="13"/>
      <c r="W1401" s="13"/>
      <c r="X1401" s="13">
        <v>1</v>
      </c>
      <c r="Y1401" s="13"/>
      <c r="Z1401" s="13"/>
      <c r="AA1401" s="13"/>
      <c r="AB1401" s="13"/>
      <c r="AC1401" s="13"/>
      <c r="AD1401" s="13"/>
      <c r="AE1401" s="13"/>
      <c r="AF1401" s="13"/>
      <c r="AG1401" s="13"/>
      <c r="AH1401" s="13"/>
      <c r="AI1401" s="13"/>
      <c r="AJ1401" s="13"/>
      <c r="AK1401" s="13"/>
      <c r="AL1401" s="13"/>
      <c r="AM1401" s="13"/>
      <c r="AN1401" s="13"/>
      <c r="AO1401" s="13"/>
      <c r="AP1401" s="13"/>
      <c r="AQ1401" s="13"/>
      <c r="AR1401" s="13">
        <f t="shared" si="87"/>
        <v>2</v>
      </c>
      <c r="AT1401" s="13">
        <f t="shared" si="88"/>
        <v>100000</v>
      </c>
      <c r="AU1401" s="14"/>
      <c r="AV1401" s="14"/>
      <c r="AW1401" s="14"/>
      <c r="AX1401" s="35"/>
      <c r="AY1401" s="30"/>
      <c r="AZ1401" s="14"/>
      <c r="BA1401" s="14"/>
      <c r="BB1401" s="14"/>
      <c r="BC1401" s="14"/>
    </row>
    <row r="1402" spans="1:55" ht="26" customHeight="1" x14ac:dyDescent="0.35">
      <c r="A1402" s="2"/>
      <c r="B1402" s="2" t="s">
        <v>633</v>
      </c>
      <c r="C1402" s="22" t="str">
        <f>VLOOKUP(B1402,Tabel!$A$6:$E$78,2,FALSE)</f>
        <v>Pita</v>
      </c>
      <c r="D1402" s="14">
        <f>VLOOKUP(B1402,Tabel!$A$6:$E$78,4,FALSE)</f>
        <v>15000</v>
      </c>
      <c r="E1402" s="13"/>
      <c r="F1402" s="13"/>
      <c r="G1402" s="13"/>
      <c r="H1402" s="13"/>
      <c r="I1402" s="13"/>
      <c r="J1402" s="13"/>
      <c r="K1402" s="13"/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>
        <v>2</v>
      </c>
      <c r="X1402" s="13"/>
      <c r="Y1402" s="13"/>
      <c r="Z1402" s="13"/>
      <c r="AA1402" s="13"/>
      <c r="AB1402" s="13"/>
      <c r="AC1402" s="13"/>
      <c r="AD1402" s="13"/>
      <c r="AE1402" s="13"/>
      <c r="AF1402" s="13">
        <v>1</v>
      </c>
      <c r="AG1402" s="13"/>
      <c r="AH1402" s="13"/>
      <c r="AI1402" s="13"/>
      <c r="AJ1402" s="13"/>
      <c r="AK1402" s="13"/>
      <c r="AL1402" s="13"/>
      <c r="AM1402" s="13"/>
      <c r="AN1402" s="13">
        <v>1</v>
      </c>
      <c r="AO1402" s="13">
        <v>1</v>
      </c>
      <c r="AP1402" s="13"/>
      <c r="AQ1402" s="13"/>
      <c r="AR1402" s="13">
        <f t="shared" si="87"/>
        <v>5</v>
      </c>
      <c r="AT1402" s="13">
        <f t="shared" si="88"/>
        <v>75000</v>
      </c>
      <c r="AU1402" s="14"/>
      <c r="AV1402" s="14"/>
      <c r="AW1402" s="14"/>
      <c r="AX1402" s="35"/>
      <c r="AY1402" s="30"/>
      <c r="AZ1402" s="14"/>
      <c r="BA1402" s="14"/>
      <c r="BB1402" s="14"/>
      <c r="BC1402" s="14"/>
    </row>
    <row r="1403" spans="1:55" ht="26" customHeight="1" x14ac:dyDescent="0.35">
      <c r="A1403" s="2"/>
      <c r="B1403" s="2" t="s">
        <v>636</v>
      </c>
      <c r="C1403" s="22" t="str">
        <f>VLOOKUP(B1403,Tabel!$A$6:$E$78,2,FALSE)</f>
        <v>Rosario Biji Plastik</v>
      </c>
      <c r="D1403" s="14">
        <f>VLOOKUP(B1403,Tabel!$A$6:$E$78,4,FALSE)</f>
        <v>40000</v>
      </c>
      <c r="E1403" s="13"/>
      <c r="F1403" s="13"/>
      <c r="G1403" s="13"/>
      <c r="H1403" s="13"/>
      <c r="I1403" s="13"/>
      <c r="J1403" s="13"/>
      <c r="K1403" s="13"/>
      <c r="L1403" s="13"/>
      <c r="M1403" s="13"/>
      <c r="N1403" s="13"/>
      <c r="O1403" s="13"/>
      <c r="P1403" s="13">
        <v>1</v>
      </c>
      <c r="Q1403" s="13"/>
      <c r="R1403" s="13"/>
      <c r="S1403" s="13">
        <v>1</v>
      </c>
      <c r="T1403" s="13"/>
      <c r="U1403" s="13"/>
      <c r="V1403" s="13"/>
      <c r="W1403" s="13">
        <v>2</v>
      </c>
      <c r="X1403" s="13"/>
      <c r="Y1403" s="13"/>
      <c r="Z1403" s="13"/>
      <c r="AA1403" s="13"/>
      <c r="AB1403" s="13"/>
      <c r="AC1403" s="13"/>
      <c r="AD1403" s="13">
        <v>1</v>
      </c>
      <c r="AE1403" s="13"/>
      <c r="AF1403" s="13"/>
      <c r="AG1403" s="13"/>
      <c r="AH1403" s="13"/>
      <c r="AI1403" s="13"/>
      <c r="AJ1403" s="13"/>
      <c r="AK1403" s="13"/>
      <c r="AL1403" s="13"/>
      <c r="AM1403" s="13"/>
      <c r="AN1403" s="13"/>
      <c r="AO1403" s="13"/>
      <c r="AP1403" s="13"/>
      <c r="AQ1403" s="13"/>
      <c r="AR1403" s="13">
        <f t="shared" si="87"/>
        <v>5</v>
      </c>
      <c r="AT1403" s="13">
        <f t="shared" si="88"/>
        <v>200000</v>
      </c>
      <c r="AU1403" s="14"/>
      <c r="AV1403" s="14"/>
      <c r="AW1403" s="14"/>
      <c r="AX1403" s="35"/>
      <c r="AY1403" s="30"/>
      <c r="AZ1403" s="14"/>
      <c r="BA1403" s="14"/>
      <c r="BB1403" s="14"/>
      <c r="BC1403" s="14"/>
    </row>
    <row r="1404" spans="1:55" ht="26" customHeight="1" x14ac:dyDescent="0.35">
      <c r="A1404" s="2"/>
      <c r="B1404" s="2" t="s">
        <v>44</v>
      </c>
      <c r="C1404" s="22" t="str">
        <f>VLOOKUP(B1404,Tabel!$A$6:$E$78,2,FALSE)</f>
        <v>G.tali kayu</v>
      </c>
      <c r="D1404" s="14">
        <f>VLOOKUP(B1404,Tabel!$A$6:$E$78,4,FALSE)</f>
        <v>20000</v>
      </c>
      <c r="E1404" s="13"/>
      <c r="F1404" s="13"/>
      <c r="G1404" s="13"/>
      <c r="H1404" s="13"/>
      <c r="I1404" s="13"/>
      <c r="J1404" s="13">
        <v>1</v>
      </c>
      <c r="K1404" s="13"/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  <c r="AE1404" s="13"/>
      <c r="AF1404" s="13"/>
      <c r="AG1404" s="13"/>
      <c r="AH1404" s="13"/>
      <c r="AI1404" s="13"/>
      <c r="AJ1404" s="13"/>
      <c r="AK1404" s="13"/>
      <c r="AL1404" s="13"/>
      <c r="AM1404" s="13"/>
      <c r="AN1404" s="13"/>
      <c r="AO1404" s="13"/>
      <c r="AP1404" s="13"/>
      <c r="AQ1404" s="13"/>
      <c r="AR1404" s="13">
        <f t="shared" si="87"/>
        <v>1</v>
      </c>
      <c r="AT1404" s="13">
        <f t="shared" si="88"/>
        <v>20000</v>
      </c>
      <c r="AU1404" s="14"/>
      <c r="AV1404" s="14"/>
      <c r="AW1404" s="14"/>
      <c r="AX1404" s="35"/>
      <c r="AY1404" s="30"/>
      <c r="AZ1404" s="14"/>
      <c r="BA1404" s="14"/>
      <c r="BB1404" s="14"/>
      <c r="BC1404" s="14"/>
    </row>
    <row r="1405" spans="1:55" ht="26" customHeight="1" x14ac:dyDescent="0.35">
      <c r="A1405" s="2"/>
      <c r="B1405" s="2" t="s">
        <v>40</v>
      </c>
      <c r="C1405" s="22" t="str">
        <f>VLOOKUP(B1405,Tabel!$A$6:$E$78,2,FALSE)</f>
        <v>Kalung huruf</v>
      </c>
      <c r="D1405" s="14">
        <f>VLOOKUP(B1405,Tabel!$A$6:$E$78,4,FALSE)</f>
        <v>15000</v>
      </c>
      <c r="E1405" s="13"/>
      <c r="F1405" s="13"/>
      <c r="G1405" s="13"/>
      <c r="H1405" s="13"/>
      <c r="I1405" s="13"/>
      <c r="J1405" s="13"/>
      <c r="K1405" s="13"/>
      <c r="L1405" s="13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F1405" s="13"/>
      <c r="AG1405" s="13"/>
      <c r="AH1405" s="13"/>
      <c r="AI1405" s="13">
        <v>1</v>
      </c>
      <c r="AJ1405" s="13"/>
      <c r="AK1405" s="13"/>
      <c r="AL1405" s="13"/>
      <c r="AM1405" s="13"/>
      <c r="AN1405" s="13"/>
      <c r="AO1405" s="13"/>
      <c r="AP1405" s="13"/>
      <c r="AQ1405" s="13"/>
      <c r="AR1405" s="13">
        <f t="shared" si="87"/>
        <v>1</v>
      </c>
      <c r="AT1405" s="13">
        <f t="shared" si="88"/>
        <v>15000</v>
      </c>
      <c r="AU1405" s="14"/>
      <c r="AV1405" s="14"/>
      <c r="AW1405" s="14"/>
      <c r="AX1405" s="35"/>
      <c r="AY1405" s="30"/>
      <c r="AZ1405" s="14"/>
      <c r="BA1405" s="14"/>
      <c r="BB1405" s="14"/>
      <c r="BC1405" s="14"/>
    </row>
    <row r="1406" spans="1:55" ht="26" customHeight="1" x14ac:dyDescent="0.35">
      <c r="A1406" s="2"/>
      <c r="B1406" s="2" t="s">
        <v>133</v>
      </c>
      <c r="C1406" s="22" t="str">
        <f>VLOOKUP(B1406,Tabel!$A$6:$E$78,2,FALSE)</f>
        <v>Gelang rosario kristal</v>
      </c>
      <c r="D1406" s="14">
        <f>VLOOKUP(B1406,Tabel!$A$6:$E$78,4,FALSE)</f>
        <v>50000</v>
      </c>
      <c r="E1406" s="13"/>
      <c r="F1406" s="13"/>
      <c r="G1406" s="13"/>
      <c r="H1406" s="13"/>
      <c r="I1406" s="13"/>
      <c r="J1406" s="13"/>
      <c r="K1406" s="13"/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13"/>
      <c r="AL1406" s="13"/>
      <c r="AM1406" s="13"/>
      <c r="AN1406" s="13"/>
      <c r="AO1406" s="13"/>
      <c r="AP1406" s="13"/>
      <c r="AQ1406" s="13"/>
      <c r="AR1406" s="13">
        <f t="shared" si="87"/>
        <v>0</v>
      </c>
      <c r="AT1406" s="13">
        <f t="shared" si="88"/>
        <v>0</v>
      </c>
      <c r="AU1406" s="14"/>
      <c r="AV1406" s="14"/>
      <c r="AW1406" s="14"/>
      <c r="AX1406" s="35"/>
      <c r="AY1406" s="30"/>
      <c r="AZ1406" s="14"/>
      <c r="BA1406" s="14"/>
      <c r="BB1406" s="14"/>
      <c r="BC1406" s="14"/>
    </row>
    <row r="1407" spans="1:55" ht="26" customHeight="1" x14ac:dyDescent="0.35">
      <c r="A1407" s="2"/>
      <c r="B1407" s="2" t="s">
        <v>135</v>
      </c>
      <c r="C1407" s="22" t="str">
        <f>VLOOKUP(B1407,Tabel!$A$6:$E$78,2,FALSE)</f>
        <v xml:space="preserve">Gelang plat </v>
      </c>
      <c r="D1407" s="14">
        <f>VLOOKUP(B1407,Tabel!$A$6:$E$78,4,FALSE)</f>
        <v>17000</v>
      </c>
      <c r="E1407" s="13"/>
      <c r="F1407" s="13"/>
      <c r="G1407" s="13"/>
      <c r="H1407" s="13"/>
      <c r="I1407" s="13"/>
      <c r="J1407" s="13"/>
      <c r="K1407" s="13"/>
      <c r="L1407" s="13"/>
      <c r="M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>
        <v>1</v>
      </c>
      <c r="AE1407" s="13"/>
      <c r="AF1407" s="13"/>
      <c r="AG1407" s="13"/>
      <c r="AH1407" s="13"/>
      <c r="AI1407" s="13">
        <v>2</v>
      </c>
      <c r="AJ1407" s="13"/>
      <c r="AK1407" s="13"/>
      <c r="AL1407" s="13"/>
      <c r="AM1407" s="13"/>
      <c r="AN1407" s="13"/>
      <c r="AO1407" s="13"/>
      <c r="AP1407" s="13"/>
      <c r="AQ1407" s="13"/>
      <c r="AR1407" s="13">
        <f t="shared" si="87"/>
        <v>3</v>
      </c>
      <c r="AT1407" s="13">
        <f t="shared" si="88"/>
        <v>51000</v>
      </c>
      <c r="AU1407" s="14"/>
      <c r="AV1407" s="14"/>
      <c r="AW1407" s="14"/>
      <c r="AX1407" s="35"/>
      <c r="AY1407" s="30"/>
      <c r="AZ1407" s="14"/>
      <c r="BA1407" s="14"/>
      <c r="BB1407" s="14"/>
      <c r="BC1407" s="14"/>
    </row>
    <row r="1408" spans="1:55" ht="26" customHeight="1" x14ac:dyDescent="0.35">
      <c r="A1408" s="2"/>
      <c r="B1408" s="2" t="s">
        <v>605</v>
      </c>
      <c r="C1408" s="22" t="str">
        <f>VLOOKUP(B1408,Tabel!$A$6:$E$78,2,FALSE)</f>
        <v xml:space="preserve">Produk Rafael </v>
      </c>
      <c r="D1408" s="14">
        <f>VLOOKUP(B1408,Tabel!$A$6:$E$78,4,FALSE)</f>
        <v>23000</v>
      </c>
      <c r="E1408" s="13"/>
      <c r="F1408" s="13"/>
      <c r="G1408" s="13"/>
      <c r="H1408" s="13"/>
      <c r="I1408" s="13"/>
      <c r="J1408" s="13"/>
      <c r="K1408" s="13"/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>
        <v>1</v>
      </c>
      <c r="AE1408" s="13"/>
      <c r="AF1408" s="13"/>
      <c r="AG1408" s="13"/>
      <c r="AH1408" s="13"/>
      <c r="AI1408" s="13"/>
      <c r="AJ1408" s="13"/>
      <c r="AK1408" s="13"/>
      <c r="AL1408" s="13"/>
      <c r="AM1408" s="13"/>
      <c r="AN1408" s="13">
        <v>1</v>
      </c>
      <c r="AO1408" s="13"/>
      <c r="AP1408" s="13"/>
      <c r="AQ1408" s="13"/>
      <c r="AR1408" s="13">
        <f t="shared" si="87"/>
        <v>2</v>
      </c>
      <c r="AT1408" s="13">
        <f t="shared" si="88"/>
        <v>46000</v>
      </c>
      <c r="AU1408" s="14"/>
      <c r="AV1408" s="14"/>
      <c r="AW1408" s="14"/>
      <c r="AX1408" s="35"/>
      <c r="AY1408" s="30"/>
      <c r="AZ1408" s="14"/>
      <c r="BA1408" s="14"/>
      <c r="BB1408" s="14"/>
      <c r="BC1408" s="14"/>
    </row>
    <row r="1409" spans="1:55" ht="26" customHeight="1" x14ac:dyDescent="0.35">
      <c r="A1409" s="2"/>
      <c r="B1409" s="2" t="s">
        <v>604</v>
      </c>
      <c r="C1409" s="22" t="str">
        <f>VLOOKUP(B1409,Tabel!$A$6:$E$78,2,FALSE)</f>
        <v>Produk Yohanes</v>
      </c>
      <c r="D1409" s="14">
        <f>VLOOKUP(B1409,Tabel!$A$6:$E$78,4,FALSE)</f>
        <v>30000</v>
      </c>
      <c r="E1409" s="13"/>
      <c r="F1409" s="13"/>
      <c r="G1409" s="13"/>
      <c r="H1409" s="13"/>
      <c r="I1409" s="13"/>
      <c r="J1409" s="13"/>
      <c r="K1409" s="13"/>
      <c r="L1409" s="13"/>
      <c r="M1409" s="13"/>
      <c r="N1409" s="13"/>
      <c r="O1409" s="13"/>
      <c r="P1409" s="13"/>
      <c r="Q1409" s="13"/>
      <c r="R1409" s="13"/>
      <c r="S1409" s="13"/>
      <c r="T1409" s="13">
        <v>1</v>
      </c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  <c r="AE1409" s="13"/>
      <c r="AF1409" s="13"/>
      <c r="AG1409" s="13"/>
      <c r="AH1409" s="13"/>
      <c r="AI1409" s="13"/>
      <c r="AJ1409" s="13"/>
      <c r="AK1409" s="13"/>
      <c r="AL1409" s="13"/>
      <c r="AM1409" s="13"/>
      <c r="AN1409" s="13"/>
      <c r="AO1409" s="13"/>
      <c r="AP1409" s="13"/>
      <c r="AQ1409" s="13"/>
      <c r="AR1409" s="13">
        <f t="shared" si="87"/>
        <v>1</v>
      </c>
      <c r="AT1409" s="13">
        <f t="shared" si="88"/>
        <v>30000</v>
      </c>
      <c r="AU1409" s="14"/>
      <c r="AV1409" s="14"/>
      <c r="AW1409" s="14"/>
      <c r="AX1409" s="35"/>
      <c r="AY1409" s="30"/>
      <c r="AZ1409" s="14"/>
      <c r="BA1409" s="14"/>
      <c r="BB1409" s="14"/>
      <c r="BC1409" s="14"/>
    </row>
    <row r="1410" spans="1:55" ht="26" customHeight="1" x14ac:dyDescent="0.35">
      <c r="A1410" s="108"/>
      <c r="B1410" s="2" t="s">
        <v>224</v>
      </c>
      <c r="C1410" s="22" t="str">
        <f>VLOOKUP(B1410,Tabel!$A$6:$E$78,2,FALSE)</f>
        <v>Gelang rosario kristal</v>
      </c>
      <c r="D1410" s="14">
        <f>VLOOKUP(B1410,Tabel!$A$6:$E$78,4,FALSE)</f>
        <v>40000</v>
      </c>
      <c r="E1410" s="13"/>
      <c r="F1410" s="13"/>
      <c r="G1410" s="13"/>
      <c r="H1410" s="13"/>
      <c r="I1410" s="13"/>
      <c r="J1410" s="13"/>
      <c r="K1410" s="13"/>
      <c r="L1410" s="13"/>
      <c r="M1410" s="13"/>
      <c r="N1410" s="13"/>
      <c r="O1410" s="13"/>
      <c r="P1410" s="13">
        <v>1</v>
      </c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D1410" s="13"/>
      <c r="AE1410" s="13"/>
      <c r="AF1410" s="13"/>
      <c r="AG1410" s="13"/>
      <c r="AH1410" s="13"/>
      <c r="AI1410" s="13"/>
      <c r="AJ1410" s="13"/>
      <c r="AK1410" s="13"/>
      <c r="AL1410" s="13"/>
      <c r="AM1410" s="13"/>
      <c r="AN1410" s="13"/>
      <c r="AO1410" s="13"/>
      <c r="AP1410" s="13"/>
      <c r="AQ1410" s="13"/>
      <c r="AR1410" s="13">
        <f t="shared" si="87"/>
        <v>1</v>
      </c>
      <c r="AT1410" s="13">
        <f t="shared" si="88"/>
        <v>40000</v>
      </c>
      <c r="AU1410" s="14"/>
      <c r="AV1410" s="14"/>
      <c r="AW1410" s="14"/>
      <c r="AX1410" s="35"/>
      <c r="AY1410" s="30"/>
      <c r="AZ1410" s="14"/>
      <c r="BA1410" s="14"/>
      <c r="BB1410" s="14"/>
      <c r="BC1410" s="14"/>
    </row>
    <row r="1411" spans="1:55" ht="26" customHeight="1" x14ac:dyDescent="0.35">
      <c r="A1411" s="2"/>
      <c r="B1411" s="2" t="s">
        <v>633</v>
      </c>
      <c r="C1411" s="22" t="str">
        <f>VLOOKUP(B1411,Tabel!$A$6:$E$78,2,FALSE)</f>
        <v>Pita</v>
      </c>
      <c r="D1411" s="14">
        <f>VLOOKUP(B1411,Tabel!$A$6:$E$78,4,FALSE)</f>
        <v>15000</v>
      </c>
      <c r="E1411" s="13"/>
      <c r="F1411" s="13"/>
      <c r="G1411" s="13"/>
      <c r="H1411" s="13"/>
      <c r="I1411" s="13"/>
      <c r="J1411" s="13"/>
      <c r="K1411" s="13"/>
      <c r="L1411" s="13"/>
      <c r="M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  <c r="AE1411" s="13"/>
      <c r="AF1411" s="13"/>
      <c r="AG1411" s="13"/>
      <c r="AH1411" s="13"/>
      <c r="AI1411" s="13"/>
      <c r="AJ1411" s="13"/>
      <c r="AK1411" s="13"/>
      <c r="AL1411" s="13"/>
      <c r="AM1411" s="13"/>
      <c r="AN1411" s="13">
        <v>2</v>
      </c>
      <c r="AO1411" s="13"/>
      <c r="AP1411" s="13"/>
      <c r="AQ1411" s="13"/>
      <c r="AR1411" s="13">
        <f t="shared" si="87"/>
        <v>2</v>
      </c>
      <c r="AT1411" s="13">
        <f t="shared" si="88"/>
        <v>30000</v>
      </c>
      <c r="AU1411" s="14"/>
      <c r="AV1411" s="14"/>
      <c r="AW1411" s="14"/>
      <c r="AX1411" s="35"/>
      <c r="AY1411" s="30"/>
      <c r="AZ1411" s="14"/>
      <c r="BA1411" s="14"/>
      <c r="BB1411" s="14"/>
      <c r="BC1411" s="14"/>
    </row>
    <row r="1412" spans="1:55" ht="26" customHeight="1" x14ac:dyDescent="0.35">
      <c r="A1412" s="2"/>
      <c r="B1412" s="2" t="s">
        <v>636</v>
      </c>
      <c r="C1412" s="22" t="str">
        <f>VLOOKUP(B1412,Tabel!$A$6:$E$78,2,FALSE)</f>
        <v>Rosario Biji Plastik</v>
      </c>
      <c r="D1412" s="14">
        <f>VLOOKUP(B1412,Tabel!$A$6:$E$78,4,FALSE)</f>
        <v>40000</v>
      </c>
      <c r="E1412" s="13"/>
      <c r="F1412" s="13"/>
      <c r="G1412" s="13"/>
      <c r="H1412" s="13"/>
      <c r="I1412" s="13"/>
      <c r="J1412" s="13"/>
      <c r="K1412" s="13"/>
      <c r="L1412" s="13"/>
      <c r="M1412" s="13"/>
      <c r="N1412" s="13"/>
      <c r="O1412" s="13"/>
      <c r="P1412" s="13"/>
      <c r="Q1412" s="13"/>
      <c r="R1412" s="13"/>
      <c r="S1412" s="13">
        <v>1</v>
      </c>
      <c r="T1412" s="13"/>
      <c r="U1412" s="13"/>
      <c r="V1412" s="13"/>
      <c r="W1412" s="13">
        <v>9</v>
      </c>
      <c r="X1412" s="13"/>
      <c r="Y1412" s="13"/>
      <c r="Z1412" s="13"/>
      <c r="AA1412" s="13"/>
      <c r="AB1412" s="13"/>
      <c r="AC1412" s="13"/>
      <c r="AD1412" s="13"/>
      <c r="AE1412" s="13"/>
      <c r="AF1412" s="13"/>
      <c r="AG1412" s="13">
        <v>1</v>
      </c>
      <c r="AH1412" s="13"/>
      <c r="AI1412" s="13">
        <v>3</v>
      </c>
      <c r="AJ1412" s="13"/>
      <c r="AK1412" s="13"/>
      <c r="AL1412" s="13"/>
      <c r="AM1412" s="13"/>
      <c r="AN1412" s="13"/>
      <c r="AO1412" s="13"/>
      <c r="AP1412" s="13"/>
      <c r="AQ1412" s="13"/>
      <c r="AR1412" s="13">
        <f t="shared" si="87"/>
        <v>14</v>
      </c>
      <c r="AT1412" s="13">
        <f t="shared" si="88"/>
        <v>560000</v>
      </c>
      <c r="AU1412" s="14"/>
      <c r="AV1412" s="14"/>
      <c r="AW1412" s="14"/>
      <c r="AX1412" s="35"/>
      <c r="AY1412" s="30"/>
      <c r="AZ1412" s="14"/>
      <c r="BA1412" s="14"/>
      <c r="BB1412" s="14"/>
      <c r="BC1412" s="14"/>
    </row>
    <row r="1413" spans="1:55" ht="26" customHeight="1" x14ac:dyDescent="0.35">
      <c r="A1413" s="2"/>
      <c r="B1413" s="2" t="s">
        <v>32</v>
      </c>
      <c r="C1413" s="22" t="str">
        <f>VLOOKUP(B1413,Tabel!$A$6:$E$78,2,FALSE)</f>
        <v>Rosario kayu</v>
      </c>
      <c r="D1413" s="14">
        <f>VLOOKUP(B1413,Tabel!$A$6:$E$78,4,FALSE)</f>
        <v>40000</v>
      </c>
      <c r="E1413" s="13"/>
      <c r="F1413" s="13">
        <v>3</v>
      </c>
      <c r="G1413" s="13"/>
      <c r="H1413" s="13"/>
      <c r="I1413" s="13"/>
      <c r="J1413" s="13"/>
      <c r="K1413" s="13"/>
      <c r="L1413" s="13"/>
      <c r="M1413" s="13"/>
      <c r="N1413" s="13"/>
      <c r="O1413" s="13"/>
      <c r="P1413" s="13">
        <v>2</v>
      </c>
      <c r="Q1413" s="13"/>
      <c r="R1413" s="13"/>
      <c r="S1413" s="13">
        <v>1</v>
      </c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  <c r="AE1413" s="13"/>
      <c r="AF1413" s="13"/>
      <c r="AG1413" s="13"/>
      <c r="AH1413" s="13"/>
      <c r="AI1413" s="13"/>
      <c r="AJ1413" s="13"/>
      <c r="AK1413" s="13"/>
      <c r="AL1413" s="13"/>
      <c r="AM1413" s="13"/>
      <c r="AN1413" s="13"/>
      <c r="AO1413" s="13"/>
      <c r="AP1413" s="13"/>
      <c r="AQ1413" s="13"/>
      <c r="AR1413" s="13">
        <f t="shared" si="87"/>
        <v>6</v>
      </c>
      <c r="AT1413" s="13">
        <f t="shared" si="88"/>
        <v>240000</v>
      </c>
      <c r="AU1413" s="14"/>
      <c r="AV1413" s="14"/>
      <c r="AW1413" s="14"/>
      <c r="AX1413" s="35"/>
      <c r="AY1413" s="30"/>
      <c r="AZ1413" s="14"/>
      <c r="BA1413" s="14"/>
      <c r="BB1413" s="14"/>
      <c r="BC1413" s="14"/>
    </row>
    <row r="1414" spans="1:55" ht="26" customHeight="1" x14ac:dyDescent="0.35">
      <c r="A1414" s="2"/>
      <c r="B1414" s="2" t="s">
        <v>221</v>
      </c>
      <c r="C1414" s="22" t="str">
        <f>VLOOKUP(B1414,Tabel!$A$6:$E$78,2,FALSE)</f>
        <v>Rosario tali bercorak</v>
      </c>
      <c r="D1414" s="14">
        <f>VLOOKUP(B1414,Tabel!$A$6:$E$78,4,FALSE)</f>
        <v>50000</v>
      </c>
      <c r="E1414" s="13"/>
      <c r="F1414" s="13"/>
      <c r="G1414" s="13"/>
      <c r="H1414" s="13"/>
      <c r="I1414" s="13"/>
      <c r="J1414" s="13"/>
      <c r="K1414" s="13"/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F1414" s="13"/>
      <c r="AG1414" s="13"/>
      <c r="AH1414" s="13"/>
      <c r="AI1414" s="13">
        <v>1</v>
      </c>
      <c r="AJ1414" s="13"/>
      <c r="AK1414" s="13"/>
      <c r="AL1414" s="13"/>
      <c r="AM1414" s="13"/>
      <c r="AN1414" s="13"/>
      <c r="AO1414" s="13"/>
      <c r="AP1414" s="13"/>
      <c r="AQ1414" s="13"/>
      <c r="AR1414" s="13">
        <f t="shared" si="87"/>
        <v>1</v>
      </c>
      <c r="AT1414" s="13">
        <f t="shared" si="88"/>
        <v>50000</v>
      </c>
      <c r="AU1414" s="14"/>
      <c r="AV1414" s="14"/>
      <c r="AW1414" s="14"/>
      <c r="AX1414" s="35"/>
      <c r="AY1414" s="30"/>
      <c r="AZ1414" s="14"/>
      <c r="BA1414" s="14"/>
      <c r="BB1414" s="14"/>
      <c r="BC1414" s="14"/>
    </row>
    <row r="1415" spans="1:55" ht="26" customHeight="1" x14ac:dyDescent="0.35">
      <c r="A1415" s="2"/>
      <c r="B1415" s="2" t="s">
        <v>633</v>
      </c>
      <c r="C1415" s="22" t="str">
        <f>VLOOKUP(B1415,Tabel!$A$6:$E$78,2,FALSE)</f>
        <v>Pita</v>
      </c>
      <c r="D1415" s="14">
        <f>VLOOKUP(B1415,Tabel!$A$6:$E$78,4,FALSE)</f>
        <v>15000</v>
      </c>
      <c r="E1415" s="13"/>
      <c r="F1415" s="13"/>
      <c r="G1415" s="13"/>
      <c r="H1415" s="13"/>
      <c r="I1415" s="13"/>
      <c r="J1415" s="13"/>
      <c r="K1415" s="13"/>
      <c r="L1415" s="13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F1415" s="13"/>
      <c r="AG1415" s="13"/>
      <c r="AH1415" s="13"/>
      <c r="AI1415" s="13"/>
      <c r="AJ1415" s="13"/>
      <c r="AK1415" s="13"/>
      <c r="AL1415" s="13"/>
      <c r="AM1415" s="13"/>
      <c r="AN1415" s="13">
        <v>1</v>
      </c>
      <c r="AO1415" s="13"/>
      <c r="AP1415" s="13"/>
      <c r="AQ1415" s="13"/>
      <c r="AR1415" s="13">
        <f t="shared" si="87"/>
        <v>1</v>
      </c>
      <c r="AT1415" s="13">
        <f t="shared" si="88"/>
        <v>15000</v>
      </c>
      <c r="AU1415" s="14"/>
      <c r="AV1415" s="14"/>
      <c r="AW1415" s="14"/>
      <c r="AX1415" s="35"/>
      <c r="AY1415" s="30"/>
      <c r="AZ1415" s="14"/>
      <c r="BA1415" s="14"/>
      <c r="BB1415" s="14"/>
      <c r="BC1415" s="14"/>
    </row>
    <row r="1416" spans="1:55" ht="26" customHeight="1" x14ac:dyDescent="0.35">
      <c r="A1416" s="2"/>
      <c r="B1416" s="2" t="s">
        <v>40</v>
      </c>
      <c r="C1416" s="22" t="str">
        <f>VLOOKUP(B1416,Tabel!$A$6:$E$78,2,FALSE)</f>
        <v>Kalung huruf</v>
      </c>
      <c r="D1416" s="14">
        <f>VLOOKUP(B1416,Tabel!$A$6:$E$78,4,FALSE)</f>
        <v>15000</v>
      </c>
      <c r="E1416" s="13"/>
      <c r="F1416" s="13"/>
      <c r="G1416" s="13"/>
      <c r="H1416" s="13"/>
      <c r="I1416" s="13"/>
      <c r="J1416" s="13"/>
      <c r="K1416" s="13"/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F1416" s="13"/>
      <c r="AG1416" s="13"/>
      <c r="AH1416" s="13"/>
      <c r="AI1416" s="13">
        <v>2</v>
      </c>
      <c r="AJ1416" s="13"/>
      <c r="AK1416" s="13"/>
      <c r="AL1416" s="13"/>
      <c r="AM1416" s="13"/>
      <c r="AN1416" s="13"/>
      <c r="AO1416" s="13"/>
      <c r="AP1416" s="13"/>
      <c r="AQ1416" s="13"/>
      <c r="AR1416" s="13">
        <f t="shared" si="87"/>
        <v>2</v>
      </c>
      <c r="AT1416" s="13">
        <f t="shared" si="88"/>
        <v>30000</v>
      </c>
      <c r="AU1416" s="14"/>
      <c r="AV1416" s="14"/>
      <c r="AW1416" s="14"/>
      <c r="AX1416" s="35"/>
      <c r="AY1416" s="30"/>
      <c r="AZ1416" s="14"/>
      <c r="BA1416" s="14"/>
      <c r="BB1416" s="14"/>
      <c r="BC1416" s="14"/>
    </row>
    <row r="1417" spans="1:55" ht="26" customHeight="1" x14ac:dyDescent="0.35">
      <c r="A1417" s="2"/>
      <c r="B1417" s="2" t="s">
        <v>224</v>
      </c>
      <c r="C1417" s="22" t="str">
        <f>VLOOKUP(B1417,Tabel!$A$6:$E$78,2,FALSE)</f>
        <v>Gelang rosario kristal</v>
      </c>
      <c r="D1417" s="14">
        <f>VLOOKUP(B1417,Tabel!$A$6:$E$78,4,FALSE)</f>
        <v>40000</v>
      </c>
      <c r="E1417" s="13"/>
      <c r="F1417" s="13"/>
      <c r="G1417" s="13"/>
      <c r="H1417" s="13"/>
      <c r="I1417" s="13"/>
      <c r="J1417" s="13"/>
      <c r="K1417" s="13"/>
      <c r="L1417" s="13"/>
      <c r="M1417" s="13"/>
      <c r="N1417" s="13"/>
      <c r="O1417" s="13"/>
      <c r="P1417" s="13">
        <v>3</v>
      </c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  <c r="AE1417" s="13"/>
      <c r="AF1417" s="13"/>
      <c r="AG1417" s="13"/>
      <c r="AH1417" s="13"/>
      <c r="AI1417" s="13"/>
      <c r="AJ1417" s="13"/>
      <c r="AK1417" s="13"/>
      <c r="AL1417" s="13"/>
      <c r="AM1417" s="13"/>
      <c r="AN1417" s="13"/>
      <c r="AO1417" s="13"/>
      <c r="AP1417" s="13"/>
      <c r="AQ1417" s="13"/>
      <c r="AR1417" s="13">
        <f t="shared" si="87"/>
        <v>3</v>
      </c>
      <c r="AT1417" s="13">
        <f t="shared" si="88"/>
        <v>120000</v>
      </c>
      <c r="AU1417" s="14"/>
      <c r="AV1417" s="14"/>
      <c r="AW1417" s="14"/>
      <c r="AX1417" s="35"/>
      <c r="AY1417" s="30"/>
      <c r="AZ1417" s="14"/>
      <c r="BA1417" s="14"/>
      <c r="BB1417" s="14"/>
      <c r="BC1417" s="14"/>
    </row>
    <row r="1418" spans="1:55" ht="26" customHeight="1" x14ac:dyDescent="0.35">
      <c r="A1418" s="2"/>
      <c r="B1418" s="2" t="s">
        <v>605</v>
      </c>
      <c r="C1418" s="22" t="str">
        <f>VLOOKUP(B1418,Tabel!$A$6:$E$78,2,FALSE)</f>
        <v xml:space="preserve">Produk Rafael </v>
      </c>
      <c r="D1418" s="14">
        <f>VLOOKUP(B1418,Tabel!$A$6:$E$78,4,FALSE)</f>
        <v>23000</v>
      </c>
      <c r="E1418" s="13"/>
      <c r="F1418" s="13"/>
      <c r="G1418" s="13"/>
      <c r="H1418" s="13"/>
      <c r="I1418" s="13"/>
      <c r="J1418" s="13"/>
      <c r="K1418" s="13"/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>
        <v>1</v>
      </c>
      <c r="X1418" s="13"/>
      <c r="Y1418" s="13"/>
      <c r="Z1418" s="13"/>
      <c r="AA1418" s="13"/>
      <c r="AB1418" s="13"/>
      <c r="AC1418" s="13"/>
      <c r="AD1418" s="13"/>
      <c r="AE1418" s="13"/>
      <c r="AF1418" s="13"/>
      <c r="AG1418" s="13"/>
      <c r="AH1418" s="13"/>
      <c r="AI1418" s="13"/>
      <c r="AJ1418" s="13"/>
      <c r="AK1418" s="13"/>
      <c r="AL1418" s="13"/>
      <c r="AM1418" s="13">
        <v>1</v>
      </c>
      <c r="AN1418" s="13"/>
      <c r="AO1418" s="13"/>
      <c r="AP1418" s="13"/>
      <c r="AQ1418" s="13"/>
      <c r="AR1418" s="13">
        <f t="shared" si="87"/>
        <v>2</v>
      </c>
      <c r="AT1418" s="13">
        <f t="shared" si="88"/>
        <v>46000</v>
      </c>
      <c r="AU1418" s="14"/>
      <c r="AV1418" s="14"/>
      <c r="AW1418" s="14"/>
      <c r="AX1418" s="35"/>
      <c r="AY1418" s="30"/>
      <c r="AZ1418" s="14"/>
      <c r="BA1418" s="14"/>
      <c r="BB1418" s="14"/>
      <c r="BC1418" s="14"/>
    </row>
    <row r="1419" spans="1:55" ht="26" customHeight="1" x14ac:dyDescent="0.35">
      <c r="A1419" s="2"/>
      <c r="B1419" s="2" t="s">
        <v>651</v>
      </c>
      <c r="C1419" s="22" t="str">
        <f>VLOOKUP(B1419,Tabel!$A$6:$E$78,2,FALSE)</f>
        <v>Produk Oscar</v>
      </c>
      <c r="D1419" s="14">
        <f>VLOOKUP(B1419,Tabel!$A$6:$E$78,4,FALSE)</f>
        <v>75000</v>
      </c>
      <c r="E1419" s="13"/>
      <c r="F1419" s="13"/>
      <c r="G1419" s="13"/>
      <c r="H1419" s="13"/>
      <c r="I1419" s="13"/>
      <c r="J1419" s="13"/>
      <c r="K1419" s="13"/>
      <c r="L1419" s="13"/>
      <c r="M1419" s="13">
        <v>1</v>
      </c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  <c r="AA1419" s="13"/>
      <c r="AB1419" s="13"/>
      <c r="AC1419" s="13"/>
      <c r="AD1419" s="13"/>
      <c r="AE1419" s="13"/>
      <c r="AF1419" s="13"/>
      <c r="AG1419" s="13"/>
      <c r="AH1419" s="13"/>
      <c r="AI1419" s="13"/>
      <c r="AJ1419" s="13"/>
      <c r="AK1419" s="13"/>
      <c r="AL1419" s="13"/>
      <c r="AM1419" s="13"/>
      <c r="AN1419" s="13"/>
      <c r="AO1419" s="13"/>
      <c r="AP1419" s="13"/>
      <c r="AQ1419" s="13"/>
      <c r="AR1419" s="13">
        <f t="shared" si="87"/>
        <v>1</v>
      </c>
      <c r="AT1419" s="13">
        <f t="shared" si="88"/>
        <v>75000</v>
      </c>
      <c r="AU1419" s="14"/>
      <c r="AV1419" s="14"/>
      <c r="AW1419" s="14"/>
      <c r="AX1419" s="35"/>
      <c r="AY1419" s="30"/>
      <c r="AZ1419" s="14"/>
      <c r="BA1419" s="14"/>
      <c r="BB1419" s="14"/>
      <c r="BC1419" s="14"/>
    </row>
    <row r="1420" spans="1:55" ht="26" customHeight="1" x14ac:dyDescent="0.35">
      <c r="A1420" s="108" t="s">
        <v>655</v>
      </c>
      <c r="B1420" s="2" t="s">
        <v>135</v>
      </c>
      <c r="C1420" s="22" t="str">
        <f>VLOOKUP(B1420,Tabel!$A$6:$E$78,2,FALSE)</f>
        <v xml:space="preserve">Gelang plat </v>
      </c>
      <c r="D1420" s="14">
        <f>VLOOKUP(B1420,Tabel!$A$6:$E$78,4,FALSE)</f>
        <v>17000</v>
      </c>
      <c r="E1420" s="13"/>
      <c r="F1420" s="13"/>
      <c r="G1420" s="13"/>
      <c r="H1420" s="13"/>
      <c r="I1420" s="13"/>
      <c r="J1420" s="13"/>
      <c r="K1420" s="13"/>
      <c r="L1420" s="13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/>
      <c r="AB1420" s="13"/>
      <c r="AC1420" s="13"/>
      <c r="AD1420" s="13">
        <v>3</v>
      </c>
      <c r="AE1420" s="13"/>
      <c r="AF1420" s="13"/>
      <c r="AG1420" s="13"/>
      <c r="AH1420" s="13"/>
      <c r="AI1420" s="13">
        <v>1</v>
      </c>
      <c r="AJ1420" s="13"/>
      <c r="AK1420" s="13"/>
      <c r="AL1420" s="13"/>
      <c r="AM1420" s="13"/>
      <c r="AN1420" s="13"/>
      <c r="AO1420" s="13"/>
      <c r="AP1420" s="13"/>
      <c r="AQ1420" s="13"/>
      <c r="AR1420" s="13">
        <f t="shared" si="87"/>
        <v>4</v>
      </c>
      <c r="AT1420" s="13">
        <f t="shared" si="88"/>
        <v>68000</v>
      </c>
      <c r="AU1420" s="14"/>
      <c r="AV1420" s="14"/>
      <c r="AW1420" s="14"/>
      <c r="AX1420" s="35"/>
      <c r="AY1420" s="30"/>
      <c r="AZ1420" s="14"/>
      <c r="BA1420" s="14"/>
      <c r="BB1420" s="14"/>
      <c r="BC1420" s="14"/>
    </row>
    <row r="1421" spans="1:55" ht="26" customHeight="1" x14ac:dyDescent="0.35">
      <c r="A1421" s="2"/>
      <c r="B1421" s="2" t="s">
        <v>140</v>
      </c>
      <c r="C1421" s="22" t="str">
        <f>VLOOKUP(B1421,Tabel!$A$6:$E$78,2,FALSE)</f>
        <v>Kalung bandul</v>
      </c>
      <c r="D1421" s="14">
        <f>VLOOKUP(B1421,Tabel!$A$6:$E$78,4,FALSE)</f>
        <v>23000</v>
      </c>
      <c r="E1421" s="13"/>
      <c r="F1421" s="13"/>
      <c r="G1421" s="13"/>
      <c r="H1421" s="13"/>
      <c r="I1421" s="13"/>
      <c r="J1421" s="13"/>
      <c r="K1421" s="13"/>
      <c r="L1421" s="13"/>
      <c r="M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  <c r="AE1421" s="13"/>
      <c r="AF1421" s="13"/>
      <c r="AG1421" s="13"/>
      <c r="AH1421" s="13"/>
      <c r="AI1421" s="13">
        <v>3</v>
      </c>
      <c r="AJ1421" s="13"/>
      <c r="AK1421" s="13"/>
      <c r="AL1421" s="13"/>
      <c r="AM1421" s="13"/>
      <c r="AN1421" s="13"/>
      <c r="AO1421" s="13"/>
      <c r="AP1421" s="13"/>
      <c r="AQ1421" s="13"/>
      <c r="AR1421" s="13">
        <f t="shared" si="71"/>
        <v>3</v>
      </c>
      <c r="AT1421" s="13">
        <f t="shared" si="72"/>
        <v>69000</v>
      </c>
      <c r="AU1421" s="14"/>
      <c r="AV1421" s="14"/>
      <c r="AW1421" s="14"/>
      <c r="AX1421" s="35"/>
      <c r="AY1421" s="30"/>
      <c r="AZ1421" s="14"/>
      <c r="BA1421" s="14"/>
      <c r="BB1421" s="14"/>
      <c r="BC1421" s="14"/>
    </row>
    <row r="1422" spans="1:55" ht="26" customHeight="1" x14ac:dyDescent="0.35">
      <c r="A1422" s="2"/>
      <c r="B1422" s="2" t="s">
        <v>40</v>
      </c>
      <c r="C1422" s="22" t="str">
        <f>VLOOKUP(B1422,Tabel!$A$6:$E$78,2,FALSE)</f>
        <v>Kalung huruf</v>
      </c>
      <c r="D1422" s="14">
        <f>VLOOKUP(B1422,Tabel!$A$6:$E$78,4,FALSE)</f>
        <v>15000</v>
      </c>
      <c r="E1422" s="13"/>
      <c r="F1422" s="13"/>
      <c r="G1422" s="13"/>
      <c r="H1422" s="13"/>
      <c r="I1422" s="13"/>
      <c r="J1422" s="13"/>
      <c r="K1422" s="13"/>
      <c r="L1422" s="13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>
        <v>5</v>
      </c>
      <c r="X1422" s="13"/>
      <c r="Y1422" s="13"/>
      <c r="Z1422" s="13"/>
      <c r="AA1422" s="13"/>
      <c r="AB1422" s="13">
        <v>2</v>
      </c>
      <c r="AC1422" s="13"/>
      <c r="AD1422" s="13"/>
      <c r="AE1422" s="13"/>
      <c r="AF1422" s="13"/>
      <c r="AG1422" s="13"/>
      <c r="AH1422" s="13"/>
      <c r="AI1422" s="13">
        <v>15</v>
      </c>
      <c r="AJ1422" s="13"/>
      <c r="AK1422" s="13"/>
      <c r="AL1422" s="13"/>
      <c r="AM1422" s="13"/>
      <c r="AN1422" s="13"/>
      <c r="AO1422" s="13"/>
      <c r="AP1422" s="13"/>
      <c r="AQ1422" s="13">
        <v>1</v>
      </c>
      <c r="AR1422" s="13">
        <f t="shared" ref="AR1422:AR1434" si="89">SUM(E1422:AQ1422)</f>
        <v>23</v>
      </c>
      <c r="AT1422" s="13">
        <f t="shared" ref="AT1422:AT1434" si="90">AR1422*D1422</f>
        <v>345000</v>
      </c>
      <c r="AU1422" s="14"/>
      <c r="AV1422" s="14"/>
      <c r="AW1422" s="14"/>
      <c r="AX1422" s="35"/>
      <c r="AY1422" s="30"/>
      <c r="AZ1422" s="14"/>
      <c r="BA1422" s="14"/>
      <c r="BB1422" s="14"/>
      <c r="BC1422" s="14"/>
    </row>
    <row r="1423" spans="1:55" ht="26" customHeight="1" x14ac:dyDescent="0.35">
      <c r="A1423" s="2"/>
      <c r="B1423" s="2" t="s">
        <v>171</v>
      </c>
      <c r="C1423" s="22" t="str">
        <f>VLOOKUP(B1423,Tabel!$A$6:$E$78,2,FALSE)</f>
        <v>Kalung mutiara</v>
      </c>
      <c r="D1423" s="14">
        <f>VLOOKUP(B1423,Tabel!$A$6:$E$78,4,FALSE)</f>
        <v>40000</v>
      </c>
      <c r="E1423" s="13"/>
      <c r="F1423" s="13"/>
      <c r="G1423" s="13"/>
      <c r="H1423" s="13"/>
      <c r="I1423" s="13"/>
      <c r="J1423" s="13"/>
      <c r="K1423" s="13"/>
      <c r="L1423" s="13"/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>
        <v>1</v>
      </c>
      <c r="X1423" s="13"/>
      <c r="Y1423" s="13"/>
      <c r="Z1423" s="13"/>
      <c r="AA1423" s="13"/>
      <c r="AB1423" s="13"/>
      <c r="AC1423" s="13"/>
      <c r="AD1423" s="13"/>
      <c r="AE1423" s="13"/>
      <c r="AF1423" s="13"/>
      <c r="AG1423" s="13">
        <v>3</v>
      </c>
      <c r="AH1423" s="13">
        <v>1</v>
      </c>
      <c r="AI1423" s="13">
        <v>1</v>
      </c>
      <c r="AJ1423" s="13"/>
      <c r="AK1423" s="13"/>
      <c r="AL1423" s="13"/>
      <c r="AM1423" s="13"/>
      <c r="AN1423" s="13"/>
      <c r="AO1423" s="13"/>
      <c r="AP1423" s="13"/>
      <c r="AQ1423" s="13"/>
      <c r="AR1423" s="13">
        <f t="shared" si="89"/>
        <v>6</v>
      </c>
      <c r="AT1423" s="13">
        <f t="shared" si="90"/>
        <v>240000</v>
      </c>
      <c r="AU1423" s="14"/>
      <c r="AV1423" s="14"/>
      <c r="AW1423" s="14"/>
      <c r="AX1423" s="35"/>
      <c r="AY1423" s="30"/>
      <c r="AZ1423" s="14"/>
      <c r="BA1423" s="14"/>
      <c r="BB1423" s="14"/>
      <c r="BC1423" s="14"/>
    </row>
    <row r="1424" spans="1:55" ht="26" customHeight="1" x14ac:dyDescent="0.35">
      <c r="A1424" s="2"/>
      <c r="B1424" s="2" t="s">
        <v>224</v>
      </c>
      <c r="C1424" s="22" t="str">
        <f>VLOOKUP(B1424,Tabel!$A$6:$E$78,2,FALSE)</f>
        <v>Gelang rosario kristal</v>
      </c>
      <c r="D1424" s="14">
        <f>VLOOKUP(B1424,Tabel!$A$6:$E$78,4,FALSE)</f>
        <v>40000</v>
      </c>
      <c r="E1424" s="13"/>
      <c r="F1424" s="13"/>
      <c r="G1424" s="13"/>
      <c r="H1424" s="13"/>
      <c r="I1424" s="13"/>
      <c r="J1424" s="13"/>
      <c r="K1424" s="13"/>
      <c r="L1424" s="13"/>
      <c r="M1424" s="13"/>
      <c r="N1424" s="13"/>
      <c r="O1424" s="13"/>
      <c r="P1424" s="13">
        <v>3</v>
      </c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F1424" s="13"/>
      <c r="AG1424" s="13"/>
      <c r="AH1424" s="13"/>
      <c r="AI1424" s="13"/>
      <c r="AJ1424" s="13"/>
      <c r="AK1424" s="13"/>
      <c r="AL1424" s="13"/>
      <c r="AM1424" s="13"/>
      <c r="AN1424" s="13"/>
      <c r="AO1424" s="13"/>
      <c r="AP1424" s="13"/>
      <c r="AQ1424" s="13"/>
      <c r="AR1424" s="13">
        <f t="shared" si="89"/>
        <v>3</v>
      </c>
      <c r="AT1424" s="13">
        <f t="shared" si="90"/>
        <v>120000</v>
      </c>
      <c r="AU1424" s="14"/>
      <c r="AV1424" s="14"/>
      <c r="AW1424" s="14"/>
      <c r="AX1424" s="35"/>
      <c r="AY1424" s="30"/>
      <c r="AZ1424" s="14"/>
      <c r="BA1424" s="14"/>
      <c r="BB1424" s="14"/>
      <c r="BC1424" s="14"/>
    </row>
    <row r="1425" spans="1:55" ht="26" customHeight="1" x14ac:dyDescent="0.35">
      <c r="A1425" s="2"/>
      <c r="B1425" s="2" t="s">
        <v>32</v>
      </c>
      <c r="C1425" s="22" t="str">
        <f>VLOOKUP(B1425,Tabel!$A$6:$E$78,2,FALSE)</f>
        <v>Rosario kayu</v>
      </c>
      <c r="D1425" s="14">
        <f>VLOOKUP(B1425,Tabel!$A$6:$E$78,4,FALSE)</f>
        <v>40000</v>
      </c>
      <c r="E1425" s="13"/>
      <c r="F1425" s="13">
        <v>5</v>
      </c>
      <c r="G1425" s="13"/>
      <c r="H1425" s="13">
        <v>1</v>
      </c>
      <c r="I1425" s="13"/>
      <c r="J1425" s="13"/>
      <c r="K1425" s="13"/>
      <c r="L1425" s="13"/>
      <c r="M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>
        <v>1</v>
      </c>
      <c r="AE1425" s="13"/>
      <c r="AF1425" s="13"/>
      <c r="AG1425" s="13"/>
      <c r="AH1425" s="13"/>
      <c r="AI1425" s="13"/>
      <c r="AJ1425" s="13"/>
      <c r="AK1425" s="13">
        <v>2</v>
      </c>
      <c r="AL1425" s="13"/>
      <c r="AM1425" s="13"/>
      <c r="AN1425" s="13"/>
      <c r="AO1425" s="13"/>
      <c r="AP1425" s="13"/>
      <c r="AQ1425" s="13">
        <v>2</v>
      </c>
      <c r="AR1425" s="13">
        <f t="shared" si="89"/>
        <v>11</v>
      </c>
      <c r="AT1425" s="13">
        <f t="shared" si="90"/>
        <v>440000</v>
      </c>
      <c r="AU1425" s="14"/>
      <c r="AV1425" s="14"/>
      <c r="AW1425" s="14"/>
      <c r="AX1425" s="35"/>
      <c r="AY1425" s="30"/>
      <c r="AZ1425" s="14"/>
      <c r="BA1425" s="14"/>
      <c r="BB1425" s="14"/>
      <c r="BC1425" s="14"/>
    </row>
    <row r="1426" spans="1:55" ht="26" customHeight="1" x14ac:dyDescent="0.35">
      <c r="A1426" s="2"/>
      <c r="B1426" s="2" t="s">
        <v>133</v>
      </c>
      <c r="C1426" s="22" t="str">
        <f>VLOOKUP(B1426,Tabel!$A$6:$E$78,2,FALSE)</f>
        <v>Gelang rosario kristal</v>
      </c>
      <c r="D1426" s="14">
        <f>VLOOKUP(B1426,Tabel!$A$6:$E$78,4,FALSE)</f>
        <v>50000</v>
      </c>
      <c r="E1426" s="13"/>
      <c r="F1426" s="13"/>
      <c r="G1426" s="13"/>
      <c r="H1426" s="13"/>
      <c r="I1426" s="13"/>
      <c r="J1426" s="13"/>
      <c r="K1426" s="13"/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F1426" s="13"/>
      <c r="AG1426" s="13"/>
      <c r="AH1426" s="13"/>
      <c r="AI1426" s="13">
        <v>4</v>
      </c>
      <c r="AJ1426" s="13"/>
      <c r="AK1426" s="13"/>
      <c r="AL1426" s="13"/>
      <c r="AM1426" s="13"/>
      <c r="AN1426" s="13"/>
      <c r="AO1426" s="13"/>
      <c r="AP1426" s="13"/>
      <c r="AQ1426" s="13"/>
      <c r="AR1426" s="13">
        <f t="shared" si="89"/>
        <v>4</v>
      </c>
      <c r="AT1426" s="13">
        <f t="shared" si="90"/>
        <v>200000</v>
      </c>
      <c r="AU1426" s="14"/>
      <c r="AV1426" s="14"/>
      <c r="AW1426" s="14"/>
      <c r="AX1426" s="35"/>
      <c r="AY1426" s="30"/>
      <c r="AZ1426" s="14"/>
      <c r="BA1426" s="14"/>
      <c r="BB1426" s="14"/>
      <c r="BC1426" s="14"/>
    </row>
    <row r="1427" spans="1:55" ht="26" customHeight="1" x14ac:dyDescent="0.35">
      <c r="A1427" s="2"/>
      <c r="B1427" s="2" t="s">
        <v>636</v>
      </c>
      <c r="C1427" s="22" t="str">
        <f>VLOOKUP(B1427,Tabel!$A$6:$E$78,2,FALSE)</f>
        <v>Rosario Biji Plastik</v>
      </c>
      <c r="D1427" s="14">
        <f>VLOOKUP(B1427,Tabel!$A$6:$E$78,4,FALSE)</f>
        <v>40000</v>
      </c>
      <c r="E1427" s="13"/>
      <c r="F1427" s="13"/>
      <c r="G1427" s="13"/>
      <c r="H1427" s="13"/>
      <c r="I1427" s="13"/>
      <c r="J1427" s="13"/>
      <c r="K1427" s="13"/>
      <c r="L1427" s="13"/>
      <c r="M1427" s="13"/>
      <c r="N1427" s="13"/>
      <c r="O1427" s="13"/>
      <c r="P1427" s="13">
        <v>2</v>
      </c>
      <c r="Q1427" s="13"/>
      <c r="R1427" s="13"/>
      <c r="S1427" s="13">
        <v>3</v>
      </c>
      <c r="T1427" s="13"/>
      <c r="U1427" s="13"/>
      <c r="V1427" s="13"/>
      <c r="W1427" s="13">
        <v>13</v>
      </c>
      <c r="X1427" s="13"/>
      <c r="Y1427" s="13"/>
      <c r="Z1427" s="13"/>
      <c r="AA1427" s="13"/>
      <c r="AB1427" s="13"/>
      <c r="AC1427" s="13"/>
      <c r="AD1427" s="13"/>
      <c r="AE1427" s="13"/>
      <c r="AF1427" s="13"/>
      <c r="AG1427" s="13"/>
      <c r="AH1427" s="13"/>
      <c r="AI1427" s="13"/>
      <c r="AJ1427" s="13"/>
      <c r="AK1427" s="13"/>
      <c r="AL1427" s="13"/>
      <c r="AM1427" s="13"/>
      <c r="AN1427" s="13"/>
      <c r="AO1427" s="13"/>
      <c r="AP1427" s="13"/>
      <c r="AQ1427" s="13"/>
      <c r="AR1427" s="13">
        <f t="shared" si="89"/>
        <v>18</v>
      </c>
      <c r="AT1427" s="13">
        <f t="shared" si="90"/>
        <v>720000</v>
      </c>
      <c r="AU1427" s="14"/>
      <c r="AV1427" s="14"/>
      <c r="AW1427" s="14"/>
      <c r="AX1427" s="35"/>
      <c r="AY1427" s="30"/>
      <c r="AZ1427" s="14"/>
      <c r="BA1427" s="14"/>
      <c r="BB1427" s="14"/>
      <c r="BC1427" s="14"/>
    </row>
    <row r="1428" spans="1:55" ht="26" customHeight="1" x14ac:dyDescent="0.35">
      <c r="A1428" s="2"/>
      <c r="B1428" s="2" t="s">
        <v>458</v>
      </c>
      <c r="C1428" s="22" t="str">
        <f>VLOOKUP(B1428,Tabel!$A$6:$E$78,2,FALSE)</f>
        <v>Rosario Merah Putih</v>
      </c>
      <c r="D1428" s="14">
        <f>VLOOKUP(B1428,Tabel!$A$6:$E$78,4,FALSE)</f>
        <v>40000</v>
      </c>
      <c r="E1428" s="13"/>
      <c r="F1428" s="13"/>
      <c r="G1428" s="13"/>
      <c r="H1428" s="13"/>
      <c r="I1428" s="13"/>
      <c r="J1428" s="13"/>
      <c r="K1428" s="13"/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>
        <v>21</v>
      </c>
      <c r="X1428" s="13"/>
      <c r="Y1428" s="13"/>
      <c r="Z1428" s="13"/>
      <c r="AA1428" s="13"/>
      <c r="AB1428" s="13"/>
      <c r="AC1428" s="13"/>
      <c r="AD1428" s="13"/>
      <c r="AE1428" s="13"/>
      <c r="AF1428" s="13"/>
      <c r="AG1428" s="13"/>
      <c r="AH1428" s="13"/>
      <c r="AI1428" s="13"/>
      <c r="AJ1428" s="13"/>
      <c r="AK1428" s="13"/>
      <c r="AL1428" s="13"/>
      <c r="AM1428" s="13"/>
      <c r="AN1428" s="13"/>
      <c r="AO1428" s="13"/>
      <c r="AP1428" s="13"/>
      <c r="AQ1428" s="13">
        <v>1</v>
      </c>
      <c r="AR1428" s="13">
        <f t="shared" si="89"/>
        <v>22</v>
      </c>
      <c r="AT1428" s="13">
        <f t="shared" si="90"/>
        <v>880000</v>
      </c>
      <c r="AU1428" s="14"/>
      <c r="AV1428" s="14"/>
      <c r="AW1428" s="14"/>
      <c r="AX1428" s="35"/>
      <c r="AY1428" s="30"/>
      <c r="AZ1428" s="14"/>
      <c r="BA1428" s="14"/>
      <c r="BB1428" s="14"/>
      <c r="BC1428" s="14"/>
    </row>
    <row r="1429" spans="1:55" ht="26" customHeight="1" x14ac:dyDescent="0.35">
      <c r="A1429" s="2"/>
      <c r="B1429" s="2" t="s">
        <v>651</v>
      </c>
      <c r="C1429" s="22" t="str">
        <f>VLOOKUP(B1429,Tabel!$A$6:$E$78,2,FALSE)</f>
        <v>Produk Oscar</v>
      </c>
      <c r="D1429" s="14">
        <f>VLOOKUP(B1429,Tabel!$A$6:$E$78,4,FALSE)</f>
        <v>75000</v>
      </c>
      <c r="E1429" s="13"/>
      <c r="F1429" s="13"/>
      <c r="G1429" s="13"/>
      <c r="H1429" s="13">
        <v>1</v>
      </c>
      <c r="I1429" s="13"/>
      <c r="J1429" s="13"/>
      <c r="K1429" s="13"/>
      <c r="L1429" s="13"/>
      <c r="M1429" s="13"/>
      <c r="N1429" s="13"/>
      <c r="O1429" s="13"/>
      <c r="P1429" s="13">
        <v>1</v>
      </c>
      <c r="Q1429" s="13">
        <v>1</v>
      </c>
      <c r="R1429" s="13"/>
      <c r="S1429" s="13"/>
      <c r="T1429" s="13">
        <v>1</v>
      </c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3"/>
      <c r="AI1429" s="13"/>
      <c r="AJ1429" s="13"/>
      <c r="AK1429" s="13"/>
      <c r="AL1429" s="13"/>
      <c r="AM1429" s="13"/>
      <c r="AN1429" s="13"/>
      <c r="AO1429" s="13"/>
      <c r="AP1429" s="13"/>
      <c r="AQ1429" s="13"/>
      <c r="AR1429" s="13">
        <f t="shared" si="89"/>
        <v>4</v>
      </c>
      <c r="AT1429" s="13">
        <f t="shared" si="90"/>
        <v>300000</v>
      </c>
      <c r="AU1429" s="14"/>
      <c r="AV1429" s="14"/>
      <c r="AW1429" s="14"/>
      <c r="AX1429" s="35"/>
      <c r="AY1429" s="30"/>
      <c r="AZ1429" s="14"/>
      <c r="BA1429" s="14"/>
      <c r="BB1429" s="14"/>
      <c r="BC1429" s="14"/>
    </row>
    <row r="1430" spans="1:55" ht="26" customHeight="1" x14ac:dyDescent="0.35">
      <c r="A1430" s="2"/>
      <c r="B1430" s="2" t="s">
        <v>49</v>
      </c>
      <c r="C1430" s="22" t="str">
        <f>VLOOKUP(B1430,Tabel!$A$6:$E$78,2,FALSE)</f>
        <v>G.tali warna warni</v>
      </c>
      <c r="D1430" s="14">
        <f>VLOOKUP(B1430,Tabel!$A$6:$E$78,4,FALSE)</f>
        <v>17000</v>
      </c>
      <c r="E1430" s="13"/>
      <c r="F1430" s="13"/>
      <c r="G1430" s="13"/>
      <c r="H1430" s="13"/>
      <c r="I1430" s="13"/>
      <c r="J1430" s="13"/>
      <c r="K1430" s="13"/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  <c r="AE1430" s="13"/>
      <c r="AF1430" s="13">
        <v>1</v>
      </c>
      <c r="AG1430" s="13"/>
      <c r="AH1430" s="13"/>
      <c r="AI1430" s="13"/>
      <c r="AJ1430" s="13"/>
      <c r="AK1430" s="13"/>
      <c r="AL1430" s="13"/>
      <c r="AM1430" s="13"/>
      <c r="AN1430" s="13"/>
      <c r="AO1430" s="13"/>
      <c r="AP1430" s="13"/>
      <c r="AQ1430" s="13"/>
      <c r="AR1430" s="13">
        <f t="shared" si="89"/>
        <v>1</v>
      </c>
      <c r="AT1430" s="13">
        <f t="shared" si="90"/>
        <v>17000</v>
      </c>
      <c r="AU1430" s="14"/>
      <c r="AV1430" s="14"/>
      <c r="AW1430" s="14"/>
      <c r="AX1430" s="35"/>
      <c r="AY1430" s="30"/>
      <c r="AZ1430" s="14"/>
      <c r="BA1430" s="14"/>
      <c r="BB1430" s="14"/>
      <c r="BC1430" s="14"/>
    </row>
    <row r="1431" spans="1:55" ht="26" customHeight="1" x14ac:dyDescent="0.35">
      <c r="A1431" s="2"/>
      <c r="B1431" s="2" t="s">
        <v>605</v>
      </c>
      <c r="C1431" s="22" t="str">
        <f>VLOOKUP(B1431,Tabel!$A$6:$E$78,2,FALSE)</f>
        <v xml:space="preserve">Produk Rafael </v>
      </c>
      <c r="D1431" s="14">
        <f>VLOOKUP(B1431,Tabel!$A$6:$E$78,4,FALSE)</f>
        <v>23000</v>
      </c>
      <c r="E1431" s="13"/>
      <c r="F1431" s="13"/>
      <c r="G1431" s="13"/>
      <c r="H1431" s="13"/>
      <c r="I1431" s="13"/>
      <c r="J1431" s="13"/>
      <c r="K1431" s="13"/>
      <c r="L1431" s="13"/>
      <c r="M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>
        <v>1</v>
      </c>
      <c r="AE1431" s="13"/>
      <c r="AF1431" s="13"/>
      <c r="AG1431" s="13"/>
      <c r="AH1431" s="13"/>
      <c r="AI1431" s="13">
        <v>5</v>
      </c>
      <c r="AJ1431" s="13">
        <v>2</v>
      </c>
      <c r="AK1431" s="13"/>
      <c r="AL1431" s="13"/>
      <c r="AM1431" s="13"/>
      <c r="AN1431" s="13">
        <v>1</v>
      </c>
      <c r="AO1431" s="13"/>
      <c r="AP1431" s="13"/>
      <c r="AQ1431" s="13"/>
      <c r="AR1431" s="13">
        <f t="shared" si="89"/>
        <v>9</v>
      </c>
      <c r="AT1431" s="13">
        <f t="shared" si="90"/>
        <v>207000</v>
      </c>
      <c r="AU1431" s="14"/>
      <c r="AV1431" s="14"/>
      <c r="AW1431" s="14"/>
      <c r="AX1431" s="35"/>
      <c r="AY1431" s="30"/>
      <c r="AZ1431" s="14"/>
      <c r="BA1431" s="14"/>
      <c r="BB1431" s="14"/>
      <c r="BC1431" s="14"/>
    </row>
    <row r="1432" spans="1:55" ht="26" customHeight="1" x14ac:dyDescent="0.35">
      <c r="A1432" s="108"/>
      <c r="B1432" s="2" t="s">
        <v>135</v>
      </c>
      <c r="C1432" s="22" t="str">
        <f>VLOOKUP(B1432,Tabel!$A$6:$E$78,2,FALSE)</f>
        <v xml:space="preserve">Gelang plat </v>
      </c>
      <c r="D1432" s="14">
        <f>VLOOKUP(B1432,Tabel!$A$6:$E$78,4,FALSE)</f>
        <v>17000</v>
      </c>
      <c r="E1432" s="13"/>
      <c r="F1432" s="13"/>
      <c r="G1432" s="13"/>
      <c r="H1432" s="13"/>
      <c r="I1432" s="13"/>
      <c r="J1432" s="13"/>
      <c r="K1432" s="13"/>
      <c r="L1432" s="13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  <c r="AE1432" s="13"/>
      <c r="AF1432" s="13"/>
      <c r="AG1432" s="13"/>
      <c r="AH1432" s="13"/>
      <c r="AI1432" s="13">
        <v>1</v>
      </c>
      <c r="AJ1432" s="13"/>
      <c r="AK1432" s="13"/>
      <c r="AL1432" s="13"/>
      <c r="AM1432" s="13"/>
      <c r="AN1432" s="13"/>
      <c r="AO1432" s="13"/>
      <c r="AP1432" s="13"/>
      <c r="AQ1432" s="13"/>
      <c r="AR1432" s="13">
        <f t="shared" si="89"/>
        <v>1</v>
      </c>
      <c r="AT1432" s="13">
        <f t="shared" si="90"/>
        <v>17000</v>
      </c>
      <c r="AU1432" s="14"/>
      <c r="AV1432" s="14"/>
      <c r="AW1432" s="14"/>
      <c r="AX1432" s="35"/>
      <c r="AY1432" s="30"/>
      <c r="AZ1432" s="14"/>
      <c r="BA1432" s="14"/>
      <c r="BB1432" s="14"/>
      <c r="BC1432" s="14"/>
    </row>
    <row r="1433" spans="1:55" ht="26" customHeight="1" x14ac:dyDescent="0.35">
      <c r="A1433" s="2" t="s">
        <v>656</v>
      </c>
      <c r="B1433" s="2" t="s">
        <v>221</v>
      </c>
      <c r="C1433" s="22" t="str">
        <f>VLOOKUP(B1433,Tabel!$A$6:$E$78,2,FALSE)</f>
        <v>Rosario tali bercorak</v>
      </c>
      <c r="D1433" s="14">
        <f>VLOOKUP(B1433,Tabel!$A$6:$E$78,4,FALSE)</f>
        <v>50000</v>
      </c>
      <c r="E1433" s="13"/>
      <c r="F1433" s="13"/>
      <c r="G1433" s="13"/>
      <c r="H1433" s="13"/>
      <c r="I1433" s="13"/>
      <c r="J1433" s="13">
        <v>3</v>
      </c>
      <c r="K1433" s="13"/>
      <c r="L1433" s="13"/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F1433" s="13"/>
      <c r="AG1433" s="13"/>
      <c r="AH1433" s="13"/>
      <c r="AI1433" s="13"/>
      <c r="AJ1433" s="13"/>
      <c r="AK1433" s="13"/>
      <c r="AL1433" s="13"/>
      <c r="AM1433" s="13"/>
      <c r="AN1433" s="13"/>
      <c r="AO1433" s="13"/>
      <c r="AP1433" s="13"/>
      <c r="AQ1433" s="13"/>
      <c r="AR1433" s="13">
        <f t="shared" si="89"/>
        <v>3</v>
      </c>
      <c r="AT1433" s="13">
        <f t="shared" si="90"/>
        <v>150000</v>
      </c>
      <c r="AU1433" s="14"/>
      <c r="AV1433" s="14"/>
      <c r="AW1433" s="14"/>
      <c r="AX1433" s="35"/>
      <c r="AY1433" s="30"/>
      <c r="AZ1433" s="14"/>
      <c r="BA1433" s="14"/>
      <c r="BB1433" s="14"/>
      <c r="BC1433" s="14"/>
    </row>
    <row r="1434" spans="1:55" ht="26" customHeight="1" x14ac:dyDescent="0.35">
      <c r="A1434" s="2" t="s">
        <v>657</v>
      </c>
      <c r="B1434" s="2" t="s">
        <v>40</v>
      </c>
      <c r="C1434" s="22" t="str">
        <f>VLOOKUP(B1434,Tabel!$A$6:$E$78,2,FALSE)</f>
        <v>Kalung huruf</v>
      </c>
      <c r="D1434" s="14">
        <f>VLOOKUP(B1434,Tabel!$A$6:$E$78,4,FALSE)</f>
        <v>15000</v>
      </c>
      <c r="E1434" s="13"/>
      <c r="F1434" s="13"/>
      <c r="G1434" s="13"/>
      <c r="H1434" s="13"/>
      <c r="I1434" s="13"/>
      <c r="J1434" s="13"/>
      <c r="K1434" s="13"/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F1434" s="13"/>
      <c r="AG1434" s="13"/>
      <c r="AH1434" s="13"/>
      <c r="AI1434" s="13">
        <v>3</v>
      </c>
      <c r="AJ1434" s="13"/>
      <c r="AK1434" s="13"/>
      <c r="AL1434" s="13"/>
      <c r="AM1434" s="13"/>
      <c r="AN1434" s="13"/>
      <c r="AO1434" s="13"/>
      <c r="AP1434" s="13"/>
      <c r="AQ1434" s="13"/>
      <c r="AR1434" s="13">
        <f t="shared" si="89"/>
        <v>3</v>
      </c>
      <c r="AT1434" s="13">
        <f t="shared" si="90"/>
        <v>45000</v>
      </c>
      <c r="AU1434" s="14"/>
      <c r="AV1434" s="14"/>
      <c r="AW1434" s="14"/>
      <c r="AX1434" s="35"/>
      <c r="AY1434" s="30"/>
      <c r="AZ1434" s="14"/>
      <c r="BA1434" s="14"/>
      <c r="BB1434" s="14"/>
      <c r="BC1434" s="14"/>
    </row>
    <row r="1435" spans="1:55" ht="26" customHeight="1" x14ac:dyDescent="0.35">
      <c r="A1435" s="2" t="s">
        <v>658</v>
      </c>
      <c r="B1435" s="2" t="s">
        <v>49</v>
      </c>
      <c r="C1435" s="22" t="str">
        <f>VLOOKUP(B1435,Tabel!$A$6:$E$78,2,FALSE)</f>
        <v>G.tali warna warni</v>
      </c>
      <c r="D1435" s="14">
        <f>VLOOKUP(B1435,Tabel!$A$6:$E$78,4,FALSE)</f>
        <v>17000</v>
      </c>
      <c r="E1435" s="13"/>
      <c r="F1435" s="13"/>
      <c r="G1435" s="13"/>
      <c r="H1435" s="13"/>
      <c r="I1435" s="13"/>
      <c r="J1435" s="13"/>
      <c r="K1435" s="13"/>
      <c r="L1435" s="13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F1435" s="13"/>
      <c r="AG1435" s="13"/>
      <c r="AH1435" s="13"/>
      <c r="AI1435" s="13"/>
      <c r="AJ1435" s="13"/>
      <c r="AK1435" s="13"/>
      <c r="AL1435" s="13"/>
      <c r="AM1435" s="13">
        <v>1</v>
      </c>
      <c r="AN1435" s="13"/>
      <c r="AO1435" s="13"/>
      <c r="AP1435" s="13">
        <v>1</v>
      </c>
      <c r="AQ1435" s="13"/>
      <c r="AR1435" s="13">
        <f t="shared" ref="AR1435:AR1472" si="91">SUM(E1435:AQ1435)</f>
        <v>2</v>
      </c>
      <c r="AT1435" s="13">
        <f t="shared" ref="AT1435:AT1472" si="92">AR1435*D1435</f>
        <v>34000</v>
      </c>
      <c r="AU1435" s="14"/>
      <c r="AV1435" s="14"/>
      <c r="AW1435" s="14"/>
      <c r="AX1435" s="35"/>
      <c r="AY1435" s="30"/>
      <c r="AZ1435" s="14"/>
      <c r="BA1435" s="14"/>
      <c r="BB1435" s="14"/>
      <c r="BC1435" s="14"/>
    </row>
    <row r="1436" spans="1:55" ht="26" customHeight="1" x14ac:dyDescent="0.35">
      <c r="A1436" s="2"/>
      <c r="B1436" s="2" t="s">
        <v>135</v>
      </c>
      <c r="C1436" s="22" t="str">
        <f>VLOOKUP(B1436,Tabel!$A$6:$E$78,2,FALSE)</f>
        <v xml:space="preserve">Gelang plat </v>
      </c>
      <c r="D1436" s="14">
        <f>VLOOKUP(B1436,Tabel!$A$6:$E$78,4,FALSE)</f>
        <v>17000</v>
      </c>
      <c r="E1436" s="13"/>
      <c r="F1436" s="13"/>
      <c r="G1436" s="13"/>
      <c r="H1436" s="13"/>
      <c r="I1436" s="13"/>
      <c r="J1436" s="13"/>
      <c r="K1436" s="13"/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>
        <v>3</v>
      </c>
      <c r="X1436" s="13"/>
      <c r="Y1436" s="13"/>
      <c r="Z1436" s="13"/>
      <c r="AA1436" s="13"/>
      <c r="AB1436" s="13"/>
      <c r="AC1436" s="13"/>
      <c r="AD1436" s="13"/>
      <c r="AE1436" s="13"/>
      <c r="AF1436" s="13"/>
      <c r="AG1436" s="13"/>
      <c r="AH1436" s="13"/>
      <c r="AI1436" s="13">
        <v>1</v>
      </c>
      <c r="AJ1436" s="13"/>
      <c r="AK1436" s="13"/>
      <c r="AL1436" s="13"/>
      <c r="AM1436" s="13"/>
      <c r="AN1436" s="13"/>
      <c r="AO1436" s="13"/>
      <c r="AP1436" s="13"/>
      <c r="AQ1436" s="13"/>
      <c r="AR1436" s="13">
        <f t="shared" si="91"/>
        <v>4</v>
      </c>
      <c r="AT1436" s="13">
        <f t="shared" si="92"/>
        <v>68000</v>
      </c>
      <c r="AU1436" s="14"/>
      <c r="AV1436" s="14"/>
      <c r="AW1436" s="14"/>
      <c r="AX1436" s="35"/>
      <c r="AY1436" s="30"/>
      <c r="AZ1436" s="14"/>
      <c r="BA1436" s="14"/>
      <c r="BB1436" s="14"/>
      <c r="BC1436" s="14"/>
    </row>
    <row r="1437" spans="1:55" ht="26" customHeight="1" x14ac:dyDescent="0.35">
      <c r="A1437" s="2"/>
      <c r="B1437" s="2" t="s">
        <v>636</v>
      </c>
      <c r="C1437" s="22" t="str">
        <f>VLOOKUP(B1437,Tabel!$A$6:$E$78,2,FALSE)</f>
        <v>Rosario Biji Plastik</v>
      </c>
      <c r="D1437" s="14">
        <f>VLOOKUP(B1437,Tabel!$A$6:$E$78,4,FALSE)</f>
        <v>40000</v>
      </c>
      <c r="E1437" s="13"/>
      <c r="F1437" s="13"/>
      <c r="G1437" s="13"/>
      <c r="H1437" s="13"/>
      <c r="I1437" s="13"/>
      <c r="J1437" s="13"/>
      <c r="K1437" s="13"/>
      <c r="L1437" s="13"/>
      <c r="M1437" s="13"/>
      <c r="N1437" s="13"/>
      <c r="O1437" s="13">
        <v>1</v>
      </c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F1437" s="13"/>
      <c r="AG1437" s="13"/>
      <c r="AH1437" s="13"/>
      <c r="AI1437" s="13"/>
      <c r="AJ1437" s="13"/>
      <c r="AK1437" s="13"/>
      <c r="AL1437" s="13"/>
      <c r="AM1437" s="13"/>
      <c r="AN1437" s="13"/>
      <c r="AO1437" s="13"/>
      <c r="AP1437" s="13"/>
      <c r="AQ1437" s="13"/>
      <c r="AR1437" s="13">
        <f t="shared" si="91"/>
        <v>1</v>
      </c>
      <c r="AT1437" s="13">
        <f t="shared" si="92"/>
        <v>40000</v>
      </c>
      <c r="AU1437" s="14"/>
      <c r="AV1437" s="14"/>
      <c r="AW1437" s="14"/>
      <c r="AX1437" s="35"/>
      <c r="AY1437" s="30"/>
      <c r="AZ1437" s="14"/>
      <c r="BA1437" s="14"/>
      <c r="BB1437" s="14"/>
      <c r="BC1437" s="14"/>
    </row>
    <row r="1438" spans="1:55" ht="26" customHeight="1" x14ac:dyDescent="0.35">
      <c r="A1438" s="2"/>
      <c r="B1438" s="2" t="s">
        <v>662</v>
      </c>
      <c r="C1438" s="22" t="s">
        <v>102</v>
      </c>
      <c r="D1438" s="14">
        <v>4000</v>
      </c>
      <c r="E1438" s="13"/>
      <c r="F1438" s="13"/>
      <c r="G1438" s="13"/>
      <c r="H1438" s="13"/>
      <c r="I1438" s="13"/>
      <c r="J1438" s="13"/>
      <c r="K1438" s="13"/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13"/>
      <c r="AL1438" s="13"/>
      <c r="AM1438" s="13"/>
      <c r="AN1438" s="13"/>
      <c r="AO1438" s="13"/>
      <c r="AP1438" s="13"/>
      <c r="AQ1438" s="13">
        <v>1</v>
      </c>
      <c r="AR1438" s="13">
        <f t="shared" si="91"/>
        <v>1</v>
      </c>
      <c r="AT1438" s="13">
        <f t="shared" si="92"/>
        <v>4000</v>
      </c>
      <c r="AU1438" s="14"/>
      <c r="AV1438" s="14"/>
      <c r="AW1438" s="14"/>
      <c r="AX1438" s="35"/>
      <c r="AY1438" s="30"/>
      <c r="AZ1438" s="14"/>
      <c r="BA1438" s="14"/>
      <c r="BB1438" s="14"/>
      <c r="BC1438" s="14"/>
    </row>
    <row r="1439" spans="1:55" ht="26" customHeight="1" x14ac:dyDescent="0.35">
      <c r="A1439" s="2" t="s">
        <v>663</v>
      </c>
      <c r="B1439" s="2" t="s">
        <v>33</v>
      </c>
      <c r="C1439" s="22" t="str">
        <f>VLOOKUP(B1439,Tabel!$A$6:$E$78,2,FALSE)</f>
        <v>Rosario batu</v>
      </c>
      <c r="D1439" s="14">
        <f>VLOOKUP(B1439,Tabel!$A$6:$E$78,4,FALSE)</f>
        <v>100000</v>
      </c>
      <c r="E1439" s="13"/>
      <c r="F1439" s="13"/>
      <c r="G1439" s="13"/>
      <c r="H1439" s="13"/>
      <c r="I1439" s="13"/>
      <c r="J1439" s="13">
        <v>1</v>
      </c>
      <c r="K1439" s="13"/>
      <c r="L1439" s="13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>
        <v>2</v>
      </c>
      <c r="Y1439" s="13"/>
      <c r="Z1439" s="13"/>
      <c r="AA1439" s="13"/>
      <c r="AB1439" s="13"/>
      <c r="AC1439" s="13"/>
      <c r="AD1439" s="13"/>
      <c r="AE1439" s="13"/>
      <c r="AF1439" s="13"/>
      <c r="AG1439" s="13"/>
      <c r="AH1439" s="13"/>
      <c r="AI1439" s="13"/>
      <c r="AJ1439" s="13"/>
      <c r="AK1439" s="13"/>
      <c r="AL1439" s="13"/>
      <c r="AM1439" s="13"/>
      <c r="AN1439" s="13"/>
      <c r="AO1439" s="13"/>
      <c r="AP1439" s="13"/>
      <c r="AQ1439" s="13"/>
      <c r="AR1439" s="13">
        <f t="shared" si="91"/>
        <v>3</v>
      </c>
      <c r="AT1439" s="13">
        <f t="shared" si="92"/>
        <v>300000</v>
      </c>
      <c r="AU1439" s="14"/>
      <c r="AV1439" s="14"/>
      <c r="AW1439" s="14"/>
      <c r="AX1439" s="35"/>
      <c r="AY1439" s="30"/>
      <c r="AZ1439" s="14"/>
      <c r="BA1439" s="14"/>
      <c r="BB1439" s="14"/>
      <c r="BC1439" s="14"/>
    </row>
    <row r="1440" spans="1:55" ht="26" customHeight="1" x14ac:dyDescent="0.35">
      <c r="A1440" s="2" t="s">
        <v>653</v>
      </c>
      <c r="B1440" s="2" t="s">
        <v>372</v>
      </c>
      <c r="C1440" s="22" t="str">
        <f>VLOOKUP(B1440,Tabel!$A$6:$E$78,2,FALSE)</f>
        <v>Gelang Rosario Corak Bunga</v>
      </c>
      <c r="D1440" s="14">
        <f>VLOOKUP(B1440,Tabel!$A$6:$E$78,4,FALSE)</f>
        <v>100000</v>
      </c>
      <c r="E1440" s="13"/>
      <c r="F1440" s="13"/>
      <c r="G1440" s="13"/>
      <c r="H1440" s="13"/>
      <c r="I1440" s="13"/>
      <c r="J1440" s="13"/>
      <c r="K1440" s="13"/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>
        <v>2</v>
      </c>
      <c r="Y1440" s="13"/>
      <c r="Z1440" s="13"/>
      <c r="AA1440" s="13"/>
      <c r="AB1440" s="13"/>
      <c r="AC1440" s="13"/>
      <c r="AD1440" s="13"/>
      <c r="AE1440" s="13"/>
      <c r="AF1440" s="13"/>
      <c r="AG1440" s="13"/>
      <c r="AH1440" s="13"/>
      <c r="AI1440" s="13"/>
      <c r="AJ1440" s="13"/>
      <c r="AK1440" s="13"/>
      <c r="AL1440" s="13"/>
      <c r="AM1440" s="13"/>
      <c r="AN1440" s="13"/>
      <c r="AO1440" s="13"/>
      <c r="AP1440" s="13"/>
      <c r="AQ1440" s="13"/>
      <c r="AR1440" s="13">
        <f t="shared" si="91"/>
        <v>2</v>
      </c>
      <c r="AT1440" s="13">
        <f t="shared" si="92"/>
        <v>200000</v>
      </c>
      <c r="AU1440" s="14"/>
      <c r="AV1440" s="14"/>
      <c r="AW1440" s="14"/>
      <c r="AX1440" s="35"/>
      <c r="AY1440" s="30"/>
      <c r="AZ1440" s="14"/>
      <c r="BA1440" s="14"/>
      <c r="BB1440" s="14"/>
      <c r="BC1440" s="14"/>
    </row>
    <row r="1441" spans="1:55" ht="26" customHeight="1" x14ac:dyDescent="0.35">
      <c r="A1441" s="2"/>
      <c r="B1441" s="2" t="s">
        <v>133</v>
      </c>
      <c r="C1441" s="22" t="str">
        <f>VLOOKUP(B1441,Tabel!$A$6:$E$78,2,FALSE)</f>
        <v>Gelang rosario kristal</v>
      </c>
      <c r="D1441" s="14">
        <f>VLOOKUP(B1441,Tabel!$A$6:$E$78,4,FALSE)</f>
        <v>50000</v>
      </c>
      <c r="E1441" s="13"/>
      <c r="F1441" s="13"/>
      <c r="G1441" s="13"/>
      <c r="H1441" s="13"/>
      <c r="I1441" s="13"/>
      <c r="J1441" s="13"/>
      <c r="K1441" s="13"/>
      <c r="L1441" s="13"/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>
        <v>3</v>
      </c>
      <c r="Y1441" s="13"/>
      <c r="Z1441" s="13"/>
      <c r="AA1441" s="13"/>
      <c r="AB1441" s="13"/>
      <c r="AC1441" s="13"/>
      <c r="AD1441" s="13"/>
      <c r="AE1441" s="13"/>
      <c r="AF1441" s="13"/>
      <c r="AG1441" s="13"/>
      <c r="AH1441" s="13"/>
      <c r="AI1441" s="13">
        <v>6</v>
      </c>
      <c r="AJ1441" s="13"/>
      <c r="AK1441" s="13"/>
      <c r="AL1441" s="13"/>
      <c r="AM1441" s="13"/>
      <c r="AN1441" s="13"/>
      <c r="AO1441" s="13"/>
      <c r="AP1441" s="13"/>
      <c r="AQ1441" s="13"/>
      <c r="AR1441" s="13">
        <f t="shared" si="91"/>
        <v>9</v>
      </c>
      <c r="AT1441" s="13">
        <f t="shared" si="92"/>
        <v>450000</v>
      </c>
      <c r="AU1441" s="14"/>
      <c r="AV1441" s="14"/>
      <c r="AW1441" s="14"/>
      <c r="AX1441" s="35"/>
      <c r="AY1441" s="30"/>
      <c r="AZ1441" s="14"/>
      <c r="BA1441" s="14"/>
      <c r="BB1441" s="14"/>
      <c r="BC1441" s="14"/>
    </row>
    <row r="1442" spans="1:55" ht="26" customHeight="1" x14ac:dyDescent="0.35">
      <c r="A1442" s="2"/>
      <c r="B1442" s="2" t="s">
        <v>33</v>
      </c>
      <c r="C1442" s="22" t="str">
        <f>VLOOKUP(B1442,Tabel!$A$6:$E$78,2,FALSE)</f>
        <v>Rosario batu</v>
      </c>
      <c r="D1442" s="14">
        <f>VLOOKUP(B1442,Tabel!$A$6:$E$78,4,FALSE)</f>
        <v>100000</v>
      </c>
      <c r="E1442" s="13"/>
      <c r="F1442" s="13"/>
      <c r="G1442" s="13"/>
      <c r="H1442" s="13"/>
      <c r="I1442" s="13"/>
      <c r="J1442" s="13">
        <v>2</v>
      </c>
      <c r="K1442" s="13"/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>
        <v>2</v>
      </c>
      <c r="Y1442" s="13"/>
      <c r="Z1442" s="13"/>
      <c r="AA1442" s="13"/>
      <c r="AB1442" s="13"/>
      <c r="AC1442" s="13"/>
      <c r="AD1442" s="13"/>
      <c r="AE1442" s="13"/>
      <c r="AF1442" s="13"/>
      <c r="AG1442" s="13"/>
      <c r="AH1442" s="13"/>
      <c r="AI1442" s="13"/>
      <c r="AJ1442" s="13"/>
      <c r="AK1442" s="13"/>
      <c r="AL1442" s="13"/>
      <c r="AM1442" s="13"/>
      <c r="AN1442" s="13"/>
      <c r="AO1442" s="13"/>
      <c r="AP1442" s="13"/>
      <c r="AQ1442" s="13"/>
      <c r="AR1442" s="13">
        <f t="shared" si="91"/>
        <v>4</v>
      </c>
      <c r="AT1442" s="13">
        <f t="shared" si="92"/>
        <v>400000</v>
      </c>
      <c r="AU1442" s="14"/>
      <c r="AV1442" s="14"/>
      <c r="AW1442" s="14"/>
      <c r="AX1442" s="35"/>
      <c r="AY1442" s="30"/>
      <c r="AZ1442" s="14"/>
      <c r="BA1442" s="14"/>
      <c r="BB1442" s="14"/>
      <c r="BC1442" s="14"/>
    </row>
    <row r="1443" spans="1:55" ht="26" customHeight="1" x14ac:dyDescent="0.35">
      <c r="A1443" s="2"/>
      <c r="B1443" s="2" t="s">
        <v>636</v>
      </c>
      <c r="C1443" s="22" t="str">
        <f>VLOOKUP(B1443,Tabel!$A$6:$E$78,2,FALSE)</f>
        <v>Rosario Biji Plastik</v>
      </c>
      <c r="D1443" s="14">
        <f>VLOOKUP(B1443,Tabel!$A$6:$E$78,4,FALSE)</f>
        <v>40000</v>
      </c>
      <c r="E1443" s="13"/>
      <c r="F1443" s="13"/>
      <c r="G1443" s="13"/>
      <c r="H1443" s="13"/>
      <c r="I1443" s="13"/>
      <c r="J1443" s="13"/>
      <c r="K1443" s="13"/>
      <c r="L1443" s="13"/>
      <c r="M1443" s="13"/>
      <c r="N1443" s="13"/>
      <c r="O1443" s="13">
        <v>2</v>
      </c>
      <c r="P1443" s="13"/>
      <c r="Q1443" s="13"/>
      <c r="R1443" s="13"/>
      <c r="S1443" s="13"/>
      <c r="T1443" s="13"/>
      <c r="U1443" s="13"/>
      <c r="V1443" s="13"/>
      <c r="W1443" s="13">
        <v>2</v>
      </c>
      <c r="X1443" s="13"/>
      <c r="Y1443" s="13"/>
      <c r="Z1443" s="13"/>
      <c r="AA1443" s="13"/>
      <c r="AB1443" s="13"/>
      <c r="AC1443" s="13"/>
      <c r="AD1443" s="13"/>
      <c r="AE1443" s="13"/>
      <c r="AF1443" s="13"/>
      <c r="AG1443" s="13"/>
      <c r="AH1443" s="13"/>
      <c r="AI1443" s="13"/>
      <c r="AJ1443" s="13"/>
      <c r="AK1443" s="13"/>
      <c r="AL1443" s="13"/>
      <c r="AM1443" s="13"/>
      <c r="AN1443" s="13"/>
      <c r="AO1443" s="13"/>
      <c r="AP1443" s="13"/>
      <c r="AQ1443" s="13"/>
      <c r="AR1443" s="13">
        <f t="shared" si="91"/>
        <v>4</v>
      </c>
      <c r="AT1443" s="13">
        <f t="shared" si="92"/>
        <v>160000</v>
      </c>
      <c r="AU1443" s="14"/>
      <c r="AV1443" s="14"/>
      <c r="AW1443" s="14"/>
      <c r="AX1443" s="35"/>
      <c r="AY1443" s="30"/>
      <c r="AZ1443" s="14"/>
      <c r="BA1443" s="14"/>
      <c r="BB1443" s="14"/>
      <c r="BC1443" s="14"/>
    </row>
    <row r="1444" spans="1:55" ht="26" customHeight="1" x14ac:dyDescent="0.35">
      <c r="A1444" s="2"/>
      <c r="B1444" s="2" t="s">
        <v>372</v>
      </c>
      <c r="C1444" s="22" t="str">
        <f>VLOOKUP(B1444,Tabel!$A$6:$E$78,2,FALSE)</f>
        <v>Gelang Rosario Corak Bunga</v>
      </c>
      <c r="D1444" s="14">
        <f>VLOOKUP(B1444,Tabel!$A$6:$E$78,4,FALSE)</f>
        <v>100000</v>
      </c>
      <c r="E1444" s="13"/>
      <c r="F1444" s="13"/>
      <c r="G1444" s="13"/>
      <c r="H1444" s="13"/>
      <c r="I1444" s="13"/>
      <c r="J1444" s="13"/>
      <c r="K1444" s="13"/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>
        <v>5</v>
      </c>
      <c r="Y1444" s="13"/>
      <c r="Z1444" s="13"/>
      <c r="AA1444" s="13"/>
      <c r="AB1444" s="13"/>
      <c r="AC1444" s="13"/>
      <c r="AD1444" s="13"/>
      <c r="AE1444" s="13"/>
      <c r="AF1444" s="13"/>
      <c r="AG1444" s="13"/>
      <c r="AH1444" s="13"/>
      <c r="AI1444" s="13"/>
      <c r="AJ1444" s="13"/>
      <c r="AK1444" s="13"/>
      <c r="AL1444" s="13"/>
      <c r="AM1444" s="13"/>
      <c r="AN1444" s="13"/>
      <c r="AO1444" s="13"/>
      <c r="AP1444" s="13"/>
      <c r="AQ1444" s="13"/>
      <c r="AR1444" s="13">
        <f t="shared" si="91"/>
        <v>5</v>
      </c>
      <c r="AT1444" s="13">
        <f t="shared" si="92"/>
        <v>500000</v>
      </c>
      <c r="AU1444" s="14"/>
      <c r="AV1444" s="14"/>
      <c r="AW1444" s="14"/>
      <c r="AX1444" s="35"/>
      <c r="AY1444" s="30"/>
      <c r="AZ1444" s="14"/>
      <c r="BA1444" s="14"/>
      <c r="BB1444" s="14"/>
      <c r="BC1444" s="14"/>
    </row>
    <row r="1445" spans="1:55" ht="26" customHeight="1" x14ac:dyDescent="0.35">
      <c r="A1445" s="2"/>
      <c r="B1445" s="2" t="s">
        <v>135</v>
      </c>
      <c r="C1445" s="22" t="str">
        <f>VLOOKUP(B1445,Tabel!$A$6:$E$78,2,FALSE)</f>
        <v xml:space="preserve">Gelang plat </v>
      </c>
      <c r="D1445" s="14">
        <f>VLOOKUP(B1445,Tabel!$A$6:$E$78,4,FALSE)</f>
        <v>17000</v>
      </c>
      <c r="E1445" s="13"/>
      <c r="F1445" s="13"/>
      <c r="G1445" s="13"/>
      <c r="H1445" s="13"/>
      <c r="I1445" s="13"/>
      <c r="J1445" s="13"/>
      <c r="K1445" s="13"/>
      <c r="L1445" s="13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>
        <v>3</v>
      </c>
      <c r="X1445" s="13"/>
      <c r="Y1445" s="13"/>
      <c r="Z1445" s="13"/>
      <c r="AA1445" s="13"/>
      <c r="AB1445" s="13"/>
      <c r="AC1445" s="13"/>
      <c r="AD1445" s="13"/>
      <c r="AE1445" s="13"/>
      <c r="AF1445" s="13"/>
      <c r="AG1445" s="13"/>
      <c r="AH1445" s="13"/>
      <c r="AI1445" s="13">
        <v>8</v>
      </c>
      <c r="AJ1445" s="13"/>
      <c r="AK1445" s="13"/>
      <c r="AL1445" s="13"/>
      <c r="AM1445" s="13"/>
      <c r="AN1445" s="13"/>
      <c r="AO1445" s="13"/>
      <c r="AP1445" s="13"/>
      <c r="AQ1445" s="13"/>
      <c r="AR1445" s="13">
        <f t="shared" si="91"/>
        <v>11</v>
      </c>
      <c r="AT1445" s="13">
        <f t="shared" si="92"/>
        <v>187000</v>
      </c>
      <c r="AU1445" s="14"/>
      <c r="AV1445" s="14"/>
      <c r="AW1445" s="14"/>
      <c r="AX1445" s="35"/>
      <c r="AY1445" s="30"/>
      <c r="AZ1445" s="14"/>
      <c r="BA1445" s="14"/>
      <c r="BB1445" s="14"/>
      <c r="BC1445" s="14"/>
    </row>
    <row r="1446" spans="1:55" ht="26" customHeight="1" x14ac:dyDescent="0.35">
      <c r="A1446" s="2"/>
      <c r="B1446" s="2" t="s">
        <v>40</v>
      </c>
      <c r="C1446" s="22" t="str">
        <f>VLOOKUP(B1446,Tabel!$A$6:$E$78,2,FALSE)</f>
        <v>Kalung huruf</v>
      </c>
      <c r="D1446" s="14">
        <f>VLOOKUP(B1446,Tabel!$A$6:$E$78,4,FALSE)</f>
        <v>15000</v>
      </c>
      <c r="E1446" s="13"/>
      <c r="F1446" s="13"/>
      <c r="G1446" s="13"/>
      <c r="H1446" s="13"/>
      <c r="I1446" s="13"/>
      <c r="J1446" s="13"/>
      <c r="K1446" s="13"/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>
        <v>5</v>
      </c>
      <c r="X1446" s="13"/>
      <c r="Y1446" s="13"/>
      <c r="Z1446" s="13"/>
      <c r="AA1446" s="13"/>
      <c r="AB1446" s="13"/>
      <c r="AC1446" s="13"/>
      <c r="AD1446" s="13"/>
      <c r="AE1446" s="13"/>
      <c r="AF1446" s="13"/>
      <c r="AG1446" s="13"/>
      <c r="AH1446" s="13"/>
      <c r="AI1446" s="13">
        <v>5</v>
      </c>
      <c r="AJ1446" s="13"/>
      <c r="AK1446" s="13"/>
      <c r="AL1446" s="13"/>
      <c r="AM1446" s="13"/>
      <c r="AN1446" s="13"/>
      <c r="AO1446" s="13"/>
      <c r="AP1446" s="13"/>
      <c r="AQ1446" s="13"/>
      <c r="AR1446" s="13">
        <f t="shared" si="91"/>
        <v>10</v>
      </c>
      <c r="AT1446" s="13">
        <f t="shared" si="92"/>
        <v>150000</v>
      </c>
      <c r="AU1446" s="14"/>
      <c r="AV1446" s="14"/>
      <c r="AW1446" s="14"/>
      <c r="AX1446" s="35"/>
      <c r="AY1446" s="30"/>
      <c r="AZ1446" s="14"/>
      <c r="BA1446" s="14"/>
      <c r="BB1446" s="14"/>
      <c r="BC1446" s="14"/>
    </row>
    <row r="1447" spans="1:55" ht="26" customHeight="1" x14ac:dyDescent="0.35">
      <c r="A1447" s="2"/>
      <c r="B1447" s="2" t="s">
        <v>49</v>
      </c>
      <c r="C1447" s="22" t="str">
        <f>VLOOKUP(B1447,Tabel!$A$6:$E$78,2,FALSE)</f>
        <v>G.tali warna warni</v>
      </c>
      <c r="D1447" s="14">
        <f>VLOOKUP(B1447,Tabel!$A$6:$E$78,4,FALSE)</f>
        <v>17000</v>
      </c>
      <c r="E1447" s="13"/>
      <c r="F1447" s="13"/>
      <c r="G1447" s="13"/>
      <c r="H1447" s="13"/>
      <c r="I1447" s="13"/>
      <c r="J1447" s="13"/>
      <c r="K1447" s="13"/>
      <c r="L1447" s="13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>
        <v>1</v>
      </c>
      <c r="AA1447" s="13"/>
      <c r="AB1447" s="13"/>
      <c r="AC1447" s="13"/>
      <c r="AD1447" s="13"/>
      <c r="AE1447" s="13"/>
      <c r="AF1447" s="13"/>
      <c r="AG1447" s="13"/>
      <c r="AH1447" s="13"/>
      <c r="AI1447" s="13"/>
      <c r="AJ1447" s="13"/>
      <c r="AK1447" s="13"/>
      <c r="AL1447" s="13"/>
      <c r="AM1447" s="13"/>
      <c r="AN1447" s="13"/>
      <c r="AO1447" s="13"/>
      <c r="AP1447" s="13">
        <v>1</v>
      </c>
      <c r="AQ1447" s="13"/>
      <c r="AR1447" s="13">
        <f t="shared" si="91"/>
        <v>2</v>
      </c>
      <c r="AT1447" s="13">
        <f t="shared" si="92"/>
        <v>34000</v>
      </c>
      <c r="AU1447" s="14"/>
      <c r="AV1447" s="14"/>
      <c r="AW1447" s="14"/>
      <c r="AX1447" s="35"/>
      <c r="AY1447" s="30"/>
      <c r="AZ1447" s="14"/>
      <c r="BA1447" s="14"/>
      <c r="BB1447" s="14"/>
      <c r="BC1447" s="14"/>
    </row>
    <row r="1448" spans="1:55" ht="26" customHeight="1" x14ac:dyDescent="0.35">
      <c r="A1448" s="2"/>
      <c r="B1448" s="2" t="s">
        <v>32</v>
      </c>
      <c r="C1448" s="22" t="str">
        <f>VLOOKUP(B1448,Tabel!$A$6:$E$78,2,FALSE)</f>
        <v>Rosario kayu</v>
      </c>
      <c r="D1448" s="14">
        <f>VLOOKUP(B1448,Tabel!$A$6:$E$78,4,FALSE)</f>
        <v>40000</v>
      </c>
      <c r="E1448" s="13"/>
      <c r="F1448" s="13"/>
      <c r="G1448" s="13"/>
      <c r="H1448" s="13"/>
      <c r="I1448" s="13"/>
      <c r="J1448" s="13"/>
      <c r="K1448" s="13"/>
      <c r="L1448" s="13"/>
      <c r="M1448" s="13"/>
      <c r="N1448" s="13"/>
      <c r="O1448" s="13">
        <v>4</v>
      </c>
      <c r="P1448" s="13"/>
      <c r="Q1448" s="13"/>
      <c r="R1448" s="13"/>
      <c r="S1448" s="13"/>
      <c r="T1448" s="13"/>
      <c r="U1448" s="13"/>
      <c r="V1448" s="13"/>
      <c r="W1448" s="13">
        <v>1</v>
      </c>
      <c r="X1448" s="13"/>
      <c r="Y1448" s="13"/>
      <c r="Z1448" s="13"/>
      <c r="AA1448" s="13"/>
      <c r="AB1448" s="13"/>
      <c r="AC1448" s="13"/>
      <c r="AD1448" s="13"/>
      <c r="AE1448" s="13"/>
      <c r="AF1448" s="13"/>
      <c r="AG1448" s="13"/>
      <c r="AH1448" s="13"/>
      <c r="AI1448" s="13"/>
      <c r="AJ1448" s="13"/>
      <c r="AK1448" s="13">
        <v>1</v>
      </c>
      <c r="AL1448" s="13"/>
      <c r="AM1448" s="13"/>
      <c r="AN1448" s="13"/>
      <c r="AO1448" s="13"/>
      <c r="AP1448" s="13"/>
      <c r="AQ1448" s="13"/>
      <c r="AR1448" s="13">
        <f t="shared" si="91"/>
        <v>6</v>
      </c>
      <c r="AT1448" s="13">
        <f t="shared" si="92"/>
        <v>240000</v>
      </c>
      <c r="AU1448" s="14"/>
      <c r="AV1448" s="14"/>
      <c r="AW1448" s="14"/>
      <c r="AX1448" s="35"/>
      <c r="AY1448" s="30"/>
      <c r="AZ1448" s="14"/>
      <c r="BA1448" s="14"/>
      <c r="BB1448" s="14"/>
      <c r="BC1448" s="14"/>
    </row>
    <row r="1449" spans="1:55" ht="26" customHeight="1" x14ac:dyDescent="0.35">
      <c r="A1449" s="2"/>
      <c r="B1449" s="2" t="s">
        <v>221</v>
      </c>
      <c r="C1449" s="22" t="str">
        <f>VLOOKUP(B1449,Tabel!$A$6:$E$78,2,FALSE)</f>
        <v>Rosario tali bercorak</v>
      </c>
      <c r="D1449" s="14">
        <f>VLOOKUP(B1449,Tabel!$A$6:$E$78,4,FALSE)</f>
        <v>50000</v>
      </c>
      <c r="E1449" s="13"/>
      <c r="F1449" s="13"/>
      <c r="G1449" s="13"/>
      <c r="H1449" s="13"/>
      <c r="I1449" s="13"/>
      <c r="J1449" s="13">
        <v>5</v>
      </c>
      <c r="K1449" s="13"/>
      <c r="L1449" s="13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>
        <v>1</v>
      </c>
      <c r="X1449" s="13"/>
      <c r="Y1449" s="13"/>
      <c r="Z1449" s="13"/>
      <c r="AA1449" s="13"/>
      <c r="AB1449" s="13"/>
      <c r="AC1449" s="13"/>
      <c r="AD1449" s="13"/>
      <c r="AE1449" s="13"/>
      <c r="AF1449" s="13"/>
      <c r="AG1449" s="13"/>
      <c r="AH1449" s="13"/>
      <c r="AI1449" s="13"/>
      <c r="AJ1449" s="13"/>
      <c r="AK1449" s="13"/>
      <c r="AL1449" s="13"/>
      <c r="AM1449" s="13"/>
      <c r="AN1449" s="13"/>
      <c r="AO1449" s="13"/>
      <c r="AP1449" s="13"/>
      <c r="AQ1449" s="13"/>
      <c r="AR1449" s="13">
        <f t="shared" si="91"/>
        <v>6</v>
      </c>
      <c r="AT1449" s="13">
        <f t="shared" si="92"/>
        <v>300000</v>
      </c>
      <c r="AU1449" s="14"/>
      <c r="AV1449" s="14"/>
      <c r="AW1449" s="14"/>
      <c r="AX1449" s="35"/>
      <c r="AY1449" s="30"/>
      <c r="AZ1449" s="14"/>
      <c r="BA1449" s="14"/>
      <c r="BB1449" s="14"/>
      <c r="BC1449" s="14"/>
    </row>
    <row r="1450" spans="1:55" ht="26" customHeight="1" x14ac:dyDescent="0.35">
      <c r="A1450" s="2"/>
      <c r="B1450" s="2" t="s">
        <v>56</v>
      </c>
      <c r="C1450" s="22" t="str">
        <f>VLOOKUP(B1450,Tabel!$A$6:$E$78,2,FALSE)</f>
        <v>Anting</v>
      </c>
      <c r="D1450" s="14">
        <f>VLOOKUP(B1450,Tabel!$A$6:$E$78,4,FALSE)</f>
        <v>50000</v>
      </c>
      <c r="E1450" s="13"/>
      <c r="F1450" s="13"/>
      <c r="G1450" s="13"/>
      <c r="H1450" s="13"/>
      <c r="I1450" s="13"/>
      <c r="J1450" s="13"/>
      <c r="K1450" s="13"/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/>
      <c r="AI1450" s="13">
        <v>1</v>
      </c>
      <c r="AJ1450" s="13"/>
      <c r="AK1450" s="13"/>
      <c r="AL1450" s="13"/>
      <c r="AM1450" s="13"/>
      <c r="AN1450" s="13"/>
      <c r="AO1450" s="13"/>
      <c r="AP1450" s="13"/>
      <c r="AQ1450" s="13"/>
      <c r="AR1450" s="13">
        <f t="shared" si="91"/>
        <v>1</v>
      </c>
      <c r="AT1450" s="13">
        <f t="shared" si="92"/>
        <v>50000</v>
      </c>
      <c r="AU1450" s="14"/>
      <c r="AV1450" s="14"/>
      <c r="AW1450" s="14"/>
      <c r="AX1450" s="35"/>
      <c r="AY1450" s="30"/>
      <c r="AZ1450" s="14"/>
      <c r="BA1450" s="14"/>
      <c r="BB1450" s="14"/>
      <c r="BC1450" s="14"/>
    </row>
    <row r="1451" spans="1:55" ht="26" customHeight="1" x14ac:dyDescent="0.35">
      <c r="A1451" s="2"/>
      <c r="B1451" s="2" t="s">
        <v>458</v>
      </c>
      <c r="C1451" s="22" t="str">
        <f>VLOOKUP(B1451,Tabel!$A$6:$E$78,2,FALSE)</f>
        <v>Rosario Merah Putih</v>
      </c>
      <c r="D1451" s="14">
        <f>VLOOKUP(B1451,Tabel!$A$6:$E$78,4,FALSE)</f>
        <v>40000</v>
      </c>
      <c r="E1451" s="13"/>
      <c r="F1451" s="13"/>
      <c r="G1451" s="13"/>
      <c r="H1451" s="13"/>
      <c r="I1451" s="13"/>
      <c r="J1451" s="13"/>
      <c r="K1451" s="13"/>
      <c r="L1451" s="13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>
        <v>1</v>
      </c>
      <c r="X1451" s="13"/>
      <c r="Y1451" s="13"/>
      <c r="Z1451" s="13"/>
      <c r="AA1451" s="13"/>
      <c r="AB1451" s="13"/>
      <c r="AC1451" s="13"/>
      <c r="AD1451" s="13"/>
      <c r="AE1451" s="13"/>
      <c r="AF1451" s="13"/>
      <c r="AG1451" s="13"/>
      <c r="AH1451" s="13"/>
      <c r="AI1451" s="13"/>
      <c r="AJ1451" s="13"/>
      <c r="AK1451" s="13"/>
      <c r="AL1451" s="13"/>
      <c r="AM1451" s="13"/>
      <c r="AN1451" s="13"/>
      <c r="AO1451" s="13"/>
      <c r="AP1451" s="13"/>
      <c r="AQ1451" s="13"/>
      <c r="AR1451" s="13">
        <f t="shared" si="91"/>
        <v>1</v>
      </c>
      <c r="AT1451" s="13">
        <f t="shared" si="92"/>
        <v>40000</v>
      </c>
      <c r="AU1451" s="14"/>
      <c r="AV1451" s="14"/>
      <c r="AW1451" s="14"/>
      <c r="AX1451" s="35"/>
      <c r="AY1451" s="30"/>
      <c r="AZ1451" s="14"/>
      <c r="BA1451" s="14"/>
      <c r="BB1451" s="14"/>
      <c r="BC1451" s="14"/>
    </row>
    <row r="1452" spans="1:55" ht="26" customHeight="1" x14ac:dyDescent="0.35">
      <c r="A1452" s="2" t="s">
        <v>664</v>
      </c>
      <c r="B1452" s="2" t="s">
        <v>33</v>
      </c>
      <c r="C1452" s="22" t="str">
        <f>VLOOKUP(B1452,Tabel!$A$6:$E$78,2,FALSE)</f>
        <v>Rosario batu</v>
      </c>
      <c r="D1452" s="14">
        <f>VLOOKUP(B1452,Tabel!$A$6:$E$78,4,FALSE)</f>
        <v>100000</v>
      </c>
      <c r="E1452" s="13"/>
      <c r="F1452" s="13"/>
      <c r="G1452" s="13"/>
      <c r="H1452" s="13"/>
      <c r="I1452" s="13"/>
      <c r="J1452" s="13">
        <v>6</v>
      </c>
      <c r="K1452" s="13"/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>
        <v>2</v>
      </c>
      <c r="Y1452" s="13"/>
      <c r="Z1452" s="13"/>
      <c r="AA1452" s="13"/>
      <c r="AB1452" s="13"/>
      <c r="AC1452" s="13"/>
      <c r="AD1452" s="13"/>
      <c r="AE1452" s="13"/>
      <c r="AF1452" s="13"/>
      <c r="AG1452" s="13"/>
      <c r="AH1452" s="13"/>
      <c r="AI1452" s="13"/>
      <c r="AJ1452" s="13"/>
      <c r="AK1452" s="13"/>
      <c r="AL1452" s="13"/>
      <c r="AM1452" s="13"/>
      <c r="AN1452" s="13"/>
      <c r="AO1452" s="13"/>
      <c r="AP1452" s="13"/>
      <c r="AQ1452" s="13"/>
      <c r="AR1452" s="13">
        <f t="shared" si="91"/>
        <v>8</v>
      </c>
      <c r="AT1452" s="13">
        <f t="shared" si="92"/>
        <v>800000</v>
      </c>
      <c r="AU1452" s="14"/>
      <c r="AV1452" s="14"/>
      <c r="AW1452" s="14"/>
      <c r="AX1452" s="35"/>
      <c r="AY1452" s="30"/>
      <c r="AZ1452" s="14"/>
      <c r="BA1452" s="14"/>
      <c r="BB1452" s="14"/>
      <c r="BC1452" s="14"/>
    </row>
    <row r="1453" spans="1:55" ht="26" customHeight="1" x14ac:dyDescent="0.35">
      <c r="A1453" s="2"/>
      <c r="B1453" s="2" t="s">
        <v>135</v>
      </c>
      <c r="C1453" s="22" t="str">
        <f>VLOOKUP(B1453,Tabel!$A$6:$E$78,2,FALSE)</f>
        <v xml:space="preserve">Gelang plat </v>
      </c>
      <c r="D1453" s="14">
        <f>VLOOKUP(B1453,Tabel!$A$6:$E$78,4,FALSE)</f>
        <v>17000</v>
      </c>
      <c r="E1453" s="13"/>
      <c r="F1453" s="13"/>
      <c r="G1453" s="13"/>
      <c r="H1453" s="13"/>
      <c r="I1453" s="13"/>
      <c r="J1453" s="13"/>
      <c r="K1453" s="13"/>
      <c r="L1453" s="13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  <c r="AE1453" s="13"/>
      <c r="AF1453" s="13"/>
      <c r="AG1453" s="13"/>
      <c r="AH1453" s="13"/>
      <c r="AI1453" s="13">
        <v>9</v>
      </c>
      <c r="AJ1453" s="13"/>
      <c r="AK1453" s="13"/>
      <c r="AL1453" s="13"/>
      <c r="AM1453" s="13"/>
      <c r="AN1453" s="13"/>
      <c r="AO1453" s="13"/>
      <c r="AP1453" s="13"/>
      <c r="AQ1453" s="13"/>
      <c r="AR1453" s="13">
        <f t="shared" si="91"/>
        <v>9</v>
      </c>
      <c r="AT1453" s="13">
        <f t="shared" si="92"/>
        <v>153000</v>
      </c>
      <c r="AU1453" s="14"/>
      <c r="AV1453" s="14"/>
      <c r="AW1453" s="14"/>
      <c r="AX1453" s="35"/>
      <c r="AY1453" s="30"/>
      <c r="AZ1453" s="14"/>
      <c r="BA1453" s="14"/>
      <c r="BB1453" s="14"/>
      <c r="BC1453" s="14"/>
    </row>
    <row r="1454" spans="1:55" ht="26" customHeight="1" x14ac:dyDescent="0.35">
      <c r="A1454" s="2"/>
      <c r="B1454" s="2" t="s">
        <v>133</v>
      </c>
      <c r="C1454" s="22" t="str">
        <f>VLOOKUP(B1454,Tabel!$A$6:$E$78,2,FALSE)</f>
        <v>Gelang rosario kristal</v>
      </c>
      <c r="D1454" s="14">
        <f>VLOOKUP(B1454,Tabel!$A$6:$E$78,4,FALSE)</f>
        <v>50000</v>
      </c>
      <c r="E1454" s="13"/>
      <c r="F1454" s="13"/>
      <c r="G1454" s="13"/>
      <c r="H1454" s="13"/>
      <c r="I1454" s="13"/>
      <c r="J1454" s="13"/>
      <c r="K1454" s="13"/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>
        <v>1</v>
      </c>
      <c r="Y1454" s="13"/>
      <c r="Z1454" s="13"/>
      <c r="AA1454" s="13"/>
      <c r="AB1454" s="13">
        <v>1</v>
      </c>
      <c r="AC1454" s="13"/>
      <c r="AD1454" s="13"/>
      <c r="AE1454" s="13"/>
      <c r="AF1454" s="13"/>
      <c r="AG1454" s="13"/>
      <c r="AH1454" s="13"/>
      <c r="AI1454" s="13">
        <v>4</v>
      </c>
      <c r="AJ1454" s="13"/>
      <c r="AK1454" s="13"/>
      <c r="AL1454" s="13"/>
      <c r="AM1454" s="13"/>
      <c r="AN1454" s="13"/>
      <c r="AO1454" s="13"/>
      <c r="AP1454" s="13"/>
      <c r="AQ1454" s="13"/>
      <c r="AR1454" s="13">
        <f t="shared" si="91"/>
        <v>6</v>
      </c>
      <c r="AT1454" s="13">
        <f t="shared" si="92"/>
        <v>300000</v>
      </c>
      <c r="AU1454" s="14"/>
      <c r="AV1454" s="14"/>
      <c r="AW1454" s="14"/>
      <c r="AX1454" s="35"/>
      <c r="AY1454" s="30"/>
      <c r="AZ1454" s="14"/>
      <c r="BA1454" s="14"/>
      <c r="BB1454" s="14"/>
      <c r="BC1454" s="14"/>
    </row>
    <row r="1455" spans="1:55" ht="26" customHeight="1" x14ac:dyDescent="0.35">
      <c r="A1455" s="2"/>
      <c r="B1455" s="2" t="s">
        <v>372</v>
      </c>
      <c r="C1455" s="22" t="str">
        <f>VLOOKUP(B1455,Tabel!$A$6:$E$78,2,FALSE)</f>
        <v>Gelang Rosario Corak Bunga</v>
      </c>
      <c r="D1455" s="14">
        <f>VLOOKUP(B1455,Tabel!$A$6:$E$78,4,FALSE)</f>
        <v>100000</v>
      </c>
      <c r="E1455" s="13"/>
      <c r="F1455" s="13"/>
      <c r="G1455" s="13"/>
      <c r="H1455" s="13"/>
      <c r="I1455" s="13"/>
      <c r="J1455" s="13"/>
      <c r="K1455" s="13"/>
      <c r="L1455" s="13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>
        <v>5</v>
      </c>
      <c r="Y1455" s="13"/>
      <c r="Z1455" s="13"/>
      <c r="AA1455" s="13"/>
      <c r="AB1455" s="13"/>
      <c r="AC1455" s="13"/>
      <c r="AD1455" s="13"/>
      <c r="AE1455" s="13"/>
      <c r="AF1455" s="13"/>
      <c r="AG1455" s="13"/>
      <c r="AH1455" s="13"/>
      <c r="AI1455" s="13"/>
      <c r="AJ1455" s="13"/>
      <c r="AK1455" s="13"/>
      <c r="AL1455" s="13"/>
      <c r="AM1455" s="13"/>
      <c r="AN1455" s="13"/>
      <c r="AO1455" s="13"/>
      <c r="AP1455" s="13"/>
      <c r="AQ1455" s="13"/>
      <c r="AR1455" s="13">
        <f t="shared" si="91"/>
        <v>5</v>
      </c>
      <c r="AT1455" s="13">
        <f t="shared" si="92"/>
        <v>500000</v>
      </c>
      <c r="AU1455" s="14"/>
      <c r="AV1455" s="14"/>
      <c r="AW1455" s="14"/>
      <c r="AX1455" s="35"/>
      <c r="AY1455" s="30"/>
      <c r="AZ1455" s="14"/>
      <c r="BA1455" s="14"/>
      <c r="BB1455" s="14"/>
      <c r="BC1455" s="14"/>
    </row>
    <row r="1456" spans="1:55" ht="26" customHeight="1" x14ac:dyDescent="0.35">
      <c r="A1456" s="2"/>
      <c r="B1456" s="2" t="s">
        <v>636</v>
      </c>
      <c r="C1456" s="22" t="str">
        <f>VLOOKUP(B1456,Tabel!$A$6:$E$78,2,FALSE)</f>
        <v>Rosario Biji Plastik</v>
      </c>
      <c r="D1456" s="14">
        <f>VLOOKUP(B1456,Tabel!$A$6:$E$78,4,FALSE)</f>
        <v>40000</v>
      </c>
      <c r="E1456" s="13"/>
      <c r="F1456" s="13"/>
      <c r="G1456" s="13"/>
      <c r="H1456" s="13"/>
      <c r="I1456" s="13"/>
      <c r="J1456" s="13">
        <v>1</v>
      </c>
      <c r="K1456" s="13"/>
      <c r="L1456" s="13"/>
      <c r="M1456" s="13"/>
      <c r="N1456" s="13"/>
      <c r="O1456" s="13">
        <v>4</v>
      </c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F1456" s="13"/>
      <c r="AG1456" s="13"/>
      <c r="AH1456" s="13"/>
      <c r="AI1456" s="13"/>
      <c r="AJ1456" s="13"/>
      <c r="AK1456" s="13"/>
      <c r="AL1456" s="13"/>
      <c r="AM1456" s="13"/>
      <c r="AN1456" s="13"/>
      <c r="AO1456" s="13"/>
      <c r="AP1456" s="13"/>
      <c r="AQ1456" s="13"/>
      <c r="AR1456" s="13">
        <f t="shared" si="91"/>
        <v>5</v>
      </c>
      <c r="AT1456" s="13">
        <f t="shared" si="92"/>
        <v>200000</v>
      </c>
      <c r="AU1456" s="14"/>
      <c r="AV1456" s="14"/>
      <c r="AW1456" s="14"/>
      <c r="AX1456" s="35"/>
      <c r="AY1456" s="30"/>
      <c r="AZ1456" s="14"/>
      <c r="BA1456" s="14"/>
      <c r="BB1456" s="14"/>
      <c r="BC1456" s="14"/>
    </row>
    <row r="1457" spans="1:55" ht="26" customHeight="1" x14ac:dyDescent="0.35">
      <c r="A1457" s="2"/>
      <c r="B1457" s="2" t="s">
        <v>40</v>
      </c>
      <c r="C1457" s="22" t="str">
        <f>VLOOKUP(B1457,Tabel!$A$6:$E$78,2,FALSE)</f>
        <v>Kalung huruf</v>
      </c>
      <c r="D1457" s="14">
        <f>VLOOKUP(B1457,Tabel!$A$6:$E$78,4,FALSE)</f>
        <v>15000</v>
      </c>
      <c r="E1457" s="13"/>
      <c r="F1457" s="13"/>
      <c r="G1457" s="13"/>
      <c r="H1457" s="13"/>
      <c r="I1457" s="13"/>
      <c r="J1457" s="13"/>
      <c r="K1457" s="13"/>
      <c r="L1457" s="13"/>
      <c r="M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>
        <v>5</v>
      </c>
      <c r="X1457" s="13"/>
      <c r="Y1457" s="13"/>
      <c r="Z1457" s="13"/>
      <c r="AA1457" s="13"/>
      <c r="AB1457" s="13"/>
      <c r="AC1457" s="13"/>
      <c r="AD1457" s="13"/>
      <c r="AE1457" s="13"/>
      <c r="AF1457" s="13"/>
      <c r="AG1457" s="13"/>
      <c r="AH1457" s="13"/>
      <c r="AI1457" s="13">
        <v>1</v>
      </c>
      <c r="AJ1457" s="13"/>
      <c r="AK1457" s="13">
        <v>1</v>
      </c>
      <c r="AL1457" s="13"/>
      <c r="AM1457" s="13"/>
      <c r="AN1457" s="13"/>
      <c r="AO1457" s="13"/>
      <c r="AP1457" s="13"/>
      <c r="AQ1457" s="13"/>
      <c r="AR1457" s="13">
        <f t="shared" si="91"/>
        <v>7</v>
      </c>
      <c r="AT1457" s="13">
        <f t="shared" si="92"/>
        <v>105000</v>
      </c>
      <c r="AU1457" s="14"/>
      <c r="AV1457" s="14"/>
      <c r="AW1457" s="14"/>
      <c r="AX1457" s="35"/>
      <c r="AY1457" s="30"/>
      <c r="AZ1457" s="14"/>
      <c r="BA1457" s="14"/>
      <c r="BB1457" s="14"/>
      <c r="BC1457" s="14"/>
    </row>
    <row r="1458" spans="1:55" ht="26" customHeight="1" x14ac:dyDescent="0.35">
      <c r="A1458" s="2"/>
      <c r="B1458" s="2" t="s">
        <v>221</v>
      </c>
      <c r="C1458" s="22" t="str">
        <f>VLOOKUP(B1458,Tabel!$A$6:$E$78,2,FALSE)</f>
        <v>Rosario tali bercorak</v>
      </c>
      <c r="D1458" s="14">
        <f>VLOOKUP(B1458,Tabel!$A$6:$E$78,4,FALSE)</f>
        <v>50000</v>
      </c>
      <c r="E1458" s="13"/>
      <c r="F1458" s="13"/>
      <c r="G1458" s="13"/>
      <c r="H1458" s="13"/>
      <c r="I1458" s="13"/>
      <c r="J1458" s="13">
        <v>1</v>
      </c>
      <c r="K1458" s="13"/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>
        <v>1</v>
      </c>
      <c r="X1458" s="13"/>
      <c r="Y1458" s="13"/>
      <c r="Z1458" s="13"/>
      <c r="AA1458" s="13"/>
      <c r="AB1458" s="13"/>
      <c r="AC1458" s="13"/>
      <c r="AD1458" s="13"/>
      <c r="AE1458" s="13"/>
      <c r="AF1458" s="13"/>
      <c r="AG1458" s="13"/>
      <c r="AH1458" s="13"/>
      <c r="AI1458" s="13"/>
      <c r="AJ1458" s="13"/>
      <c r="AK1458" s="13"/>
      <c r="AL1458" s="13"/>
      <c r="AM1458" s="13"/>
      <c r="AN1458" s="13"/>
      <c r="AO1458" s="13"/>
      <c r="AP1458" s="13"/>
      <c r="AQ1458" s="13"/>
      <c r="AR1458" s="13">
        <f t="shared" si="91"/>
        <v>2</v>
      </c>
      <c r="AT1458" s="13">
        <f t="shared" si="92"/>
        <v>100000</v>
      </c>
      <c r="AU1458" s="14"/>
      <c r="AV1458" s="14"/>
      <c r="AW1458" s="14"/>
      <c r="AX1458" s="35"/>
      <c r="AY1458" s="30"/>
      <c r="AZ1458" s="14"/>
      <c r="BA1458" s="14"/>
      <c r="BB1458" s="14"/>
      <c r="BC1458" s="14"/>
    </row>
    <row r="1459" spans="1:55" ht="26" customHeight="1" x14ac:dyDescent="0.35">
      <c r="A1459" s="2"/>
      <c r="B1459" s="2" t="s">
        <v>32</v>
      </c>
      <c r="C1459" s="22" t="str">
        <f>VLOOKUP(B1459,Tabel!$A$6:$E$78,2,FALSE)</f>
        <v>Rosario kayu</v>
      </c>
      <c r="D1459" s="14">
        <f>VLOOKUP(B1459,Tabel!$A$6:$E$78,4,FALSE)</f>
        <v>40000</v>
      </c>
      <c r="E1459" s="13"/>
      <c r="F1459" s="13"/>
      <c r="G1459" s="13"/>
      <c r="H1459" s="13"/>
      <c r="I1459" s="13"/>
      <c r="J1459" s="13"/>
      <c r="K1459" s="13"/>
      <c r="L1459" s="13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F1459" s="13"/>
      <c r="AG1459" s="13"/>
      <c r="AH1459" s="13"/>
      <c r="AI1459" s="13">
        <v>1</v>
      </c>
      <c r="AJ1459" s="13"/>
      <c r="AK1459" s="13"/>
      <c r="AL1459" s="13"/>
      <c r="AM1459" s="13"/>
      <c r="AN1459" s="13"/>
      <c r="AO1459" s="13"/>
      <c r="AP1459" s="13"/>
      <c r="AQ1459" s="13"/>
      <c r="AR1459" s="13">
        <f t="shared" si="91"/>
        <v>1</v>
      </c>
      <c r="AT1459" s="13">
        <f t="shared" si="92"/>
        <v>40000</v>
      </c>
      <c r="AU1459" s="14"/>
      <c r="AV1459" s="14"/>
      <c r="AW1459" s="14"/>
      <c r="AX1459" s="35"/>
      <c r="AY1459" s="30"/>
      <c r="AZ1459" s="14"/>
      <c r="BA1459" s="14"/>
      <c r="BB1459" s="14"/>
      <c r="BC1459" s="14"/>
    </row>
    <row r="1460" spans="1:55" ht="26" customHeight="1" x14ac:dyDescent="0.35">
      <c r="A1460" s="2"/>
      <c r="B1460" s="2" t="s">
        <v>49</v>
      </c>
      <c r="C1460" s="22" t="str">
        <f>VLOOKUP(B1460,Tabel!$A$6:$E$78,2,FALSE)</f>
        <v>G.tali warna warni</v>
      </c>
      <c r="D1460" s="14">
        <f>VLOOKUP(B1460,Tabel!$A$6:$E$78,4,FALSE)</f>
        <v>17000</v>
      </c>
      <c r="E1460" s="13"/>
      <c r="F1460" s="13"/>
      <c r="G1460" s="13"/>
      <c r="H1460" s="13"/>
      <c r="I1460" s="13"/>
      <c r="J1460" s="13"/>
      <c r="K1460" s="13"/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>
        <v>1</v>
      </c>
      <c r="X1460" s="13"/>
      <c r="Y1460" s="13"/>
      <c r="Z1460" s="13"/>
      <c r="AA1460" s="13"/>
      <c r="AB1460" s="13"/>
      <c r="AC1460" s="13"/>
      <c r="AD1460" s="13"/>
      <c r="AE1460" s="13"/>
      <c r="AF1460" s="13"/>
      <c r="AG1460" s="13"/>
      <c r="AH1460" s="13"/>
      <c r="AI1460" s="13"/>
      <c r="AJ1460" s="13"/>
      <c r="AK1460" s="13"/>
      <c r="AL1460" s="13"/>
      <c r="AM1460" s="13"/>
      <c r="AN1460" s="13"/>
      <c r="AO1460" s="13"/>
      <c r="AP1460" s="13"/>
      <c r="AQ1460" s="13"/>
      <c r="AR1460" s="13">
        <f t="shared" si="91"/>
        <v>1</v>
      </c>
      <c r="AT1460" s="13">
        <f t="shared" si="92"/>
        <v>17000</v>
      </c>
      <c r="AU1460" s="14"/>
      <c r="AV1460" s="14"/>
      <c r="AW1460" s="14"/>
      <c r="AX1460" s="35"/>
      <c r="AY1460" s="30"/>
      <c r="AZ1460" s="14"/>
      <c r="BA1460" s="14"/>
      <c r="BB1460" s="14"/>
      <c r="BC1460" s="14"/>
    </row>
    <row r="1461" spans="1:55" ht="26" customHeight="1" x14ac:dyDescent="0.35">
      <c r="A1461" s="2"/>
      <c r="B1461" s="2" t="s">
        <v>171</v>
      </c>
      <c r="C1461" s="22" t="str">
        <f>VLOOKUP(B1461,Tabel!$A$6:$E$78,2,FALSE)</f>
        <v>Kalung mutiara</v>
      </c>
      <c r="D1461" s="14">
        <f>VLOOKUP(B1461,Tabel!$A$6:$E$78,4,FALSE)</f>
        <v>40000</v>
      </c>
      <c r="E1461" s="13"/>
      <c r="F1461" s="13"/>
      <c r="G1461" s="13"/>
      <c r="H1461" s="13"/>
      <c r="I1461" s="13"/>
      <c r="J1461" s="13"/>
      <c r="K1461" s="13"/>
      <c r="L1461" s="13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F1461" s="13"/>
      <c r="AG1461" s="13"/>
      <c r="AH1461" s="13"/>
      <c r="AI1461" s="13"/>
      <c r="AJ1461" s="13">
        <v>1</v>
      </c>
      <c r="AK1461" s="13"/>
      <c r="AL1461" s="13"/>
      <c r="AM1461" s="13"/>
      <c r="AN1461" s="13"/>
      <c r="AO1461" s="13"/>
      <c r="AP1461" s="13"/>
      <c r="AQ1461" s="13"/>
      <c r="AR1461" s="13">
        <f t="shared" si="91"/>
        <v>1</v>
      </c>
      <c r="AT1461" s="13">
        <f t="shared" si="92"/>
        <v>40000</v>
      </c>
      <c r="AU1461" s="14"/>
      <c r="AV1461" s="14"/>
      <c r="AW1461" s="14"/>
      <c r="AX1461" s="35"/>
      <c r="AY1461" s="30"/>
      <c r="AZ1461" s="14"/>
      <c r="BA1461" s="14"/>
      <c r="BB1461" s="14"/>
      <c r="BC1461" s="14"/>
    </row>
    <row r="1462" spans="1:55" ht="26" customHeight="1" x14ac:dyDescent="0.35">
      <c r="A1462" s="2" t="s">
        <v>665</v>
      </c>
      <c r="B1462" s="2" t="s">
        <v>223</v>
      </c>
      <c r="C1462" s="22" t="str">
        <f>VLOOKUP(B1462,Tabel!$A$6:$E$78,2,FALSE)</f>
        <v>Gelang rosario kristal</v>
      </c>
      <c r="D1462" s="14">
        <f>VLOOKUP(B1462,Tabel!$A$6:$E$78,4,FALSE)</f>
        <v>75000</v>
      </c>
      <c r="E1462" s="13"/>
      <c r="F1462" s="13"/>
      <c r="G1462" s="13"/>
      <c r="H1462" s="13"/>
      <c r="I1462" s="13"/>
      <c r="J1462" s="13"/>
      <c r="K1462" s="13"/>
      <c r="L1462" s="13"/>
      <c r="M1462" s="13"/>
      <c r="N1462" s="13"/>
      <c r="O1462" s="13">
        <v>1</v>
      </c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F1462" s="13"/>
      <c r="AG1462" s="13"/>
      <c r="AH1462" s="13"/>
      <c r="AI1462" s="13"/>
      <c r="AJ1462" s="13"/>
      <c r="AK1462" s="13"/>
      <c r="AL1462" s="13"/>
      <c r="AM1462" s="13"/>
      <c r="AN1462" s="13"/>
      <c r="AO1462" s="13"/>
      <c r="AP1462" s="13"/>
      <c r="AQ1462" s="13"/>
      <c r="AR1462" s="13">
        <f t="shared" si="91"/>
        <v>1</v>
      </c>
      <c r="AT1462" s="13">
        <f t="shared" si="92"/>
        <v>75000</v>
      </c>
      <c r="AU1462" s="14"/>
      <c r="AV1462" s="14"/>
      <c r="AW1462" s="14"/>
      <c r="AX1462" s="35"/>
      <c r="AY1462" s="30"/>
      <c r="AZ1462" s="14"/>
      <c r="BA1462" s="14"/>
      <c r="BB1462" s="14"/>
      <c r="BC1462" s="14"/>
    </row>
    <row r="1463" spans="1:55" ht="26" customHeight="1" x14ac:dyDescent="0.35">
      <c r="A1463" s="2" t="s">
        <v>666</v>
      </c>
      <c r="B1463" s="2" t="s">
        <v>215</v>
      </c>
      <c r="C1463" s="22" t="str">
        <f>VLOOKUP(B1463,Tabel!$A$6:$E$78,2,FALSE)</f>
        <v>G. Mutiara</v>
      </c>
      <c r="D1463" s="14">
        <f>VLOOKUP(B1463,Tabel!$A$6:$E$78,4,FALSE)</f>
        <v>30000</v>
      </c>
      <c r="E1463" s="13"/>
      <c r="F1463" s="13"/>
      <c r="G1463" s="13"/>
      <c r="H1463" s="13"/>
      <c r="I1463" s="13"/>
      <c r="J1463" s="13"/>
      <c r="K1463" s="13"/>
      <c r="L1463" s="13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  <c r="AE1463" s="13"/>
      <c r="AF1463" s="13"/>
      <c r="AG1463" s="13"/>
      <c r="AH1463" s="13"/>
      <c r="AI1463" s="13">
        <v>2</v>
      </c>
      <c r="AJ1463" s="13"/>
      <c r="AK1463" s="13"/>
      <c r="AL1463" s="13"/>
      <c r="AM1463" s="13"/>
      <c r="AN1463" s="13"/>
      <c r="AO1463" s="13"/>
      <c r="AP1463" s="13"/>
      <c r="AQ1463" s="13"/>
      <c r="AR1463" s="13">
        <f t="shared" si="91"/>
        <v>2</v>
      </c>
      <c r="AT1463" s="13">
        <f t="shared" si="92"/>
        <v>60000</v>
      </c>
      <c r="AU1463" s="14"/>
      <c r="AV1463" s="14"/>
      <c r="AW1463" s="14"/>
      <c r="AX1463" s="35"/>
      <c r="AY1463" s="30"/>
      <c r="AZ1463" s="14"/>
      <c r="BA1463" s="14"/>
      <c r="BB1463" s="14"/>
      <c r="BC1463" s="14"/>
    </row>
    <row r="1464" spans="1:55" ht="26" customHeight="1" x14ac:dyDescent="0.35">
      <c r="A1464" s="2" t="s">
        <v>667</v>
      </c>
      <c r="B1464" s="2" t="s">
        <v>636</v>
      </c>
      <c r="C1464" s="22" t="str">
        <f>VLOOKUP(B1464,Tabel!$A$6:$E$78,2,FALSE)</f>
        <v>Rosario Biji Plastik</v>
      </c>
      <c r="D1464" s="14">
        <f>VLOOKUP(B1464,Tabel!$A$6:$E$78,4,FALSE)</f>
        <v>40000</v>
      </c>
      <c r="E1464" s="13"/>
      <c r="F1464" s="13"/>
      <c r="G1464" s="13"/>
      <c r="H1464" s="13"/>
      <c r="I1464" s="13"/>
      <c r="J1464" s="13"/>
      <c r="K1464" s="13"/>
      <c r="L1464" s="13"/>
      <c r="M1464" s="13"/>
      <c r="N1464" s="13"/>
      <c r="O1464" s="13">
        <v>2</v>
      </c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F1464" s="13"/>
      <c r="AG1464" s="13">
        <v>2</v>
      </c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/>
      <c r="AR1464" s="13">
        <f t="shared" si="91"/>
        <v>4</v>
      </c>
      <c r="AT1464" s="13">
        <f t="shared" si="92"/>
        <v>160000</v>
      </c>
      <c r="AU1464" s="14"/>
      <c r="AV1464" s="14"/>
      <c r="AW1464" s="14"/>
      <c r="AX1464" s="35"/>
      <c r="AY1464" s="30"/>
      <c r="AZ1464" s="14"/>
      <c r="BA1464" s="14"/>
      <c r="BB1464" s="14"/>
      <c r="BC1464" s="14"/>
    </row>
    <row r="1465" spans="1:55" ht="26" customHeight="1" x14ac:dyDescent="0.35">
      <c r="A1465" s="2"/>
      <c r="B1465" s="2" t="s">
        <v>40</v>
      </c>
      <c r="C1465" s="22" t="str">
        <f>VLOOKUP(B1465,Tabel!$A$6:$E$78,2,FALSE)</f>
        <v>Kalung huruf</v>
      </c>
      <c r="D1465" s="14">
        <f>VLOOKUP(B1465,Tabel!$A$6:$E$78,4,FALSE)</f>
        <v>15000</v>
      </c>
      <c r="E1465" s="13"/>
      <c r="F1465" s="13"/>
      <c r="G1465" s="13"/>
      <c r="H1465" s="13"/>
      <c r="I1465" s="13"/>
      <c r="J1465" s="13"/>
      <c r="K1465" s="13"/>
      <c r="L1465" s="13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>
        <v>1</v>
      </c>
      <c r="X1465" s="13"/>
      <c r="Y1465" s="13"/>
      <c r="Z1465" s="13"/>
      <c r="AA1465" s="13"/>
      <c r="AB1465" s="13"/>
      <c r="AC1465" s="13"/>
      <c r="AD1465" s="13"/>
      <c r="AE1465" s="13"/>
      <c r="AF1465" s="13"/>
      <c r="AG1465" s="13"/>
      <c r="AH1465" s="13"/>
      <c r="AI1465" s="13">
        <v>1</v>
      </c>
      <c r="AJ1465" s="13"/>
      <c r="AK1465" s="13"/>
      <c r="AL1465" s="13"/>
      <c r="AM1465" s="13"/>
      <c r="AN1465" s="13"/>
      <c r="AO1465" s="13"/>
      <c r="AP1465" s="13"/>
      <c r="AQ1465" s="13"/>
      <c r="AR1465" s="13">
        <f t="shared" si="91"/>
        <v>2</v>
      </c>
      <c r="AT1465" s="13">
        <f t="shared" si="92"/>
        <v>30000</v>
      </c>
      <c r="AU1465" s="14"/>
      <c r="AV1465" s="14"/>
      <c r="AW1465" s="14"/>
      <c r="AX1465" s="35"/>
      <c r="AY1465" s="30"/>
      <c r="AZ1465" s="14"/>
      <c r="BA1465" s="14"/>
      <c r="BB1465" s="14"/>
      <c r="BC1465" s="14"/>
    </row>
    <row r="1466" spans="1:55" ht="26" customHeight="1" x14ac:dyDescent="0.35">
      <c r="A1466" s="2"/>
      <c r="B1466" s="2" t="s">
        <v>223</v>
      </c>
      <c r="C1466" s="22" t="str">
        <f>VLOOKUP(B1466,Tabel!$A$6:$E$78,2,FALSE)</f>
        <v>Gelang rosario kristal</v>
      </c>
      <c r="D1466" s="14">
        <f>VLOOKUP(B1466,Tabel!$A$6:$E$78,4,FALSE)</f>
        <v>75000</v>
      </c>
      <c r="E1466" s="13"/>
      <c r="F1466" s="13"/>
      <c r="G1466" s="13"/>
      <c r="H1466" s="13"/>
      <c r="I1466" s="13"/>
      <c r="J1466" s="13"/>
      <c r="K1466" s="13"/>
      <c r="L1466" s="13"/>
      <c r="M1466" s="13"/>
      <c r="N1466" s="13"/>
      <c r="O1466" s="13">
        <v>2</v>
      </c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/>
      <c r="AF1466" s="13"/>
      <c r="AG1466" s="13"/>
      <c r="AH1466" s="13"/>
      <c r="AI1466" s="13"/>
      <c r="AJ1466" s="13"/>
      <c r="AK1466" s="13"/>
      <c r="AL1466" s="13"/>
      <c r="AM1466" s="13"/>
      <c r="AN1466" s="13"/>
      <c r="AO1466" s="13"/>
      <c r="AP1466" s="13"/>
      <c r="AQ1466" s="13"/>
      <c r="AR1466" s="13">
        <f t="shared" si="91"/>
        <v>2</v>
      </c>
      <c r="AT1466" s="13">
        <f t="shared" si="92"/>
        <v>150000</v>
      </c>
      <c r="AU1466" s="14"/>
      <c r="AV1466" s="14"/>
      <c r="AW1466" s="14"/>
      <c r="AX1466" s="35"/>
      <c r="AY1466" s="30"/>
      <c r="AZ1466" s="14"/>
      <c r="BA1466" s="14"/>
      <c r="BB1466" s="14"/>
      <c r="BC1466" s="14"/>
    </row>
    <row r="1467" spans="1:55" ht="26" customHeight="1" x14ac:dyDescent="0.35">
      <c r="A1467" s="2"/>
      <c r="B1467" s="2" t="s">
        <v>133</v>
      </c>
      <c r="C1467" s="22" t="str">
        <f>VLOOKUP(B1467,Tabel!$A$6:$E$78,2,FALSE)</f>
        <v>Gelang rosario kristal</v>
      </c>
      <c r="D1467" s="14">
        <f>VLOOKUP(B1467,Tabel!$A$6:$E$78,4,FALSE)</f>
        <v>50000</v>
      </c>
      <c r="E1467" s="13"/>
      <c r="F1467" s="13"/>
      <c r="G1467" s="13"/>
      <c r="H1467" s="13"/>
      <c r="I1467" s="13"/>
      <c r="J1467" s="13"/>
      <c r="K1467" s="13"/>
      <c r="L1467" s="13"/>
      <c r="M1467" s="13"/>
      <c r="N1467" s="13"/>
      <c r="O1467" s="13">
        <v>1</v>
      </c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  <c r="AE1467" s="13"/>
      <c r="AF1467" s="13"/>
      <c r="AG1467" s="13"/>
      <c r="AH1467" s="13"/>
      <c r="AI1467" s="13"/>
      <c r="AJ1467" s="13"/>
      <c r="AK1467" s="13"/>
      <c r="AL1467" s="13"/>
      <c r="AM1467" s="13"/>
      <c r="AN1467" s="13"/>
      <c r="AO1467" s="13"/>
      <c r="AP1467" s="13"/>
      <c r="AQ1467" s="13"/>
      <c r="AR1467" s="13">
        <f t="shared" si="91"/>
        <v>1</v>
      </c>
      <c r="AT1467" s="13">
        <f t="shared" si="92"/>
        <v>50000</v>
      </c>
      <c r="AU1467" s="14"/>
      <c r="AV1467" s="14"/>
      <c r="AW1467" s="14"/>
      <c r="AX1467" s="35"/>
      <c r="AY1467" s="30"/>
      <c r="AZ1467" s="14"/>
      <c r="BA1467" s="14"/>
      <c r="BB1467" s="14"/>
      <c r="BC1467" s="14"/>
    </row>
    <row r="1468" spans="1:55" ht="26" customHeight="1" x14ac:dyDescent="0.35">
      <c r="A1468" s="2"/>
      <c r="B1468" s="2" t="s">
        <v>49</v>
      </c>
      <c r="C1468" s="22" t="str">
        <f>VLOOKUP(B1468,Tabel!$A$6:$E$78,2,FALSE)</f>
        <v>G.tali warna warni</v>
      </c>
      <c r="D1468" s="14">
        <f>VLOOKUP(B1468,Tabel!$A$6:$E$78,4,FALSE)</f>
        <v>17000</v>
      </c>
      <c r="E1468" s="13"/>
      <c r="F1468" s="13"/>
      <c r="G1468" s="13"/>
      <c r="H1468" s="13"/>
      <c r="I1468" s="13"/>
      <c r="J1468" s="13"/>
      <c r="K1468" s="13"/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  <c r="AE1468" s="13"/>
      <c r="AF1468" s="13"/>
      <c r="AG1468" s="13">
        <v>2</v>
      </c>
      <c r="AH1468" s="13">
        <v>1</v>
      </c>
      <c r="AI1468" s="13"/>
      <c r="AJ1468" s="13"/>
      <c r="AK1468" s="13"/>
      <c r="AL1468" s="13"/>
      <c r="AM1468" s="13"/>
      <c r="AN1468" s="13"/>
      <c r="AO1468" s="13"/>
      <c r="AP1468" s="13"/>
      <c r="AQ1468" s="13"/>
      <c r="AR1468" s="13">
        <f t="shared" si="91"/>
        <v>3</v>
      </c>
      <c r="AT1468" s="13">
        <f t="shared" si="92"/>
        <v>51000</v>
      </c>
      <c r="AU1468" s="14"/>
      <c r="AV1468" s="14"/>
      <c r="AW1468" s="14"/>
      <c r="AX1468" s="35"/>
      <c r="AY1468" s="30"/>
      <c r="AZ1468" s="14"/>
      <c r="BA1468" s="14"/>
      <c r="BB1468" s="14"/>
      <c r="BC1468" s="14"/>
    </row>
    <row r="1469" spans="1:55" ht="26" customHeight="1" x14ac:dyDescent="0.35">
      <c r="A1469" s="2"/>
      <c r="B1469" s="2" t="s">
        <v>633</v>
      </c>
      <c r="C1469" s="22" t="str">
        <f>VLOOKUP(B1469,Tabel!$A$6:$E$78,2,FALSE)</f>
        <v>Pita</v>
      </c>
      <c r="D1469" s="14">
        <f>VLOOKUP(B1469,Tabel!$A$6:$E$78,4,FALSE)</f>
        <v>15000</v>
      </c>
      <c r="E1469" s="13"/>
      <c r="F1469" s="13"/>
      <c r="G1469" s="13"/>
      <c r="H1469" s="13"/>
      <c r="I1469" s="13"/>
      <c r="J1469" s="13">
        <f ca="1">J1469</f>
        <v>0</v>
      </c>
      <c r="K1469" s="13"/>
      <c r="L1469" s="13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  <c r="AE1469" s="13"/>
      <c r="AF1469" s="13"/>
      <c r="AG1469" s="13"/>
      <c r="AH1469" s="13"/>
      <c r="AI1469" s="13">
        <v>3</v>
      </c>
      <c r="AJ1469" s="13"/>
      <c r="AK1469" s="13"/>
      <c r="AL1469" s="13"/>
      <c r="AM1469" s="13"/>
      <c r="AN1469" s="13"/>
      <c r="AO1469" s="13"/>
      <c r="AP1469" s="13"/>
      <c r="AQ1469" s="13"/>
      <c r="AR1469" s="13">
        <f t="shared" ca="1" si="91"/>
        <v>3</v>
      </c>
      <c r="AT1469" s="13">
        <f t="shared" ca="1" si="92"/>
        <v>51000</v>
      </c>
      <c r="AU1469" s="14"/>
      <c r="AV1469" s="14"/>
      <c r="AW1469" s="14"/>
      <c r="AX1469" s="35"/>
      <c r="AY1469" s="30"/>
      <c r="AZ1469" s="14"/>
      <c r="BA1469" s="14"/>
      <c r="BB1469" s="14"/>
      <c r="BC1469" s="14"/>
    </row>
    <row r="1470" spans="1:55" ht="26" customHeight="1" x14ac:dyDescent="0.35">
      <c r="A1470" s="2"/>
      <c r="B1470" s="2" t="s">
        <v>662</v>
      </c>
      <c r="C1470" s="22" t="s">
        <v>102</v>
      </c>
      <c r="D1470" s="14">
        <v>40000</v>
      </c>
      <c r="E1470" s="13"/>
      <c r="F1470" s="13"/>
      <c r="G1470" s="13"/>
      <c r="H1470" s="13"/>
      <c r="I1470" s="13"/>
      <c r="J1470" s="13"/>
      <c r="K1470" s="13"/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  <c r="AE1470" s="13"/>
      <c r="AF1470" s="13"/>
      <c r="AG1470" s="13"/>
      <c r="AH1470" s="13"/>
      <c r="AI1470" s="13"/>
      <c r="AJ1470" s="13"/>
      <c r="AK1470" s="13"/>
      <c r="AL1470" s="13"/>
      <c r="AM1470" s="13"/>
      <c r="AN1470" s="13"/>
      <c r="AO1470" s="13"/>
      <c r="AP1470" s="13"/>
      <c r="AQ1470" s="13">
        <v>1</v>
      </c>
      <c r="AR1470" s="13">
        <f t="shared" si="91"/>
        <v>1</v>
      </c>
      <c r="AT1470" s="13">
        <f t="shared" si="92"/>
        <v>40000</v>
      </c>
      <c r="AU1470" s="14"/>
      <c r="AV1470" s="14"/>
      <c r="AW1470" s="14"/>
      <c r="AX1470" s="35"/>
      <c r="AY1470" s="30"/>
      <c r="AZ1470" s="14"/>
      <c r="BA1470" s="14"/>
      <c r="BB1470" s="14"/>
      <c r="BC1470" s="14"/>
    </row>
    <row r="1471" spans="1:55" ht="26" customHeight="1" x14ac:dyDescent="0.35">
      <c r="A1471" s="2" t="s">
        <v>668</v>
      </c>
      <c r="B1471" s="2" t="s">
        <v>636</v>
      </c>
      <c r="C1471" s="22" t="str">
        <f>VLOOKUP(B1471,Tabel!$A$6:$E$78,2,FALSE)</f>
        <v>Rosario Biji Plastik</v>
      </c>
      <c r="D1471" s="14">
        <f>VLOOKUP(B1471,Tabel!$A$6:$E$78,4,FALSE)</f>
        <v>40000</v>
      </c>
      <c r="E1471" s="13"/>
      <c r="F1471" s="13"/>
      <c r="G1471" s="13"/>
      <c r="H1471" s="13"/>
      <c r="I1471" s="13"/>
      <c r="J1471" s="13"/>
      <c r="K1471" s="13"/>
      <c r="L1471" s="13"/>
      <c r="M1471" s="13"/>
      <c r="N1471" s="13"/>
      <c r="O1471" s="13">
        <v>6</v>
      </c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>
        <v>4</v>
      </c>
      <c r="AH1471" s="13"/>
      <c r="AI1471" s="13"/>
      <c r="AJ1471" s="13"/>
      <c r="AK1471" s="13"/>
      <c r="AL1471" s="13"/>
      <c r="AM1471" s="13"/>
      <c r="AN1471" s="13"/>
      <c r="AO1471" s="13"/>
      <c r="AP1471" s="13"/>
      <c r="AQ1471" s="13"/>
      <c r="AR1471" s="13">
        <f t="shared" si="91"/>
        <v>10</v>
      </c>
      <c r="AT1471" s="13">
        <f t="shared" si="92"/>
        <v>400000</v>
      </c>
      <c r="AU1471" s="14"/>
      <c r="AV1471" s="14"/>
      <c r="AW1471" s="14"/>
      <c r="AX1471" s="35"/>
      <c r="AY1471" s="30"/>
      <c r="AZ1471" s="14"/>
      <c r="BA1471" s="14"/>
      <c r="BB1471" s="14"/>
      <c r="BC1471" s="14"/>
    </row>
    <row r="1472" spans="1:55" ht="26" customHeight="1" x14ac:dyDescent="0.35">
      <c r="A1472" s="2" t="s">
        <v>669</v>
      </c>
      <c r="B1472" s="2" t="s">
        <v>33</v>
      </c>
      <c r="C1472" s="22" t="str">
        <f>VLOOKUP(B1472,Tabel!$A$6:$E$78,2,FALSE)</f>
        <v>Rosario batu</v>
      </c>
      <c r="D1472" s="14">
        <f>VLOOKUP(B1472,Tabel!$A$6:$E$78,4,FALSE)</f>
        <v>100000</v>
      </c>
      <c r="E1472" s="13"/>
      <c r="F1472" s="13"/>
      <c r="G1472" s="13"/>
      <c r="H1472" s="13"/>
      <c r="I1472" s="13"/>
      <c r="J1472" s="13"/>
      <c r="K1472" s="13"/>
      <c r="L1472" s="13"/>
      <c r="M1472" s="13"/>
      <c r="N1472" s="13"/>
      <c r="O1472" s="13">
        <v>2</v>
      </c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F1472" s="13"/>
      <c r="AG1472" s="13"/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/>
      <c r="AR1472" s="13">
        <f t="shared" si="91"/>
        <v>2</v>
      </c>
      <c r="AT1472" s="13">
        <f t="shared" si="92"/>
        <v>200000</v>
      </c>
      <c r="AU1472" s="14"/>
      <c r="AV1472" s="14"/>
      <c r="AW1472" s="14"/>
      <c r="AX1472" s="35"/>
      <c r="AY1472" s="30"/>
      <c r="AZ1472" s="14"/>
      <c r="BA1472" s="14"/>
      <c r="BB1472" s="14"/>
      <c r="BC1472" s="14"/>
    </row>
    <row r="1473" spans="1:55" ht="26" customHeight="1" x14ac:dyDescent="0.35">
      <c r="A1473" s="2"/>
      <c r="B1473" s="2" t="s">
        <v>40</v>
      </c>
      <c r="C1473" s="22" t="str">
        <f>VLOOKUP(B1473,Tabel!$A$6:$E$78,2,FALSE)</f>
        <v>Kalung huruf</v>
      </c>
      <c r="D1473" s="14">
        <f>VLOOKUP(B1473,Tabel!$A$6:$E$78,4,FALSE)</f>
        <v>15000</v>
      </c>
      <c r="E1473" s="13"/>
      <c r="F1473" s="13"/>
      <c r="G1473" s="13"/>
      <c r="H1473" s="13"/>
      <c r="I1473" s="13"/>
      <c r="J1473" s="13"/>
      <c r="K1473" s="13"/>
      <c r="L1473" s="13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>
        <v>6</v>
      </c>
      <c r="X1473" s="13"/>
      <c r="Y1473" s="13"/>
      <c r="Z1473" s="13"/>
      <c r="AA1473" s="13"/>
      <c r="AB1473" s="13"/>
      <c r="AC1473" s="13"/>
      <c r="AD1473" s="13"/>
      <c r="AE1473" s="13"/>
      <c r="AF1473" s="13"/>
      <c r="AG1473" s="13"/>
      <c r="AH1473" s="13">
        <v>1</v>
      </c>
      <c r="AI1473" s="13">
        <v>5</v>
      </c>
      <c r="AJ1473" s="13"/>
      <c r="AK1473" s="13"/>
      <c r="AL1473" s="13"/>
      <c r="AM1473" s="13"/>
      <c r="AN1473" s="13"/>
      <c r="AO1473" s="13"/>
      <c r="AP1473" s="13"/>
      <c r="AQ1473" s="13"/>
      <c r="AR1473" s="13">
        <f t="shared" ref="AR1473:AR1484" si="93">SUM(E1473:AQ1473)</f>
        <v>12</v>
      </c>
      <c r="AT1473" s="13">
        <f t="shared" ref="AT1473:AT1484" si="94">AR1473*D1473</f>
        <v>180000</v>
      </c>
      <c r="AU1473" s="14"/>
      <c r="AV1473" s="14"/>
      <c r="AW1473" s="14"/>
      <c r="AX1473" s="35"/>
      <c r="AY1473" s="30"/>
      <c r="AZ1473" s="14"/>
      <c r="BA1473" s="14"/>
      <c r="BB1473" s="14"/>
      <c r="BC1473" s="14"/>
    </row>
    <row r="1474" spans="1:55" ht="26" customHeight="1" x14ac:dyDescent="0.35">
      <c r="A1474" s="2"/>
      <c r="B1474" s="2" t="s">
        <v>221</v>
      </c>
      <c r="C1474" s="22" t="str">
        <f>VLOOKUP(B1474,Tabel!$A$6:$E$78,2,FALSE)</f>
        <v>Rosario tali bercorak</v>
      </c>
      <c r="D1474" s="14">
        <f>VLOOKUP(B1474,Tabel!$A$6:$E$78,4,FALSE)</f>
        <v>50000</v>
      </c>
      <c r="E1474" s="13"/>
      <c r="F1474" s="13"/>
      <c r="G1474" s="13"/>
      <c r="H1474" s="13"/>
      <c r="I1474" s="13"/>
      <c r="J1474" s="13"/>
      <c r="K1474" s="13"/>
      <c r="L1474" s="13"/>
      <c r="M1474" s="13"/>
      <c r="N1474" s="13"/>
      <c r="O1474" s="13">
        <v>2</v>
      </c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3"/>
      <c r="AF1474" s="13"/>
      <c r="AG1474" s="13"/>
      <c r="AH1474" s="13"/>
      <c r="AI1474" s="13"/>
      <c r="AJ1474" s="13"/>
      <c r="AK1474" s="13"/>
      <c r="AL1474" s="13"/>
      <c r="AM1474" s="13"/>
      <c r="AN1474" s="13"/>
      <c r="AO1474" s="13"/>
      <c r="AP1474" s="13"/>
      <c r="AQ1474" s="13"/>
      <c r="AR1474" s="13">
        <f t="shared" si="93"/>
        <v>2</v>
      </c>
      <c r="AT1474" s="13">
        <f t="shared" si="94"/>
        <v>100000</v>
      </c>
      <c r="AU1474" s="14"/>
      <c r="AV1474" s="14"/>
      <c r="AW1474" s="14"/>
      <c r="AX1474" s="35"/>
      <c r="AY1474" s="30"/>
      <c r="AZ1474" s="14"/>
      <c r="BA1474" s="14"/>
      <c r="BB1474" s="14"/>
      <c r="BC1474" s="14"/>
    </row>
    <row r="1475" spans="1:55" ht="26" customHeight="1" x14ac:dyDescent="0.35">
      <c r="A1475" s="2"/>
      <c r="B1475" s="2" t="s">
        <v>133</v>
      </c>
      <c r="C1475" s="22" t="str">
        <f>VLOOKUP(B1475,Tabel!$A$6:$E$78,2,FALSE)</f>
        <v>Gelang rosario kristal</v>
      </c>
      <c r="D1475" s="14">
        <f>VLOOKUP(B1475,Tabel!$A$6:$E$78,4,FALSE)</f>
        <v>50000</v>
      </c>
      <c r="E1475" s="13"/>
      <c r="F1475" s="13"/>
      <c r="G1475" s="13"/>
      <c r="H1475" s="13"/>
      <c r="I1475" s="13"/>
      <c r="J1475" s="13"/>
      <c r="K1475" s="13"/>
      <c r="L1475" s="13"/>
      <c r="M1475" s="13"/>
      <c r="N1475" s="13"/>
      <c r="O1475" s="13">
        <v>1</v>
      </c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  <c r="AA1475" s="13"/>
      <c r="AB1475" s="13"/>
      <c r="AC1475" s="13"/>
      <c r="AD1475" s="13"/>
      <c r="AE1475" s="13"/>
      <c r="AF1475" s="13"/>
      <c r="AG1475" s="13"/>
      <c r="AH1475" s="13"/>
      <c r="AI1475" s="13">
        <v>3</v>
      </c>
      <c r="AJ1475" s="13"/>
      <c r="AK1475" s="13"/>
      <c r="AL1475" s="13"/>
      <c r="AM1475" s="13"/>
      <c r="AN1475" s="13"/>
      <c r="AO1475" s="13"/>
      <c r="AP1475" s="13"/>
      <c r="AQ1475" s="13"/>
      <c r="AR1475" s="13">
        <f t="shared" si="93"/>
        <v>4</v>
      </c>
      <c r="AT1475" s="13">
        <f t="shared" si="94"/>
        <v>200000</v>
      </c>
      <c r="AU1475" s="14"/>
      <c r="AV1475" s="14"/>
      <c r="AW1475" s="14"/>
      <c r="AX1475" s="35"/>
      <c r="AY1475" s="30"/>
      <c r="AZ1475" s="14"/>
      <c r="BA1475" s="14"/>
      <c r="BB1475" s="14"/>
      <c r="BC1475" s="14"/>
    </row>
    <row r="1476" spans="1:55" ht="26" customHeight="1" x14ac:dyDescent="0.35">
      <c r="A1476" s="2"/>
      <c r="B1476" s="2" t="s">
        <v>223</v>
      </c>
      <c r="C1476" s="22" t="str">
        <f>VLOOKUP(B1476,Tabel!$A$6:$E$78,2,FALSE)</f>
        <v>Gelang rosario kristal</v>
      </c>
      <c r="D1476" s="14">
        <f>VLOOKUP(B1476,Tabel!$A$6:$E$78,4,FALSE)</f>
        <v>75000</v>
      </c>
      <c r="E1476" s="13"/>
      <c r="F1476" s="13"/>
      <c r="G1476" s="13"/>
      <c r="H1476" s="13"/>
      <c r="I1476" s="13"/>
      <c r="J1476" s="13"/>
      <c r="K1476" s="13"/>
      <c r="L1476" s="13"/>
      <c r="M1476" s="13"/>
      <c r="N1476" s="13"/>
      <c r="O1476" s="13">
        <v>1</v>
      </c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F1476" s="13"/>
      <c r="AG1476" s="13"/>
      <c r="AH1476" s="13"/>
      <c r="AI1476" s="13">
        <v>1</v>
      </c>
      <c r="AJ1476" s="13"/>
      <c r="AK1476" s="13"/>
      <c r="AL1476" s="13"/>
      <c r="AM1476" s="13"/>
      <c r="AN1476" s="13"/>
      <c r="AO1476" s="13"/>
      <c r="AP1476" s="13">
        <v>1</v>
      </c>
      <c r="AQ1476" s="13"/>
      <c r="AR1476" s="13">
        <f t="shared" si="93"/>
        <v>3</v>
      </c>
      <c r="AT1476" s="13">
        <f t="shared" si="94"/>
        <v>225000</v>
      </c>
      <c r="AU1476" s="14"/>
      <c r="AV1476" s="14"/>
      <c r="AW1476" s="14"/>
      <c r="AX1476" s="35"/>
      <c r="AY1476" s="30"/>
      <c r="AZ1476" s="14"/>
      <c r="BA1476" s="14"/>
      <c r="BB1476" s="14"/>
      <c r="BC1476" s="14"/>
    </row>
    <row r="1477" spans="1:55" ht="26" customHeight="1" x14ac:dyDescent="0.35">
      <c r="A1477" s="2"/>
      <c r="B1477" s="2" t="s">
        <v>633</v>
      </c>
      <c r="C1477" s="22" t="str">
        <f>VLOOKUP(B1477,Tabel!$A$6:$E$78,2,FALSE)</f>
        <v>Pita</v>
      </c>
      <c r="D1477" s="14">
        <f>VLOOKUP(B1477,Tabel!$A$6:$E$78,4,FALSE)</f>
        <v>15000</v>
      </c>
      <c r="E1477" s="13"/>
      <c r="F1477" s="13"/>
      <c r="G1477" s="13"/>
      <c r="H1477" s="13"/>
      <c r="I1477" s="13"/>
      <c r="J1477" s="13"/>
      <c r="K1477" s="13"/>
      <c r="L1477" s="13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F1477" s="13"/>
      <c r="AG1477" s="13"/>
      <c r="AH1477" s="13"/>
      <c r="AI1477" s="13">
        <v>3</v>
      </c>
      <c r="AJ1477" s="13"/>
      <c r="AK1477" s="13"/>
      <c r="AL1477" s="13"/>
      <c r="AM1477" s="13"/>
      <c r="AN1477" s="13"/>
      <c r="AO1477" s="13"/>
      <c r="AP1477" s="13"/>
      <c r="AQ1477" s="13"/>
      <c r="AR1477" s="13">
        <f t="shared" si="93"/>
        <v>3</v>
      </c>
      <c r="AT1477" s="13">
        <f t="shared" si="94"/>
        <v>45000</v>
      </c>
      <c r="AU1477" s="14"/>
      <c r="AV1477" s="14"/>
      <c r="AW1477" s="14"/>
      <c r="AX1477" s="35"/>
      <c r="AY1477" s="30"/>
      <c r="AZ1477" s="14"/>
      <c r="BA1477" s="14"/>
      <c r="BB1477" s="14"/>
      <c r="BC1477" s="14"/>
    </row>
    <row r="1478" spans="1:55" ht="26" customHeight="1" x14ac:dyDescent="0.35">
      <c r="A1478" s="2"/>
      <c r="B1478" s="2" t="s">
        <v>215</v>
      </c>
      <c r="C1478" s="22" t="str">
        <f>VLOOKUP(B1478,Tabel!$A$6:$E$78,2,FALSE)</f>
        <v>G. Mutiara</v>
      </c>
      <c r="D1478" s="14">
        <f>VLOOKUP(B1478,Tabel!$A$6:$E$78,4,FALSE)</f>
        <v>30000</v>
      </c>
      <c r="E1478" s="13"/>
      <c r="F1478" s="13"/>
      <c r="G1478" s="13"/>
      <c r="H1478" s="13"/>
      <c r="I1478" s="13"/>
      <c r="J1478" s="13"/>
      <c r="K1478" s="13"/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  <c r="AE1478" s="13"/>
      <c r="AF1478" s="13"/>
      <c r="AG1478" s="13"/>
      <c r="AH1478" s="13"/>
      <c r="AI1478" s="13">
        <v>5</v>
      </c>
      <c r="AJ1478" s="13"/>
      <c r="AK1478" s="13"/>
      <c r="AL1478" s="13"/>
      <c r="AM1478" s="13"/>
      <c r="AN1478" s="13"/>
      <c r="AO1478" s="13"/>
      <c r="AP1478" s="13"/>
      <c r="AQ1478" s="13"/>
      <c r="AR1478" s="13">
        <f t="shared" si="93"/>
        <v>5</v>
      </c>
      <c r="AT1478" s="13">
        <f t="shared" si="94"/>
        <v>150000</v>
      </c>
      <c r="AU1478" s="14"/>
      <c r="AV1478" s="14"/>
      <c r="AW1478" s="14"/>
      <c r="AX1478" s="35"/>
      <c r="AY1478" s="30"/>
      <c r="AZ1478" s="14"/>
      <c r="BA1478" s="14"/>
      <c r="BB1478" s="14"/>
      <c r="BC1478" s="14"/>
    </row>
    <row r="1479" spans="1:55" ht="26" customHeight="1" x14ac:dyDescent="0.35">
      <c r="A1479" s="2"/>
      <c r="B1479" s="2" t="s">
        <v>49</v>
      </c>
      <c r="C1479" s="22" t="str">
        <f>VLOOKUP(B1479,Tabel!$A$6:$E$78,2,FALSE)</f>
        <v>G.tali warna warni</v>
      </c>
      <c r="D1479" s="14">
        <f>VLOOKUP(B1479,Tabel!$A$6:$E$78,4,FALSE)</f>
        <v>17000</v>
      </c>
      <c r="E1479" s="13"/>
      <c r="F1479" s="13"/>
      <c r="G1479" s="13"/>
      <c r="H1479" s="13"/>
      <c r="I1479" s="13"/>
      <c r="J1479" s="13"/>
      <c r="K1479" s="13"/>
      <c r="L1479" s="13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  <c r="AE1479" s="13"/>
      <c r="AF1479" s="13"/>
      <c r="AG1479" s="13"/>
      <c r="AH1479" s="13">
        <v>4</v>
      </c>
      <c r="AI1479" s="13"/>
      <c r="AJ1479" s="13"/>
      <c r="AK1479" s="13"/>
      <c r="AL1479" s="13"/>
      <c r="AM1479" s="13"/>
      <c r="AN1479" s="13"/>
      <c r="AO1479" s="13"/>
      <c r="AP1479" s="13">
        <v>1</v>
      </c>
      <c r="AQ1479" s="13"/>
      <c r="AR1479" s="13">
        <f t="shared" si="93"/>
        <v>5</v>
      </c>
      <c r="AT1479" s="13">
        <f t="shared" si="94"/>
        <v>85000</v>
      </c>
      <c r="AU1479" s="14"/>
      <c r="AV1479" s="14"/>
      <c r="AW1479" s="14"/>
      <c r="AX1479" s="35"/>
      <c r="AY1479" s="30"/>
      <c r="AZ1479" s="14"/>
      <c r="BA1479" s="14"/>
      <c r="BB1479" s="14"/>
      <c r="BC1479" s="14"/>
    </row>
    <row r="1480" spans="1:55" ht="26" customHeight="1" x14ac:dyDescent="0.35">
      <c r="A1480" s="2"/>
      <c r="B1480" s="2"/>
      <c r="C1480" s="22" t="e">
        <f>VLOOKUP(B1480,Tabel!$A$6:$E$78,2,FALSE)</f>
        <v>#N/A</v>
      </c>
      <c r="D1480" s="14" t="e">
        <f>VLOOKUP(B1480,Tabel!$A$6:$E$78,4,FALSE)</f>
        <v>#N/A</v>
      </c>
      <c r="E1480" s="13"/>
      <c r="F1480" s="13"/>
      <c r="G1480" s="13"/>
      <c r="H1480" s="13"/>
      <c r="I1480" s="13"/>
      <c r="J1480" s="13"/>
      <c r="K1480" s="13"/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D1480" s="13"/>
      <c r="AE1480" s="13"/>
      <c r="AF1480" s="13"/>
      <c r="AG1480" s="13"/>
      <c r="AH1480" s="13"/>
      <c r="AI1480" s="13"/>
      <c r="AJ1480" s="13"/>
      <c r="AK1480" s="13"/>
      <c r="AL1480" s="13"/>
      <c r="AM1480" s="13"/>
      <c r="AN1480" s="13"/>
      <c r="AO1480" s="13"/>
      <c r="AP1480" s="13"/>
      <c r="AQ1480" s="13"/>
      <c r="AR1480" s="13">
        <f t="shared" si="93"/>
        <v>0</v>
      </c>
      <c r="AT1480" s="13" t="e">
        <f t="shared" si="94"/>
        <v>#N/A</v>
      </c>
      <c r="AU1480" s="14"/>
      <c r="AV1480" s="14"/>
      <c r="AW1480" s="14"/>
      <c r="AX1480" s="35"/>
      <c r="AY1480" s="30"/>
      <c r="AZ1480" s="14"/>
      <c r="BA1480" s="14"/>
      <c r="BB1480" s="14"/>
      <c r="BC1480" s="14"/>
    </row>
    <row r="1481" spans="1:55" ht="26" customHeight="1" x14ac:dyDescent="0.35">
      <c r="A1481" s="2"/>
      <c r="B1481" s="2"/>
      <c r="C1481" s="22" t="e">
        <f>VLOOKUP(B1481,Tabel!$A$6:$E$78,2,FALSE)</f>
        <v>#N/A</v>
      </c>
      <c r="D1481" s="14" t="e">
        <f>VLOOKUP(B1481,Tabel!$A$6:$E$78,4,FALSE)</f>
        <v>#N/A</v>
      </c>
      <c r="E1481" s="13"/>
      <c r="F1481" s="13"/>
      <c r="G1481" s="13"/>
      <c r="H1481" s="13"/>
      <c r="I1481" s="13"/>
      <c r="J1481" s="13"/>
      <c r="K1481" s="13"/>
      <c r="L1481" s="13"/>
      <c r="M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  <c r="AA1481" s="13"/>
      <c r="AB1481" s="13"/>
      <c r="AC1481" s="13"/>
      <c r="AD1481" s="13"/>
      <c r="AE1481" s="13"/>
      <c r="AF1481" s="13"/>
      <c r="AG1481" s="13"/>
      <c r="AH1481" s="13"/>
      <c r="AI1481" s="13"/>
      <c r="AJ1481" s="13"/>
      <c r="AK1481" s="13"/>
      <c r="AL1481" s="13"/>
      <c r="AM1481" s="13"/>
      <c r="AN1481" s="13"/>
      <c r="AO1481" s="13"/>
      <c r="AP1481" s="13"/>
      <c r="AQ1481" s="13"/>
      <c r="AR1481" s="13">
        <f t="shared" si="93"/>
        <v>0</v>
      </c>
      <c r="AT1481" s="13" t="e">
        <f t="shared" si="94"/>
        <v>#N/A</v>
      </c>
      <c r="AU1481" s="14"/>
      <c r="AV1481" s="14"/>
      <c r="AW1481" s="14"/>
      <c r="AX1481" s="35"/>
      <c r="AY1481" s="30"/>
      <c r="AZ1481" s="14"/>
      <c r="BA1481" s="14"/>
      <c r="BB1481" s="14"/>
      <c r="BC1481" s="14"/>
    </row>
    <row r="1482" spans="1:55" ht="26" customHeight="1" x14ac:dyDescent="0.35">
      <c r="A1482" s="2"/>
      <c r="B1482" s="2"/>
      <c r="C1482" s="22" t="e">
        <f>VLOOKUP(B1482,Tabel!$A$6:$E$78,2,FALSE)</f>
        <v>#N/A</v>
      </c>
      <c r="D1482" s="14" t="e">
        <f>VLOOKUP(B1482,Tabel!$A$6:$E$78,4,FALSE)</f>
        <v>#N/A</v>
      </c>
      <c r="E1482" s="13"/>
      <c r="F1482" s="13"/>
      <c r="G1482" s="13"/>
      <c r="H1482" s="13"/>
      <c r="I1482" s="13"/>
      <c r="J1482" s="13"/>
      <c r="K1482" s="13"/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D1482" s="13"/>
      <c r="AE1482" s="13"/>
      <c r="AF1482" s="13"/>
      <c r="AG1482" s="13"/>
      <c r="AH1482" s="13"/>
      <c r="AI1482" s="13"/>
      <c r="AJ1482" s="13"/>
      <c r="AK1482" s="13"/>
      <c r="AL1482" s="13"/>
      <c r="AM1482" s="13"/>
      <c r="AN1482" s="13"/>
      <c r="AO1482" s="13"/>
      <c r="AP1482" s="13"/>
      <c r="AQ1482" s="13"/>
      <c r="AR1482" s="13">
        <f t="shared" si="93"/>
        <v>0</v>
      </c>
      <c r="AT1482" s="13" t="e">
        <f t="shared" si="94"/>
        <v>#N/A</v>
      </c>
      <c r="AU1482" s="14"/>
      <c r="AV1482" s="14"/>
      <c r="AW1482" s="14"/>
      <c r="AX1482" s="35"/>
      <c r="AY1482" s="30"/>
      <c r="AZ1482" s="14"/>
      <c r="BA1482" s="14"/>
      <c r="BB1482" s="14"/>
      <c r="BC1482" s="14"/>
    </row>
    <row r="1483" spans="1:55" ht="26" customHeight="1" x14ac:dyDescent="0.35">
      <c r="A1483" s="2"/>
      <c r="B1483" s="2"/>
      <c r="C1483" s="22" t="e">
        <f>VLOOKUP(B1483,Tabel!$A$6:$E$78,2,FALSE)</f>
        <v>#N/A</v>
      </c>
      <c r="D1483" s="14" t="e">
        <f>VLOOKUP(B1483,Tabel!$A$6:$E$78,4,FALSE)</f>
        <v>#N/A</v>
      </c>
      <c r="E1483" s="13"/>
      <c r="F1483" s="13"/>
      <c r="G1483" s="13"/>
      <c r="H1483" s="13"/>
      <c r="I1483" s="13"/>
      <c r="J1483" s="13"/>
      <c r="K1483" s="13"/>
      <c r="L1483" s="13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F1483" s="13"/>
      <c r="AG1483" s="13"/>
      <c r="AH1483" s="13"/>
      <c r="AI1483" s="13"/>
      <c r="AJ1483" s="13"/>
      <c r="AK1483" s="13"/>
      <c r="AL1483" s="13"/>
      <c r="AM1483" s="13"/>
      <c r="AN1483" s="13"/>
      <c r="AO1483" s="13"/>
      <c r="AP1483" s="13"/>
      <c r="AQ1483" s="13"/>
      <c r="AR1483" s="13">
        <f t="shared" si="93"/>
        <v>0</v>
      </c>
      <c r="AT1483" s="13" t="e">
        <f t="shared" si="94"/>
        <v>#N/A</v>
      </c>
      <c r="AU1483" s="14"/>
      <c r="AV1483" s="14"/>
      <c r="AW1483" s="14"/>
      <c r="AX1483" s="35"/>
      <c r="AY1483" s="30"/>
      <c r="AZ1483" s="14"/>
      <c r="BA1483" s="14"/>
      <c r="BB1483" s="14"/>
      <c r="BC1483" s="14"/>
    </row>
    <row r="1484" spans="1:55" ht="26" customHeight="1" x14ac:dyDescent="0.35">
      <c r="A1484" s="2"/>
      <c r="B1484" s="2"/>
      <c r="C1484" s="22" t="e">
        <f>VLOOKUP(B1484,Tabel!$A$6:$E$78,2,FALSE)</f>
        <v>#N/A</v>
      </c>
      <c r="D1484" s="14" t="e">
        <f>VLOOKUP(B1484,Tabel!$A$6:$E$78,4,FALSE)</f>
        <v>#N/A</v>
      </c>
      <c r="E1484" s="13"/>
      <c r="F1484" s="13"/>
      <c r="G1484" s="13"/>
      <c r="H1484" s="13"/>
      <c r="I1484" s="13"/>
      <c r="J1484" s="13"/>
      <c r="K1484" s="13"/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D1484" s="13"/>
      <c r="AE1484" s="13"/>
      <c r="AF1484" s="13"/>
      <c r="AG1484" s="13"/>
      <c r="AH1484" s="13"/>
      <c r="AI1484" s="13"/>
      <c r="AJ1484" s="13"/>
      <c r="AK1484" s="13"/>
      <c r="AL1484" s="13"/>
      <c r="AM1484" s="13"/>
      <c r="AN1484" s="13"/>
      <c r="AO1484" s="13"/>
      <c r="AP1484" s="13"/>
      <c r="AQ1484" s="13"/>
      <c r="AR1484" s="13">
        <f t="shared" si="93"/>
        <v>0</v>
      </c>
      <c r="AT1484" s="13" t="e">
        <f t="shared" si="94"/>
        <v>#N/A</v>
      </c>
      <c r="AU1484" s="14"/>
      <c r="AV1484" s="14"/>
      <c r="AW1484" s="14"/>
      <c r="AX1484" s="35"/>
      <c r="AY1484" s="30"/>
      <c r="AZ1484" s="14"/>
      <c r="BA1484" s="14"/>
      <c r="BB1484" s="14"/>
      <c r="BC1484" s="14"/>
    </row>
    <row r="1485" spans="1:55" ht="26" customHeight="1" x14ac:dyDescent="0.35">
      <c r="A1485" s="2"/>
      <c r="B1485" s="2"/>
      <c r="C1485" s="22" t="e">
        <f>VLOOKUP(B1485,Tabel!$A$6:$E$78,2,FALSE)</f>
        <v>#N/A</v>
      </c>
      <c r="D1485" s="14" t="e">
        <f>VLOOKUP(B1485,Tabel!$A$6:$E$78,4,FALSE)</f>
        <v>#N/A</v>
      </c>
      <c r="E1485" s="13"/>
      <c r="F1485" s="13"/>
      <c r="G1485" s="13"/>
      <c r="H1485" s="13"/>
      <c r="I1485" s="13"/>
      <c r="J1485" s="13"/>
      <c r="K1485" s="13"/>
      <c r="L1485" s="13"/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F1485" s="13"/>
      <c r="AG1485" s="13"/>
      <c r="AH1485" s="13"/>
      <c r="AI1485" s="13"/>
      <c r="AJ1485" s="13"/>
      <c r="AK1485" s="13"/>
      <c r="AL1485" s="13"/>
      <c r="AM1485" s="13"/>
      <c r="AN1485" s="13"/>
      <c r="AO1485" s="13"/>
      <c r="AP1485" s="13"/>
      <c r="AQ1485" s="13"/>
      <c r="AR1485" s="13">
        <f t="shared" ref="AR1485" si="95">SUM(E1485:AQ1485)</f>
        <v>0</v>
      </c>
      <c r="AT1485" s="13" t="e">
        <f t="shared" ref="AT1485" si="96">AR1485*D1485</f>
        <v>#N/A</v>
      </c>
      <c r="AU1485" s="14"/>
      <c r="AV1485" s="14"/>
      <c r="AW1485" s="14"/>
      <c r="AX1485" s="35"/>
      <c r="AY1485" s="30"/>
      <c r="AZ1485" s="14"/>
      <c r="BA1485" s="14"/>
      <c r="BB1485" s="14"/>
      <c r="BC1485" s="14"/>
    </row>
    <row r="1486" spans="1:55" x14ac:dyDescent="0.35">
      <c r="C1486" s="3" t="s">
        <v>0</v>
      </c>
      <c r="D1486" s="14"/>
      <c r="E1486" s="13">
        <f t="shared" ref="E1486:T1486" si="97">SUM(E6:E1485)</f>
        <v>78</v>
      </c>
      <c r="F1486" s="13">
        <f t="shared" si="97"/>
        <v>457</v>
      </c>
      <c r="G1486" s="13">
        <f t="shared" si="97"/>
        <v>26</v>
      </c>
      <c r="H1486" s="13">
        <f t="shared" si="97"/>
        <v>669</v>
      </c>
      <c r="I1486" s="13">
        <f t="shared" si="97"/>
        <v>15</v>
      </c>
      <c r="J1486" s="13">
        <f t="shared" ca="1" si="97"/>
        <v>633</v>
      </c>
      <c r="K1486" s="13">
        <f t="shared" si="97"/>
        <v>3</v>
      </c>
      <c r="L1486" s="13">
        <f t="shared" si="97"/>
        <v>117</v>
      </c>
      <c r="M1486" s="13">
        <f t="shared" si="97"/>
        <v>668</v>
      </c>
      <c r="N1486" s="13">
        <f t="shared" si="97"/>
        <v>422</v>
      </c>
      <c r="O1486" s="13">
        <f t="shared" si="97"/>
        <v>412</v>
      </c>
      <c r="P1486" s="13">
        <f t="shared" si="97"/>
        <v>595</v>
      </c>
      <c r="Q1486" s="13">
        <f t="shared" si="97"/>
        <v>383</v>
      </c>
      <c r="R1486" s="13">
        <f t="shared" si="97"/>
        <v>42</v>
      </c>
      <c r="S1486" s="13">
        <f t="shared" si="97"/>
        <v>346</v>
      </c>
      <c r="T1486" s="13">
        <f t="shared" si="97"/>
        <v>387</v>
      </c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F1486" s="13"/>
      <c r="AG1486" s="13"/>
      <c r="AH1486" s="13"/>
      <c r="AI1486" s="13"/>
      <c r="AJ1486" s="13"/>
      <c r="AK1486" s="13"/>
      <c r="AL1486" s="13"/>
      <c r="AM1486" s="13"/>
      <c r="AN1486" s="13"/>
      <c r="AO1486" s="13"/>
      <c r="AP1486" s="13"/>
      <c r="AQ1486" s="13">
        <f>SUM(AQ6:AQ1485)</f>
        <v>540</v>
      </c>
      <c r="AR1486" s="13">
        <f ca="1">SUM(AR6:AR1485)</f>
        <v>7693</v>
      </c>
      <c r="AT1486" s="7">
        <f>SUM(AT6:AT964)</f>
        <v>219116000</v>
      </c>
      <c r="AU1486" s="14"/>
      <c r="AV1486" s="13">
        <f>SUM(AV6:AV1485)</f>
        <v>380000</v>
      </c>
      <c r="AW1486" s="13">
        <f>SUM(AW6:AW1485)</f>
        <v>50000</v>
      </c>
      <c r="AX1486" s="29">
        <f>SUM(AX6:AX1485)</f>
        <v>21172500</v>
      </c>
      <c r="AY1486" s="26">
        <f>SUM(AY6:AY1485)</f>
        <v>133000</v>
      </c>
      <c r="AZ1486" s="14"/>
      <c r="BA1486" s="14"/>
      <c r="BB1486" s="14"/>
      <c r="BC1486" s="14"/>
    </row>
    <row r="1487" spans="1:55" x14ac:dyDescent="0.35">
      <c r="A1487" s="8"/>
      <c r="B1487" s="8"/>
      <c r="AU1487" s="14"/>
      <c r="AZ1487" s="14"/>
      <c r="BA1487" s="14"/>
      <c r="BB1487" s="14"/>
      <c r="BC1487" s="14"/>
    </row>
    <row r="1488" spans="1:55" x14ac:dyDescent="0.35">
      <c r="B1488" s="50" t="s">
        <v>114</v>
      </c>
      <c r="C1488" s="51"/>
      <c r="D1488" s="14"/>
      <c r="E1488" s="13">
        <f t="shared" ref="E1488:T1488" si="98">SUM(E6:E64)</f>
        <v>29</v>
      </c>
      <c r="F1488" s="13">
        <f t="shared" si="98"/>
        <v>12</v>
      </c>
      <c r="G1488" s="13">
        <f t="shared" si="98"/>
        <v>13</v>
      </c>
      <c r="H1488" s="13">
        <f t="shared" si="98"/>
        <v>17</v>
      </c>
      <c r="I1488" s="13">
        <f t="shared" si="98"/>
        <v>8</v>
      </c>
      <c r="J1488" s="13">
        <f t="shared" si="98"/>
        <v>20</v>
      </c>
      <c r="K1488" s="13">
        <f t="shared" si="98"/>
        <v>1</v>
      </c>
      <c r="L1488" s="13">
        <f t="shared" si="98"/>
        <v>5</v>
      </c>
      <c r="M1488" s="13">
        <f t="shared" si="98"/>
        <v>23</v>
      </c>
      <c r="N1488" s="13">
        <f t="shared" si="98"/>
        <v>15</v>
      </c>
      <c r="O1488" s="13">
        <f t="shared" si="98"/>
        <v>13</v>
      </c>
      <c r="P1488" s="13">
        <f t="shared" si="98"/>
        <v>15</v>
      </c>
      <c r="Q1488" s="13">
        <f t="shared" si="98"/>
        <v>13</v>
      </c>
      <c r="R1488" s="13">
        <f t="shared" si="98"/>
        <v>20</v>
      </c>
      <c r="S1488" s="13">
        <f t="shared" si="98"/>
        <v>6</v>
      </c>
      <c r="T1488" s="13">
        <f t="shared" si="98"/>
        <v>6</v>
      </c>
      <c r="U1488" s="13"/>
      <c r="V1488" s="13"/>
      <c r="W1488" s="13"/>
      <c r="X1488" s="13"/>
      <c r="Y1488" s="13"/>
      <c r="Z1488" s="13"/>
      <c r="AA1488" s="13"/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13"/>
      <c r="AL1488" s="13"/>
      <c r="AM1488" s="13"/>
      <c r="AN1488" s="13"/>
      <c r="AO1488" s="13"/>
      <c r="AP1488" s="13"/>
      <c r="AQ1488" s="13">
        <f>SUM(AQ6:AQ64)</f>
        <v>39</v>
      </c>
      <c r="AR1488" s="13">
        <f>SUM(AR6:AR64)</f>
        <v>255</v>
      </c>
      <c r="AT1488" s="7">
        <f>SUM(AT6:AT64)</f>
        <v>7310000</v>
      </c>
      <c r="AU1488" s="14"/>
      <c r="AV1488" s="13">
        <f>SUM(AV6:AV64)</f>
        <v>85000</v>
      </c>
      <c r="AW1488" s="13">
        <f>SUM(AW6:AW64)</f>
        <v>30000</v>
      </c>
      <c r="AX1488" s="29">
        <f>SUM(AX6:AX64)</f>
        <v>58000</v>
      </c>
      <c r="AY1488" s="26">
        <f>SUM(AY6:AY64)</f>
        <v>130000</v>
      </c>
      <c r="AZ1488" s="14"/>
      <c r="BA1488" s="14"/>
      <c r="BB1488" s="14"/>
      <c r="BC1488" s="14"/>
    </row>
    <row r="1490" spans="2:56" x14ac:dyDescent="0.35">
      <c r="B1490" s="50" t="s">
        <v>145</v>
      </c>
      <c r="C1490" s="51"/>
      <c r="E1490" s="58">
        <f t="shared" ref="E1490:T1490" si="99">SUM(E65:E126)</f>
        <v>28</v>
      </c>
      <c r="F1490" s="58">
        <f t="shared" si="99"/>
        <v>17</v>
      </c>
      <c r="G1490" s="58">
        <f t="shared" si="99"/>
        <v>11</v>
      </c>
      <c r="H1490" s="58">
        <f t="shared" si="99"/>
        <v>7</v>
      </c>
      <c r="I1490" s="58">
        <f t="shared" si="99"/>
        <v>2</v>
      </c>
      <c r="J1490" s="58">
        <f t="shared" si="99"/>
        <v>7</v>
      </c>
      <c r="K1490" s="58">
        <f t="shared" si="99"/>
        <v>2</v>
      </c>
      <c r="L1490" s="58">
        <f t="shared" si="99"/>
        <v>4</v>
      </c>
      <c r="M1490" s="58">
        <f t="shared" si="99"/>
        <v>12</v>
      </c>
      <c r="N1490" s="58">
        <f t="shared" si="99"/>
        <v>4</v>
      </c>
      <c r="O1490" s="58">
        <f t="shared" si="99"/>
        <v>30</v>
      </c>
      <c r="P1490" s="58">
        <f t="shared" si="99"/>
        <v>2</v>
      </c>
      <c r="Q1490" s="58">
        <f t="shared" si="99"/>
        <v>9</v>
      </c>
      <c r="R1490" s="58">
        <f t="shared" si="99"/>
        <v>10</v>
      </c>
      <c r="S1490" s="58">
        <f t="shared" si="99"/>
        <v>9</v>
      </c>
      <c r="T1490" s="58">
        <f t="shared" si="99"/>
        <v>44</v>
      </c>
      <c r="U1490" s="58"/>
      <c r="V1490" s="58"/>
      <c r="W1490" s="58"/>
      <c r="X1490" s="58"/>
      <c r="Y1490" s="58"/>
      <c r="Z1490" s="58"/>
      <c r="AA1490" s="58"/>
      <c r="AB1490" s="58"/>
      <c r="AC1490" s="58"/>
      <c r="AD1490" s="58"/>
      <c r="AE1490" s="58"/>
      <c r="AF1490" s="58"/>
      <c r="AG1490" s="58"/>
      <c r="AH1490" s="58"/>
      <c r="AI1490" s="58"/>
      <c r="AJ1490" s="58"/>
      <c r="AK1490" s="58"/>
      <c r="AL1490" s="58"/>
      <c r="AM1490" s="58"/>
      <c r="AN1490" s="58"/>
      <c r="AO1490" s="58"/>
      <c r="AP1490" s="58"/>
      <c r="AQ1490" s="58">
        <f>SUM(AQ65:AQ126)</f>
        <v>99</v>
      </c>
      <c r="AR1490" s="58">
        <f>SUM(AR65:AR126)</f>
        <v>297</v>
      </c>
      <c r="AT1490" s="45">
        <f>SUM(AT65:AT126)</f>
        <v>9403000</v>
      </c>
      <c r="AV1490" s="58">
        <f>SUM(AV65:AV126)</f>
        <v>235000</v>
      </c>
      <c r="AW1490" s="58">
        <f>SUM(AW65:AW126)</f>
        <v>20000</v>
      </c>
      <c r="AX1490" s="59">
        <f>SUM(AX65:AX126)</f>
        <v>881000</v>
      </c>
      <c r="AY1490" s="60">
        <f>SUM(AY65:AY126)</f>
        <v>10000</v>
      </c>
    </row>
    <row r="1491" spans="2:56" x14ac:dyDescent="0.35">
      <c r="AT1491" s="5"/>
    </row>
    <row r="1492" spans="2:56" x14ac:dyDescent="0.35">
      <c r="B1492" s="50" t="s">
        <v>318</v>
      </c>
      <c r="C1492" s="51"/>
      <c r="E1492" s="58">
        <f t="shared" ref="E1492:AB1492" si="100">SUM(E127:E419)</f>
        <v>21</v>
      </c>
      <c r="F1492" s="58">
        <f t="shared" si="100"/>
        <v>81</v>
      </c>
      <c r="G1492" s="58">
        <f t="shared" si="100"/>
        <v>2</v>
      </c>
      <c r="H1492" s="58">
        <f t="shared" si="100"/>
        <v>97</v>
      </c>
      <c r="I1492" s="58">
        <f t="shared" si="100"/>
        <v>5</v>
      </c>
      <c r="J1492" s="58">
        <f t="shared" si="100"/>
        <v>91</v>
      </c>
      <c r="K1492" s="58">
        <f t="shared" si="100"/>
        <v>0</v>
      </c>
      <c r="L1492" s="58">
        <f t="shared" si="100"/>
        <v>50</v>
      </c>
      <c r="M1492" s="58">
        <f t="shared" si="100"/>
        <v>120</v>
      </c>
      <c r="N1492" s="58">
        <f t="shared" si="100"/>
        <v>77</v>
      </c>
      <c r="O1492" s="58">
        <f t="shared" si="100"/>
        <v>135</v>
      </c>
      <c r="P1492" s="58">
        <f t="shared" si="100"/>
        <v>144</v>
      </c>
      <c r="Q1492" s="58">
        <f t="shared" si="100"/>
        <v>94</v>
      </c>
      <c r="R1492" s="58">
        <f t="shared" si="100"/>
        <v>12</v>
      </c>
      <c r="S1492" s="58">
        <f t="shared" si="100"/>
        <v>75</v>
      </c>
      <c r="T1492" s="58">
        <f t="shared" si="100"/>
        <v>120</v>
      </c>
      <c r="U1492" s="58">
        <f t="shared" si="100"/>
        <v>10</v>
      </c>
      <c r="V1492" s="58">
        <f t="shared" si="100"/>
        <v>5</v>
      </c>
      <c r="W1492" s="58">
        <f t="shared" si="100"/>
        <v>76</v>
      </c>
      <c r="X1492" s="58">
        <f t="shared" si="100"/>
        <v>2</v>
      </c>
      <c r="Y1492" s="58">
        <f t="shared" si="100"/>
        <v>22</v>
      </c>
      <c r="Z1492" s="58">
        <f t="shared" si="100"/>
        <v>1</v>
      </c>
      <c r="AA1492" s="58">
        <f t="shared" si="100"/>
        <v>8</v>
      </c>
      <c r="AB1492" s="58">
        <f t="shared" si="100"/>
        <v>6</v>
      </c>
      <c r="AC1492" s="58"/>
      <c r="AD1492" s="58"/>
      <c r="AE1492" s="58"/>
      <c r="AF1492" s="58"/>
      <c r="AG1492" s="58"/>
      <c r="AH1492" s="58"/>
      <c r="AI1492" s="58"/>
      <c r="AJ1492" s="58"/>
      <c r="AK1492" s="58"/>
      <c r="AL1492" s="58"/>
      <c r="AM1492" s="58"/>
      <c r="AN1492" s="58"/>
      <c r="AO1492" s="58"/>
      <c r="AP1492" s="58"/>
      <c r="AQ1492" s="58">
        <f>SUM(AQ127:AQ419)</f>
        <v>43</v>
      </c>
      <c r="AR1492" s="58">
        <f>SUM(AR127:AR419)</f>
        <v>1297</v>
      </c>
      <c r="AT1492" s="45">
        <f>SUM(AT127:AT419)</f>
        <v>55569000</v>
      </c>
      <c r="AV1492" s="58">
        <f>SUM(AV127:AV419)</f>
        <v>0</v>
      </c>
      <c r="AW1492" s="58">
        <f>SUM(AW127:AW419)</f>
        <v>0</v>
      </c>
      <c r="AX1492" s="59">
        <f>SUM(AX127:AX419)</f>
        <v>3712000</v>
      </c>
      <c r="AY1492" s="60">
        <f>SUM(AY127:AY419)</f>
        <v>87000</v>
      </c>
    </row>
    <row r="1494" spans="2:56" x14ac:dyDescent="0.35">
      <c r="B1494" s="50" t="s">
        <v>534</v>
      </c>
      <c r="C1494" s="51"/>
      <c r="E1494" s="58">
        <f t="shared" ref="E1494:AB1494" si="101">SUM(E420:E824)+SUM(E833:E883)+SUM(E896:E897)</f>
        <v>0</v>
      </c>
      <c r="F1494" s="58">
        <f t="shared" si="101"/>
        <v>157</v>
      </c>
      <c r="G1494" s="58">
        <f t="shared" si="101"/>
        <v>0</v>
      </c>
      <c r="H1494" s="58">
        <f t="shared" si="101"/>
        <v>277</v>
      </c>
      <c r="I1494" s="58">
        <f t="shared" si="101"/>
        <v>0</v>
      </c>
      <c r="J1494" s="58">
        <f t="shared" si="101"/>
        <v>215</v>
      </c>
      <c r="K1494" s="58">
        <f t="shared" si="101"/>
        <v>0</v>
      </c>
      <c r="L1494" s="58">
        <f t="shared" si="101"/>
        <v>24</v>
      </c>
      <c r="M1494" s="58">
        <f t="shared" si="101"/>
        <v>175</v>
      </c>
      <c r="N1494" s="58">
        <f t="shared" si="101"/>
        <v>134</v>
      </c>
      <c r="O1494" s="58">
        <f t="shared" si="101"/>
        <v>178</v>
      </c>
      <c r="P1494" s="58">
        <f t="shared" si="101"/>
        <v>297</v>
      </c>
      <c r="Q1494" s="58">
        <f t="shared" si="101"/>
        <v>126</v>
      </c>
      <c r="R1494" s="58">
        <f t="shared" si="101"/>
        <v>0</v>
      </c>
      <c r="S1494" s="58">
        <f t="shared" si="101"/>
        <v>137</v>
      </c>
      <c r="T1494" s="58">
        <f t="shared" si="101"/>
        <v>159</v>
      </c>
      <c r="U1494" s="58">
        <f t="shared" si="101"/>
        <v>52</v>
      </c>
      <c r="V1494" s="58">
        <f t="shared" si="101"/>
        <v>28</v>
      </c>
      <c r="W1494" s="58">
        <f t="shared" si="101"/>
        <v>67</v>
      </c>
      <c r="X1494" s="58">
        <f t="shared" si="101"/>
        <v>33</v>
      </c>
      <c r="Y1494" s="58">
        <f t="shared" si="101"/>
        <v>139</v>
      </c>
      <c r="Z1494" s="58">
        <f t="shared" si="101"/>
        <v>0</v>
      </c>
      <c r="AA1494" s="58">
        <f t="shared" si="101"/>
        <v>100</v>
      </c>
      <c r="AB1494" s="58">
        <f t="shared" si="101"/>
        <v>94</v>
      </c>
      <c r="AC1494" s="58"/>
      <c r="AD1494" s="58"/>
      <c r="AE1494" s="58"/>
      <c r="AF1494" s="58"/>
      <c r="AG1494" s="58"/>
      <c r="AH1494" s="58"/>
      <c r="AI1494" s="58"/>
      <c r="AJ1494" s="58"/>
      <c r="AK1494" s="58"/>
      <c r="AL1494" s="58"/>
      <c r="AM1494" s="58"/>
      <c r="AN1494" s="58"/>
      <c r="AO1494" s="58"/>
      <c r="AP1494" s="58"/>
      <c r="AQ1494" s="58">
        <f>SUM(AQ420:AQ824)+SUM(AQ833:AQ883)+SUM(AQ896:AQ897)</f>
        <v>196</v>
      </c>
      <c r="AR1494" s="58">
        <f>SUM(AR420:AR824)+SUM(AR833:AR883)+SUM(AR896:AR897)</f>
        <v>2588</v>
      </c>
      <c r="AT1494" s="45">
        <f>SUM(AT420:AT824)+SUM(AT833:AT883)+SUM(AT896:AT897)</f>
        <v>105617000</v>
      </c>
      <c r="AV1494" s="58">
        <f>SUM(AV420:AV824)+SUM(AV833:AV883)+SUM(AV896:AV897)</f>
        <v>60000</v>
      </c>
      <c r="AW1494" s="58">
        <f>SUM(AW420:AW824)+SUM(AW833:AW883)+SUM(AW896:AW897)</f>
        <v>0</v>
      </c>
      <c r="AX1494" s="59">
        <f>SUM(AX420:AX824)+SUM(AX833:AX883)+SUM(AX896:AX897)</f>
        <v>8950500</v>
      </c>
      <c r="AY1494" s="60">
        <f>SUM(AY420:AY824)+SUM(AY833:AY883)+SUM(AY896:AY897)</f>
        <v>23000</v>
      </c>
    </row>
    <row r="1495" spans="2:56" x14ac:dyDescent="0.35">
      <c r="AT1495" s="18"/>
      <c r="AY1495"/>
    </row>
    <row r="1496" spans="2:56" x14ac:dyDescent="0.35">
      <c r="B1496" s="50" t="s">
        <v>535</v>
      </c>
      <c r="C1496" s="51"/>
      <c r="E1496" s="58">
        <f t="shared" ref="E1496:AB1496" si="102">SUM(E825:E832)+SUM(E884:E895)+SUM(E898:E964)</f>
        <v>0</v>
      </c>
      <c r="F1496" s="58">
        <f t="shared" si="102"/>
        <v>90</v>
      </c>
      <c r="G1496" s="58">
        <f t="shared" si="102"/>
        <v>0</v>
      </c>
      <c r="H1496" s="58">
        <f t="shared" si="102"/>
        <v>133</v>
      </c>
      <c r="I1496" s="58">
        <f t="shared" si="102"/>
        <v>0</v>
      </c>
      <c r="J1496" s="58">
        <f t="shared" si="102"/>
        <v>150</v>
      </c>
      <c r="K1496" s="58">
        <f t="shared" si="102"/>
        <v>0</v>
      </c>
      <c r="L1496" s="58">
        <f t="shared" si="102"/>
        <v>17</v>
      </c>
      <c r="M1496" s="58">
        <f t="shared" si="102"/>
        <v>144</v>
      </c>
      <c r="N1496" s="58">
        <f t="shared" si="102"/>
        <v>45</v>
      </c>
      <c r="O1496" s="58">
        <f t="shared" si="102"/>
        <v>20</v>
      </c>
      <c r="P1496" s="58">
        <f t="shared" si="102"/>
        <v>52</v>
      </c>
      <c r="Q1496" s="58">
        <f t="shared" si="102"/>
        <v>54</v>
      </c>
      <c r="R1496" s="58">
        <f t="shared" si="102"/>
        <v>0</v>
      </c>
      <c r="S1496" s="58">
        <f t="shared" si="102"/>
        <v>52</v>
      </c>
      <c r="T1496" s="58">
        <f t="shared" si="102"/>
        <v>11</v>
      </c>
      <c r="U1496" s="58">
        <f t="shared" si="102"/>
        <v>10</v>
      </c>
      <c r="V1496" s="58">
        <f t="shared" si="102"/>
        <v>6</v>
      </c>
      <c r="W1496" s="58">
        <f t="shared" si="102"/>
        <v>25</v>
      </c>
      <c r="X1496" s="58">
        <f t="shared" si="102"/>
        <v>7</v>
      </c>
      <c r="Y1496" s="58">
        <f t="shared" si="102"/>
        <v>28</v>
      </c>
      <c r="Z1496" s="58">
        <f t="shared" si="102"/>
        <v>2</v>
      </c>
      <c r="AA1496" s="58">
        <f t="shared" si="102"/>
        <v>5</v>
      </c>
      <c r="AB1496" s="58">
        <f t="shared" si="102"/>
        <v>36</v>
      </c>
      <c r="AC1496" s="58"/>
      <c r="AD1496" s="58"/>
      <c r="AE1496" s="58"/>
      <c r="AF1496" s="58"/>
      <c r="AG1496" s="58"/>
      <c r="AH1496" s="58"/>
      <c r="AI1496" s="58"/>
      <c r="AJ1496" s="58"/>
      <c r="AK1496" s="58"/>
      <c r="AL1496" s="58"/>
      <c r="AM1496" s="58"/>
      <c r="AN1496" s="58"/>
      <c r="AO1496" s="58"/>
      <c r="AP1496" s="58"/>
      <c r="AQ1496" s="58">
        <f>SUM(AQ825:AQ832)+SUM(AQ884:AQ895)+SUM(AQ898:AQ964)</f>
        <v>100</v>
      </c>
      <c r="AR1496" s="58">
        <f>SUM(AR825:AR832)+SUM(AR884:AR895)+SUM(AR898:AR964)</f>
        <v>987</v>
      </c>
      <c r="AT1496" s="45">
        <f>SUM(AT825:AT832)+SUM(AT884:AT895)+SUM(AT898:AT964)</f>
        <v>41217000</v>
      </c>
      <c r="AV1496" s="58">
        <f>SUM(AV825:AV832)+SUM(AV884:AV895)+SUM(AV898:AV964)</f>
        <v>0</v>
      </c>
      <c r="AW1496" s="58">
        <f>SUM(AW825:AW832)+SUM(AW884:AW895)+SUM(AW898:AW964)</f>
        <v>0</v>
      </c>
      <c r="AX1496" s="59">
        <f>SUM(AX825:AX832)+SUM(AX884:AX895)+SUM(AX898:AX964)</f>
        <v>1671000</v>
      </c>
      <c r="AY1496" s="58">
        <f>SUM(AY825:AY832)+SUM(AY884:AY895)+SUM(AY898:AY964)</f>
        <v>0</v>
      </c>
    </row>
    <row r="1498" spans="2:56" x14ac:dyDescent="0.35">
      <c r="AY1498" s="104">
        <f>SUM(AY965:AY1173)</f>
        <v>-117000</v>
      </c>
      <c r="AZ1498" s="5">
        <f>SUM(AZ1088:AZ1173)</f>
        <v>925000</v>
      </c>
      <c r="BA1498" s="5">
        <f>SUM(BA1088:BA1173)</f>
        <v>100000</v>
      </c>
      <c r="BB1498" s="5">
        <f>SUM(BB1088:BB1173)</f>
        <v>69000</v>
      </c>
      <c r="BC1498" s="5">
        <f>SUM(BC1088:BC1173)</f>
        <v>300000</v>
      </c>
      <c r="BD1498" s="5">
        <f>SUM(BD1088:BD1173)</f>
        <v>75000</v>
      </c>
    </row>
    <row r="1499" spans="2:56" x14ac:dyDescent="0.35">
      <c r="AY1499" s="104">
        <f>AY1498/28</f>
        <v>-4178.5714285714284</v>
      </c>
    </row>
  </sheetData>
  <autoFilter ref="A3:AR1201">
    <filterColumn colId="1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hiddenButton="1" showButton="0"/>
    <filterColumn colId="21" hiddenButton="1" showButton="0"/>
    <filterColumn colId="22" hiddenButton="1" showButton="0"/>
    <filterColumn colId="23" hiddenButton="1" showButton="0"/>
    <filterColumn colId="24" hiddenButton="1" showButton="0"/>
    <filterColumn colId="25" hiddenButton="1" showButton="0"/>
    <filterColumn colId="26" hiddenButton="1" showButton="0"/>
    <filterColumn colId="27" hiddenButton="1" showButton="0"/>
    <filterColumn colId="28" hiddenButton="1" showButton="0"/>
    <filterColumn colId="29" hiddenButton="1" showButton="0"/>
    <filterColumn colId="30" hiddenButton="1" showButton="0"/>
    <filterColumn colId="31" hiddenButton="1" showButton="0"/>
    <filterColumn colId="32" hiddenButton="1" showButton="0"/>
    <filterColumn colId="33" hiddenButton="1" showButton="0"/>
    <filterColumn colId="34" hiddenButton="1" showButton="0"/>
    <filterColumn colId="35" hiddenButton="1" showButton="0"/>
    <filterColumn colId="36" hiddenButton="1" showButton="0"/>
    <filterColumn colId="37" hiddenButton="1" showButton="0"/>
    <filterColumn colId="38" hiddenButton="1" showButton="0"/>
    <filterColumn colId="39" hiddenButton="1" showButton="0"/>
    <filterColumn colId="40" hiddenButton="1" showButton="0"/>
    <filterColumn colId="41" showButton="0"/>
    <filterColumn colId="42" showButton="0"/>
  </autoFilter>
  <sortState columnSort="1" ref="E4:T9">
    <sortCondition ref="E5:T5"/>
  </sortState>
  <mergeCells count="10">
    <mergeCell ref="AZ3:AZ4"/>
    <mergeCell ref="AX3:AX4"/>
    <mergeCell ref="AY3:AY4"/>
    <mergeCell ref="AU3:AU4"/>
    <mergeCell ref="B3:C3"/>
    <mergeCell ref="A3:A4"/>
    <mergeCell ref="D3:D4"/>
    <mergeCell ref="E3:AR3"/>
    <mergeCell ref="AV3:AV4"/>
    <mergeCell ref="AW3:AW4"/>
  </mergeCells>
  <pageMargins left="0.7" right="0.7" top="0.75" bottom="0.75" header="0.3" footer="0.3"/>
  <pageSetup paperSize="9" scale="91" orientation="landscape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04"/>
  <sheetViews>
    <sheetView workbookViewId="0">
      <pane ySplit="4" topLeftCell="A66" activePane="bottomLeft" state="frozenSplit"/>
      <selection activeCell="A157" sqref="A157"/>
      <selection pane="bottomLeft" activeCell="D68" sqref="D68"/>
    </sheetView>
  </sheetViews>
  <sheetFormatPr defaultRowHeight="14.5" x14ac:dyDescent="0.35"/>
  <cols>
    <col min="1" max="1" width="3" customWidth="1"/>
    <col min="2" max="2" width="11.7265625" customWidth="1"/>
    <col min="3" max="3" width="33.54296875" bestFit="1" customWidth="1"/>
    <col min="4" max="4" width="12.26953125" style="14" bestFit="1" customWidth="1"/>
    <col min="5" max="5" width="12.54296875" style="14" bestFit="1" customWidth="1"/>
    <col min="6" max="6" width="16.26953125" customWidth="1"/>
    <col min="7" max="7" width="7" customWidth="1"/>
    <col min="8" max="9" width="11.54296875" customWidth="1"/>
    <col min="10" max="10" width="12.26953125" bestFit="1" customWidth="1"/>
    <col min="11" max="14" width="12.26953125" customWidth="1"/>
    <col min="15" max="15" width="12.54296875" bestFit="1" customWidth="1"/>
    <col min="17" max="17" width="16.26953125" customWidth="1"/>
    <col min="18" max="18" width="29.81640625" customWidth="1"/>
    <col min="19" max="19" width="14.7265625" customWidth="1"/>
    <col min="20" max="20" width="7.453125" customWidth="1"/>
    <col min="21" max="21" width="11.54296875" bestFit="1" customWidth="1"/>
    <col min="24" max="24" width="15.54296875" bestFit="1" customWidth="1"/>
  </cols>
  <sheetData>
    <row r="1" spans="1:24" x14ac:dyDescent="0.35">
      <c r="A1" s="18" t="s">
        <v>93</v>
      </c>
    </row>
    <row r="2" spans="1:24" x14ac:dyDescent="0.35">
      <c r="A2" s="18" t="s">
        <v>115</v>
      </c>
    </row>
    <row r="3" spans="1:24" x14ac:dyDescent="0.35">
      <c r="H3" s="32" t="s">
        <v>154</v>
      </c>
      <c r="I3" s="32" t="s">
        <v>155</v>
      </c>
      <c r="J3" s="32" t="s">
        <v>257</v>
      </c>
      <c r="K3" s="32" t="s">
        <v>475</v>
      </c>
      <c r="L3" s="32" t="s">
        <v>526</v>
      </c>
      <c r="M3" s="32" t="s">
        <v>569</v>
      </c>
      <c r="N3" s="32" t="s">
        <v>570</v>
      </c>
      <c r="O3" s="32" t="s">
        <v>156</v>
      </c>
      <c r="Q3" s="32" t="s">
        <v>162</v>
      </c>
      <c r="S3" s="32" t="s">
        <v>189</v>
      </c>
    </row>
    <row r="4" spans="1:24" x14ac:dyDescent="0.35">
      <c r="H4" s="32">
        <v>2014</v>
      </c>
      <c r="I4" s="32">
        <v>2015</v>
      </c>
      <c r="J4" s="32">
        <v>2015</v>
      </c>
      <c r="K4" s="32">
        <v>2015</v>
      </c>
      <c r="L4" s="32">
        <v>2016</v>
      </c>
      <c r="M4" s="32">
        <v>2016</v>
      </c>
      <c r="N4" s="32">
        <v>2017</v>
      </c>
      <c r="Q4" s="78" t="s">
        <v>505</v>
      </c>
    </row>
    <row r="5" spans="1:24" x14ac:dyDescent="0.35">
      <c r="H5" s="32"/>
      <c r="I5" s="32"/>
      <c r="J5" s="32"/>
      <c r="K5" s="32"/>
      <c r="L5" s="32"/>
      <c r="M5" s="32"/>
      <c r="N5" s="32"/>
    </row>
    <row r="6" spans="1:24" x14ac:dyDescent="0.35">
      <c r="A6" s="18" t="s">
        <v>17</v>
      </c>
      <c r="E6" s="14">
        <f>SUM(D7:D16)</f>
        <v>9403000</v>
      </c>
      <c r="H6" s="5">
        <f>'Laporan 2014'!E6</f>
        <v>7310000</v>
      </c>
      <c r="I6" s="5">
        <f>E6</f>
        <v>9403000</v>
      </c>
      <c r="J6" s="5">
        <f>E18</f>
        <v>55569000</v>
      </c>
      <c r="K6" s="5">
        <f>E42</f>
        <v>105617000</v>
      </c>
      <c r="L6" s="5">
        <f>E74</f>
        <v>41217000</v>
      </c>
      <c r="M6" s="5"/>
      <c r="N6" s="5"/>
      <c r="O6" s="5">
        <f>SUM(H6:L6)</f>
        <v>219116000</v>
      </c>
      <c r="T6" s="5"/>
    </row>
    <row r="7" spans="1:24" x14ac:dyDescent="0.35">
      <c r="B7" s="31">
        <v>42029</v>
      </c>
      <c r="C7" t="s">
        <v>146</v>
      </c>
      <c r="D7" s="21">
        <f>SUM(Penjualan!AT65:AT70)</f>
        <v>450000</v>
      </c>
      <c r="H7" s="5"/>
      <c r="I7" s="5"/>
      <c r="J7" s="5"/>
      <c r="K7" s="5"/>
      <c r="L7" s="5"/>
      <c r="M7" s="5"/>
      <c r="N7" s="5"/>
      <c r="O7" s="5"/>
      <c r="Q7" s="5">
        <f>D7*10%</f>
        <v>45000</v>
      </c>
      <c r="R7" t="s">
        <v>163</v>
      </c>
      <c r="S7" s="5">
        <f>Q7/5</f>
        <v>9000</v>
      </c>
      <c r="T7" s="5"/>
    </row>
    <row r="8" spans="1:24" x14ac:dyDescent="0.35">
      <c r="B8" s="31">
        <v>42050</v>
      </c>
      <c r="C8" t="s">
        <v>147</v>
      </c>
      <c r="D8" s="14">
        <f>SUM(Penjualan!AT71:AT77)</f>
        <v>385000</v>
      </c>
      <c r="Q8" s="5">
        <f>D8*10%</f>
        <v>38500</v>
      </c>
      <c r="R8" t="s">
        <v>164</v>
      </c>
      <c r="S8" s="5">
        <f>Q8/2</f>
        <v>19250</v>
      </c>
    </row>
    <row r="9" spans="1:24" x14ac:dyDescent="0.35">
      <c r="B9" s="31">
        <v>42060</v>
      </c>
      <c r="C9" t="s">
        <v>105</v>
      </c>
      <c r="D9" s="21">
        <f>SUM(Penjualan!AT78:AT80)</f>
        <v>450000</v>
      </c>
      <c r="E9" s="21"/>
      <c r="F9" s="38"/>
      <c r="H9" s="5"/>
      <c r="I9" s="5"/>
      <c r="J9" s="5"/>
      <c r="K9" s="5"/>
      <c r="L9" s="5"/>
      <c r="M9" s="5"/>
      <c r="N9" s="5"/>
      <c r="O9" s="5"/>
      <c r="Q9" s="5"/>
      <c r="T9" s="5"/>
      <c r="W9" s="38"/>
      <c r="X9" s="38"/>
    </row>
    <row r="10" spans="1:24" x14ac:dyDescent="0.35">
      <c r="B10" s="31">
        <v>42063</v>
      </c>
      <c r="C10" t="s">
        <v>148</v>
      </c>
      <c r="D10" s="21">
        <f>SUM(Penjualan!AT81:AT92)</f>
        <v>1518000</v>
      </c>
      <c r="E10" s="21"/>
      <c r="F10" s="38"/>
      <c r="Q10" s="5">
        <f>D10*10%</f>
        <v>151800</v>
      </c>
      <c r="R10" t="s">
        <v>165</v>
      </c>
      <c r="S10" s="5">
        <f>Q10/3</f>
        <v>50600</v>
      </c>
    </row>
    <row r="11" spans="1:24" x14ac:dyDescent="0.35">
      <c r="B11" s="31">
        <v>42064</v>
      </c>
      <c r="C11" t="s">
        <v>148</v>
      </c>
      <c r="D11" s="21">
        <f>SUM(Penjualan!AT93:AT104)</f>
        <v>3402000</v>
      </c>
      <c r="E11" s="71" t="s">
        <v>177</v>
      </c>
      <c r="F11" s="21">
        <v>1251000</v>
      </c>
      <c r="G11" s="21"/>
      <c r="Q11" s="5">
        <f>D11*10%</f>
        <v>340200</v>
      </c>
      <c r="R11" s="21" t="s">
        <v>166</v>
      </c>
      <c r="S11" s="21">
        <f>Q11/3</f>
        <v>113400</v>
      </c>
      <c r="U11" s="5"/>
    </row>
    <row r="12" spans="1:24" x14ac:dyDescent="0.35">
      <c r="B12" s="54" t="s">
        <v>149</v>
      </c>
      <c r="C12" t="s">
        <v>1</v>
      </c>
      <c r="D12" s="21">
        <f>Penjualan!AT105</f>
        <v>30000</v>
      </c>
      <c r="E12" s="21"/>
      <c r="F12" s="21">
        <v>3251000</v>
      </c>
      <c r="G12" s="14"/>
      <c r="Q12" s="14"/>
      <c r="R12" s="14"/>
      <c r="S12" s="14"/>
    </row>
    <row r="13" spans="1:24" x14ac:dyDescent="0.35">
      <c r="B13" s="31">
        <v>42077</v>
      </c>
      <c r="C13" t="s">
        <v>150</v>
      </c>
      <c r="D13" s="21">
        <f>SUM(Penjualan!AT106:AT111)</f>
        <v>652000</v>
      </c>
      <c r="E13" s="21"/>
      <c r="F13" s="21">
        <v>-1100000</v>
      </c>
      <c r="G13" s="14"/>
      <c r="Q13" s="5">
        <f>D13*10%</f>
        <v>65200</v>
      </c>
      <c r="R13" s="14" t="s">
        <v>167</v>
      </c>
      <c r="S13" s="14">
        <f>Q13/3</f>
        <v>21733.333333333332</v>
      </c>
      <c r="U13" s="5"/>
    </row>
    <row r="14" spans="1:24" x14ac:dyDescent="0.35">
      <c r="B14" s="31">
        <v>42078</v>
      </c>
      <c r="C14" t="s">
        <v>150</v>
      </c>
      <c r="D14" s="21">
        <f>SUM(Penjualan!AT112:AT117)</f>
        <v>689000</v>
      </c>
      <c r="E14" s="21"/>
      <c r="F14" s="38"/>
      <c r="Q14" s="5">
        <f>D14*10%</f>
        <v>68900</v>
      </c>
      <c r="R14" s="14" t="s">
        <v>168</v>
      </c>
      <c r="S14" s="14">
        <f>Q14/2</f>
        <v>34450</v>
      </c>
    </row>
    <row r="15" spans="1:24" x14ac:dyDescent="0.35">
      <c r="B15" s="31">
        <v>42078</v>
      </c>
      <c r="C15" t="s">
        <v>150</v>
      </c>
      <c r="D15" s="21">
        <f>SUM(Penjualan!AT118:AT123)</f>
        <v>1065000</v>
      </c>
      <c r="E15" s="21"/>
      <c r="F15" s="72"/>
      <c r="G15" s="5"/>
      <c r="Q15" s="5">
        <f>D15*10%</f>
        <v>106500</v>
      </c>
      <c r="R15" s="5" t="s">
        <v>169</v>
      </c>
      <c r="S15" s="5">
        <f>Q15/2</f>
        <v>53250</v>
      </c>
      <c r="U15" s="5"/>
    </row>
    <row r="16" spans="1:24" x14ac:dyDescent="0.35">
      <c r="B16" s="31">
        <v>42090</v>
      </c>
      <c r="C16" t="s">
        <v>151</v>
      </c>
      <c r="D16" s="21">
        <f>SUM(Penjualan!AT124:AT126)</f>
        <v>762000</v>
      </c>
      <c r="E16" s="21"/>
      <c r="F16" s="38"/>
    </row>
    <row r="18" spans="2:19" x14ac:dyDescent="0.35">
      <c r="B18" s="31">
        <v>42126</v>
      </c>
      <c r="C18" t="s">
        <v>259</v>
      </c>
      <c r="D18" s="14">
        <f>SUM(Penjualan!AT127:AT133)</f>
        <v>585000</v>
      </c>
      <c r="E18" s="14">
        <f>SUM(D18:D40)</f>
        <v>55569000</v>
      </c>
      <c r="Q18" s="5">
        <f>D18*10%</f>
        <v>58500</v>
      </c>
      <c r="R18" s="5" t="s">
        <v>301</v>
      </c>
      <c r="S18" s="5">
        <f>Q18/3</f>
        <v>19500</v>
      </c>
    </row>
    <row r="19" spans="2:19" x14ac:dyDescent="0.35">
      <c r="B19" s="31">
        <v>42127</v>
      </c>
      <c r="C19" t="s">
        <v>259</v>
      </c>
      <c r="D19" s="14">
        <f>SUM(Penjualan!AT134:AT143)</f>
        <v>883000</v>
      </c>
      <c r="Q19" s="5">
        <f t="shared" ref="Q19:Q40" si="0">D19*10%</f>
        <v>88300</v>
      </c>
      <c r="R19" s="5" t="s">
        <v>301</v>
      </c>
      <c r="S19" s="5">
        <f>Q19/3</f>
        <v>29433.333333333332</v>
      </c>
    </row>
    <row r="20" spans="2:19" x14ac:dyDescent="0.35">
      <c r="B20" s="31">
        <v>42148</v>
      </c>
      <c r="C20" t="s">
        <v>260</v>
      </c>
      <c r="D20" s="14">
        <f>SUM(Penjualan!AT144:AT156)</f>
        <v>1673000</v>
      </c>
      <c r="Q20" s="5">
        <f t="shared" si="0"/>
        <v>167300</v>
      </c>
      <c r="R20" s="5" t="s">
        <v>302</v>
      </c>
      <c r="S20" s="5">
        <f>Q20/3</f>
        <v>55766.666666666664</v>
      </c>
    </row>
    <row r="21" spans="2:19" x14ac:dyDescent="0.35">
      <c r="B21" s="31">
        <v>42161</v>
      </c>
      <c r="C21" t="s">
        <v>261</v>
      </c>
      <c r="D21" s="14">
        <f>SUM(Penjualan!AT157:AT170)</f>
        <v>1097000</v>
      </c>
      <c r="Q21" s="5">
        <f t="shared" si="0"/>
        <v>109700</v>
      </c>
      <c r="R21" s="5" t="s">
        <v>303</v>
      </c>
      <c r="S21" s="5">
        <f t="shared" ref="S21:S23" si="1">Q21/3</f>
        <v>36566.666666666664</v>
      </c>
    </row>
    <row r="22" spans="2:19" x14ac:dyDescent="0.35">
      <c r="B22" s="31">
        <v>42162</v>
      </c>
      <c r="C22" t="s">
        <v>262</v>
      </c>
      <c r="D22" s="14">
        <f>SUM(Penjualan!AT171:AT190)</f>
        <v>4456000</v>
      </c>
      <c r="Q22" s="5">
        <f t="shared" si="0"/>
        <v>445600</v>
      </c>
      <c r="R22" s="5" t="s">
        <v>303</v>
      </c>
      <c r="S22" s="5">
        <f t="shared" si="1"/>
        <v>148533.33333333334</v>
      </c>
    </row>
    <row r="23" spans="2:19" x14ac:dyDescent="0.35">
      <c r="B23" s="31">
        <v>42162</v>
      </c>
      <c r="C23" t="s">
        <v>263</v>
      </c>
      <c r="D23" s="14">
        <f>SUM(Penjualan!AT191:AT206)</f>
        <v>1833000</v>
      </c>
      <c r="Q23" s="5">
        <f t="shared" si="0"/>
        <v>183300</v>
      </c>
      <c r="R23" s="5" t="s">
        <v>304</v>
      </c>
      <c r="S23" s="5">
        <f t="shared" si="1"/>
        <v>61100</v>
      </c>
    </row>
    <row r="24" spans="2:19" x14ac:dyDescent="0.35">
      <c r="B24" s="31">
        <v>42164</v>
      </c>
      <c r="C24" t="s">
        <v>264</v>
      </c>
      <c r="D24" s="14">
        <f>Penjualan!AT208+Penjualan!AT207</f>
        <v>70000</v>
      </c>
      <c r="Q24" s="5">
        <f t="shared" si="0"/>
        <v>7000</v>
      </c>
    </row>
    <row r="25" spans="2:19" x14ac:dyDescent="0.35">
      <c r="C25" t="s">
        <v>14</v>
      </c>
      <c r="D25" s="14">
        <f>Penjualan!AT209+Penjualan!AT210</f>
        <v>35000</v>
      </c>
      <c r="Q25" s="5">
        <f t="shared" si="0"/>
        <v>3500</v>
      </c>
    </row>
    <row r="26" spans="2:19" x14ac:dyDescent="0.35">
      <c r="C26" t="s">
        <v>5</v>
      </c>
      <c r="D26" s="14">
        <f>Penjualan!AT211</f>
        <v>75000</v>
      </c>
      <c r="Q26" s="5">
        <f t="shared" si="0"/>
        <v>7500</v>
      </c>
    </row>
    <row r="27" spans="2:19" x14ac:dyDescent="0.35">
      <c r="B27" s="31">
        <v>42175</v>
      </c>
      <c r="C27" t="s">
        <v>265</v>
      </c>
      <c r="D27" s="14">
        <f>SUM(Penjualan!AT212:AT248)</f>
        <v>5139000</v>
      </c>
      <c r="Q27" s="5">
        <f t="shared" si="0"/>
        <v>513900</v>
      </c>
      <c r="R27" t="s">
        <v>305</v>
      </c>
      <c r="S27" s="5">
        <f>Q27/3</f>
        <v>171300</v>
      </c>
    </row>
    <row r="28" spans="2:19" x14ac:dyDescent="0.35">
      <c r="B28" s="31">
        <v>42203</v>
      </c>
      <c r="C28" t="s">
        <v>266</v>
      </c>
      <c r="D28" s="14">
        <f>SUM(Penjualan!AT249:AT256)</f>
        <v>1073000</v>
      </c>
      <c r="Q28" s="5">
        <f t="shared" si="0"/>
        <v>107300</v>
      </c>
      <c r="R28" t="s">
        <v>306</v>
      </c>
      <c r="S28" s="5">
        <f>Q28/2</f>
        <v>53650</v>
      </c>
    </row>
    <row r="29" spans="2:19" x14ac:dyDescent="0.35">
      <c r="B29" s="31">
        <v>42204</v>
      </c>
      <c r="C29" t="s">
        <v>266</v>
      </c>
      <c r="D29" s="14">
        <f>SUM(Penjualan!AT257:AT267)</f>
        <v>2785000</v>
      </c>
      <c r="Q29" s="5">
        <f t="shared" si="0"/>
        <v>278500</v>
      </c>
      <c r="R29" t="s">
        <v>306</v>
      </c>
      <c r="S29" s="5">
        <f>Q29/2</f>
        <v>139250</v>
      </c>
    </row>
    <row r="30" spans="2:19" x14ac:dyDescent="0.35">
      <c r="B30" s="31">
        <v>42210</v>
      </c>
      <c r="C30" t="s">
        <v>151</v>
      </c>
      <c r="D30" s="14">
        <f>Penjualan!AT268</f>
        <v>60000</v>
      </c>
      <c r="Q30" s="5">
        <f t="shared" si="0"/>
        <v>6000</v>
      </c>
    </row>
    <row r="31" spans="2:19" x14ac:dyDescent="0.35">
      <c r="C31" t="s">
        <v>267</v>
      </c>
      <c r="D31" s="14">
        <f>Penjualan!AT269+Penjualan!AT270</f>
        <v>100000</v>
      </c>
      <c r="Q31" s="5">
        <f t="shared" si="0"/>
        <v>10000</v>
      </c>
    </row>
    <row r="32" spans="2:19" x14ac:dyDescent="0.35">
      <c r="B32" s="31">
        <v>42210</v>
      </c>
      <c r="C32" t="s">
        <v>268</v>
      </c>
      <c r="D32" s="14">
        <f>SUM(Penjualan!AT271:AT279)</f>
        <v>3506000</v>
      </c>
      <c r="Q32" s="5">
        <f t="shared" si="0"/>
        <v>350600</v>
      </c>
      <c r="R32" t="s">
        <v>307</v>
      </c>
      <c r="S32" s="5">
        <f>Q32/2</f>
        <v>175300</v>
      </c>
    </row>
    <row r="33" spans="2:20" x14ac:dyDescent="0.35">
      <c r="B33" s="31">
        <v>42211</v>
      </c>
      <c r="C33" t="s">
        <v>268</v>
      </c>
      <c r="D33" s="14">
        <f>SUM(Penjualan!AT280:AT306)</f>
        <v>3423000</v>
      </c>
      <c r="Q33" s="5">
        <f t="shared" si="0"/>
        <v>342300</v>
      </c>
      <c r="R33" t="s">
        <v>310</v>
      </c>
      <c r="S33" s="5">
        <f t="shared" ref="S33:S34" si="2">Q33/3</f>
        <v>114100</v>
      </c>
    </row>
    <row r="34" spans="2:20" x14ac:dyDescent="0.35">
      <c r="B34" s="31">
        <v>42218</v>
      </c>
      <c r="C34" t="s">
        <v>244</v>
      </c>
      <c r="D34" s="14">
        <f>SUM(Penjualan!AT307:AT325)</f>
        <v>7642000</v>
      </c>
      <c r="Q34" s="5">
        <f t="shared" si="0"/>
        <v>764200</v>
      </c>
      <c r="R34" t="s">
        <v>308</v>
      </c>
      <c r="S34" s="5">
        <f t="shared" si="2"/>
        <v>254733.33333333334</v>
      </c>
    </row>
    <row r="35" spans="2:20" x14ac:dyDescent="0.35">
      <c r="C35" t="s">
        <v>269</v>
      </c>
      <c r="D35" s="14">
        <f>Penjualan!AT326+Penjualan!AT327</f>
        <v>200000</v>
      </c>
      <c r="Q35" s="5">
        <f t="shared" si="0"/>
        <v>20000</v>
      </c>
    </row>
    <row r="36" spans="2:20" x14ac:dyDescent="0.35">
      <c r="C36" t="s">
        <v>1</v>
      </c>
      <c r="D36" s="14">
        <f>Penjualan!AT328</f>
        <v>300000</v>
      </c>
      <c r="Q36" s="5">
        <f t="shared" si="0"/>
        <v>30000</v>
      </c>
    </row>
    <row r="37" spans="2:20" x14ac:dyDescent="0.35">
      <c r="C37" t="s">
        <v>6</v>
      </c>
      <c r="D37" s="14">
        <f>Penjualan!AT329</f>
        <v>150000</v>
      </c>
      <c r="Q37" s="5">
        <f t="shared" si="0"/>
        <v>15000</v>
      </c>
    </row>
    <row r="38" spans="2:20" x14ac:dyDescent="0.35">
      <c r="B38" s="31">
        <v>42224</v>
      </c>
      <c r="C38" t="s">
        <v>129</v>
      </c>
      <c r="D38" s="14">
        <f>SUM(Penjualan!AT330:AT335)</f>
        <v>384000</v>
      </c>
      <c r="Q38" s="5">
        <f t="shared" si="0"/>
        <v>38400</v>
      </c>
    </row>
    <row r="39" spans="2:20" x14ac:dyDescent="0.35">
      <c r="B39" t="s">
        <v>270</v>
      </c>
      <c r="C39" t="s">
        <v>271</v>
      </c>
      <c r="D39" s="14">
        <f>SUM(Penjualan!AT336:AT381)</f>
        <v>6098000</v>
      </c>
      <c r="Q39" s="5">
        <f t="shared" si="0"/>
        <v>609800</v>
      </c>
      <c r="R39" t="s">
        <v>203</v>
      </c>
      <c r="S39" s="5">
        <f>Q39</f>
        <v>609800</v>
      </c>
    </row>
    <row r="40" spans="2:20" x14ac:dyDescent="0.35">
      <c r="B40" t="s">
        <v>272</v>
      </c>
      <c r="C40" t="s">
        <v>273</v>
      </c>
      <c r="D40" s="21">
        <f>SUM(Penjualan!AT382:AT419)</f>
        <v>14002000</v>
      </c>
      <c r="Q40" s="5">
        <f t="shared" si="0"/>
        <v>1400200</v>
      </c>
      <c r="R40" t="s">
        <v>309</v>
      </c>
      <c r="S40" s="5">
        <f>Q40/3</f>
        <v>466733.33333333331</v>
      </c>
    </row>
    <row r="41" spans="2:20" x14ac:dyDescent="0.35">
      <c r="D41" s="21"/>
      <c r="Q41" s="5"/>
      <c r="S41" s="5"/>
    </row>
    <row r="42" spans="2:20" x14ac:dyDescent="0.35">
      <c r="B42" s="128">
        <v>42248</v>
      </c>
      <c r="C42" t="s">
        <v>129</v>
      </c>
      <c r="D42" s="21">
        <f>SUM(Penjualan!AT420:AT423)</f>
        <v>700000</v>
      </c>
      <c r="E42" s="14">
        <f>SUM(D42:D71)</f>
        <v>105617000</v>
      </c>
      <c r="Q42" s="5"/>
      <c r="S42" s="5"/>
    </row>
    <row r="43" spans="2:20" x14ac:dyDescent="0.35">
      <c r="B43" t="s">
        <v>476</v>
      </c>
      <c r="C43" t="s">
        <v>327</v>
      </c>
      <c r="D43" s="21">
        <f>SUM(Penjualan!AT424:AT561)</f>
        <v>20976000</v>
      </c>
      <c r="Q43" s="5">
        <f>SUM('Tugas Jaga'!C3:C6)*10%</f>
        <v>639900</v>
      </c>
      <c r="R43" t="s">
        <v>386</v>
      </c>
      <c r="S43" s="5">
        <f>Q43/2</f>
        <v>319950</v>
      </c>
      <c r="T43" s="5"/>
    </row>
    <row r="44" spans="2:20" x14ac:dyDescent="0.35">
      <c r="Q44" s="5">
        <f>SUM('Tugas Jaga'!D3:D6)*10%</f>
        <v>817100</v>
      </c>
      <c r="R44" t="s">
        <v>385</v>
      </c>
      <c r="S44" s="5">
        <f>Q44/3</f>
        <v>272366.66666666669</v>
      </c>
    </row>
    <row r="45" spans="2:20" x14ac:dyDescent="0.35">
      <c r="D45" s="21"/>
      <c r="Q45" s="5">
        <f>'Tugas Jaga'!E7*10%</f>
        <v>273000</v>
      </c>
      <c r="R45" t="s">
        <v>477</v>
      </c>
      <c r="S45" s="5">
        <f>Q45/5</f>
        <v>54600</v>
      </c>
    </row>
    <row r="46" spans="2:20" x14ac:dyDescent="0.35">
      <c r="B46" s="31">
        <v>42273</v>
      </c>
      <c r="C46" t="s">
        <v>389</v>
      </c>
      <c r="D46" s="21">
        <f>SUM(Penjualan!AT562:AT608)</f>
        <v>5412000</v>
      </c>
      <c r="Q46" s="5">
        <f>'Tugas Jaga'!C10*10%</f>
        <v>79000</v>
      </c>
      <c r="R46" t="s">
        <v>388</v>
      </c>
      <c r="S46" s="5">
        <f>Q46/2</f>
        <v>39500</v>
      </c>
    </row>
    <row r="47" spans="2:20" x14ac:dyDescent="0.35">
      <c r="C47" t="s">
        <v>478</v>
      </c>
      <c r="D47" s="21">
        <f>Penjualan!AT616</f>
        <v>40000</v>
      </c>
      <c r="Q47" s="5"/>
      <c r="S47" s="5"/>
    </row>
    <row r="48" spans="2:20" x14ac:dyDescent="0.35">
      <c r="B48" s="31">
        <v>42292</v>
      </c>
      <c r="C48" t="s">
        <v>486</v>
      </c>
      <c r="D48" s="21">
        <f>Penjualan!AT617</f>
        <v>2000000</v>
      </c>
      <c r="Q48" s="5">
        <f>D48*5%</f>
        <v>100000</v>
      </c>
      <c r="R48" t="s">
        <v>4</v>
      </c>
      <c r="S48" s="5">
        <f>Q48</f>
        <v>100000</v>
      </c>
    </row>
    <row r="49" spans="2:19" x14ac:dyDescent="0.35">
      <c r="C49" t="s">
        <v>479</v>
      </c>
      <c r="D49" s="21">
        <f>Penjualan!AT618</f>
        <v>3000000</v>
      </c>
      <c r="Q49" s="5">
        <f>D49*5%</f>
        <v>150000</v>
      </c>
      <c r="R49" t="s">
        <v>4</v>
      </c>
      <c r="S49" s="5">
        <f>Q49</f>
        <v>150000</v>
      </c>
    </row>
    <row r="50" spans="2:19" x14ac:dyDescent="0.35">
      <c r="C50" t="s">
        <v>488</v>
      </c>
      <c r="D50" s="21">
        <f>Penjualan!AT619</f>
        <v>240000</v>
      </c>
      <c r="Q50" s="5"/>
      <c r="S50" s="5"/>
    </row>
    <row r="51" spans="2:19" x14ac:dyDescent="0.35">
      <c r="B51" t="s">
        <v>489</v>
      </c>
      <c r="C51" t="s">
        <v>129</v>
      </c>
      <c r="D51" s="21">
        <f>SUM(Penjualan!AT620:AT626)</f>
        <v>899000</v>
      </c>
      <c r="Q51" s="5"/>
      <c r="S51" s="5"/>
    </row>
    <row r="52" spans="2:19" x14ac:dyDescent="0.35">
      <c r="B52" s="31">
        <v>42302</v>
      </c>
      <c r="C52" t="s">
        <v>393</v>
      </c>
      <c r="D52" s="21">
        <f>SUM(Penjualan!AT627:AT655)</f>
        <v>4411000</v>
      </c>
      <c r="Q52" s="5">
        <f>'Tugas Jaga'!C19*10%</f>
        <v>401800</v>
      </c>
      <c r="R52" t="s">
        <v>396</v>
      </c>
      <c r="S52" s="5">
        <f>Q52/2</f>
        <v>200900</v>
      </c>
    </row>
    <row r="53" spans="2:19" x14ac:dyDescent="0.35">
      <c r="B53" s="31">
        <v>42303</v>
      </c>
      <c r="C53" t="s">
        <v>418</v>
      </c>
      <c r="D53" s="21">
        <f>Penjualan!AT656</f>
        <v>2900000</v>
      </c>
      <c r="Q53" s="5"/>
      <c r="S53" s="5"/>
    </row>
    <row r="54" spans="2:19" x14ac:dyDescent="0.35">
      <c r="B54" s="31">
        <v>42321</v>
      </c>
      <c r="C54" t="s">
        <v>490</v>
      </c>
      <c r="D54" s="21">
        <f>SUM(Penjualan!AT657:AT659)</f>
        <v>2100000</v>
      </c>
      <c r="Q54" s="5">
        <f>'Tugas Jaga'!C22*5%</f>
        <v>104500</v>
      </c>
      <c r="R54" t="s">
        <v>9</v>
      </c>
      <c r="S54" s="5">
        <f>Q54</f>
        <v>104500</v>
      </c>
    </row>
    <row r="55" spans="2:19" x14ac:dyDescent="0.35">
      <c r="B55" s="31">
        <v>42323</v>
      </c>
      <c r="C55" t="s">
        <v>342</v>
      </c>
      <c r="D55" s="21">
        <f>SUM(Penjualan!AT660:AT725)</f>
        <v>16872000</v>
      </c>
      <c r="Q55" s="5">
        <f>15074000*10%</f>
        <v>1507400</v>
      </c>
      <c r="R55" t="s">
        <v>406</v>
      </c>
      <c r="S55" s="5">
        <f>Q55/3</f>
        <v>502466.66666666669</v>
      </c>
    </row>
    <row r="56" spans="2:19" x14ac:dyDescent="0.35">
      <c r="B56" s="31">
        <v>42324</v>
      </c>
      <c r="C56" t="s">
        <v>105</v>
      </c>
      <c r="D56" s="21">
        <f>SUM(Penjualan!AT726:AT727)</f>
        <v>90000</v>
      </c>
      <c r="Q56" s="5"/>
      <c r="S56" s="5"/>
    </row>
    <row r="57" spans="2:19" x14ac:dyDescent="0.35">
      <c r="B57" s="31">
        <v>42330</v>
      </c>
      <c r="C57" t="s">
        <v>491</v>
      </c>
      <c r="D57" s="21">
        <f>SUM(Penjualan!AT728:AT775)</f>
        <v>17964000</v>
      </c>
      <c r="Q57" s="5">
        <f>'Tugas Jaga'!C28*10%</f>
        <v>1352600</v>
      </c>
      <c r="R57" s="111" t="s">
        <v>408</v>
      </c>
      <c r="S57" s="5">
        <f>Q57/4</f>
        <v>338150</v>
      </c>
    </row>
    <row r="58" spans="2:19" x14ac:dyDescent="0.35">
      <c r="D58" s="21"/>
      <c r="Q58" s="5">
        <f>'Tugas Jaga'!D28*10%</f>
        <v>338350</v>
      </c>
      <c r="R58" s="111" t="s">
        <v>409</v>
      </c>
      <c r="S58" s="5">
        <f>Q58/3</f>
        <v>112783.33333333333</v>
      </c>
    </row>
    <row r="59" spans="2:19" x14ac:dyDescent="0.35">
      <c r="B59" s="31">
        <v>42333</v>
      </c>
      <c r="C59" t="s">
        <v>129</v>
      </c>
      <c r="D59" s="21">
        <f>Penjualan!AT776</f>
        <v>50000</v>
      </c>
      <c r="Q59" s="5"/>
      <c r="S59" s="5"/>
    </row>
    <row r="60" spans="2:19" x14ac:dyDescent="0.35">
      <c r="B60" t="s">
        <v>492</v>
      </c>
      <c r="C60" t="s">
        <v>424</v>
      </c>
      <c r="D60" s="21">
        <f>SUM(Penjualan!AT777:AT813)</f>
        <v>7466000</v>
      </c>
      <c r="Q60" s="5">
        <f>'Tugas Jaga'!C32*10%</f>
        <v>167200</v>
      </c>
      <c r="R60" t="s">
        <v>425</v>
      </c>
      <c r="S60" s="5">
        <f>Q60/2</f>
        <v>83600</v>
      </c>
    </row>
    <row r="61" spans="2:19" x14ac:dyDescent="0.35">
      <c r="D61" s="21"/>
      <c r="Q61" s="5">
        <f>'Tugas Jaga'!D32*10%</f>
        <v>487300</v>
      </c>
      <c r="R61" t="s">
        <v>429</v>
      </c>
      <c r="S61" s="5">
        <f>Q61/2</f>
        <v>243650</v>
      </c>
    </row>
    <row r="62" spans="2:19" x14ac:dyDescent="0.35">
      <c r="B62" s="31">
        <v>42313</v>
      </c>
      <c r="C62" t="s">
        <v>431</v>
      </c>
      <c r="D62" s="21">
        <f>SUM(Penjualan!AT816:AT818)</f>
        <v>300000</v>
      </c>
      <c r="Q62" s="5"/>
      <c r="S62" s="5"/>
    </row>
    <row r="63" spans="2:19" x14ac:dyDescent="0.35">
      <c r="B63" s="31">
        <v>42316</v>
      </c>
      <c r="C63" t="s">
        <v>432</v>
      </c>
      <c r="D63" s="21">
        <f>Penjualan!AT819</f>
        <v>160000</v>
      </c>
      <c r="Q63" s="5"/>
      <c r="S63" s="5"/>
    </row>
    <row r="64" spans="2:19" x14ac:dyDescent="0.35">
      <c r="B64" s="31">
        <v>42349</v>
      </c>
      <c r="C64" t="s">
        <v>433</v>
      </c>
      <c r="D64" s="21">
        <f>SUM(Penjualan!AT820:AT822)</f>
        <v>280000</v>
      </c>
      <c r="Q64" s="5"/>
      <c r="S64" s="5"/>
    </row>
    <row r="65" spans="2:19" x14ac:dyDescent="0.35">
      <c r="B65" s="31">
        <v>42355</v>
      </c>
      <c r="C65" t="s">
        <v>493</v>
      </c>
      <c r="D65" s="21">
        <f>SUM(Penjualan!AT823:AT824)</f>
        <v>2040000</v>
      </c>
      <c r="Q65" s="5"/>
      <c r="S65" s="5"/>
    </row>
    <row r="66" spans="2:19" x14ac:dyDescent="0.35">
      <c r="B66" s="31">
        <v>42351</v>
      </c>
      <c r="C66" t="s">
        <v>129</v>
      </c>
      <c r="D66" s="21">
        <f>SUM(Penjualan!AT833:AT835)</f>
        <v>342000</v>
      </c>
      <c r="Q66" s="5"/>
      <c r="S66" s="5"/>
    </row>
    <row r="67" spans="2:19" x14ac:dyDescent="0.35">
      <c r="B67" s="31">
        <v>42355</v>
      </c>
      <c r="C67" t="s">
        <v>495</v>
      </c>
      <c r="D67" s="21">
        <f>Penjualan!AT836</f>
        <v>200000</v>
      </c>
      <c r="Q67" s="5"/>
      <c r="S67" s="5"/>
    </row>
    <row r="68" spans="2:19" x14ac:dyDescent="0.35">
      <c r="B68" t="s">
        <v>496</v>
      </c>
      <c r="C68" t="s">
        <v>358</v>
      </c>
      <c r="D68" s="21">
        <f>SUM(Penjualan!AT837:AT883)</f>
        <v>12675000</v>
      </c>
      <c r="Q68" s="5">
        <f>'Tugas Jaga'!C38*10%</f>
        <v>679100</v>
      </c>
      <c r="R68" s="111" t="s">
        <v>444</v>
      </c>
      <c r="S68" s="5">
        <f>Q68/4</f>
        <v>169775</v>
      </c>
    </row>
    <row r="69" spans="2:19" x14ac:dyDescent="0.35">
      <c r="Q69" s="5">
        <f>'Tugas Jaga'!D28*10%</f>
        <v>338350</v>
      </c>
      <c r="R69" s="111" t="s">
        <v>447</v>
      </c>
      <c r="S69" s="5">
        <f>Q69/3</f>
        <v>112783.33333333333</v>
      </c>
    </row>
    <row r="70" spans="2:19" x14ac:dyDescent="0.35">
      <c r="D70" s="21"/>
      <c r="Q70" s="5">
        <f>'Tugas Jaga'!E38*10%</f>
        <v>196100</v>
      </c>
      <c r="R70" t="s">
        <v>448</v>
      </c>
      <c r="S70" s="5">
        <f>Q70/3</f>
        <v>65366.666666666664</v>
      </c>
    </row>
    <row r="71" spans="2:19" x14ac:dyDescent="0.35">
      <c r="B71" s="31">
        <v>42314</v>
      </c>
      <c r="C71" t="s">
        <v>455</v>
      </c>
      <c r="D71" s="21">
        <f>SUM(Penjualan!AT896:AT897)</f>
        <v>4500000</v>
      </c>
      <c r="Q71" s="5">
        <f>'Tugas Jaga'!C41*5%</f>
        <v>225000</v>
      </c>
      <c r="R71" t="s">
        <v>457</v>
      </c>
      <c r="S71" s="5">
        <f>Q71/2</f>
        <v>112500</v>
      </c>
    </row>
    <row r="72" spans="2:19" x14ac:dyDescent="0.35">
      <c r="D72" s="21"/>
      <c r="Q72" s="5"/>
      <c r="S72" s="5"/>
    </row>
    <row r="73" spans="2:19" x14ac:dyDescent="0.35">
      <c r="D73" s="21"/>
      <c r="Q73" s="5"/>
      <c r="S73" s="5"/>
    </row>
    <row r="74" spans="2:19" x14ac:dyDescent="0.35">
      <c r="B74" t="s">
        <v>494</v>
      </c>
      <c r="C74" t="s">
        <v>434</v>
      </c>
      <c r="D74" s="21">
        <f>SUM(Penjualan!AT825:AT832)</f>
        <v>2735000</v>
      </c>
      <c r="E74" s="14">
        <f>SUM(D74:D92)</f>
        <v>41217000</v>
      </c>
      <c r="Q74" s="5">
        <f>D74*5%</f>
        <v>136750</v>
      </c>
      <c r="R74" t="s">
        <v>10</v>
      </c>
      <c r="S74" s="5">
        <f>Q74</f>
        <v>136750</v>
      </c>
    </row>
    <row r="75" spans="2:19" x14ac:dyDescent="0.35">
      <c r="B75" s="31">
        <v>42399</v>
      </c>
      <c r="C75" t="s">
        <v>129</v>
      </c>
      <c r="D75" s="14">
        <f>SUM(Penjualan!AT886:AT890)</f>
        <v>445000</v>
      </c>
      <c r="Q75" s="5"/>
      <c r="S75" s="5"/>
    </row>
    <row r="76" spans="2:19" x14ac:dyDescent="0.35">
      <c r="B76" s="31">
        <v>42472</v>
      </c>
      <c r="C76" t="s">
        <v>497</v>
      </c>
      <c r="D76" s="21">
        <f>SUM(Penjualan!AT891:AT892)</f>
        <v>100000</v>
      </c>
      <c r="Q76" s="5"/>
      <c r="S76" s="5"/>
    </row>
    <row r="77" spans="2:19" x14ac:dyDescent="0.35">
      <c r="B77" s="31">
        <v>42483</v>
      </c>
      <c r="C77" t="s">
        <v>129</v>
      </c>
      <c r="D77" s="21">
        <f>SUM(Penjualan!AT893)</f>
        <v>88000</v>
      </c>
      <c r="Q77" s="5"/>
      <c r="S77" s="5"/>
    </row>
    <row r="78" spans="2:19" x14ac:dyDescent="0.35">
      <c r="B78" s="31">
        <v>42483</v>
      </c>
      <c r="C78" t="s">
        <v>129</v>
      </c>
      <c r="D78" s="21">
        <f>SUM(Penjualan!AT894:AT895)</f>
        <v>63000</v>
      </c>
      <c r="Q78" s="5"/>
      <c r="S78" s="5"/>
    </row>
    <row r="79" spans="2:19" x14ac:dyDescent="0.35">
      <c r="B79" s="31">
        <v>42484</v>
      </c>
      <c r="C79" t="s">
        <v>260</v>
      </c>
      <c r="D79" s="21">
        <f>SUM(Penjualan!AT898:AT909)</f>
        <v>5031000</v>
      </c>
      <c r="Q79" s="5">
        <f>'Tugas Jaga'!C44*10%</f>
        <v>417800</v>
      </c>
      <c r="R79" s="111" t="s">
        <v>459</v>
      </c>
      <c r="S79" s="5">
        <f>Q79/4</f>
        <v>104450</v>
      </c>
    </row>
    <row r="80" spans="2:19" x14ac:dyDescent="0.35">
      <c r="B80" t="s">
        <v>498</v>
      </c>
      <c r="C80" t="s">
        <v>261</v>
      </c>
      <c r="D80" s="21">
        <f>SUM(Penjualan!AT910:AT939)</f>
        <v>5089000</v>
      </c>
      <c r="Q80" s="5">
        <f>'Tugas Jaga'!C48*10%</f>
        <v>451000</v>
      </c>
      <c r="R80" s="111" t="s">
        <v>461</v>
      </c>
      <c r="S80" s="5">
        <f>Q80/3</f>
        <v>150333.33333333334</v>
      </c>
    </row>
    <row r="81" spans="2:19" x14ac:dyDescent="0.35">
      <c r="B81" s="31">
        <v>42494</v>
      </c>
      <c r="C81" t="s">
        <v>129</v>
      </c>
      <c r="D81" s="21">
        <f>Penjualan!AT940</f>
        <v>40000</v>
      </c>
      <c r="Q81" s="5"/>
      <c r="S81" s="5"/>
    </row>
    <row r="82" spans="2:19" x14ac:dyDescent="0.35">
      <c r="B82" s="31">
        <v>42491</v>
      </c>
      <c r="C82" t="s">
        <v>129</v>
      </c>
      <c r="D82" s="21">
        <f>Penjualan!AT941</f>
        <v>294000</v>
      </c>
      <c r="Q82" s="5"/>
      <c r="S82" s="5"/>
    </row>
    <row r="83" spans="2:19" x14ac:dyDescent="0.35">
      <c r="B83" s="31">
        <v>42504</v>
      </c>
      <c r="C83" t="s">
        <v>432</v>
      </c>
      <c r="D83" s="21">
        <f>Penjualan!AT942</f>
        <v>1000000</v>
      </c>
      <c r="Q83" s="5">
        <f>D83*5%</f>
        <v>50000</v>
      </c>
      <c r="R83" t="s">
        <v>1</v>
      </c>
      <c r="S83" s="5">
        <f>Q83</f>
        <v>50000</v>
      </c>
    </row>
    <row r="84" spans="2:19" x14ac:dyDescent="0.35">
      <c r="B84" s="31">
        <v>42512</v>
      </c>
      <c r="C84" t="s">
        <v>499</v>
      </c>
      <c r="D84" s="21">
        <f>SUM(Penjualan!AT943:AT955)</f>
        <v>2832000</v>
      </c>
      <c r="Q84" s="5">
        <f>'Tugas Jaga'!C51*10%</f>
        <v>261300</v>
      </c>
      <c r="R84" t="s">
        <v>501</v>
      </c>
      <c r="S84" s="5">
        <f>Q84/2</f>
        <v>130650</v>
      </c>
    </row>
    <row r="85" spans="2:19" x14ac:dyDescent="0.35">
      <c r="B85" s="31">
        <v>42490</v>
      </c>
      <c r="C85" t="s">
        <v>502</v>
      </c>
      <c r="D85" s="21">
        <f>Penjualan!AT956</f>
        <v>480000</v>
      </c>
      <c r="Q85" s="5">
        <f>D85*5%</f>
        <v>24000</v>
      </c>
      <c r="R85" t="s">
        <v>1</v>
      </c>
      <c r="S85" s="5">
        <f>Q85</f>
        <v>24000</v>
      </c>
    </row>
    <row r="86" spans="2:19" x14ac:dyDescent="0.35">
      <c r="B86" s="31">
        <v>42503</v>
      </c>
      <c r="C86" t="s">
        <v>105</v>
      </c>
      <c r="D86" s="21">
        <f>SUM(Penjualan!AT957:AT958)</f>
        <v>260000</v>
      </c>
      <c r="Q86" s="5">
        <f t="shared" ref="Q86:Q90" si="3">D86*5%</f>
        <v>13000</v>
      </c>
      <c r="R86" t="s">
        <v>1</v>
      </c>
      <c r="S86" s="5">
        <f t="shared" ref="S86:S92" si="4">Q86</f>
        <v>13000</v>
      </c>
    </row>
    <row r="87" spans="2:19" x14ac:dyDescent="0.35">
      <c r="B87" s="31">
        <v>42503</v>
      </c>
      <c r="C87" t="s">
        <v>105</v>
      </c>
      <c r="D87" s="21">
        <f>Penjualan!AT959</f>
        <v>1640000</v>
      </c>
      <c r="Q87" s="5">
        <f t="shared" si="3"/>
        <v>82000</v>
      </c>
      <c r="R87" t="s">
        <v>1</v>
      </c>
      <c r="S87" s="5">
        <f t="shared" si="4"/>
        <v>82000</v>
      </c>
    </row>
    <row r="88" spans="2:19" x14ac:dyDescent="0.35">
      <c r="B88" s="31">
        <v>42492</v>
      </c>
      <c r="C88" t="s">
        <v>503</v>
      </c>
      <c r="D88" s="21">
        <f>Penjualan!AT960</f>
        <v>400000</v>
      </c>
      <c r="Q88" s="5">
        <f t="shared" si="3"/>
        <v>20000</v>
      </c>
      <c r="R88" t="s">
        <v>1</v>
      </c>
      <c r="S88" s="5">
        <f t="shared" si="4"/>
        <v>20000</v>
      </c>
    </row>
    <row r="89" spans="2:19" x14ac:dyDescent="0.35">
      <c r="B89" s="31">
        <v>42494</v>
      </c>
      <c r="C89" t="s">
        <v>503</v>
      </c>
      <c r="D89" s="21">
        <f>Penjualan!AT961</f>
        <v>120000</v>
      </c>
      <c r="Q89" s="5">
        <f t="shared" si="3"/>
        <v>6000</v>
      </c>
      <c r="R89" t="s">
        <v>1</v>
      </c>
      <c r="S89" s="5">
        <f t="shared" si="4"/>
        <v>6000</v>
      </c>
    </row>
    <row r="90" spans="2:19" x14ac:dyDescent="0.35">
      <c r="B90" s="31">
        <v>42494</v>
      </c>
      <c r="C90" t="s">
        <v>12</v>
      </c>
      <c r="D90" s="21">
        <f>Penjualan!AT962</f>
        <v>400000</v>
      </c>
      <c r="Q90" s="5">
        <f t="shared" si="3"/>
        <v>20000</v>
      </c>
      <c r="R90" t="s">
        <v>1</v>
      </c>
      <c r="S90" s="5">
        <f t="shared" si="4"/>
        <v>20000</v>
      </c>
    </row>
    <row r="91" spans="2:19" x14ac:dyDescent="0.35">
      <c r="B91" s="31">
        <v>42502</v>
      </c>
      <c r="C91" t="s">
        <v>504</v>
      </c>
      <c r="D91" s="21">
        <f>Penjualan!AT963</f>
        <v>12200000</v>
      </c>
      <c r="Q91" s="5">
        <f>(Penjualan!AT963-(13*40000))*5%</f>
        <v>584000</v>
      </c>
      <c r="R91" t="s">
        <v>1</v>
      </c>
      <c r="S91" s="5">
        <f t="shared" si="4"/>
        <v>584000</v>
      </c>
    </row>
    <row r="92" spans="2:19" x14ac:dyDescent="0.35">
      <c r="B92" s="31">
        <v>42509</v>
      </c>
      <c r="C92" t="s">
        <v>432</v>
      </c>
      <c r="D92" s="21">
        <f>Penjualan!AT964</f>
        <v>8000000</v>
      </c>
      <c r="Q92" s="5">
        <f>(Penjualan!AT964-(45*40000))*5%</f>
        <v>310000</v>
      </c>
      <c r="R92" t="s">
        <v>1</v>
      </c>
      <c r="S92" s="5">
        <f t="shared" si="4"/>
        <v>310000</v>
      </c>
    </row>
    <row r="93" spans="2:19" x14ac:dyDescent="0.35">
      <c r="B93" s="31"/>
      <c r="D93" s="21"/>
      <c r="Q93" s="5"/>
      <c r="S93" s="5"/>
    </row>
    <row r="94" spans="2:19" x14ac:dyDescent="0.35">
      <c r="B94" s="31">
        <v>42588</v>
      </c>
      <c r="C94" t="s">
        <v>407</v>
      </c>
      <c r="D94" s="21"/>
      <c r="Q94" s="5"/>
      <c r="S94" s="5"/>
    </row>
    <row r="95" spans="2:19" x14ac:dyDescent="0.35">
      <c r="B95" s="31"/>
      <c r="D95" s="21"/>
      <c r="Q95" s="5"/>
      <c r="S95" s="5"/>
    </row>
    <row r="96" spans="2:19" x14ac:dyDescent="0.35">
      <c r="B96" s="31"/>
      <c r="D96" s="21"/>
      <c r="Q96" s="5"/>
      <c r="S96" s="5"/>
    </row>
    <row r="97" spans="1:21" x14ac:dyDescent="0.35">
      <c r="B97" s="31"/>
      <c r="D97" s="21"/>
      <c r="Q97" s="5"/>
      <c r="S97" s="5"/>
    </row>
    <row r="98" spans="1:21" x14ac:dyDescent="0.35">
      <c r="B98" s="31"/>
      <c r="D98" s="21"/>
      <c r="Q98" s="5"/>
      <c r="S98" s="5"/>
    </row>
    <row r="99" spans="1:21" x14ac:dyDescent="0.35">
      <c r="B99" s="31"/>
      <c r="D99" s="21"/>
      <c r="Q99" s="5"/>
      <c r="S99" s="5"/>
    </row>
    <row r="100" spans="1:21" x14ac:dyDescent="0.35">
      <c r="B100" s="31"/>
      <c r="D100" s="21"/>
      <c r="Q100" s="5"/>
      <c r="S100" s="5"/>
    </row>
    <row r="101" spans="1:21" x14ac:dyDescent="0.35">
      <c r="B101" s="31"/>
      <c r="D101" s="21"/>
      <c r="Q101" s="5"/>
      <c r="S101" s="5"/>
    </row>
    <row r="102" spans="1:21" x14ac:dyDescent="0.35">
      <c r="B102" s="31"/>
      <c r="D102" s="21"/>
      <c r="Q102" s="5"/>
      <c r="S102" s="5"/>
    </row>
    <row r="103" spans="1:21" x14ac:dyDescent="0.35">
      <c r="D103" s="21"/>
      <c r="Q103" s="5"/>
      <c r="S103" s="5"/>
    </row>
    <row r="104" spans="1:21" x14ac:dyDescent="0.35">
      <c r="A104" s="18" t="s">
        <v>95</v>
      </c>
    </row>
    <row r="105" spans="1:21" x14ac:dyDescent="0.35">
      <c r="U105" s="5"/>
    </row>
    <row r="106" spans="1:21" x14ac:dyDescent="0.35">
      <c r="B106" s="18" t="s">
        <v>313</v>
      </c>
      <c r="E106" s="14">
        <f>I106+J106</f>
        <v>-27812718</v>
      </c>
      <c r="H106" s="5">
        <f>-'Hasil Anak'!AR9</f>
        <v>-3081992</v>
      </c>
      <c r="I106" s="5">
        <f>-'Hasil Anak'!AR16</f>
        <v>-4389091</v>
      </c>
      <c r="J106" s="5">
        <f>-'Hasil Anak'!AR35</f>
        <v>-23423627</v>
      </c>
      <c r="K106" s="5">
        <f>-'Hasil Anak'!AR49</f>
        <v>-43287642</v>
      </c>
      <c r="L106" s="5">
        <f>-'Hasil Anak'!AR62</f>
        <v>-19399392</v>
      </c>
      <c r="M106" s="5"/>
      <c r="N106" s="5"/>
      <c r="O106" s="5">
        <f>SUM(H106:L106)</f>
        <v>-93581744</v>
      </c>
      <c r="P106" s="107">
        <f>-O106/$O$6</f>
        <v>0.42708767958524252</v>
      </c>
    </row>
    <row r="108" spans="1:21" x14ac:dyDescent="0.35">
      <c r="B108" s="18" t="s">
        <v>107</v>
      </c>
      <c r="E108" s="14">
        <f>SUM(D109:D118)</f>
        <v>-4613000</v>
      </c>
      <c r="F108" s="5"/>
      <c r="G108" s="5"/>
      <c r="H108" s="5">
        <f>'Laporan 2014'!E31</f>
        <v>-3237000</v>
      </c>
      <c r="I108" s="5">
        <f>E108</f>
        <v>-4613000</v>
      </c>
      <c r="J108" s="5">
        <f>E120</f>
        <v>-19708628</v>
      </c>
      <c r="K108" s="5">
        <f>E134</f>
        <v>-20875200</v>
      </c>
      <c r="L108" s="5">
        <f>E156</f>
        <v>-17695700</v>
      </c>
      <c r="M108" s="5"/>
      <c r="N108" s="5"/>
      <c r="O108" s="5">
        <f>SUM(H108:L108)</f>
        <v>-66129528</v>
      </c>
      <c r="P108" s="107">
        <f>-O108/$O$6</f>
        <v>0.30180145676262804</v>
      </c>
      <c r="Q108" s="5"/>
      <c r="R108" s="5"/>
      <c r="S108" s="5"/>
      <c r="T108" s="5"/>
    </row>
    <row r="109" spans="1:21" x14ac:dyDescent="0.35">
      <c r="B109" s="31">
        <v>42017</v>
      </c>
      <c r="C109" t="s">
        <v>117</v>
      </c>
      <c r="D109" s="21">
        <v>-95000</v>
      </c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</row>
    <row r="110" spans="1:21" x14ac:dyDescent="0.35">
      <c r="B110" s="31">
        <v>42032</v>
      </c>
      <c r="C110" t="s">
        <v>118</v>
      </c>
      <c r="D110" s="21">
        <v>-817000</v>
      </c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</row>
    <row r="111" spans="1:21" x14ac:dyDescent="0.35">
      <c r="B111" s="31">
        <v>42046</v>
      </c>
      <c r="C111" t="s">
        <v>119</v>
      </c>
      <c r="D111" s="21">
        <v>-105000</v>
      </c>
      <c r="E111" s="47"/>
      <c r="F111" s="47"/>
      <c r="G111" s="53"/>
      <c r="H111" s="52"/>
      <c r="I111" s="52"/>
      <c r="J111" s="85"/>
      <c r="K111" s="126"/>
      <c r="L111" s="130"/>
      <c r="M111" s="135"/>
      <c r="N111" s="135"/>
      <c r="O111" s="52"/>
      <c r="P111" s="47"/>
      <c r="Q111" s="53"/>
      <c r="R111" s="53"/>
      <c r="S111" s="53"/>
      <c r="T111" s="47"/>
    </row>
    <row r="112" spans="1:21" x14ac:dyDescent="0.35">
      <c r="B112" s="31">
        <v>42066</v>
      </c>
      <c r="C112" t="s">
        <v>120</v>
      </c>
      <c r="D112" s="21">
        <f>-(319000+295000+76000+175000+585000)</f>
        <v>-1450000</v>
      </c>
      <c r="E112" s="48"/>
      <c r="F112" s="48"/>
      <c r="G112" s="53"/>
      <c r="H112" s="52"/>
      <c r="I112" s="52"/>
      <c r="J112" s="85"/>
      <c r="K112" s="126"/>
      <c r="L112" s="130"/>
      <c r="M112" s="135"/>
      <c r="N112" s="135"/>
      <c r="O112" s="52"/>
      <c r="P112" s="48"/>
      <c r="Q112" s="53"/>
      <c r="R112" s="53"/>
      <c r="S112" s="53"/>
      <c r="T112" s="48"/>
    </row>
    <row r="113" spans="2:20" x14ac:dyDescent="0.35">
      <c r="B113" s="31">
        <v>42067</v>
      </c>
      <c r="C113" t="s">
        <v>120</v>
      </c>
      <c r="D113" s="14">
        <f>-(570000+250000+115000)</f>
        <v>-935000</v>
      </c>
      <c r="E113" s="47"/>
      <c r="F113" s="47"/>
      <c r="G113" s="53"/>
      <c r="H113" s="52"/>
      <c r="I113" s="52"/>
      <c r="J113" s="85"/>
      <c r="K113" s="126"/>
      <c r="L113" s="130"/>
      <c r="M113" s="135"/>
      <c r="N113" s="135"/>
      <c r="O113" s="52"/>
      <c r="P113" s="47"/>
      <c r="Q113" s="53"/>
      <c r="R113" s="53"/>
      <c r="S113" s="53"/>
      <c r="T113" s="47"/>
    </row>
    <row r="114" spans="2:20" x14ac:dyDescent="0.35">
      <c r="B114" s="31">
        <v>42074</v>
      </c>
      <c r="C114" t="s">
        <v>120</v>
      </c>
      <c r="D114" s="14">
        <v>-666000</v>
      </c>
      <c r="E114" s="48"/>
      <c r="F114" s="48"/>
      <c r="G114" s="53"/>
      <c r="H114" s="52"/>
      <c r="I114" s="52"/>
      <c r="J114" s="85"/>
      <c r="K114" s="126"/>
      <c r="L114" s="130"/>
      <c r="M114" s="135"/>
      <c r="N114" s="135"/>
      <c r="O114" s="52"/>
      <c r="P114" s="48"/>
      <c r="Q114" s="53"/>
      <c r="R114" s="53"/>
      <c r="S114" s="53"/>
      <c r="T114" s="48"/>
    </row>
    <row r="115" spans="2:20" x14ac:dyDescent="0.35">
      <c r="B115" s="31">
        <v>42075</v>
      </c>
      <c r="C115" t="s">
        <v>127</v>
      </c>
      <c r="D115" s="14">
        <v>-90000</v>
      </c>
      <c r="E115" s="48"/>
      <c r="F115" s="48"/>
      <c r="G115" s="53"/>
      <c r="H115" s="52"/>
      <c r="I115" s="52"/>
      <c r="J115" s="85"/>
      <c r="K115" s="126"/>
      <c r="L115" s="130"/>
      <c r="M115" s="135"/>
      <c r="N115" s="135"/>
      <c r="O115" s="52"/>
      <c r="P115" s="48"/>
      <c r="Q115" s="53"/>
      <c r="R115" s="53"/>
      <c r="S115" s="53"/>
      <c r="T115" s="48"/>
    </row>
    <row r="116" spans="2:20" x14ac:dyDescent="0.35">
      <c r="B116" s="31">
        <v>42086</v>
      </c>
      <c r="C116" t="s">
        <v>121</v>
      </c>
      <c r="D116" s="14">
        <v>-200000</v>
      </c>
      <c r="E116" s="44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Q116" s="43"/>
      <c r="R116" s="43"/>
      <c r="S116" s="43"/>
      <c r="T116" s="43"/>
    </row>
    <row r="117" spans="2:20" x14ac:dyDescent="0.35">
      <c r="B117" s="31"/>
      <c r="C117" t="s">
        <v>97</v>
      </c>
      <c r="D117" s="21">
        <f>-Penjualan!AW1490</f>
        <v>-20000</v>
      </c>
      <c r="E117" s="44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Q117" s="43"/>
      <c r="R117" s="43"/>
      <c r="S117" s="43"/>
      <c r="T117" s="43"/>
    </row>
    <row r="118" spans="2:20" x14ac:dyDescent="0.35">
      <c r="B118" s="31"/>
      <c r="C118" t="s">
        <v>161</v>
      </c>
      <c r="D118" s="21">
        <f>-Penjualan!AV1490</f>
        <v>-235000</v>
      </c>
      <c r="E118" s="44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Q118" s="43"/>
      <c r="R118" s="43"/>
      <c r="S118" s="43"/>
      <c r="T118" s="43"/>
    </row>
    <row r="119" spans="2:20" x14ac:dyDescent="0.35">
      <c r="B119" s="31"/>
      <c r="D119" s="21"/>
      <c r="E119" s="44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Q119" s="43"/>
      <c r="R119" s="43"/>
      <c r="S119" s="43"/>
      <c r="T119" s="43"/>
    </row>
    <row r="120" spans="2:20" x14ac:dyDescent="0.35">
      <c r="B120" s="31">
        <v>42137</v>
      </c>
      <c r="C120" t="s">
        <v>274</v>
      </c>
      <c r="D120" s="21">
        <v>-382000</v>
      </c>
      <c r="E120" s="44">
        <f>SUM(D120:D132)</f>
        <v>-19708628</v>
      </c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Q120" s="43"/>
      <c r="R120" s="43"/>
      <c r="S120" s="43"/>
      <c r="T120" s="43"/>
    </row>
    <row r="121" spans="2:20" x14ac:dyDescent="0.35">
      <c r="B121" s="31">
        <v>42137</v>
      </c>
      <c r="C121" t="s">
        <v>276</v>
      </c>
      <c r="D121" s="14">
        <v>-1000000</v>
      </c>
      <c r="E121" s="44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Q121" s="43"/>
      <c r="R121" s="43"/>
      <c r="S121" s="43"/>
      <c r="T121" s="43"/>
    </row>
    <row r="122" spans="2:20" x14ac:dyDescent="0.35">
      <c r="B122" s="31">
        <v>42163</v>
      </c>
      <c r="C122" t="s">
        <v>4</v>
      </c>
      <c r="D122" s="14">
        <v>-15000</v>
      </c>
      <c r="E122" s="44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Q122" s="43"/>
      <c r="R122" s="43"/>
      <c r="S122" s="43"/>
      <c r="T122" s="43"/>
    </row>
    <row r="123" spans="2:20" x14ac:dyDescent="0.35">
      <c r="B123" s="31">
        <v>42164</v>
      </c>
      <c r="C123" t="s">
        <v>275</v>
      </c>
      <c r="D123" s="21">
        <v>-2971000</v>
      </c>
      <c r="E123" s="44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Q123" s="43"/>
      <c r="R123" s="43"/>
      <c r="S123" s="43"/>
      <c r="T123" s="43"/>
    </row>
    <row r="124" spans="2:20" x14ac:dyDescent="0.35">
      <c r="B124" s="31">
        <v>42172</v>
      </c>
      <c r="C124" t="s">
        <v>274</v>
      </c>
      <c r="D124" s="21">
        <v>-3090000</v>
      </c>
      <c r="E124" s="44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Q124" s="43"/>
      <c r="R124" s="43"/>
      <c r="S124" s="43"/>
      <c r="T124" s="43"/>
    </row>
    <row r="125" spans="2:20" x14ac:dyDescent="0.35">
      <c r="B125" s="31">
        <v>42209</v>
      </c>
      <c r="C125" t="s">
        <v>277</v>
      </c>
      <c r="D125" s="21">
        <v>-381500</v>
      </c>
      <c r="E125" s="44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Q125" s="43"/>
      <c r="R125" s="43"/>
      <c r="S125" s="43"/>
      <c r="T125" s="43"/>
    </row>
    <row r="126" spans="2:20" x14ac:dyDescent="0.35">
      <c r="B126" s="31"/>
      <c r="C126" t="s">
        <v>278</v>
      </c>
      <c r="D126" s="21">
        <v>-90000</v>
      </c>
      <c r="E126" s="44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Q126" s="43"/>
      <c r="R126" s="43"/>
      <c r="S126" s="43"/>
      <c r="T126" s="43"/>
    </row>
    <row r="127" spans="2:20" x14ac:dyDescent="0.35">
      <c r="B127" s="31"/>
      <c r="C127" s="38" t="s">
        <v>285</v>
      </c>
      <c r="D127" s="21">
        <v>-364000</v>
      </c>
      <c r="E127" s="44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Q127" s="43"/>
      <c r="R127" s="43"/>
      <c r="S127" s="43"/>
      <c r="T127" s="43"/>
    </row>
    <row r="128" spans="2:20" x14ac:dyDescent="0.35">
      <c r="B128" s="31">
        <v>42223</v>
      </c>
      <c r="C128" t="s">
        <v>274</v>
      </c>
      <c r="D128" s="21">
        <v>-9837500</v>
      </c>
      <c r="E128" s="44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Q128" s="43"/>
      <c r="R128" s="43"/>
      <c r="S128" s="43"/>
      <c r="T128" s="43"/>
    </row>
    <row r="129" spans="2:20" x14ac:dyDescent="0.35">
      <c r="B129" s="31">
        <v>42225</v>
      </c>
      <c r="C129" t="s">
        <v>279</v>
      </c>
      <c r="D129" s="21">
        <v>-1000000</v>
      </c>
      <c r="E129" s="44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Q129" s="43"/>
      <c r="R129" s="43"/>
      <c r="S129" s="43"/>
      <c r="T129" s="43"/>
    </row>
    <row r="130" spans="2:20" x14ac:dyDescent="0.35">
      <c r="B130" s="31">
        <v>42235</v>
      </c>
      <c r="C130" t="s">
        <v>274</v>
      </c>
      <c r="D130" s="21">
        <v>-129000</v>
      </c>
      <c r="E130" s="44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Q130" s="43"/>
      <c r="R130" s="43"/>
      <c r="S130" s="43"/>
      <c r="T130" s="43"/>
    </row>
    <row r="131" spans="2:20" x14ac:dyDescent="0.35">
      <c r="B131" s="31">
        <v>42247</v>
      </c>
      <c r="C131" t="s">
        <v>314</v>
      </c>
      <c r="D131" s="21">
        <f>-449700</f>
        <v>-449700</v>
      </c>
      <c r="E131" s="44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Q131" s="43"/>
      <c r="R131" s="43"/>
      <c r="S131" s="43"/>
      <c r="T131" s="43"/>
    </row>
    <row r="132" spans="2:20" x14ac:dyDescent="0.35">
      <c r="B132" s="31">
        <v>42247</v>
      </c>
      <c r="C132" t="s">
        <v>316</v>
      </c>
      <c r="D132" s="21">
        <v>1072</v>
      </c>
      <c r="E132" s="44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Q132" s="43"/>
      <c r="R132" s="43"/>
      <c r="S132" s="43"/>
      <c r="T132" s="43"/>
    </row>
    <row r="133" spans="2:20" x14ac:dyDescent="0.35">
      <c r="B133" s="31"/>
      <c r="D133" s="21"/>
      <c r="E133" s="44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Q133" s="43"/>
      <c r="R133" s="43"/>
      <c r="S133" s="43"/>
      <c r="T133" s="43"/>
    </row>
    <row r="134" spans="2:20" x14ac:dyDescent="0.35">
      <c r="B134" s="31">
        <v>42249</v>
      </c>
      <c r="C134" t="s">
        <v>322</v>
      </c>
      <c r="D134" s="14">
        <v>-277600</v>
      </c>
      <c r="E134" s="14">
        <f>SUM(D134:D154)</f>
        <v>-20875200</v>
      </c>
      <c r="I134" s="43"/>
      <c r="J134" s="43"/>
      <c r="K134" s="43"/>
      <c r="L134" s="43"/>
      <c r="M134" s="43"/>
      <c r="N134" s="43"/>
      <c r="O134" s="43"/>
      <c r="T134" s="43"/>
    </row>
    <row r="135" spans="2:20" x14ac:dyDescent="0.35">
      <c r="B135" s="31">
        <v>42256</v>
      </c>
      <c r="C135" t="s">
        <v>274</v>
      </c>
      <c r="D135" s="14">
        <v>-2204100</v>
      </c>
      <c r="G135" s="43"/>
      <c r="H135" s="43"/>
      <c r="I135" s="43"/>
      <c r="J135" s="43"/>
      <c r="K135" s="43"/>
      <c r="L135" s="43"/>
      <c r="M135" s="43"/>
      <c r="N135" s="43"/>
      <c r="O135" s="43"/>
      <c r="T135" s="43"/>
    </row>
    <row r="136" spans="2:20" x14ac:dyDescent="0.35">
      <c r="B136" s="31"/>
      <c r="C136" t="s">
        <v>321</v>
      </c>
      <c r="D136" s="14">
        <v>-150000</v>
      </c>
      <c r="G136" s="43"/>
      <c r="H136" s="43"/>
      <c r="I136" s="43"/>
      <c r="J136" s="43"/>
      <c r="K136" s="43"/>
      <c r="L136" s="43"/>
      <c r="M136" s="43"/>
      <c r="N136" s="43"/>
      <c r="O136" s="43"/>
      <c r="T136" s="43"/>
    </row>
    <row r="137" spans="2:20" x14ac:dyDescent="0.35">
      <c r="B137" s="31">
        <v>42263</v>
      </c>
      <c r="C137" t="s">
        <v>274</v>
      </c>
      <c r="D137" s="14">
        <v>-373000</v>
      </c>
      <c r="G137" s="43"/>
      <c r="H137" s="43"/>
      <c r="I137" s="43"/>
      <c r="J137" s="43"/>
      <c r="K137" s="43"/>
      <c r="L137" s="43"/>
      <c r="M137" s="43"/>
      <c r="N137" s="43"/>
      <c r="O137" s="43"/>
      <c r="T137" s="43"/>
    </row>
    <row r="138" spans="2:20" x14ac:dyDescent="0.35">
      <c r="B138" s="31"/>
      <c r="C138" t="s">
        <v>321</v>
      </c>
      <c r="D138" s="14">
        <v>-160000</v>
      </c>
      <c r="G138" s="43"/>
      <c r="H138" s="43"/>
      <c r="I138" s="43"/>
      <c r="J138" s="43"/>
      <c r="K138" s="43"/>
      <c r="L138" s="43"/>
      <c r="M138" s="43"/>
      <c r="N138" s="43"/>
      <c r="O138" s="43"/>
      <c r="T138" s="43"/>
    </row>
    <row r="139" spans="2:20" x14ac:dyDescent="0.35">
      <c r="B139" s="31"/>
      <c r="C139" t="s">
        <v>274</v>
      </c>
      <c r="D139" s="14">
        <v>-7422500</v>
      </c>
      <c r="G139" s="43"/>
      <c r="H139" s="43"/>
      <c r="I139" s="43"/>
      <c r="J139" s="43"/>
      <c r="K139" s="43"/>
      <c r="L139" s="43"/>
      <c r="M139" s="43"/>
      <c r="N139" s="43"/>
      <c r="O139" s="43"/>
      <c r="T139" s="43"/>
    </row>
    <row r="140" spans="2:20" x14ac:dyDescent="0.35">
      <c r="B140" s="31">
        <v>42277</v>
      </c>
      <c r="C140" t="s">
        <v>274</v>
      </c>
      <c r="D140" s="14">
        <v>-512000</v>
      </c>
      <c r="G140" s="43"/>
      <c r="H140" s="43"/>
      <c r="I140" s="43"/>
      <c r="J140" s="43"/>
      <c r="K140" s="43"/>
      <c r="L140" s="43"/>
      <c r="M140" s="43"/>
      <c r="N140" s="43"/>
      <c r="O140" s="43"/>
      <c r="T140" s="43"/>
    </row>
    <row r="141" spans="2:20" x14ac:dyDescent="0.35">
      <c r="B141" s="31"/>
      <c r="C141" t="s">
        <v>321</v>
      </c>
      <c r="D141" s="14">
        <v>-62500</v>
      </c>
      <c r="G141" s="43"/>
      <c r="H141" s="43"/>
      <c r="I141" s="43"/>
      <c r="J141" s="43"/>
      <c r="K141" s="43"/>
      <c r="L141" s="43"/>
      <c r="M141" s="43"/>
      <c r="N141" s="43"/>
      <c r="O141" s="43"/>
      <c r="T141" s="43"/>
    </row>
    <row r="142" spans="2:20" x14ac:dyDescent="0.35">
      <c r="B142" s="31">
        <v>42279</v>
      </c>
      <c r="C142" t="s">
        <v>330</v>
      </c>
      <c r="D142" s="14">
        <v>-691500</v>
      </c>
      <c r="G142" s="43"/>
      <c r="H142" s="43"/>
      <c r="I142" s="43"/>
      <c r="J142" s="43"/>
      <c r="K142" s="43"/>
      <c r="L142" s="43"/>
      <c r="M142" s="43"/>
      <c r="N142" s="43"/>
      <c r="O142" s="43"/>
      <c r="T142" s="43"/>
    </row>
    <row r="143" spans="2:20" x14ac:dyDescent="0.35">
      <c r="B143" s="31">
        <v>42295</v>
      </c>
      <c r="C143" t="s">
        <v>333</v>
      </c>
      <c r="D143" s="14">
        <v>-967000</v>
      </c>
      <c r="G143" s="43"/>
      <c r="H143" s="43"/>
      <c r="I143" s="43"/>
      <c r="J143" s="43"/>
      <c r="K143" s="43"/>
      <c r="L143" s="43"/>
      <c r="M143" s="43"/>
      <c r="N143" s="43"/>
      <c r="O143" s="43"/>
      <c r="T143" s="43"/>
    </row>
    <row r="144" spans="2:20" x14ac:dyDescent="0.35">
      <c r="B144" s="31">
        <v>42299</v>
      </c>
      <c r="C144" t="s">
        <v>334</v>
      </c>
      <c r="D144" s="14">
        <v>-50000</v>
      </c>
      <c r="G144" s="43"/>
      <c r="H144" s="43"/>
      <c r="I144" s="43"/>
      <c r="J144" s="43"/>
      <c r="K144" s="43"/>
      <c r="L144" s="43"/>
      <c r="M144" s="43"/>
      <c r="N144" s="43"/>
      <c r="O144" s="43"/>
      <c r="T144" s="43"/>
    </row>
    <row r="145" spans="2:20" x14ac:dyDescent="0.35">
      <c r="B145" s="31"/>
      <c r="C145" t="s">
        <v>321</v>
      </c>
      <c r="D145" s="14">
        <v>-33000</v>
      </c>
      <c r="G145" s="43"/>
      <c r="H145" s="43"/>
      <c r="I145" s="43"/>
      <c r="J145" s="43"/>
      <c r="K145" s="43"/>
      <c r="L145" s="43"/>
      <c r="M145" s="43"/>
      <c r="N145" s="43"/>
      <c r="O145" s="43"/>
      <c r="T145" s="43"/>
    </row>
    <row r="146" spans="2:20" x14ac:dyDescent="0.35">
      <c r="B146" s="31">
        <v>42305</v>
      </c>
      <c r="C146" t="s">
        <v>274</v>
      </c>
      <c r="D146" s="14">
        <v>-512000</v>
      </c>
      <c r="G146" s="43"/>
      <c r="H146" s="43"/>
      <c r="I146" s="43"/>
      <c r="J146" s="43"/>
      <c r="K146" s="43"/>
      <c r="L146" s="43"/>
      <c r="M146" s="43"/>
      <c r="N146" s="43"/>
      <c r="O146" s="43"/>
      <c r="T146" s="43"/>
    </row>
    <row r="147" spans="2:20" x14ac:dyDescent="0.35">
      <c r="B147" s="31">
        <v>42308</v>
      </c>
      <c r="C147" t="s">
        <v>337</v>
      </c>
      <c r="D147" s="14">
        <v>-1652000</v>
      </c>
      <c r="G147" s="43"/>
      <c r="H147" s="43"/>
      <c r="I147" s="43"/>
      <c r="J147" s="43"/>
      <c r="K147" s="43"/>
      <c r="L147" s="43"/>
      <c r="M147" s="43"/>
      <c r="N147" s="43"/>
      <c r="O147" s="43"/>
      <c r="Q147" s="43"/>
      <c r="R147" s="43"/>
      <c r="S147" s="43"/>
      <c r="T147" s="43"/>
    </row>
    <row r="148" spans="2:20" x14ac:dyDescent="0.35">
      <c r="B148" s="31">
        <v>42312</v>
      </c>
      <c r="C148" t="s">
        <v>274</v>
      </c>
      <c r="D148" s="14">
        <v>-1788500</v>
      </c>
      <c r="G148" s="43"/>
      <c r="H148" s="43"/>
      <c r="I148" s="43"/>
      <c r="J148" s="43"/>
      <c r="K148" s="43"/>
      <c r="L148" s="43"/>
      <c r="M148" s="43"/>
      <c r="N148" s="43"/>
      <c r="O148" s="43"/>
      <c r="Q148" s="43"/>
      <c r="R148" s="43"/>
      <c r="S148" s="43"/>
      <c r="T148" s="43"/>
    </row>
    <row r="149" spans="2:20" x14ac:dyDescent="0.35">
      <c r="B149" s="31">
        <v>42324</v>
      </c>
      <c r="C149" t="s">
        <v>274</v>
      </c>
      <c r="D149" s="14">
        <v>-824000</v>
      </c>
      <c r="G149" s="43"/>
      <c r="H149" s="43"/>
      <c r="I149" s="43"/>
      <c r="J149" s="43"/>
      <c r="K149" s="43"/>
      <c r="L149" s="43"/>
      <c r="M149" s="43"/>
      <c r="N149" s="43"/>
      <c r="O149" s="43"/>
      <c r="Q149" s="43"/>
      <c r="R149" s="43"/>
      <c r="S149" s="43"/>
      <c r="T149" s="43"/>
    </row>
    <row r="150" spans="2:20" x14ac:dyDescent="0.35">
      <c r="B150" s="31">
        <v>42343</v>
      </c>
      <c r="C150" t="s">
        <v>352</v>
      </c>
      <c r="D150" s="14">
        <v>-2581500</v>
      </c>
      <c r="G150" s="43"/>
      <c r="H150" s="43"/>
      <c r="I150" s="43"/>
      <c r="J150" s="43"/>
      <c r="K150" s="43"/>
      <c r="L150" s="43"/>
      <c r="M150" s="43"/>
      <c r="N150" s="43"/>
      <c r="O150" s="43"/>
      <c r="Q150" s="43"/>
      <c r="R150" s="43"/>
      <c r="S150" s="43"/>
      <c r="T150" s="43"/>
    </row>
    <row r="151" spans="2:20" x14ac:dyDescent="0.35">
      <c r="B151" s="31">
        <v>42349</v>
      </c>
      <c r="C151" t="s">
        <v>353</v>
      </c>
      <c r="D151" s="14">
        <v>-274000</v>
      </c>
      <c r="G151" s="43"/>
      <c r="H151" s="43"/>
      <c r="I151" s="43"/>
      <c r="J151" s="43"/>
      <c r="K151" s="43"/>
      <c r="L151" s="43"/>
      <c r="M151" s="43"/>
      <c r="N151" s="43"/>
      <c r="O151" s="43"/>
      <c r="Q151" s="43"/>
      <c r="R151" s="43"/>
      <c r="S151" s="43"/>
      <c r="T151" s="43"/>
    </row>
    <row r="152" spans="2:20" x14ac:dyDescent="0.35">
      <c r="B152" s="31">
        <v>42350</v>
      </c>
      <c r="C152" t="s">
        <v>355</v>
      </c>
      <c r="D152" s="14">
        <v>-160000</v>
      </c>
      <c r="G152" s="43"/>
      <c r="H152" s="43"/>
      <c r="I152" s="43"/>
      <c r="J152" s="43"/>
      <c r="K152" s="43"/>
      <c r="L152" s="43"/>
      <c r="M152" s="43"/>
      <c r="N152" s="43"/>
      <c r="O152" s="43"/>
      <c r="Q152" s="43"/>
      <c r="R152" s="43"/>
      <c r="S152" s="43"/>
      <c r="T152" s="43"/>
    </row>
    <row r="153" spans="2:20" x14ac:dyDescent="0.35">
      <c r="B153" s="31"/>
      <c r="C153" t="s">
        <v>357</v>
      </c>
      <c r="D153" s="14">
        <v>-120000</v>
      </c>
      <c r="G153" s="43"/>
      <c r="H153" s="43"/>
      <c r="I153" s="43"/>
      <c r="J153" s="43"/>
      <c r="K153" s="43"/>
      <c r="L153" s="43"/>
      <c r="M153" s="43"/>
      <c r="N153" s="43"/>
      <c r="O153" s="43"/>
      <c r="Q153" s="43"/>
      <c r="R153" s="43"/>
      <c r="S153" s="43"/>
      <c r="T153" s="43"/>
    </row>
    <row r="154" spans="2:20" x14ac:dyDescent="0.35">
      <c r="B154" s="31"/>
      <c r="C154" t="s">
        <v>161</v>
      </c>
      <c r="D154" s="14">
        <f>-Penjualan!AV1494</f>
        <v>-60000</v>
      </c>
      <c r="F154" s="133" t="s">
        <v>531</v>
      </c>
      <c r="G154" s="43"/>
      <c r="H154" s="43"/>
      <c r="I154" s="43"/>
      <c r="J154" s="43"/>
      <c r="K154" s="43"/>
      <c r="L154" s="43"/>
      <c r="M154" s="43"/>
      <c r="N154" s="43"/>
      <c r="O154" s="43"/>
      <c r="Q154" s="43"/>
      <c r="R154" s="43"/>
      <c r="S154" s="43"/>
      <c r="T154" s="43"/>
    </row>
    <row r="155" spans="2:20" x14ac:dyDescent="0.35">
      <c r="B155" s="31"/>
      <c r="G155" s="43"/>
      <c r="H155" s="43"/>
      <c r="I155" s="43"/>
      <c r="J155" s="43"/>
      <c r="K155" s="43"/>
      <c r="L155" s="43"/>
      <c r="M155" s="43"/>
      <c r="N155" s="43"/>
      <c r="O155" s="43"/>
      <c r="Q155" s="43"/>
      <c r="R155" s="43"/>
      <c r="S155" s="43"/>
      <c r="T155" s="43"/>
    </row>
    <row r="156" spans="2:20" x14ac:dyDescent="0.35">
      <c r="B156" s="31">
        <v>42373</v>
      </c>
      <c r="C156" t="s">
        <v>353</v>
      </c>
      <c r="D156" s="14">
        <v>-222000</v>
      </c>
      <c r="E156" s="14">
        <f>SUM(D156:D184)</f>
        <v>-17695700</v>
      </c>
      <c r="G156" s="43"/>
      <c r="H156" s="43"/>
      <c r="I156" s="43"/>
      <c r="J156" s="43"/>
      <c r="K156" s="43"/>
      <c r="L156" s="43"/>
      <c r="M156" s="43"/>
      <c r="N156" s="43"/>
      <c r="O156" s="43"/>
      <c r="Q156" s="43"/>
      <c r="R156" s="43"/>
      <c r="S156" s="43"/>
      <c r="T156" s="43"/>
    </row>
    <row r="157" spans="2:20" x14ac:dyDescent="0.35">
      <c r="B157" s="31">
        <v>42382</v>
      </c>
      <c r="C157" t="s">
        <v>353</v>
      </c>
      <c r="D157" s="14">
        <v>-342000</v>
      </c>
      <c r="G157" s="43"/>
      <c r="H157" s="43"/>
      <c r="I157" s="43"/>
      <c r="J157" s="43"/>
      <c r="K157" s="43"/>
      <c r="L157" s="43"/>
      <c r="M157" s="43"/>
      <c r="N157" s="43"/>
      <c r="O157" s="43"/>
      <c r="Q157" s="43"/>
      <c r="R157" s="43"/>
      <c r="S157" s="43"/>
      <c r="T157" s="43"/>
    </row>
    <row r="158" spans="2:20" x14ac:dyDescent="0.35">
      <c r="B158" s="31">
        <v>42378</v>
      </c>
      <c r="C158" t="s">
        <v>362</v>
      </c>
      <c r="D158" s="14">
        <v>-4030000</v>
      </c>
      <c r="G158" s="43"/>
      <c r="H158" s="43"/>
      <c r="I158" s="43"/>
      <c r="J158" s="43"/>
      <c r="K158" s="43"/>
      <c r="L158" s="43"/>
      <c r="M158" s="43"/>
      <c r="N158" s="43"/>
      <c r="O158" s="43"/>
      <c r="Q158" s="43"/>
      <c r="R158" s="43"/>
      <c r="S158" s="43"/>
      <c r="T158" s="43"/>
    </row>
    <row r="159" spans="2:20" x14ac:dyDescent="0.35">
      <c r="B159" s="31">
        <v>42381</v>
      </c>
      <c r="C159" t="s">
        <v>353</v>
      </c>
      <c r="D159" s="14">
        <v>-208000</v>
      </c>
      <c r="G159" s="43"/>
      <c r="H159" s="43"/>
      <c r="I159" s="43"/>
      <c r="J159" s="43"/>
      <c r="K159" s="43"/>
      <c r="L159" s="43"/>
      <c r="M159" s="43"/>
      <c r="N159" s="43"/>
      <c r="O159" s="43"/>
      <c r="Q159" s="43"/>
      <c r="R159" s="43"/>
      <c r="S159" s="43"/>
      <c r="T159" s="43"/>
    </row>
    <row r="160" spans="2:20" x14ac:dyDescent="0.35">
      <c r="B160" s="31">
        <v>42399</v>
      </c>
      <c r="C160" t="s">
        <v>362</v>
      </c>
      <c r="D160" s="14">
        <v>-1662200</v>
      </c>
      <c r="G160" s="43"/>
      <c r="H160" s="43"/>
      <c r="I160" s="43"/>
      <c r="J160" s="43"/>
      <c r="K160" s="43"/>
      <c r="L160" s="43"/>
      <c r="M160" s="43"/>
      <c r="N160" s="43"/>
      <c r="O160" s="43"/>
      <c r="Q160" s="43"/>
      <c r="R160" s="43"/>
      <c r="S160" s="43"/>
      <c r="T160" s="43"/>
    </row>
    <row r="161" spans="2:20" x14ac:dyDescent="0.35">
      <c r="B161" s="31">
        <v>42400</v>
      </c>
      <c r="C161" t="s">
        <v>353</v>
      </c>
      <c r="D161" s="121">
        <v>-1861000</v>
      </c>
      <c r="G161" s="43"/>
      <c r="H161" s="43"/>
      <c r="I161" s="43"/>
      <c r="J161" s="43"/>
      <c r="K161" s="43"/>
      <c r="L161" s="43"/>
      <c r="M161" s="43"/>
      <c r="N161" s="43"/>
      <c r="O161" s="43"/>
      <c r="Q161" s="43"/>
      <c r="R161" s="43"/>
      <c r="S161" s="43"/>
      <c r="T161" s="43"/>
    </row>
    <row r="162" spans="2:20" x14ac:dyDescent="0.35">
      <c r="B162" s="31"/>
      <c r="C162" t="s">
        <v>353</v>
      </c>
      <c r="D162" s="14">
        <v>-435000</v>
      </c>
      <c r="G162" s="43"/>
      <c r="H162" s="43"/>
      <c r="I162" s="43"/>
      <c r="J162" s="43"/>
      <c r="K162" s="43"/>
      <c r="L162" s="43"/>
      <c r="M162" s="43"/>
      <c r="N162" s="43"/>
      <c r="O162" s="43"/>
      <c r="Q162" s="43"/>
      <c r="R162" s="43"/>
      <c r="S162" s="43"/>
      <c r="T162" s="43"/>
    </row>
    <row r="163" spans="2:20" x14ac:dyDescent="0.35">
      <c r="B163" s="31"/>
      <c r="C163" t="s">
        <v>362</v>
      </c>
      <c r="D163" s="14">
        <v>-1194800</v>
      </c>
      <c r="G163" s="43"/>
      <c r="H163" s="43"/>
      <c r="I163" s="43"/>
      <c r="J163" s="43"/>
      <c r="K163" s="43"/>
      <c r="L163" s="43"/>
      <c r="M163" s="43"/>
      <c r="N163" s="43"/>
      <c r="O163" s="43"/>
      <c r="Q163" s="43"/>
      <c r="R163" s="43"/>
      <c r="S163" s="43"/>
      <c r="T163" s="43"/>
    </row>
    <row r="164" spans="2:20" x14ac:dyDescent="0.35">
      <c r="B164" s="31">
        <v>42399</v>
      </c>
      <c r="C164" t="s">
        <v>450</v>
      </c>
      <c r="D164" s="14">
        <v>-524000</v>
      </c>
      <c r="G164" s="43"/>
      <c r="H164" s="43"/>
      <c r="I164" s="43"/>
      <c r="J164" s="43"/>
      <c r="K164" s="43"/>
      <c r="L164" s="43"/>
      <c r="M164" s="43"/>
      <c r="N164" s="43"/>
      <c r="O164" s="43"/>
      <c r="Q164" s="43"/>
      <c r="R164" s="43"/>
      <c r="S164" s="43"/>
      <c r="T164" s="43"/>
    </row>
    <row r="165" spans="2:20" x14ac:dyDescent="0.35">
      <c r="B165" s="31">
        <v>42400</v>
      </c>
      <c r="C165" t="s">
        <v>451</v>
      </c>
      <c r="D165" s="14">
        <v>-435000</v>
      </c>
      <c r="G165" s="43"/>
      <c r="H165" s="43"/>
      <c r="I165" s="43"/>
      <c r="J165" s="43"/>
      <c r="K165" s="43"/>
      <c r="L165" s="43"/>
      <c r="M165" s="43"/>
      <c r="N165" s="43"/>
      <c r="O165" s="43"/>
      <c r="Q165" s="43"/>
      <c r="R165" s="43"/>
      <c r="S165" s="43"/>
      <c r="T165" s="43"/>
    </row>
    <row r="166" spans="2:20" x14ac:dyDescent="0.35">
      <c r="B166" s="31">
        <v>42435</v>
      </c>
      <c r="C166" t="s">
        <v>450</v>
      </c>
      <c r="D166" s="14">
        <v>-972500</v>
      </c>
      <c r="G166" s="43"/>
      <c r="H166" s="43"/>
      <c r="I166" s="43"/>
      <c r="J166" s="43"/>
      <c r="K166" s="43"/>
      <c r="L166" s="43"/>
      <c r="M166" s="43"/>
      <c r="N166" s="43"/>
      <c r="O166" s="43"/>
      <c r="Q166" s="43"/>
      <c r="R166" s="43"/>
      <c r="S166" s="43"/>
      <c r="T166" s="43"/>
    </row>
    <row r="167" spans="2:20" x14ac:dyDescent="0.35">
      <c r="B167" s="31">
        <v>42424</v>
      </c>
      <c r="C167" t="s">
        <v>451</v>
      </c>
      <c r="D167" s="14">
        <v>-183000</v>
      </c>
      <c r="G167" s="43"/>
      <c r="H167" s="43"/>
      <c r="I167" s="43"/>
      <c r="J167" s="43"/>
      <c r="K167" s="43"/>
      <c r="L167" s="43"/>
      <c r="M167" s="43"/>
      <c r="N167" s="43"/>
      <c r="O167" s="43"/>
      <c r="Q167" s="43"/>
      <c r="R167" s="43"/>
      <c r="S167" s="43"/>
      <c r="T167" s="43"/>
    </row>
    <row r="168" spans="2:20" x14ac:dyDescent="0.35">
      <c r="B168" s="31">
        <v>42441</v>
      </c>
      <c r="C168" t="s">
        <v>506</v>
      </c>
      <c r="D168" s="14">
        <v>-36000</v>
      </c>
      <c r="G168" s="43"/>
      <c r="H168" s="43"/>
      <c r="I168" s="43"/>
      <c r="J168" s="43"/>
      <c r="K168" s="43"/>
      <c r="L168" s="43"/>
      <c r="M168" s="43"/>
      <c r="N168" s="43"/>
      <c r="O168" s="43"/>
      <c r="Q168" s="43"/>
      <c r="R168" s="43"/>
      <c r="S168" s="43"/>
      <c r="T168" s="43"/>
    </row>
    <row r="169" spans="2:20" x14ac:dyDescent="0.35">
      <c r="B169" s="31"/>
      <c r="C169" t="s">
        <v>450</v>
      </c>
      <c r="D169" s="14">
        <v>-1272500</v>
      </c>
      <c r="G169" s="43"/>
      <c r="H169" s="43"/>
      <c r="I169" s="43"/>
      <c r="J169" s="43"/>
      <c r="K169" s="43"/>
      <c r="L169" s="43"/>
      <c r="M169" s="43"/>
      <c r="N169" s="43"/>
      <c r="O169" s="43"/>
      <c r="Q169" s="43"/>
      <c r="R169" s="43"/>
      <c r="S169" s="43"/>
      <c r="T169" s="43"/>
    </row>
    <row r="170" spans="2:20" x14ac:dyDescent="0.35">
      <c r="B170" s="31"/>
      <c r="C170" t="s">
        <v>450</v>
      </c>
      <c r="D170" s="14">
        <v>-852500</v>
      </c>
      <c r="G170" s="43"/>
      <c r="H170" s="43"/>
      <c r="I170" s="43"/>
      <c r="J170" s="43"/>
      <c r="K170" s="43"/>
      <c r="L170" s="43"/>
      <c r="M170" s="43"/>
      <c r="N170" s="43"/>
      <c r="O170" s="43"/>
      <c r="Q170" s="43"/>
      <c r="R170" s="43"/>
      <c r="S170" s="43"/>
      <c r="T170" s="43"/>
    </row>
    <row r="171" spans="2:20" x14ac:dyDescent="0.35">
      <c r="B171" s="31">
        <v>42466</v>
      </c>
      <c r="C171" t="s">
        <v>450</v>
      </c>
      <c r="D171" s="14">
        <v>-219000</v>
      </c>
      <c r="G171" s="43"/>
      <c r="H171" s="43"/>
      <c r="I171" s="43"/>
      <c r="J171" s="43"/>
      <c r="K171" s="43"/>
      <c r="L171" s="43"/>
      <c r="M171" s="43"/>
      <c r="N171" s="43"/>
      <c r="O171" s="43"/>
      <c r="Q171" s="43"/>
      <c r="R171" s="43"/>
      <c r="S171" s="43"/>
      <c r="T171" s="43"/>
    </row>
    <row r="172" spans="2:20" x14ac:dyDescent="0.35">
      <c r="B172" s="31">
        <v>42494</v>
      </c>
      <c r="C172" t="s">
        <v>514</v>
      </c>
      <c r="D172" s="14">
        <v>-420000</v>
      </c>
      <c r="G172" s="43"/>
      <c r="H172" s="43"/>
      <c r="I172" s="43"/>
      <c r="J172" s="43"/>
      <c r="K172" s="43"/>
      <c r="L172" s="43"/>
      <c r="M172" s="43"/>
      <c r="N172" s="43"/>
      <c r="O172" s="43"/>
      <c r="Q172" s="43"/>
      <c r="R172" s="43"/>
      <c r="S172" s="43"/>
      <c r="T172" s="43"/>
    </row>
    <row r="173" spans="2:20" x14ac:dyDescent="0.35">
      <c r="B173" s="31">
        <v>42473</v>
      </c>
      <c r="C173" t="s">
        <v>451</v>
      </c>
      <c r="D173" s="14">
        <v>-191000</v>
      </c>
      <c r="G173" s="43"/>
      <c r="H173" s="43"/>
      <c r="I173" s="43"/>
      <c r="J173" s="43"/>
      <c r="K173" s="43"/>
      <c r="L173" s="43"/>
      <c r="M173" s="43"/>
      <c r="N173" s="43"/>
      <c r="O173" s="43"/>
      <c r="Q173" s="43"/>
      <c r="R173" s="43"/>
      <c r="S173" s="43"/>
      <c r="T173" s="43"/>
    </row>
    <row r="174" spans="2:20" x14ac:dyDescent="0.35">
      <c r="B174" s="31">
        <v>42481</v>
      </c>
      <c r="C174" t="s">
        <v>451</v>
      </c>
      <c r="D174" s="14">
        <v>-385000</v>
      </c>
      <c r="G174" s="43"/>
      <c r="H174" s="43"/>
      <c r="I174" s="43"/>
      <c r="J174" s="43"/>
      <c r="K174" s="43"/>
      <c r="L174" s="43"/>
      <c r="M174" s="43"/>
      <c r="N174" s="43"/>
      <c r="O174" s="43"/>
      <c r="Q174" s="43"/>
      <c r="R174" s="43"/>
      <c r="S174" s="43"/>
      <c r="T174" s="43"/>
    </row>
    <row r="175" spans="2:20" x14ac:dyDescent="0.35">
      <c r="B175" s="31">
        <v>42493</v>
      </c>
      <c r="C175" t="s">
        <v>515</v>
      </c>
      <c r="D175" s="14">
        <v>-75000</v>
      </c>
      <c r="G175" s="43"/>
      <c r="H175" s="43"/>
      <c r="I175" s="43"/>
      <c r="J175" s="43"/>
      <c r="K175" s="43"/>
      <c r="L175" s="43"/>
      <c r="M175" s="43"/>
      <c r="N175" s="43"/>
      <c r="O175" s="43"/>
      <c r="Q175" s="43"/>
      <c r="R175" s="43"/>
      <c r="S175" s="43"/>
      <c r="T175" s="43"/>
    </row>
    <row r="176" spans="2:20" x14ac:dyDescent="0.35">
      <c r="B176" s="31">
        <v>42501</v>
      </c>
      <c r="C176" t="s">
        <v>517</v>
      </c>
      <c r="D176" s="14">
        <v>-70000</v>
      </c>
      <c r="G176" s="43"/>
      <c r="H176" s="43"/>
      <c r="I176" s="43"/>
      <c r="J176" s="43"/>
      <c r="K176" s="43"/>
      <c r="L176" s="43"/>
      <c r="M176" s="43"/>
      <c r="N176" s="43"/>
      <c r="O176" s="43"/>
      <c r="Q176" s="43"/>
      <c r="R176" s="43"/>
      <c r="S176" s="43"/>
      <c r="T176" s="43"/>
    </row>
    <row r="177" spans="1:20" x14ac:dyDescent="0.35">
      <c r="B177" s="31">
        <v>42462</v>
      </c>
      <c r="C177" t="s">
        <v>451</v>
      </c>
      <c r="D177" s="14">
        <v>-952000</v>
      </c>
      <c r="G177" s="43"/>
      <c r="H177" s="43"/>
      <c r="I177" s="43"/>
      <c r="J177" s="43"/>
      <c r="K177" s="43"/>
      <c r="L177" s="43"/>
      <c r="M177" s="43"/>
      <c r="N177" s="43"/>
      <c r="O177" s="43"/>
      <c r="Q177" s="43"/>
      <c r="R177" s="43"/>
      <c r="S177" s="43"/>
      <c r="T177" s="43"/>
    </row>
    <row r="178" spans="1:20" x14ac:dyDescent="0.35">
      <c r="B178" s="31">
        <v>42494</v>
      </c>
      <c r="C178" t="s">
        <v>451</v>
      </c>
      <c r="D178" s="14">
        <v>-180000</v>
      </c>
      <c r="G178" s="43"/>
      <c r="H178" s="43"/>
      <c r="I178" s="43"/>
      <c r="J178" s="43"/>
      <c r="K178" s="43"/>
      <c r="L178" s="43"/>
      <c r="M178" s="43"/>
      <c r="N178" s="43"/>
      <c r="O178" s="43"/>
      <c r="Q178" s="43"/>
      <c r="R178" s="43"/>
      <c r="S178" s="43"/>
      <c r="T178" s="43"/>
    </row>
    <row r="179" spans="1:20" x14ac:dyDescent="0.35">
      <c r="B179" s="31">
        <v>42505</v>
      </c>
      <c r="C179" t="s">
        <v>518</v>
      </c>
      <c r="D179" s="14">
        <v>-80000</v>
      </c>
      <c r="G179" s="43"/>
      <c r="H179" s="43"/>
      <c r="I179" s="43"/>
      <c r="J179" s="43"/>
      <c r="K179" s="43"/>
      <c r="L179" s="43"/>
      <c r="M179" s="43"/>
      <c r="N179" s="43"/>
      <c r="O179" s="43"/>
      <c r="Q179" s="43"/>
      <c r="R179" s="43"/>
      <c r="S179" s="43"/>
      <c r="T179" s="43"/>
    </row>
    <row r="180" spans="1:20" x14ac:dyDescent="0.35">
      <c r="B180" s="31">
        <v>42506</v>
      </c>
      <c r="C180" t="s">
        <v>519</v>
      </c>
      <c r="D180" s="14">
        <v>-150000</v>
      </c>
      <c r="G180" s="43"/>
      <c r="H180" s="43"/>
      <c r="I180" s="43"/>
      <c r="J180" s="43"/>
      <c r="K180" s="43"/>
      <c r="L180" s="43"/>
      <c r="M180" s="43"/>
      <c r="N180" s="43"/>
      <c r="O180" s="43"/>
      <c r="Q180" s="43"/>
      <c r="R180" s="43"/>
      <c r="S180" s="43"/>
      <c r="T180" s="43"/>
    </row>
    <row r="181" spans="1:20" x14ac:dyDescent="0.35">
      <c r="B181" s="31">
        <v>42504</v>
      </c>
      <c r="C181" t="s">
        <v>520</v>
      </c>
      <c r="D181" s="14">
        <v>-40000</v>
      </c>
      <c r="G181" s="43"/>
      <c r="H181" s="43"/>
      <c r="I181" s="43"/>
      <c r="J181" s="43"/>
      <c r="K181" s="43"/>
      <c r="L181" s="43"/>
      <c r="M181" s="43"/>
      <c r="N181" s="43"/>
      <c r="O181" s="43"/>
      <c r="Q181" s="43"/>
      <c r="R181" s="43"/>
      <c r="S181" s="43"/>
      <c r="T181" s="43"/>
    </row>
    <row r="182" spans="1:20" x14ac:dyDescent="0.35">
      <c r="B182" s="31"/>
      <c r="C182" t="s">
        <v>522</v>
      </c>
      <c r="D182" s="14">
        <v>-200</v>
      </c>
      <c r="G182" s="43"/>
      <c r="H182" s="43"/>
      <c r="I182" s="43"/>
      <c r="J182" s="43"/>
      <c r="K182" s="43"/>
      <c r="L182" s="43"/>
      <c r="M182" s="43"/>
      <c r="N182" s="43"/>
      <c r="O182" s="43"/>
      <c r="Q182" s="43"/>
      <c r="R182" s="43"/>
      <c r="S182" s="43"/>
      <c r="T182" s="43"/>
    </row>
    <row r="183" spans="1:20" x14ac:dyDescent="0.35">
      <c r="B183" s="31">
        <v>42523</v>
      </c>
      <c r="C183" t="s">
        <v>521</v>
      </c>
      <c r="D183" s="14">
        <v>-38000</v>
      </c>
      <c r="G183" s="43"/>
      <c r="H183" s="43"/>
      <c r="I183" s="43"/>
      <c r="J183" s="43"/>
      <c r="K183" s="43"/>
      <c r="L183" s="43"/>
      <c r="M183" s="43"/>
      <c r="N183" s="43"/>
      <c r="O183" s="43"/>
      <c r="Q183" s="43"/>
      <c r="R183" s="43"/>
      <c r="S183" s="43"/>
      <c r="T183" s="43"/>
    </row>
    <row r="184" spans="1:20" x14ac:dyDescent="0.35">
      <c r="B184" s="31">
        <v>42571</v>
      </c>
      <c r="C184" t="s">
        <v>451</v>
      </c>
      <c r="D184" s="14">
        <v>-665000</v>
      </c>
      <c r="G184" s="43"/>
      <c r="H184" s="43"/>
      <c r="I184" s="43"/>
      <c r="J184" s="43"/>
      <c r="K184" s="43"/>
      <c r="L184" s="43"/>
      <c r="M184" s="43"/>
      <c r="N184" s="43"/>
      <c r="O184" s="43"/>
      <c r="Q184" s="43"/>
      <c r="R184" s="43"/>
      <c r="S184" s="43"/>
      <c r="T184" s="43"/>
    </row>
    <row r="185" spans="1:20" x14ac:dyDescent="0.35">
      <c r="B185" s="31"/>
      <c r="D185" s="21"/>
      <c r="E185" s="44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Q185" s="43"/>
      <c r="R185" s="43"/>
      <c r="S185" s="43"/>
      <c r="T185" s="43"/>
    </row>
    <row r="186" spans="1:20" x14ac:dyDescent="0.35">
      <c r="Q186" s="43"/>
      <c r="R186" s="43"/>
      <c r="S186" s="43"/>
      <c r="T186" s="43"/>
    </row>
    <row r="187" spans="1:20" x14ac:dyDescent="0.35">
      <c r="A187" s="18" t="s">
        <v>106</v>
      </c>
      <c r="E187" s="14">
        <f>SUM(E6:E186)</f>
        <v>121100754</v>
      </c>
      <c r="H187" s="14">
        <f>SUM(H6:H186)</f>
        <v>991008</v>
      </c>
      <c r="I187" s="14">
        <f>SUM(I6:I186)</f>
        <v>400909</v>
      </c>
      <c r="J187" s="14">
        <f>SUM(J6:J186)</f>
        <v>12436745</v>
      </c>
      <c r="K187" s="14">
        <f t="shared" ref="K187:L187" si="5">SUM(K6:K186)</f>
        <v>41454158</v>
      </c>
      <c r="L187" s="14">
        <f t="shared" si="5"/>
        <v>4121908</v>
      </c>
      <c r="M187" s="14"/>
      <c r="N187" s="14"/>
      <c r="O187" s="63">
        <f>SUM(O6:O186)</f>
        <v>59404728</v>
      </c>
      <c r="P187" s="107">
        <f>O187/$O$6</f>
        <v>0.27111086365212944</v>
      </c>
      <c r="Q187" s="43"/>
      <c r="R187" s="43"/>
      <c r="S187" s="43"/>
      <c r="T187" s="43"/>
    </row>
    <row r="188" spans="1:20" x14ac:dyDescent="0.35">
      <c r="Q188" s="43"/>
      <c r="R188" s="43"/>
      <c r="S188" s="43"/>
      <c r="T188" s="43"/>
    </row>
    <row r="189" spans="1:20" x14ac:dyDescent="0.35">
      <c r="L189" s="8" t="s">
        <v>540</v>
      </c>
      <c r="M189" s="8"/>
      <c r="N189" s="8"/>
      <c r="O189" s="134">
        <f>'Lap Kas'!G203+69310300+Penjualan!AT830+Penjualan!AT831+Penjualan!AT832+Penjualan!AT956+Penjualan!AT957+Penjualan!AT958+Penjualan!AT959+Penjualan!AT960+Penjualan!AT961+Penjualan!AT962+Penjualan!AT963</f>
        <v>89825200</v>
      </c>
      <c r="Q189" s="43"/>
      <c r="R189" s="43"/>
      <c r="S189" s="43"/>
      <c r="T189" s="43"/>
    </row>
    <row r="190" spans="1:20" x14ac:dyDescent="0.35">
      <c r="O190" s="5">
        <f>O189-O187</f>
        <v>30420472</v>
      </c>
      <c r="Q190" s="43"/>
      <c r="R190" s="43"/>
      <c r="S190" s="43"/>
      <c r="T190" s="43"/>
    </row>
    <row r="191" spans="1:20" x14ac:dyDescent="0.35">
      <c r="Q191" s="43"/>
      <c r="R191" s="43"/>
      <c r="S191" s="43"/>
      <c r="T191" s="43"/>
    </row>
    <row r="192" spans="1:20" x14ac:dyDescent="0.35">
      <c r="B192" s="31">
        <v>42265</v>
      </c>
      <c r="C192" t="s">
        <v>323</v>
      </c>
      <c r="D192" s="30">
        <v>-23159000</v>
      </c>
      <c r="Q192" s="43"/>
      <c r="R192" s="43"/>
      <c r="S192" s="43"/>
      <c r="T192" s="43"/>
    </row>
    <row r="193" spans="2:20" x14ac:dyDescent="0.35">
      <c r="B193" s="31"/>
      <c r="C193" t="s">
        <v>525</v>
      </c>
      <c r="D193" s="14">
        <v>-189000</v>
      </c>
      <c r="Q193" s="43"/>
      <c r="R193" s="43"/>
      <c r="S193" s="43"/>
      <c r="T193" s="43"/>
    </row>
    <row r="194" spans="2:20" x14ac:dyDescent="0.35">
      <c r="B194" s="31"/>
      <c r="C194" t="s">
        <v>3</v>
      </c>
      <c r="D194" s="14">
        <v>-79000</v>
      </c>
    </row>
    <row r="195" spans="2:20" x14ac:dyDescent="0.35">
      <c r="B195" s="31"/>
      <c r="C195" t="s">
        <v>2</v>
      </c>
      <c r="D195" s="14">
        <v>-258000</v>
      </c>
    </row>
    <row r="196" spans="2:20" x14ac:dyDescent="0.35">
      <c r="B196" s="31"/>
      <c r="C196" t="s">
        <v>325</v>
      </c>
      <c r="D196" s="14">
        <v>-65000</v>
      </c>
    </row>
    <row r="197" spans="2:20" x14ac:dyDescent="0.35">
      <c r="B197" s="31"/>
      <c r="C197" t="s">
        <v>326</v>
      </c>
      <c r="D197" s="14">
        <v>-9600800</v>
      </c>
    </row>
    <row r="198" spans="2:20" x14ac:dyDescent="0.35">
      <c r="B198" s="31"/>
      <c r="C198" t="s">
        <v>326</v>
      </c>
      <c r="D198" s="14">
        <v>-13553500</v>
      </c>
    </row>
    <row r="199" spans="2:20" x14ac:dyDescent="0.35">
      <c r="B199" s="31">
        <v>42284</v>
      </c>
      <c r="C199" t="s">
        <v>326</v>
      </c>
      <c r="D199" s="14">
        <v>-4000000</v>
      </c>
    </row>
    <row r="200" spans="2:20" x14ac:dyDescent="0.35">
      <c r="B200" s="31"/>
      <c r="C200" t="s">
        <v>326</v>
      </c>
      <c r="D200" s="14">
        <v>-17000000</v>
      </c>
    </row>
    <row r="201" spans="2:20" x14ac:dyDescent="0.35">
      <c r="B201" s="31">
        <v>42332</v>
      </c>
      <c r="C201" t="s">
        <v>326</v>
      </c>
      <c r="D201" s="14">
        <v>-18000000</v>
      </c>
    </row>
    <row r="202" spans="2:20" x14ac:dyDescent="0.35">
      <c r="B202" s="31">
        <v>42359</v>
      </c>
      <c r="C202" t="s">
        <v>359</v>
      </c>
      <c r="D202" s="14">
        <v>-15000000</v>
      </c>
    </row>
    <row r="203" spans="2:20" x14ac:dyDescent="0.35">
      <c r="B203" s="31">
        <v>42507</v>
      </c>
      <c r="C203" t="s">
        <v>359</v>
      </c>
      <c r="D203" s="14">
        <v>-7000000</v>
      </c>
    </row>
    <row r="204" spans="2:20" x14ac:dyDescent="0.35">
      <c r="B204" s="31">
        <v>42509</v>
      </c>
      <c r="C204" t="s">
        <v>359</v>
      </c>
      <c r="D204" s="14">
        <v>-80000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workbookViewId="0">
      <selection activeCell="E1" sqref="E1"/>
    </sheetView>
  </sheetViews>
  <sheetFormatPr defaultRowHeight="14.5" x14ac:dyDescent="0.35"/>
  <cols>
    <col min="1" max="1" width="3" customWidth="1"/>
    <col min="2" max="2" width="12.54296875" customWidth="1"/>
    <col min="3" max="3" width="13.54296875" customWidth="1"/>
    <col min="4" max="5" width="11.26953125" style="14" bestFit="1" customWidth="1"/>
    <col min="6" max="6" width="10.54296875" customWidth="1"/>
    <col min="9" max="9" width="10.1796875" bestFit="1" customWidth="1"/>
    <col min="12" max="12" width="15.54296875" bestFit="1" customWidth="1"/>
  </cols>
  <sheetData>
    <row r="1" spans="1:5" x14ac:dyDescent="0.35">
      <c r="A1" s="18" t="s">
        <v>93</v>
      </c>
    </row>
    <row r="2" spans="1:5" x14ac:dyDescent="0.35">
      <c r="A2" s="18" t="s">
        <v>94</v>
      </c>
    </row>
    <row r="6" spans="1:5" x14ac:dyDescent="0.35">
      <c r="A6" s="18" t="s">
        <v>17</v>
      </c>
      <c r="E6" s="14">
        <f>SUM(D7:D15)</f>
        <v>7310000</v>
      </c>
    </row>
    <row r="7" spans="1:5" x14ac:dyDescent="0.35">
      <c r="B7" s="31">
        <f>Penjualan!A6</f>
        <v>41955</v>
      </c>
      <c r="D7" s="14">
        <f>Penjualan!AT6</f>
        <v>1860000</v>
      </c>
    </row>
    <row r="8" spans="1:5" x14ac:dyDescent="0.35">
      <c r="B8" s="31">
        <f>Penjualan!A7</f>
        <v>41967</v>
      </c>
      <c r="D8" s="14">
        <f>Penjualan!AT7</f>
        <v>2040000</v>
      </c>
    </row>
    <row r="9" spans="1:5" x14ac:dyDescent="0.35">
      <c r="B9" s="31">
        <f>Penjualan!A8</f>
        <v>41970</v>
      </c>
      <c r="D9" s="21">
        <f>Penjualan!AT8</f>
        <v>500000</v>
      </c>
    </row>
    <row r="10" spans="1:5" x14ac:dyDescent="0.35">
      <c r="B10" s="31">
        <f>Penjualan!A9</f>
        <v>41983</v>
      </c>
      <c r="D10" s="14">
        <f>Penjualan!AT9</f>
        <v>450000</v>
      </c>
    </row>
    <row r="11" spans="1:5" x14ac:dyDescent="0.35">
      <c r="B11" s="31">
        <f>Penjualan!A10</f>
        <v>41988</v>
      </c>
      <c r="D11" s="14">
        <f>SUM(Penjualan!AT10:AT15)</f>
        <v>277000</v>
      </c>
    </row>
    <row r="12" spans="1:5" x14ac:dyDescent="0.35">
      <c r="B12" s="31">
        <f>Penjualan!A16</f>
        <v>41989</v>
      </c>
      <c r="D12" s="14">
        <f>SUM(Penjualan!AT16:AT29)</f>
        <v>685000</v>
      </c>
    </row>
    <row r="13" spans="1:5" x14ac:dyDescent="0.35">
      <c r="B13" s="31">
        <f>Penjualan!A30</f>
        <v>41992</v>
      </c>
      <c r="D13" s="14">
        <f>SUM(Penjualan!AT30:AT39)</f>
        <v>335000</v>
      </c>
    </row>
    <row r="14" spans="1:5" x14ac:dyDescent="0.35">
      <c r="B14" s="31">
        <f>Penjualan!A40</f>
        <v>41993</v>
      </c>
      <c r="D14" s="14">
        <f>SUM(Penjualan!AT40:AT48)</f>
        <v>304000</v>
      </c>
    </row>
    <row r="15" spans="1:5" x14ac:dyDescent="0.35">
      <c r="B15" s="31">
        <f>Penjualan!A49</f>
        <v>41994</v>
      </c>
      <c r="D15" s="14">
        <f>SUM(Penjualan!AT49:AT64)</f>
        <v>859000</v>
      </c>
    </row>
    <row r="17" spans="1:7" x14ac:dyDescent="0.35">
      <c r="A17" s="18" t="s">
        <v>95</v>
      </c>
    </row>
    <row r="19" spans="1:7" x14ac:dyDescent="0.35">
      <c r="B19" s="18" t="s">
        <v>96</v>
      </c>
      <c r="E19" s="14">
        <f>SUM(D20:D29)</f>
        <v>-3082000</v>
      </c>
    </row>
    <row r="20" spans="1:7" x14ac:dyDescent="0.35">
      <c r="B20" s="31">
        <f>'Ongkos Kerja'!A6</f>
        <v>41955</v>
      </c>
      <c r="D20" s="14">
        <f>-SUM('Ongkos Kerja'!AR6)</f>
        <v>-930000</v>
      </c>
    </row>
    <row r="21" spans="1:7" x14ac:dyDescent="0.35">
      <c r="B21" s="31">
        <f>'Ongkos Kerja'!A7</f>
        <v>41967</v>
      </c>
      <c r="D21" s="14">
        <f>-SUM('Ongkos Kerja'!AR7)</f>
        <v>-1020000</v>
      </c>
    </row>
    <row r="22" spans="1:7" x14ac:dyDescent="0.35">
      <c r="B22" s="31">
        <f>'Ongkos Kerja'!A8</f>
        <v>41970</v>
      </c>
      <c r="D22" s="14">
        <f>-SUM('Ongkos Kerja'!AR8)</f>
        <v>-150000</v>
      </c>
    </row>
    <row r="23" spans="1:7" x14ac:dyDescent="0.35">
      <c r="B23" s="31">
        <f>'Ongkos Kerja'!A9</f>
        <v>41983</v>
      </c>
      <c r="D23" s="14">
        <f>-SUM('Ongkos Kerja'!AR9)</f>
        <v>-225000</v>
      </c>
    </row>
    <row r="24" spans="1:7" x14ac:dyDescent="0.35">
      <c r="B24" s="31">
        <f>'Ongkos Kerja'!A10</f>
        <v>41988</v>
      </c>
      <c r="D24" s="14">
        <f>-SUM('Ongkos Kerja'!AR10:AR14)</f>
        <v>-92000</v>
      </c>
    </row>
    <row r="25" spans="1:7" x14ac:dyDescent="0.35">
      <c r="B25" s="31">
        <f>'Ongkos Kerja'!A16</f>
        <v>41989</v>
      </c>
      <c r="D25" s="14">
        <f>-SUM('Ongkos Kerja'!AR16:AR29)</f>
        <v>-191000</v>
      </c>
    </row>
    <row r="26" spans="1:7" x14ac:dyDescent="0.35">
      <c r="B26" s="31">
        <f>'Ongkos Kerja'!A30</f>
        <v>41992</v>
      </c>
      <c r="D26" s="14">
        <f>-SUM('Ongkos Kerja'!AR30:AR39)</f>
        <v>-85000</v>
      </c>
    </row>
    <row r="27" spans="1:7" x14ac:dyDescent="0.35">
      <c r="B27" s="31">
        <f>'Ongkos Kerja'!A40</f>
        <v>41993</v>
      </c>
      <c r="D27" s="14">
        <f>-SUM('Ongkos Kerja'!AR40:AR48)</f>
        <v>-96000</v>
      </c>
    </row>
    <row r="28" spans="1:7" x14ac:dyDescent="0.35">
      <c r="B28" s="31">
        <f>'Ongkos Kerja'!A49</f>
        <v>41994</v>
      </c>
      <c r="D28" s="14">
        <f>-SUM('Ongkos Kerja'!AR49:AR64)</f>
        <v>-235000</v>
      </c>
    </row>
    <row r="29" spans="1:7" x14ac:dyDescent="0.35">
      <c r="B29" s="61" t="s">
        <v>102</v>
      </c>
      <c r="D29" s="14">
        <f>-Penjualan!AX1488</f>
        <v>-58000</v>
      </c>
      <c r="E29" s="25" t="s">
        <v>160</v>
      </c>
      <c r="G29" s="62"/>
    </row>
    <row r="31" spans="1:7" x14ac:dyDescent="0.35">
      <c r="B31" s="18" t="s">
        <v>107</v>
      </c>
      <c r="E31" s="14">
        <f>SUM(D32:D41)</f>
        <v>-3237000</v>
      </c>
    </row>
    <row r="32" spans="1:7" x14ac:dyDescent="0.35">
      <c r="B32" s="31">
        <v>41879</v>
      </c>
      <c r="C32" t="s">
        <v>124</v>
      </c>
      <c r="D32" s="14">
        <v>-72000</v>
      </c>
    </row>
    <row r="33" spans="1:10" x14ac:dyDescent="0.35">
      <c r="B33" s="31">
        <v>41955</v>
      </c>
      <c r="C33" t="s">
        <v>105</v>
      </c>
      <c r="D33" s="64">
        <f>-(62*15000)</f>
        <v>-930000</v>
      </c>
      <c r="E33" s="161" t="s">
        <v>109</v>
      </c>
      <c r="F33" s="161"/>
      <c r="G33" s="161"/>
      <c r="H33" s="161"/>
    </row>
    <row r="34" spans="1:10" x14ac:dyDescent="0.35">
      <c r="B34" s="31">
        <v>41967</v>
      </c>
      <c r="C34" t="s">
        <v>105</v>
      </c>
      <c r="D34" s="64">
        <f>-(68*15000)</f>
        <v>-1020000</v>
      </c>
      <c r="E34" s="161"/>
      <c r="F34" s="161"/>
      <c r="G34" s="161"/>
      <c r="H34" s="161"/>
    </row>
    <row r="35" spans="1:10" x14ac:dyDescent="0.35">
      <c r="B35" s="31">
        <v>41966</v>
      </c>
      <c r="C35" t="s">
        <v>110</v>
      </c>
      <c r="D35" s="21">
        <v>-880000</v>
      </c>
      <c r="E35" s="47"/>
      <c r="F35" s="47"/>
      <c r="G35" s="47"/>
      <c r="H35" s="47"/>
    </row>
    <row r="36" spans="1:10" x14ac:dyDescent="0.35">
      <c r="B36" s="31">
        <v>41976</v>
      </c>
      <c r="C36" t="s">
        <v>123</v>
      </c>
      <c r="D36" s="21">
        <v>-15000</v>
      </c>
      <c r="E36" s="48"/>
      <c r="F36" s="48"/>
      <c r="G36" s="48"/>
      <c r="H36" s="48"/>
    </row>
    <row r="37" spans="1:10" x14ac:dyDescent="0.35">
      <c r="B37" s="31">
        <v>41977</v>
      </c>
      <c r="C37" t="s">
        <v>126</v>
      </c>
      <c r="D37" s="14">
        <v>-30000</v>
      </c>
      <c r="E37" s="47"/>
      <c r="F37" s="47"/>
      <c r="G37" s="47"/>
      <c r="H37" s="47"/>
    </row>
    <row r="38" spans="1:10" x14ac:dyDescent="0.35">
      <c r="B38" s="31">
        <v>41983</v>
      </c>
      <c r="C38" t="s">
        <v>97</v>
      </c>
      <c r="D38" s="64">
        <f>-25*5000</f>
        <v>-125000</v>
      </c>
      <c r="E38" s="44" t="s">
        <v>111</v>
      </c>
      <c r="F38" s="43"/>
      <c r="G38" s="43"/>
      <c r="J38" t="s">
        <v>122</v>
      </c>
    </row>
    <row r="39" spans="1:10" x14ac:dyDescent="0.35">
      <c r="B39" s="31">
        <v>41986</v>
      </c>
      <c r="C39" t="s">
        <v>125</v>
      </c>
      <c r="D39" s="14">
        <v>-50000</v>
      </c>
    </row>
    <row r="40" spans="1:10" x14ac:dyDescent="0.35">
      <c r="B40" s="31"/>
      <c r="C40" t="s">
        <v>97</v>
      </c>
      <c r="D40" s="64">
        <f>-Penjualan!AW1488</f>
        <v>-30000</v>
      </c>
    </row>
    <row r="41" spans="1:10" x14ac:dyDescent="0.35">
      <c r="B41" s="31"/>
      <c r="C41" t="s">
        <v>161</v>
      </c>
      <c r="D41" s="64">
        <f>-Penjualan!AV1488</f>
        <v>-85000</v>
      </c>
    </row>
    <row r="43" spans="1:10" x14ac:dyDescent="0.35">
      <c r="A43" s="18" t="s">
        <v>106</v>
      </c>
      <c r="E43" s="14">
        <f>SUM(E6:E42)</f>
        <v>991000</v>
      </c>
    </row>
    <row r="45" spans="1:10" x14ac:dyDescent="0.35">
      <c r="A45" s="8" t="s">
        <v>188</v>
      </c>
    </row>
    <row r="46" spans="1:10" x14ac:dyDescent="0.35">
      <c r="B46" s="65"/>
      <c r="C46" s="8" t="s">
        <v>187</v>
      </c>
    </row>
    <row r="47" spans="1:10" x14ac:dyDescent="0.35">
      <c r="B47" s="38"/>
    </row>
    <row r="48" spans="1:10" x14ac:dyDescent="0.35">
      <c r="B48" s="38"/>
    </row>
  </sheetData>
  <mergeCells count="1">
    <mergeCell ref="E33:H34"/>
  </mergeCells>
  <pageMargins left="0.7" right="0.7" top="0.75" bottom="0.75" header="0.3" footer="0.3"/>
  <pageSetup paperSize="9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2"/>
  <sheetViews>
    <sheetView topLeftCell="A180" workbookViewId="0">
      <selection activeCell="A211" sqref="A211"/>
    </sheetView>
  </sheetViews>
  <sheetFormatPr defaultRowHeight="14.5" x14ac:dyDescent="0.35"/>
  <cols>
    <col min="1" max="1" width="12.7265625" customWidth="1"/>
    <col min="2" max="2" width="16.54296875" customWidth="1"/>
    <col min="3" max="3" width="13.54296875" customWidth="1"/>
    <col min="4" max="4" width="11.54296875" style="14" bestFit="1" customWidth="1"/>
    <col min="5" max="5" width="12.26953125" style="14" bestFit="1" customWidth="1"/>
    <col min="6" max="6" width="12.26953125" bestFit="1" customWidth="1"/>
    <col min="7" max="7" width="15.81640625" customWidth="1"/>
    <col min="8" max="8" width="11.54296875" bestFit="1" customWidth="1"/>
    <col min="9" max="9" width="10.1796875" bestFit="1" customWidth="1"/>
    <col min="11" max="11" width="9.7265625" bestFit="1" customWidth="1"/>
    <col min="12" max="12" width="15.54296875" bestFit="1" customWidth="1"/>
  </cols>
  <sheetData>
    <row r="1" spans="1:7" x14ac:dyDescent="0.35">
      <c r="A1" s="18" t="s">
        <v>251</v>
      </c>
    </row>
    <row r="2" spans="1:7" x14ac:dyDescent="0.35">
      <c r="A2" s="18" t="s">
        <v>280</v>
      </c>
    </row>
    <row r="4" spans="1:7" x14ac:dyDescent="0.35">
      <c r="D4" s="99" t="s">
        <v>252</v>
      </c>
      <c r="E4" s="99" t="s">
        <v>253</v>
      </c>
      <c r="F4" s="32" t="s">
        <v>254</v>
      </c>
      <c r="G4" s="100" t="s">
        <v>28</v>
      </c>
    </row>
    <row r="6" spans="1:7" x14ac:dyDescent="0.35">
      <c r="A6" s="31">
        <f>Penjualan!A6</f>
        <v>41955</v>
      </c>
      <c r="B6" s="82" t="s">
        <v>17</v>
      </c>
      <c r="D6" s="14">
        <f>Penjualan!AT6</f>
        <v>1860000</v>
      </c>
      <c r="F6" s="5">
        <f>F5+D6+E6</f>
        <v>1860000</v>
      </c>
    </row>
    <row r="7" spans="1:7" x14ac:dyDescent="0.35">
      <c r="A7" s="31">
        <f>Penjualan!A7</f>
        <v>41967</v>
      </c>
      <c r="B7" s="82" t="s">
        <v>17</v>
      </c>
      <c r="D7" s="14">
        <f>Penjualan!AT7</f>
        <v>2040000</v>
      </c>
      <c r="F7" s="5">
        <f t="shared" ref="F7:F69" si="0">F6+D7+E7</f>
        <v>3900000</v>
      </c>
    </row>
    <row r="8" spans="1:7" x14ac:dyDescent="0.35">
      <c r="A8" s="31">
        <f>Penjualan!A8</f>
        <v>41970</v>
      </c>
      <c r="B8" s="82" t="s">
        <v>17</v>
      </c>
      <c r="D8" s="21">
        <f>Penjualan!AT8</f>
        <v>500000</v>
      </c>
      <c r="F8" s="5">
        <f t="shared" si="0"/>
        <v>4400000</v>
      </c>
    </row>
    <row r="9" spans="1:7" x14ac:dyDescent="0.35">
      <c r="A9" s="31">
        <f>Penjualan!A9</f>
        <v>41983</v>
      </c>
      <c r="B9" s="82" t="s">
        <v>17</v>
      </c>
      <c r="D9" s="14">
        <f>Penjualan!AT9</f>
        <v>450000</v>
      </c>
      <c r="F9" s="5">
        <f t="shared" si="0"/>
        <v>4850000</v>
      </c>
    </row>
    <row r="10" spans="1:7" x14ac:dyDescent="0.35">
      <c r="A10" s="31">
        <f>Penjualan!A10</f>
        <v>41988</v>
      </c>
      <c r="B10" s="82" t="s">
        <v>17</v>
      </c>
      <c r="D10" s="14">
        <f>SUM(Penjualan!AT10:AT15)</f>
        <v>277000</v>
      </c>
      <c r="F10" s="5">
        <f t="shared" si="0"/>
        <v>5127000</v>
      </c>
    </row>
    <row r="11" spans="1:7" x14ac:dyDescent="0.35">
      <c r="A11" s="31">
        <f>Penjualan!A16</f>
        <v>41989</v>
      </c>
      <c r="B11" s="82" t="s">
        <v>17</v>
      </c>
      <c r="D11" s="14">
        <f>SUM(Penjualan!AT16:AT29)</f>
        <v>685000</v>
      </c>
      <c r="F11" s="5">
        <f t="shared" si="0"/>
        <v>5812000</v>
      </c>
    </row>
    <row r="12" spans="1:7" x14ac:dyDescent="0.35">
      <c r="A12" s="31">
        <f>Penjualan!A30</f>
        <v>41992</v>
      </c>
      <c r="B12" s="82" t="s">
        <v>17</v>
      </c>
      <c r="D12" s="14">
        <f>SUM(Penjualan!AT30:AT39)</f>
        <v>335000</v>
      </c>
      <c r="F12" s="5">
        <f t="shared" si="0"/>
        <v>6147000</v>
      </c>
    </row>
    <row r="13" spans="1:7" x14ac:dyDescent="0.35">
      <c r="A13" s="31">
        <f>Penjualan!A40</f>
        <v>41993</v>
      </c>
      <c r="B13" s="82" t="s">
        <v>17</v>
      </c>
      <c r="D13" s="14">
        <f>SUM(Penjualan!AT40:AT48)</f>
        <v>304000</v>
      </c>
      <c r="F13" s="5">
        <f t="shared" si="0"/>
        <v>6451000</v>
      </c>
    </row>
    <row r="14" spans="1:7" x14ac:dyDescent="0.35">
      <c r="A14" s="31">
        <f>Penjualan!A49</f>
        <v>41994</v>
      </c>
      <c r="B14" s="82" t="s">
        <v>17</v>
      </c>
      <c r="D14" s="14">
        <f>SUM(Penjualan!AT49:AT64)</f>
        <v>859000</v>
      </c>
      <c r="F14" s="5">
        <f t="shared" si="0"/>
        <v>7310000</v>
      </c>
    </row>
    <row r="15" spans="1:7" x14ac:dyDescent="0.35">
      <c r="F15" s="5"/>
    </row>
    <row r="16" spans="1:7" x14ac:dyDescent="0.35">
      <c r="A16" s="31">
        <v>41879</v>
      </c>
      <c r="B16" t="s">
        <v>124</v>
      </c>
      <c r="E16" s="14">
        <v>-72000</v>
      </c>
      <c r="F16" s="5">
        <f>F14+D16+E16</f>
        <v>7238000</v>
      </c>
    </row>
    <row r="17" spans="1:9" x14ac:dyDescent="0.35">
      <c r="A17" s="31">
        <v>41955</v>
      </c>
      <c r="B17" t="s">
        <v>105</v>
      </c>
      <c r="E17" s="21">
        <f>-(62*15000)</f>
        <v>-930000</v>
      </c>
      <c r="F17" s="5">
        <f t="shared" si="0"/>
        <v>6308000</v>
      </c>
      <c r="G17" s="85"/>
      <c r="H17" s="85"/>
      <c r="I17" s="85"/>
    </row>
    <row r="18" spans="1:9" x14ac:dyDescent="0.35">
      <c r="A18" s="31">
        <v>41967</v>
      </c>
      <c r="B18" t="s">
        <v>105</v>
      </c>
      <c r="E18" s="21">
        <f>-(68*15000)</f>
        <v>-1020000</v>
      </c>
      <c r="F18" s="5">
        <f t="shared" si="0"/>
        <v>5288000</v>
      </c>
      <c r="G18" s="85"/>
      <c r="H18" s="85"/>
      <c r="I18" s="85"/>
    </row>
    <row r="19" spans="1:9" x14ac:dyDescent="0.35">
      <c r="A19" s="31">
        <v>41966</v>
      </c>
      <c r="B19" t="s">
        <v>110</v>
      </c>
      <c r="E19" s="21">
        <v>-880000</v>
      </c>
      <c r="F19" s="5">
        <f t="shared" si="0"/>
        <v>4408000</v>
      </c>
      <c r="G19" s="85"/>
      <c r="H19" s="85"/>
      <c r="I19" s="85"/>
    </row>
    <row r="20" spans="1:9" x14ac:dyDescent="0.35">
      <c r="A20" s="31">
        <v>41976</v>
      </c>
      <c r="B20" t="s">
        <v>123</v>
      </c>
      <c r="E20" s="21">
        <v>-15000</v>
      </c>
      <c r="F20" s="5">
        <f t="shared" si="0"/>
        <v>4393000</v>
      </c>
      <c r="G20" s="85"/>
      <c r="H20" s="85"/>
      <c r="I20" s="85"/>
    </row>
    <row r="21" spans="1:9" x14ac:dyDescent="0.35">
      <c r="A21" s="31">
        <v>41977</v>
      </c>
      <c r="B21" t="s">
        <v>126</v>
      </c>
      <c r="E21" s="21">
        <v>-30000</v>
      </c>
      <c r="F21" s="5">
        <f t="shared" si="0"/>
        <v>4363000</v>
      </c>
      <c r="G21" s="85"/>
      <c r="H21" s="85"/>
      <c r="I21" s="85"/>
    </row>
    <row r="22" spans="1:9" x14ac:dyDescent="0.35">
      <c r="A22" s="31">
        <v>41983</v>
      </c>
      <c r="B22" t="s">
        <v>97</v>
      </c>
      <c r="E22" s="21">
        <f>-25*5000</f>
        <v>-125000</v>
      </c>
      <c r="F22" s="5">
        <f t="shared" si="0"/>
        <v>4238000</v>
      </c>
      <c r="G22" s="44" t="s">
        <v>111</v>
      </c>
      <c r="H22" s="43"/>
    </row>
    <row r="23" spans="1:9" x14ac:dyDescent="0.35">
      <c r="A23" s="31">
        <v>41986</v>
      </c>
      <c r="B23" t="s">
        <v>125</v>
      </c>
      <c r="E23" s="21">
        <v>-50000</v>
      </c>
      <c r="F23" s="5">
        <f t="shared" si="0"/>
        <v>4188000</v>
      </c>
    </row>
    <row r="24" spans="1:9" x14ac:dyDescent="0.35">
      <c r="A24" s="31">
        <v>42242</v>
      </c>
      <c r="B24" t="s">
        <v>97</v>
      </c>
      <c r="E24" s="21">
        <f>-Penjualan!AW1488</f>
        <v>-30000</v>
      </c>
      <c r="F24" s="5">
        <f t="shared" si="0"/>
        <v>4158000</v>
      </c>
      <c r="G24" s="97"/>
      <c r="I24" s="5"/>
    </row>
    <row r="25" spans="1:9" x14ac:dyDescent="0.35">
      <c r="A25" s="31">
        <v>42242</v>
      </c>
      <c r="B25" t="s">
        <v>161</v>
      </c>
      <c r="E25" s="21">
        <f>-Penjualan!AV1488</f>
        <v>-85000</v>
      </c>
      <c r="F25" s="5">
        <f t="shared" si="0"/>
        <v>4073000</v>
      </c>
      <c r="G25" s="97"/>
      <c r="I25" s="5"/>
    </row>
    <row r="26" spans="1:9" x14ac:dyDescent="0.35">
      <c r="D26" s="21"/>
      <c r="F26" s="5"/>
    </row>
    <row r="27" spans="1:9" x14ac:dyDescent="0.35">
      <c r="A27" s="31">
        <v>42029</v>
      </c>
      <c r="B27" t="s">
        <v>146</v>
      </c>
      <c r="D27" s="14">
        <v>450000</v>
      </c>
      <c r="F27" s="5">
        <f>F25+D27+E27</f>
        <v>4523000</v>
      </c>
    </row>
    <row r="28" spans="1:9" x14ac:dyDescent="0.35">
      <c r="A28" s="31">
        <v>42050</v>
      </c>
      <c r="B28" t="s">
        <v>147</v>
      </c>
      <c r="D28" s="14">
        <v>385000</v>
      </c>
      <c r="F28" s="5">
        <f t="shared" si="0"/>
        <v>4908000</v>
      </c>
    </row>
    <row r="29" spans="1:9" x14ac:dyDescent="0.35">
      <c r="A29" s="31">
        <v>42060</v>
      </c>
      <c r="B29" t="s">
        <v>105</v>
      </c>
      <c r="D29" s="14">
        <v>450000</v>
      </c>
      <c r="F29" s="5">
        <f t="shared" si="0"/>
        <v>5358000</v>
      </c>
    </row>
    <row r="30" spans="1:9" x14ac:dyDescent="0.35">
      <c r="A30" s="31">
        <v>42063</v>
      </c>
      <c r="B30" t="s">
        <v>148</v>
      </c>
      <c r="D30" s="14">
        <v>1518000</v>
      </c>
      <c r="F30" s="5">
        <f t="shared" si="0"/>
        <v>6876000</v>
      </c>
    </row>
    <row r="31" spans="1:9" x14ac:dyDescent="0.35">
      <c r="A31" s="31">
        <v>42064</v>
      </c>
      <c r="B31" t="s">
        <v>148</v>
      </c>
      <c r="D31" s="14">
        <v>3402000</v>
      </c>
      <c r="F31" s="5">
        <f t="shared" si="0"/>
        <v>10278000</v>
      </c>
    </row>
    <row r="32" spans="1:9" x14ac:dyDescent="0.35">
      <c r="A32" s="95" t="s">
        <v>149</v>
      </c>
      <c r="B32" t="s">
        <v>1</v>
      </c>
      <c r="D32" s="14">
        <v>30000</v>
      </c>
      <c r="F32" s="5">
        <f t="shared" si="0"/>
        <v>10308000</v>
      </c>
    </row>
    <row r="33" spans="1:7" x14ac:dyDescent="0.35">
      <c r="A33" s="31">
        <v>42077</v>
      </c>
      <c r="B33" t="s">
        <v>150</v>
      </c>
      <c r="D33" s="14">
        <v>652000</v>
      </c>
      <c r="F33" s="5">
        <f t="shared" si="0"/>
        <v>10960000</v>
      </c>
    </row>
    <row r="34" spans="1:7" x14ac:dyDescent="0.35">
      <c r="A34" s="31">
        <v>42078</v>
      </c>
      <c r="B34" t="s">
        <v>150</v>
      </c>
      <c r="D34" s="14">
        <v>689000</v>
      </c>
      <c r="F34" s="5">
        <f t="shared" si="0"/>
        <v>11649000</v>
      </c>
    </row>
    <row r="35" spans="1:7" x14ac:dyDescent="0.35">
      <c r="A35" s="31">
        <v>42078</v>
      </c>
      <c r="B35" t="s">
        <v>150</v>
      </c>
      <c r="D35" s="14">
        <v>1065000</v>
      </c>
      <c r="F35" s="5">
        <f t="shared" si="0"/>
        <v>12714000</v>
      </c>
    </row>
    <row r="36" spans="1:7" x14ac:dyDescent="0.35">
      <c r="A36" s="31">
        <v>42090</v>
      </c>
      <c r="B36" t="s">
        <v>151</v>
      </c>
      <c r="D36" s="14">
        <v>762000</v>
      </c>
      <c r="F36" s="5">
        <f t="shared" si="0"/>
        <v>13476000</v>
      </c>
    </row>
    <row r="37" spans="1:7" x14ac:dyDescent="0.35">
      <c r="F37" s="5"/>
    </row>
    <row r="38" spans="1:7" x14ac:dyDescent="0.35">
      <c r="A38" s="31">
        <v>42017</v>
      </c>
      <c r="B38" t="s">
        <v>117</v>
      </c>
      <c r="E38" s="14">
        <v>-95000</v>
      </c>
      <c r="F38" s="5">
        <f>F36+D38+E38</f>
        <v>13381000</v>
      </c>
    </row>
    <row r="39" spans="1:7" x14ac:dyDescent="0.35">
      <c r="A39" s="31">
        <v>42032</v>
      </c>
      <c r="B39" t="s">
        <v>118</v>
      </c>
      <c r="E39" s="14">
        <v>-817000</v>
      </c>
      <c r="F39" s="5">
        <f t="shared" si="0"/>
        <v>12564000</v>
      </c>
    </row>
    <row r="40" spans="1:7" x14ac:dyDescent="0.35">
      <c r="A40" s="31">
        <v>42046</v>
      </c>
      <c r="B40" t="s">
        <v>119</v>
      </c>
      <c r="E40" s="14">
        <v>-105000</v>
      </c>
      <c r="F40" s="5">
        <f t="shared" si="0"/>
        <v>12459000</v>
      </c>
    </row>
    <row r="41" spans="1:7" x14ac:dyDescent="0.35">
      <c r="A41" s="31">
        <v>42066</v>
      </c>
      <c r="B41" t="s">
        <v>120</v>
      </c>
      <c r="E41" s="14">
        <v>-1450000</v>
      </c>
      <c r="F41" s="5">
        <f t="shared" si="0"/>
        <v>11009000</v>
      </c>
    </row>
    <row r="42" spans="1:7" x14ac:dyDescent="0.35">
      <c r="A42" s="31">
        <v>42067</v>
      </c>
      <c r="B42" t="s">
        <v>120</v>
      </c>
      <c r="E42" s="14">
        <v>-935000</v>
      </c>
      <c r="F42" s="5">
        <f t="shared" si="0"/>
        <v>10074000</v>
      </c>
    </row>
    <row r="43" spans="1:7" x14ac:dyDescent="0.35">
      <c r="A43" s="31">
        <v>42074</v>
      </c>
      <c r="B43" t="s">
        <v>120</v>
      </c>
      <c r="E43" s="14">
        <v>-666000</v>
      </c>
      <c r="F43" s="5">
        <f t="shared" si="0"/>
        <v>9408000</v>
      </c>
    </row>
    <row r="44" spans="1:7" x14ac:dyDescent="0.35">
      <c r="A44" s="31">
        <v>42075</v>
      </c>
      <c r="B44" t="s">
        <v>127</v>
      </c>
      <c r="E44" s="14">
        <v>-90000</v>
      </c>
      <c r="F44" s="5">
        <f t="shared" si="0"/>
        <v>9318000</v>
      </c>
    </row>
    <row r="45" spans="1:7" x14ac:dyDescent="0.35">
      <c r="A45" s="31">
        <v>42086</v>
      </c>
      <c r="B45" t="s">
        <v>121</v>
      </c>
      <c r="E45" s="14">
        <v>-200000</v>
      </c>
      <c r="F45" s="5">
        <f t="shared" si="0"/>
        <v>9118000</v>
      </c>
    </row>
    <row r="46" spans="1:7" x14ac:dyDescent="0.35">
      <c r="A46" s="31">
        <v>42242</v>
      </c>
      <c r="B46" t="s">
        <v>97</v>
      </c>
      <c r="E46" s="14">
        <v>-20000</v>
      </c>
      <c r="F46" s="5">
        <f t="shared" si="0"/>
        <v>9098000</v>
      </c>
      <c r="G46" s="97"/>
    </row>
    <row r="47" spans="1:7" x14ac:dyDescent="0.35">
      <c r="A47" s="31">
        <v>42242</v>
      </c>
      <c r="B47" t="s">
        <v>161</v>
      </c>
      <c r="E47" s="14">
        <v>-235000</v>
      </c>
      <c r="F47" s="5">
        <f t="shared" si="0"/>
        <v>8863000</v>
      </c>
      <c r="G47" s="97"/>
    </row>
    <row r="48" spans="1:7" x14ac:dyDescent="0.35">
      <c r="F48" s="5"/>
    </row>
    <row r="49" spans="1:8" x14ac:dyDescent="0.35">
      <c r="B49" s="82" t="s">
        <v>196</v>
      </c>
      <c r="E49" s="14">
        <f>'Hasil Anak'!AR19</f>
        <v>-585000</v>
      </c>
      <c r="F49" s="5">
        <f>F47+D49+E49</f>
        <v>8278000</v>
      </c>
    </row>
    <row r="50" spans="1:8" x14ac:dyDescent="0.35">
      <c r="B50" s="82" t="s">
        <v>255</v>
      </c>
      <c r="E50" s="14">
        <f>'Hasil Anak'!AR20</f>
        <v>-565000</v>
      </c>
      <c r="F50" s="5">
        <f t="shared" si="0"/>
        <v>7713000</v>
      </c>
    </row>
    <row r="51" spans="1:8" x14ac:dyDescent="0.35">
      <c r="A51" s="31">
        <v>42112</v>
      </c>
      <c r="B51" s="96" t="s">
        <v>256</v>
      </c>
      <c r="E51" s="14">
        <f>'Hasil Anak'!AR21</f>
        <v>-1201000</v>
      </c>
      <c r="F51" s="5">
        <f t="shared" si="0"/>
        <v>6512000</v>
      </c>
    </row>
    <row r="52" spans="1:8" x14ac:dyDescent="0.35">
      <c r="A52" s="31">
        <v>42221</v>
      </c>
      <c r="B52" s="98" t="s">
        <v>249</v>
      </c>
      <c r="E52" s="21">
        <f>'Hasil Anak'!AR24</f>
        <v>-4625800</v>
      </c>
      <c r="F52" s="5">
        <f t="shared" si="0"/>
        <v>1886200</v>
      </c>
    </row>
    <row r="53" spans="1:8" x14ac:dyDescent="0.35">
      <c r="A53" s="31">
        <v>42242</v>
      </c>
      <c r="B53" s="98" t="s">
        <v>258</v>
      </c>
      <c r="E53" s="14">
        <f>-'Hasil Anak'!AN22</f>
        <v>-135000</v>
      </c>
      <c r="F53" s="5">
        <f t="shared" si="0"/>
        <v>1751200</v>
      </c>
      <c r="G53" s="97"/>
    </row>
    <row r="54" spans="1:8" x14ac:dyDescent="0.35">
      <c r="F54" s="5"/>
    </row>
    <row r="55" spans="1:8" x14ac:dyDescent="0.35">
      <c r="A55" s="31">
        <v>42126</v>
      </c>
      <c r="B55" t="s">
        <v>259</v>
      </c>
      <c r="D55" s="14">
        <v>585000</v>
      </c>
      <c r="F55" s="5">
        <f>F53+D55+E55</f>
        <v>2336200</v>
      </c>
      <c r="H55" s="5"/>
    </row>
    <row r="56" spans="1:8" x14ac:dyDescent="0.35">
      <c r="A56" s="31">
        <v>42127</v>
      </c>
      <c r="B56" t="s">
        <v>259</v>
      </c>
      <c r="D56" s="14">
        <v>883000</v>
      </c>
      <c r="F56" s="5">
        <f t="shared" si="0"/>
        <v>3219200</v>
      </c>
      <c r="H56" s="5"/>
    </row>
    <row r="57" spans="1:8" x14ac:dyDescent="0.35">
      <c r="A57" s="31">
        <v>42148</v>
      </c>
      <c r="B57" t="s">
        <v>260</v>
      </c>
      <c r="D57" s="14">
        <v>1673000</v>
      </c>
      <c r="F57" s="5">
        <f t="shared" si="0"/>
        <v>4892200</v>
      </c>
      <c r="H57" s="5"/>
    </row>
    <row r="58" spans="1:8" x14ac:dyDescent="0.35">
      <c r="A58" s="31">
        <v>42161</v>
      </c>
      <c r="B58" t="s">
        <v>261</v>
      </c>
      <c r="D58" s="14">
        <f>1016000+81000</f>
        <v>1097000</v>
      </c>
      <c r="F58" s="5">
        <f t="shared" si="0"/>
        <v>5989200</v>
      </c>
      <c r="H58" s="5"/>
    </row>
    <row r="59" spans="1:8" x14ac:dyDescent="0.35">
      <c r="A59" s="31">
        <v>42162</v>
      </c>
      <c r="B59" t="s">
        <v>262</v>
      </c>
      <c r="D59" s="14">
        <v>4456000</v>
      </c>
      <c r="F59" s="5">
        <f t="shared" si="0"/>
        <v>10445200</v>
      </c>
      <c r="H59" s="5"/>
    </row>
    <row r="60" spans="1:8" x14ac:dyDescent="0.35">
      <c r="A60" s="31">
        <v>42162</v>
      </c>
      <c r="B60" t="s">
        <v>263</v>
      </c>
      <c r="D60" s="14">
        <v>1833000</v>
      </c>
      <c r="F60" s="5">
        <f t="shared" si="0"/>
        <v>12278200</v>
      </c>
      <c r="H60" s="5"/>
    </row>
    <row r="61" spans="1:8" x14ac:dyDescent="0.35">
      <c r="A61" s="31">
        <v>42164</v>
      </c>
      <c r="B61" t="s">
        <v>264</v>
      </c>
      <c r="D61" s="14">
        <v>70000</v>
      </c>
      <c r="F61" s="5">
        <f t="shared" si="0"/>
        <v>12348200</v>
      </c>
      <c r="H61" s="5"/>
    </row>
    <row r="62" spans="1:8" x14ac:dyDescent="0.35">
      <c r="A62" s="31"/>
      <c r="B62" t="s">
        <v>14</v>
      </c>
      <c r="D62" s="14">
        <v>35000</v>
      </c>
      <c r="F62" s="5">
        <f t="shared" si="0"/>
        <v>12383200</v>
      </c>
      <c r="H62" s="5"/>
    </row>
    <row r="63" spans="1:8" x14ac:dyDescent="0.35">
      <c r="A63" s="31"/>
      <c r="B63" t="s">
        <v>5</v>
      </c>
      <c r="D63" s="14">
        <v>75000</v>
      </c>
      <c r="F63" s="5">
        <f t="shared" si="0"/>
        <v>12458200</v>
      </c>
      <c r="H63" s="5"/>
    </row>
    <row r="64" spans="1:8" x14ac:dyDescent="0.35">
      <c r="A64" s="31">
        <v>42175</v>
      </c>
      <c r="B64" t="s">
        <v>265</v>
      </c>
      <c r="D64" s="14">
        <f>'Laporan 2015'!D27</f>
        <v>5139000</v>
      </c>
      <c r="F64" s="5">
        <f t="shared" si="0"/>
        <v>17597200</v>
      </c>
    </row>
    <row r="65" spans="1:6" x14ac:dyDescent="0.35">
      <c r="A65" s="31">
        <v>42203</v>
      </c>
      <c r="B65" t="s">
        <v>266</v>
      </c>
      <c r="D65" s="14">
        <v>1073000</v>
      </c>
      <c r="F65" s="5">
        <f t="shared" si="0"/>
        <v>18670200</v>
      </c>
    </row>
    <row r="66" spans="1:6" x14ac:dyDescent="0.35">
      <c r="A66" s="31">
        <v>42204</v>
      </c>
      <c r="B66" t="s">
        <v>266</v>
      </c>
      <c r="D66" s="14">
        <v>2785000</v>
      </c>
      <c r="F66" s="5">
        <f t="shared" si="0"/>
        <v>21455200</v>
      </c>
    </row>
    <row r="67" spans="1:6" x14ac:dyDescent="0.35">
      <c r="A67" s="31">
        <v>42210</v>
      </c>
      <c r="B67" t="s">
        <v>151</v>
      </c>
      <c r="D67" s="14">
        <v>60000</v>
      </c>
      <c r="F67" s="5">
        <f t="shared" si="0"/>
        <v>21515200</v>
      </c>
    </row>
    <row r="68" spans="1:6" x14ac:dyDescent="0.35">
      <c r="A68" s="31"/>
      <c r="B68" t="s">
        <v>267</v>
      </c>
      <c r="D68" s="14">
        <v>100000</v>
      </c>
      <c r="F68" s="5">
        <f t="shared" si="0"/>
        <v>21615200</v>
      </c>
    </row>
    <row r="69" spans="1:6" x14ac:dyDescent="0.35">
      <c r="A69" s="31">
        <v>42210</v>
      </c>
      <c r="B69" t="s">
        <v>268</v>
      </c>
      <c r="D69" s="14">
        <v>3506000</v>
      </c>
      <c r="F69" s="5">
        <f t="shared" si="0"/>
        <v>25121200</v>
      </c>
    </row>
    <row r="70" spans="1:6" x14ac:dyDescent="0.35">
      <c r="A70" s="31">
        <v>42211</v>
      </c>
      <c r="B70" t="s">
        <v>268</v>
      </c>
      <c r="D70" s="14">
        <v>3423000</v>
      </c>
      <c r="F70" s="5">
        <f t="shared" ref="F70:F76" si="1">F69+D70+E70</f>
        <v>28544200</v>
      </c>
    </row>
    <row r="71" spans="1:6" x14ac:dyDescent="0.35">
      <c r="A71" s="31">
        <v>42218</v>
      </c>
      <c r="B71" t="s">
        <v>244</v>
      </c>
      <c r="D71" s="14">
        <v>7642000</v>
      </c>
      <c r="F71" s="5">
        <f t="shared" si="1"/>
        <v>36186200</v>
      </c>
    </row>
    <row r="72" spans="1:6" x14ac:dyDescent="0.35">
      <c r="A72" s="31"/>
      <c r="B72" t="s">
        <v>269</v>
      </c>
      <c r="D72" s="14">
        <v>200000</v>
      </c>
      <c r="F72" s="5">
        <f t="shared" si="1"/>
        <v>36386200</v>
      </c>
    </row>
    <row r="73" spans="1:6" x14ac:dyDescent="0.35">
      <c r="A73" s="31"/>
      <c r="B73" t="s">
        <v>1</v>
      </c>
      <c r="D73" s="14">
        <v>300000</v>
      </c>
      <c r="F73" s="5">
        <f t="shared" si="1"/>
        <v>36686200</v>
      </c>
    </row>
    <row r="74" spans="1:6" x14ac:dyDescent="0.35">
      <c r="A74" s="31"/>
      <c r="B74" t="s">
        <v>6</v>
      </c>
      <c r="D74" s="14">
        <v>150000</v>
      </c>
      <c r="F74" s="5">
        <f t="shared" si="1"/>
        <v>36836200</v>
      </c>
    </row>
    <row r="75" spans="1:6" x14ac:dyDescent="0.35">
      <c r="A75" s="31">
        <v>42224</v>
      </c>
      <c r="B75" t="s">
        <v>129</v>
      </c>
      <c r="D75" s="14">
        <v>384000</v>
      </c>
      <c r="F75" s="5">
        <f t="shared" si="1"/>
        <v>37220200</v>
      </c>
    </row>
    <row r="76" spans="1:6" x14ac:dyDescent="0.35">
      <c r="A76" t="s">
        <v>270</v>
      </c>
      <c r="B76" t="s">
        <v>271</v>
      </c>
      <c r="D76" s="14">
        <v>6098000</v>
      </c>
      <c r="F76" s="5">
        <f t="shared" si="1"/>
        <v>43318200</v>
      </c>
    </row>
    <row r="77" spans="1:6" x14ac:dyDescent="0.35">
      <c r="A77" t="s">
        <v>272</v>
      </c>
      <c r="B77" t="s">
        <v>273</v>
      </c>
      <c r="D77" s="21">
        <v>14002000</v>
      </c>
      <c r="F77" s="5">
        <f>F76+D77+E77</f>
        <v>57320200</v>
      </c>
    </row>
    <row r="78" spans="1:6" x14ac:dyDescent="0.35">
      <c r="F78" s="5"/>
    </row>
    <row r="79" spans="1:6" x14ac:dyDescent="0.35">
      <c r="A79" s="31">
        <v>42137</v>
      </c>
      <c r="B79" t="s">
        <v>274</v>
      </c>
      <c r="E79" s="14">
        <v>-382000</v>
      </c>
      <c r="F79" s="5">
        <f>F77+D79+E79</f>
        <v>56938200</v>
      </c>
    </row>
    <row r="80" spans="1:6" x14ac:dyDescent="0.35">
      <c r="A80" s="31">
        <v>42137</v>
      </c>
      <c r="B80" t="s">
        <v>276</v>
      </c>
      <c r="E80" s="14">
        <v>-1000000</v>
      </c>
      <c r="F80" s="5">
        <f t="shared" ref="F80:F89" si="2">F79+D80+E80</f>
        <v>55938200</v>
      </c>
    </row>
    <row r="81" spans="1:8" x14ac:dyDescent="0.35">
      <c r="A81" s="31">
        <v>42163</v>
      </c>
      <c r="B81" t="s">
        <v>4</v>
      </c>
      <c r="E81" s="14">
        <v>-15000</v>
      </c>
      <c r="F81" s="5">
        <f t="shared" si="2"/>
        <v>55923200</v>
      </c>
    </row>
    <row r="82" spans="1:8" x14ac:dyDescent="0.35">
      <c r="A82" s="31">
        <v>42164</v>
      </c>
      <c r="B82" t="s">
        <v>275</v>
      </c>
      <c r="E82" s="14">
        <v>-2971000</v>
      </c>
      <c r="F82" s="5">
        <f t="shared" si="2"/>
        <v>52952200</v>
      </c>
    </row>
    <row r="83" spans="1:8" x14ac:dyDescent="0.35">
      <c r="A83" s="31">
        <v>42172</v>
      </c>
      <c r="B83" t="s">
        <v>274</v>
      </c>
      <c r="E83" s="14">
        <v>-3090000</v>
      </c>
      <c r="F83" s="5">
        <f t="shared" si="2"/>
        <v>49862200</v>
      </c>
    </row>
    <row r="84" spans="1:8" x14ac:dyDescent="0.35">
      <c r="A84" s="31">
        <v>42209</v>
      </c>
      <c r="B84" t="s">
        <v>277</v>
      </c>
      <c r="E84" s="14">
        <v>-381500</v>
      </c>
      <c r="F84" s="5">
        <f t="shared" si="2"/>
        <v>49480700</v>
      </c>
    </row>
    <row r="85" spans="1:8" x14ac:dyDescent="0.35">
      <c r="A85" s="31"/>
      <c r="B85" t="s">
        <v>278</v>
      </c>
      <c r="E85" s="14">
        <v>-90000</v>
      </c>
      <c r="F85" s="5">
        <f t="shared" si="2"/>
        <v>49390700</v>
      </c>
    </row>
    <row r="86" spans="1:8" x14ac:dyDescent="0.35">
      <c r="A86" s="31"/>
      <c r="B86" s="38" t="s">
        <v>285</v>
      </c>
      <c r="E86" s="14">
        <v>-364000</v>
      </c>
      <c r="F86" s="5">
        <f t="shared" si="2"/>
        <v>49026700</v>
      </c>
    </row>
    <row r="87" spans="1:8" x14ac:dyDescent="0.35">
      <c r="A87" s="31">
        <v>42223</v>
      </c>
      <c r="B87" t="s">
        <v>274</v>
      </c>
      <c r="E87" s="14">
        <v>-9837500</v>
      </c>
      <c r="F87" s="5">
        <f t="shared" si="2"/>
        <v>39189200</v>
      </c>
    </row>
    <row r="88" spans="1:8" x14ac:dyDescent="0.35">
      <c r="A88" s="31">
        <v>42225</v>
      </c>
      <c r="B88" t="s">
        <v>279</v>
      </c>
      <c r="E88" s="14">
        <v>-1000000</v>
      </c>
      <c r="F88" s="5">
        <f t="shared" si="2"/>
        <v>38189200</v>
      </c>
    </row>
    <row r="89" spans="1:8" x14ac:dyDescent="0.35">
      <c r="A89" s="31">
        <v>42235</v>
      </c>
      <c r="B89" t="s">
        <v>274</v>
      </c>
      <c r="E89" s="14">
        <v>-129000</v>
      </c>
      <c r="F89" s="5">
        <f t="shared" si="2"/>
        <v>38060200</v>
      </c>
      <c r="G89" s="5"/>
      <c r="H89" s="5"/>
    </row>
    <row r="90" spans="1:8" x14ac:dyDescent="0.35">
      <c r="A90" s="31"/>
      <c r="F90" s="5"/>
      <c r="G90" s="5"/>
      <c r="H90" s="5"/>
    </row>
    <row r="91" spans="1:8" x14ac:dyDescent="0.35">
      <c r="A91" s="31">
        <v>42247</v>
      </c>
      <c r="B91" t="s">
        <v>314</v>
      </c>
      <c r="E91" s="14">
        <v>-449700</v>
      </c>
      <c r="F91" s="5">
        <f>F89+D91+E91</f>
        <v>37610500</v>
      </c>
      <c r="G91" s="5"/>
      <c r="H91" s="5"/>
    </row>
    <row r="92" spans="1:8" x14ac:dyDescent="0.35">
      <c r="A92" s="31"/>
      <c r="F92" s="5"/>
      <c r="G92" s="5"/>
      <c r="H92" s="5"/>
    </row>
    <row r="93" spans="1:8" x14ac:dyDescent="0.35">
      <c r="A93" s="31" t="s">
        <v>320</v>
      </c>
      <c r="B93" t="s">
        <v>4</v>
      </c>
      <c r="D93" s="14">
        <v>100000</v>
      </c>
      <c r="F93" s="5">
        <f>F91+D93+E93</f>
        <v>37710500</v>
      </c>
      <c r="G93" s="5"/>
      <c r="H93" s="5"/>
    </row>
    <row r="94" spans="1:8" x14ac:dyDescent="0.35">
      <c r="A94" s="31"/>
      <c r="B94" t="s">
        <v>5</v>
      </c>
      <c r="D94" s="14">
        <v>300000</v>
      </c>
      <c r="F94" s="5">
        <f t="shared" ref="F94:F155" si="3">F93+D94+E94</f>
        <v>38010500</v>
      </c>
      <c r="G94" s="5"/>
      <c r="H94" s="5"/>
    </row>
    <row r="95" spans="1:8" x14ac:dyDescent="0.35">
      <c r="A95" s="31"/>
      <c r="B95" t="s">
        <v>1</v>
      </c>
      <c r="D95" s="14">
        <v>300000</v>
      </c>
      <c r="F95" s="5">
        <f t="shared" si="3"/>
        <v>38310500</v>
      </c>
      <c r="G95" s="5"/>
      <c r="H95" s="5"/>
    </row>
    <row r="96" spans="1:8" x14ac:dyDescent="0.35">
      <c r="A96" s="31">
        <v>42249</v>
      </c>
      <c r="B96" t="s">
        <v>322</v>
      </c>
      <c r="E96" s="14">
        <v>-277600</v>
      </c>
      <c r="F96" s="5">
        <f t="shared" si="3"/>
        <v>38032900</v>
      </c>
      <c r="G96" s="5"/>
      <c r="H96" s="5"/>
    </row>
    <row r="97" spans="1:11" x14ac:dyDescent="0.35">
      <c r="A97" s="31">
        <v>42256</v>
      </c>
      <c r="B97" t="s">
        <v>274</v>
      </c>
      <c r="E97" s="14">
        <v>-2204100</v>
      </c>
      <c r="F97" s="5">
        <f t="shared" si="3"/>
        <v>35828800</v>
      </c>
      <c r="G97" s="5"/>
      <c r="H97" s="5"/>
    </row>
    <row r="98" spans="1:11" x14ac:dyDescent="0.35">
      <c r="A98" s="31"/>
      <c r="B98" t="s">
        <v>321</v>
      </c>
      <c r="E98" s="14">
        <v>-150000</v>
      </c>
      <c r="F98" s="5">
        <f t="shared" si="3"/>
        <v>35678800</v>
      </c>
      <c r="G98" s="5"/>
      <c r="H98" s="5"/>
    </row>
    <row r="99" spans="1:11" x14ac:dyDescent="0.35">
      <c r="A99" s="31">
        <v>42263</v>
      </c>
      <c r="B99" t="s">
        <v>274</v>
      </c>
      <c r="E99" s="14">
        <v>-373000</v>
      </c>
      <c r="F99" s="5">
        <f t="shared" si="3"/>
        <v>35305800</v>
      </c>
      <c r="G99" s="5"/>
      <c r="H99" s="103" t="s">
        <v>524</v>
      </c>
    </row>
    <row r="100" spans="1:11" x14ac:dyDescent="0.35">
      <c r="A100" s="31">
        <v>42265</v>
      </c>
      <c r="B100" t="s">
        <v>323</v>
      </c>
      <c r="E100" s="35">
        <v>-23159000</v>
      </c>
      <c r="F100" s="5">
        <f t="shared" si="3"/>
        <v>12146800</v>
      </c>
      <c r="G100" s="104"/>
      <c r="H100" s="103">
        <f>23954000+E100+E102+E103+E104+E105</f>
        <v>209000</v>
      </c>
      <c r="I100" s="97" t="s">
        <v>523</v>
      </c>
      <c r="K100" s="104"/>
    </row>
    <row r="101" spans="1:11" x14ac:dyDescent="0.35">
      <c r="A101" s="31"/>
      <c r="B101" t="s">
        <v>321</v>
      </c>
      <c r="E101" s="14">
        <v>-160000</v>
      </c>
      <c r="F101" s="5">
        <f t="shared" si="3"/>
        <v>11986800</v>
      </c>
      <c r="G101" s="5"/>
      <c r="H101" s="5"/>
    </row>
    <row r="102" spans="1:11" x14ac:dyDescent="0.35">
      <c r="A102" s="31"/>
      <c r="B102" t="s">
        <v>324</v>
      </c>
      <c r="C102" t="s">
        <v>7</v>
      </c>
      <c r="E102" s="14">
        <v>-189000</v>
      </c>
      <c r="F102" s="5">
        <f t="shared" si="3"/>
        <v>11797800</v>
      </c>
      <c r="G102" s="5"/>
      <c r="H102" s="5"/>
    </row>
    <row r="103" spans="1:11" x14ac:dyDescent="0.35">
      <c r="A103" s="31"/>
      <c r="C103" t="s">
        <v>3</v>
      </c>
      <c r="E103" s="14">
        <v>-79000</v>
      </c>
      <c r="F103" s="5">
        <f t="shared" si="3"/>
        <v>11718800</v>
      </c>
      <c r="G103" s="5"/>
      <c r="H103" s="5"/>
    </row>
    <row r="104" spans="1:11" x14ac:dyDescent="0.35">
      <c r="A104" s="31"/>
      <c r="C104" t="s">
        <v>2</v>
      </c>
      <c r="E104" s="14">
        <v>-253000</v>
      </c>
      <c r="F104" s="5">
        <f t="shared" si="3"/>
        <v>11465800</v>
      </c>
      <c r="G104" s="5"/>
      <c r="H104" s="5"/>
    </row>
    <row r="105" spans="1:11" x14ac:dyDescent="0.35">
      <c r="A105" s="31"/>
      <c r="C105" t="s">
        <v>325</v>
      </c>
      <c r="E105" s="14">
        <v>-65000</v>
      </c>
      <c r="F105" s="5">
        <f t="shared" si="3"/>
        <v>11400800</v>
      </c>
      <c r="G105" s="5"/>
      <c r="H105" s="5"/>
    </row>
    <row r="106" spans="1:11" x14ac:dyDescent="0.35">
      <c r="A106" s="31"/>
      <c r="B106" t="s">
        <v>326</v>
      </c>
      <c r="E106" s="14">
        <v>-9600400</v>
      </c>
      <c r="F106" s="5">
        <f t="shared" si="3"/>
        <v>1800400</v>
      </c>
      <c r="G106" s="5"/>
      <c r="H106" s="5"/>
    </row>
    <row r="107" spans="1:11" x14ac:dyDescent="0.35">
      <c r="A107" s="31">
        <v>42267</v>
      </c>
      <c r="B107" t="s">
        <v>327</v>
      </c>
      <c r="D107" s="14">
        <v>20976000</v>
      </c>
      <c r="F107" s="5">
        <f t="shared" si="3"/>
        <v>22776400</v>
      </c>
      <c r="G107" s="5"/>
      <c r="H107" s="5"/>
    </row>
    <row r="108" spans="1:11" x14ac:dyDescent="0.35">
      <c r="A108" s="31"/>
      <c r="B108" t="s">
        <v>274</v>
      </c>
      <c r="E108" s="14">
        <v>-7422500</v>
      </c>
      <c r="F108" s="5">
        <f t="shared" si="3"/>
        <v>15353900</v>
      </c>
      <c r="G108" s="5"/>
      <c r="H108" s="5"/>
    </row>
    <row r="109" spans="1:11" x14ac:dyDescent="0.35">
      <c r="A109" s="31"/>
      <c r="B109" t="s">
        <v>326</v>
      </c>
      <c r="E109" s="14">
        <v>-13553500</v>
      </c>
      <c r="F109" s="5">
        <f t="shared" si="3"/>
        <v>1800400</v>
      </c>
      <c r="G109" s="5"/>
      <c r="H109" s="5"/>
    </row>
    <row r="110" spans="1:11" x14ac:dyDescent="0.35">
      <c r="A110" s="31">
        <v>42277</v>
      </c>
      <c r="B110" t="s">
        <v>274</v>
      </c>
      <c r="E110" s="14">
        <v>-511600</v>
      </c>
      <c r="F110" s="5">
        <f t="shared" si="3"/>
        <v>1288800</v>
      </c>
      <c r="G110" s="5"/>
      <c r="H110" s="5"/>
    </row>
    <row r="111" spans="1:11" x14ac:dyDescent="0.35">
      <c r="A111" s="31"/>
      <c r="B111" t="s">
        <v>321</v>
      </c>
      <c r="E111" s="14">
        <v>-62500</v>
      </c>
      <c r="F111" s="5">
        <f t="shared" si="3"/>
        <v>1226300</v>
      </c>
      <c r="G111" s="5"/>
      <c r="H111" s="5"/>
    </row>
    <row r="112" spans="1:11" x14ac:dyDescent="0.35">
      <c r="A112" s="31">
        <v>42274</v>
      </c>
      <c r="B112" t="s">
        <v>328</v>
      </c>
      <c r="D112" s="14">
        <v>5072000</v>
      </c>
      <c r="F112" s="5">
        <f t="shared" si="3"/>
        <v>6298300</v>
      </c>
      <c r="G112" s="5"/>
      <c r="H112" s="5"/>
    </row>
    <row r="113" spans="1:8" x14ac:dyDescent="0.35">
      <c r="A113" s="31"/>
      <c r="B113" t="s">
        <v>329</v>
      </c>
      <c r="D113" s="14">
        <v>340000</v>
      </c>
      <c r="F113" s="5">
        <f t="shared" si="3"/>
        <v>6638300</v>
      </c>
      <c r="G113" s="5"/>
      <c r="H113" s="5"/>
    </row>
    <row r="114" spans="1:8" x14ac:dyDescent="0.35">
      <c r="A114" s="31">
        <v>42279</v>
      </c>
      <c r="B114" t="s">
        <v>330</v>
      </c>
      <c r="E114" s="14">
        <v>-691500</v>
      </c>
      <c r="F114" s="5">
        <f t="shared" si="3"/>
        <v>5946800</v>
      </c>
      <c r="G114" s="5"/>
      <c r="H114" s="5"/>
    </row>
    <row r="115" spans="1:8" x14ac:dyDescent="0.35">
      <c r="A115" s="31">
        <v>42284</v>
      </c>
      <c r="B115" t="s">
        <v>326</v>
      </c>
      <c r="E115" s="14">
        <v>-4000000</v>
      </c>
      <c r="F115" s="5">
        <f t="shared" si="3"/>
        <v>1946800</v>
      </c>
      <c r="G115" s="5"/>
      <c r="H115" s="5"/>
    </row>
    <row r="116" spans="1:8" x14ac:dyDescent="0.35">
      <c r="A116" s="31">
        <v>42293</v>
      </c>
      <c r="B116" t="s">
        <v>331</v>
      </c>
      <c r="D116" s="14">
        <v>156000</v>
      </c>
      <c r="F116" s="5">
        <f t="shared" si="3"/>
        <v>2102800</v>
      </c>
      <c r="G116" s="5"/>
      <c r="H116" s="5"/>
    </row>
    <row r="117" spans="1:8" x14ac:dyDescent="0.35">
      <c r="A117" s="31">
        <v>42280</v>
      </c>
      <c r="B117" t="s">
        <v>332</v>
      </c>
      <c r="D117" s="14">
        <v>543000</v>
      </c>
      <c r="F117" s="5">
        <f t="shared" si="3"/>
        <v>2645800</v>
      </c>
      <c r="G117" s="5"/>
      <c r="H117" s="5"/>
    </row>
    <row r="118" spans="1:8" x14ac:dyDescent="0.35">
      <c r="A118" s="31">
        <v>42295</v>
      </c>
      <c r="B118" t="s">
        <v>333</v>
      </c>
      <c r="E118" s="14">
        <v>-967000</v>
      </c>
      <c r="F118" s="5">
        <f t="shared" si="3"/>
        <v>1678800</v>
      </c>
      <c r="G118" s="5"/>
      <c r="H118" s="5"/>
    </row>
    <row r="119" spans="1:8" x14ac:dyDescent="0.35">
      <c r="A119" s="31">
        <v>42299</v>
      </c>
      <c r="B119" t="s">
        <v>334</v>
      </c>
      <c r="E119" s="14">
        <v>-50000</v>
      </c>
      <c r="F119" s="5">
        <f t="shared" si="3"/>
        <v>1628800</v>
      </c>
      <c r="G119" s="5"/>
      <c r="H119" s="5"/>
    </row>
    <row r="120" spans="1:8" x14ac:dyDescent="0.35">
      <c r="A120" s="31"/>
      <c r="B120" t="s">
        <v>321</v>
      </c>
      <c r="E120" s="14">
        <v>-33000</v>
      </c>
      <c r="F120" s="5">
        <f t="shared" si="3"/>
        <v>1595800</v>
      </c>
      <c r="G120" s="5"/>
      <c r="H120" s="5"/>
    </row>
    <row r="121" spans="1:8" x14ac:dyDescent="0.35">
      <c r="A121" s="31">
        <v>42300</v>
      </c>
      <c r="B121" t="s">
        <v>335</v>
      </c>
      <c r="D121" s="14">
        <v>40000</v>
      </c>
      <c r="F121" s="5">
        <f t="shared" si="3"/>
        <v>1635800</v>
      </c>
      <c r="G121" s="5"/>
      <c r="H121" s="5"/>
    </row>
    <row r="122" spans="1:8" x14ac:dyDescent="0.35">
      <c r="A122" s="31">
        <v>42305</v>
      </c>
      <c r="B122" t="s">
        <v>274</v>
      </c>
      <c r="E122" s="14">
        <v>-512000</v>
      </c>
      <c r="F122" s="5">
        <f t="shared" si="3"/>
        <v>1123800</v>
      </c>
      <c r="G122" s="5"/>
      <c r="H122" s="5"/>
    </row>
    <row r="123" spans="1:8" x14ac:dyDescent="0.35">
      <c r="A123" s="31">
        <v>42302</v>
      </c>
      <c r="B123" t="s">
        <v>336</v>
      </c>
      <c r="D123" s="14">
        <v>4411000</v>
      </c>
      <c r="F123" s="5">
        <f t="shared" si="3"/>
        <v>5534800</v>
      </c>
      <c r="G123" s="5"/>
      <c r="H123" s="5"/>
    </row>
    <row r="124" spans="1:8" x14ac:dyDescent="0.35">
      <c r="A124" s="31">
        <v>42308</v>
      </c>
      <c r="B124" t="s">
        <v>337</v>
      </c>
      <c r="E124" s="14">
        <v>-1652000</v>
      </c>
      <c r="F124" s="5">
        <f t="shared" si="3"/>
        <v>3882800</v>
      </c>
      <c r="G124" s="5"/>
      <c r="H124" s="5"/>
    </row>
    <row r="125" spans="1:8" x14ac:dyDescent="0.35">
      <c r="A125" s="31">
        <v>42312</v>
      </c>
      <c r="B125" t="s">
        <v>274</v>
      </c>
      <c r="E125" s="14">
        <v>-1788500</v>
      </c>
      <c r="F125" s="5">
        <f t="shared" si="3"/>
        <v>2094300</v>
      </c>
      <c r="G125" s="5"/>
      <c r="H125" s="5"/>
    </row>
    <row r="126" spans="1:8" x14ac:dyDescent="0.35">
      <c r="A126" s="31">
        <v>42315</v>
      </c>
      <c r="B126" t="s">
        <v>338</v>
      </c>
      <c r="D126" s="14">
        <v>160000</v>
      </c>
      <c r="F126" s="5">
        <f t="shared" si="3"/>
        <v>2254300</v>
      </c>
      <c r="G126" s="5"/>
      <c r="H126" s="5"/>
    </row>
    <row r="127" spans="1:8" x14ac:dyDescent="0.35">
      <c r="A127" s="31">
        <v>42321</v>
      </c>
      <c r="B127" t="s">
        <v>339</v>
      </c>
      <c r="D127" s="14">
        <v>2100000</v>
      </c>
      <c r="F127" s="5">
        <f t="shared" si="3"/>
        <v>4354300</v>
      </c>
      <c r="G127" s="5"/>
      <c r="H127" s="5"/>
    </row>
    <row r="128" spans="1:8" x14ac:dyDescent="0.35">
      <c r="A128" s="31">
        <v>42324</v>
      </c>
      <c r="B128" t="s">
        <v>274</v>
      </c>
      <c r="E128" s="14">
        <v>-824000</v>
      </c>
      <c r="F128" s="5">
        <f t="shared" si="3"/>
        <v>3530300</v>
      </c>
      <c r="G128" s="5"/>
      <c r="H128" s="5"/>
    </row>
    <row r="129" spans="1:8" x14ac:dyDescent="0.35">
      <c r="A129" s="31"/>
      <c r="B129" t="s">
        <v>340</v>
      </c>
      <c r="D129" s="14">
        <v>2600000</v>
      </c>
      <c r="F129" s="5">
        <f t="shared" si="3"/>
        <v>6130300</v>
      </c>
      <c r="G129" s="5"/>
      <c r="H129" s="5"/>
    </row>
    <row r="130" spans="1:8" x14ac:dyDescent="0.35">
      <c r="A130" s="31"/>
      <c r="B130" t="s">
        <v>341</v>
      </c>
      <c r="D130" s="14">
        <v>90000</v>
      </c>
      <c r="F130" s="5">
        <f t="shared" si="3"/>
        <v>6220300</v>
      </c>
      <c r="G130" s="5"/>
      <c r="H130" s="5"/>
    </row>
    <row r="131" spans="1:8" x14ac:dyDescent="0.35">
      <c r="A131" s="31">
        <v>42325</v>
      </c>
      <c r="B131" t="s">
        <v>342</v>
      </c>
      <c r="D131" s="14">
        <v>14272000</v>
      </c>
      <c r="F131" s="5">
        <f t="shared" si="3"/>
        <v>20492300</v>
      </c>
      <c r="G131" s="5"/>
      <c r="H131" s="5"/>
    </row>
    <row r="132" spans="1:8" x14ac:dyDescent="0.35">
      <c r="A132" s="31"/>
      <c r="B132" t="s">
        <v>326</v>
      </c>
      <c r="E132" s="14">
        <v>-17000000</v>
      </c>
      <c r="F132" s="5">
        <f t="shared" si="3"/>
        <v>3492300</v>
      </c>
      <c r="G132" s="5"/>
      <c r="H132" s="5"/>
    </row>
    <row r="133" spans="1:8" x14ac:dyDescent="0.35">
      <c r="A133" s="31">
        <v>42330</v>
      </c>
      <c r="B133" t="s">
        <v>343</v>
      </c>
      <c r="D133" s="14">
        <v>18084000</v>
      </c>
      <c r="F133" s="5">
        <f t="shared" si="3"/>
        <v>21576300</v>
      </c>
      <c r="G133" s="5"/>
      <c r="H133" s="5"/>
    </row>
    <row r="134" spans="1:8" x14ac:dyDescent="0.35">
      <c r="A134" s="31">
        <v>42332</v>
      </c>
      <c r="B134" t="s">
        <v>326</v>
      </c>
      <c r="E134" s="14">
        <v>-18000000</v>
      </c>
      <c r="F134" s="5">
        <f t="shared" si="3"/>
        <v>3576300</v>
      </c>
      <c r="G134" s="5"/>
      <c r="H134" s="5"/>
    </row>
    <row r="135" spans="1:8" x14ac:dyDescent="0.35">
      <c r="A135" s="31">
        <v>42337</v>
      </c>
      <c r="B135" t="s">
        <v>344</v>
      </c>
      <c r="E135" s="14">
        <v>-120000</v>
      </c>
      <c r="F135" s="5">
        <f t="shared" si="3"/>
        <v>3456300</v>
      </c>
      <c r="G135" s="5"/>
      <c r="H135" s="5"/>
    </row>
    <row r="136" spans="1:8" x14ac:dyDescent="0.35">
      <c r="A136" s="31">
        <v>42333</v>
      </c>
      <c r="B136" t="s">
        <v>345</v>
      </c>
      <c r="D136" s="14">
        <v>50000</v>
      </c>
      <c r="F136" s="5">
        <f t="shared" si="3"/>
        <v>3506300</v>
      </c>
      <c r="G136" s="5"/>
      <c r="H136" s="5"/>
    </row>
    <row r="137" spans="1:8" x14ac:dyDescent="0.35">
      <c r="A137" s="31">
        <v>42334</v>
      </c>
      <c r="B137" t="s">
        <v>346</v>
      </c>
      <c r="D137" s="14">
        <v>50000</v>
      </c>
      <c r="F137" s="5">
        <f t="shared" si="3"/>
        <v>3556300</v>
      </c>
      <c r="G137" s="5"/>
      <c r="H137" s="5"/>
    </row>
    <row r="138" spans="1:8" x14ac:dyDescent="0.35">
      <c r="A138" s="31">
        <v>42339</v>
      </c>
      <c r="B138" s="109" t="s">
        <v>361</v>
      </c>
      <c r="C138" s="109"/>
      <c r="D138" s="110"/>
      <c r="E138" s="110"/>
      <c r="F138" s="5">
        <f t="shared" si="3"/>
        <v>3556300</v>
      </c>
      <c r="G138" s="5"/>
      <c r="H138" s="5"/>
    </row>
    <row r="139" spans="1:8" x14ac:dyDescent="0.35">
      <c r="A139" s="31"/>
      <c r="B139" t="s">
        <v>347</v>
      </c>
      <c r="D139" s="14">
        <v>2137000</v>
      </c>
      <c r="F139" s="5">
        <f t="shared" si="3"/>
        <v>5693300</v>
      </c>
      <c r="G139" s="5"/>
      <c r="H139" s="5"/>
    </row>
    <row r="140" spans="1:8" x14ac:dyDescent="0.35">
      <c r="A140" s="31">
        <v>42313</v>
      </c>
      <c r="B140" t="s">
        <v>348</v>
      </c>
      <c r="D140" s="14">
        <v>300000</v>
      </c>
      <c r="F140" s="5">
        <f t="shared" si="3"/>
        <v>5993300</v>
      </c>
      <c r="G140" s="5"/>
      <c r="H140" s="5"/>
    </row>
    <row r="141" spans="1:8" x14ac:dyDescent="0.35">
      <c r="A141" s="31">
        <v>42316</v>
      </c>
      <c r="B141" t="s">
        <v>349</v>
      </c>
      <c r="D141" s="14">
        <v>160000</v>
      </c>
      <c r="F141" s="5">
        <f t="shared" si="3"/>
        <v>6153300</v>
      </c>
      <c r="G141" s="5"/>
      <c r="H141" s="5"/>
    </row>
    <row r="142" spans="1:8" x14ac:dyDescent="0.35">
      <c r="A142" s="31">
        <v>42336</v>
      </c>
      <c r="B142" t="s">
        <v>350</v>
      </c>
      <c r="D142" s="14">
        <v>1799000</v>
      </c>
      <c r="F142" s="5">
        <f t="shared" si="3"/>
        <v>7952300</v>
      </c>
      <c r="G142" s="5"/>
      <c r="H142" s="5"/>
    </row>
    <row r="143" spans="1:8" x14ac:dyDescent="0.35">
      <c r="A143" s="31">
        <v>42337</v>
      </c>
      <c r="B143" t="s">
        <v>351</v>
      </c>
      <c r="D143" s="14">
        <v>3530000</v>
      </c>
      <c r="F143" s="5">
        <f t="shared" si="3"/>
        <v>11482300</v>
      </c>
      <c r="G143" s="5"/>
      <c r="H143" s="5"/>
    </row>
    <row r="144" spans="1:8" x14ac:dyDescent="0.35">
      <c r="A144" s="31">
        <v>42343</v>
      </c>
      <c r="B144" t="s">
        <v>352</v>
      </c>
      <c r="E144" s="14">
        <v>-2581500</v>
      </c>
      <c r="F144" s="5">
        <f t="shared" si="3"/>
        <v>8900800</v>
      </c>
      <c r="G144" s="5">
        <f>F144-795000</f>
        <v>8105800</v>
      </c>
      <c r="H144" s="5"/>
    </row>
    <row r="145" spans="1:8" x14ac:dyDescent="0.35">
      <c r="A145" s="31">
        <v>42349</v>
      </c>
      <c r="B145" t="s">
        <v>353</v>
      </c>
      <c r="E145" s="14">
        <v>-274000</v>
      </c>
      <c r="F145" s="5">
        <f t="shared" si="3"/>
        <v>8626800</v>
      </c>
      <c r="G145" s="5">
        <f t="shared" ref="G145:G175" si="4">F145-795000</f>
        <v>7831800</v>
      </c>
      <c r="H145" s="5"/>
    </row>
    <row r="146" spans="1:8" x14ac:dyDescent="0.35">
      <c r="A146" s="31"/>
      <c r="B146" t="s">
        <v>354</v>
      </c>
      <c r="D146" s="14">
        <v>280000</v>
      </c>
      <c r="F146" s="5">
        <f t="shared" si="3"/>
        <v>8906800</v>
      </c>
      <c r="G146" s="5">
        <f t="shared" si="4"/>
        <v>8111800</v>
      </c>
      <c r="H146" s="5"/>
    </row>
    <row r="147" spans="1:8" x14ac:dyDescent="0.35">
      <c r="A147" s="31">
        <v>42350</v>
      </c>
      <c r="B147" t="s">
        <v>355</v>
      </c>
      <c r="E147" s="14">
        <v>-160000</v>
      </c>
      <c r="F147" s="5">
        <f t="shared" si="3"/>
        <v>8746800</v>
      </c>
      <c r="G147" s="5">
        <f t="shared" si="4"/>
        <v>7951800</v>
      </c>
      <c r="H147" s="5"/>
    </row>
    <row r="148" spans="1:8" x14ac:dyDescent="0.35">
      <c r="A148" s="31">
        <v>42351</v>
      </c>
      <c r="B148" t="s">
        <v>356</v>
      </c>
      <c r="D148" s="14">
        <v>342000</v>
      </c>
      <c r="F148" s="5">
        <f t="shared" si="3"/>
        <v>9088800</v>
      </c>
      <c r="G148" s="5">
        <f t="shared" si="4"/>
        <v>8293800</v>
      </c>
      <c r="H148" s="5"/>
    </row>
    <row r="149" spans="1:8" x14ac:dyDescent="0.35">
      <c r="A149" s="31"/>
      <c r="B149" t="s">
        <v>357</v>
      </c>
      <c r="E149" s="14">
        <v>-119200</v>
      </c>
      <c r="F149" s="5">
        <f t="shared" si="3"/>
        <v>8969600</v>
      </c>
      <c r="G149" s="5">
        <f t="shared" si="4"/>
        <v>8174600</v>
      </c>
      <c r="H149" s="5"/>
    </row>
    <row r="150" spans="1:8" x14ac:dyDescent="0.35">
      <c r="A150" s="31">
        <v>42357</v>
      </c>
      <c r="B150" t="s">
        <v>358</v>
      </c>
      <c r="D150" s="14">
        <v>7332000</v>
      </c>
      <c r="F150" s="5">
        <f t="shared" si="3"/>
        <v>16301600</v>
      </c>
      <c r="G150" s="5">
        <f t="shared" si="4"/>
        <v>15506600</v>
      </c>
      <c r="H150" s="5"/>
    </row>
    <row r="151" spans="1:8" x14ac:dyDescent="0.35">
      <c r="A151" s="31"/>
      <c r="D151" s="14">
        <v>2315000</v>
      </c>
      <c r="F151" s="5">
        <f t="shared" si="3"/>
        <v>18616600</v>
      </c>
      <c r="G151" s="5">
        <f t="shared" si="4"/>
        <v>17821600</v>
      </c>
      <c r="H151" s="5"/>
    </row>
    <row r="152" spans="1:8" x14ac:dyDescent="0.35">
      <c r="A152" s="31">
        <v>42359</v>
      </c>
      <c r="B152" t="s">
        <v>359</v>
      </c>
      <c r="E152" s="14">
        <v>-15000000</v>
      </c>
      <c r="F152" s="5">
        <f t="shared" si="3"/>
        <v>3616600</v>
      </c>
      <c r="G152" s="5">
        <f t="shared" si="4"/>
        <v>2821600</v>
      </c>
      <c r="H152" s="5"/>
    </row>
    <row r="153" spans="1:8" x14ac:dyDescent="0.35">
      <c r="A153" s="31">
        <v>42373</v>
      </c>
      <c r="B153" t="s">
        <v>353</v>
      </c>
      <c r="E153" s="14">
        <v>-222000</v>
      </c>
      <c r="F153" s="5">
        <f t="shared" si="3"/>
        <v>3394600</v>
      </c>
      <c r="G153" s="5">
        <f t="shared" si="4"/>
        <v>2599600</v>
      </c>
      <c r="H153" s="5"/>
    </row>
    <row r="154" spans="1:8" x14ac:dyDescent="0.35">
      <c r="A154" s="31">
        <v>42374</v>
      </c>
      <c r="B154" s="109" t="s">
        <v>360</v>
      </c>
      <c r="C154" s="109"/>
      <c r="D154" s="110"/>
      <c r="E154" s="110"/>
      <c r="F154" s="5">
        <f t="shared" si="3"/>
        <v>3394600</v>
      </c>
      <c r="G154" s="5">
        <f t="shared" si="4"/>
        <v>2599600</v>
      </c>
      <c r="H154" s="5"/>
    </row>
    <row r="155" spans="1:8" x14ac:dyDescent="0.35">
      <c r="A155" s="31">
        <v>42382</v>
      </c>
      <c r="B155" t="s">
        <v>353</v>
      </c>
      <c r="E155" s="14">
        <v>-342000</v>
      </c>
      <c r="F155" s="5">
        <f t="shared" si="3"/>
        <v>3052600</v>
      </c>
      <c r="G155" s="5">
        <f t="shared" si="4"/>
        <v>2257600</v>
      </c>
      <c r="H155" s="5"/>
    </row>
    <row r="156" spans="1:8" x14ac:dyDescent="0.35">
      <c r="A156" s="31">
        <v>42357</v>
      </c>
      <c r="B156" t="s">
        <v>358</v>
      </c>
      <c r="D156" s="14">
        <v>4842000</v>
      </c>
      <c r="F156" s="5">
        <f t="shared" ref="F156:F163" si="5">F155+D156+E156</f>
        <v>7894600</v>
      </c>
      <c r="G156" s="5">
        <f t="shared" si="4"/>
        <v>7099600</v>
      </c>
      <c r="H156" s="5"/>
    </row>
    <row r="157" spans="1:8" x14ac:dyDescent="0.35">
      <c r="A157" s="31">
        <v>42378</v>
      </c>
      <c r="B157" t="s">
        <v>362</v>
      </c>
      <c r="E157" s="14">
        <v>-4030000</v>
      </c>
      <c r="F157" s="5">
        <f t="shared" si="5"/>
        <v>3864600</v>
      </c>
      <c r="G157" s="5">
        <f t="shared" si="4"/>
        <v>3069600</v>
      </c>
      <c r="H157" s="5"/>
    </row>
    <row r="158" spans="1:8" x14ac:dyDescent="0.35">
      <c r="A158" s="31">
        <v>42381</v>
      </c>
      <c r="B158" t="s">
        <v>353</v>
      </c>
      <c r="E158" s="14">
        <v>-208000</v>
      </c>
      <c r="F158" s="5">
        <f t="shared" si="5"/>
        <v>3656600</v>
      </c>
      <c r="G158" s="5">
        <f t="shared" si="4"/>
        <v>2861600</v>
      </c>
      <c r="H158" s="5"/>
    </row>
    <row r="159" spans="1:8" x14ac:dyDescent="0.35">
      <c r="A159" s="31">
        <v>42399</v>
      </c>
      <c r="B159" t="s">
        <v>364</v>
      </c>
      <c r="D159" s="14">
        <v>40000</v>
      </c>
      <c r="E159" s="25"/>
      <c r="F159" s="5">
        <f t="shared" si="5"/>
        <v>3696600</v>
      </c>
      <c r="G159" s="5">
        <f t="shared" si="4"/>
        <v>2901600</v>
      </c>
      <c r="H159" s="5"/>
    </row>
    <row r="160" spans="1:8" x14ac:dyDescent="0.35">
      <c r="A160" s="31"/>
      <c r="B160" t="s">
        <v>363</v>
      </c>
      <c r="D160" s="14">
        <v>405000</v>
      </c>
      <c r="F160" s="5">
        <f t="shared" si="5"/>
        <v>4101600</v>
      </c>
      <c r="G160" s="5">
        <f t="shared" si="4"/>
        <v>3306600</v>
      </c>
      <c r="H160" s="5"/>
    </row>
    <row r="161" spans="1:8" x14ac:dyDescent="0.35">
      <c r="A161" s="31">
        <v>42399</v>
      </c>
      <c r="B161" t="s">
        <v>362</v>
      </c>
      <c r="E161" s="14">
        <v>-1662200</v>
      </c>
      <c r="F161" s="5">
        <f t="shared" si="5"/>
        <v>2439400</v>
      </c>
      <c r="G161" s="5">
        <f t="shared" si="4"/>
        <v>1644400</v>
      </c>
      <c r="H161" s="5"/>
    </row>
    <row r="162" spans="1:8" x14ac:dyDescent="0.35">
      <c r="A162" s="31">
        <v>42400</v>
      </c>
      <c r="B162" t="s">
        <v>353</v>
      </c>
      <c r="E162" s="121">
        <v>-1861000</v>
      </c>
      <c r="F162" s="5">
        <f t="shared" si="5"/>
        <v>578400</v>
      </c>
      <c r="G162" s="5">
        <f t="shared" si="4"/>
        <v>-216600</v>
      </c>
      <c r="H162" s="5"/>
    </row>
    <row r="163" spans="1:8" x14ac:dyDescent="0.35">
      <c r="A163" s="31">
        <v>42414</v>
      </c>
      <c r="B163" t="s">
        <v>365</v>
      </c>
      <c r="D163" s="14">
        <v>1500000</v>
      </c>
      <c r="F163" s="5">
        <f t="shared" si="5"/>
        <v>2078400</v>
      </c>
      <c r="G163" s="5">
        <f t="shared" si="4"/>
        <v>1283400</v>
      </c>
      <c r="H163" s="5"/>
    </row>
    <row r="164" spans="1:8" x14ac:dyDescent="0.35">
      <c r="A164" s="31"/>
      <c r="B164" t="s">
        <v>362</v>
      </c>
      <c r="E164" s="14">
        <v>-1194800</v>
      </c>
      <c r="F164" s="5">
        <f t="shared" ref="F164:F175" si="6">F163+D164+E164</f>
        <v>883600</v>
      </c>
      <c r="G164" s="5">
        <f t="shared" si="4"/>
        <v>88600</v>
      </c>
      <c r="H164" s="5"/>
    </row>
    <row r="165" spans="1:8" x14ac:dyDescent="0.35">
      <c r="A165" s="31">
        <v>42420</v>
      </c>
      <c r="B165" t="s">
        <v>365</v>
      </c>
      <c r="D165" s="14">
        <v>1000000</v>
      </c>
      <c r="F165" s="5">
        <f t="shared" si="6"/>
        <v>1883600</v>
      </c>
      <c r="G165" s="5">
        <f t="shared" si="4"/>
        <v>1088600</v>
      </c>
      <c r="H165" s="5"/>
    </row>
    <row r="166" spans="1:8" x14ac:dyDescent="0.35">
      <c r="A166" s="31">
        <v>42399</v>
      </c>
      <c r="B166" t="s">
        <v>450</v>
      </c>
      <c r="E166" s="14">
        <v>-524000</v>
      </c>
      <c r="F166" s="5">
        <f t="shared" si="6"/>
        <v>1359600</v>
      </c>
      <c r="G166" s="5">
        <f t="shared" si="4"/>
        <v>564600</v>
      </c>
      <c r="H166" s="5"/>
    </row>
    <row r="167" spans="1:8" x14ac:dyDescent="0.35">
      <c r="A167" s="31">
        <v>42400</v>
      </c>
      <c r="B167" t="s">
        <v>451</v>
      </c>
      <c r="E167" s="14">
        <v>-435000</v>
      </c>
      <c r="F167" s="5">
        <f t="shared" si="6"/>
        <v>924600</v>
      </c>
      <c r="G167" s="5">
        <f t="shared" si="4"/>
        <v>129600</v>
      </c>
      <c r="H167" s="5"/>
    </row>
    <row r="168" spans="1:8" x14ac:dyDescent="0.35">
      <c r="A168" s="31">
        <v>42433</v>
      </c>
      <c r="B168" t="s">
        <v>365</v>
      </c>
      <c r="D168" s="14">
        <v>1000000</v>
      </c>
      <c r="F168" s="5">
        <f t="shared" si="6"/>
        <v>1924600</v>
      </c>
      <c r="G168" s="5">
        <f t="shared" si="4"/>
        <v>1129600</v>
      </c>
      <c r="H168" s="5"/>
    </row>
    <row r="169" spans="1:8" x14ac:dyDescent="0.35">
      <c r="A169" s="31">
        <v>42435</v>
      </c>
      <c r="B169" t="s">
        <v>450</v>
      </c>
      <c r="E169" s="14">
        <v>-972500</v>
      </c>
      <c r="F169" s="5">
        <f t="shared" si="6"/>
        <v>952100</v>
      </c>
      <c r="G169" s="5">
        <f t="shared" si="4"/>
        <v>157100</v>
      </c>
      <c r="H169" s="5"/>
    </row>
    <row r="170" spans="1:8" x14ac:dyDescent="0.35">
      <c r="A170" s="31">
        <v>42424</v>
      </c>
      <c r="B170" t="s">
        <v>451</v>
      </c>
      <c r="E170" s="14">
        <v>-183000</v>
      </c>
      <c r="F170" s="5">
        <f t="shared" si="6"/>
        <v>769100</v>
      </c>
      <c r="G170" s="5">
        <f t="shared" si="4"/>
        <v>-25900</v>
      </c>
      <c r="H170" s="5"/>
    </row>
    <row r="171" spans="1:8" x14ac:dyDescent="0.35">
      <c r="A171" s="31">
        <v>42441</v>
      </c>
      <c r="B171" t="s">
        <v>506</v>
      </c>
      <c r="E171" s="14">
        <v>-36000</v>
      </c>
      <c r="F171" s="5">
        <f t="shared" si="6"/>
        <v>733100</v>
      </c>
      <c r="G171" s="5">
        <f t="shared" si="4"/>
        <v>-61900</v>
      </c>
      <c r="H171" s="5"/>
    </row>
    <row r="172" spans="1:8" x14ac:dyDescent="0.35">
      <c r="A172" s="31">
        <v>42461</v>
      </c>
      <c r="B172" t="s">
        <v>365</v>
      </c>
      <c r="D172" s="14">
        <v>1500000</v>
      </c>
      <c r="F172" s="5">
        <f t="shared" si="6"/>
        <v>2233100</v>
      </c>
      <c r="G172" s="5">
        <f t="shared" si="4"/>
        <v>1438100</v>
      </c>
      <c r="H172" s="5"/>
    </row>
    <row r="173" spans="1:8" x14ac:dyDescent="0.35">
      <c r="A173" s="31"/>
      <c r="B173" t="s">
        <v>450</v>
      </c>
      <c r="E173" s="14">
        <v>-1272500</v>
      </c>
      <c r="F173" s="5">
        <f t="shared" si="6"/>
        <v>960600</v>
      </c>
      <c r="G173" s="5">
        <f t="shared" si="4"/>
        <v>165600</v>
      </c>
      <c r="H173" s="5"/>
    </row>
    <row r="174" spans="1:8" x14ac:dyDescent="0.35">
      <c r="A174" s="31">
        <v>42465</v>
      </c>
      <c r="B174" t="s">
        <v>365</v>
      </c>
      <c r="D174" s="14">
        <v>1000000</v>
      </c>
      <c r="F174" s="5">
        <f t="shared" si="6"/>
        <v>1960600</v>
      </c>
      <c r="G174" s="5">
        <f t="shared" si="4"/>
        <v>1165600</v>
      </c>
      <c r="H174" s="5"/>
    </row>
    <row r="175" spans="1:8" x14ac:dyDescent="0.35">
      <c r="A175" s="31"/>
      <c r="B175" t="s">
        <v>450</v>
      </c>
      <c r="E175" s="14">
        <v>-852500</v>
      </c>
      <c r="F175" s="5">
        <f t="shared" si="6"/>
        <v>1108100</v>
      </c>
      <c r="G175" s="5">
        <f t="shared" si="4"/>
        <v>313100</v>
      </c>
      <c r="H175" s="5"/>
    </row>
    <row r="176" spans="1:8" x14ac:dyDescent="0.35">
      <c r="A176" s="31">
        <v>42466</v>
      </c>
      <c r="B176" t="s">
        <v>450</v>
      </c>
      <c r="E176" s="14">
        <v>-219000</v>
      </c>
      <c r="F176" s="5">
        <f t="shared" ref="F176:F198" si="7">F175+D176+E176</f>
        <v>889100</v>
      </c>
      <c r="G176" s="5">
        <f t="shared" ref="G176:G198" si="8">F176-795000</f>
        <v>94100</v>
      </c>
      <c r="H176" s="5"/>
    </row>
    <row r="177" spans="1:8" x14ac:dyDescent="0.35">
      <c r="A177" s="31">
        <v>42472</v>
      </c>
      <c r="B177" t="s">
        <v>507</v>
      </c>
      <c r="D177" s="14">
        <v>100000</v>
      </c>
      <c r="F177" s="5">
        <f t="shared" si="7"/>
        <v>989100</v>
      </c>
      <c r="G177" s="5">
        <f t="shared" si="8"/>
        <v>194100</v>
      </c>
      <c r="H177" s="5"/>
    </row>
    <row r="178" spans="1:8" x14ac:dyDescent="0.35">
      <c r="A178" s="31">
        <v>42483</v>
      </c>
      <c r="B178" t="s">
        <v>508</v>
      </c>
      <c r="D178" s="14">
        <v>88000</v>
      </c>
      <c r="F178" s="5">
        <f t="shared" si="7"/>
        <v>1077100</v>
      </c>
      <c r="G178" s="5">
        <f t="shared" si="8"/>
        <v>282100</v>
      </c>
      <c r="H178" s="5"/>
    </row>
    <row r="179" spans="1:8" x14ac:dyDescent="0.35">
      <c r="A179" s="31">
        <v>42483</v>
      </c>
      <c r="B179" t="s">
        <v>509</v>
      </c>
      <c r="D179" s="14">
        <v>23000</v>
      </c>
      <c r="F179" s="5">
        <f t="shared" si="7"/>
        <v>1100100</v>
      </c>
      <c r="G179" s="5">
        <f t="shared" si="8"/>
        <v>305100</v>
      </c>
      <c r="H179" s="5"/>
    </row>
    <row r="180" spans="1:8" x14ac:dyDescent="0.35">
      <c r="A180" s="31"/>
      <c r="B180" t="s">
        <v>510</v>
      </c>
      <c r="D180" s="14">
        <v>40000</v>
      </c>
      <c r="F180" s="5">
        <f t="shared" si="7"/>
        <v>1140100</v>
      </c>
      <c r="G180" s="5">
        <f t="shared" si="8"/>
        <v>345100</v>
      </c>
      <c r="H180" s="5"/>
    </row>
    <row r="181" spans="1:8" x14ac:dyDescent="0.35">
      <c r="A181" s="31">
        <v>42484</v>
      </c>
      <c r="B181" t="s">
        <v>260</v>
      </c>
      <c r="D181" s="14">
        <v>3254000</v>
      </c>
      <c r="F181" s="5">
        <f t="shared" si="7"/>
        <v>4394100</v>
      </c>
      <c r="G181" s="5">
        <f t="shared" si="8"/>
        <v>3599100</v>
      </c>
      <c r="H181" s="5"/>
    </row>
    <row r="182" spans="1:8" x14ac:dyDescent="0.35">
      <c r="A182" s="31"/>
      <c r="B182" t="s">
        <v>511</v>
      </c>
      <c r="D182" s="14">
        <v>1777000</v>
      </c>
      <c r="F182" s="5">
        <f t="shared" si="7"/>
        <v>6171100</v>
      </c>
      <c r="G182" s="5">
        <f t="shared" si="8"/>
        <v>5376100</v>
      </c>
      <c r="H182" s="5"/>
    </row>
    <row r="183" spans="1:8" x14ac:dyDescent="0.35">
      <c r="A183" s="31">
        <v>42491</v>
      </c>
      <c r="B183" t="s">
        <v>261</v>
      </c>
      <c r="D183" s="14">
        <v>4114000</v>
      </c>
      <c r="F183" s="5">
        <f t="shared" si="7"/>
        <v>10285100</v>
      </c>
      <c r="G183" s="5">
        <f t="shared" si="8"/>
        <v>9490100</v>
      </c>
      <c r="H183" s="5"/>
    </row>
    <row r="184" spans="1:8" x14ac:dyDescent="0.35">
      <c r="A184" s="31"/>
      <c r="B184" t="s">
        <v>511</v>
      </c>
      <c r="D184" s="14">
        <v>975000</v>
      </c>
      <c r="F184" s="5">
        <f t="shared" si="7"/>
        <v>11260100</v>
      </c>
      <c r="G184" s="5">
        <f t="shared" si="8"/>
        <v>10465100</v>
      </c>
      <c r="H184" s="5"/>
    </row>
    <row r="185" spans="1:8" x14ac:dyDescent="0.35">
      <c r="A185" s="31">
        <v>42494</v>
      </c>
      <c r="B185" t="s">
        <v>512</v>
      </c>
      <c r="D185" s="14">
        <v>50000</v>
      </c>
      <c r="F185" s="5">
        <f t="shared" si="7"/>
        <v>11310100</v>
      </c>
      <c r="G185" s="5">
        <f t="shared" si="8"/>
        <v>10515100</v>
      </c>
      <c r="H185" s="5"/>
    </row>
    <row r="186" spans="1:8" x14ac:dyDescent="0.35">
      <c r="A186" s="31">
        <v>42491</v>
      </c>
      <c r="B186" t="s">
        <v>513</v>
      </c>
      <c r="D186" s="14">
        <v>294000</v>
      </c>
      <c r="F186" s="5">
        <f t="shared" si="7"/>
        <v>11604100</v>
      </c>
      <c r="G186" s="5">
        <f t="shared" si="8"/>
        <v>10809100</v>
      </c>
      <c r="H186" s="5"/>
    </row>
    <row r="187" spans="1:8" x14ac:dyDescent="0.35">
      <c r="A187" s="31">
        <v>42494</v>
      </c>
      <c r="B187" t="s">
        <v>514</v>
      </c>
      <c r="E187" s="14">
        <v>-420000</v>
      </c>
      <c r="F187" s="5">
        <f t="shared" si="7"/>
        <v>11184100</v>
      </c>
      <c r="G187" s="5">
        <f t="shared" si="8"/>
        <v>10389100</v>
      </c>
      <c r="H187" s="5"/>
    </row>
    <row r="188" spans="1:8" x14ac:dyDescent="0.35">
      <c r="A188" s="31">
        <v>42473</v>
      </c>
      <c r="B188" t="s">
        <v>451</v>
      </c>
      <c r="E188" s="14">
        <v>-191000</v>
      </c>
      <c r="F188" s="5">
        <f t="shared" si="7"/>
        <v>10993100</v>
      </c>
      <c r="G188" s="5">
        <f t="shared" si="8"/>
        <v>10198100</v>
      </c>
      <c r="H188" s="5"/>
    </row>
    <row r="189" spans="1:8" x14ac:dyDescent="0.35">
      <c r="A189" s="31">
        <v>42481</v>
      </c>
      <c r="B189" t="s">
        <v>451</v>
      </c>
      <c r="E189" s="14">
        <v>-385000</v>
      </c>
      <c r="F189" s="5">
        <f t="shared" si="7"/>
        <v>10608100</v>
      </c>
      <c r="G189" s="5">
        <f t="shared" si="8"/>
        <v>9813100</v>
      </c>
      <c r="H189" s="5"/>
    </row>
    <row r="190" spans="1:8" x14ac:dyDescent="0.35">
      <c r="A190" s="31">
        <v>42493</v>
      </c>
      <c r="B190" t="s">
        <v>515</v>
      </c>
      <c r="E190" s="14">
        <v>-75000</v>
      </c>
      <c r="F190" s="5">
        <f t="shared" si="7"/>
        <v>10533100</v>
      </c>
      <c r="G190" s="5">
        <f t="shared" si="8"/>
        <v>9738100</v>
      </c>
      <c r="H190" s="5"/>
    </row>
    <row r="191" spans="1:8" x14ac:dyDescent="0.35">
      <c r="A191" s="31">
        <v>42504</v>
      </c>
      <c r="B191" t="s">
        <v>516</v>
      </c>
      <c r="D191" s="14">
        <v>1000000</v>
      </c>
      <c r="F191" s="5">
        <f t="shared" si="7"/>
        <v>11533100</v>
      </c>
      <c r="G191" s="5">
        <f t="shared" si="8"/>
        <v>10738100</v>
      </c>
      <c r="H191" s="5"/>
    </row>
    <row r="192" spans="1:8" x14ac:dyDescent="0.35">
      <c r="A192" s="31">
        <v>42501</v>
      </c>
      <c r="B192" t="s">
        <v>517</v>
      </c>
      <c r="E192" s="14">
        <v>-70000</v>
      </c>
      <c r="F192" s="5">
        <f t="shared" si="7"/>
        <v>11463100</v>
      </c>
      <c r="G192" s="5">
        <f t="shared" si="8"/>
        <v>10668100</v>
      </c>
      <c r="H192" s="5"/>
    </row>
    <row r="193" spans="1:8" x14ac:dyDescent="0.35">
      <c r="A193" s="31">
        <v>42462</v>
      </c>
      <c r="B193" t="s">
        <v>451</v>
      </c>
      <c r="E193" s="14">
        <v>-952000</v>
      </c>
      <c r="F193" s="5">
        <f t="shared" si="7"/>
        <v>10511100</v>
      </c>
      <c r="G193" s="5">
        <f t="shared" si="8"/>
        <v>9716100</v>
      </c>
      <c r="H193" s="5"/>
    </row>
    <row r="194" spans="1:8" x14ac:dyDescent="0.35">
      <c r="A194" s="31">
        <v>42494</v>
      </c>
      <c r="B194" t="s">
        <v>451</v>
      </c>
      <c r="E194" s="14">
        <v>-180000</v>
      </c>
      <c r="F194" s="5">
        <f t="shared" si="7"/>
        <v>10331100</v>
      </c>
      <c r="G194" s="5">
        <f t="shared" si="8"/>
        <v>9536100</v>
      </c>
      <c r="H194" s="5"/>
    </row>
    <row r="195" spans="1:8" x14ac:dyDescent="0.35">
      <c r="A195" s="31">
        <v>42505</v>
      </c>
      <c r="B195" t="s">
        <v>518</v>
      </c>
      <c r="E195" s="14">
        <v>-80000</v>
      </c>
      <c r="F195" s="5">
        <f t="shared" si="7"/>
        <v>10251100</v>
      </c>
      <c r="G195" s="5">
        <f t="shared" si="8"/>
        <v>9456100</v>
      </c>
      <c r="H195" s="5"/>
    </row>
    <row r="196" spans="1:8" x14ac:dyDescent="0.35">
      <c r="A196" s="31">
        <v>42506</v>
      </c>
      <c r="B196" t="s">
        <v>519</v>
      </c>
      <c r="E196" s="14">
        <v>-150000</v>
      </c>
      <c r="F196" s="5">
        <f t="shared" si="7"/>
        <v>10101100</v>
      </c>
      <c r="G196" s="5">
        <f t="shared" si="8"/>
        <v>9306100</v>
      </c>
      <c r="H196" s="5"/>
    </row>
    <row r="197" spans="1:8" x14ac:dyDescent="0.35">
      <c r="A197" s="31">
        <v>42504</v>
      </c>
      <c r="B197" t="s">
        <v>520</v>
      </c>
      <c r="E197" s="14">
        <v>-40000</v>
      </c>
      <c r="F197" s="5">
        <f t="shared" si="7"/>
        <v>10061100</v>
      </c>
      <c r="G197" s="5">
        <f t="shared" si="8"/>
        <v>9266100</v>
      </c>
      <c r="H197" s="5"/>
    </row>
    <row r="198" spans="1:8" x14ac:dyDescent="0.35">
      <c r="A198" s="31">
        <v>42507</v>
      </c>
      <c r="B198" t="s">
        <v>359</v>
      </c>
      <c r="E198" s="14">
        <v>-7000000</v>
      </c>
      <c r="F198" s="5">
        <f t="shared" si="7"/>
        <v>3061100</v>
      </c>
      <c r="G198" s="5">
        <f t="shared" si="8"/>
        <v>2266100</v>
      </c>
      <c r="H198" s="5"/>
    </row>
    <row r="199" spans="1:8" x14ac:dyDescent="0.35">
      <c r="A199" s="31">
        <v>42509</v>
      </c>
      <c r="B199" t="s">
        <v>359</v>
      </c>
      <c r="E199" s="14">
        <v>-80000</v>
      </c>
      <c r="F199" s="5">
        <f t="shared" ref="F199:F203" si="9">F198+D199+E199</f>
        <v>2981100</v>
      </c>
      <c r="G199" s="5">
        <f t="shared" ref="G199:G203" si="10">F199-795000</f>
        <v>2186100</v>
      </c>
      <c r="H199" s="5"/>
    </row>
    <row r="200" spans="1:8" x14ac:dyDescent="0.35">
      <c r="A200" s="31"/>
      <c r="B200" t="s">
        <v>522</v>
      </c>
      <c r="E200" s="14">
        <v>-200</v>
      </c>
      <c r="F200" s="5">
        <f t="shared" si="9"/>
        <v>2980900</v>
      </c>
      <c r="G200" s="5"/>
      <c r="H200" s="5"/>
    </row>
    <row r="201" spans="1:8" x14ac:dyDescent="0.35">
      <c r="A201" s="31">
        <v>42512</v>
      </c>
      <c r="B201" t="s">
        <v>499</v>
      </c>
      <c r="D201" s="14">
        <v>2832000</v>
      </c>
      <c r="F201" s="5">
        <f t="shared" si="9"/>
        <v>5812900</v>
      </c>
      <c r="G201" s="5">
        <f t="shared" si="10"/>
        <v>5017900</v>
      </c>
      <c r="H201" s="5"/>
    </row>
    <row r="202" spans="1:8" x14ac:dyDescent="0.35">
      <c r="A202" s="31">
        <v>42523</v>
      </c>
      <c r="B202" t="s">
        <v>521</v>
      </c>
      <c r="E202" s="14">
        <v>-38000</v>
      </c>
      <c r="F202" s="5">
        <f t="shared" si="9"/>
        <v>5774900</v>
      </c>
      <c r="G202" s="5">
        <f t="shared" si="10"/>
        <v>4979900</v>
      </c>
      <c r="H202" s="5"/>
    </row>
    <row r="203" spans="1:8" x14ac:dyDescent="0.35">
      <c r="A203" s="31">
        <v>42571</v>
      </c>
      <c r="B203" t="s">
        <v>451</v>
      </c>
      <c r="E203" s="14">
        <v>-665000</v>
      </c>
      <c r="F203" s="5">
        <f t="shared" si="9"/>
        <v>5109900</v>
      </c>
      <c r="G203" s="5">
        <f t="shared" si="10"/>
        <v>4314900</v>
      </c>
      <c r="H203" s="5"/>
    </row>
    <row r="204" spans="1:8" x14ac:dyDescent="0.35">
      <c r="F204" s="5"/>
    </row>
    <row r="205" spans="1:8" x14ac:dyDescent="0.35">
      <c r="B205" t="s">
        <v>249</v>
      </c>
      <c r="E205" s="21">
        <f>-'Hasil Anak'!AR39</f>
        <v>-23954000</v>
      </c>
      <c r="F205" s="5">
        <f>F91+D205+E205</f>
        <v>13656500</v>
      </c>
    </row>
    <row r="206" spans="1:8" x14ac:dyDescent="0.35">
      <c r="F206" s="5"/>
    </row>
    <row r="207" spans="1:8" x14ac:dyDescent="0.35">
      <c r="F207" s="5"/>
    </row>
    <row r="208" spans="1:8" x14ac:dyDescent="0.35">
      <c r="F208" s="5"/>
    </row>
    <row r="209" spans="1:6" x14ac:dyDescent="0.35">
      <c r="F209" s="5"/>
    </row>
    <row r="210" spans="1:6" x14ac:dyDescent="0.35">
      <c r="A210" s="14"/>
      <c r="B210" s="14"/>
      <c r="C210" s="14"/>
      <c r="F210" s="5"/>
    </row>
    <row r="211" spans="1:6" x14ac:dyDescent="0.35">
      <c r="A211" s="14"/>
      <c r="B211" s="14"/>
      <c r="C211" s="14"/>
      <c r="F211" s="5"/>
    </row>
    <row r="212" spans="1:6" x14ac:dyDescent="0.35">
      <c r="A212" s="14"/>
      <c r="B212" s="14"/>
      <c r="C212" s="14"/>
      <c r="F212" s="5"/>
    </row>
    <row r="213" spans="1:6" x14ac:dyDescent="0.35">
      <c r="A213" s="14"/>
      <c r="B213" s="14"/>
      <c r="C213" s="14"/>
      <c r="F213" s="5"/>
    </row>
    <row r="214" spans="1:6" x14ac:dyDescent="0.35">
      <c r="A214" s="14"/>
      <c r="B214" s="14"/>
      <c r="C214" s="14"/>
      <c r="F214" s="5"/>
    </row>
    <row r="215" spans="1:6" x14ac:dyDescent="0.35">
      <c r="A215" s="14"/>
      <c r="B215" s="14"/>
      <c r="C215" s="14"/>
      <c r="F215" s="5"/>
    </row>
    <row r="216" spans="1:6" x14ac:dyDescent="0.35">
      <c r="A216" s="14"/>
      <c r="B216" s="14"/>
      <c r="C216" s="14"/>
      <c r="F216" s="5"/>
    </row>
    <row r="217" spans="1:6" x14ac:dyDescent="0.35">
      <c r="A217" s="14"/>
      <c r="B217" s="14"/>
      <c r="C217" s="14"/>
      <c r="F217" s="5"/>
    </row>
    <row r="218" spans="1:6" x14ac:dyDescent="0.35">
      <c r="A218" s="14"/>
      <c r="B218" s="14"/>
      <c r="C218" s="14"/>
      <c r="F218" s="5"/>
    </row>
    <row r="219" spans="1:6" x14ac:dyDescent="0.35">
      <c r="A219" s="14"/>
      <c r="B219" s="14"/>
      <c r="C219" s="14"/>
      <c r="F219" s="5"/>
    </row>
    <row r="220" spans="1:6" x14ac:dyDescent="0.35">
      <c r="A220" s="14"/>
      <c r="B220" s="14"/>
      <c r="C220" s="14"/>
      <c r="F220" s="5"/>
    </row>
    <row r="221" spans="1:6" x14ac:dyDescent="0.35">
      <c r="C221" s="5"/>
      <c r="F221" s="5"/>
    </row>
    <row r="222" spans="1:6" x14ac:dyDescent="0.35">
      <c r="F222" s="5"/>
    </row>
    <row r="223" spans="1:6" x14ac:dyDescent="0.35">
      <c r="C223" s="5"/>
      <c r="F223" s="5"/>
    </row>
    <row r="224" spans="1:6" x14ac:dyDescent="0.35">
      <c r="F224" s="5"/>
    </row>
    <row r="225" spans="6:6" x14ac:dyDescent="0.35">
      <c r="F225" s="5"/>
    </row>
    <row r="226" spans="6:6" x14ac:dyDescent="0.35">
      <c r="F226" s="5"/>
    </row>
    <row r="227" spans="6:6" x14ac:dyDescent="0.35">
      <c r="F227" s="5"/>
    </row>
    <row r="228" spans="6:6" x14ac:dyDescent="0.35">
      <c r="F228" s="5"/>
    </row>
    <row r="229" spans="6:6" x14ac:dyDescent="0.35">
      <c r="F229" s="5"/>
    </row>
    <row r="230" spans="6:6" x14ac:dyDescent="0.35">
      <c r="F230" s="5"/>
    </row>
    <row r="231" spans="6:6" x14ac:dyDescent="0.35">
      <c r="F231" s="5"/>
    </row>
    <row r="232" spans="6:6" x14ac:dyDescent="0.35">
      <c r="F232" s="5"/>
    </row>
  </sheetData>
  <pageMargins left="0.7" right="0.7" top="0.75" bottom="0.75" header="0.3" footer="0.3"/>
  <pageSetup paperSize="9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2"/>
  <sheetViews>
    <sheetView topLeftCell="A46" workbookViewId="0">
      <selection activeCell="G82" sqref="G82"/>
    </sheetView>
  </sheetViews>
  <sheetFormatPr defaultRowHeight="14.5" x14ac:dyDescent="0.35"/>
  <cols>
    <col min="1" max="1" width="12.81640625" customWidth="1"/>
    <col min="2" max="2" width="9.7265625" customWidth="1"/>
    <col min="3" max="3" width="21.54296875" style="111" bestFit="1" customWidth="1"/>
    <col min="4" max="4" width="20" style="111" bestFit="1" customWidth="1"/>
    <col min="5" max="5" width="17.453125" bestFit="1" customWidth="1"/>
    <col min="7" max="7" width="11.1796875" style="111" bestFit="1" customWidth="1"/>
  </cols>
  <sheetData>
    <row r="1" spans="1:5" x14ac:dyDescent="0.35">
      <c r="A1" s="18" t="s">
        <v>327</v>
      </c>
      <c r="C1" s="112" t="s">
        <v>379</v>
      </c>
      <c r="D1" s="112" t="s">
        <v>380</v>
      </c>
      <c r="E1" s="56" t="s">
        <v>0</v>
      </c>
    </row>
    <row r="2" spans="1:5" x14ac:dyDescent="0.35">
      <c r="C2" s="112" t="s">
        <v>386</v>
      </c>
      <c r="D2" s="112" t="s">
        <v>385</v>
      </c>
    </row>
    <row r="3" spans="1:5" x14ac:dyDescent="0.35">
      <c r="A3" s="31">
        <v>42632</v>
      </c>
      <c r="B3" s="31"/>
      <c r="C3" s="111">
        <f>1937000-SUM(Penjualan!AX424:AX438)</f>
        <v>1600000</v>
      </c>
      <c r="D3" s="111">
        <f>2038000-SUM(Penjualan!AX439:AX453)</f>
        <v>1850000</v>
      </c>
    </row>
    <row r="4" spans="1:5" x14ac:dyDescent="0.35">
      <c r="A4" s="31">
        <v>42633</v>
      </c>
      <c r="B4" s="31" t="s">
        <v>381</v>
      </c>
      <c r="C4" s="111">
        <v>1752000</v>
      </c>
      <c r="D4" s="111">
        <f>1348000-34000</f>
        <v>1314000</v>
      </c>
    </row>
    <row r="5" spans="1:5" x14ac:dyDescent="0.35">
      <c r="B5" t="s">
        <v>382</v>
      </c>
      <c r="C5" s="111">
        <f>1633000-95000</f>
        <v>1538000</v>
      </c>
      <c r="D5" s="111">
        <f>2966000-349000</f>
        <v>2617000</v>
      </c>
    </row>
    <row r="6" spans="1:5" x14ac:dyDescent="0.35">
      <c r="B6" t="s">
        <v>383</v>
      </c>
      <c r="C6" s="111">
        <f>1534000-25000</f>
        <v>1509000</v>
      </c>
      <c r="D6" s="111">
        <f>2761000-371000</f>
        <v>2390000</v>
      </c>
    </row>
    <row r="7" spans="1:5" x14ac:dyDescent="0.35">
      <c r="B7" t="s">
        <v>384</v>
      </c>
      <c r="C7" s="111" t="s">
        <v>402</v>
      </c>
      <c r="E7" s="5">
        <f>SUM(Penjualan!AT538:AT560)-SUM(Penjualan!AX538:AX560)</f>
        <v>2730000</v>
      </c>
    </row>
    <row r="9" spans="1:5" x14ac:dyDescent="0.35">
      <c r="A9" t="s">
        <v>387</v>
      </c>
      <c r="C9" s="111" t="s">
        <v>388</v>
      </c>
    </row>
    <row r="10" spans="1:5" x14ac:dyDescent="0.35">
      <c r="A10" s="31">
        <v>42639</v>
      </c>
      <c r="C10" s="111">
        <v>790000</v>
      </c>
    </row>
    <row r="12" spans="1:5" x14ac:dyDescent="0.35">
      <c r="A12" t="s">
        <v>487</v>
      </c>
      <c r="C12" s="111" t="s">
        <v>4</v>
      </c>
    </row>
    <row r="13" spans="1:5" x14ac:dyDescent="0.35">
      <c r="C13" s="111">
        <v>2000000</v>
      </c>
    </row>
    <row r="15" spans="1:5" x14ac:dyDescent="0.35">
      <c r="A15" t="s">
        <v>454</v>
      </c>
      <c r="C15" s="111" t="s">
        <v>4</v>
      </c>
    </row>
    <row r="16" spans="1:5" x14ac:dyDescent="0.35">
      <c r="C16" s="111">
        <v>3000000</v>
      </c>
    </row>
    <row r="18" spans="1:5" x14ac:dyDescent="0.35">
      <c r="A18" t="s">
        <v>393</v>
      </c>
      <c r="C18" s="111" t="s">
        <v>396</v>
      </c>
    </row>
    <row r="19" spans="1:5" x14ac:dyDescent="0.35">
      <c r="A19" s="31">
        <v>42668</v>
      </c>
      <c r="C19" s="111">
        <f>4411000-SUM(Penjualan!AX627:AX655)</f>
        <v>4018000</v>
      </c>
    </row>
    <row r="21" spans="1:5" x14ac:dyDescent="0.35">
      <c r="A21" t="s">
        <v>151</v>
      </c>
      <c r="C21" s="111" t="s">
        <v>9</v>
      </c>
    </row>
    <row r="22" spans="1:5" x14ac:dyDescent="0.35">
      <c r="A22" s="31">
        <v>42321</v>
      </c>
      <c r="C22" s="111">
        <f>2100000-10000</f>
        <v>2090000</v>
      </c>
    </row>
    <row r="24" spans="1:5" x14ac:dyDescent="0.35">
      <c r="A24" t="s">
        <v>342</v>
      </c>
      <c r="C24" s="111" t="s">
        <v>406</v>
      </c>
    </row>
    <row r="25" spans="1:5" x14ac:dyDescent="0.35">
      <c r="A25" t="s">
        <v>405</v>
      </c>
      <c r="C25" s="111">
        <v>15074000</v>
      </c>
    </row>
    <row r="27" spans="1:5" x14ac:dyDescent="0.35">
      <c r="A27" t="s">
        <v>407</v>
      </c>
      <c r="C27" s="111" t="s">
        <v>408</v>
      </c>
      <c r="D27" s="111" t="s">
        <v>409</v>
      </c>
    </row>
    <row r="28" spans="1:5" x14ac:dyDescent="0.35">
      <c r="C28" s="111">
        <v>13526000</v>
      </c>
      <c r="D28" s="111">
        <v>3383500</v>
      </c>
      <c r="E28" s="113">
        <f>SUM(C28:D28)</f>
        <v>16909500</v>
      </c>
    </row>
    <row r="30" spans="1:5" x14ac:dyDescent="0.35">
      <c r="A30" t="s">
        <v>424</v>
      </c>
    </row>
    <row r="31" spans="1:5" x14ac:dyDescent="0.35">
      <c r="A31" s="31">
        <v>42336</v>
      </c>
      <c r="C31" s="111" t="s">
        <v>425</v>
      </c>
      <c r="D31" s="111" t="s">
        <v>429</v>
      </c>
    </row>
    <row r="32" spans="1:5" x14ac:dyDescent="0.35">
      <c r="A32" s="31">
        <v>42337</v>
      </c>
      <c r="C32" s="111">
        <v>1672000</v>
      </c>
      <c r="D32" s="111">
        <v>4873000</v>
      </c>
    </row>
    <row r="34" spans="1:5" x14ac:dyDescent="0.35">
      <c r="A34" t="s">
        <v>434</v>
      </c>
      <c r="C34" s="111" t="s">
        <v>10</v>
      </c>
    </row>
    <row r="35" spans="1:5" x14ac:dyDescent="0.35">
      <c r="C35" s="111">
        <v>2735000</v>
      </c>
    </row>
    <row r="37" spans="1:5" x14ac:dyDescent="0.35">
      <c r="A37" t="s">
        <v>358</v>
      </c>
      <c r="C37" s="111" t="s">
        <v>444</v>
      </c>
      <c r="D37" s="111" t="s">
        <v>447</v>
      </c>
      <c r="E37" t="s">
        <v>448</v>
      </c>
    </row>
    <row r="38" spans="1:5" x14ac:dyDescent="0.35">
      <c r="C38" s="111">
        <v>6791000</v>
      </c>
      <c r="D38" s="111">
        <v>3355000</v>
      </c>
      <c r="E38" s="111">
        <v>1961000</v>
      </c>
    </row>
    <row r="40" spans="1:5" x14ac:dyDescent="0.35">
      <c r="A40" t="s">
        <v>455</v>
      </c>
      <c r="C40" s="111" t="s">
        <v>457</v>
      </c>
    </row>
    <row r="41" spans="1:5" x14ac:dyDescent="0.35">
      <c r="C41" s="111">
        <v>4500000</v>
      </c>
    </row>
    <row r="43" spans="1:5" x14ac:dyDescent="0.35">
      <c r="A43" t="s">
        <v>260</v>
      </c>
      <c r="C43" s="111" t="s">
        <v>459</v>
      </c>
    </row>
    <row r="44" spans="1:5" x14ac:dyDescent="0.35">
      <c r="A44" s="31">
        <v>42484</v>
      </c>
      <c r="C44" s="111">
        <v>4178000</v>
      </c>
    </row>
    <row r="46" spans="1:5" x14ac:dyDescent="0.35">
      <c r="A46" t="s">
        <v>261</v>
      </c>
    </row>
    <row r="47" spans="1:5" x14ac:dyDescent="0.35">
      <c r="A47" s="31">
        <v>42490</v>
      </c>
      <c r="C47" s="111" t="s">
        <v>461</v>
      </c>
    </row>
    <row r="48" spans="1:5" x14ac:dyDescent="0.35">
      <c r="C48" s="111">
        <v>4510000</v>
      </c>
    </row>
    <row r="50" spans="1:7" x14ac:dyDescent="0.35">
      <c r="A50" t="s">
        <v>500</v>
      </c>
      <c r="C50" s="111" t="s">
        <v>501</v>
      </c>
    </row>
    <row r="51" spans="1:7" x14ac:dyDescent="0.35">
      <c r="A51" s="31">
        <v>42512</v>
      </c>
      <c r="C51" s="111">
        <f>SUM(Penjualan!AT943:AT954)</f>
        <v>2613000</v>
      </c>
    </row>
    <row r="52" spans="1:7" x14ac:dyDescent="0.35">
      <c r="G52" s="111" t="s">
        <v>189</v>
      </c>
    </row>
    <row r="53" spans="1:7" x14ac:dyDescent="0.35">
      <c r="A53" t="s">
        <v>567</v>
      </c>
      <c r="C53" s="111" t="s">
        <v>568</v>
      </c>
    </row>
    <row r="54" spans="1:7" x14ac:dyDescent="0.35">
      <c r="A54" s="31">
        <v>42588</v>
      </c>
      <c r="C54" s="111">
        <f>SUM(Penjualan!AT965:AT979)</f>
        <v>2104000</v>
      </c>
      <c r="G54" s="111">
        <f>(C54*10%)/4</f>
        <v>52600</v>
      </c>
    </row>
    <row r="55" spans="1:7" x14ac:dyDescent="0.35">
      <c r="A55" s="31">
        <v>42589</v>
      </c>
      <c r="C55" s="111" t="s">
        <v>573</v>
      </c>
    </row>
    <row r="56" spans="1:7" x14ac:dyDescent="0.35">
      <c r="C56" s="111">
        <f>SUM(Penjualan!AT980:AT996)</f>
        <v>6135000</v>
      </c>
      <c r="G56" s="111">
        <f>(C56*10%)/4</f>
        <v>153375</v>
      </c>
    </row>
    <row r="58" spans="1:7" x14ac:dyDescent="0.35">
      <c r="A58" t="s">
        <v>271</v>
      </c>
      <c r="C58" s="111" t="s">
        <v>574</v>
      </c>
    </row>
    <row r="59" spans="1:7" x14ac:dyDescent="0.35">
      <c r="A59" s="31">
        <v>42643</v>
      </c>
      <c r="C59" s="111">
        <f>SUM(Penjualan!AT1002:AT1006)</f>
        <v>383000</v>
      </c>
      <c r="G59" s="111">
        <f>(C59*10%)/2</f>
        <v>19150</v>
      </c>
    </row>
    <row r="60" spans="1:7" x14ac:dyDescent="0.35">
      <c r="C60" s="111" t="s">
        <v>574</v>
      </c>
    </row>
    <row r="61" spans="1:7" x14ac:dyDescent="0.35">
      <c r="A61" s="31">
        <v>42644</v>
      </c>
      <c r="C61" s="111">
        <f>SUM(Penjualan!AT1007:AT1013)</f>
        <v>1210000</v>
      </c>
      <c r="G61" s="111">
        <f>(C61*10%)/2</f>
        <v>60500</v>
      </c>
    </row>
    <row r="63" spans="1:7" x14ac:dyDescent="0.35">
      <c r="A63" s="31">
        <v>42708</v>
      </c>
      <c r="B63" t="s">
        <v>578</v>
      </c>
      <c r="C63" s="111" t="s">
        <v>580</v>
      </c>
    </row>
    <row r="64" spans="1:7" x14ac:dyDescent="0.35">
      <c r="A64" t="s">
        <v>577</v>
      </c>
      <c r="C64" s="111">
        <f>SUM(Penjualan!AT1022:AT1036)</f>
        <v>5818000</v>
      </c>
      <c r="G64" s="111">
        <f>(C64*10%)/4</f>
        <v>145450</v>
      </c>
    </row>
    <row r="66" spans="1:7" x14ac:dyDescent="0.35">
      <c r="A66" t="s">
        <v>584</v>
      </c>
      <c r="C66" s="111" t="s">
        <v>585</v>
      </c>
    </row>
    <row r="67" spans="1:7" x14ac:dyDescent="0.35">
      <c r="A67" t="s">
        <v>582</v>
      </c>
      <c r="C67" s="111">
        <f>SUM(Penjualan!AT1038:AT1053)</f>
        <v>7736000</v>
      </c>
      <c r="G67" s="111">
        <f>(C67*10%)/4</f>
        <v>193400</v>
      </c>
    </row>
    <row r="69" spans="1:7" x14ac:dyDescent="0.35">
      <c r="A69" s="31">
        <v>42609</v>
      </c>
      <c r="C69" s="111" t="s">
        <v>590</v>
      </c>
    </row>
    <row r="70" spans="1:7" x14ac:dyDescent="0.35">
      <c r="A70" t="s">
        <v>589</v>
      </c>
      <c r="C70" s="111">
        <f>SUM(Penjualan!AT1055:AT1069)</f>
        <v>4560000</v>
      </c>
      <c r="G70" s="111">
        <f>(C70*10%)/3</f>
        <v>152000</v>
      </c>
    </row>
    <row r="71" spans="1:7" x14ac:dyDescent="0.35">
      <c r="A71" s="31">
        <v>42610</v>
      </c>
      <c r="C71" s="111" t="s">
        <v>592</v>
      </c>
    </row>
    <row r="72" spans="1:7" x14ac:dyDescent="0.35">
      <c r="C72" s="111">
        <f>SUM(Penjualan!AT1070:AT1086)</f>
        <v>9975000</v>
      </c>
      <c r="G72" s="111">
        <f>(C72*10%)/4</f>
        <v>249375</v>
      </c>
    </row>
    <row r="74" spans="1:7" x14ac:dyDescent="0.35">
      <c r="A74" s="31">
        <v>42709</v>
      </c>
      <c r="C74" s="111" t="s">
        <v>595</v>
      </c>
    </row>
    <row r="75" spans="1:7" x14ac:dyDescent="0.35">
      <c r="A75" t="s">
        <v>591</v>
      </c>
      <c r="C75" s="111">
        <f>SUM(Penjualan!AT1088:AT1090)</f>
        <v>137000</v>
      </c>
      <c r="G75" s="111">
        <f>(C75*10%)/2</f>
        <v>6850</v>
      </c>
    </row>
    <row r="76" spans="1:7" x14ac:dyDescent="0.35">
      <c r="A76" s="31">
        <v>42710</v>
      </c>
      <c r="C76" s="111" t="s">
        <v>596</v>
      </c>
    </row>
    <row r="77" spans="1:7" x14ac:dyDescent="0.35">
      <c r="C77" s="111">
        <f>SUM(Penjualan!AT1091:AT1094)</f>
        <v>329000</v>
      </c>
      <c r="G77" s="111">
        <f>(C77*10%)/2</f>
        <v>16450</v>
      </c>
    </row>
    <row r="78" spans="1:7" x14ac:dyDescent="0.35">
      <c r="A78" s="31">
        <v>42711</v>
      </c>
      <c r="C78" s="111" t="s">
        <v>597</v>
      </c>
    </row>
    <row r="79" spans="1:7" x14ac:dyDescent="0.35">
      <c r="C79" s="111">
        <f>SUM(Penjualan!AT1095:AT1097)</f>
        <v>275000</v>
      </c>
      <c r="G79" s="111">
        <f>(C79*10%)/2</f>
        <v>13750</v>
      </c>
    </row>
    <row r="81" spans="1:7" x14ac:dyDescent="0.35">
      <c r="A81" s="31">
        <v>42713</v>
      </c>
      <c r="C81" s="111" t="s">
        <v>610</v>
      </c>
    </row>
    <row r="82" spans="1:7" x14ac:dyDescent="0.35">
      <c r="C82" s="111">
        <f>SUM(Penjualan!AT1100:AT1116)</f>
        <v>3705000</v>
      </c>
      <c r="G82" s="111">
        <f>(C82*10%)/3</f>
        <v>123500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E8" sqref="E8"/>
    </sheetView>
  </sheetViews>
  <sheetFormatPr defaultRowHeight="14.5" x14ac:dyDescent="0.35"/>
  <cols>
    <col min="2" max="2" width="12.7265625" bestFit="1" customWidth="1"/>
  </cols>
  <sheetData>
    <row r="1" spans="1:5" x14ac:dyDescent="0.35">
      <c r="A1" t="s">
        <v>628</v>
      </c>
    </row>
    <row r="2" spans="1:5" x14ac:dyDescent="0.35">
      <c r="C2" t="s">
        <v>17</v>
      </c>
    </row>
    <row r="3" spans="1:5" x14ac:dyDescent="0.35">
      <c r="A3">
        <v>1</v>
      </c>
      <c r="B3" t="s">
        <v>11</v>
      </c>
      <c r="C3" s="5"/>
      <c r="D3" s="140">
        <v>0.1</v>
      </c>
      <c r="E3" s="5">
        <f>C3*D3</f>
        <v>0</v>
      </c>
    </row>
    <row r="4" spans="1:5" x14ac:dyDescent="0.35">
      <c r="A4">
        <v>2</v>
      </c>
      <c r="B4" t="s">
        <v>9</v>
      </c>
      <c r="C4" s="5">
        <f>Penjualan!BC1498</f>
        <v>300000</v>
      </c>
      <c r="D4" s="141">
        <v>7.4999999999999997E-2</v>
      </c>
      <c r="E4" s="5">
        <f t="shared" ref="E4:E5" si="0">C4*D4</f>
        <v>22500</v>
      </c>
    </row>
    <row r="5" spans="1:5" x14ac:dyDescent="0.35">
      <c r="A5">
        <v>3</v>
      </c>
      <c r="B5" t="s">
        <v>15</v>
      </c>
      <c r="C5" s="5">
        <f>Penjualan!AZ1498</f>
        <v>925000</v>
      </c>
      <c r="D5" s="140">
        <v>0.05</v>
      </c>
      <c r="E5" s="5">
        <f t="shared" si="0"/>
        <v>46250</v>
      </c>
    </row>
    <row r="8" spans="1:5" x14ac:dyDescent="0.35">
      <c r="A8">
        <v>1</v>
      </c>
      <c r="B8" t="s">
        <v>629</v>
      </c>
      <c r="C8" s="5">
        <f>Penjualan!BA1498</f>
        <v>100000</v>
      </c>
      <c r="D8" s="140">
        <v>0.1</v>
      </c>
      <c r="E8" s="5">
        <f t="shared" ref="E8:E10" si="1">C8*D8</f>
        <v>10000</v>
      </c>
    </row>
    <row r="9" spans="1:5" x14ac:dyDescent="0.35">
      <c r="A9">
        <v>2</v>
      </c>
      <c r="B9" t="s">
        <v>545</v>
      </c>
      <c r="C9" s="5">
        <f>Penjualan!BB1498</f>
        <v>69000</v>
      </c>
      <c r="D9" s="141">
        <v>7.4999999999999997E-2</v>
      </c>
      <c r="E9" s="5">
        <f t="shared" si="1"/>
        <v>5175</v>
      </c>
    </row>
    <row r="10" spans="1:5" x14ac:dyDescent="0.35">
      <c r="A10">
        <v>3</v>
      </c>
      <c r="B10" t="s">
        <v>561</v>
      </c>
      <c r="C10" s="5">
        <f>Penjualan!BD1498</f>
        <v>75000</v>
      </c>
      <c r="D10" s="140">
        <v>0.05</v>
      </c>
      <c r="E10" s="5">
        <f t="shared" si="1"/>
        <v>3750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</vt:i4>
      </vt:variant>
    </vt:vector>
  </HeadingPairs>
  <TitlesOfParts>
    <vt:vector size="23" baseType="lpstr">
      <vt:lpstr>Tabel</vt:lpstr>
      <vt:lpstr>Hasil Anak</vt:lpstr>
      <vt:lpstr>Ongkos Kerja</vt:lpstr>
      <vt:lpstr>Komisi</vt:lpstr>
      <vt:lpstr>Penjualan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Laporan 2015</vt:lpstr>
      <vt:lpstr>Laporan 2014</vt:lpstr>
      <vt:lpstr>Lap Kas</vt:lpstr>
      <vt:lpstr>Tugas Jaga</vt:lpstr>
      <vt:lpstr>Sheet1</vt:lpstr>
      <vt:lpstr>Tabel!Print_Area</vt:lpstr>
      <vt:lpstr>Tabel!Print_Titles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Trimur</dc:creator>
  <cp:lastModifiedBy>vitky nanda</cp:lastModifiedBy>
  <cp:lastPrinted>2015-09-10T00:23:06Z</cp:lastPrinted>
  <dcterms:created xsi:type="dcterms:W3CDTF">2014-11-12T09:16:58Z</dcterms:created>
  <dcterms:modified xsi:type="dcterms:W3CDTF">2018-03-14T06:05:37Z</dcterms:modified>
</cp:coreProperties>
</file>