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Grupo A" sheetId="1" r:id="rId1"/>
    <sheet name="Grupo B" sheetId="2" r:id="rId2"/>
    <sheet name="Tabla de posiciones" sheetId="4" r:id="rId3"/>
    <sheet name="Lesionados" sheetId="3" r:id="rId4"/>
  </sheets>
  <calcPr calcId="125725"/>
</workbook>
</file>

<file path=xl/calcChain.xml><?xml version="1.0" encoding="utf-8"?>
<calcChain xmlns="http://schemas.openxmlformats.org/spreadsheetml/2006/main">
  <c r="G11" i="3"/>
  <c r="H15" i="4"/>
  <c r="C15"/>
  <c r="G16"/>
  <c r="F16"/>
  <c r="G14"/>
  <c r="F14"/>
  <c r="G11"/>
  <c r="F11"/>
  <c r="G13"/>
  <c r="F13"/>
  <c r="G12"/>
  <c r="F12"/>
  <c r="G6"/>
  <c r="F6"/>
  <c r="G9"/>
  <c r="F9"/>
  <c r="G3"/>
  <c r="F3"/>
  <c r="G4"/>
  <c r="F4"/>
  <c r="G8"/>
  <c r="F8"/>
  <c r="G7"/>
  <c r="F7"/>
  <c r="G5"/>
  <c r="F5"/>
  <c r="P8"/>
  <c r="O8"/>
  <c r="P5"/>
  <c r="O5"/>
  <c r="P6"/>
  <c r="O6"/>
  <c r="P3"/>
  <c r="O3"/>
  <c r="P7"/>
  <c r="O7"/>
  <c r="P4"/>
  <c r="O4"/>
  <c r="Q5" l="1"/>
  <c r="Q7"/>
  <c r="Q6"/>
  <c r="Q9"/>
  <c r="L3"/>
  <c r="L4"/>
  <c r="L6"/>
  <c r="L7"/>
  <c r="L9"/>
  <c r="L5"/>
  <c r="L8"/>
  <c r="G10"/>
  <c r="F10"/>
  <c r="H12"/>
  <c r="H16"/>
  <c r="C9"/>
  <c r="C6"/>
  <c r="C3"/>
  <c r="C10"/>
  <c r="C8"/>
  <c r="C4"/>
  <c r="C5"/>
  <c r="C7"/>
  <c r="C14"/>
  <c r="C12"/>
  <c r="C16"/>
  <c r="C11"/>
  <c r="C13"/>
  <c r="H3" l="1"/>
  <c r="H10"/>
  <c r="H8"/>
  <c r="H4"/>
  <c r="H5"/>
  <c r="H7"/>
  <c r="H14"/>
  <c r="H11"/>
  <c r="Q8"/>
  <c r="Q4"/>
  <c r="Q3"/>
  <c r="H6"/>
  <c r="H9"/>
  <c r="H13"/>
  <c r="D20" i="3"/>
  <c r="D19"/>
  <c r="H6" l="1"/>
  <c r="D10" l="1"/>
  <c r="D5"/>
  <c r="D7"/>
  <c r="D8"/>
  <c r="D11"/>
  <c r="D12"/>
  <c r="D13"/>
  <c r="D14"/>
  <c r="D16"/>
  <c r="D17"/>
  <c r="D18"/>
  <c r="D21"/>
  <c r="D3"/>
</calcChain>
</file>

<file path=xl/sharedStrings.xml><?xml version="1.0" encoding="utf-8"?>
<sst xmlns="http://schemas.openxmlformats.org/spreadsheetml/2006/main" count="651" uniqueCount="150">
  <si>
    <t>Resultados de la Ronda 1 Grupo A del 26 de Enero 2014</t>
  </si>
  <si>
    <t>CAMPO</t>
  </si>
  <si>
    <t>PITCHER GANADOR</t>
  </si>
  <si>
    <t>PARTIDO</t>
  </si>
  <si>
    <t>Rancho Nuevo</t>
  </si>
  <si>
    <t>Belmar</t>
  </si>
  <si>
    <t>René González</t>
  </si>
  <si>
    <t>San Pedro Apóstol</t>
  </si>
  <si>
    <t>Vergel</t>
  </si>
  <si>
    <t>Rosendo Cervera</t>
  </si>
  <si>
    <t>Gavilanes</t>
  </si>
  <si>
    <t>Sindicato SAPAL</t>
  </si>
  <si>
    <t>Miguel Macías</t>
  </si>
  <si>
    <t>Atlético Rayas</t>
  </si>
  <si>
    <t>Químicos</t>
  </si>
  <si>
    <t>Daniel Martínez</t>
  </si>
  <si>
    <t>Cuadra López</t>
  </si>
  <si>
    <t>Horacio Aguirre</t>
  </si>
  <si>
    <t>Programación de la Ronda 2 Grupo "A" del 02 de Febrero de 2014</t>
  </si>
  <si>
    <t>RESUL</t>
  </si>
  <si>
    <t>HORARIO</t>
  </si>
  <si>
    <t>Avalos 1</t>
  </si>
  <si>
    <t>Avalos 2</t>
  </si>
  <si>
    <t>Avalos 3</t>
  </si>
  <si>
    <t>Tigritos</t>
  </si>
  <si>
    <t>Hacienda Arriba</t>
  </si>
  <si>
    <t>Deportivo Sánchez</t>
  </si>
  <si>
    <t>Ferretería La Libertad</t>
  </si>
  <si>
    <t>30-30</t>
  </si>
  <si>
    <t>Pericos del Carmen</t>
  </si>
  <si>
    <t>Calzado Sandy</t>
  </si>
  <si>
    <t>San Ángel</t>
  </si>
  <si>
    <t>Programación de la Ronda 1 Grupo "B" del 02 de Febrero de 2014</t>
  </si>
  <si>
    <t>Equipo de Manuel</t>
  </si>
  <si>
    <t>Moreno 1</t>
  </si>
  <si>
    <t>Ávalos 1</t>
  </si>
  <si>
    <t>Dodgers Del Carmen</t>
  </si>
  <si>
    <t>Moreno 2</t>
  </si>
  <si>
    <t>Resultados de la Ronda 2 Grupo "A" del 02 de Febrero de 2014</t>
  </si>
  <si>
    <t>Eustacio Mares</t>
  </si>
  <si>
    <t>Bernabé Valle</t>
  </si>
  <si>
    <t>Francisco Zúñiga</t>
  </si>
  <si>
    <t>Eduardo Villegas</t>
  </si>
  <si>
    <t>Gabriel Valle</t>
  </si>
  <si>
    <t>Resultados de la Ronda 1 Grupo B del 02 De Febrero de 2014</t>
  </si>
  <si>
    <t>Javier Sánchez</t>
  </si>
  <si>
    <t>Luz Cervera</t>
  </si>
  <si>
    <t>Alfredo Flores</t>
  </si>
  <si>
    <t>Baudel Macías</t>
  </si>
  <si>
    <t>Programación de la Ronda 3 Grupo "A" del 09 de Febrero de 2014</t>
  </si>
  <si>
    <t>San Carlos Vinos Paty</t>
  </si>
  <si>
    <t>El Alto</t>
  </si>
  <si>
    <t>Programación de la Ronda 2 Grupo "B" del 09 de Febrero de 2014</t>
  </si>
  <si>
    <t>???</t>
  </si>
  <si>
    <t>Ávalos 2</t>
  </si>
  <si>
    <t>Ávalos 3</t>
  </si>
  <si>
    <t>Resultados de la Ronda 3 Grupo "A" del 09 de Febrero de 2014</t>
  </si>
  <si>
    <t>Juan González</t>
  </si>
  <si>
    <t>Manuel Hernández</t>
  </si>
  <si>
    <t>Juan Miguel Luna Rmz</t>
  </si>
  <si>
    <t>Marcelino Reyes</t>
  </si>
  <si>
    <t xml:space="preserve">Armando Serrano </t>
  </si>
  <si>
    <t>Programación de la Ronda 4 Grupo "A" del 16 de Febrero de 2014</t>
  </si>
  <si>
    <t>Resultados de la Ronda 2 Grupo B del 09 De Febrero de 2014</t>
  </si>
  <si>
    <t>Programación de la Ronda 3 Grupo "B" del 16 de Febrero de 2014</t>
  </si>
  <si>
    <t>Hilarión Macías</t>
  </si>
  <si>
    <t>Juan Martín Sánchez</t>
  </si>
  <si>
    <t>Pericos Del Carmen</t>
  </si>
  <si>
    <t>Equipo</t>
  </si>
  <si>
    <t>Aportación</t>
  </si>
  <si>
    <t>Restante</t>
  </si>
  <si>
    <t>Ranchero</t>
  </si>
  <si>
    <t>Resultados de la Ronda 4 Grupo "A" del 16 de Febrero de 2014</t>
  </si>
  <si>
    <t>Rafael González</t>
  </si>
  <si>
    <t>Armando Muñoz</t>
  </si>
  <si>
    <t>David Arenas</t>
  </si>
  <si>
    <t>Misael Reyes</t>
  </si>
  <si>
    <t>San Carlos La Roncha</t>
  </si>
  <si>
    <t>Químicos de León</t>
  </si>
  <si>
    <t>La Roncha</t>
  </si>
  <si>
    <t>Programación de la Ronda 5 Grupo "A" del 23 de Febrero de 2014</t>
  </si>
  <si>
    <t>Resultados de la Ronda 3 Grupo B del 16 De Febrero de 2014</t>
  </si>
  <si>
    <t>Programación de la Ronda 4 Grupo "B" del 23 de Febrero de 2014</t>
  </si>
  <si>
    <t>Unión Laguna Junior</t>
  </si>
  <si>
    <t>Tigritos de San Pedro</t>
  </si>
  <si>
    <t>Guadalupe Muñoz</t>
  </si>
  <si>
    <t>Víctor Manuel Alonso</t>
  </si>
  <si>
    <t>forfeit</t>
  </si>
  <si>
    <t>Martín López</t>
  </si>
  <si>
    <t>Cantidad</t>
  </si>
  <si>
    <t>Fecha</t>
  </si>
  <si>
    <t>Apoyo</t>
  </si>
  <si>
    <t>Disponible</t>
  </si>
  <si>
    <t>Desglose de Apoyos y Disponible</t>
  </si>
  <si>
    <t>Umpires</t>
  </si>
  <si>
    <t>Resultados de la Ronda 5 Grupo "A" del 23 de Febrero de 2014</t>
  </si>
  <si>
    <t>Los Márquez</t>
  </si>
  <si>
    <t>Sánchez-Alto</t>
  </si>
  <si>
    <t>Adán Márquez</t>
  </si>
  <si>
    <t>Francisco Arenas</t>
  </si>
  <si>
    <t>Programación de la Ronda 6 Grupo "A" del 2 de Marzo de 2014</t>
  </si>
  <si>
    <t>Químicos De León</t>
  </si>
  <si>
    <t>'</t>
  </si>
  <si>
    <t>Resultados de la Ronda 4 Grupo B del 23 De Febrero de 2014</t>
  </si>
  <si>
    <t>Francisco Manríquez</t>
  </si>
  <si>
    <t>Isidro Lucio</t>
  </si>
  <si>
    <t>Programación de la Ronda 5 Grupo "B" del 2 de Marzo de 2014</t>
  </si>
  <si>
    <t>Deportivo Tigritos</t>
  </si>
  <si>
    <t>Potrero</t>
  </si>
  <si>
    <t>Posición</t>
  </si>
  <si>
    <t>Equipos</t>
  </si>
  <si>
    <t>JJ</t>
  </si>
  <si>
    <t>JG</t>
  </si>
  <si>
    <t>JP</t>
  </si>
  <si>
    <t>CF</t>
  </si>
  <si>
    <t>CC</t>
  </si>
  <si>
    <t>DIF</t>
  </si>
  <si>
    <t>..</t>
  </si>
  <si>
    <t>Nomenclatura de Equipos A</t>
  </si>
  <si>
    <t>Nomenclatura de Equipos B</t>
  </si>
  <si>
    <t>Nombre del Pitcher</t>
  </si>
  <si>
    <t>RG</t>
  </si>
  <si>
    <t>Pitchers Ganadores a la Ronda 4 Grupo B</t>
  </si>
  <si>
    <t>3,5</t>
  </si>
  <si>
    <t>1,5</t>
  </si>
  <si>
    <t>Armando Serrano</t>
  </si>
  <si>
    <t>1,4</t>
  </si>
  <si>
    <t>2,3</t>
  </si>
  <si>
    <t>Cirilo Luna</t>
  </si>
  <si>
    <t>Pitchers Ganadores a la Ronda 5 Grupo A</t>
  </si>
  <si>
    <t>Deportivo Buzo</t>
  </si>
  <si>
    <t>Resultados de la Ronda 6 Grupo "A" del 2 de Marzo de 2014</t>
  </si>
  <si>
    <t>Juan Diego Frausto</t>
  </si>
  <si>
    <t>Benedicto Villegas</t>
  </si>
  <si>
    <t>Daniel Ortega</t>
  </si>
  <si>
    <t>Adolfo Martínez</t>
  </si>
  <si>
    <t>Sánchez El Alto</t>
  </si>
  <si>
    <t>Marcos Buzo</t>
  </si>
  <si>
    <t>César Alonso</t>
  </si>
  <si>
    <t>Programación de la Ronda 7 Grupo "A" del 9 de Marzo de 2014</t>
  </si>
  <si>
    <t>Resultados de la Ronda 5 Grupo B del 2 de Marzo de 2014</t>
  </si>
  <si>
    <t>Programación de la Ronda 6 Grupo "B" del 9 de Marzo de 2014</t>
  </si>
  <si>
    <t>3,4</t>
  </si>
  <si>
    <t>Tabla de Posiciones a la Ronda 5 Grupo B</t>
  </si>
  <si>
    <t>2,5</t>
  </si>
  <si>
    <t>Tabla de Posiciones a la Ronda 6 Grupo A</t>
  </si>
  <si>
    <t>4,6</t>
  </si>
  <si>
    <t>Pitchers Ganadores a la Ronda 6 Grupo A</t>
  </si>
  <si>
    <t>Pitchers Ganadores a la Ronda 5 Grupo B</t>
  </si>
  <si>
    <t>Aportaciones por equipo para el fondo de apoyo a lesionados al 26/02/14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</si>
</sst>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medium">
        <color indexed="64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/>
    <xf numFmtId="0" fontId="1" fillId="0" borderId="11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" fillId="0" borderId="11" xfId="0" applyFont="1" applyBorder="1" applyAlignment="1">
      <alignment horizontal="center"/>
    </xf>
    <xf numFmtId="0" fontId="2" fillId="0" borderId="0" xfId="0" applyFont="1" applyBorder="1"/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/>
    <xf numFmtId="0" fontId="2" fillId="0" borderId="27" xfId="0" applyFont="1" applyBorder="1"/>
    <xf numFmtId="0" fontId="2" fillId="0" borderId="29" xfId="0" applyFont="1" applyBorder="1"/>
    <xf numFmtId="0" fontId="2" fillId="0" borderId="30" xfId="0" applyFont="1" applyBorder="1"/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" fillId="0" borderId="39" xfId="0" applyFont="1" applyBorder="1"/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9" xfId="0" applyFont="1" applyBorder="1"/>
    <xf numFmtId="0" fontId="2" fillId="0" borderId="27" xfId="0" quotePrefix="1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Fill="1" applyBorder="1" applyAlignment="1">
      <alignment horizontal="center"/>
    </xf>
    <xf numFmtId="0" fontId="1" fillId="0" borderId="57" xfId="0" applyFont="1" applyFill="1" applyBorder="1" applyAlignment="1">
      <alignment horizontal="center"/>
    </xf>
    <xf numFmtId="0" fontId="3" fillId="2" borderId="33" xfId="0" applyFont="1" applyFill="1" applyBorder="1" applyAlignment="1"/>
    <xf numFmtId="0" fontId="3" fillId="2" borderId="3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2" fillId="0" borderId="58" xfId="0" applyFont="1" applyBorder="1"/>
    <xf numFmtId="0" fontId="2" fillId="0" borderId="59" xfId="0" applyFont="1" applyBorder="1"/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48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53" xfId="0" applyFont="1" applyBorder="1"/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9" xfId="0" applyFont="1" applyFill="1" applyBorder="1"/>
    <xf numFmtId="0" fontId="2" fillId="0" borderId="30" xfId="0" applyFont="1" applyFill="1" applyBorder="1"/>
    <xf numFmtId="0" fontId="0" fillId="0" borderId="53" xfId="0" applyBorder="1"/>
    <xf numFmtId="0" fontId="2" fillId="0" borderId="49" xfId="0" quotePrefix="1" applyFont="1" applyBorder="1"/>
    <xf numFmtId="0" fontId="2" fillId="0" borderId="63" xfId="0" applyFont="1" applyBorder="1"/>
    <xf numFmtId="0" fontId="2" fillId="0" borderId="64" xfId="0" applyFont="1" applyBorder="1"/>
    <xf numFmtId="0" fontId="2" fillId="0" borderId="54" xfId="0" applyFont="1" applyBorder="1"/>
    <xf numFmtId="0" fontId="2" fillId="0" borderId="1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53" xfId="0" applyFont="1" applyFill="1" applyBorder="1"/>
    <xf numFmtId="0" fontId="2" fillId="0" borderId="53" xfId="0" applyFont="1" applyFill="1" applyBorder="1" applyAlignment="1">
      <alignment horizontal="center"/>
    </xf>
    <xf numFmtId="0" fontId="2" fillId="0" borderId="15" xfId="0" applyFont="1" applyFill="1" applyBorder="1"/>
    <xf numFmtId="0" fontId="2" fillId="0" borderId="15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0" xfId="0" applyFont="1" applyAlignment="1">
      <alignment vertical="center"/>
    </xf>
    <xf numFmtId="14" fontId="2" fillId="0" borderId="0" xfId="0" applyNumberFormat="1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20" fontId="2" fillId="0" borderId="51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20" fontId="2" fillId="0" borderId="28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87"/>
  <sheetViews>
    <sheetView topLeftCell="A67" workbookViewId="0">
      <selection activeCell="F77" sqref="F77"/>
    </sheetView>
  </sheetViews>
  <sheetFormatPr baseColWidth="10" defaultColWidth="9.140625" defaultRowHeight="15"/>
  <cols>
    <col min="2" max="2" width="19.5703125" customWidth="1"/>
    <col min="3" max="3" width="6" customWidth="1"/>
    <col min="4" max="4" width="24.85546875" customWidth="1"/>
    <col min="5" max="5" width="2.140625" customWidth="1"/>
    <col min="6" max="6" width="28.42578125" customWidth="1"/>
    <col min="7" max="7" width="13.85546875" customWidth="1"/>
    <col min="8" max="8" width="15.85546875" customWidth="1"/>
  </cols>
  <sheetData>
    <row r="1" spans="2:9" ht="15.75" thickBot="1">
      <c r="B1" s="91" t="s">
        <v>0</v>
      </c>
      <c r="C1" s="92"/>
      <c r="D1" s="93"/>
      <c r="E1" s="46"/>
      <c r="F1" s="105" t="s">
        <v>18</v>
      </c>
      <c r="G1" s="105"/>
      <c r="H1" s="105"/>
      <c r="I1" s="14"/>
    </row>
    <row r="2" spans="2:9" ht="15.75" thickTop="1">
      <c r="B2" s="11" t="s">
        <v>3</v>
      </c>
      <c r="C2" s="12" t="s">
        <v>19</v>
      </c>
      <c r="D2" s="13" t="s">
        <v>2</v>
      </c>
      <c r="E2" s="46"/>
      <c r="F2" s="10" t="s">
        <v>3</v>
      </c>
      <c r="G2" s="10" t="s">
        <v>1</v>
      </c>
      <c r="H2" s="10" t="s">
        <v>20</v>
      </c>
    </row>
    <row r="3" spans="2:9">
      <c r="B3" s="4" t="s">
        <v>4</v>
      </c>
      <c r="C3" s="6">
        <v>0</v>
      </c>
      <c r="D3" s="2"/>
      <c r="E3" s="19"/>
      <c r="F3" s="16" t="s">
        <v>50</v>
      </c>
      <c r="G3" s="103" t="s">
        <v>37</v>
      </c>
      <c r="H3" s="104">
        <v>0.54166666666666663</v>
      </c>
    </row>
    <row r="4" spans="2:9" ht="15.75" thickBot="1">
      <c r="B4" s="5" t="s">
        <v>5</v>
      </c>
      <c r="C4" s="7">
        <v>9</v>
      </c>
      <c r="D4" s="8" t="s">
        <v>6</v>
      </c>
      <c r="E4" s="19"/>
      <c r="F4" s="17" t="s">
        <v>11</v>
      </c>
      <c r="G4" s="103"/>
      <c r="H4" s="103"/>
    </row>
    <row r="5" spans="2:9">
      <c r="B5" s="4" t="s">
        <v>7</v>
      </c>
      <c r="C5" s="9">
        <v>12</v>
      </c>
      <c r="D5" s="3" t="s">
        <v>9</v>
      </c>
      <c r="E5" s="19"/>
      <c r="F5" s="16" t="s">
        <v>7</v>
      </c>
      <c r="G5" s="103" t="s">
        <v>22</v>
      </c>
      <c r="H5" s="104">
        <v>0.54166666666666663</v>
      </c>
    </row>
    <row r="6" spans="2:9" ht="15.75" thickBot="1">
      <c r="B6" s="5" t="s">
        <v>8</v>
      </c>
      <c r="C6" s="7">
        <v>10</v>
      </c>
      <c r="D6" s="8"/>
      <c r="E6" s="19"/>
      <c r="F6" s="17" t="s">
        <v>25</v>
      </c>
      <c r="G6" s="103"/>
      <c r="H6" s="103"/>
    </row>
    <row r="7" spans="2:9">
      <c r="B7" s="4" t="s">
        <v>10</v>
      </c>
      <c r="C7" s="9">
        <v>9</v>
      </c>
      <c r="D7" s="3" t="s">
        <v>12</v>
      </c>
      <c r="E7" s="19"/>
      <c r="F7" s="16" t="s">
        <v>14</v>
      </c>
      <c r="G7" s="103" t="s">
        <v>31</v>
      </c>
      <c r="H7" s="104">
        <v>0.41666666666666669</v>
      </c>
    </row>
    <row r="8" spans="2:9" ht="15.75" thickBot="1">
      <c r="B8" s="5" t="s">
        <v>11</v>
      </c>
      <c r="C8" s="7">
        <v>0</v>
      </c>
      <c r="D8" s="8"/>
      <c r="E8" s="19"/>
      <c r="F8" s="17" t="s">
        <v>16</v>
      </c>
      <c r="G8" s="103"/>
      <c r="H8" s="103"/>
    </row>
    <row r="9" spans="2:9">
      <c r="B9" s="4" t="s">
        <v>13</v>
      </c>
      <c r="C9" s="9">
        <v>17</v>
      </c>
      <c r="D9" s="3" t="s">
        <v>15</v>
      </c>
      <c r="E9" s="19"/>
      <c r="F9" s="16" t="s">
        <v>36</v>
      </c>
      <c r="G9" s="103" t="s">
        <v>23</v>
      </c>
      <c r="H9" s="104">
        <v>0.54166666666666663</v>
      </c>
    </row>
    <row r="10" spans="2:9" ht="15.75" thickBot="1">
      <c r="B10" s="5" t="s">
        <v>14</v>
      </c>
      <c r="C10" s="7">
        <v>14</v>
      </c>
      <c r="D10" s="8"/>
      <c r="E10" s="19"/>
      <c r="F10" s="17" t="s">
        <v>8</v>
      </c>
      <c r="G10" s="103"/>
      <c r="H10" s="103"/>
    </row>
    <row r="11" spans="2:9">
      <c r="B11" s="4" t="s">
        <v>16</v>
      </c>
      <c r="C11" s="9">
        <v>14</v>
      </c>
      <c r="D11" s="3" t="s">
        <v>17</v>
      </c>
      <c r="E11" s="19"/>
      <c r="F11" s="16" t="s">
        <v>13</v>
      </c>
      <c r="G11" s="103" t="s">
        <v>21</v>
      </c>
      <c r="H11" s="104">
        <v>0.41666666666666669</v>
      </c>
    </row>
    <row r="12" spans="2:9" ht="15.75" thickBot="1">
      <c r="B12" s="5" t="s">
        <v>50</v>
      </c>
      <c r="C12" s="7">
        <v>5</v>
      </c>
      <c r="D12" s="8"/>
      <c r="E12" s="19"/>
      <c r="F12" s="17" t="s">
        <v>5</v>
      </c>
      <c r="G12" s="103"/>
      <c r="H12" s="103"/>
    </row>
    <row r="13" spans="2:9">
      <c r="F13" s="1"/>
      <c r="G13" s="1"/>
      <c r="H13" s="1"/>
    </row>
    <row r="14" spans="2:9">
      <c r="F14" s="94"/>
      <c r="G14" s="94"/>
      <c r="H14" s="94"/>
    </row>
    <row r="15" spans="2:9" ht="15.75" thickBot="1">
      <c r="B15" s="91" t="s">
        <v>38</v>
      </c>
      <c r="C15" s="92"/>
      <c r="D15" s="93"/>
      <c r="E15" s="46"/>
      <c r="F15" s="105" t="s">
        <v>49</v>
      </c>
      <c r="G15" s="105"/>
      <c r="H15" s="105"/>
    </row>
    <row r="16" spans="2:9" ht="15.75" thickTop="1">
      <c r="B16" s="11" t="s">
        <v>3</v>
      </c>
      <c r="C16" s="15" t="s">
        <v>19</v>
      </c>
      <c r="D16" s="13" t="s">
        <v>2</v>
      </c>
      <c r="E16" s="46"/>
      <c r="F16" s="10" t="s">
        <v>3</v>
      </c>
      <c r="G16" s="10" t="s">
        <v>1</v>
      </c>
      <c r="H16" s="10" t="s">
        <v>20</v>
      </c>
    </row>
    <row r="17" spans="2:8">
      <c r="B17" s="16" t="s">
        <v>50</v>
      </c>
      <c r="C17" s="6">
        <v>17</v>
      </c>
      <c r="D17" s="2"/>
      <c r="E17" s="19"/>
      <c r="F17" s="16" t="s">
        <v>50</v>
      </c>
      <c r="G17" s="103" t="s">
        <v>21</v>
      </c>
      <c r="H17" s="104">
        <v>0.41666666666666669</v>
      </c>
    </row>
    <row r="18" spans="2:8" ht="15.75" thickBot="1">
      <c r="B18" s="17" t="s">
        <v>11</v>
      </c>
      <c r="C18" s="7">
        <v>24</v>
      </c>
      <c r="D18" s="8" t="s">
        <v>41</v>
      </c>
      <c r="E18" s="19"/>
      <c r="F18" s="17" t="s">
        <v>7</v>
      </c>
      <c r="G18" s="103"/>
      <c r="H18" s="103"/>
    </row>
    <row r="19" spans="2:8">
      <c r="B19" s="16" t="s">
        <v>7</v>
      </c>
      <c r="C19" s="9">
        <v>15</v>
      </c>
      <c r="D19" s="3" t="s">
        <v>39</v>
      </c>
      <c r="E19" s="19"/>
      <c r="F19" s="16" t="s">
        <v>14</v>
      </c>
      <c r="G19" s="103" t="s">
        <v>31</v>
      </c>
      <c r="H19" s="104">
        <v>0.41666666666666669</v>
      </c>
    </row>
    <row r="20" spans="2:8" ht="15.75" thickBot="1">
      <c r="B20" s="17" t="s">
        <v>25</v>
      </c>
      <c r="C20" s="7">
        <v>14</v>
      </c>
      <c r="D20" s="8"/>
      <c r="E20" s="19"/>
      <c r="F20" s="17" t="s">
        <v>11</v>
      </c>
      <c r="G20" s="103"/>
      <c r="H20" s="103"/>
    </row>
    <row r="21" spans="2:8">
      <c r="B21" s="16" t="s">
        <v>14</v>
      </c>
      <c r="C21" s="9">
        <v>17</v>
      </c>
      <c r="D21" s="3" t="s">
        <v>42</v>
      </c>
      <c r="E21" s="19"/>
      <c r="F21" s="16" t="s">
        <v>36</v>
      </c>
      <c r="G21" s="103" t="s">
        <v>35</v>
      </c>
      <c r="H21" s="104">
        <v>0.54166666666666663</v>
      </c>
    </row>
    <row r="22" spans="2:8" ht="15.75" thickBot="1">
      <c r="B22" s="17" t="s">
        <v>16</v>
      </c>
      <c r="C22" s="7">
        <v>13</v>
      </c>
      <c r="D22" s="8"/>
      <c r="E22" s="19"/>
      <c r="F22" s="17" t="s">
        <v>25</v>
      </c>
      <c r="G22" s="103"/>
      <c r="H22" s="103"/>
    </row>
    <row r="23" spans="2:8">
      <c r="B23" s="16" t="s">
        <v>36</v>
      </c>
      <c r="C23" s="9">
        <v>7</v>
      </c>
      <c r="D23" s="3"/>
      <c r="E23" s="19"/>
      <c r="F23" s="16" t="s">
        <v>13</v>
      </c>
      <c r="G23" s="103" t="s">
        <v>51</v>
      </c>
      <c r="H23" s="104">
        <v>0.41666666666666669</v>
      </c>
    </row>
    <row r="24" spans="2:8" ht="15.75" thickBot="1">
      <c r="B24" s="17" t="s">
        <v>8</v>
      </c>
      <c r="C24" s="7">
        <v>22</v>
      </c>
      <c r="D24" s="8" t="s">
        <v>40</v>
      </c>
      <c r="E24" s="19"/>
      <c r="F24" s="17" t="s">
        <v>16</v>
      </c>
      <c r="G24" s="103"/>
      <c r="H24" s="103"/>
    </row>
    <row r="25" spans="2:8">
      <c r="B25" s="16" t="s">
        <v>13</v>
      </c>
      <c r="C25" s="9">
        <v>17</v>
      </c>
      <c r="D25" s="3" t="s">
        <v>43</v>
      </c>
      <c r="E25" s="19"/>
      <c r="F25" s="16" t="s">
        <v>8</v>
      </c>
      <c r="G25" s="103" t="s">
        <v>55</v>
      </c>
      <c r="H25" s="104">
        <v>0.54166666666666663</v>
      </c>
    </row>
    <row r="26" spans="2:8" ht="15.75" thickBot="1">
      <c r="B26" s="17" t="s">
        <v>5</v>
      </c>
      <c r="C26" s="7">
        <v>16</v>
      </c>
      <c r="D26" s="8"/>
      <c r="E26" s="19"/>
      <c r="F26" s="17" t="s">
        <v>5</v>
      </c>
      <c r="G26" s="103"/>
      <c r="H26" s="103"/>
    </row>
    <row r="28" spans="2:8" ht="15.75" thickBot="1">
      <c r="B28" s="91" t="s">
        <v>56</v>
      </c>
      <c r="C28" s="92"/>
      <c r="D28" s="93"/>
      <c r="E28" s="46"/>
      <c r="F28" s="94" t="s">
        <v>62</v>
      </c>
      <c r="G28" s="94"/>
      <c r="H28" s="94"/>
    </row>
    <row r="29" spans="2:8" ht="16.5" thickTop="1" thickBot="1">
      <c r="B29" s="33" t="s">
        <v>3</v>
      </c>
      <c r="C29" s="34" t="s">
        <v>19</v>
      </c>
      <c r="D29" s="35" t="s">
        <v>2</v>
      </c>
      <c r="E29" s="46"/>
      <c r="F29" s="30" t="s">
        <v>3</v>
      </c>
      <c r="G29" s="31" t="s">
        <v>1</v>
      </c>
      <c r="H29" s="32" t="s">
        <v>20</v>
      </c>
    </row>
    <row r="30" spans="2:8" ht="15.75" thickBot="1">
      <c r="B30" s="28" t="s">
        <v>50</v>
      </c>
      <c r="C30" s="37">
        <v>24</v>
      </c>
      <c r="D30" s="36" t="s">
        <v>58</v>
      </c>
      <c r="E30" s="19"/>
      <c r="F30" s="28" t="s">
        <v>14</v>
      </c>
      <c r="G30" s="95" t="s">
        <v>34</v>
      </c>
      <c r="H30" s="96">
        <v>0.54166666666666663</v>
      </c>
    </row>
    <row r="31" spans="2:8" ht="15.75" thickBot="1">
      <c r="B31" s="27" t="s">
        <v>7</v>
      </c>
      <c r="C31" s="38">
        <v>7</v>
      </c>
      <c r="D31" s="8"/>
      <c r="E31" s="19"/>
      <c r="F31" s="27" t="s">
        <v>7</v>
      </c>
      <c r="G31" s="95"/>
      <c r="H31" s="97"/>
    </row>
    <row r="32" spans="2:8" ht="15.75" thickBot="1">
      <c r="B32" s="28" t="s">
        <v>14</v>
      </c>
      <c r="C32" s="39">
        <v>23</v>
      </c>
      <c r="D32" s="3" t="s">
        <v>57</v>
      </c>
      <c r="E32" s="19"/>
      <c r="F32" s="28" t="s">
        <v>36</v>
      </c>
      <c r="G32" s="95" t="s">
        <v>54</v>
      </c>
      <c r="H32" s="96">
        <v>0.54166666666666663</v>
      </c>
    </row>
    <row r="33" spans="2:8" ht="15.75" thickBot="1">
      <c r="B33" s="27" t="s">
        <v>11</v>
      </c>
      <c r="C33" s="38">
        <v>7</v>
      </c>
      <c r="D33" s="8"/>
      <c r="E33" s="19"/>
      <c r="F33" s="27" t="s">
        <v>50</v>
      </c>
      <c r="G33" s="95"/>
      <c r="H33" s="97"/>
    </row>
    <row r="34" spans="2:8" ht="15.75" thickBot="1">
      <c r="B34" s="28" t="s">
        <v>36</v>
      </c>
      <c r="C34" s="39">
        <v>9</v>
      </c>
      <c r="D34" s="3" t="s">
        <v>59</v>
      </c>
      <c r="E34" s="19"/>
      <c r="F34" s="28" t="s">
        <v>13</v>
      </c>
      <c r="G34" s="95" t="s">
        <v>31</v>
      </c>
      <c r="H34" s="96">
        <v>0.41666666666666669</v>
      </c>
    </row>
    <row r="35" spans="2:8" ht="15.75" thickBot="1">
      <c r="B35" s="27" t="s">
        <v>25</v>
      </c>
      <c r="C35" s="38">
        <v>7</v>
      </c>
      <c r="D35" s="8"/>
      <c r="E35" s="19"/>
      <c r="F35" s="27" t="s">
        <v>11</v>
      </c>
      <c r="G35" s="95"/>
      <c r="H35" s="97"/>
    </row>
    <row r="36" spans="2:8" ht="15.75" thickBot="1">
      <c r="B36" s="28" t="s">
        <v>13</v>
      </c>
      <c r="C36" s="39">
        <v>8</v>
      </c>
      <c r="D36" s="3"/>
      <c r="E36" s="19"/>
      <c r="F36" s="28" t="s">
        <v>8</v>
      </c>
      <c r="G36" s="95" t="s">
        <v>31</v>
      </c>
      <c r="H36" s="96">
        <v>0.54166666666666663</v>
      </c>
    </row>
    <row r="37" spans="2:8" ht="15.75" thickBot="1">
      <c r="B37" s="27" t="s">
        <v>16</v>
      </c>
      <c r="C37" s="38">
        <v>24</v>
      </c>
      <c r="D37" s="8" t="s">
        <v>60</v>
      </c>
      <c r="E37" s="19"/>
      <c r="F37" s="27" t="s">
        <v>25</v>
      </c>
      <c r="G37" s="95"/>
      <c r="H37" s="97"/>
    </row>
    <row r="38" spans="2:8" ht="15.75" thickBot="1">
      <c r="B38" s="28" t="s">
        <v>8</v>
      </c>
      <c r="C38" s="39">
        <v>15</v>
      </c>
      <c r="D38" s="3" t="s">
        <v>61</v>
      </c>
      <c r="E38" s="19"/>
      <c r="F38" s="28" t="s">
        <v>16</v>
      </c>
      <c r="G38" s="95" t="s">
        <v>35</v>
      </c>
      <c r="H38" s="96">
        <v>0.41666666666666669</v>
      </c>
    </row>
    <row r="39" spans="2:8" ht="15.75" thickBot="1">
      <c r="B39" s="29" t="s">
        <v>5</v>
      </c>
      <c r="C39" s="40">
        <v>14</v>
      </c>
      <c r="D39" s="26"/>
      <c r="E39" s="19"/>
      <c r="F39" s="29" t="s">
        <v>5</v>
      </c>
      <c r="G39" s="106"/>
      <c r="H39" s="107"/>
    </row>
    <row r="40" spans="2:8" ht="15.75" thickTop="1"/>
    <row r="41" spans="2:8" ht="15.75" thickBot="1">
      <c r="B41" s="91" t="s">
        <v>72</v>
      </c>
      <c r="C41" s="92"/>
      <c r="D41" s="93"/>
      <c r="F41" s="94" t="s">
        <v>80</v>
      </c>
      <c r="G41" s="94"/>
      <c r="H41" s="94"/>
    </row>
    <row r="42" spans="2:8" ht="16.5" thickTop="1" thickBot="1">
      <c r="B42" s="33" t="s">
        <v>3</v>
      </c>
      <c r="C42" s="34" t="s">
        <v>19</v>
      </c>
      <c r="D42" s="35" t="s">
        <v>2</v>
      </c>
      <c r="F42" s="30" t="s">
        <v>3</v>
      </c>
      <c r="G42" s="31" t="s">
        <v>1</v>
      </c>
      <c r="H42" s="32" t="s">
        <v>20</v>
      </c>
    </row>
    <row r="43" spans="2:8" ht="15.75" thickBot="1">
      <c r="B43" s="28" t="s">
        <v>14</v>
      </c>
      <c r="C43" s="37">
        <v>11</v>
      </c>
      <c r="D43" s="36" t="s">
        <v>73</v>
      </c>
      <c r="F43" s="28" t="s">
        <v>77</v>
      </c>
      <c r="G43" s="95" t="s">
        <v>79</v>
      </c>
      <c r="H43" s="96">
        <v>0.54166666666666663</v>
      </c>
    </row>
    <row r="44" spans="2:8" ht="15.75" thickBot="1">
      <c r="B44" s="27" t="s">
        <v>7</v>
      </c>
      <c r="C44" s="38">
        <v>8</v>
      </c>
      <c r="D44" s="8"/>
      <c r="F44" s="27" t="s">
        <v>78</v>
      </c>
      <c r="G44" s="95"/>
      <c r="H44" s="97"/>
    </row>
    <row r="45" spans="2:8" ht="15.75" thickBot="1">
      <c r="B45" s="28" t="s">
        <v>36</v>
      </c>
      <c r="C45" s="39">
        <v>16</v>
      </c>
      <c r="D45" s="3" t="s">
        <v>59</v>
      </c>
      <c r="F45" s="28" t="s">
        <v>13</v>
      </c>
      <c r="G45" s="95" t="s">
        <v>31</v>
      </c>
      <c r="H45" s="96">
        <v>0.54166666666666663</v>
      </c>
    </row>
    <row r="46" spans="2:8" ht="15.75" thickBot="1">
      <c r="B46" s="27" t="s">
        <v>50</v>
      </c>
      <c r="C46" s="38">
        <v>5</v>
      </c>
      <c r="D46" s="8"/>
      <c r="F46" s="27" t="s">
        <v>7</v>
      </c>
      <c r="G46" s="95"/>
      <c r="H46" s="97"/>
    </row>
    <row r="47" spans="2:8" ht="15.75" thickBot="1">
      <c r="B47" s="28" t="s">
        <v>13</v>
      </c>
      <c r="C47" s="39">
        <v>20</v>
      </c>
      <c r="D47" s="3" t="s">
        <v>74</v>
      </c>
      <c r="F47" s="28" t="s">
        <v>8</v>
      </c>
      <c r="G47" s="95" t="s">
        <v>35</v>
      </c>
      <c r="H47" s="96">
        <v>0.41666666666666669</v>
      </c>
    </row>
    <row r="48" spans="2:8" ht="15.75" thickBot="1">
      <c r="B48" s="27" t="s">
        <v>11</v>
      </c>
      <c r="C48" s="38">
        <v>6</v>
      </c>
      <c r="D48" s="8"/>
      <c r="F48" s="27" t="s">
        <v>50</v>
      </c>
      <c r="G48" s="95"/>
      <c r="H48" s="97"/>
    </row>
    <row r="49" spans="2:8" ht="15.75" thickBot="1">
      <c r="B49" s="28" t="s">
        <v>8</v>
      </c>
      <c r="C49" s="39">
        <v>17</v>
      </c>
      <c r="D49" s="3"/>
      <c r="F49" s="28" t="s">
        <v>16</v>
      </c>
      <c r="G49" s="95" t="s">
        <v>51</v>
      </c>
      <c r="H49" s="96">
        <v>0.41666666666666669</v>
      </c>
    </row>
    <row r="50" spans="2:8" ht="15.75" thickBot="1">
      <c r="B50" s="27" t="s">
        <v>25</v>
      </c>
      <c r="C50" s="38">
        <v>22</v>
      </c>
      <c r="D50" s="8" t="s">
        <v>75</v>
      </c>
      <c r="F50" s="27" t="s">
        <v>11</v>
      </c>
      <c r="G50" s="95"/>
      <c r="H50" s="97"/>
    </row>
    <row r="51" spans="2:8" ht="15.75" thickBot="1">
      <c r="B51" s="28" t="s">
        <v>16</v>
      </c>
      <c r="C51" s="39">
        <v>28</v>
      </c>
      <c r="D51" s="3" t="s">
        <v>76</v>
      </c>
      <c r="F51" s="28" t="s">
        <v>25</v>
      </c>
      <c r="G51" s="95" t="s">
        <v>35</v>
      </c>
      <c r="H51" s="96">
        <v>0.54166666666666663</v>
      </c>
    </row>
    <row r="52" spans="2:8" ht="15.75" thickBot="1">
      <c r="B52" s="29" t="s">
        <v>5</v>
      </c>
      <c r="C52" s="40">
        <v>4</v>
      </c>
      <c r="D52" s="26"/>
      <c r="F52" s="29" t="s">
        <v>5</v>
      </c>
      <c r="G52" s="106"/>
      <c r="H52" s="107"/>
    </row>
    <row r="53" spans="2:8" ht="15.75" thickTop="1"/>
    <row r="54" spans="2:8" ht="15.75" thickBot="1">
      <c r="B54" s="91" t="s">
        <v>95</v>
      </c>
      <c r="C54" s="92"/>
      <c r="D54" s="93"/>
      <c r="F54" s="94" t="s">
        <v>100</v>
      </c>
      <c r="G54" s="94"/>
      <c r="H54" s="94"/>
    </row>
    <row r="55" spans="2:8" ht="16.5" thickTop="1" thickBot="1">
      <c r="B55" s="33" t="s">
        <v>3</v>
      </c>
      <c r="C55" s="34" t="s">
        <v>19</v>
      </c>
      <c r="D55" s="35" t="s">
        <v>2</v>
      </c>
      <c r="F55" s="30" t="s">
        <v>3</v>
      </c>
      <c r="G55" s="31" t="s">
        <v>1</v>
      </c>
      <c r="H55" s="32" t="s">
        <v>20</v>
      </c>
    </row>
    <row r="56" spans="2:8" ht="15.75" thickBot="1">
      <c r="B56" s="28" t="s">
        <v>77</v>
      </c>
      <c r="C56" s="37">
        <v>15</v>
      </c>
      <c r="D56" s="36"/>
      <c r="F56" s="28" t="s">
        <v>13</v>
      </c>
      <c r="G56" s="95" t="s">
        <v>35</v>
      </c>
      <c r="H56" s="96">
        <v>0.54166666666666663</v>
      </c>
    </row>
    <row r="57" spans="2:8" ht="15.75" thickBot="1">
      <c r="B57" s="27" t="s">
        <v>78</v>
      </c>
      <c r="C57" s="38">
        <v>22</v>
      </c>
      <c r="D57" s="8" t="s">
        <v>57</v>
      </c>
      <c r="F57" s="27" t="s">
        <v>36</v>
      </c>
      <c r="G57" s="95"/>
      <c r="H57" s="97"/>
    </row>
    <row r="58" spans="2:8" ht="15.75" thickBot="1">
      <c r="B58" s="28" t="s">
        <v>13</v>
      </c>
      <c r="C58" s="39">
        <v>11</v>
      </c>
      <c r="D58" s="3" t="s">
        <v>15</v>
      </c>
      <c r="F58" s="28" t="s">
        <v>8</v>
      </c>
      <c r="G58" s="95" t="s">
        <v>35</v>
      </c>
      <c r="H58" s="96">
        <v>0.41666666666666669</v>
      </c>
    </row>
    <row r="59" spans="2:8" ht="15.75" thickBot="1">
      <c r="B59" s="27" t="s">
        <v>7</v>
      </c>
      <c r="C59" s="38">
        <v>2</v>
      </c>
      <c r="D59" s="8"/>
      <c r="F59" s="27" t="s">
        <v>101</v>
      </c>
      <c r="G59" s="95"/>
      <c r="H59" s="97"/>
    </row>
    <row r="60" spans="2:8" ht="15.75" thickBot="1">
      <c r="B60" s="28" t="s">
        <v>8</v>
      </c>
      <c r="C60" s="39">
        <v>8</v>
      </c>
      <c r="D60" s="3"/>
      <c r="F60" s="28" t="s">
        <v>16</v>
      </c>
      <c r="G60" s="95" t="s">
        <v>51</v>
      </c>
      <c r="H60" s="96">
        <v>0.41666666666666669</v>
      </c>
    </row>
    <row r="61" spans="2:8" ht="15.75" thickBot="1">
      <c r="B61" s="27" t="s">
        <v>50</v>
      </c>
      <c r="C61" s="38">
        <v>13</v>
      </c>
      <c r="D61" s="8" t="s">
        <v>58</v>
      </c>
      <c r="F61" s="27" t="s">
        <v>7</v>
      </c>
      <c r="G61" s="95"/>
      <c r="H61" s="97"/>
    </row>
    <row r="62" spans="2:8" ht="15.75" thickBot="1">
      <c r="B62" s="28" t="s">
        <v>16</v>
      </c>
      <c r="C62" s="39">
        <v>12</v>
      </c>
      <c r="D62" s="3" t="s">
        <v>60</v>
      </c>
      <c r="F62" s="28" t="s">
        <v>25</v>
      </c>
      <c r="G62" s="95" t="s">
        <v>55</v>
      </c>
      <c r="H62" s="96">
        <v>0.54166666666666663</v>
      </c>
    </row>
    <row r="63" spans="2:8" ht="15.75" thickBot="1">
      <c r="B63" s="27" t="s">
        <v>11</v>
      </c>
      <c r="C63" s="38">
        <v>4</v>
      </c>
      <c r="D63" s="8"/>
      <c r="F63" s="27" t="s">
        <v>50</v>
      </c>
      <c r="G63" s="95"/>
      <c r="H63" s="97"/>
    </row>
    <row r="64" spans="2:8" ht="15.75" thickBot="1">
      <c r="B64" s="28" t="s">
        <v>25</v>
      </c>
      <c r="C64" s="39">
        <v>28</v>
      </c>
      <c r="D64" s="3" t="s">
        <v>99</v>
      </c>
      <c r="F64" s="28" t="s">
        <v>96</v>
      </c>
      <c r="G64" s="95" t="s">
        <v>31</v>
      </c>
      <c r="H64" s="96">
        <v>0.54166666666666663</v>
      </c>
    </row>
    <row r="65" spans="2:8" ht="15.75" thickBot="1">
      <c r="B65" s="47" t="s">
        <v>5</v>
      </c>
      <c r="C65" s="39">
        <v>9</v>
      </c>
      <c r="D65" s="3"/>
      <c r="F65" s="47" t="s">
        <v>11</v>
      </c>
      <c r="G65" s="98"/>
      <c r="H65" s="99"/>
    </row>
    <row r="66" spans="2:8">
      <c r="B66" s="28" t="s">
        <v>96</v>
      </c>
      <c r="C66" s="37">
        <v>13</v>
      </c>
      <c r="D66" s="36" t="s">
        <v>98</v>
      </c>
      <c r="F66" s="28" t="s">
        <v>97</v>
      </c>
      <c r="G66" s="98" t="s">
        <v>51</v>
      </c>
      <c r="H66" s="89">
        <v>0.54166666666666663</v>
      </c>
    </row>
    <row r="67" spans="2:8" ht="15.75" thickBot="1">
      <c r="B67" s="29" t="s">
        <v>97</v>
      </c>
      <c r="C67" s="40">
        <v>5</v>
      </c>
      <c r="D67" s="26"/>
      <c r="F67" s="72" t="s">
        <v>130</v>
      </c>
      <c r="G67" s="100"/>
      <c r="H67" s="101"/>
    </row>
    <row r="68" spans="2:8" ht="15.75" thickTop="1">
      <c r="F68" s="69" t="s">
        <v>77</v>
      </c>
      <c r="G68" s="98" t="s">
        <v>54</v>
      </c>
      <c r="H68" s="89">
        <v>0.54166666666666663</v>
      </c>
    </row>
    <row r="69" spans="2:8" ht="15.75" thickBot="1">
      <c r="F69" s="70" t="s">
        <v>5</v>
      </c>
      <c r="G69" s="102"/>
      <c r="H69" s="90"/>
    </row>
    <row r="70" spans="2:8" ht="15.75" thickTop="1"/>
    <row r="71" spans="2:8" ht="15.75" thickBot="1">
      <c r="B71" s="91" t="s">
        <v>131</v>
      </c>
      <c r="C71" s="92"/>
      <c r="D71" s="93"/>
      <c r="F71" s="94" t="s">
        <v>139</v>
      </c>
      <c r="G71" s="94"/>
      <c r="H71" s="94"/>
    </row>
    <row r="72" spans="2:8" ht="16.5" thickTop="1" thickBot="1">
      <c r="B72" s="33" t="s">
        <v>3</v>
      </c>
      <c r="C72" s="34" t="s">
        <v>19</v>
      </c>
      <c r="D72" s="35" t="s">
        <v>2</v>
      </c>
      <c r="F72" s="30" t="s">
        <v>3</v>
      </c>
      <c r="G72" s="31" t="s">
        <v>1</v>
      </c>
      <c r="H72" s="32" t="s">
        <v>20</v>
      </c>
    </row>
    <row r="73" spans="2:8" ht="15.75" thickBot="1">
      <c r="B73" s="28" t="s">
        <v>13</v>
      </c>
      <c r="C73" s="44">
        <v>8</v>
      </c>
      <c r="D73" s="36"/>
      <c r="F73" s="28" t="s">
        <v>8</v>
      </c>
      <c r="G73" s="95" t="s">
        <v>108</v>
      </c>
      <c r="H73" s="96">
        <v>0.54166666666666663</v>
      </c>
    </row>
    <row r="74" spans="2:8" ht="15.75" thickBot="1">
      <c r="B74" s="27" t="s">
        <v>36</v>
      </c>
      <c r="C74" s="41">
        <v>22</v>
      </c>
      <c r="D74" s="8" t="s">
        <v>132</v>
      </c>
      <c r="F74" s="27" t="s">
        <v>13</v>
      </c>
      <c r="G74" s="95"/>
      <c r="H74" s="97"/>
    </row>
    <row r="75" spans="2:8" ht="15.75" thickBot="1">
      <c r="B75" s="28" t="s">
        <v>8</v>
      </c>
      <c r="C75" s="42">
        <v>5</v>
      </c>
      <c r="D75" s="3"/>
      <c r="F75" s="28" t="s">
        <v>16</v>
      </c>
      <c r="G75" s="95" t="s">
        <v>51</v>
      </c>
      <c r="H75" s="96">
        <v>0.54166666666666663</v>
      </c>
    </row>
    <row r="76" spans="2:8" ht="15.75" thickBot="1">
      <c r="B76" s="27" t="s">
        <v>101</v>
      </c>
      <c r="C76" s="41">
        <v>18</v>
      </c>
      <c r="D76" s="8" t="s">
        <v>133</v>
      </c>
      <c r="F76" s="27" t="s">
        <v>36</v>
      </c>
      <c r="G76" s="95"/>
      <c r="H76" s="97"/>
    </row>
    <row r="77" spans="2:8" ht="15.75" thickBot="1">
      <c r="B77" s="28" t="s">
        <v>16</v>
      </c>
      <c r="C77" s="42">
        <v>18</v>
      </c>
      <c r="D77" s="3" t="s">
        <v>76</v>
      </c>
      <c r="F77" s="28" t="s">
        <v>25</v>
      </c>
      <c r="G77" s="95" t="s">
        <v>35</v>
      </c>
      <c r="H77" s="96">
        <v>0.54166666666666663</v>
      </c>
    </row>
    <row r="78" spans="2:8" ht="15.75" thickBot="1">
      <c r="B78" s="27" t="s">
        <v>7</v>
      </c>
      <c r="C78" s="41">
        <v>4</v>
      </c>
      <c r="D78" s="8"/>
      <c r="F78" s="27" t="s">
        <v>101</v>
      </c>
      <c r="G78" s="95"/>
      <c r="H78" s="97"/>
    </row>
    <row r="79" spans="2:8" ht="15.75" thickBot="1">
      <c r="B79" s="28" t="s">
        <v>25</v>
      </c>
      <c r="C79" s="42">
        <v>4</v>
      </c>
      <c r="D79" s="3"/>
      <c r="F79" s="28" t="s">
        <v>96</v>
      </c>
      <c r="G79" s="95" t="s">
        <v>51</v>
      </c>
      <c r="H79" s="96">
        <v>0.41666666666666669</v>
      </c>
    </row>
    <row r="80" spans="2:8" ht="15.75" thickBot="1">
      <c r="B80" s="27" t="s">
        <v>50</v>
      </c>
      <c r="C80" s="41">
        <v>39</v>
      </c>
      <c r="D80" s="8" t="s">
        <v>134</v>
      </c>
      <c r="F80" s="27" t="s">
        <v>7</v>
      </c>
      <c r="G80" s="95"/>
      <c r="H80" s="97"/>
    </row>
    <row r="81" spans="2:8" ht="15.75" thickBot="1">
      <c r="B81" s="28" t="s">
        <v>96</v>
      </c>
      <c r="C81" s="42">
        <v>19</v>
      </c>
      <c r="D81" s="3" t="s">
        <v>135</v>
      </c>
      <c r="F81" s="28" t="s">
        <v>77</v>
      </c>
      <c r="G81" s="95" t="s">
        <v>79</v>
      </c>
      <c r="H81" s="96">
        <v>0.54166666666666663</v>
      </c>
    </row>
    <row r="82" spans="2:8" ht="15.75" thickBot="1">
      <c r="B82" s="47" t="s">
        <v>11</v>
      </c>
      <c r="C82" s="42">
        <v>18</v>
      </c>
      <c r="D82" s="3"/>
      <c r="F82" s="47" t="s">
        <v>50</v>
      </c>
      <c r="G82" s="98"/>
      <c r="H82" s="99"/>
    </row>
    <row r="83" spans="2:8">
      <c r="B83" s="28" t="s">
        <v>136</v>
      </c>
      <c r="C83" s="44">
        <v>13</v>
      </c>
      <c r="D83" s="36"/>
      <c r="F83" s="28" t="s">
        <v>136</v>
      </c>
      <c r="G83" s="98" t="s">
        <v>31</v>
      </c>
      <c r="H83" s="89">
        <v>0.54166666666666663</v>
      </c>
    </row>
    <row r="84" spans="2:8" ht="15.75" thickBot="1">
      <c r="B84" s="72" t="s">
        <v>130</v>
      </c>
      <c r="C84" s="41">
        <v>14</v>
      </c>
      <c r="D84" s="3" t="s">
        <v>137</v>
      </c>
      <c r="F84" s="47" t="s">
        <v>11</v>
      </c>
      <c r="G84" s="100"/>
      <c r="H84" s="101"/>
    </row>
    <row r="85" spans="2:8">
      <c r="B85" s="69" t="s">
        <v>77</v>
      </c>
      <c r="C85" s="44">
        <v>25</v>
      </c>
      <c r="D85" s="73" t="s">
        <v>138</v>
      </c>
      <c r="F85" s="69" t="s">
        <v>5</v>
      </c>
      <c r="G85" s="98" t="s">
        <v>54</v>
      </c>
      <c r="H85" s="89">
        <v>0.54166666666666663</v>
      </c>
    </row>
    <row r="86" spans="2:8" ht="15.75" thickBot="1">
      <c r="B86" s="70" t="s">
        <v>5</v>
      </c>
      <c r="C86" s="43">
        <v>7</v>
      </c>
      <c r="D86" s="74"/>
      <c r="F86" s="70" t="s">
        <v>130</v>
      </c>
      <c r="G86" s="102"/>
      <c r="H86" s="90"/>
    </row>
    <row r="87" spans="2:8" ht="15.75" thickTop="1"/>
  </sheetData>
  <mergeCells count="81">
    <mergeCell ref="G68:G69"/>
    <mergeCell ref="H68:H69"/>
    <mergeCell ref="G47:G48"/>
    <mergeCell ref="H47:H48"/>
    <mergeCell ref="G49:G50"/>
    <mergeCell ref="H49:H50"/>
    <mergeCell ref="G51:G52"/>
    <mergeCell ref="H51:H52"/>
    <mergeCell ref="G66:G67"/>
    <mergeCell ref="H66:H67"/>
    <mergeCell ref="G60:G61"/>
    <mergeCell ref="H60:H61"/>
    <mergeCell ref="G62:G63"/>
    <mergeCell ref="H62:H63"/>
    <mergeCell ref="G64:G65"/>
    <mergeCell ref="H64:H65"/>
    <mergeCell ref="B41:D41"/>
    <mergeCell ref="F41:H41"/>
    <mergeCell ref="G43:G44"/>
    <mergeCell ref="H43:H44"/>
    <mergeCell ref="G45:G46"/>
    <mergeCell ref="H45:H46"/>
    <mergeCell ref="G34:G35"/>
    <mergeCell ref="H34:H35"/>
    <mergeCell ref="G36:G37"/>
    <mergeCell ref="H36:H37"/>
    <mergeCell ref="G38:G39"/>
    <mergeCell ref="H38:H39"/>
    <mergeCell ref="B28:D28"/>
    <mergeCell ref="F28:H28"/>
    <mergeCell ref="G30:G31"/>
    <mergeCell ref="H30:H31"/>
    <mergeCell ref="G32:G33"/>
    <mergeCell ref="H32:H33"/>
    <mergeCell ref="B15:D15"/>
    <mergeCell ref="B1:D1"/>
    <mergeCell ref="G3:G4"/>
    <mergeCell ref="G5:G6"/>
    <mergeCell ref="G7:G8"/>
    <mergeCell ref="G9:G10"/>
    <mergeCell ref="F15:H15"/>
    <mergeCell ref="F1:H1"/>
    <mergeCell ref="F14:H14"/>
    <mergeCell ref="G11:G12"/>
    <mergeCell ref="H3:H4"/>
    <mergeCell ref="H5:H6"/>
    <mergeCell ref="H7:H8"/>
    <mergeCell ref="H9:H10"/>
    <mergeCell ref="H11:H12"/>
    <mergeCell ref="G23:G24"/>
    <mergeCell ref="H23:H24"/>
    <mergeCell ref="G25:G26"/>
    <mergeCell ref="H25:H26"/>
    <mergeCell ref="G17:G18"/>
    <mergeCell ref="H17:H18"/>
    <mergeCell ref="G19:G20"/>
    <mergeCell ref="H19:H20"/>
    <mergeCell ref="G21:G22"/>
    <mergeCell ref="H21:H22"/>
    <mergeCell ref="B54:D54"/>
    <mergeCell ref="F54:H54"/>
    <mergeCell ref="G56:G57"/>
    <mergeCell ref="H56:H57"/>
    <mergeCell ref="G58:G59"/>
    <mergeCell ref="H58:H59"/>
    <mergeCell ref="H85:H86"/>
    <mergeCell ref="B71:D71"/>
    <mergeCell ref="F71:H71"/>
    <mergeCell ref="G73:G74"/>
    <mergeCell ref="H73:H74"/>
    <mergeCell ref="G75:G76"/>
    <mergeCell ref="H75:H76"/>
    <mergeCell ref="G77:G78"/>
    <mergeCell ref="H77:H78"/>
    <mergeCell ref="G79:G80"/>
    <mergeCell ref="H79:H80"/>
    <mergeCell ref="G81:G82"/>
    <mergeCell ref="H81:H82"/>
    <mergeCell ref="G83:G84"/>
    <mergeCell ref="H83:H84"/>
    <mergeCell ref="G85:G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6"/>
  <sheetViews>
    <sheetView topLeftCell="A41" workbookViewId="0">
      <selection activeCell="C67" sqref="C67"/>
    </sheetView>
  </sheetViews>
  <sheetFormatPr baseColWidth="10" defaultColWidth="9.140625" defaultRowHeight="15"/>
  <cols>
    <col min="1" max="1" width="27" customWidth="1"/>
    <col min="2" max="2" width="6.42578125" customWidth="1"/>
    <col min="3" max="3" width="18.28515625" customWidth="1"/>
    <col min="4" max="4" width="5.7109375" customWidth="1"/>
    <col min="5" max="5" width="28.85546875" customWidth="1"/>
    <col min="6" max="6" width="11.7109375" customWidth="1"/>
    <col min="7" max="7" width="11.42578125" customWidth="1"/>
  </cols>
  <sheetData>
    <row r="1" spans="1:7" ht="15.75" thickBot="1">
      <c r="A1" s="91" t="s">
        <v>44</v>
      </c>
      <c r="B1" s="92"/>
      <c r="C1" s="93"/>
      <c r="E1" s="105" t="s">
        <v>32</v>
      </c>
      <c r="F1" s="105"/>
      <c r="G1" s="105"/>
    </row>
    <row r="2" spans="1:7" ht="16.5" thickTop="1" thickBot="1">
      <c r="A2" s="22" t="s">
        <v>3</v>
      </c>
      <c r="B2" s="15" t="s">
        <v>19</v>
      </c>
      <c r="C2" s="13" t="s">
        <v>2</v>
      </c>
      <c r="E2" s="10" t="s">
        <v>3</v>
      </c>
      <c r="F2" s="10" t="s">
        <v>1</v>
      </c>
      <c r="G2" s="10" t="s">
        <v>20</v>
      </c>
    </row>
    <row r="3" spans="1:7">
      <c r="A3" s="23" t="s">
        <v>24</v>
      </c>
      <c r="B3" s="6">
        <v>2</v>
      </c>
      <c r="C3" s="2"/>
      <c r="E3" s="16" t="s">
        <v>24</v>
      </c>
      <c r="F3" s="103" t="s">
        <v>10</v>
      </c>
      <c r="G3" s="104">
        <v>0.41666666666666669</v>
      </c>
    </row>
    <row r="4" spans="1:7" ht="15.75" thickBot="1">
      <c r="A4" s="24" t="s">
        <v>10</v>
      </c>
      <c r="B4" s="7">
        <v>24</v>
      </c>
      <c r="C4" s="8" t="s">
        <v>48</v>
      </c>
      <c r="E4" s="17" t="s">
        <v>10</v>
      </c>
      <c r="F4" s="103"/>
      <c r="G4" s="103"/>
    </row>
    <row r="5" spans="1:7">
      <c r="A5" s="23" t="s">
        <v>26</v>
      </c>
      <c r="B5" s="9">
        <v>28</v>
      </c>
      <c r="C5" s="3" t="s">
        <v>45</v>
      </c>
      <c r="E5" s="16" t="s">
        <v>26</v>
      </c>
      <c r="F5" s="103" t="s">
        <v>31</v>
      </c>
      <c r="G5" s="104">
        <v>0.54166666666666663</v>
      </c>
    </row>
    <row r="6" spans="1:7" ht="15.75" thickBot="1">
      <c r="A6" s="24" t="s">
        <v>27</v>
      </c>
      <c r="B6" s="7">
        <v>12</v>
      </c>
      <c r="C6" s="8"/>
      <c r="E6" s="17" t="s">
        <v>27</v>
      </c>
      <c r="F6" s="103"/>
      <c r="G6" s="103"/>
    </row>
    <row r="7" spans="1:7">
      <c r="A7" s="23" t="s">
        <v>29</v>
      </c>
      <c r="B7" s="9">
        <v>11</v>
      </c>
      <c r="C7" s="3"/>
      <c r="E7" s="16" t="s">
        <v>29</v>
      </c>
      <c r="F7" s="103" t="s">
        <v>34</v>
      </c>
      <c r="G7" s="104">
        <v>0.54166666666666663</v>
      </c>
    </row>
    <row r="8" spans="1:7" ht="15.75" thickBot="1">
      <c r="A8" s="24" t="s">
        <v>28</v>
      </c>
      <c r="B8" s="7">
        <v>12</v>
      </c>
      <c r="C8" s="8" t="s">
        <v>47</v>
      </c>
      <c r="E8" s="17" t="s">
        <v>28</v>
      </c>
      <c r="F8" s="103"/>
      <c r="G8" s="103"/>
    </row>
    <row r="9" spans="1:7">
      <c r="A9" s="23" t="s">
        <v>33</v>
      </c>
      <c r="B9" s="9">
        <v>0</v>
      </c>
      <c r="C9" s="3"/>
      <c r="E9" s="16" t="s">
        <v>33</v>
      </c>
      <c r="F9" s="103" t="s">
        <v>35</v>
      </c>
      <c r="G9" s="104">
        <v>0.54166666666666663</v>
      </c>
    </row>
    <row r="10" spans="1:7" ht="15.75" thickBot="1">
      <c r="A10" s="24" t="s">
        <v>30</v>
      </c>
      <c r="B10" s="9">
        <v>9</v>
      </c>
      <c r="C10" s="3" t="s">
        <v>46</v>
      </c>
      <c r="E10" s="17" t="s">
        <v>30</v>
      </c>
      <c r="F10" s="103"/>
      <c r="G10" s="103"/>
    </row>
    <row r="11" spans="1:7" ht="15.75" thickTop="1">
      <c r="A11" s="19"/>
      <c r="B11" s="21"/>
      <c r="C11" s="20"/>
    </row>
    <row r="12" spans="1:7" ht="15.75" thickBot="1">
      <c r="A12" s="91" t="s">
        <v>44</v>
      </c>
      <c r="B12" s="92"/>
      <c r="C12" s="93"/>
      <c r="E12" s="94" t="s">
        <v>52</v>
      </c>
      <c r="F12" s="94"/>
      <c r="G12" s="94"/>
    </row>
    <row r="13" spans="1:7" ht="16.5" thickTop="1" thickBot="1">
      <c r="A13" s="22" t="s">
        <v>3</v>
      </c>
      <c r="B13" s="18" t="s">
        <v>19</v>
      </c>
      <c r="C13" s="13" t="s">
        <v>2</v>
      </c>
      <c r="E13" s="30" t="s">
        <v>3</v>
      </c>
      <c r="F13" s="31" t="s">
        <v>1</v>
      </c>
      <c r="G13" s="32" t="s">
        <v>20</v>
      </c>
    </row>
    <row r="14" spans="1:7" ht="15.75" thickBot="1">
      <c r="A14" s="23" t="s">
        <v>24</v>
      </c>
      <c r="B14" s="6">
        <v>2</v>
      </c>
      <c r="C14" s="2"/>
      <c r="E14" s="28" t="s">
        <v>24</v>
      </c>
      <c r="F14" s="95" t="s">
        <v>34</v>
      </c>
      <c r="G14" s="96">
        <v>0.54166666666666663</v>
      </c>
    </row>
    <row r="15" spans="1:7" ht="15.75" thickBot="1">
      <c r="A15" s="24" t="s">
        <v>10</v>
      </c>
      <c r="B15" s="7">
        <v>24</v>
      </c>
      <c r="C15" s="8" t="s">
        <v>48</v>
      </c>
      <c r="E15" s="27" t="s">
        <v>26</v>
      </c>
      <c r="F15" s="95"/>
      <c r="G15" s="97"/>
    </row>
    <row r="16" spans="1:7" ht="15.75" thickBot="1">
      <c r="A16" s="23" t="s">
        <v>26</v>
      </c>
      <c r="B16" s="9">
        <v>28</v>
      </c>
      <c r="C16" s="3" t="s">
        <v>45</v>
      </c>
      <c r="E16" s="28" t="s">
        <v>29</v>
      </c>
      <c r="F16" s="95" t="s">
        <v>54</v>
      </c>
      <c r="G16" s="96">
        <v>0.54166666666666663</v>
      </c>
    </row>
    <row r="17" spans="1:7" ht="15.75" thickBot="1">
      <c r="A17" s="24" t="s">
        <v>27</v>
      </c>
      <c r="B17" s="7">
        <v>12</v>
      </c>
      <c r="C17" s="8"/>
      <c r="E17" s="27" t="s">
        <v>10</v>
      </c>
      <c r="F17" s="95"/>
      <c r="G17" s="97"/>
    </row>
    <row r="18" spans="1:7" ht="15.75" thickBot="1">
      <c r="A18" s="23" t="s">
        <v>29</v>
      </c>
      <c r="B18" s="9">
        <v>11</v>
      </c>
      <c r="C18" s="3"/>
      <c r="E18" s="28" t="s">
        <v>53</v>
      </c>
      <c r="F18" s="95" t="s">
        <v>55</v>
      </c>
      <c r="G18" s="96">
        <v>0.54166666666666663</v>
      </c>
    </row>
    <row r="19" spans="1:7" ht="15.75" thickBot="1">
      <c r="A19" s="24" t="s">
        <v>28</v>
      </c>
      <c r="B19" s="7">
        <v>12</v>
      </c>
      <c r="C19" s="8" t="s">
        <v>47</v>
      </c>
      <c r="E19" s="27" t="s">
        <v>27</v>
      </c>
      <c r="F19" s="95"/>
      <c r="G19" s="97"/>
    </row>
    <row r="20" spans="1:7" ht="15.75" thickBot="1">
      <c r="A20" s="23" t="s">
        <v>33</v>
      </c>
      <c r="B20" s="9">
        <v>0</v>
      </c>
      <c r="C20" s="3"/>
      <c r="E20" s="28" t="s">
        <v>28</v>
      </c>
      <c r="F20" s="95" t="s">
        <v>31</v>
      </c>
      <c r="G20" s="96">
        <v>0.54166666666666663</v>
      </c>
    </row>
    <row r="21" spans="1:7" ht="15.75" thickBot="1">
      <c r="A21" s="24" t="s">
        <v>30</v>
      </c>
      <c r="B21" s="25">
        <v>9</v>
      </c>
      <c r="C21" s="26" t="s">
        <v>46</v>
      </c>
      <c r="E21" s="29" t="s">
        <v>30</v>
      </c>
      <c r="F21" s="106"/>
      <c r="G21" s="107"/>
    </row>
    <row r="23" spans="1:7" ht="15.75" thickBot="1">
      <c r="A23" s="91" t="s">
        <v>63</v>
      </c>
      <c r="B23" s="92"/>
      <c r="C23" s="93"/>
      <c r="E23" s="94" t="s">
        <v>64</v>
      </c>
      <c r="F23" s="94"/>
      <c r="G23" s="94"/>
    </row>
    <row r="24" spans="1:7" ht="16.5" thickTop="1" thickBot="1">
      <c r="A24" s="45" t="s">
        <v>3</v>
      </c>
      <c r="B24" s="34" t="s">
        <v>19</v>
      </c>
      <c r="C24" s="35" t="s">
        <v>2</v>
      </c>
      <c r="E24" s="30" t="s">
        <v>3</v>
      </c>
      <c r="F24" s="31" t="s">
        <v>1</v>
      </c>
      <c r="G24" s="32" t="s">
        <v>20</v>
      </c>
    </row>
    <row r="25" spans="1:7" ht="15.75" thickBot="1">
      <c r="A25" s="28" t="s">
        <v>24</v>
      </c>
      <c r="B25" s="44">
        <v>8</v>
      </c>
      <c r="C25" s="36"/>
      <c r="E25" s="28" t="s">
        <v>67</v>
      </c>
      <c r="F25" s="95" t="s">
        <v>37</v>
      </c>
      <c r="G25" s="96">
        <v>0.54166666666666663</v>
      </c>
    </row>
    <row r="26" spans="1:7" ht="15.75" thickBot="1">
      <c r="A26" s="27" t="s">
        <v>26</v>
      </c>
      <c r="B26" s="41">
        <v>22</v>
      </c>
      <c r="C26" s="8" t="s">
        <v>66</v>
      </c>
      <c r="E26" s="27" t="s">
        <v>26</v>
      </c>
      <c r="F26" s="95"/>
      <c r="G26" s="97"/>
    </row>
    <row r="27" spans="1:7" ht="15.75" thickBot="1">
      <c r="A27" s="28" t="s">
        <v>29</v>
      </c>
      <c r="B27" s="42">
        <v>11</v>
      </c>
      <c r="C27" s="3"/>
      <c r="E27" s="28" t="s">
        <v>24</v>
      </c>
      <c r="F27" s="95" t="s">
        <v>35</v>
      </c>
      <c r="G27" s="96">
        <v>0.54166666666666663</v>
      </c>
    </row>
    <row r="28" spans="1:7" ht="15.75" thickBot="1">
      <c r="A28" s="27" t="s">
        <v>10</v>
      </c>
      <c r="B28" s="41">
        <v>20</v>
      </c>
      <c r="C28" s="8" t="s">
        <v>65</v>
      </c>
      <c r="E28" s="27" t="s">
        <v>71</v>
      </c>
      <c r="F28" s="95"/>
      <c r="G28" s="97"/>
    </row>
    <row r="29" spans="1:7" ht="15.75" thickBot="1">
      <c r="A29" s="28" t="s">
        <v>53</v>
      </c>
      <c r="B29" s="42">
        <v>0</v>
      </c>
      <c r="C29" s="3"/>
      <c r="E29" s="28" t="s">
        <v>10</v>
      </c>
      <c r="F29" s="95" t="s">
        <v>10</v>
      </c>
      <c r="G29" s="96">
        <v>0.41666666666666669</v>
      </c>
    </row>
    <row r="30" spans="1:7" ht="15.75" thickBot="1">
      <c r="A30" s="27" t="s">
        <v>27</v>
      </c>
      <c r="B30" s="41">
        <v>9</v>
      </c>
      <c r="C30" s="8" t="s">
        <v>88</v>
      </c>
      <c r="E30" s="27" t="s">
        <v>28</v>
      </c>
      <c r="F30" s="95"/>
      <c r="G30" s="97"/>
    </row>
    <row r="31" spans="1:7" ht="15.75" thickBot="1">
      <c r="A31" s="28" t="s">
        <v>28</v>
      </c>
      <c r="B31" s="42">
        <v>9</v>
      </c>
      <c r="C31" s="3"/>
      <c r="E31" s="28" t="s">
        <v>27</v>
      </c>
      <c r="F31" s="95" t="s">
        <v>55</v>
      </c>
      <c r="G31" s="96">
        <v>0.54166666666666663</v>
      </c>
    </row>
    <row r="32" spans="1:7" ht="15.75" thickBot="1">
      <c r="A32" s="29" t="s">
        <v>30</v>
      </c>
      <c r="B32" s="43">
        <v>12</v>
      </c>
      <c r="C32" s="26" t="s">
        <v>128</v>
      </c>
      <c r="E32" s="29" t="s">
        <v>30</v>
      </c>
      <c r="F32" s="106"/>
      <c r="G32" s="107"/>
    </row>
    <row r="33" spans="1:7" ht="15.75" thickTop="1"/>
    <row r="34" spans="1:7" ht="15.75" thickBot="1">
      <c r="A34" s="91" t="s">
        <v>81</v>
      </c>
      <c r="B34" s="92"/>
      <c r="C34" s="93"/>
      <c r="E34" s="94" t="s">
        <v>82</v>
      </c>
      <c r="F34" s="94"/>
      <c r="G34" s="94"/>
    </row>
    <row r="35" spans="1:7" ht="16.5" thickTop="1" thickBot="1">
      <c r="A35" s="45" t="s">
        <v>3</v>
      </c>
      <c r="B35" s="34" t="s">
        <v>19</v>
      </c>
      <c r="C35" s="35" t="s">
        <v>2</v>
      </c>
      <c r="E35" s="30" t="s">
        <v>3</v>
      </c>
      <c r="F35" s="31" t="s">
        <v>1</v>
      </c>
      <c r="G35" s="32" t="s">
        <v>20</v>
      </c>
    </row>
    <row r="36" spans="1:7" ht="15.75" thickBot="1">
      <c r="A36" s="28" t="s">
        <v>67</v>
      </c>
      <c r="B36" s="44">
        <v>26</v>
      </c>
      <c r="C36" s="36" t="s">
        <v>85</v>
      </c>
      <c r="E36" s="28" t="s">
        <v>83</v>
      </c>
      <c r="F36" s="95" t="s">
        <v>55</v>
      </c>
      <c r="G36" s="96">
        <v>0.54166666666666663</v>
      </c>
    </row>
    <row r="37" spans="1:7" ht="15.75" thickBot="1">
      <c r="A37" s="27" t="s">
        <v>26</v>
      </c>
      <c r="B37" s="41">
        <v>17</v>
      </c>
      <c r="C37" s="8"/>
      <c r="E37" s="27" t="s">
        <v>26</v>
      </c>
      <c r="F37" s="95"/>
      <c r="G37" s="97"/>
    </row>
    <row r="38" spans="1:7" ht="15.75" thickBot="1">
      <c r="A38" s="28" t="s">
        <v>24</v>
      </c>
      <c r="B38" s="42">
        <v>2</v>
      </c>
      <c r="C38" s="3"/>
      <c r="E38" s="28"/>
      <c r="F38" s="95"/>
      <c r="G38" s="96"/>
    </row>
    <row r="39" spans="1:7" ht="15.75" thickBot="1">
      <c r="A39" s="27" t="s">
        <v>77</v>
      </c>
      <c r="B39" s="41">
        <v>11</v>
      </c>
      <c r="C39" s="8" t="s">
        <v>86</v>
      </c>
      <c r="E39" s="27"/>
      <c r="F39" s="95"/>
      <c r="G39" s="97"/>
    </row>
    <row r="40" spans="1:7" ht="15.75" thickBot="1">
      <c r="A40" s="28" t="s">
        <v>10</v>
      </c>
      <c r="B40" s="42">
        <v>9</v>
      </c>
      <c r="C40" s="3" t="s">
        <v>87</v>
      </c>
      <c r="E40" s="28" t="s">
        <v>27</v>
      </c>
      <c r="F40" s="95" t="s">
        <v>31</v>
      </c>
      <c r="G40" s="96">
        <v>0.54166666666666663</v>
      </c>
    </row>
    <row r="41" spans="1:7" ht="15.75" thickBot="1">
      <c r="A41" s="27" t="s">
        <v>28</v>
      </c>
      <c r="B41" s="41">
        <v>0</v>
      </c>
      <c r="C41" s="8"/>
      <c r="E41" s="27" t="s">
        <v>84</v>
      </c>
      <c r="F41" s="95"/>
      <c r="G41" s="97"/>
    </row>
    <row r="42" spans="1:7" ht="15.75" thickBot="1">
      <c r="A42" s="28" t="s">
        <v>27</v>
      </c>
      <c r="B42" s="42">
        <v>9</v>
      </c>
      <c r="C42" s="3" t="s">
        <v>88</v>
      </c>
      <c r="E42" s="28" t="s">
        <v>10</v>
      </c>
      <c r="F42" s="95" t="s">
        <v>54</v>
      </c>
      <c r="G42" s="96">
        <v>0.54166666666666663</v>
      </c>
    </row>
    <row r="43" spans="1:7" ht="15.75" thickBot="1">
      <c r="A43" s="29" t="s">
        <v>30</v>
      </c>
      <c r="B43" s="43">
        <v>7</v>
      </c>
      <c r="C43" s="26"/>
      <c r="E43" s="29" t="s">
        <v>30</v>
      </c>
      <c r="F43" s="106"/>
      <c r="G43" s="107"/>
    </row>
    <row r="44" spans="1:7" ht="15.75" thickTop="1"/>
    <row r="45" spans="1:7" ht="15.75" thickBot="1">
      <c r="A45" s="91" t="s">
        <v>103</v>
      </c>
      <c r="B45" s="92"/>
      <c r="C45" s="93"/>
      <c r="E45" s="94" t="s">
        <v>106</v>
      </c>
      <c r="F45" s="94"/>
      <c r="G45" s="94"/>
    </row>
    <row r="46" spans="1:7" ht="16.5" thickTop="1" thickBot="1">
      <c r="A46" s="45" t="s">
        <v>3</v>
      </c>
      <c r="B46" s="34" t="s">
        <v>19</v>
      </c>
      <c r="C46" s="35" t="s">
        <v>2</v>
      </c>
      <c r="E46" s="30" t="s">
        <v>3</v>
      </c>
      <c r="F46" s="31" t="s">
        <v>1</v>
      </c>
      <c r="G46" s="32" t="s">
        <v>20</v>
      </c>
    </row>
    <row r="47" spans="1:7" ht="15.75" thickBot="1">
      <c r="A47" s="28" t="s">
        <v>83</v>
      </c>
      <c r="B47" s="44">
        <v>8</v>
      </c>
      <c r="C47" s="36"/>
      <c r="E47" s="28" t="s">
        <v>83</v>
      </c>
      <c r="F47" s="95"/>
      <c r="G47" s="96"/>
    </row>
    <row r="48" spans="1:7" ht="15.75" thickBot="1">
      <c r="A48" s="27" t="s">
        <v>26</v>
      </c>
      <c r="B48" s="41">
        <v>18</v>
      </c>
      <c r="C48" s="8" t="s">
        <v>104</v>
      </c>
      <c r="E48" s="48" t="s">
        <v>102</v>
      </c>
      <c r="F48" s="95"/>
      <c r="G48" s="97"/>
    </row>
    <row r="49" spans="1:7" ht="15.75" thickBot="1">
      <c r="A49" s="28"/>
      <c r="B49" s="42"/>
      <c r="C49" s="3"/>
      <c r="E49" s="28" t="s">
        <v>27</v>
      </c>
      <c r="F49" s="95" t="s">
        <v>31</v>
      </c>
      <c r="G49" s="96">
        <v>0.41666666666666669</v>
      </c>
    </row>
    <row r="50" spans="1:7" ht="15.75" thickBot="1">
      <c r="A50" s="27"/>
      <c r="B50" s="41"/>
      <c r="C50" s="8"/>
      <c r="E50" s="27" t="s">
        <v>67</v>
      </c>
      <c r="F50" s="95"/>
      <c r="G50" s="97"/>
    </row>
    <row r="51" spans="1:7" ht="15.75" thickBot="1">
      <c r="A51" s="28" t="s">
        <v>27</v>
      </c>
      <c r="B51" s="42">
        <v>24</v>
      </c>
      <c r="C51" s="3" t="s">
        <v>105</v>
      </c>
      <c r="E51" s="28" t="s">
        <v>10</v>
      </c>
      <c r="F51" s="95" t="s">
        <v>10</v>
      </c>
      <c r="G51" s="96">
        <v>0.41666666666666669</v>
      </c>
    </row>
    <row r="52" spans="1:7" ht="15.75" thickBot="1">
      <c r="A52" s="27" t="s">
        <v>84</v>
      </c>
      <c r="B52" s="41">
        <v>12</v>
      </c>
      <c r="C52" s="8"/>
      <c r="E52" s="27" t="s">
        <v>26</v>
      </c>
      <c r="F52" s="95"/>
      <c r="G52" s="97"/>
    </row>
    <row r="53" spans="1:7" ht="15.75" thickBot="1">
      <c r="A53" s="28" t="s">
        <v>10</v>
      </c>
      <c r="B53" s="42">
        <v>14</v>
      </c>
      <c r="C53" s="3" t="s">
        <v>48</v>
      </c>
      <c r="E53" s="28" t="s">
        <v>107</v>
      </c>
      <c r="F53" s="95" t="s">
        <v>108</v>
      </c>
      <c r="G53" s="96">
        <v>0.54166666666666663</v>
      </c>
    </row>
    <row r="54" spans="1:7" ht="15.75" thickBot="1">
      <c r="A54" s="29" t="s">
        <v>30</v>
      </c>
      <c r="B54" s="43">
        <v>9</v>
      </c>
      <c r="C54" s="26"/>
      <c r="E54" s="29" t="s">
        <v>30</v>
      </c>
      <c r="F54" s="106"/>
      <c r="G54" s="107"/>
    </row>
    <row r="55" spans="1:7" ht="15.75" thickTop="1"/>
    <row r="56" spans="1:7" ht="15.75" thickBot="1">
      <c r="A56" s="91" t="s">
        <v>140</v>
      </c>
      <c r="B56" s="92"/>
      <c r="C56" s="93"/>
      <c r="E56" s="94" t="s">
        <v>141</v>
      </c>
      <c r="F56" s="94"/>
      <c r="G56" s="94"/>
    </row>
    <row r="57" spans="1:7" ht="16.5" thickTop="1" thickBot="1">
      <c r="A57" s="45" t="s">
        <v>3</v>
      </c>
      <c r="B57" s="34" t="s">
        <v>19</v>
      </c>
      <c r="C57" s="35" t="s">
        <v>2</v>
      </c>
      <c r="E57" s="30" t="s">
        <v>3</v>
      </c>
      <c r="F57" s="31" t="s">
        <v>1</v>
      </c>
      <c r="G57" s="32" t="s">
        <v>20</v>
      </c>
    </row>
    <row r="58" spans="1:7" ht="15.75" thickBot="1">
      <c r="A58" s="28" t="s">
        <v>83</v>
      </c>
      <c r="B58" s="44"/>
      <c r="C58" s="36"/>
      <c r="E58" s="28" t="s">
        <v>83</v>
      </c>
      <c r="F58" s="95" t="s">
        <v>108</v>
      </c>
      <c r="G58" s="96">
        <v>0.41666666666666669</v>
      </c>
    </row>
    <row r="59" spans="1:7" ht="15.75" thickBot="1">
      <c r="A59" s="48" t="s">
        <v>102</v>
      </c>
      <c r="B59" s="41"/>
      <c r="C59" s="8"/>
      <c r="E59" s="27" t="s">
        <v>10</v>
      </c>
      <c r="F59" s="95"/>
      <c r="G59" s="97"/>
    </row>
    <row r="60" spans="1:7" ht="15.75" thickBot="1">
      <c r="A60" s="28" t="s">
        <v>27</v>
      </c>
      <c r="B60" s="42">
        <v>15</v>
      </c>
      <c r="C60" s="3"/>
      <c r="E60" s="28" t="s">
        <v>107</v>
      </c>
      <c r="F60" s="95" t="s">
        <v>35</v>
      </c>
      <c r="G60" s="96">
        <v>0.41666666666666669</v>
      </c>
    </row>
    <row r="61" spans="1:7" ht="15.75" thickBot="1">
      <c r="A61" s="27" t="s">
        <v>67</v>
      </c>
      <c r="B61" s="41">
        <v>25</v>
      </c>
      <c r="C61" s="8" t="s">
        <v>85</v>
      </c>
      <c r="E61" s="27" t="s">
        <v>67</v>
      </c>
      <c r="F61" s="95"/>
      <c r="G61" s="97"/>
    </row>
    <row r="62" spans="1:7" ht="15.75" thickBot="1">
      <c r="A62" s="28" t="s">
        <v>10</v>
      </c>
      <c r="B62" s="42">
        <v>10</v>
      </c>
      <c r="C62" s="3" t="s">
        <v>65</v>
      </c>
      <c r="E62" s="28"/>
      <c r="F62" s="95"/>
      <c r="G62" s="96"/>
    </row>
    <row r="63" spans="1:7" ht="15.75" thickBot="1">
      <c r="A63" s="27" t="s">
        <v>26</v>
      </c>
      <c r="B63" s="41">
        <v>8</v>
      </c>
      <c r="C63" s="8"/>
      <c r="E63" s="27"/>
      <c r="F63" s="95"/>
      <c r="G63" s="97"/>
    </row>
    <row r="64" spans="1:7" ht="15.75" thickBot="1">
      <c r="A64" s="28" t="s">
        <v>107</v>
      </c>
      <c r="B64" s="42">
        <v>11</v>
      </c>
      <c r="C64" s="3"/>
      <c r="E64" s="28"/>
      <c r="F64" s="95"/>
      <c r="G64" s="96"/>
    </row>
    <row r="65" spans="1:7" ht="15.75" thickBot="1">
      <c r="A65" s="29" t="s">
        <v>30</v>
      </c>
      <c r="B65" s="43">
        <v>34</v>
      </c>
      <c r="C65" s="26" t="s">
        <v>47</v>
      </c>
      <c r="E65" s="29"/>
      <c r="F65" s="106"/>
      <c r="G65" s="107"/>
    </row>
    <row r="66" spans="1:7" ht="15.75" thickTop="1"/>
  </sheetData>
  <mergeCells count="60">
    <mergeCell ref="F40:F41"/>
    <mergeCell ref="G40:G41"/>
    <mergeCell ref="F42:F43"/>
    <mergeCell ref="G42:G43"/>
    <mergeCell ref="A34:C34"/>
    <mergeCell ref="E34:G34"/>
    <mergeCell ref="F36:F37"/>
    <mergeCell ref="G36:G37"/>
    <mergeCell ref="F38:F39"/>
    <mergeCell ref="G38:G39"/>
    <mergeCell ref="F29:F30"/>
    <mergeCell ref="G29:G30"/>
    <mergeCell ref="F31:F32"/>
    <mergeCell ref="G31:G32"/>
    <mergeCell ref="A23:C23"/>
    <mergeCell ref="E23:G23"/>
    <mergeCell ref="F25:F26"/>
    <mergeCell ref="G25:G26"/>
    <mergeCell ref="F27:F28"/>
    <mergeCell ref="G27:G28"/>
    <mergeCell ref="F9:F10"/>
    <mergeCell ref="G9:G10"/>
    <mergeCell ref="A1:C1"/>
    <mergeCell ref="E1:G1"/>
    <mergeCell ref="F3:F4"/>
    <mergeCell ref="G3:G4"/>
    <mergeCell ref="F5:F6"/>
    <mergeCell ref="G5:G6"/>
    <mergeCell ref="F7:F8"/>
    <mergeCell ref="G7:G8"/>
    <mergeCell ref="F18:F19"/>
    <mergeCell ref="G18:G19"/>
    <mergeCell ref="F20:F21"/>
    <mergeCell ref="G20:G21"/>
    <mergeCell ref="A12:C12"/>
    <mergeCell ref="E12:G12"/>
    <mergeCell ref="F14:F15"/>
    <mergeCell ref="G14:G15"/>
    <mergeCell ref="F16:F17"/>
    <mergeCell ref="G16:G17"/>
    <mergeCell ref="F51:F52"/>
    <mergeCell ref="G51:G52"/>
    <mergeCell ref="F53:F54"/>
    <mergeCell ref="G53:G54"/>
    <mergeCell ref="A45:C45"/>
    <mergeCell ref="E45:G45"/>
    <mergeCell ref="F47:F48"/>
    <mergeCell ref="G47:G48"/>
    <mergeCell ref="F49:F50"/>
    <mergeCell ref="G49:G50"/>
    <mergeCell ref="F62:F63"/>
    <mergeCell ref="G62:G63"/>
    <mergeCell ref="F64:F65"/>
    <mergeCell ref="G64:G65"/>
    <mergeCell ref="A56:C56"/>
    <mergeCell ref="E56:G56"/>
    <mergeCell ref="F58:F59"/>
    <mergeCell ref="G58:G59"/>
    <mergeCell ref="F60:F61"/>
    <mergeCell ref="G60:G6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4"/>
  <sheetViews>
    <sheetView tabSelected="1" topLeftCell="A13" workbookViewId="0">
      <selection activeCell="E38" sqref="E38"/>
    </sheetView>
  </sheetViews>
  <sheetFormatPr baseColWidth="10" defaultRowHeight="15"/>
  <cols>
    <col min="1" max="1" width="3.7109375" customWidth="1"/>
    <col min="2" max="2" width="18.7109375" customWidth="1"/>
    <col min="3" max="3" width="2.140625" bestFit="1" customWidth="1"/>
    <col min="4" max="4" width="2.7109375" bestFit="1" customWidth="1"/>
    <col min="5" max="5" width="3" bestFit="1" customWidth="1"/>
    <col min="6" max="7" width="4" bestFit="1" customWidth="1"/>
    <col min="8" max="8" width="3.7109375" customWidth="1"/>
    <col min="9" max="9" width="1.5703125" customWidth="1"/>
    <col min="10" max="10" width="3.7109375" customWidth="1"/>
    <col min="11" max="11" width="18.42578125" customWidth="1"/>
    <col min="12" max="12" width="2.7109375" bestFit="1" customWidth="1"/>
    <col min="13" max="13" width="3.42578125" bestFit="1" customWidth="1"/>
    <col min="14" max="15" width="3.42578125" customWidth="1"/>
    <col min="16" max="17" width="4.140625" customWidth="1"/>
    <col min="18" max="18" width="17.7109375" bestFit="1" customWidth="1"/>
    <col min="19" max="19" width="18.28515625" bestFit="1" customWidth="1"/>
    <col min="20" max="20" width="2.7109375" bestFit="1" customWidth="1"/>
    <col min="21" max="21" width="3" customWidth="1"/>
    <col min="22" max="22" width="1.28515625" customWidth="1"/>
    <col min="23" max="23" width="17.7109375" style="1" bestFit="1" customWidth="1"/>
    <col min="24" max="24" width="18.42578125" style="1" bestFit="1" customWidth="1"/>
    <col min="25" max="25" width="5.140625" style="1" customWidth="1"/>
    <col min="26" max="26" width="4.7109375" style="1" customWidth="1"/>
  </cols>
  <sheetData>
    <row r="1" spans="1:26" ht="15.75" thickBot="1">
      <c r="A1" s="108" t="s">
        <v>145</v>
      </c>
      <c r="B1" s="108"/>
      <c r="C1" s="108"/>
      <c r="D1" s="108"/>
      <c r="E1" s="108"/>
      <c r="F1" s="108"/>
      <c r="G1" s="108"/>
      <c r="H1" s="108"/>
      <c r="I1" s="50"/>
      <c r="J1" s="109" t="s">
        <v>143</v>
      </c>
      <c r="K1" s="109"/>
      <c r="L1" s="109"/>
      <c r="M1" s="109"/>
      <c r="N1" s="109"/>
      <c r="O1" s="109"/>
      <c r="P1" s="109"/>
      <c r="Q1" s="109"/>
      <c r="R1" s="109" t="s">
        <v>147</v>
      </c>
      <c r="S1" s="109"/>
      <c r="T1" s="109"/>
      <c r="U1" s="109"/>
      <c r="W1" s="108" t="s">
        <v>148</v>
      </c>
      <c r="X1" s="108"/>
      <c r="Y1" s="108"/>
      <c r="Z1" s="108"/>
    </row>
    <row r="2" spans="1:26" ht="16.5" thickTop="1" thickBot="1">
      <c r="A2" s="55" t="s">
        <v>109</v>
      </c>
      <c r="B2" s="56" t="s">
        <v>110</v>
      </c>
      <c r="C2" s="57" t="s">
        <v>111</v>
      </c>
      <c r="D2" s="57" t="s">
        <v>112</v>
      </c>
      <c r="E2" s="57" t="s">
        <v>113</v>
      </c>
      <c r="F2" s="57" t="s">
        <v>114</v>
      </c>
      <c r="G2" s="57" t="s">
        <v>115</v>
      </c>
      <c r="H2" s="57" t="s">
        <v>116</v>
      </c>
      <c r="I2" s="51"/>
      <c r="J2" s="55" t="s">
        <v>109</v>
      </c>
      <c r="K2" s="56" t="s">
        <v>110</v>
      </c>
      <c r="L2" s="57" t="s">
        <v>111</v>
      </c>
      <c r="M2" s="57" t="s">
        <v>112</v>
      </c>
      <c r="N2" s="57" t="s">
        <v>113</v>
      </c>
      <c r="O2" s="57" t="s">
        <v>114</v>
      </c>
      <c r="P2" s="57" t="s">
        <v>115</v>
      </c>
      <c r="Q2" s="57" t="s">
        <v>116</v>
      </c>
      <c r="R2" s="52" t="s">
        <v>68</v>
      </c>
      <c r="S2" s="53" t="s">
        <v>120</v>
      </c>
      <c r="T2" s="53" t="s">
        <v>112</v>
      </c>
      <c r="U2" s="54" t="s">
        <v>121</v>
      </c>
      <c r="W2" s="52" t="s">
        <v>68</v>
      </c>
      <c r="X2" s="53" t="s">
        <v>120</v>
      </c>
      <c r="Y2" s="53" t="s">
        <v>112</v>
      </c>
      <c r="Z2" s="54" t="s">
        <v>121</v>
      </c>
    </row>
    <row r="3" spans="1:26">
      <c r="A3" s="58">
        <v>1</v>
      </c>
      <c r="B3" s="59" t="s">
        <v>16</v>
      </c>
      <c r="C3" s="60">
        <f t="shared" ref="C3:C16" si="0">SUM(D3+E3)</f>
        <v>6</v>
      </c>
      <c r="D3" s="60">
        <v>5</v>
      </c>
      <c r="E3" s="60">
        <v>1</v>
      </c>
      <c r="F3" s="60">
        <f>14+13+24+28+12+18</f>
        <v>109</v>
      </c>
      <c r="G3" s="60">
        <f>5+17+8+4+4+4</f>
        <v>42</v>
      </c>
      <c r="H3" s="61">
        <f t="shared" ref="H3:H16" si="1">SUM(F3-G3)</f>
        <v>67</v>
      </c>
      <c r="I3" s="49"/>
      <c r="J3" s="58">
        <v>1</v>
      </c>
      <c r="K3" s="59" t="s">
        <v>10</v>
      </c>
      <c r="L3" s="60">
        <f t="shared" ref="L3:L9" si="2">SUM(M3+N3)</f>
        <v>6</v>
      </c>
      <c r="M3" s="60">
        <v>6</v>
      </c>
      <c r="N3" s="60">
        <v>0</v>
      </c>
      <c r="O3" s="60">
        <f>9+24+20+9+14+10</f>
        <v>86</v>
      </c>
      <c r="P3" s="60">
        <f>2+11+9+8</f>
        <v>30</v>
      </c>
      <c r="Q3" s="61">
        <f t="shared" ref="Q3:Q9" si="3">SUM(O3-P3)</f>
        <v>56</v>
      </c>
      <c r="R3" s="1" t="s">
        <v>16</v>
      </c>
      <c r="S3" s="49" t="s">
        <v>17</v>
      </c>
      <c r="T3" s="49">
        <v>1</v>
      </c>
      <c r="U3" s="49">
        <v>1</v>
      </c>
      <c r="W3" s="1" t="s">
        <v>10</v>
      </c>
      <c r="X3" s="1" t="s">
        <v>48</v>
      </c>
      <c r="Y3" s="49">
        <v>2</v>
      </c>
      <c r="Z3" s="49" t="s">
        <v>126</v>
      </c>
    </row>
    <row r="4" spans="1:26" ht="15.75" thickBot="1">
      <c r="A4" s="62">
        <v>2</v>
      </c>
      <c r="B4" s="63" t="s">
        <v>101</v>
      </c>
      <c r="C4" s="64">
        <f t="shared" si="0"/>
        <v>6</v>
      </c>
      <c r="D4" s="64">
        <v>5</v>
      </c>
      <c r="E4" s="64">
        <v>1</v>
      </c>
      <c r="F4" s="64">
        <f>14+17+23+11+22+18</f>
        <v>105</v>
      </c>
      <c r="G4" s="64">
        <f>17+13+7+8+15+5</f>
        <v>65</v>
      </c>
      <c r="H4" s="65">
        <f t="shared" si="1"/>
        <v>40</v>
      </c>
      <c r="I4" s="49"/>
      <c r="J4" s="62">
        <v>2</v>
      </c>
      <c r="K4" s="63" t="s">
        <v>26</v>
      </c>
      <c r="L4" s="64">
        <f t="shared" si="2"/>
        <v>5</v>
      </c>
      <c r="M4" s="64">
        <v>3</v>
      </c>
      <c r="N4" s="64">
        <v>2</v>
      </c>
      <c r="O4" s="64">
        <f>28+22+17+18+8</f>
        <v>93</v>
      </c>
      <c r="P4" s="64">
        <f>12+8+26+8+10</f>
        <v>64</v>
      </c>
      <c r="Q4" s="65">
        <f t="shared" si="3"/>
        <v>29</v>
      </c>
      <c r="R4" s="1" t="s">
        <v>16</v>
      </c>
      <c r="S4" s="49" t="s">
        <v>60</v>
      </c>
      <c r="T4" s="49">
        <v>2</v>
      </c>
      <c r="U4" s="49" t="s">
        <v>123</v>
      </c>
      <c r="W4" s="1" t="s">
        <v>27</v>
      </c>
      <c r="X4" s="1" t="s">
        <v>88</v>
      </c>
      <c r="Y4" s="49">
        <v>2</v>
      </c>
      <c r="Z4" s="49" t="s">
        <v>127</v>
      </c>
    </row>
    <row r="5" spans="1:26">
      <c r="A5" s="58">
        <v>3</v>
      </c>
      <c r="B5" s="63" t="s">
        <v>13</v>
      </c>
      <c r="C5" s="64">
        <f t="shared" si="0"/>
        <v>6</v>
      </c>
      <c r="D5" s="64">
        <v>4</v>
      </c>
      <c r="E5" s="64">
        <v>2</v>
      </c>
      <c r="F5" s="64">
        <f>17+17+8+20+11+8</f>
        <v>81</v>
      </c>
      <c r="G5" s="64">
        <f>14+16+24+6+2+22</f>
        <v>84</v>
      </c>
      <c r="H5" s="65">
        <f t="shared" si="1"/>
        <v>-3</v>
      </c>
      <c r="I5" s="49"/>
      <c r="J5" s="58">
        <v>3</v>
      </c>
      <c r="K5" s="63" t="s">
        <v>30</v>
      </c>
      <c r="L5" s="64">
        <f t="shared" si="2"/>
        <v>5</v>
      </c>
      <c r="M5" s="64">
        <v>3</v>
      </c>
      <c r="N5" s="64">
        <v>2</v>
      </c>
      <c r="O5" s="64">
        <f>9+12+7+9+34</f>
        <v>71</v>
      </c>
      <c r="P5" s="64">
        <f>9+9+14+11</f>
        <v>43</v>
      </c>
      <c r="Q5" s="65">
        <f t="shared" si="3"/>
        <v>28</v>
      </c>
      <c r="R5" s="1" t="s">
        <v>16</v>
      </c>
      <c r="S5" s="49" t="s">
        <v>76</v>
      </c>
      <c r="T5" s="49">
        <v>2</v>
      </c>
      <c r="U5" s="49" t="s">
        <v>146</v>
      </c>
      <c r="W5" s="1" t="s">
        <v>10</v>
      </c>
      <c r="X5" s="1" t="s">
        <v>12</v>
      </c>
      <c r="Y5" s="49">
        <v>1</v>
      </c>
      <c r="Z5" s="49">
        <v>1</v>
      </c>
    </row>
    <row r="6" spans="1:26" ht="15.75" thickBot="1">
      <c r="A6" s="62">
        <v>4</v>
      </c>
      <c r="B6" s="63" t="s">
        <v>50</v>
      </c>
      <c r="C6" s="64">
        <f t="shared" si="0"/>
        <v>6</v>
      </c>
      <c r="D6" s="64">
        <v>3</v>
      </c>
      <c r="E6" s="64">
        <v>3</v>
      </c>
      <c r="F6" s="64">
        <f>5+17+24+5+13+39</f>
        <v>103</v>
      </c>
      <c r="G6" s="64">
        <f>14+24+7+16+8+4</f>
        <v>73</v>
      </c>
      <c r="H6" s="65">
        <f t="shared" si="1"/>
        <v>30</v>
      </c>
      <c r="I6" s="49"/>
      <c r="J6" s="62">
        <v>4</v>
      </c>
      <c r="K6" s="63" t="s">
        <v>27</v>
      </c>
      <c r="L6" s="64">
        <f t="shared" si="2"/>
        <v>5</v>
      </c>
      <c r="M6" s="64">
        <v>3</v>
      </c>
      <c r="N6" s="64">
        <v>2</v>
      </c>
      <c r="O6" s="64">
        <f>12+9+9+24+15</f>
        <v>69</v>
      </c>
      <c r="P6" s="64">
        <f>28+0+7+12+25</f>
        <v>72</v>
      </c>
      <c r="Q6" s="65">
        <f t="shared" si="3"/>
        <v>-3</v>
      </c>
      <c r="R6" s="1" t="s">
        <v>101</v>
      </c>
      <c r="S6" s="49" t="s">
        <v>42</v>
      </c>
      <c r="T6" s="49">
        <v>1</v>
      </c>
      <c r="U6" s="49">
        <v>2</v>
      </c>
      <c r="W6" s="1" t="s">
        <v>10</v>
      </c>
      <c r="X6" s="1" t="s">
        <v>65</v>
      </c>
      <c r="Y6" s="49">
        <v>2</v>
      </c>
      <c r="Z6" s="49" t="s">
        <v>144</v>
      </c>
    </row>
    <row r="7" spans="1:26">
      <c r="A7" s="58">
        <v>5</v>
      </c>
      <c r="B7" s="63" t="s">
        <v>36</v>
      </c>
      <c r="C7" s="64">
        <f t="shared" si="0"/>
        <v>4</v>
      </c>
      <c r="D7" s="64">
        <v>3</v>
      </c>
      <c r="E7" s="64">
        <v>1</v>
      </c>
      <c r="F7" s="64">
        <f>7+9+16+22</f>
        <v>54</v>
      </c>
      <c r="G7" s="64">
        <f>22+7+5+8</f>
        <v>42</v>
      </c>
      <c r="H7" s="65">
        <f t="shared" si="1"/>
        <v>12</v>
      </c>
      <c r="I7" s="49"/>
      <c r="J7" s="58">
        <v>5</v>
      </c>
      <c r="K7" s="63" t="s">
        <v>67</v>
      </c>
      <c r="L7" s="64">
        <f t="shared" si="2"/>
        <v>4</v>
      </c>
      <c r="M7" s="64">
        <v>2</v>
      </c>
      <c r="N7" s="64">
        <v>2</v>
      </c>
      <c r="O7" s="64">
        <f>11+11+26+25</f>
        <v>73</v>
      </c>
      <c r="P7" s="64">
        <f>12+20+17+15</f>
        <v>64</v>
      </c>
      <c r="Q7" s="65">
        <f t="shared" si="3"/>
        <v>9</v>
      </c>
      <c r="R7" s="1" t="s">
        <v>101</v>
      </c>
      <c r="S7" s="49" t="s">
        <v>57</v>
      </c>
      <c r="T7" s="49">
        <v>2</v>
      </c>
      <c r="U7" s="49" t="s">
        <v>123</v>
      </c>
      <c r="W7" s="1" t="s">
        <v>26</v>
      </c>
      <c r="X7" s="1" t="s">
        <v>45</v>
      </c>
      <c r="Y7" s="49">
        <v>1</v>
      </c>
      <c r="Z7" s="49">
        <v>1</v>
      </c>
    </row>
    <row r="8" spans="1:26" ht="15.75" thickBot="1">
      <c r="A8" s="62">
        <v>6</v>
      </c>
      <c r="B8" s="63" t="s">
        <v>8</v>
      </c>
      <c r="C8" s="64">
        <f t="shared" si="0"/>
        <v>6</v>
      </c>
      <c r="D8" s="64">
        <v>2</v>
      </c>
      <c r="E8" s="64">
        <v>4</v>
      </c>
      <c r="F8" s="64">
        <f>10+22+15+17+8+5</f>
        <v>77</v>
      </c>
      <c r="G8" s="64">
        <f>12+7+14+22+13+18</f>
        <v>86</v>
      </c>
      <c r="H8" s="65">
        <f t="shared" si="1"/>
        <v>-9</v>
      </c>
      <c r="I8" s="49"/>
      <c r="J8" s="62">
        <v>6</v>
      </c>
      <c r="K8" s="63" t="s">
        <v>107</v>
      </c>
      <c r="L8" s="64">
        <f t="shared" si="2"/>
        <v>5</v>
      </c>
      <c r="M8" s="64">
        <v>0</v>
      </c>
      <c r="N8" s="64">
        <v>5</v>
      </c>
      <c r="O8" s="64">
        <f>2+8+2+12+11</f>
        <v>35</v>
      </c>
      <c r="P8" s="64">
        <f>24+22+11+24+34</f>
        <v>115</v>
      </c>
      <c r="Q8" s="65">
        <f t="shared" si="3"/>
        <v>-80</v>
      </c>
      <c r="R8" s="1" t="s">
        <v>13</v>
      </c>
      <c r="S8" s="49" t="s">
        <v>15</v>
      </c>
      <c r="T8" s="49">
        <v>2</v>
      </c>
      <c r="U8" s="49" t="s">
        <v>124</v>
      </c>
      <c r="W8" s="1" t="s">
        <v>26</v>
      </c>
      <c r="X8" s="1" t="s">
        <v>66</v>
      </c>
      <c r="Y8" s="49">
        <v>1</v>
      </c>
      <c r="Z8" s="49">
        <v>2</v>
      </c>
    </row>
    <row r="9" spans="1:26">
      <c r="A9" s="58">
        <v>7</v>
      </c>
      <c r="B9" s="63" t="s">
        <v>25</v>
      </c>
      <c r="C9" s="64">
        <f t="shared" si="0"/>
        <v>5</v>
      </c>
      <c r="D9" s="64">
        <v>2</v>
      </c>
      <c r="E9" s="64">
        <v>3</v>
      </c>
      <c r="F9" s="64">
        <f>14+7+22+28+4</f>
        <v>75</v>
      </c>
      <c r="G9" s="64">
        <f>15+9+17+9+39</f>
        <v>89</v>
      </c>
      <c r="H9" s="65">
        <f t="shared" si="1"/>
        <v>-14</v>
      </c>
      <c r="I9" s="49"/>
      <c r="J9" s="58">
        <v>7</v>
      </c>
      <c r="K9" s="63" t="s">
        <v>83</v>
      </c>
      <c r="L9" s="64">
        <f t="shared" si="2"/>
        <v>1</v>
      </c>
      <c r="M9" s="64">
        <v>0</v>
      </c>
      <c r="N9" s="64">
        <v>1</v>
      </c>
      <c r="O9" s="64">
        <v>8</v>
      </c>
      <c r="P9" s="64">
        <v>18</v>
      </c>
      <c r="Q9" s="65">
        <f t="shared" si="3"/>
        <v>-10</v>
      </c>
      <c r="R9" s="1" t="s">
        <v>101</v>
      </c>
      <c r="S9" s="49" t="s">
        <v>73</v>
      </c>
      <c r="T9" s="49">
        <v>1</v>
      </c>
      <c r="U9" s="49">
        <v>4</v>
      </c>
      <c r="W9" s="1" t="s">
        <v>26</v>
      </c>
      <c r="X9" s="1" t="s">
        <v>104</v>
      </c>
      <c r="Y9" s="49">
        <v>1</v>
      </c>
      <c r="Z9" s="49">
        <v>4</v>
      </c>
    </row>
    <row r="10" spans="1:26" ht="15.75" thickBot="1">
      <c r="A10" s="62">
        <v>8</v>
      </c>
      <c r="B10" s="63" t="s">
        <v>7</v>
      </c>
      <c r="C10" s="64">
        <f t="shared" si="0"/>
        <v>5</v>
      </c>
      <c r="D10" s="64">
        <v>2</v>
      </c>
      <c r="E10" s="64">
        <v>3</v>
      </c>
      <c r="F10" s="64">
        <f>12+15+7+8+2</f>
        <v>44</v>
      </c>
      <c r="G10" s="64">
        <f>10+14+24+11+11</f>
        <v>70</v>
      </c>
      <c r="H10" s="65">
        <f t="shared" si="1"/>
        <v>-26</v>
      </c>
      <c r="I10" s="49"/>
      <c r="J10" s="62">
        <v>8</v>
      </c>
      <c r="K10" s="71"/>
      <c r="L10" s="71"/>
      <c r="M10" s="71"/>
      <c r="N10" s="67"/>
      <c r="O10" s="67"/>
      <c r="P10" s="66"/>
      <c r="Q10" s="75"/>
      <c r="R10" s="1" t="s">
        <v>50</v>
      </c>
      <c r="S10" s="49" t="s">
        <v>58</v>
      </c>
      <c r="T10" s="49">
        <v>2</v>
      </c>
      <c r="U10" s="49" t="s">
        <v>123</v>
      </c>
      <c r="W10" s="1" t="s">
        <v>27</v>
      </c>
      <c r="X10" s="1" t="s">
        <v>105</v>
      </c>
      <c r="Y10" s="49">
        <v>1</v>
      </c>
      <c r="Z10" s="49">
        <v>4</v>
      </c>
    </row>
    <row r="11" spans="1:26" ht="15.75" thickTop="1">
      <c r="A11" s="58">
        <v>9</v>
      </c>
      <c r="B11" s="63" t="s">
        <v>77</v>
      </c>
      <c r="C11" s="64">
        <f t="shared" si="0"/>
        <v>3</v>
      </c>
      <c r="D11" s="64">
        <v>2</v>
      </c>
      <c r="E11" s="64">
        <v>1</v>
      </c>
      <c r="F11" s="64">
        <f>15+11+25</f>
        <v>51</v>
      </c>
      <c r="G11" s="64">
        <f>22+2+7</f>
        <v>31</v>
      </c>
      <c r="H11" s="65">
        <f t="shared" si="1"/>
        <v>20</v>
      </c>
      <c r="I11" s="49"/>
      <c r="J11" s="1"/>
      <c r="K11" s="1"/>
      <c r="L11" s="1"/>
      <c r="M11" s="1"/>
      <c r="N11" s="1"/>
      <c r="O11" s="1"/>
      <c r="P11" s="1"/>
      <c r="R11" s="1" t="s">
        <v>36</v>
      </c>
      <c r="S11" s="1" t="s">
        <v>59</v>
      </c>
      <c r="T11" s="1">
        <v>2</v>
      </c>
      <c r="U11" s="1" t="s">
        <v>142</v>
      </c>
      <c r="W11" s="1" t="s">
        <v>30</v>
      </c>
      <c r="X11" s="1" t="s">
        <v>46</v>
      </c>
      <c r="Y11" s="49">
        <v>1</v>
      </c>
      <c r="Z11" s="49">
        <v>1</v>
      </c>
    </row>
    <row r="12" spans="1:26" ht="15.75" thickBot="1">
      <c r="A12" s="62">
        <v>10</v>
      </c>
      <c r="B12" s="63" t="s">
        <v>96</v>
      </c>
      <c r="C12" s="64">
        <f t="shared" si="0"/>
        <v>2</v>
      </c>
      <c r="D12" s="64">
        <v>2</v>
      </c>
      <c r="E12" s="64">
        <v>0</v>
      </c>
      <c r="F12" s="64">
        <f>13+19</f>
        <v>32</v>
      </c>
      <c r="G12" s="64">
        <f>5+18</f>
        <v>23</v>
      </c>
      <c r="H12" s="65">
        <f t="shared" si="1"/>
        <v>9</v>
      </c>
      <c r="I12" s="49"/>
      <c r="J12" s="1"/>
      <c r="K12" s="1"/>
      <c r="L12" s="49"/>
      <c r="M12" s="49"/>
      <c r="N12" s="49"/>
      <c r="O12" s="49"/>
      <c r="P12" s="49"/>
      <c r="Q12" s="49"/>
      <c r="R12" s="1" t="s">
        <v>13</v>
      </c>
      <c r="S12" s="49" t="s">
        <v>43</v>
      </c>
      <c r="T12" s="49">
        <v>1</v>
      </c>
      <c r="U12" s="49">
        <v>2</v>
      </c>
      <c r="W12" s="1" t="s">
        <v>30</v>
      </c>
      <c r="X12" s="1" t="s">
        <v>128</v>
      </c>
      <c r="Y12" s="49">
        <v>1</v>
      </c>
      <c r="Z12" s="49">
        <v>3</v>
      </c>
    </row>
    <row r="13" spans="1:26">
      <c r="A13" s="58">
        <v>11</v>
      </c>
      <c r="B13" s="63" t="s">
        <v>11</v>
      </c>
      <c r="C13" s="64">
        <f t="shared" si="0"/>
        <v>6</v>
      </c>
      <c r="D13" s="64">
        <v>1</v>
      </c>
      <c r="E13" s="64">
        <v>5</v>
      </c>
      <c r="F13" s="64">
        <f>24+7+6+4+18</f>
        <v>59</v>
      </c>
      <c r="G13" s="64">
        <f>9+17+23+20+12+19</f>
        <v>100</v>
      </c>
      <c r="H13" s="65">
        <f t="shared" si="1"/>
        <v>-41</v>
      </c>
      <c r="I13" s="49"/>
      <c r="R13" s="1" t="s">
        <v>13</v>
      </c>
      <c r="S13" s="49" t="s">
        <v>74</v>
      </c>
      <c r="T13" s="49">
        <v>1</v>
      </c>
      <c r="U13" s="49">
        <v>4</v>
      </c>
      <c r="W13" s="1" t="s">
        <v>67</v>
      </c>
      <c r="X13" s="1" t="s">
        <v>85</v>
      </c>
      <c r="Y13" s="49">
        <v>2</v>
      </c>
      <c r="Z13" s="49" t="s">
        <v>123</v>
      </c>
    </row>
    <row r="14" spans="1:26" ht="15.75" thickBot="1">
      <c r="A14" s="62">
        <v>12</v>
      </c>
      <c r="B14" s="63" t="s">
        <v>5</v>
      </c>
      <c r="C14" s="64">
        <f t="shared" si="0"/>
        <v>6</v>
      </c>
      <c r="D14" s="64">
        <v>1</v>
      </c>
      <c r="E14" s="64">
        <v>5</v>
      </c>
      <c r="F14" s="64">
        <f>9+16+14+4+9+7</f>
        <v>59</v>
      </c>
      <c r="G14" s="64">
        <f>17+15+28+28+25</f>
        <v>113</v>
      </c>
      <c r="H14" s="65">
        <f t="shared" si="1"/>
        <v>-54</v>
      </c>
      <c r="I14" s="49"/>
      <c r="R14" s="1" t="s">
        <v>8</v>
      </c>
      <c r="S14" s="49" t="s">
        <v>40</v>
      </c>
      <c r="T14" s="49">
        <v>1</v>
      </c>
      <c r="U14" s="49">
        <v>2</v>
      </c>
      <c r="W14" s="1" t="s">
        <v>30</v>
      </c>
      <c r="X14" s="1" t="s">
        <v>47</v>
      </c>
      <c r="Y14" s="49">
        <v>1</v>
      </c>
      <c r="Z14" s="49">
        <v>5</v>
      </c>
    </row>
    <row r="15" spans="1:26">
      <c r="A15" s="58">
        <v>13</v>
      </c>
      <c r="B15" s="80" t="s">
        <v>130</v>
      </c>
      <c r="C15" s="76">
        <f t="shared" si="0"/>
        <v>1</v>
      </c>
      <c r="D15" s="81">
        <v>1</v>
      </c>
      <c r="E15" s="16"/>
      <c r="F15" s="16">
        <v>14</v>
      </c>
      <c r="G15" s="16">
        <v>13</v>
      </c>
      <c r="H15" s="77">
        <f t="shared" si="1"/>
        <v>1</v>
      </c>
      <c r="I15" s="49"/>
      <c r="N15" s="49"/>
      <c r="O15" s="49"/>
      <c r="P15" s="1"/>
      <c r="Q15" s="1"/>
      <c r="R15" s="1" t="s">
        <v>8</v>
      </c>
      <c r="S15" s="49" t="s">
        <v>125</v>
      </c>
      <c r="T15" s="49">
        <v>1</v>
      </c>
      <c r="U15" s="49">
        <v>3</v>
      </c>
      <c r="Y15" s="49"/>
      <c r="Z15" s="49"/>
    </row>
    <row r="16" spans="1:26" ht="15.75" thickBot="1">
      <c r="A16" s="62">
        <v>14</v>
      </c>
      <c r="B16" s="66" t="s">
        <v>97</v>
      </c>
      <c r="C16" s="67">
        <f t="shared" si="0"/>
        <v>2</v>
      </c>
      <c r="D16" s="67">
        <v>0</v>
      </c>
      <c r="E16" s="67">
        <v>2</v>
      </c>
      <c r="F16" s="67">
        <f>5+13</f>
        <v>18</v>
      </c>
      <c r="G16" s="67">
        <f>13+14</f>
        <v>27</v>
      </c>
      <c r="H16" s="68">
        <f t="shared" si="1"/>
        <v>-9</v>
      </c>
      <c r="N16" s="49"/>
      <c r="O16" s="49"/>
      <c r="P16" s="1"/>
      <c r="Q16" s="1"/>
      <c r="R16" s="1" t="s">
        <v>7</v>
      </c>
      <c r="S16" s="49" t="s">
        <v>9</v>
      </c>
      <c r="T16" s="49">
        <v>1</v>
      </c>
      <c r="U16" s="49">
        <v>1</v>
      </c>
      <c r="Y16" s="49"/>
      <c r="Z16" s="49"/>
    </row>
    <row r="17" spans="1:26" ht="15.75" thickTop="1">
      <c r="P17" s="1"/>
      <c r="Q17" s="1"/>
      <c r="R17" s="1" t="s">
        <v>7</v>
      </c>
      <c r="S17" s="49" t="s">
        <v>39</v>
      </c>
      <c r="T17" s="49">
        <v>1</v>
      </c>
      <c r="U17" s="49">
        <v>2</v>
      </c>
      <c r="Y17" s="49"/>
      <c r="Z17" s="49"/>
    </row>
    <row r="18" spans="1:26">
      <c r="P18" s="1"/>
      <c r="Q18" s="1"/>
      <c r="R18" s="1" t="s">
        <v>25</v>
      </c>
      <c r="S18" s="49" t="s">
        <v>75</v>
      </c>
      <c r="T18" s="49">
        <v>1</v>
      </c>
      <c r="U18" s="49">
        <v>4</v>
      </c>
      <c r="Y18" s="49"/>
      <c r="Z18" s="49"/>
    </row>
    <row r="19" spans="1:26">
      <c r="A19" s="1" t="s">
        <v>118</v>
      </c>
      <c r="B19" s="1"/>
      <c r="C19" s="1"/>
      <c r="D19" s="1"/>
      <c r="E19" s="1"/>
      <c r="F19" s="1"/>
      <c r="G19" s="1"/>
      <c r="H19" s="1"/>
      <c r="I19" s="1"/>
      <c r="P19" s="1"/>
      <c r="Q19" s="1"/>
      <c r="R19" s="1" t="s">
        <v>25</v>
      </c>
      <c r="S19" s="49" t="s">
        <v>99</v>
      </c>
      <c r="T19" s="49">
        <v>1</v>
      </c>
      <c r="U19" s="49">
        <v>5</v>
      </c>
      <c r="Y19" s="49"/>
      <c r="Z19" s="49"/>
    </row>
    <row r="20" spans="1:26">
      <c r="A20" s="1">
        <v>1</v>
      </c>
      <c r="B20" s="1" t="s">
        <v>11</v>
      </c>
      <c r="C20" s="1"/>
      <c r="D20" s="1"/>
      <c r="E20" s="1"/>
      <c r="F20" s="1"/>
      <c r="G20" s="1"/>
      <c r="H20" s="1"/>
      <c r="I20" s="1"/>
      <c r="N20" s="1"/>
      <c r="O20" s="1"/>
      <c r="P20" s="1"/>
      <c r="R20" s="1" t="s">
        <v>5</v>
      </c>
      <c r="S20" s="1" t="s">
        <v>6</v>
      </c>
      <c r="T20" s="1">
        <v>1</v>
      </c>
      <c r="U20" s="1">
        <v>1</v>
      </c>
      <c r="Y20" s="49"/>
      <c r="Z20" s="49"/>
    </row>
    <row r="21" spans="1:26">
      <c r="A21" s="1">
        <v>2</v>
      </c>
      <c r="B21" s="1" t="s">
        <v>25</v>
      </c>
      <c r="C21" s="1"/>
      <c r="D21" s="1"/>
      <c r="E21" s="1"/>
      <c r="F21" s="1"/>
      <c r="G21" s="1"/>
      <c r="H21" s="1"/>
      <c r="I21" s="1"/>
      <c r="N21" s="1"/>
      <c r="O21" s="1"/>
      <c r="P21" s="1"/>
      <c r="R21" s="1" t="s">
        <v>11</v>
      </c>
      <c r="S21" s="1" t="s">
        <v>41</v>
      </c>
      <c r="T21" s="1">
        <v>1</v>
      </c>
      <c r="U21" s="1">
        <v>2</v>
      </c>
      <c r="Y21" s="49"/>
      <c r="Z21" s="49"/>
    </row>
    <row r="22" spans="1:26">
      <c r="A22" s="1">
        <v>3</v>
      </c>
      <c r="B22" s="1" t="s">
        <v>50</v>
      </c>
      <c r="C22" s="1"/>
      <c r="D22" s="1"/>
      <c r="E22" s="1"/>
      <c r="F22" s="1"/>
      <c r="G22" s="1"/>
      <c r="H22" s="1"/>
      <c r="I22" s="1"/>
      <c r="N22" s="1"/>
      <c r="O22" s="1"/>
      <c r="P22" s="1"/>
      <c r="R22" s="1" t="s">
        <v>77</v>
      </c>
      <c r="S22" s="1" t="s">
        <v>86</v>
      </c>
      <c r="T22" s="1">
        <v>1</v>
      </c>
      <c r="U22" s="1">
        <v>3</v>
      </c>
      <c r="Y22" s="49"/>
      <c r="Z22" s="49"/>
    </row>
    <row r="23" spans="1:26">
      <c r="A23" s="1">
        <v>4</v>
      </c>
      <c r="B23" s="1" t="s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R23" s="1" t="s">
        <v>96</v>
      </c>
      <c r="S23" s="1" t="s">
        <v>98</v>
      </c>
      <c r="T23" s="1">
        <v>1</v>
      </c>
      <c r="U23" s="1">
        <v>5</v>
      </c>
      <c r="V23" s="1"/>
      <c r="Y23" s="49"/>
      <c r="Z23" s="49"/>
    </row>
    <row r="24" spans="1:26">
      <c r="A24" s="1">
        <v>5</v>
      </c>
      <c r="B24" s="1" t="s">
        <v>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R24" s="1" t="s">
        <v>36</v>
      </c>
      <c r="S24" s="1" t="s">
        <v>132</v>
      </c>
      <c r="T24" s="1">
        <v>1</v>
      </c>
      <c r="U24" s="1">
        <v>6</v>
      </c>
      <c r="V24" s="1"/>
      <c r="Y24" s="49"/>
      <c r="Z24" s="49"/>
    </row>
    <row r="25" spans="1:26">
      <c r="A25" s="1">
        <v>6</v>
      </c>
      <c r="B25" s="1" t="s">
        <v>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" t="s">
        <v>101</v>
      </c>
      <c r="S25" s="1" t="s">
        <v>133</v>
      </c>
      <c r="T25" s="1">
        <v>1</v>
      </c>
      <c r="U25" s="1">
        <v>6</v>
      </c>
    </row>
    <row r="26" spans="1:26">
      <c r="A26" s="1">
        <v>7</v>
      </c>
      <c r="B26" s="1" t="s">
        <v>101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R26" s="1" t="s">
        <v>50</v>
      </c>
      <c r="S26" s="1" t="s">
        <v>134</v>
      </c>
      <c r="T26" s="1">
        <v>1</v>
      </c>
      <c r="U26" s="1">
        <v>6</v>
      </c>
    </row>
    <row r="27" spans="1:26">
      <c r="A27" s="1">
        <v>8</v>
      </c>
      <c r="B27" s="1" t="s">
        <v>13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R27" s="1" t="s">
        <v>96</v>
      </c>
      <c r="S27" s="1" t="s">
        <v>135</v>
      </c>
      <c r="T27" s="1">
        <v>1</v>
      </c>
      <c r="U27" s="1">
        <v>6</v>
      </c>
    </row>
    <row r="28" spans="1:26">
      <c r="A28" s="1">
        <v>9</v>
      </c>
      <c r="B28" s="1" t="s">
        <v>36</v>
      </c>
      <c r="C28" s="1"/>
      <c r="D28" s="1"/>
      <c r="E28" s="1"/>
      <c r="F28" s="1"/>
      <c r="G28" s="1"/>
      <c r="H28" s="1"/>
      <c r="I28" s="1"/>
      <c r="N28" s="1"/>
      <c r="O28" s="1"/>
      <c r="P28" s="1"/>
      <c r="Q28" s="1"/>
      <c r="R28" s="1" t="s">
        <v>77</v>
      </c>
      <c r="S28" s="1" t="s">
        <v>138</v>
      </c>
      <c r="T28" s="1">
        <v>1</v>
      </c>
      <c r="U28" s="1">
        <v>6</v>
      </c>
    </row>
    <row r="29" spans="1:26">
      <c r="A29" s="1">
        <v>10</v>
      </c>
      <c r="B29" s="1" t="s">
        <v>5</v>
      </c>
      <c r="C29" s="1"/>
      <c r="D29" s="1"/>
      <c r="E29" s="1"/>
      <c r="F29" s="1"/>
      <c r="G29" s="1"/>
      <c r="H29" s="1"/>
      <c r="I29" s="1"/>
      <c r="N29" s="1"/>
      <c r="O29" s="1"/>
      <c r="P29" s="1"/>
      <c r="Q29" s="1"/>
      <c r="R29" s="1" t="s">
        <v>130</v>
      </c>
      <c r="S29" s="1" t="s">
        <v>137</v>
      </c>
      <c r="T29" s="1">
        <v>1</v>
      </c>
      <c r="U29" s="1">
        <v>6</v>
      </c>
    </row>
    <row r="30" spans="1:26">
      <c r="A30" s="1">
        <v>11</v>
      </c>
      <c r="B30" s="1" t="s">
        <v>96</v>
      </c>
      <c r="C30" s="1"/>
      <c r="D30" s="1"/>
      <c r="E30" s="1"/>
      <c r="F30" s="1"/>
      <c r="G30" s="1"/>
      <c r="H30" s="1"/>
      <c r="I30" s="1"/>
      <c r="N30" s="1"/>
      <c r="O30" s="1"/>
      <c r="P30" s="1"/>
    </row>
    <row r="31" spans="1:26">
      <c r="A31" s="1">
        <v>12</v>
      </c>
      <c r="B31" s="1" t="s">
        <v>97</v>
      </c>
      <c r="C31" s="1"/>
      <c r="D31" s="1"/>
      <c r="E31" s="1"/>
      <c r="F31" s="1"/>
      <c r="G31" s="1"/>
      <c r="H31" s="1"/>
      <c r="I31" s="1"/>
      <c r="N31" s="1"/>
      <c r="O31" s="1"/>
      <c r="P31" s="1"/>
      <c r="S31" s="1"/>
      <c r="T31" s="1"/>
      <c r="U31" s="1"/>
      <c r="V31" s="1"/>
    </row>
    <row r="32" spans="1:26">
      <c r="A32" s="1">
        <v>13</v>
      </c>
      <c r="B32" s="1" t="s">
        <v>77</v>
      </c>
      <c r="C32" s="1"/>
      <c r="D32" s="1"/>
      <c r="E32" s="1"/>
      <c r="F32" s="1"/>
      <c r="G32" s="1"/>
      <c r="H32" s="1"/>
      <c r="I32" s="1"/>
      <c r="N32" s="1"/>
      <c r="O32" s="1"/>
      <c r="P32" s="1"/>
      <c r="S32" s="1"/>
      <c r="T32" s="1"/>
      <c r="U32" s="1"/>
      <c r="V32" s="1"/>
    </row>
    <row r="33" spans="1:26">
      <c r="A33" s="1">
        <v>14</v>
      </c>
      <c r="B33" s="1" t="s">
        <v>130</v>
      </c>
    </row>
    <row r="34" spans="1:26">
      <c r="A34" s="1"/>
      <c r="B34" s="1"/>
    </row>
    <row r="35" spans="1:26">
      <c r="A35" s="1" t="s">
        <v>119</v>
      </c>
      <c r="B35" s="1"/>
    </row>
    <row r="36" spans="1:26">
      <c r="A36" s="1">
        <v>1</v>
      </c>
      <c r="B36" s="1" t="s">
        <v>107</v>
      </c>
    </row>
    <row r="37" spans="1:26">
      <c r="A37" s="1">
        <v>2</v>
      </c>
      <c r="B37" s="1" t="s">
        <v>10</v>
      </c>
    </row>
    <row r="38" spans="1:26">
      <c r="A38" s="1">
        <v>3</v>
      </c>
      <c r="B38" s="1" t="s">
        <v>26</v>
      </c>
    </row>
    <row r="39" spans="1:26" ht="15.75" thickBot="1">
      <c r="A39" s="1">
        <v>4</v>
      </c>
      <c r="B39" s="1" t="s">
        <v>27</v>
      </c>
      <c r="R39" s="109" t="s">
        <v>129</v>
      </c>
      <c r="S39" s="109"/>
      <c r="T39" s="109"/>
      <c r="U39" s="109"/>
      <c r="V39" s="1"/>
      <c r="W39" s="108" t="s">
        <v>122</v>
      </c>
      <c r="X39" s="108"/>
      <c r="Y39" s="108"/>
      <c r="Z39" s="108"/>
    </row>
    <row r="40" spans="1:26" ht="16.5" thickTop="1" thickBot="1">
      <c r="A40" s="1">
        <v>5</v>
      </c>
      <c r="B40" s="1" t="s">
        <v>67</v>
      </c>
      <c r="R40" s="52" t="s">
        <v>68</v>
      </c>
      <c r="S40" s="53" t="s">
        <v>120</v>
      </c>
      <c r="T40" s="53" t="s">
        <v>112</v>
      </c>
      <c r="U40" s="54" t="s">
        <v>121</v>
      </c>
      <c r="V40" s="1"/>
      <c r="W40" s="52" t="s">
        <v>68</v>
      </c>
      <c r="X40" s="53" t="s">
        <v>120</v>
      </c>
      <c r="Y40" s="53" t="s">
        <v>112</v>
      </c>
      <c r="Z40" s="54" t="s">
        <v>121</v>
      </c>
    </row>
    <row r="41" spans="1:26">
      <c r="A41" s="1">
        <v>6</v>
      </c>
      <c r="B41" s="1" t="s">
        <v>83</v>
      </c>
      <c r="R41" s="1" t="s">
        <v>16</v>
      </c>
      <c r="S41" s="49" t="s">
        <v>60</v>
      </c>
      <c r="T41" s="49">
        <v>2</v>
      </c>
      <c r="U41" s="49" t="s">
        <v>123</v>
      </c>
      <c r="V41" s="1"/>
      <c r="W41" s="1" t="s">
        <v>10</v>
      </c>
      <c r="X41" s="1" t="s">
        <v>48</v>
      </c>
      <c r="Y41" s="49">
        <v>2</v>
      </c>
      <c r="Z41" s="49" t="s">
        <v>126</v>
      </c>
    </row>
    <row r="42" spans="1:26">
      <c r="A42" s="1">
        <v>7</v>
      </c>
      <c r="B42" s="1" t="s">
        <v>117</v>
      </c>
      <c r="R42" s="1" t="s">
        <v>101</v>
      </c>
      <c r="S42" s="49" t="s">
        <v>57</v>
      </c>
      <c r="T42" s="49">
        <v>2</v>
      </c>
      <c r="U42" s="49" t="s">
        <v>123</v>
      </c>
      <c r="V42" s="1"/>
      <c r="W42" s="1" t="s">
        <v>27</v>
      </c>
      <c r="X42" s="1" t="s">
        <v>88</v>
      </c>
      <c r="Y42" s="49">
        <v>2</v>
      </c>
      <c r="Z42" s="49" t="s">
        <v>127</v>
      </c>
    </row>
    <row r="43" spans="1:26">
      <c r="A43" s="1">
        <v>8</v>
      </c>
      <c r="B43" s="1" t="s">
        <v>30</v>
      </c>
      <c r="R43" s="1" t="s">
        <v>13</v>
      </c>
      <c r="S43" s="49" t="s">
        <v>15</v>
      </c>
      <c r="T43" s="49">
        <v>2</v>
      </c>
      <c r="U43" s="49" t="s">
        <v>124</v>
      </c>
      <c r="V43" s="1"/>
    </row>
    <row r="44" spans="1:26">
      <c r="R44" s="1" t="s">
        <v>50</v>
      </c>
      <c r="S44" s="49" t="s">
        <v>58</v>
      </c>
      <c r="T44" s="49">
        <v>2</v>
      </c>
      <c r="U44" s="49" t="s">
        <v>123</v>
      </c>
      <c r="V44" s="1"/>
    </row>
  </sheetData>
  <sortState ref="J3:U29">
    <sortCondition descending="1" ref="M3"/>
  </sortState>
  <mergeCells count="6">
    <mergeCell ref="A1:H1"/>
    <mergeCell ref="W1:Z1"/>
    <mergeCell ref="J1:Q1"/>
    <mergeCell ref="R1:U1"/>
    <mergeCell ref="R39:U39"/>
    <mergeCell ref="W39:Z3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N8" sqref="N8"/>
    </sheetView>
  </sheetViews>
  <sheetFormatPr baseColWidth="10" defaultColWidth="3.7109375" defaultRowHeight="12.75"/>
  <cols>
    <col min="1" max="1" width="3" style="1" bestFit="1" customWidth="1"/>
    <col min="2" max="2" width="27.5703125" style="1" customWidth="1"/>
    <col min="3" max="3" width="13" style="1" customWidth="1"/>
    <col min="4" max="4" width="14.5703125" style="1" customWidth="1"/>
    <col min="5" max="5" width="3.7109375" style="1"/>
    <col min="6" max="6" width="10.42578125" style="1" bestFit="1" customWidth="1"/>
    <col min="7" max="7" width="7.85546875" style="1" bestFit="1" customWidth="1"/>
    <col min="8" max="8" width="6" style="1" customWidth="1"/>
    <col min="9" max="9" width="17" style="1" bestFit="1" customWidth="1"/>
    <col min="10" max="16384" width="3.7109375" style="1"/>
  </cols>
  <sheetData>
    <row r="1" spans="1:9" ht="13.5" thickBot="1">
      <c r="A1" s="109" t="s">
        <v>149</v>
      </c>
      <c r="B1" s="109"/>
      <c r="C1" s="109"/>
      <c r="D1" s="109"/>
      <c r="F1" s="112" t="s">
        <v>93</v>
      </c>
      <c r="G1" s="112"/>
      <c r="H1" s="112"/>
      <c r="I1" s="112"/>
    </row>
    <row r="2" spans="1:9" ht="13.5" thickTop="1">
      <c r="A2" s="110" t="s">
        <v>68</v>
      </c>
      <c r="B2" s="111"/>
      <c r="C2" s="82" t="s">
        <v>69</v>
      </c>
      <c r="D2" s="83" t="s">
        <v>70</v>
      </c>
      <c r="F2" s="84" t="s">
        <v>90</v>
      </c>
      <c r="G2" s="84" t="s">
        <v>89</v>
      </c>
      <c r="H2" s="84" t="s">
        <v>91</v>
      </c>
      <c r="I2" s="84" t="s">
        <v>68</v>
      </c>
    </row>
    <row r="3" spans="1:9">
      <c r="A3" s="62">
        <v>1</v>
      </c>
      <c r="B3" s="63" t="s">
        <v>11</v>
      </c>
      <c r="C3" s="64">
        <v>650</v>
      </c>
      <c r="D3" s="65">
        <f>SUM(C3-800)</f>
        <v>-150</v>
      </c>
      <c r="F3" s="85">
        <v>41675</v>
      </c>
      <c r="G3" s="1">
        <v>1360</v>
      </c>
      <c r="H3" s="1">
        <v>300</v>
      </c>
      <c r="I3" s="1" t="s">
        <v>5</v>
      </c>
    </row>
    <row r="4" spans="1:9">
      <c r="A4" s="62">
        <v>2</v>
      </c>
      <c r="B4" s="63" t="s">
        <v>25</v>
      </c>
      <c r="C4" s="64">
        <v>180</v>
      </c>
      <c r="D4" s="65">
        <v>335</v>
      </c>
      <c r="F4" s="85">
        <v>41682</v>
      </c>
      <c r="G4" s="1">
        <v>2840</v>
      </c>
      <c r="H4" s="1">
        <v>400</v>
      </c>
      <c r="I4" s="1" t="s">
        <v>11</v>
      </c>
    </row>
    <row r="5" spans="1:9">
      <c r="A5" s="62">
        <v>3</v>
      </c>
      <c r="B5" s="63" t="s">
        <v>50</v>
      </c>
      <c r="C5" s="64">
        <v>200</v>
      </c>
      <c r="D5" s="65">
        <f t="shared" ref="D5:D21" si="0">SUM(C5-800)</f>
        <v>-600</v>
      </c>
      <c r="H5" s="1">
        <v>600</v>
      </c>
      <c r="I5" s="1" t="s">
        <v>36</v>
      </c>
    </row>
    <row r="6" spans="1:9">
      <c r="A6" s="62">
        <v>4</v>
      </c>
      <c r="B6" s="63" t="s">
        <v>16</v>
      </c>
      <c r="C6" s="64">
        <v>580</v>
      </c>
      <c r="D6" s="65">
        <v>120</v>
      </c>
      <c r="H6" s="1">
        <f>SUM(H3:H5)</f>
        <v>1300</v>
      </c>
    </row>
    <row r="7" spans="1:9">
      <c r="A7" s="62">
        <v>5</v>
      </c>
      <c r="B7" s="63" t="s">
        <v>7</v>
      </c>
      <c r="C7" s="64">
        <v>300</v>
      </c>
      <c r="D7" s="65">
        <f t="shared" si="0"/>
        <v>-500</v>
      </c>
      <c r="F7" s="85">
        <v>41689</v>
      </c>
      <c r="G7" s="1">
        <v>1650</v>
      </c>
    </row>
    <row r="8" spans="1:9">
      <c r="A8" s="62">
        <v>6</v>
      </c>
      <c r="B8" s="63" t="s">
        <v>8</v>
      </c>
      <c r="C8" s="64">
        <v>300</v>
      </c>
      <c r="D8" s="65">
        <f t="shared" si="0"/>
        <v>-500</v>
      </c>
      <c r="F8" s="1" t="s">
        <v>92</v>
      </c>
      <c r="G8" s="1">
        <v>4550</v>
      </c>
    </row>
    <row r="9" spans="1:9">
      <c r="A9" s="62">
        <v>7</v>
      </c>
      <c r="B9" s="63" t="s">
        <v>14</v>
      </c>
      <c r="C9" s="64">
        <v>420</v>
      </c>
      <c r="D9" s="65">
        <v>464</v>
      </c>
    </row>
    <row r="10" spans="1:9">
      <c r="A10" s="62">
        <v>8</v>
      </c>
      <c r="B10" s="63" t="s">
        <v>13</v>
      </c>
      <c r="C10" s="64">
        <v>800</v>
      </c>
      <c r="D10" s="65">
        <f>SUM(C10-800)</f>
        <v>0</v>
      </c>
      <c r="F10" s="85">
        <v>41696</v>
      </c>
      <c r="G10" s="1">
        <v>900</v>
      </c>
    </row>
    <row r="11" spans="1:9">
      <c r="A11" s="62">
        <v>9</v>
      </c>
      <c r="B11" s="63" t="s">
        <v>36</v>
      </c>
      <c r="C11" s="64">
        <v>450</v>
      </c>
      <c r="D11" s="65">
        <f t="shared" si="0"/>
        <v>-350</v>
      </c>
      <c r="F11" s="1" t="s">
        <v>92</v>
      </c>
      <c r="G11" s="1">
        <f>4550+900</f>
        <v>5450</v>
      </c>
    </row>
    <row r="12" spans="1:9">
      <c r="A12" s="62">
        <v>10</v>
      </c>
      <c r="B12" s="63" t="s">
        <v>5</v>
      </c>
      <c r="C12" s="64">
        <v>533</v>
      </c>
      <c r="D12" s="65">
        <f t="shared" si="0"/>
        <v>-267</v>
      </c>
    </row>
    <row r="13" spans="1:9">
      <c r="A13" s="62">
        <v>11</v>
      </c>
      <c r="B13" s="63" t="s">
        <v>84</v>
      </c>
      <c r="C13" s="64">
        <v>650</v>
      </c>
      <c r="D13" s="65">
        <f t="shared" si="0"/>
        <v>-150</v>
      </c>
    </row>
    <row r="14" spans="1:9">
      <c r="A14" s="62">
        <v>12</v>
      </c>
      <c r="B14" s="63" t="s">
        <v>10</v>
      </c>
      <c r="C14" s="64">
        <v>78</v>
      </c>
      <c r="D14" s="65">
        <f t="shared" si="0"/>
        <v>-722</v>
      </c>
    </row>
    <row r="15" spans="1:9">
      <c r="A15" s="62">
        <v>13</v>
      </c>
      <c r="B15" s="63" t="s">
        <v>26</v>
      </c>
      <c r="C15" s="64">
        <v>300</v>
      </c>
      <c r="D15" s="65">
        <v>552</v>
      </c>
    </row>
    <row r="16" spans="1:9">
      <c r="A16" s="62">
        <v>14</v>
      </c>
      <c r="B16" s="63" t="s">
        <v>27</v>
      </c>
      <c r="C16" s="64">
        <v>400</v>
      </c>
      <c r="D16" s="65">
        <f t="shared" si="0"/>
        <v>-400</v>
      </c>
    </row>
    <row r="17" spans="1:4">
      <c r="A17" s="62">
        <v>15</v>
      </c>
      <c r="B17" s="63" t="s">
        <v>67</v>
      </c>
      <c r="C17" s="64">
        <v>650</v>
      </c>
      <c r="D17" s="65">
        <f t="shared" si="0"/>
        <v>-150</v>
      </c>
    </row>
    <row r="18" spans="1:4">
      <c r="A18" s="62">
        <v>16</v>
      </c>
      <c r="B18" s="63" t="s">
        <v>77</v>
      </c>
      <c r="C18" s="64">
        <v>500</v>
      </c>
      <c r="D18" s="65">
        <f t="shared" si="0"/>
        <v>-300</v>
      </c>
    </row>
    <row r="19" spans="1:4">
      <c r="A19" s="62">
        <v>17</v>
      </c>
      <c r="B19" s="63" t="s">
        <v>96</v>
      </c>
      <c r="C19" s="64">
        <v>0</v>
      </c>
      <c r="D19" s="65">
        <f t="shared" si="0"/>
        <v>-800</v>
      </c>
    </row>
    <row r="20" spans="1:4">
      <c r="A20" s="62">
        <v>18</v>
      </c>
      <c r="B20" s="63" t="s">
        <v>97</v>
      </c>
      <c r="C20" s="64">
        <v>0</v>
      </c>
      <c r="D20" s="65">
        <f t="shared" si="0"/>
        <v>-800</v>
      </c>
    </row>
    <row r="21" spans="1:4">
      <c r="A21" s="62">
        <v>19</v>
      </c>
      <c r="B21" s="63" t="s">
        <v>30</v>
      </c>
      <c r="C21" s="64">
        <v>480</v>
      </c>
      <c r="D21" s="65">
        <f t="shared" si="0"/>
        <v>-320</v>
      </c>
    </row>
    <row r="22" spans="1:4">
      <c r="A22" s="62">
        <v>20</v>
      </c>
      <c r="B22" s="86" t="s">
        <v>83</v>
      </c>
      <c r="C22" s="87">
        <v>100</v>
      </c>
      <c r="D22" s="88">
        <v>700</v>
      </c>
    </row>
    <row r="23" spans="1:4" ht="13.5" thickBot="1">
      <c r="A23" s="62">
        <v>21</v>
      </c>
      <c r="B23" s="78" t="s">
        <v>94</v>
      </c>
      <c r="C23" s="79">
        <v>150</v>
      </c>
      <c r="D23" s="75"/>
    </row>
    <row r="24" spans="1:4" ht="13.5" thickTop="1"/>
  </sheetData>
  <mergeCells count="3">
    <mergeCell ref="A2:B2"/>
    <mergeCell ref="A1:D1"/>
    <mergeCell ref="F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A</vt:lpstr>
      <vt:lpstr>Grupo B</vt:lpstr>
      <vt:lpstr>Tabla de posiciones</vt:lpstr>
      <vt:lpstr>Lesionados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2014-03-11T22:11:15Z</dcterms:modified>
</cp:coreProperties>
</file>